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scula\OneDrive - FORTIDEX\Informes Bascula\BALANZA 2021\"/>
    </mc:Choice>
  </mc:AlternateContent>
  <bookViews>
    <workbookView xWindow="0" yWindow="0" windowWidth="20400" windowHeight="7755" firstSheet="7" activeTab="11"/>
  </bookViews>
  <sheets>
    <sheet name="HARINA CAMARON" sheetId="38" r:id="rId1"/>
    <sheet name="ACEITE" sheetId="28" r:id="rId2"/>
    <sheet name="CONCENTRADO CAMARON" sheetId="31" r:id="rId3"/>
    <sheet name="HARINA PESCADO" sheetId="26" r:id="rId4"/>
    <sheet name="AGUA COLA " sheetId="40" r:id="rId5"/>
    <sheet name="HIDROLIZADO DE PESCADO" sheetId="29" r:id="rId6"/>
    <sheet name="CAMARON -TAURA " sheetId="30" r:id="rId7"/>
    <sheet name="MATERIA PRIMA - HIDROLIZADO" sheetId="39" r:id="rId8"/>
    <sheet name="ENERO" sheetId="19" r:id="rId9"/>
    <sheet name="FEBRERO" sheetId="33" r:id="rId10"/>
    <sheet name="MARZO" sheetId="34" r:id="rId11"/>
    <sheet name="ABRIL" sheetId="35" r:id="rId12"/>
    <sheet name="JUNIO" sheetId="37" r:id="rId13"/>
    <sheet name="MAYO" sheetId="36" r:id="rId14"/>
  </sheets>
  <definedNames>
    <definedName name="_xlnm._FilterDatabase" localSheetId="11" hidden="1">ABRIL!#REF!</definedName>
    <definedName name="_xlnm._FilterDatabase" localSheetId="1" hidden="1">ACEITE!$A$8:$Y$227</definedName>
    <definedName name="_xlnm._FilterDatabase" localSheetId="4" hidden="1">'AGUA COLA '!$B$4:$M$960</definedName>
    <definedName name="_xlnm._FilterDatabase" localSheetId="6" hidden="1">'CAMARON -TAURA '!$G$429:$L$461</definedName>
    <definedName name="_xlnm._FilterDatabase" localSheetId="2" hidden="1">'CONCENTRADO CAMARON'!$B$4:$M$943</definedName>
    <definedName name="_xlnm._FilterDatabase" localSheetId="8" hidden="1">ENERO!#REF!</definedName>
    <definedName name="_xlnm._FilterDatabase" localSheetId="9" hidden="1">FEBRERO!$B$925:$AY$951</definedName>
    <definedName name="_xlnm._FilterDatabase" localSheetId="0" hidden="1">'HARINA CAMARON'!$D$6:$F$1638</definedName>
    <definedName name="_xlnm._FilterDatabase" localSheetId="3" hidden="1">'HARINA PESCADO'!$A$9:$U$1623</definedName>
    <definedName name="_xlnm._FilterDatabase" localSheetId="5" hidden="1">'HIDROLIZADO DE PESCADO'!$B$4:$M$959</definedName>
    <definedName name="_xlnm._FilterDatabase" localSheetId="12" hidden="1">JUNIO!#REF!</definedName>
    <definedName name="_xlnm._FilterDatabase" localSheetId="10" hidden="1">MARZO!$A$877:$BA$1240</definedName>
    <definedName name="_xlnm._FilterDatabase" localSheetId="7" hidden="1">'MATERIA PRIMA - HIDROLIZADO'!#REF!</definedName>
    <definedName name="_xlnm._FilterDatabase" localSheetId="13" hidden="1">MAYO!#REF!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00" i="35" l="1"/>
  <c r="AN500" i="35" s="1"/>
  <c r="AK500" i="35"/>
  <c r="AI500" i="35"/>
  <c r="AL499" i="35"/>
  <c r="AM499" i="35" s="1"/>
  <c r="AK499" i="35"/>
  <c r="AI499" i="35"/>
  <c r="AN498" i="35"/>
  <c r="AM498" i="35"/>
  <c r="AL498" i="35"/>
  <c r="AK498" i="35"/>
  <c r="AI498" i="35"/>
  <c r="AN497" i="35"/>
  <c r="AM497" i="35"/>
  <c r="AL497" i="35"/>
  <c r="AK497" i="35"/>
  <c r="AI497" i="35"/>
  <c r="AL496" i="35"/>
  <c r="AN496" i="35" s="1"/>
  <c r="AK496" i="35"/>
  <c r="AI496" i="35"/>
  <c r="AL495" i="35"/>
  <c r="AM495" i="35" s="1"/>
  <c r="AK495" i="35"/>
  <c r="AI495" i="35"/>
  <c r="AN494" i="35"/>
  <c r="AM494" i="35"/>
  <c r="AL494" i="35"/>
  <c r="AK494" i="35"/>
  <c r="AI494" i="35"/>
  <c r="AN493" i="35"/>
  <c r="AL493" i="35"/>
  <c r="AM493" i="35" s="1"/>
  <c r="AK493" i="35"/>
  <c r="AI493" i="35"/>
  <c r="AL492" i="35"/>
  <c r="AN492" i="35" s="1"/>
  <c r="AK492" i="35"/>
  <c r="AI492" i="35"/>
  <c r="AL491" i="35"/>
  <c r="AM491" i="35" s="1"/>
  <c r="AK491" i="35"/>
  <c r="AI491" i="35"/>
  <c r="AN490" i="35"/>
  <c r="AM490" i="35"/>
  <c r="AL490" i="35"/>
  <c r="AK490" i="35"/>
  <c r="AI490" i="35"/>
  <c r="AN489" i="35"/>
  <c r="AM489" i="35"/>
  <c r="AL489" i="35"/>
  <c r="AK489" i="35"/>
  <c r="AI489" i="35"/>
  <c r="AL488" i="35"/>
  <c r="AN488" i="35" s="1"/>
  <c r="AK488" i="35"/>
  <c r="AI488" i="35"/>
  <c r="AM488" i="35" l="1"/>
  <c r="AN491" i="35"/>
  <c r="AM492" i="35"/>
  <c r="AN495" i="35"/>
  <c r="AM496" i="35"/>
  <c r="AN499" i="35"/>
  <c r="AM500" i="35"/>
  <c r="AL484" i="35" l="1"/>
  <c r="AN484" i="35" s="1"/>
  <c r="AK484" i="35"/>
  <c r="AI484" i="35"/>
  <c r="AH857" i="39"/>
  <c r="AK856" i="39"/>
  <c r="AM856" i="39" s="1"/>
  <c r="AJ856" i="39"/>
  <c r="AH856" i="39"/>
  <c r="AM484" i="35" l="1"/>
  <c r="AL856" i="39"/>
  <c r="AL468" i="35" l="1"/>
  <c r="AN468" i="35" s="1"/>
  <c r="AK468" i="35"/>
  <c r="AI468" i="35"/>
  <c r="AL467" i="35"/>
  <c r="AM467" i="35" s="1"/>
  <c r="AK467" i="35"/>
  <c r="AI467" i="35"/>
  <c r="AL466" i="35"/>
  <c r="AN466" i="35" s="1"/>
  <c r="AK466" i="35"/>
  <c r="AI466" i="35"/>
  <c r="AL465" i="35"/>
  <c r="AM465" i="35" s="1"/>
  <c r="AK465" i="35"/>
  <c r="AI465" i="35"/>
  <c r="AM466" i="35" l="1"/>
  <c r="AN465" i="35"/>
  <c r="AN467" i="35"/>
  <c r="AM468" i="35"/>
  <c r="AL440" i="35" l="1"/>
  <c r="AN440" i="35" s="1"/>
  <c r="AK440" i="35"/>
  <c r="AL445" i="35"/>
  <c r="AN445" i="35" s="1"/>
  <c r="AK445" i="35"/>
  <c r="AI445" i="35"/>
  <c r="AL433" i="35"/>
  <c r="AM433" i="35" s="1"/>
  <c r="AK433" i="35"/>
  <c r="AM440" i="35" l="1"/>
  <c r="AM445" i="35"/>
  <c r="AN433" i="35"/>
  <c r="AL413" i="35"/>
  <c r="AN413" i="35" s="1"/>
  <c r="AK413" i="35"/>
  <c r="AI413" i="35"/>
  <c r="AL412" i="35"/>
  <c r="AN412" i="35" s="1"/>
  <c r="AK412" i="35"/>
  <c r="AI412" i="35"/>
  <c r="AH411" i="35"/>
  <c r="AI411" i="35" s="1"/>
  <c r="AK410" i="35"/>
  <c r="AH410" i="35"/>
  <c r="AI410" i="35" s="1"/>
  <c r="AM412" i="35" l="1"/>
  <c r="AM413" i="35"/>
  <c r="AL410" i="35"/>
  <c r="AN410" i="35" l="1"/>
  <c r="AM410" i="35"/>
  <c r="AL409" i="35" l="1"/>
  <c r="AN409" i="35" s="1"/>
  <c r="AK409" i="35"/>
  <c r="AI409" i="35"/>
  <c r="AL408" i="35"/>
  <c r="AN408" i="35" s="1"/>
  <c r="AK408" i="35"/>
  <c r="AI408" i="35"/>
  <c r="AL407" i="35"/>
  <c r="AN407" i="35" s="1"/>
  <c r="AK407" i="35"/>
  <c r="AI407" i="35"/>
  <c r="AL406" i="35"/>
  <c r="AN406" i="35" s="1"/>
  <c r="AK406" i="35"/>
  <c r="AI406" i="35"/>
  <c r="AL405" i="35"/>
  <c r="AM405" i="35" s="1"/>
  <c r="AK405" i="35"/>
  <c r="AI405" i="35"/>
  <c r="AL404" i="35"/>
  <c r="AN404" i="35" s="1"/>
  <c r="AK404" i="35"/>
  <c r="AI404" i="35"/>
  <c r="AL403" i="35"/>
  <c r="AN403" i="35" s="1"/>
  <c r="AK403" i="35"/>
  <c r="AI403" i="35"/>
  <c r="AL402" i="35"/>
  <c r="AN402" i="35" s="1"/>
  <c r="AK402" i="35"/>
  <c r="AI402" i="35"/>
  <c r="AL401" i="35"/>
  <c r="AM401" i="35" s="1"/>
  <c r="AK401" i="35"/>
  <c r="AI401" i="35"/>
  <c r="AL400" i="35"/>
  <c r="AN400" i="35" s="1"/>
  <c r="AK400" i="35"/>
  <c r="AI400" i="35"/>
  <c r="AL393" i="35"/>
  <c r="AN393" i="35" s="1"/>
  <c r="AK393" i="35"/>
  <c r="AI393" i="35"/>
  <c r="AI395" i="35"/>
  <c r="AL394" i="35"/>
  <c r="AM394" i="35" s="1"/>
  <c r="AK394" i="35"/>
  <c r="AI394" i="35"/>
  <c r="AL399" i="35"/>
  <c r="AN399" i="35" s="1"/>
  <c r="AK399" i="35"/>
  <c r="AI399" i="35"/>
  <c r="AL398" i="35"/>
  <c r="AN398" i="35" s="1"/>
  <c r="AK398" i="35"/>
  <c r="AI398" i="35"/>
  <c r="AL397" i="35"/>
  <c r="AM397" i="35" s="1"/>
  <c r="AK397" i="35"/>
  <c r="AI397" i="35"/>
  <c r="AL396" i="35"/>
  <c r="AM396" i="35" s="1"/>
  <c r="AK396" i="35"/>
  <c r="AI396" i="35"/>
  <c r="AN405" i="35" l="1"/>
  <c r="AM409" i="35"/>
  <c r="AM407" i="35"/>
  <c r="AM406" i="35"/>
  <c r="AM403" i="35"/>
  <c r="AM402" i="35"/>
  <c r="AN401" i="35"/>
  <c r="AM400" i="35"/>
  <c r="AM404" i="35"/>
  <c r="AM408" i="35"/>
  <c r="AM398" i="35"/>
  <c r="AN397" i="35"/>
  <c r="AN396" i="35"/>
  <c r="AM393" i="35"/>
  <c r="AN394" i="35"/>
  <c r="AM399" i="35"/>
  <c r="AL374" i="35" l="1"/>
  <c r="AN374" i="35" s="1"/>
  <c r="AK374" i="35"/>
  <c r="AK839" i="39"/>
  <c r="AM839" i="39" s="1"/>
  <c r="AJ839" i="39"/>
  <c r="AL376" i="35"/>
  <c r="AM376" i="35" s="1"/>
  <c r="AK376" i="35"/>
  <c r="AI376" i="35"/>
  <c r="AI375" i="35"/>
  <c r="AI374" i="35"/>
  <c r="AN376" i="35" l="1"/>
  <c r="AM374" i="35"/>
  <c r="AL839" i="39"/>
  <c r="AL365" i="35" l="1"/>
  <c r="AN365" i="35" s="1"/>
  <c r="AK365" i="35"/>
  <c r="AL373" i="35"/>
  <c r="AM373" i="35" s="1"/>
  <c r="AK373" i="35"/>
  <c r="AI373" i="35"/>
  <c r="AL372" i="35"/>
  <c r="AN372" i="35" s="1"/>
  <c r="AK372" i="35"/>
  <c r="AI372" i="35"/>
  <c r="AL371" i="35"/>
  <c r="AN371" i="35" s="1"/>
  <c r="AK371" i="35"/>
  <c r="AI371" i="35"/>
  <c r="AL370" i="35"/>
  <c r="AN370" i="35" s="1"/>
  <c r="AK370" i="35"/>
  <c r="AI370" i="35"/>
  <c r="AL369" i="35"/>
  <c r="AN369" i="35" s="1"/>
  <c r="AK369" i="35"/>
  <c r="AI369" i="35"/>
  <c r="AW331" i="35"/>
  <c r="AX331" i="35" s="1"/>
  <c r="AW330" i="35"/>
  <c r="AX358" i="35"/>
  <c r="AI366" i="35"/>
  <c r="AI365" i="35"/>
  <c r="AL364" i="35"/>
  <c r="AM364" i="35" s="1"/>
  <c r="AK364" i="35"/>
  <c r="AI364" i="35"/>
  <c r="AL363" i="35"/>
  <c r="AN363" i="35" s="1"/>
  <c r="AK363" i="35"/>
  <c r="AI363" i="35"/>
  <c r="AL362" i="35"/>
  <c r="AN362" i="35" s="1"/>
  <c r="AK362" i="35"/>
  <c r="AI362" i="35"/>
  <c r="AL361" i="35"/>
  <c r="AN361" i="35" s="1"/>
  <c r="AK361" i="35"/>
  <c r="AI361" i="35"/>
  <c r="AI360" i="35"/>
  <c r="AL359" i="35"/>
  <c r="AN359" i="35" s="1"/>
  <c r="AK359" i="35"/>
  <c r="AI359" i="35"/>
  <c r="AI358" i="35"/>
  <c r="AL357" i="35"/>
  <c r="AN357" i="35" s="1"/>
  <c r="AK357" i="35"/>
  <c r="AI357" i="35"/>
  <c r="AL356" i="35"/>
  <c r="AM356" i="35" s="1"/>
  <c r="AK356" i="35"/>
  <c r="AI356" i="35"/>
  <c r="AI348" i="35"/>
  <c r="AL347" i="35"/>
  <c r="AN347" i="35" s="1"/>
  <c r="AK347" i="35"/>
  <c r="AI347" i="35"/>
  <c r="AL352" i="35"/>
  <c r="AN352" i="35" s="1"/>
  <c r="AK352" i="35"/>
  <c r="AI352" i="35"/>
  <c r="AL351" i="35"/>
  <c r="AN351" i="35" s="1"/>
  <c r="AK351" i="35"/>
  <c r="AI351" i="35"/>
  <c r="AL350" i="35"/>
  <c r="AM350" i="35" s="1"/>
  <c r="AK350" i="35"/>
  <c r="AI350" i="35"/>
  <c r="AL349" i="35"/>
  <c r="AN349" i="35" s="1"/>
  <c r="AK349" i="35"/>
  <c r="AI349" i="35"/>
  <c r="AL346" i="35"/>
  <c r="AM346" i="35" s="1"/>
  <c r="AK346" i="35"/>
  <c r="AI346" i="35"/>
  <c r="AL355" i="35"/>
  <c r="AN355" i="35" s="1"/>
  <c r="AK355" i="35"/>
  <c r="AI355" i="35"/>
  <c r="AL354" i="35"/>
  <c r="AN354" i="35" s="1"/>
  <c r="AK354" i="35"/>
  <c r="AI354" i="35"/>
  <c r="AL353" i="35"/>
  <c r="AN353" i="35" s="1"/>
  <c r="AK353" i="35"/>
  <c r="AI353" i="35"/>
  <c r="AL345" i="35"/>
  <c r="AN345" i="35" s="1"/>
  <c r="AK345" i="35"/>
  <c r="AI345" i="35"/>
  <c r="AI336" i="35"/>
  <c r="AL335" i="35"/>
  <c r="AN335" i="35" s="1"/>
  <c r="AK335" i="35"/>
  <c r="AI335" i="35"/>
  <c r="AL340" i="35"/>
  <c r="AN340" i="35" s="1"/>
  <c r="AK340" i="35"/>
  <c r="AI340" i="35"/>
  <c r="AL339" i="35"/>
  <c r="AN339" i="35" s="1"/>
  <c r="AK339" i="35"/>
  <c r="AI339" i="35"/>
  <c r="AL338" i="35"/>
  <c r="AN338" i="35" s="1"/>
  <c r="AK338" i="35"/>
  <c r="AI338" i="35"/>
  <c r="AL337" i="35"/>
  <c r="AM337" i="35" s="1"/>
  <c r="AK337" i="35"/>
  <c r="AI337" i="35"/>
  <c r="AL343" i="35"/>
  <c r="AN343" i="35" s="1"/>
  <c r="AK343" i="35"/>
  <c r="AI343" i="35"/>
  <c r="AL342" i="35"/>
  <c r="AN342" i="35" s="1"/>
  <c r="AK342" i="35"/>
  <c r="AI342" i="35"/>
  <c r="AL341" i="35"/>
  <c r="AM341" i="35" s="1"/>
  <c r="AK341" i="35"/>
  <c r="AI341" i="35"/>
  <c r="AL334" i="35"/>
  <c r="AM334" i="35" s="1"/>
  <c r="AK334" i="35"/>
  <c r="AI334" i="35"/>
  <c r="AL333" i="35"/>
  <c r="AN333" i="35" s="1"/>
  <c r="AK333" i="35"/>
  <c r="AI333" i="35"/>
  <c r="AL344" i="35"/>
  <c r="AN344" i="35" s="1"/>
  <c r="AK344" i="35"/>
  <c r="AI344" i="35"/>
  <c r="AL332" i="35"/>
  <c r="AN332" i="35" s="1"/>
  <c r="AK332" i="35"/>
  <c r="AI332" i="35"/>
  <c r="AL331" i="35"/>
  <c r="AM331" i="35" s="1"/>
  <c r="AK331" i="35"/>
  <c r="AI331" i="35"/>
  <c r="AL330" i="35"/>
  <c r="AM330" i="35" s="1"/>
  <c r="AK330" i="35"/>
  <c r="AI330" i="35"/>
  <c r="AL329" i="35"/>
  <c r="AN329" i="35" s="1"/>
  <c r="AK329" i="35"/>
  <c r="AI329" i="35"/>
  <c r="AL328" i="35"/>
  <c r="AN328" i="35" s="1"/>
  <c r="AK328" i="35"/>
  <c r="AI328" i="35"/>
  <c r="AL327" i="35"/>
  <c r="AN327" i="35" s="1"/>
  <c r="AK327" i="35"/>
  <c r="AI327" i="35"/>
  <c r="AI441" i="35"/>
  <c r="AI440" i="35"/>
  <c r="AL439" i="35"/>
  <c r="AN439" i="35" s="1"/>
  <c r="AK439" i="35"/>
  <c r="AI439" i="35"/>
  <c r="AL438" i="35"/>
  <c r="AM438" i="35" s="1"/>
  <c r="AK438" i="35"/>
  <c r="AI438" i="35"/>
  <c r="AL437" i="35"/>
  <c r="AN437" i="35" s="1"/>
  <c r="AK437" i="35"/>
  <c r="AI437" i="35"/>
  <c r="AL436" i="35"/>
  <c r="AN436" i="35" s="1"/>
  <c r="AK436" i="35"/>
  <c r="AI436" i="35"/>
  <c r="AL435" i="35"/>
  <c r="AN435" i="35" s="1"/>
  <c r="AK435" i="35"/>
  <c r="AI435" i="35"/>
  <c r="AI434" i="35"/>
  <c r="AI433" i="35"/>
  <c r="AL432" i="35"/>
  <c r="AN432" i="35" s="1"/>
  <c r="AK432" i="35"/>
  <c r="AI432" i="35"/>
  <c r="AL431" i="35"/>
  <c r="AN431" i="35" s="1"/>
  <c r="AK431" i="35"/>
  <c r="AI431" i="35"/>
  <c r="AL430" i="35"/>
  <c r="AM430" i="35" s="1"/>
  <c r="AK430" i="35"/>
  <c r="AI430" i="35"/>
  <c r="AI309" i="35"/>
  <c r="AL308" i="35"/>
  <c r="AN308" i="35" s="1"/>
  <c r="AK308" i="35"/>
  <c r="AI308" i="35"/>
  <c r="AN331" i="35" l="1"/>
  <c r="AN364" i="35"/>
  <c r="AM371" i="35"/>
  <c r="AM372" i="35"/>
  <c r="AM365" i="35"/>
  <c r="AM369" i="35"/>
  <c r="AM370" i="35"/>
  <c r="AN373" i="35"/>
  <c r="AN356" i="35"/>
  <c r="AM332" i="35"/>
  <c r="AM361" i="35"/>
  <c r="AM362" i="35"/>
  <c r="AM363" i="35"/>
  <c r="AM431" i="35"/>
  <c r="AM359" i="35"/>
  <c r="AM357" i="35"/>
  <c r="AN438" i="35"/>
  <c r="AM439" i="35"/>
  <c r="AM353" i="35"/>
  <c r="AM435" i="35"/>
  <c r="AN350" i="35"/>
  <c r="AM349" i="35"/>
  <c r="AM347" i="35"/>
  <c r="AN346" i="35"/>
  <c r="AM345" i="35"/>
  <c r="AM351" i="35"/>
  <c r="AM352" i="35"/>
  <c r="AN330" i="35"/>
  <c r="AM354" i="35"/>
  <c r="AM355" i="35"/>
  <c r="AM338" i="35"/>
  <c r="AN337" i="35"/>
  <c r="AM335" i="35"/>
  <c r="AM339" i="35"/>
  <c r="AN341" i="35"/>
  <c r="AM340" i="35"/>
  <c r="AN334" i="35"/>
  <c r="AM342" i="35"/>
  <c r="AM333" i="35"/>
  <c r="AM343" i="35"/>
  <c r="AM329" i="35"/>
  <c r="AM344" i="35"/>
  <c r="AM327" i="35"/>
  <c r="AM328" i="35"/>
  <c r="AN430" i="35"/>
  <c r="AM432" i="35"/>
  <c r="AM436" i="35"/>
  <c r="AM437" i="35"/>
  <c r="AM308" i="35"/>
  <c r="AL311" i="35" l="1"/>
  <c r="AM311" i="35" s="1"/>
  <c r="AK311" i="35"/>
  <c r="AI311" i="35"/>
  <c r="AL310" i="35"/>
  <c r="AN310" i="35" s="1"/>
  <c r="AK310" i="35"/>
  <c r="AI310" i="35"/>
  <c r="AL307" i="35"/>
  <c r="AN307" i="35" s="1"/>
  <c r="AK307" i="35"/>
  <c r="AI307" i="35"/>
  <c r="AL306" i="35"/>
  <c r="AM306" i="35" s="1"/>
  <c r="AK306" i="35"/>
  <c r="AI306" i="35"/>
  <c r="AL305" i="35"/>
  <c r="AN305" i="35" s="1"/>
  <c r="AK305" i="35"/>
  <c r="AI305" i="35"/>
  <c r="AL304" i="35"/>
  <c r="AN304" i="35" s="1"/>
  <c r="AK304" i="35"/>
  <c r="AI304" i="35"/>
  <c r="AL303" i="35"/>
  <c r="AN303" i="35" s="1"/>
  <c r="AK303" i="35"/>
  <c r="AI303" i="35"/>
  <c r="AL302" i="35"/>
  <c r="AN302" i="35" s="1"/>
  <c r="AK302" i="35"/>
  <c r="AI302" i="35"/>
  <c r="AL301" i="35"/>
  <c r="AN301" i="35" s="1"/>
  <c r="AK301" i="35"/>
  <c r="AI301" i="35"/>
  <c r="AL300" i="35"/>
  <c r="AM300" i="35" s="1"/>
  <c r="AK300" i="35"/>
  <c r="AI300" i="35"/>
  <c r="AL290" i="35"/>
  <c r="AN290" i="35" s="1"/>
  <c r="AK290" i="35"/>
  <c r="AL299" i="35"/>
  <c r="AN299" i="35" s="1"/>
  <c r="AK299" i="35"/>
  <c r="AI299" i="35"/>
  <c r="AL298" i="35"/>
  <c r="AM298" i="35" s="1"/>
  <c r="AK298" i="35"/>
  <c r="AI298" i="35"/>
  <c r="AL297" i="35"/>
  <c r="AM297" i="35" s="1"/>
  <c r="AK297" i="35"/>
  <c r="AI297" i="35"/>
  <c r="AL296" i="35"/>
  <c r="AM296" i="35" s="1"/>
  <c r="AK296" i="35"/>
  <c r="AI296" i="35"/>
  <c r="AL295" i="35"/>
  <c r="AN295" i="35" s="1"/>
  <c r="AK295" i="35"/>
  <c r="AI295" i="35"/>
  <c r="AL294" i="35"/>
  <c r="AM294" i="35" s="1"/>
  <c r="AK294" i="35"/>
  <c r="AI294" i="35"/>
  <c r="AI293" i="35"/>
  <c r="AI292" i="35"/>
  <c r="AT282" i="35"/>
  <c r="AT284" i="35"/>
  <c r="AT283" i="35"/>
  <c r="AL281" i="35"/>
  <c r="AM281" i="35" s="1"/>
  <c r="AK281" i="35"/>
  <c r="AI290" i="35"/>
  <c r="AL289" i="35"/>
  <c r="AN289" i="35" s="1"/>
  <c r="AK289" i="35"/>
  <c r="AI289" i="35"/>
  <c r="AL288" i="35"/>
  <c r="AN288" i="35" s="1"/>
  <c r="AK288" i="35"/>
  <c r="AI288" i="35"/>
  <c r="AL287" i="35"/>
  <c r="AM287" i="35" s="1"/>
  <c r="AK287" i="35"/>
  <c r="AI287" i="35"/>
  <c r="AL286" i="35"/>
  <c r="AN286" i="35" s="1"/>
  <c r="AK286" i="35"/>
  <c r="AI286" i="35"/>
  <c r="AL285" i="35"/>
  <c r="AN285" i="35" s="1"/>
  <c r="AK285" i="35"/>
  <c r="AI285" i="35"/>
  <c r="AL283" i="35"/>
  <c r="AN283" i="35" s="1"/>
  <c r="AK283" i="35"/>
  <c r="AI283" i="35"/>
  <c r="AI282" i="35"/>
  <c r="AI281" i="35"/>
  <c r="AL280" i="35"/>
  <c r="AM280" i="35" s="1"/>
  <c r="AK280" i="35"/>
  <c r="AI280" i="35"/>
  <c r="AI279" i="35"/>
  <c r="AI278" i="35"/>
  <c r="AL277" i="35"/>
  <c r="AN277" i="35" s="1"/>
  <c r="AK277" i="35"/>
  <c r="AI277" i="35"/>
  <c r="AI274" i="35"/>
  <c r="AL273" i="35"/>
  <c r="AN273" i="35" s="1"/>
  <c r="AK273" i="35"/>
  <c r="AI273" i="35"/>
  <c r="AL276" i="35"/>
  <c r="AN276" i="35" s="1"/>
  <c r="AK276" i="35"/>
  <c r="AI276" i="35"/>
  <c r="AL275" i="35"/>
  <c r="AN275" i="35" s="1"/>
  <c r="AK275" i="35"/>
  <c r="AI275" i="35"/>
  <c r="AL272" i="35"/>
  <c r="AM272" i="35" s="1"/>
  <c r="AK272" i="35"/>
  <c r="AI272" i="35"/>
  <c r="AN297" i="35" l="1"/>
  <c r="AM304" i="35"/>
  <c r="AM288" i="35"/>
  <c r="AN311" i="35"/>
  <c r="AM305" i="35"/>
  <c r="AN300" i="35"/>
  <c r="AM310" i="35"/>
  <c r="AM301" i="35"/>
  <c r="AN296" i="35"/>
  <c r="AM302" i="35"/>
  <c r="AM303" i="35"/>
  <c r="AN306" i="35"/>
  <c r="AM307" i="35"/>
  <c r="AM290" i="35"/>
  <c r="AN294" i="35"/>
  <c r="AM295" i="35"/>
  <c r="AN298" i="35"/>
  <c r="AM299" i="35"/>
  <c r="AN287" i="35"/>
  <c r="AN280" i="35"/>
  <c r="AN281" i="35"/>
  <c r="AM285" i="35"/>
  <c r="AM289" i="35"/>
  <c r="AM286" i="35"/>
  <c r="AM283" i="35"/>
  <c r="AM277" i="35"/>
  <c r="AM276" i="35"/>
  <c r="AM273" i="35"/>
  <c r="AN272" i="35"/>
  <c r="AM275" i="35"/>
  <c r="AL254" i="35" l="1"/>
  <c r="AN254" i="35" s="1"/>
  <c r="AK254" i="35"/>
  <c r="AK822" i="39"/>
  <c r="AM822" i="39" s="1"/>
  <c r="AJ822" i="39"/>
  <c r="AK243" i="35"/>
  <c r="AH246" i="35"/>
  <c r="AI246" i="35" s="1"/>
  <c r="AH245" i="35"/>
  <c r="AI245" i="35" s="1"/>
  <c r="AH244" i="35"/>
  <c r="AI244" i="35" s="1"/>
  <c r="AH243" i="35"/>
  <c r="AI254" i="35"/>
  <c r="AL253" i="35"/>
  <c r="AN253" i="35" s="1"/>
  <c r="AK253" i="35"/>
  <c r="AI253" i="35"/>
  <c r="AL252" i="35"/>
  <c r="AN252" i="35" s="1"/>
  <c r="AK252" i="35"/>
  <c r="AI252" i="35"/>
  <c r="AL251" i="35"/>
  <c r="AM251" i="35" s="1"/>
  <c r="AK251" i="35"/>
  <c r="AI251" i="35"/>
  <c r="AI255" i="35"/>
  <c r="AL250" i="35"/>
  <c r="AM250" i="35" s="1"/>
  <c r="AK250" i="35"/>
  <c r="AI250" i="35"/>
  <c r="AL249" i="35"/>
  <c r="AN249" i="35" s="1"/>
  <c r="AK249" i="35"/>
  <c r="AI249" i="35"/>
  <c r="AL248" i="35"/>
  <c r="AM248" i="35" s="1"/>
  <c r="AK248" i="35"/>
  <c r="AI248" i="35"/>
  <c r="AL247" i="35"/>
  <c r="AN247" i="35" s="1"/>
  <c r="AK247" i="35"/>
  <c r="AI247" i="35"/>
  <c r="AL241" i="35"/>
  <c r="AN241" i="35" s="1"/>
  <c r="AK241" i="35"/>
  <c r="AI241" i="35"/>
  <c r="AL240" i="35"/>
  <c r="AN240" i="35" s="1"/>
  <c r="AK240" i="35"/>
  <c r="AI240" i="35"/>
  <c r="AL239" i="35"/>
  <c r="AN239" i="35" s="1"/>
  <c r="AK239" i="35"/>
  <c r="AI239" i="35"/>
  <c r="AL236" i="35"/>
  <c r="AN236" i="35" s="1"/>
  <c r="AK236" i="35"/>
  <c r="AI236" i="35"/>
  <c r="AL235" i="35"/>
  <c r="AN235" i="35" s="1"/>
  <c r="AK235" i="35"/>
  <c r="AI235" i="35"/>
  <c r="AL234" i="35"/>
  <c r="AN234" i="35" s="1"/>
  <c r="AK234" i="35"/>
  <c r="AI234" i="35"/>
  <c r="AL233" i="35"/>
  <c r="AM233" i="35" s="1"/>
  <c r="AK233" i="35"/>
  <c r="AI233" i="35"/>
  <c r="AL237" i="35"/>
  <c r="AN237" i="35" s="1"/>
  <c r="AK237" i="35"/>
  <c r="AI237" i="35"/>
  <c r="AL232" i="35"/>
  <c r="AN232" i="35" s="1"/>
  <c r="AK232" i="35"/>
  <c r="AI232" i="35"/>
  <c r="AL231" i="35"/>
  <c r="AN231" i="35" s="1"/>
  <c r="AK231" i="35"/>
  <c r="AI231" i="35"/>
  <c r="AL230" i="35"/>
  <c r="AM230" i="35" s="1"/>
  <c r="AK230" i="35"/>
  <c r="AI230" i="35"/>
  <c r="AL238" i="35"/>
  <c r="AN238" i="35" s="1"/>
  <c r="AK238" i="35"/>
  <c r="AI238" i="35"/>
  <c r="AL229" i="35"/>
  <c r="AM229" i="35" s="1"/>
  <c r="AK229" i="35"/>
  <c r="AI229" i="35"/>
  <c r="AL228" i="35"/>
  <c r="AN228" i="35" s="1"/>
  <c r="AK228" i="35"/>
  <c r="AI228" i="35"/>
  <c r="AL224" i="35"/>
  <c r="AN224" i="35" s="1"/>
  <c r="AK224" i="35"/>
  <c r="AI224" i="35"/>
  <c r="AL223" i="35"/>
  <c r="AN223" i="35" s="1"/>
  <c r="AK223" i="35"/>
  <c r="AI223" i="35"/>
  <c r="AL222" i="35"/>
  <c r="AN222" i="35" s="1"/>
  <c r="AK222" i="35"/>
  <c r="AI222" i="35"/>
  <c r="AL221" i="35"/>
  <c r="AM221" i="35" s="1"/>
  <c r="AK221" i="35"/>
  <c r="AI221" i="35"/>
  <c r="AL220" i="35"/>
  <c r="AN220" i="35" s="1"/>
  <c r="AK220" i="35"/>
  <c r="AI220" i="35"/>
  <c r="AL226" i="35"/>
  <c r="AN226" i="35" s="1"/>
  <c r="AK226" i="35"/>
  <c r="AI226" i="35"/>
  <c r="AL225" i="35"/>
  <c r="AN225" i="35" s="1"/>
  <c r="AK225" i="35"/>
  <c r="AI225" i="35"/>
  <c r="AL219" i="35"/>
  <c r="AN219" i="35" s="1"/>
  <c r="AK219" i="35"/>
  <c r="AI219" i="35"/>
  <c r="AL218" i="35"/>
  <c r="AM218" i="35" s="1"/>
  <c r="AK218" i="35"/>
  <c r="AI218" i="35"/>
  <c r="AL243" i="35" l="1"/>
  <c r="AN243" i="35" s="1"/>
  <c r="AN233" i="35"/>
  <c r="AM254" i="35"/>
  <c r="AL822" i="39"/>
  <c r="AM252" i="35"/>
  <c r="AN251" i="35"/>
  <c r="AN250" i="35"/>
  <c r="AM247" i="35"/>
  <c r="AM253" i="35"/>
  <c r="AN248" i="35"/>
  <c r="AM249" i="35"/>
  <c r="AM239" i="35"/>
  <c r="AM240" i="35"/>
  <c r="AM241" i="35"/>
  <c r="AM234" i="35"/>
  <c r="AM235" i="35"/>
  <c r="AM236" i="35"/>
  <c r="AM231" i="35"/>
  <c r="AN230" i="35"/>
  <c r="AM238" i="35"/>
  <c r="AM232" i="35"/>
  <c r="AM237" i="35"/>
  <c r="AN229" i="35"/>
  <c r="AM228" i="35"/>
  <c r="AM222" i="35"/>
  <c r="AN221" i="35"/>
  <c r="AM219" i="35"/>
  <c r="AN218" i="35"/>
  <c r="AM223" i="35"/>
  <c r="AM220" i="35"/>
  <c r="AM224" i="35"/>
  <c r="AM225" i="35"/>
  <c r="AM226" i="35"/>
  <c r="AM243" i="35" l="1"/>
  <c r="AL200" i="35"/>
  <c r="AN200" i="35" s="1"/>
  <c r="AK200" i="35"/>
  <c r="AX197" i="35"/>
  <c r="AI200" i="35"/>
  <c r="AL199" i="35"/>
  <c r="AN199" i="35" s="1"/>
  <c r="AK199" i="35"/>
  <c r="AI199" i="35"/>
  <c r="AL198" i="35"/>
  <c r="AN198" i="35" s="1"/>
  <c r="AK198" i="35"/>
  <c r="AI198" i="35"/>
  <c r="AI201" i="35"/>
  <c r="AL197" i="35"/>
  <c r="AN197" i="35" s="1"/>
  <c r="AK197" i="35"/>
  <c r="AI197" i="35"/>
  <c r="AL196" i="35"/>
  <c r="AM196" i="35" s="1"/>
  <c r="AK196" i="35"/>
  <c r="AI196" i="35"/>
  <c r="AL195" i="35"/>
  <c r="AN195" i="35" s="1"/>
  <c r="AK195" i="35"/>
  <c r="AI195" i="35"/>
  <c r="AL194" i="35"/>
  <c r="AN194" i="35" s="1"/>
  <c r="AK194" i="35"/>
  <c r="AI194" i="35"/>
  <c r="AI184" i="35"/>
  <c r="AL183" i="35"/>
  <c r="AM183" i="35" s="1"/>
  <c r="AK183" i="35"/>
  <c r="AI183" i="35"/>
  <c r="AL188" i="35"/>
  <c r="AN188" i="35" s="1"/>
  <c r="AK188" i="35"/>
  <c r="AI188" i="35"/>
  <c r="AL187" i="35"/>
  <c r="AM187" i="35" s="1"/>
  <c r="AK187" i="35"/>
  <c r="AI187" i="35"/>
  <c r="AL186" i="35"/>
  <c r="AN186" i="35" s="1"/>
  <c r="AK186" i="35"/>
  <c r="AI186" i="35"/>
  <c r="AL185" i="35"/>
  <c r="AM185" i="35" s="1"/>
  <c r="AK185" i="35"/>
  <c r="AI185" i="35"/>
  <c r="AL191" i="35"/>
  <c r="AN191" i="35" s="1"/>
  <c r="AK191" i="35"/>
  <c r="AI191" i="35"/>
  <c r="AL190" i="35"/>
  <c r="AN190" i="35" s="1"/>
  <c r="AK190" i="35"/>
  <c r="AI190" i="35"/>
  <c r="AL189" i="35"/>
  <c r="AN189" i="35" s="1"/>
  <c r="AK189" i="35"/>
  <c r="AI189" i="35"/>
  <c r="AI182" i="35"/>
  <c r="AL181" i="35"/>
  <c r="AN181" i="35" s="1"/>
  <c r="AK181" i="35"/>
  <c r="AI181" i="35"/>
  <c r="AL192" i="35"/>
  <c r="AN192" i="35" s="1"/>
  <c r="AK192" i="35"/>
  <c r="AI192" i="35"/>
  <c r="AL180" i="35"/>
  <c r="AM180" i="35" s="1"/>
  <c r="AK180" i="35"/>
  <c r="AI180" i="35"/>
  <c r="AI179" i="35"/>
  <c r="AI178" i="35"/>
  <c r="AL177" i="35"/>
  <c r="AN177" i="35" s="1"/>
  <c r="AK177" i="35"/>
  <c r="AI177" i="35"/>
  <c r="AL175" i="35"/>
  <c r="AN175" i="35" s="1"/>
  <c r="AK175" i="35"/>
  <c r="AI175" i="35"/>
  <c r="AL174" i="35"/>
  <c r="AN174" i="35" s="1"/>
  <c r="AK174" i="35"/>
  <c r="AI174" i="35"/>
  <c r="AL173" i="35"/>
  <c r="AN173" i="35" s="1"/>
  <c r="AK173" i="35"/>
  <c r="AI173" i="35"/>
  <c r="AL172" i="35"/>
  <c r="AM172" i="35" s="1"/>
  <c r="AK172" i="35"/>
  <c r="AI172" i="35"/>
  <c r="AL171" i="35"/>
  <c r="AN171" i="35" s="1"/>
  <c r="AK171" i="35"/>
  <c r="AI171" i="35"/>
  <c r="AL176" i="35"/>
  <c r="AN176" i="35" s="1"/>
  <c r="AK176" i="35"/>
  <c r="AI176" i="35"/>
  <c r="AM200" i="35" l="1"/>
  <c r="AM198" i="35"/>
  <c r="AM197" i="35"/>
  <c r="AN196" i="35"/>
  <c r="AM199" i="35"/>
  <c r="AM186" i="35"/>
  <c r="AM194" i="35"/>
  <c r="AM195" i="35"/>
  <c r="AM189" i="35"/>
  <c r="AN185" i="35"/>
  <c r="AN183" i="35"/>
  <c r="AN187" i="35"/>
  <c r="AM188" i="35"/>
  <c r="AM190" i="35"/>
  <c r="AM191" i="35"/>
  <c r="AN180" i="35"/>
  <c r="AM181" i="35"/>
  <c r="AM177" i="35"/>
  <c r="AM192" i="35"/>
  <c r="AM176" i="35"/>
  <c r="AN172" i="35"/>
  <c r="AM173" i="35"/>
  <c r="AM174" i="35"/>
  <c r="AM171" i="35"/>
  <c r="AM175" i="35"/>
  <c r="AL193" i="35" l="1"/>
  <c r="AN193" i="35" s="1"/>
  <c r="AK193" i="35"/>
  <c r="AI193" i="35"/>
  <c r="AI170" i="35"/>
  <c r="AI169" i="35"/>
  <c r="AI168" i="35"/>
  <c r="AL167" i="35"/>
  <c r="AM167" i="35" s="1"/>
  <c r="AK167" i="35"/>
  <c r="AI167" i="35"/>
  <c r="AH806" i="39"/>
  <c r="AK805" i="39"/>
  <c r="AM805" i="39" s="1"/>
  <c r="AJ805" i="39"/>
  <c r="AH805" i="39"/>
  <c r="AN167" i="35" l="1"/>
  <c r="AM193" i="35"/>
  <c r="AL805" i="39"/>
  <c r="AL151" i="35" l="1"/>
  <c r="AN151" i="35" s="1"/>
  <c r="AK151" i="35"/>
  <c r="AI151" i="35"/>
  <c r="AL150" i="35"/>
  <c r="AN150" i="35" s="1"/>
  <c r="AK150" i="35"/>
  <c r="AI150" i="35"/>
  <c r="AL149" i="35"/>
  <c r="AN149" i="35" s="1"/>
  <c r="AK149" i="35"/>
  <c r="AI149" i="35"/>
  <c r="AL148" i="35"/>
  <c r="AM148" i="35" s="1"/>
  <c r="AK148" i="35"/>
  <c r="AI148" i="35"/>
  <c r="AL147" i="35"/>
  <c r="AN147" i="35" s="1"/>
  <c r="AK147" i="35"/>
  <c r="AI147" i="35"/>
  <c r="AL146" i="35"/>
  <c r="AN146" i="35" s="1"/>
  <c r="AK146" i="35"/>
  <c r="AI146" i="35"/>
  <c r="AL141" i="35"/>
  <c r="AN141" i="35" s="1"/>
  <c r="AK141" i="35"/>
  <c r="AI141" i="35"/>
  <c r="AL140" i="35"/>
  <c r="AN140" i="35" s="1"/>
  <c r="AK140" i="35"/>
  <c r="AI140" i="35"/>
  <c r="AL139" i="35"/>
  <c r="AN139" i="35" s="1"/>
  <c r="AK139" i="35"/>
  <c r="AI139" i="35"/>
  <c r="AL138" i="35"/>
  <c r="AM138" i="35" s="1"/>
  <c r="AK138" i="35"/>
  <c r="AI138" i="35"/>
  <c r="AL137" i="35"/>
  <c r="AN137" i="35" s="1"/>
  <c r="AK137" i="35"/>
  <c r="AI137" i="35"/>
  <c r="AI135" i="35"/>
  <c r="AL134" i="35"/>
  <c r="AN134" i="35" s="1"/>
  <c r="AK134" i="35"/>
  <c r="AI134" i="35"/>
  <c r="AL136" i="35"/>
  <c r="AN136" i="35" s="1"/>
  <c r="AK136" i="35"/>
  <c r="AI136" i="35"/>
  <c r="AI133" i="35"/>
  <c r="AL132" i="35"/>
  <c r="AN132" i="35" s="1"/>
  <c r="AK132" i="35"/>
  <c r="AI132" i="35"/>
  <c r="AL131" i="35"/>
  <c r="AN131" i="35" s="1"/>
  <c r="AK131" i="35"/>
  <c r="AI131" i="35"/>
  <c r="AL130" i="35"/>
  <c r="AN130" i="35" s="1"/>
  <c r="AK130" i="35"/>
  <c r="AI130" i="35"/>
  <c r="AL142" i="35"/>
  <c r="AN142" i="35" s="1"/>
  <c r="AK142" i="35"/>
  <c r="AI142" i="35"/>
  <c r="AL129" i="35"/>
  <c r="AN129" i="35" s="1"/>
  <c r="AK129" i="35"/>
  <c r="AI129" i="35"/>
  <c r="AL128" i="35"/>
  <c r="AN128" i="35" s="1"/>
  <c r="AK128" i="35"/>
  <c r="AI128" i="35"/>
  <c r="AL127" i="35"/>
  <c r="AM127" i="35" s="1"/>
  <c r="AK127" i="35"/>
  <c r="AI127" i="35"/>
  <c r="AI126" i="35"/>
  <c r="AL125" i="35"/>
  <c r="AN125" i="35" s="1"/>
  <c r="AK125" i="35"/>
  <c r="AI125" i="35"/>
  <c r="AL124" i="35"/>
  <c r="AN124" i="35" s="1"/>
  <c r="AK124" i="35"/>
  <c r="AI124" i="35"/>
  <c r="AL123" i="35"/>
  <c r="AN123" i="35" s="1"/>
  <c r="AK123" i="35"/>
  <c r="AI123" i="35"/>
  <c r="AL122" i="35"/>
  <c r="AN122" i="35" s="1"/>
  <c r="AK122" i="35"/>
  <c r="AI122" i="35"/>
  <c r="AL121" i="35"/>
  <c r="AN121" i="35" s="1"/>
  <c r="AK121" i="35"/>
  <c r="AI121" i="35"/>
  <c r="AL120" i="35"/>
  <c r="AN120" i="35" s="1"/>
  <c r="AK120" i="35"/>
  <c r="AI120" i="35"/>
  <c r="AL119" i="35"/>
  <c r="AN119" i="35" s="1"/>
  <c r="AK119" i="35"/>
  <c r="AI119" i="35"/>
  <c r="AL118" i="35"/>
  <c r="AN118" i="35" s="1"/>
  <c r="AK118" i="35"/>
  <c r="AI118" i="35"/>
  <c r="AL117" i="35"/>
  <c r="AN117" i="35" s="1"/>
  <c r="AK117" i="35"/>
  <c r="AI117" i="35"/>
  <c r="AL116" i="35"/>
  <c r="AN116" i="35" s="1"/>
  <c r="AK116" i="35"/>
  <c r="AI116" i="35"/>
  <c r="AL99" i="35"/>
  <c r="AN99" i="35" s="1"/>
  <c r="AK99" i="35"/>
  <c r="AI99" i="35"/>
  <c r="AL98" i="35"/>
  <c r="AN98" i="35" s="1"/>
  <c r="AK98" i="35"/>
  <c r="AI98" i="35"/>
  <c r="AL97" i="35"/>
  <c r="AN97" i="35" s="1"/>
  <c r="AK97" i="35"/>
  <c r="AI97" i="35"/>
  <c r="AL96" i="35"/>
  <c r="AN96" i="35" s="1"/>
  <c r="AK96" i="35"/>
  <c r="AI96" i="35"/>
  <c r="AL95" i="35"/>
  <c r="AN95" i="35" s="1"/>
  <c r="AK95" i="35"/>
  <c r="AI95" i="35"/>
  <c r="AL94" i="35"/>
  <c r="AN94" i="35" s="1"/>
  <c r="AK94" i="35"/>
  <c r="AI94" i="35"/>
  <c r="AL93" i="35"/>
  <c r="AM93" i="35" s="1"/>
  <c r="AK93" i="35"/>
  <c r="AI93" i="35"/>
  <c r="AL92" i="35"/>
  <c r="AM92" i="35" s="1"/>
  <c r="AK92" i="35"/>
  <c r="AI92" i="35"/>
  <c r="AL91" i="35"/>
  <c r="AN91" i="35" s="1"/>
  <c r="AK91" i="35"/>
  <c r="AI91" i="35"/>
  <c r="AI90" i="35"/>
  <c r="AL89" i="35"/>
  <c r="AM89" i="35" s="1"/>
  <c r="AK89" i="35"/>
  <c r="AI89" i="35"/>
  <c r="AI88" i="35"/>
  <c r="AL87" i="35"/>
  <c r="AN87" i="35" s="1"/>
  <c r="AK87" i="35"/>
  <c r="AI87" i="35"/>
  <c r="AI86" i="35"/>
  <c r="AL85" i="35"/>
  <c r="AN85" i="35" s="1"/>
  <c r="AK85" i="35"/>
  <c r="AI85" i="35"/>
  <c r="AI84" i="35"/>
  <c r="AL83" i="35"/>
  <c r="AN83" i="35" s="1"/>
  <c r="AK83" i="35"/>
  <c r="AI83" i="35"/>
  <c r="AM149" i="35" l="1"/>
  <c r="AN148" i="35"/>
  <c r="AM146" i="35"/>
  <c r="AM150" i="35"/>
  <c r="AM147" i="35"/>
  <c r="AM151" i="35"/>
  <c r="AM139" i="35"/>
  <c r="AN138" i="35"/>
  <c r="AM140" i="35"/>
  <c r="AM137" i="35"/>
  <c r="AM141" i="35"/>
  <c r="AM136" i="35"/>
  <c r="AM134" i="35"/>
  <c r="AM132" i="35"/>
  <c r="AM130" i="35"/>
  <c r="AM131" i="35"/>
  <c r="AN127" i="35"/>
  <c r="AM128" i="35"/>
  <c r="AM129" i="35"/>
  <c r="AM142" i="35"/>
  <c r="AM125" i="35"/>
  <c r="AM123" i="35"/>
  <c r="AM124" i="35"/>
  <c r="AM120" i="35"/>
  <c r="AM121" i="35"/>
  <c r="AM122" i="35"/>
  <c r="AM117" i="35"/>
  <c r="AM116" i="35"/>
  <c r="AM118" i="35"/>
  <c r="AM119" i="35"/>
  <c r="AN92" i="35"/>
  <c r="AM97" i="35"/>
  <c r="AM98" i="35"/>
  <c r="AM99" i="35"/>
  <c r="AM94" i="35"/>
  <c r="AN93" i="35"/>
  <c r="AM91" i="35"/>
  <c r="AM95" i="35"/>
  <c r="AM96" i="35"/>
  <c r="AN89" i="35"/>
  <c r="AM87" i="35"/>
  <c r="AM85" i="35"/>
  <c r="AM83" i="35"/>
  <c r="AK62" i="35" l="1"/>
  <c r="AH62" i="35"/>
  <c r="AH63" i="35"/>
  <c r="AL59" i="35"/>
  <c r="AN59" i="35" s="1"/>
  <c r="AK59" i="35"/>
  <c r="AL66" i="35"/>
  <c r="AN66" i="35" s="1"/>
  <c r="AK66" i="35"/>
  <c r="AI66" i="35"/>
  <c r="AL65" i="35"/>
  <c r="AN65" i="35" s="1"/>
  <c r="AK65" i="35"/>
  <c r="AI65" i="35"/>
  <c r="AL64" i="35"/>
  <c r="AN64" i="35" s="1"/>
  <c r="AK64" i="35"/>
  <c r="AI64" i="35"/>
  <c r="AI63" i="35"/>
  <c r="AS42" i="35"/>
  <c r="AL43" i="35"/>
  <c r="AN43" i="35" s="1"/>
  <c r="AK43" i="35"/>
  <c r="AI43" i="35"/>
  <c r="AL42" i="35"/>
  <c r="AN42" i="35" s="1"/>
  <c r="AK42" i="35"/>
  <c r="AI42" i="35"/>
  <c r="AL62" i="35" l="1"/>
  <c r="AN62" i="35" s="1"/>
  <c r="AM66" i="35"/>
  <c r="AM59" i="35"/>
  <c r="AM64" i="35"/>
  <c r="AM65" i="35"/>
  <c r="AM42" i="35"/>
  <c r="AM43" i="35"/>
  <c r="AM62" i="35" l="1"/>
  <c r="AL36" i="35"/>
  <c r="AN36" i="35" s="1"/>
  <c r="AK36" i="35"/>
  <c r="AI35" i="35"/>
  <c r="AL34" i="35"/>
  <c r="AN34" i="35" s="1"/>
  <c r="AK34" i="35"/>
  <c r="AI34" i="35"/>
  <c r="AL41" i="35"/>
  <c r="AN41" i="35" s="1"/>
  <c r="AK41" i="35"/>
  <c r="AI41" i="35"/>
  <c r="AL40" i="35"/>
  <c r="AN40" i="35" s="1"/>
  <c r="AK40" i="35"/>
  <c r="AI40" i="35"/>
  <c r="AL39" i="35"/>
  <c r="AM39" i="35" s="1"/>
  <c r="AK39" i="35"/>
  <c r="AI39" i="35"/>
  <c r="AL38" i="35"/>
  <c r="AM38" i="35" s="1"/>
  <c r="AK38" i="35"/>
  <c r="AI38" i="35"/>
  <c r="AN38" i="35" l="1"/>
  <c r="AM41" i="35"/>
  <c r="AM36" i="35"/>
  <c r="AM34" i="35"/>
  <c r="AN39" i="35"/>
  <c r="AM40" i="35"/>
  <c r="AI15" i="35"/>
  <c r="AL14" i="35"/>
  <c r="AN14" i="35" s="1"/>
  <c r="AK14" i="35"/>
  <c r="AI14" i="35"/>
  <c r="AM14" i="35" l="1"/>
  <c r="AI12" i="35" l="1"/>
  <c r="AL11" i="35"/>
  <c r="AN11" i="35" s="1"/>
  <c r="AK11" i="35"/>
  <c r="AI11" i="35"/>
  <c r="AL18" i="35"/>
  <c r="AN18" i="35" s="1"/>
  <c r="AK18" i="35"/>
  <c r="AI18" i="35"/>
  <c r="AL17" i="35"/>
  <c r="AM17" i="35" s="1"/>
  <c r="AK17" i="35"/>
  <c r="AI17" i="35"/>
  <c r="AL16" i="35"/>
  <c r="AN16" i="35" s="1"/>
  <c r="AK16" i="35"/>
  <c r="AI16" i="35"/>
  <c r="AL13" i="35"/>
  <c r="AM13" i="35" s="1"/>
  <c r="AK13" i="35"/>
  <c r="AI13" i="35"/>
  <c r="AH789" i="39"/>
  <c r="AK788" i="39"/>
  <c r="AM788" i="39" s="1"/>
  <c r="AJ788" i="39"/>
  <c r="AH788" i="39"/>
  <c r="AH1217" i="34"/>
  <c r="AH1216" i="34"/>
  <c r="AH1215" i="34"/>
  <c r="AH1214" i="34"/>
  <c r="AG1217" i="34"/>
  <c r="AL1214" i="34"/>
  <c r="AN1214" i="34" s="1"/>
  <c r="AK1214" i="34"/>
  <c r="AM18" i="35" l="1"/>
  <c r="AN17" i="35"/>
  <c r="AN13" i="35"/>
  <c r="AM11" i="35"/>
  <c r="AM16" i="35"/>
  <c r="AL788" i="39"/>
  <c r="AM1214" i="34"/>
  <c r="AI1211" i="34" l="1"/>
  <c r="AL1210" i="34"/>
  <c r="AN1210" i="34" s="1"/>
  <c r="AK1210" i="34"/>
  <c r="AI1210" i="34"/>
  <c r="AI1215" i="34"/>
  <c r="AI1214" i="34"/>
  <c r="AL1213" i="34"/>
  <c r="AN1213" i="34" s="1"/>
  <c r="AK1213" i="34"/>
  <c r="AI1213" i="34"/>
  <c r="AL1212" i="34"/>
  <c r="AN1212" i="34" s="1"/>
  <c r="AK1212" i="34"/>
  <c r="AI1212" i="34"/>
  <c r="AL1209" i="34"/>
  <c r="AM1209" i="34" s="1"/>
  <c r="AK1209" i="34"/>
  <c r="AI1209" i="34"/>
  <c r="AI1217" i="34"/>
  <c r="AI1216" i="34"/>
  <c r="AI1190" i="34"/>
  <c r="AL1189" i="34"/>
  <c r="AN1189" i="34" s="1"/>
  <c r="AK1189" i="34"/>
  <c r="AI1189" i="34"/>
  <c r="AM1210" i="34" l="1"/>
  <c r="AI1220" i="34"/>
  <c r="AH1223" i="34" s="1"/>
  <c r="AM1213" i="34"/>
  <c r="AN1209" i="34"/>
  <c r="AM1212" i="34"/>
  <c r="AK1220" i="34"/>
  <c r="AJ1223" i="34" s="1"/>
  <c r="AM1189" i="34"/>
  <c r="AL1223" i="34" l="1"/>
  <c r="AN1223" i="34" s="1"/>
  <c r="AM1220" i="34"/>
  <c r="AN1220" i="34" s="1"/>
  <c r="AL1184" i="34" l="1"/>
  <c r="AN1184" i="34" s="1"/>
  <c r="AK1184" i="34"/>
  <c r="AM1184" i="34" l="1"/>
  <c r="AL1188" i="34" l="1"/>
  <c r="AN1188" i="34" s="1"/>
  <c r="AK1188" i="34"/>
  <c r="AI1188" i="34"/>
  <c r="AL1187" i="34"/>
  <c r="AN1187" i="34" s="1"/>
  <c r="AK1187" i="34"/>
  <c r="AI1187" i="34"/>
  <c r="AL1186" i="34"/>
  <c r="AM1186" i="34" s="1"/>
  <c r="AK1186" i="34"/>
  <c r="AI1186" i="34"/>
  <c r="AI1185" i="34"/>
  <c r="AI1184" i="34"/>
  <c r="AI1182" i="34"/>
  <c r="AI1181" i="34"/>
  <c r="AL1180" i="34"/>
  <c r="AN1180" i="34" s="1"/>
  <c r="AK1180" i="34"/>
  <c r="AI1180" i="34"/>
  <c r="AM1187" i="34" l="1"/>
  <c r="AN1186" i="34"/>
  <c r="AM1188" i="34"/>
  <c r="AM1180" i="34"/>
  <c r="AH1179" i="34" l="1"/>
  <c r="AI1179" i="34" s="1"/>
  <c r="AH1178" i="34"/>
  <c r="AI1178" i="34" s="1"/>
  <c r="AH1177" i="34"/>
  <c r="AI1177" i="34" s="1"/>
  <c r="AK1176" i="34"/>
  <c r="AH1176" i="34"/>
  <c r="AI1176" i="34" s="1"/>
  <c r="AL1176" i="34" l="1"/>
  <c r="AN1176" i="34" l="1"/>
  <c r="AM1176" i="34"/>
  <c r="AL1183" i="34" l="1"/>
  <c r="AN1183" i="34" s="1"/>
  <c r="AK1183" i="34"/>
  <c r="AI1183" i="34"/>
  <c r="AH772" i="39"/>
  <c r="AK771" i="39"/>
  <c r="AM771" i="39" s="1"/>
  <c r="AJ771" i="39"/>
  <c r="AH771" i="39"/>
  <c r="M362" i="26"/>
  <c r="AK1193" i="34" l="1"/>
  <c r="AI1193" i="34"/>
  <c r="AM1183" i="34"/>
  <c r="AL771" i="39"/>
  <c r="AM1193" i="34" l="1"/>
  <c r="AN1193" i="34" s="1"/>
  <c r="AI1152" i="34" l="1"/>
  <c r="AL1151" i="34"/>
  <c r="AN1151" i="34" s="1"/>
  <c r="AK1151" i="34"/>
  <c r="AI1151" i="34"/>
  <c r="AM1151" i="34" l="1"/>
  <c r="AK1098" i="34" l="1"/>
  <c r="AH1098" i="34"/>
  <c r="AH1099" i="34"/>
  <c r="AI1099" i="34" s="1"/>
  <c r="AH1100" i="34"/>
  <c r="AI1100" i="34" s="1"/>
  <c r="AH755" i="39"/>
  <c r="AK754" i="39"/>
  <c r="AM754" i="39" s="1"/>
  <c r="AJ754" i="39"/>
  <c r="AH754" i="39"/>
  <c r="AL1094" i="34"/>
  <c r="AM1094" i="34" s="1"/>
  <c r="AK1094" i="34"/>
  <c r="AI1094" i="34"/>
  <c r="AI1098" i="34"/>
  <c r="AL1097" i="34"/>
  <c r="AM1097" i="34" s="1"/>
  <c r="AK1097" i="34"/>
  <c r="AI1097" i="34"/>
  <c r="AL1096" i="34"/>
  <c r="AN1096" i="34" s="1"/>
  <c r="AK1096" i="34"/>
  <c r="AI1096" i="34"/>
  <c r="AL1083" i="34"/>
  <c r="AN1083" i="34" s="1"/>
  <c r="AK1083" i="34"/>
  <c r="AL1081" i="34"/>
  <c r="AN1081" i="34" s="1"/>
  <c r="AK1081" i="34"/>
  <c r="AN1094" i="34" l="1"/>
  <c r="AL1098" i="34"/>
  <c r="AN1098" i="34" s="1"/>
  <c r="AN1097" i="34"/>
  <c r="AL754" i="39"/>
  <c r="AM1096" i="34"/>
  <c r="AM1083" i="34"/>
  <c r="AM1081" i="34"/>
  <c r="AM1098" i="34" l="1"/>
  <c r="AL1079" i="34"/>
  <c r="AN1079" i="34" s="1"/>
  <c r="AK1079" i="34"/>
  <c r="AI1062" i="34"/>
  <c r="AL1061" i="34"/>
  <c r="AM1061" i="34" s="1"/>
  <c r="AK1061" i="34"/>
  <c r="AI1061" i="34"/>
  <c r="AM1079" i="34" l="1"/>
  <c r="AN1061" i="34"/>
  <c r="AL1049" i="34" l="1"/>
  <c r="AN1049" i="34" s="1"/>
  <c r="AK1049" i="34"/>
  <c r="AM1049" i="34" l="1"/>
  <c r="AI1047" i="34" l="1"/>
  <c r="AI1046" i="34"/>
  <c r="AL1045" i="34"/>
  <c r="AN1045" i="34" s="1"/>
  <c r="AK1045" i="34"/>
  <c r="AI1045" i="34"/>
  <c r="AK1028" i="34"/>
  <c r="AH1029" i="34"/>
  <c r="AH1028" i="34"/>
  <c r="AI1028" i="34" s="1"/>
  <c r="AL1027" i="34"/>
  <c r="AN1027" i="34" s="1"/>
  <c r="AK1027" i="34"/>
  <c r="AI1027" i="34"/>
  <c r="AL1026" i="34"/>
  <c r="AN1026" i="34" s="1"/>
  <c r="AK1026" i="34"/>
  <c r="AI1026" i="34"/>
  <c r="AK1025" i="34"/>
  <c r="AL1025" i="34"/>
  <c r="AM1025" i="34" s="1"/>
  <c r="AI1025" i="34"/>
  <c r="AK1024" i="34"/>
  <c r="AL1024" i="34"/>
  <c r="AM1024" i="34" s="1"/>
  <c r="AK1023" i="34"/>
  <c r="AL1023" i="34"/>
  <c r="AM1023" i="34" s="1"/>
  <c r="AK1022" i="34"/>
  <c r="AL1022" i="34"/>
  <c r="AM1022" i="34" s="1"/>
  <c r="AI1024" i="34"/>
  <c r="AI1023" i="34"/>
  <c r="AI1022" i="34"/>
  <c r="AL1017" i="34"/>
  <c r="AI1014" i="34"/>
  <c r="AL1013" i="34"/>
  <c r="AN1013" i="34" s="1"/>
  <c r="AK1013" i="34"/>
  <c r="AI1013" i="34"/>
  <c r="AK1017" i="34"/>
  <c r="AL1016" i="34"/>
  <c r="AN1016" i="34" s="1"/>
  <c r="AK1016" i="34"/>
  <c r="AI1016" i="34"/>
  <c r="AL1015" i="34"/>
  <c r="AN1015" i="34" s="1"/>
  <c r="AK1015" i="34"/>
  <c r="AI1015" i="34"/>
  <c r="AL1020" i="34"/>
  <c r="AN1020" i="34" s="1"/>
  <c r="AK1020" i="34"/>
  <c r="AI1020" i="34"/>
  <c r="AL1019" i="34"/>
  <c r="AM1019" i="34" s="1"/>
  <c r="AK1019" i="34"/>
  <c r="AI1019" i="34"/>
  <c r="AL1018" i="34"/>
  <c r="AN1018" i="34" s="1"/>
  <c r="AK1018" i="34"/>
  <c r="AI1018" i="34"/>
  <c r="AL1012" i="34"/>
  <c r="AM1012" i="34" s="1"/>
  <c r="AK1012" i="34"/>
  <c r="AI1012" i="34"/>
  <c r="AL1011" i="34"/>
  <c r="AN1011" i="34" s="1"/>
  <c r="AK1011" i="34"/>
  <c r="AI1011" i="34"/>
  <c r="AL1010" i="34"/>
  <c r="AN1010" i="34" s="1"/>
  <c r="AK1010" i="34"/>
  <c r="AI1010" i="34"/>
  <c r="AI1009" i="34"/>
  <c r="AL1008" i="34"/>
  <c r="AN1008" i="34" s="1"/>
  <c r="AK1008" i="34"/>
  <c r="AI1008" i="34"/>
  <c r="AI1007" i="34"/>
  <c r="AL1006" i="34"/>
  <c r="AN1006" i="34" s="1"/>
  <c r="AK1006" i="34"/>
  <c r="AI1006" i="34"/>
  <c r="AH1005" i="34"/>
  <c r="AL1005" i="34" s="1"/>
  <c r="AM1005" i="34" s="1"/>
  <c r="AK1005" i="34"/>
  <c r="AI1029" i="34"/>
  <c r="AI1001" i="34"/>
  <c r="AL1000" i="34"/>
  <c r="AN1000" i="34" s="1"/>
  <c r="AK1000" i="34"/>
  <c r="AI1000" i="34"/>
  <c r="AI997" i="34"/>
  <c r="AI996" i="34"/>
  <c r="AI995" i="34"/>
  <c r="AL994" i="34"/>
  <c r="AM994" i="34" s="1"/>
  <c r="AK994" i="34"/>
  <c r="AI994" i="34"/>
  <c r="AH977" i="34"/>
  <c r="AL977" i="34" s="1"/>
  <c r="AK977" i="34"/>
  <c r="AL975" i="34"/>
  <c r="AM975" i="34" s="1"/>
  <c r="AK975" i="34"/>
  <c r="AI975" i="34"/>
  <c r="AL974" i="34"/>
  <c r="AN974" i="34" s="1"/>
  <c r="AK974" i="34"/>
  <c r="AI974" i="34"/>
  <c r="AL973" i="34"/>
  <c r="AN973" i="34" s="1"/>
  <c r="AK973" i="34"/>
  <c r="AI973" i="34"/>
  <c r="AL972" i="34"/>
  <c r="AN972" i="34" s="1"/>
  <c r="AK972" i="34"/>
  <c r="AI972" i="34"/>
  <c r="AL971" i="34"/>
  <c r="AM971" i="34" s="1"/>
  <c r="AK971" i="34"/>
  <c r="AI971" i="34"/>
  <c r="AL970" i="34"/>
  <c r="AN970" i="34" s="1"/>
  <c r="AK970" i="34"/>
  <c r="AI970" i="34"/>
  <c r="AL976" i="34"/>
  <c r="AN976" i="34" s="1"/>
  <c r="AK976" i="34"/>
  <c r="AI976" i="34"/>
  <c r="AL969" i="34"/>
  <c r="AM969" i="34" s="1"/>
  <c r="AK969" i="34"/>
  <c r="AI969" i="34"/>
  <c r="AL968" i="34"/>
  <c r="AM968" i="34" s="1"/>
  <c r="AK968" i="34"/>
  <c r="AI968" i="34"/>
  <c r="AL967" i="34"/>
  <c r="AM967" i="34" s="1"/>
  <c r="AK967" i="34"/>
  <c r="AI967" i="34"/>
  <c r="AL966" i="34"/>
  <c r="AN966" i="34" s="1"/>
  <c r="AK966" i="34"/>
  <c r="AI966" i="34"/>
  <c r="AL965" i="34"/>
  <c r="AN965" i="34" s="1"/>
  <c r="AK965" i="34"/>
  <c r="AI965" i="34"/>
  <c r="AL964" i="34"/>
  <c r="AM964" i="34" s="1"/>
  <c r="AK964" i="34"/>
  <c r="AI964" i="34"/>
  <c r="AL963" i="34"/>
  <c r="AM963" i="34" s="1"/>
  <c r="AK963" i="34"/>
  <c r="AI963" i="34"/>
  <c r="AL962" i="34"/>
  <c r="AN962" i="34" s="1"/>
  <c r="AK962" i="34"/>
  <c r="AI962" i="34"/>
  <c r="AL961" i="34"/>
  <c r="AN961" i="34" s="1"/>
  <c r="AK961" i="34"/>
  <c r="AI961" i="34"/>
  <c r="AL960" i="34"/>
  <c r="AM960" i="34" s="1"/>
  <c r="AK960" i="34"/>
  <c r="AI960" i="34"/>
  <c r="AL959" i="34"/>
  <c r="AM959" i="34" s="1"/>
  <c r="AK959" i="34"/>
  <c r="AI959" i="34"/>
  <c r="AL958" i="34"/>
  <c r="AN958" i="34" s="1"/>
  <c r="AK958" i="34"/>
  <c r="AI958" i="34"/>
  <c r="AI948" i="34"/>
  <c r="AL947" i="34"/>
  <c r="AN947" i="34" s="1"/>
  <c r="AK947" i="34"/>
  <c r="AI947" i="34"/>
  <c r="AI943" i="34"/>
  <c r="AL942" i="34"/>
  <c r="AN942" i="34" s="1"/>
  <c r="AK942" i="34"/>
  <c r="AI942" i="34"/>
  <c r="AM1045" i="34" l="1"/>
  <c r="AN1025" i="34"/>
  <c r="AL1028" i="34"/>
  <c r="AN1028" i="34" s="1"/>
  <c r="AN1023" i="34"/>
  <c r="AM1027" i="34"/>
  <c r="AN1022" i="34"/>
  <c r="AM1026" i="34"/>
  <c r="AN1024" i="34"/>
  <c r="AI1005" i="34"/>
  <c r="AN1012" i="34"/>
  <c r="AM1018" i="34"/>
  <c r="AM1017" i="34"/>
  <c r="AN1017" i="34"/>
  <c r="AM1015" i="34"/>
  <c r="AI1017" i="34"/>
  <c r="AM1013" i="34"/>
  <c r="AM1016" i="34"/>
  <c r="AM1010" i="34"/>
  <c r="AM1011" i="34"/>
  <c r="AN1019" i="34"/>
  <c r="AM1020" i="34"/>
  <c r="AM1008" i="34"/>
  <c r="AN1005" i="34"/>
  <c r="AM1006" i="34"/>
  <c r="AM1000" i="34"/>
  <c r="AN994" i="34"/>
  <c r="AN977" i="34"/>
  <c r="AM977" i="34"/>
  <c r="AI977" i="34"/>
  <c r="AM974" i="34"/>
  <c r="AM972" i="34"/>
  <c r="AN968" i="34"/>
  <c r="AN969" i="34"/>
  <c r="AM970" i="34"/>
  <c r="AN959" i="34"/>
  <c r="AN960" i="34"/>
  <c r="AM965" i="34"/>
  <c r="AN967" i="34"/>
  <c r="AN964" i="34"/>
  <c r="AN971" i="34"/>
  <c r="AN975" i="34"/>
  <c r="AM973" i="34"/>
  <c r="AM961" i="34"/>
  <c r="AN963" i="34"/>
  <c r="AM958" i="34"/>
  <c r="AM962" i="34"/>
  <c r="AM966" i="34"/>
  <c r="AM976" i="34"/>
  <c r="AM947" i="34"/>
  <c r="AM942" i="34"/>
  <c r="AM1028" i="34" l="1"/>
  <c r="AH922" i="34" l="1"/>
  <c r="AI922" i="34" s="1"/>
  <c r="AH921" i="34"/>
  <c r="AI921" i="34" s="1"/>
  <c r="AL923" i="34"/>
  <c r="AN923" i="34" s="1"/>
  <c r="AK923" i="34"/>
  <c r="AK921" i="34"/>
  <c r="AL919" i="34"/>
  <c r="AN919" i="34" s="1"/>
  <c r="AK919" i="34"/>
  <c r="AI919" i="34"/>
  <c r="AI920" i="34"/>
  <c r="AI924" i="34"/>
  <c r="AI923" i="34"/>
  <c r="AL918" i="34"/>
  <c r="AN918" i="34" s="1"/>
  <c r="AK918" i="34"/>
  <c r="AI918" i="34"/>
  <c r="AL905" i="34"/>
  <c r="AN905" i="34" s="1"/>
  <c r="AK905" i="34"/>
  <c r="AI905" i="34"/>
  <c r="AL904" i="34"/>
  <c r="AN904" i="34" s="1"/>
  <c r="AK904" i="34"/>
  <c r="AI904" i="34"/>
  <c r="AL915" i="34"/>
  <c r="AN915" i="34" s="1"/>
  <c r="AK915" i="34"/>
  <c r="AI915" i="34"/>
  <c r="AL914" i="34"/>
  <c r="AM914" i="34" s="1"/>
  <c r="AK914" i="34"/>
  <c r="AI914" i="34"/>
  <c r="AL913" i="34"/>
  <c r="AN913" i="34" s="1"/>
  <c r="AK913" i="34"/>
  <c r="AI913" i="34"/>
  <c r="AL912" i="34"/>
  <c r="AM912" i="34" s="1"/>
  <c r="AK912" i="34"/>
  <c r="AI912" i="34"/>
  <c r="AL911" i="34"/>
  <c r="AN911" i="34" s="1"/>
  <c r="AK911" i="34"/>
  <c r="AI911" i="34"/>
  <c r="AL910" i="34"/>
  <c r="AN910" i="34" s="1"/>
  <c r="AK910" i="34"/>
  <c r="AI910" i="34"/>
  <c r="AL909" i="34"/>
  <c r="AN909" i="34" s="1"/>
  <c r="AK909" i="34"/>
  <c r="AI909" i="34"/>
  <c r="AT930" i="34"/>
  <c r="AT929" i="34"/>
  <c r="AT925" i="34"/>
  <c r="AT926" i="34" s="1"/>
  <c r="AT898" i="34"/>
  <c r="AU898" i="34" s="1"/>
  <c r="AU899" i="34"/>
  <c r="AU902" i="34"/>
  <c r="AT901" i="34"/>
  <c r="AU901" i="34" s="1"/>
  <c r="AS906" i="34"/>
  <c r="AT906" i="34" s="1"/>
  <c r="AT907" i="34" s="1"/>
  <c r="AL907" i="34"/>
  <c r="AN907" i="34" s="1"/>
  <c r="AK907" i="34"/>
  <c r="AI907" i="34"/>
  <c r="AL906" i="34"/>
  <c r="AM906" i="34" s="1"/>
  <c r="AK906" i="34"/>
  <c r="AI906" i="34"/>
  <c r="AL903" i="34"/>
  <c r="AN903" i="34" s="1"/>
  <c r="AK903" i="34"/>
  <c r="AI903" i="34"/>
  <c r="AL902" i="34"/>
  <c r="AM902" i="34" s="1"/>
  <c r="AK902" i="34"/>
  <c r="AI902" i="34"/>
  <c r="AL908" i="34"/>
  <c r="AN908" i="34" s="1"/>
  <c r="AK908" i="34"/>
  <c r="AI908" i="34"/>
  <c r="AL901" i="34"/>
  <c r="AN901" i="34" s="1"/>
  <c r="AK901" i="34"/>
  <c r="AI901" i="34"/>
  <c r="AL900" i="34"/>
  <c r="AN900" i="34" s="1"/>
  <c r="AK900" i="34"/>
  <c r="AI900" i="34"/>
  <c r="AI896" i="34"/>
  <c r="AL895" i="34"/>
  <c r="AN895" i="34" s="1"/>
  <c r="AK895" i="34"/>
  <c r="AI895" i="34"/>
  <c r="AI892" i="34"/>
  <c r="AL891" i="34"/>
  <c r="AN891" i="34" s="1"/>
  <c r="AK891" i="34"/>
  <c r="AI891" i="34"/>
  <c r="AL921" i="34" l="1"/>
  <c r="AN921" i="34" s="1"/>
  <c r="AU930" i="34"/>
  <c r="AV930" i="34" s="1"/>
  <c r="AV898" i="34"/>
  <c r="AN906" i="34"/>
  <c r="AV901" i="34"/>
  <c r="AM923" i="34"/>
  <c r="AM921" i="34"/>
  <c r="AN912" i="34"/>
  <c r="AM918" i="34"/>
  <c r="AM919" i="34"/>
  <c r="AM913" i="34"/>
  <c r="AM909" i="34"/>
  <c r="AM907" i="34"/>
  <c r="AM904" i="34"/>
  <c r="AM905" i="34"/>
  <c r="AM910" i="34"/>
  <c r="AM911" i="34"/>
  <c r="AN914" i="34"/>
  <c r="AM915" i="34"/>
  <c r="AN902" i="34"/>
  <c r="AM903" i="34"/>
  <c r="AM900" i="34"/>
  <c r="AM901" i="34"/>
  <c r="AM908" i="34"/>
  <c r="AM895" i="34"/>
  <c r="AM891" i="34"/>
  <c r="AW898" i="34" l="1"/>
  <c r="AH865" i="34"/>
  <c r="AI865" i="34" s="1"/>
  <c r="AK864" i="34"/>
  <c r="AH864" i="34"/>
  <c r="AI857" i="34"/>
  <c r="AL856" i="34"/>
  <c r="AN856" i="34" s="1"/>
  <c r="AK856" i="34"/>
  <c r="AI856" i="34"/>
  <c r="AI852" i="34"/>
  <c r="AL851" i="34"/>
  <c r="AN851" i="34" s="1"/>
  <c r="AK851" i="34"/>
  <c r="AI851" i="34"/>
  <c r="AL864" i="34" l="1"/>
  <c r="AN864" i="34" s="1"/>
  <c r="AI864" i="34"/>
  <c r="AM856" i="34"/>
  <c r="AM851" i="34"/>
  <c r="AM864" i="34" l="1"/>
  <c r="AI833" i="34" l="1"/>
  <c r="AK833" i="34"/>
  <c r="AL833" i="34"/>
  <c r="AN833" i="34" s="1"/>
  <c r="AI834" i="34"/>
  <c r="AK834" i="34"/>
  <c r="AL834" i="34"/>
  <c r="AM834" i="34" s="1"/>
  <c r="AL830" i="34"/>
  <c r="AM830" i="34" s="1"/>
  <c r="AK830" i="34"/>
  <c r="AL824" i="34"/>
  <c r="AN824" i="34" s="1"/>
  <c r="AK824" i="34"/>
  <c r="AM833" i="34" l="1"/>
  <c r="AN834" i="34"/>
  <c r="AN830" i="34"/>
  <c r="AM824" i="34"/>
  <c r="AI807" i="34" l="1"/>
  <c r="AI806" i="34"/>
  <c r="AI805" i="34"/>
  <c r="AL804" i="34"/>
  <c r="AM804" i="34" s="1"/>
  <c r="AK804" i="34"/>
  <c r="AI804" i="34"/>
  <c r="AG802" i="34"/>
  <c r="AH802" i="34" s="1"/>
  <c r="AI802" i="34" s="1"/>
  <c r="AH803" i="34"/>
  <c r="AI803" i="34" s="1"/>
  <c r="AK801" i="34"/>
  <c r="AH801" i="34"/>
  <c r="AI801" i="34" s="1"/>
  <c r="AH722" i="39"/>
  <c r="AK721" i="39"/>
  <c r="AM721" i="39" s="1"/>
  <c r="AJ721" i="39"/>
  <c r="AH721" i="39"/>
  <c r="AN804" i="34" l="1"/>
  <c r="AL801" i="34"/>
  <c r="AL721" i="39"/>
  <c r="AN801" i="34" l="1"/>
  <c r="AM801" i="34"/>
  <c r="AL790" i="34" l="1"/>
  <c r="AN790" i="34" s="1"/>
  <c r="AK790" i="34"/>
  <c r="AM790" i="34" l="1"/>
  <c r="AL1159" i="34"/>
  <c r="AN1159" i="34" s="1"/>
  <c r="AK1159" i="34"/>
  <c r="AI1159" i="34"/>
  <c r="AL1158" i="34"/>
  <c r="AM1158" i="34" s="1"/>
  <c r="AK1158" i="34"/>
  <c r="AI1158" i="34"/>
  <c r="AL1157" i="34"/>
  <c r="AN1157" i="34" s="1"/>
  <c r="AK1157" i="34"/>
  <c r="AI1157" i="34"/>
  <c r="AL1156" i="34"/>
  <c r="AN1156" i="34" s="1"/>
  <c r="AK1156" i="34"/>
  <c r="AI1156" i="34"/>
  <c r="AL1155" i="34"/>
  <c r="AN1155" i="34" s="1"/>
  <c r="AK1155" i="34"/>
  <c r="AI1155" i="34"/>
  <c r="AL1154" i="34"/>
  <c r="AM1154" i="34" s="1"/>
  <c r="AK1154" i="34"/>
  <c r="AI1154" i="34"/>
  <c r="AL1153" i="34"/>
  <c r="AN1153" i="34" s="1"/>
  <c r="AK1153" i="34"/>
  <c r="AI1153" i="34"/>
  <c r="AL1135" i="34"/>
  <c r="AN1135" i="34" s="1"/>
  <c r="AK1135" i="34"/>
  <c r="AI1135" i="34"/>
  <c r="AL1134" i="34"/>
  <c r="AM1134" i="34" s="1"/>
  <c r="AK1134" i="34"/>
  <c r="AI1134" i="34"/>
  <c r="AL1133" i="34"/>
  <c r="AM1133" i="34" s="1"/>
  <c r="AK1133" i="34"/>
  <c r="AI1133" i="34"/>
  <c r="AL1117" i="34"/>
  <c r="AM1117" i="34" s="1"/>
  <c r="AK1117" i="34"/>
  <c r="AI1117" i="34"/>
  <c r="AL1101" i="34"/>
  <c r="AN1101" i="34" s="1"/>
  <c r="AK1101" i="34"/>
  <c r="AI1101" i="34"/>
  <c r="AL1095" i="34"/>
  <c r="AM1095" i="34" s="1"/>
  <c r="AK1095" i="34"/>
  <c r="AI1095" i="34"/>
  <c r="AL1093" i="34"/>
  <c r="AN1093" i="34" s="1"/>
  <c r="AK1093" i="34"/>
  <c r="AI1093" i="34"/>
  <c r="AL1092" i="34"/>
  <c r="AN1092" i="34" s="1"/>
  <c r="AK1092" i="34"/>
  <c r="AI1092" i="34"/>
  <c r="AL1091" i="34"/>
  <c r="AN1091" i="34" s="1"/>
  <c r="AK1091" i="34"/>
  <c r="AI1091" i="34"/>
  <c r="AL1090" i="34"/>
  <c r="AM1090" i="34" s="1"/>
  <c r="AK1090" i="34"/>
  <c r="AI1090" i="34"/>
  <c r="AL1089" i="34"/>
  <c r="AN1089" i="34" s="1"/>
  <c r="AK1089" i="34"/>
  <c r="AI1089" i="34"/>
  <c r="AL1088" i="34"/>
  <c r="AN1088" i="34" s="1"/>
  <c r="AK1088" i="34"/>
  <c r="AI1088" i="34"/>
  <c r="AL1087" i="34"/>
  <c r="AM1087" i="34" s="1"/>
  <c r="AK1087" i="34"/>
  <c r="AI1087" i="34"/>
  <c r="AL1086" i="34"/>
  <c r="AM1086" i="34" s="1"/>
  <c r="AK1086" i="34"/>
  <c r="AI1086" i="34"/>
  <c r="AL1085" i="34"/>
  <c r="AN1085" i="34" s="1"/>
  <c r="AK1085" i="34"/>
  <c r="AI1085" i="34"/>
  <c r="AI1084" i="34"/>
  <c r="AI1083" i="34"/>
  <c r="AI1082" i="34"/>
  <c r="AI1081" i="34"/>
  <c r="AI1080" i="34"/>
  <c r="AI1079" i="34"/>
  <c r="AL1078" i="34"/>
  <c r="AM1078" i="34" s="1"/>
  <c r="AK1078" i="34"/>
  <c r="AI1078" i="34"/>
  <c r="AL1060" i="34"/>
  <c r="AN1060" i="34" s="1"/>
  <c r="AK1060" i="34"/>
  <c r="AI1060" i="34"/>
  <c r="AL1059" i="34"/>
  <c r="AN1059" i="34" s="1"/>
  <c r="AK1059" i="34"/>
  <c r="AI1059" i="34"/>
  <c r="AL1058" i="34"/>
  <c r="AN1058" i="34" s="1"/>
  <c r="AK1058" i="34"/>
  <c r="AI1058" i="34"/>
  <c r="AL1057" i="34"/>
  <c r="AM1057" i="34" s="1"/>
  <c r="AK1057" i="34"/>
  <c r="AI1057" i="34"/>
  <c r="AL1056" i="34"/>
  <c r="AN1056" i="34" s="1"/>
  <c r="AK1056" i="34"/>
  <c r="AI1056" i="34"/>
  <c r="AL1055" i="34"/>
  <c r="AN1055" i="34" s="1"/>
  <c r="AK1055" i="34"/>
  <c r="AI1055" i="34"/>
  <c r="AL1054" i="34"/>
  <c r="AN1054" i="34" s="1"/>
  <c r="AK1054" i="34"/>
  <c r="AI1054" i="34"/>
  <c r="AL1053" i="34"/>
  <c r="AM1053" i="34" s="1"/>
  <c r="AK1053" i="34"/>
  <c r="AI1053" i="34"/>
  <c r="AL1052" i="34"/>
  <c r="AN1052" i="34" s="1"/>
  <c r="AK1052" i="34"/>
  <c r="AI1052" i="34"/>
  <c r="AL1051" i="34"/>
  <c r="AM1051" i="34" s="1"/>
  <c r="AK1051" i="34"/>
  <c r="AI1051" i="34"/>
  <c r="AI1050" i="34"/>
  <c r="AI1049" i="34"/>
  <c r="AL1048" i="34"/>
  <c r="AN1048" i="34" s="1"/>
  <c r="AK1048" i="34"/>
  <c r="AI1048" i="34"/>
  <c r="AL1021" i="34"/>
  <c r="AN1021" i="34" s="1"/>
  <c r="AK1021" i="34"/>
  <c r="AI1021" i="34"/>
  <c r="AL1004" i="34"/>
  <c r="AN1004" i="34" s="1"/>
  <c r="AK1004" i="34"/>
  <c r="AI1004" i="34"/>
  <c r="AL1003" i="34"/>
  <c r="AN1003" i="34" s="1"/>
  <c r="AK1003" i="34"/>
  <c r="AI1003" i="34"/>
  <c r="AL1002" i="34"/>
  <c r="AN1002" i="34" s="1"/>
  <c r="AK1002" i="34"/>
  <c r="AI1002" i="34"/>
  <c r="AL999" i="34"/>
  <c r="AN999" i="34" s="1"/>
  <c r="AK999" i="34"/>
  <c r="AI999" i="34"/>
  <c r="AL998" i="34"/>
  <c r="AN998" i="34" s="1"/>
  <c r="AK998" i="34"/>
  <c r="AI998" i="34"/>
  <c r="AL993" i="34"/>
  <c r="AM993" i="34" s="1"/>
  <c r="AK993" i="34"/>
  <c r="AI993" i="34"/>
  <c r="AL957" i="34"/>
  <c r="AN957" i="34" s="1"/>
  <c r="AK957" i="34"/>
  <c r="AI957" i="34"/>
  <c r="AL956" i="34"/>
  <c r="AN956" i="34" s="1"/>
  <c r="AK956" i="34"/>
  <c r="AI956" i="34"/>
  <c r="AL955" i="34"/>
  <c r="AM955" i="34" s="1"/>
  <c r="AK955" i="34"/>
  <c r="AI955" i="34"/>
  <c r="AL954" i="34"/>
  <c r="AN954" i="34" s="1"/>
  <c r="AK954" i="34"/>
  <c r="AI954" i="34"/>
  <c r="AL953" i="34"/>
  <c r="AN953" i="34" s="1"/>
  <c r="AK953" i="34"/>
  <c r="AI953" i="34"/>
  <c r="AL952" i="34"/>
  <c r="AM952" i="34" s="1"/>
  <c r="AK952" i="34"/>
  <c r="AI952" i="34"/>
  <c r="AL951" i="34"/>
  <c r="AN951" i="34" s="1"/>
  <c r="AK951" i="34"/>
  <c r="AI951" i="34"/>
  <c r="AL950" i="34"/>
  <c r="AN950" i="34" s="1"/>
  <c r="AK950" i="34"/>
  <c r="AI950" i="34"/>
  <c r="AL949" i="34"/>
  <c r="AN949" i="34" s="1"/>
  <c r="AK949" i="34"/>
  <c r="AI949" i="34"/>
  <c r="AL946" i="34"/>
  <c r="AN946" i="34" s="1"/>
  <c r="AK946" i="34"/>
  <c r="AI946" i="34"/>
  <c r="AL945" i="34"/>
  <c r="AN945" i="34" s="1"/>
  <c r="AK945" i="34"/>
  <c r="AI945" i="34"/>
  <c r="AL944" i="34"/>
  <c r="AM944" i="34" s="1"/>
  <c r="AK944" i="34"/>
  <c r="AI944" i="34"/>
  <c r="AL941" i="34"/>
  <c r="AN941" i="34" s="1"/>
  <c r="AK941" i="34"/>
  <c r="AI941" i="34"/>
  <c r="AL940" i="34"/>
  <c r="AM940" i="34" s="1"/>
  <c r="AK940" i="34"/>
  <c r="AI940" i="34"/>
  <c r="AL917" i="34"/>
  <c r="AN917" i="34" s="1"/>
  <c r="AK917" i="34"/>
  <c r="AI917" i="34"/>
  <c r="AL916" i="34"/>
  <c r="AN916" i="34" s="1"/>
  <c r="AK916" i="34"/>
  <c r="AI916" i="34"/>
  <c r="AL899" i="34"/>
  <c r="AM899" i="34" s="1"/>
  <c r="AK899" i="34"/>
  <c r="AI899" i="34"/>
  <c r="AL898" i="34"/>
  <c r="AN898" i="34" s="1"/>
  <c r="AK898" i="34"/>
  <c r="AI898" i="34"/>
  <c r="AL897" i="34"/>
  <c r="AN897" i="34" s="1"/>
  <c r="AK897" i="34"/>
  <c r="AI897" i="34"/>
  <c r="AL894" i="34"/>
  <c r="AN894" i="34" s="1"/>
  <c r="AK894" i="34"/>
  <c r="AI894" i="34"/>
  <c r="AL893" i="34"/>
  <c r="AM893" i="34" s="1"/>
  <c r="AK893" i="34"/>
  <c r="AI893" i="34"/>
  <c r="AL890" i="34"/>
  <c r="AN890" i="34" s="1"/>
  <c r="AK890" i="34"/>
  <c r="AI890" i="34"/>
  <c r="AL889" i="34"/>
  <c r="AM889" i="34" s="1"/>
  <c r="AK889" i="34"/>
  <c r="AI889" i="34"/>
  <c r="AL888" i="34"/>
  <c r="AN888" i="34" s="1"/>
  <c r="AK888" i="34"/>
  <c r="AI888" i="34"/>
  <c r="AL887" i="34"/>
  <c r="AN887" i="34" s="1"/>
  <c r="AK887" i="34"/>
  <c r="AI887" i="34"/>
  <c r="AL886" i="34"/>
  <c r="AN886" i="34" s="1"/>
  <c r="AK886" i="34"/>
  <c r="AI886" i="34"/>
  <c r="AL885" i="34"/>
  <c r="AM885" i="34" s="1"/>
  <c r="AK885" i="34"/>
  <c r="AI885" i="34"/>
  <c r="AL869" i="34"/>
  <c r="AN869" i="34" s="1"/>
  <c r="AK869" i="34"/>
  <c r="AI869" i="34"/>
  <c r="AL868" i="34"/>
  <c r="AN868" i="34" s="1"/>
  <c r="AK868" i="34"/>
  <c r="AI868" i="34"/>
  <c r="AL867" i="34"/>
  <c r="AM867" i="34" s="1"/>
  <c r="AK867" i="34"/>
  <c r="AI867" i="34"/>
  <c r="AL866" i="34"/>
  <c r="AN866" i="34" s="1"/>
  <c r="AK866" i="34"/>
  <c r="AI866" i="34"/>
  <c r="AL863" i="34"/>
  <c r="AM863" i="34" s="1"/>
  <c r="AK863" i="34"/>
  <c r="AI863" i="34"/>
  <c r="AL862" i="34"/>
  <c r="AN862" i="34" s="1"/>
  <c r="AK862" i="34"/>
  <c r="AI862" i="34"/>
  <c r="AL861" i="34"/>
  <c r="AN861" i="34" s="1"/>
  <c r="AK861" i="34"/>
  <c r="AI861" i="34"/>
  <c r="AL860" i="34"/>
  <c r="AN860" i="34" s="1"/>
  <c r="AK860" i="34"/>
  <c r="AI860" i="34"/>
  <c r="AL859" i="34"/>
  <c r="AM859" i="34" s="1"/>
  <c r="AK859" i="34"/>
  <c r="AI859" i="34"/>
  <c r="AL858" i="34"/>
  <c r="AN858" i="34" s="1"/>
  <c r="AK858" i="34"/>
  <c r="AI858" i="34"/>
  <c r="AL855" i="34"/>
  <c r="AM855" i="34" s="1"/>
  <c r="AK855" i="34"/>
  <c r="AI855" i="34"/>
  <c r="AL854" i="34"/>
  <c r="AN854" i="34" s="1"/>
  <c r="AK854" i="34"/>
  <c r="AI854" i="34"/>
  <c r="AL853" i="34"/>
  <c r="AN853" i="34" s="1"/>
  <c r="AK853" i="34"/>
  <c r="AI853" i="34"/>
  <c r="AL835" i="34"/>
  <c r="AM835" i="34" s="1"/>
  <c r="AK835" i="34"/>
  <c r="AI835" i="34"/>
  <c r="AL832" i="34"/>
  <c r="AN832" i="34" s="1"/>
  <c r="AK832" i="34"/>
  <c r="AI832" i="34"/>
  <c r="AI831" i="34"/>
  <c r="AI830" i="34"/>
  <c r="AL829" i="34"/>
  <c r="AN829" i="34" s="1"/>
  <c r="AK829" i="34"/>
  <c r="AI829" i="34"/>
  <c r="AL828" i="34"/>
  <c r="AN828" i="34" s="1"/>
  <c r="AK828" i="34"/>
  <c r="AI828" i="34"/>
  <c r="AL827" i="34"/>
  <c r="AM827" i="34" s="1"/>
  <c r="AK827" i="34"/>
  <c r="AI827" i="34"/>
  <c r="AL826" i="34"/>
  <c r="AN826" i="34" s="1"/>
  <c r="AK826" i="34"/>
  <c r="AI826" i="34"/>
  <c r="AI825" i="34"/>
  <c r="AI824" i="34"/>
  <c r="AL823" i="34"/>
  <c r="AM823" i="34" s="1"/>
  <c r="AK823" i="34"/>
  <c r="AI823" i="34"/>
  <c r="AL800" i="34"/>
  <c r="AM800" i="34" s="1"/>
  <c r="AK800" i="34"/>
  <c r="AI800" i="34"/>
  <c r="AL799" i="34"/>
  <c r="AK799" i="34"/>
  <c r="AI799" i="34"/>
  <c r="AL798" i="34"/>
  <c r="AN798" i="34" s="1"/>
  <c r="AK798" i="34"/>
  <c r="AI798" i="34"/>
  <c r="AL797" i="34"/>
  <c r="AN797" i="34" s="1"/>
  <c r="AK797" i="34"/>
  <c r="AI797" i="34"/>
  <c r="AL796" i="34"/>
  <c r="AN796" i="34" s="1"/>
  <c r="AK796" i="34"/>
  <c r="AI796" i="34"/>
  <c r="AL795" i="34"/>
  <c r="AM795" i="34" s="1"/>
  <c r="AK795" i="34"/>
  <c r="AI795" i="34"/>
  <c r="AL794" i="34"/>
  <c r="AN794" i="34" s="1"/>
  <c r="AK794" i="34"/>
  <c r="AI794" i="34"/>
  <c r="AL793" i="34"/>
  <c r="AM793" i="34" s="1"/>
  <c r="AK793" i="34"/>
  <c r="AI793" i="34"/>
  <c r="AL792" i="34"/>
  <c r="AN792" i="34" s="1"/>
  <c r="AK792" i="34"/>
  <c r="AI792" i="34"/>
  <c r="AI791" i="34"/>
  <c r="AI790" i="34"/>
  <c r="AL789" i="34"/>
  <c r="AN789" i="34" s="1"/>
  <c r="AK789" i="34"/>
  <c r="AI789" i="34"/>
  <c r="AL788" i="34"/>
  <c r="AN788" i="34" s="1"/>
  <c r="AK788" i="34"/>
  <c r="AI788" i="34"/>
  <c r="AL787" i="34"/>
  <c r="AM787" i="34" s="1"/>
  <c r="AK787" i="34"/>
  <c r="AI787" i="34"/>
  <c r="AL770" i="34"/>
  <c r="AM770" i="34" s="1"/>
  <c r="AI771" i="34"/>
  <c r="AK770" i="34"/>
  <c r="AI770" i="34"/>
  <c r="AL769" i="34"/>
  <c r="AN769" i="34" s="1"/>
  <c r="AK769" i="34"/>
  <c r="AI769" i="34"/>
  <c r="AL768" i="34"/>
  <c r="AN768" i="34" s="1"/>
  <c r="AK768" i="34"/>
  <c r="AI768" i="34"/>
  <c r="AL767" i="34"/>
  <c r="AN767" i="34" s="1"/>
  <c r="AK767" i="34"/>
  <c r="AI767" i="34"/>
  <c r="AL766" i="34"/>
  <c r="AN766" i="34" s="1"/>
  <c r="AK766" i="34"/>
  <c r="AI766" i="34"/>
  <c r="AL765" i="34"/>
  <c r="AM765" i="34" s="1"/>
  <c r="AK765" i="34"/>
  <c r="AI765" i="34"/>
  <c r="AL764" i="34"/>
  <c r="AN764" i="34" s="1"/>
  <c r="AK764" i="34"/>
  <c r="AI764" i="34"/>
  <c r="AI750" i="34"/>
  <c r="AL751" i="34"/>
  <c r="AN751" i="34" s="1"/>
  <c r="AK751" i="34"/>
  <c r="AI751" i="34"/>
  <c r="AI927" i="34" l="1"/>
  <c r="AK927" i="34"/>
  <c r="AM1159" i="34"/>
  <c r="AI980" i="34"/>
  <c r="AI1065" i="34"/>
  <c r="AI1104" i="34"/>
  <c r="AI1138" i="34"/>
  <c r="AI1162" i="34"/>
  <c r="AK1032" i="34"/>
  <c r="AK1120" i="34"/>
  <c r="AK1162" i="34"/>
  <c r="AI872" i="34"/>
  <c r="AN889" i="34"/>
  <c r="AM890" i="34"/>
  <c r="AN1158" i="34"/>
  <c r="AM945" i="34"/>
  <c r="AN1117" i="34"/>
  <c r="AM1155" i="34"/>
  <c r="AK872" i="34"/>
  <c r="AM858" i="34"/>
  <c r="AN859" i="34"/>
  <c r="AM860" i="34"/>
  <c r="AI1032" i="34"/>
  <c r="AI1120" i="34"/>
  <c r="AK1138" i="34"/>
  <c r="AN1154" i="34"/>
  <c r="AN899" i="34"/>
  <c r="AM916" i="34"/>
  <c r="AK980" i="34"/>
  <c r="AM951" i="34"/>
  <c r="AN952" i="34"/>
  <c r="AM953" i="34"/>
  <c r="AM998" i="34"/>
  <c r="AK1065" i="34"/>
  <c r="AK1104" i="34"/>
  <c r="AN1090" i="34"/>
  <c r="AM1091" i="34"/>
  <c r="AN835" i="34"/>
  <c r="AM832" i="34"/>
  <c r="AK838" i="34"/>
  <c r="AI838" i="34"/>
  <c r="AN944" i="34"/>
  <c r="AN1087" i="34"/>
  <c r="AN1134" i="34"/>
  <c r="AN795" i="34"/>
  <c r="AM796" i="34"/>
  <c r="AM826" i="34"/>
  <c r="AN827" i="34"/>
  <c r="AM828" i="34"/>
  <c r="AM854" i="34"/>
  <c r="AN855" i="34"/>
  <c r="AN867" i="34"/>
  <c r="AM868" i="34"/>
  <c r="AN893" i="34"/>
  <c r="AM894" i="34"/>
  <c r="AN940" i="34"/>
  <c r="AM941" i="34"/>
  <c r="AN955" i="34"/>
  <c r="AM956" i="34"/>
  <c r="AM1002" i="34"/>
  <c r="AN1057" i="34"/>
  <c r="AM1058" i="34"/>
  <c r="AN1078" i="34"/>
  <c r="AN1095" i="34"/>
  <c r="AM1101" i="34"/>
  <c r="AN823" i="34"/>
  <c r="AM888" i="34"/>
  <c r="AN1053" i="34"/>
  <c r="AM1054" i="34"/>
  <c r="AM862" i="34"/>
  <c r="AN863" i="34"/>
  <c r="AN885" i="34"/>
  <c r="AM886" i="34"/>
  <c r="AM949" i="34"/>
  <c r="AN993" i="34"/>
  <c r="AM1021" i="34"/>
  <c r="AN1086" i="34"/>
  <c r="AN1133" i="34"/>
  <c r="AM1156" i="34"/>
  <c r="AN800" i="34"/>
  <c r="AM799" i="34"/>
  <c r="AN799" i="34"/>
  <c r="AK810" i="34"/>
  <c r="AI810" i="34"/>
  <c r="AM792" i="34"/>
  <c r="AM1153" i="34"/>
  <c r="AM1157" i="34"/>
  <c r="AM1135" i="34"/>
  <c r="AM1088" i="34"/>
  <c r="AM1092" i="34"/>
  <c r="AM1085" i="34"/>
  <c r="AM1089" i="34"/>
  <c r="AM1093" i="34"/>
  <c r="AM1055" i="34"/>
  <c r="AM1059" i="34"/>
  <c r="AM1048" i="34"/>
  <c r="AN1051" i="34"/>
  <c r="AM1052" i="34"/>
  <c r="AM1056" i="34"/>
  <c r="AM1060" i="34"/>
  <c r="AM999" i="34"/>
  <c r="AM1003" i="34"/>
  <c r="AM1004" i="34"/>
  <c r="AM946" i="34"/>
  <c r="AM950" i="34"/>
  <c r="AM954" i="34"/>
  <c r="AM957" i="34"/>
  <c r="AM887" i="34"/>
  <c r="AM897" i="34"/>
  <c r="AM917" i="34"/>
  <c r="AM898" i="34"/>
  <c r="AM853" i="34"/>
  <c r="AM861" i="34"/>
  <c r="AM869" i="34"/>
  <c r="AM866" i="34"/>
  <c r="AM829" i="34"/>
  <c r="AM789" i="34"/>
  <c r="AM797" i="34"/>
  <c r="AN793" i="34"/>
  <c r="AM794" i="34"/>
  <c r="AM798" i="34"/>
  <c r="AN787" i="34"/>
  <c r="AM788" i="34"/>
  <c r="AN770" i="34"/>
  <c r="AM767" i="34"/>
  <c r="AM769" i="34"/>
  <c r="AM768" i="34"/>
  <c r="AM766" i="34"/>
  <c r="AN765" i="34"/>
  <c r="AM764" i="34"/>
  <c r="AM751" i="34"/>
  <c r="AM1138" i="34" l="1"/>
  <c r="AN1138" i="34" s="1"/>
  <c r="AM1162" i="34"/>
  <c r="AN1162" i="34" s="1"/>
  <c r="AM1065" i="34"/>
  <c r="AN1065" i="34" s="1"/>
  <c r="AM1120" i="34"/>
  <c r="AN1120" i="34" s="1"/>
  <c r="AM1032" i="34"/>
  <c r="AN1032" i="34" s="1"/>
  <c r="AM980" i="34"/>
  <c r="AN980" i="34" s="1"/>
  <c r="AM927" i="34"/>
  <c r="AN927" i="34" s="1"/>
  <c r="AM1104" i="34"/>
  <c r="AN1104" i="34" s="1"/>
  <c r="AM872" i="34"/>
  <c r="AN872" i="34" s="1"/>
  <c r="AM838" i="34"/>
  <c r="AN838" i="34" s="1"/>
  <c r="AM810" i="34"/>
  <c r="AN810" i="34" s="1"/>
  <c r="AL743" i="34" l="1"/>
  <c r="AN743" i="34" s="1"/>
  <c r="AK743" i="34"/>
  <c r="AM743" i="34" l="1"/>
  <c r="AL763" i="34"/>
  <c r="AN763" i="34" s="1"/>
  <c r="AK763" i="34"/>
  <c r="AI763" i="34"/>
  <c r="AL762" i="34"/>
  <c r="AN762" i="34" s="1"/>
  <c r="AK762" i="34"/>
  <c r="AI762" i="34"/>
  <c r="AL761" i="34"/>
  <c r="AN761" i="34" s="1"/>
  <c r="AK761" i="34"/>
  <c r="AI761" i="34"/>
  <c r="AL760" i="34"/>
  <c r="AM760" i="34" s="1"/>
  <c r="AK760" i="34"/>
  <c r="AI760" i="34"/>
  <c r="AL759" i="34"/>
  <c r="AN759" i="34" s="1"/>
  <c r="AK759" i="34"/>
  <c r="AI759" i="34"/>
  <c r="AL758" i="34"/>
  <c r="AN758" i="34" s="1"/>
  <c r="AK758" i="34"/>
  <c r="AI758" i="34"/>
  <c r="AL757" i="34"/>
  <c r="AN757" i="34" s="1"/>
  <c r="AK757" i="34"/>
  <c r="AI757" i="34"/>
  <c r="AL756" i="34"/>
  <c r="AM756" i="34" s="1"/>
  <c r="AK756" i="34"/>
  <c r="AI756" i="34"/>
  <c r="AL755" i="34"/>
  <c r="AN755" i="34" s="1"/>
  <c r="AK755" i="34"/>
  <c r="AI755" i="34"/>
  <c r="AL754" i="34"/>
  <c r="AN754" i="34" s="1"/>
  <c r="AK754" i="34"/>
  <c r="AI754" i="34"/>
  <c r="AL753" i="34"/>
  <c r="AN753" i="34" s="1"/>
  <c r="AK753" i="34"/>
  <c r="AI753" i="34"/>
  <c r="AL752" i="34"/>
  <c r="AM752" i="34" s="1"/>
  <c r="AK752" i="34"/>
  <c r="AI752" i="34"/>
  <c r="AL750" i="34"/>
  <c r="AN750" i="34" s="1"/>
  <c r="AK750" i="34"/>
  <c r="AL749" i="34"/>
  <c r="AN749" i="34" s="1"/>
  <c r="AK749" i="34"/>
  <c r="AI749" i="34"/>
  <c r="AL748" i="34"/>
  <c r="AN748" i="34" s="1"/>
  <c r="AK748" i="34"/>
  <c r="AI748" i="34"/>
  <c r="AL747" i="34"/>
  <c r="AM747" i="34" s="1"/>
  <c r="AK747" i="34"/>
  <c r="AI747" i="34"/>
  <c r="AL746" i="34"/>
  <c r="AN746" i="34" s="1"/>
  <c r="AK746" i="34"/>
  <c r="AI746" i="34"/>
  <c r="AL745" i="34"/>
  <c r="AN745" i="34" s="1"/>
  <c r="AK745" i="34"/>
  <c r="AI745" i="34"/>
  <c r="AI744" i="34"/>
  <c r="AL718" i="34"/>
  <c r="AN718" i="34" s="1"/>
  <c r="AK718" i="34"/>
  <c r="AI718" i="34"/>
  <c r="AL723" i="34"/>
  <c r="AN723" i="34" s="1"/>
  <c r="AK723" i="34"/>
  <c r="AH721" i="34"/>
  <c r="AI721" i="34" s="1"/>
  <c r="AH720" i="34"/>
  <c r="AI720" i="34" s="1"/>
  <c r="AH722" i="34"/>
  <c r="AK720" i="34"/>
  <c r="AH705" i="39"/>
  <c r="AK704" i="39"/>
  <c r="AM704" i="39" s="1"/>
  <c r="AJ704" i="39"/>
  <c r="AH704" i="39"/>
  <c r="AI724" i="34"/>
  <c r="AI723" i="34"/>
  <c r="AL719" i="34"/>
  <c r="AN719" i="34" s="1"/>
  <c r="AK719" i="34"/>
  <c r="AI719" i="34"/>
  <c r="AL717" i="34"/>
  <c r="AN717" i="34" s="1"/>
  <c r="AK717" i="34"/>
  <c r="AI717" i="34"/>
  <c r="AN760" i="34" l="1"/>
  <c r="AM761" i="34"/>
  <c r="AM755" i="34"/>
  <c r="AM757" i="34"/>
  <c r="AN756" i="34"/>
  <c r="AN752" i="34"/>
  <c r="AM753" i="34"/>
  <c r="AM748" i="34"/>
  <c r="AN747" i="34"/>
  <c r="AM745" i="34"/>
  <c r="AM749" i="34"/>
  <c r="AM754" i="34"/>
  <c r="AM758" i="34"/>
  <c r="AM762" i="34"/>
  <c r="AM746" i="34"/>
  <c r="AM750" i="34"/>
  <c r="AM759" i="34"/>
  <c r="AM763" i="34"/>
  <c r="AM718" i="34"/>
  <c r="AL720" i="34"/>
  <c r="AN720" i="34" s="1"/>
  <c r="AM723" i="34"/>
  <c r="AI722" i="34"/>
  <c r="AL704" i="39"/>
  <c r="AM717" i="34"/>
  <c r="AM719" i="34"/>
  <c r="AM720" i="34" l="1"/>
  <c r="AL713" i="34"/>
  <c r="AN713" i="34" s="1"/>
  <c r="AK713" i="34"/>
  <c r="AI713" i="34"/>
  <c r="AL712" i="34"/>
  <c r="AN712" i="34" s="1"/>
  <c r="AK712" i="34"/>
  <c r="AI712" i="34"/>
  <c r="AL711" i="34"/>
  <c r="AN711" i="34" s="1"/>
  <c r="AK711" i="34"/>
  <c r="AI711" i="34"/>
  <c r="AL710" i="34"/>
  <c r="AM710" i="34" s="1"/>
  <c r="AK710" i="34"/>
  <c r="AI710" i="34"/>
  <c r="AL709" i="34"/>
  <c r="AN709" i="34" s="1"/>
  <c r="AK709" i="34"/>
  <c r="AI709" i="34"/>
  <c r="AL715" i="34"/>
  <c r="AN715" i="34" s="1"/>
  <c r="AK715" i="34"/>
  <c r="AI715" i="34"/>
  <c r="AL714" i="34"/>
  <c r="AN714" i="34" s="1"/>
  <c r="AK714" i="34"/>
  <c r="AI714" i="34"/>
  <c r="AL708" i="34"/>
  <c r="AN708" i="34" s="1"/>
  <c r="AK708" i="34"/>
  <c r="AI708" i="34"/>
  <c r="AL707" i="34"/>
  <c r="AN707" i="34" s="1"/>
  <c r="AK707" i="34"/>
  <c r="AI707" i="34"/>
  <c r="AL706" i="34"/>
  <c r="AM706" i="34" s="1"/>
  <c r="AK706" i="34"/>
  <c r="AI706" i="34"/>
  <c r="AL705" i="34"/>
  <c r="AN705" i="34" s="1"/>
  <c r="AK705" i="34"/>
  <c r="AI705" i="34"/>
  <c r="AI703" i="34"/>
  <c r="AL702" i="34"/>
  <c r="AN702" i="34" s="1"/>
  <c r="AK702" i="34"/>
  <c r="AI702" i="34"/>
  <c r="AI700" i="34"/>
  <c r="AL699" i="34"/>
  <c r="AN699" i="34" s="1"/>
  <c r="AK699" i="34"/>
  <c r="AI699" i="34"/>
  <c r="AI698" i="34"/>
  <c r="AK698" i="34"/>
  <c r="AL698" i="34"/>
  <c r="AN698" i="34" s="1"/>
  <c r="AL701" i="34"/>
  <c r="AN701" i="34" s="1"/>
  <c r="AK701" i="34"/>
  <c r="AI701" i="34"/>
  <c r="AL697" i="34"/>
  <c r="AN697" i="34" s="1"/>
  <c r="AK697" i="34"/>
  <c r="AI697" i="34"/>
  <c r="AL696" i="34"/>
  <c r="AM696" i="34" s="1"/>
  <c r="AK696" i="34"/>
  <c r="AI696" i="34"/>
  <c r="AI679" i="34"/>
  <c r="AI678" i="34"/>
  <c r="AI677" i="34"/>
  <c r="AI676" i="34"/>
  <c r="AI675" i="34"/>
  <c r="AL674" i="34"/>
  <c r="AN674" i="34" s="1"/>
  <c r="AK674" i="34"/>
  <c r="AI674" i="34"/>
  <c r="AN706" i="34" l="1"/>
  <c r="AM707" i="34"/>
  <c r="AM709" i="34"/>
  <c r="AN710" i="34"/>
  <c r="AM711" i="34"/>
  <c r="AM712" i="34"/>
  <c r="AM713" i="34"/>
  <c r="AM708" i="34"/>
  <c r="AM705" i="34"/>
  <c r="AM714" i="34"/>
  <c r="AM715" i="34"/>
  <c r="AM702" i="34"/>
  <c r="AM701" i="34"/>
  <c r="AM699" i="34"/>
  <c r="AM698" i="34"/>
  <c r="AM697" i="34"/>
  <c r="AN696" i="34"/>
  <c r="AM674" i="34"/>
  <c r="AK667" i="34" l="1"/>
  <c r="AH667" i="34"/>
  <c r="AH668" i="34"/>
  <c r="AL653" i="34"/>
  <c r="AN653" i="34" s="1"/>
  <c r="AK653" i="34"/>
  <c r="AL667" i="34" l="1"/>
  <c r="AN667" i="34" s="1"/>
  <c r="AM653" i="34"/>
  <c r="AM667" i="34" l="1"/>
  <c r="AL673" i="34"/>
  <c r="AN673" i="34" s="1"/>
  <c r="AK673" i="34"/>
  <c r="AI673" i="34"/>
  <c r="AL672" i="34"/>
  <c r="AM672" i="34" s="1"/>
  <c r="AK672" i="34"/>
  <c r="AI672" i="34"/>
  <c r="AL671" i="34"/>
  <c r="AN671" i="34" s="1"/>
  <c r="AK671" i="34"/>
  <c r="AI671" i="34"/>
  <c r="AL670" i="34"/>
  <c r="AN670" i="34" s="1"/>
  <c r="AK670" i="34"/>
  <c r="AI670" i="34"/>
  <c r="AL669" i="34"/>
  <c r="AN669" i="34" s="1"/>
  <c r="AK669" i="34"/>
  <c r="AI669" i="34"/>
  <c r="AI668" i="34"/>
  <c r="AI667" i="34"/>
  <c r="AL666" i="34"/>
  <c r="AN666" i="34" s="1"/>
  <c r="AK666" i="34"/>
  <c r="AI666" i="34"/>
  <c r="AL665" i="34"/>
  <c r="AN665" i="34" s="1"/>
  <c r="AK665" i="34"/>
  <c r="AI665" i="34"/>
  <c r="AL664" i="34"/>
  <c r="AM664" i="34" s="1"/>
  <c r="AK664" i="34"/>
  <c r="AI664" i="34"/>
  <c r="AL663" i="34"/>
  <c r="AN663" i="34" s="1"/>
  <c r="AK663" i="34"/>
  <c r="AI663" i="34"/>
  <c r="AL662" i="34"/>
  <c r="AN662" i="34" s="1"/>
  <c r="AK662" i="34"/>
  <c r="AI662" i="34"/>
  <c r="AL661" i="34"/>
  <c r="AM661" i="34" s="1"/>
  <c r="AK661" i="34"/>
  <c r="AI661" i="34"/>
  <c r="AL660" i="34"/>
  <c r="AM660" i="34" s="1"/>
  <c r="AK660" i="34"/>
  <c r="AI660" i="34"/>
  <c r="AL659" i="34"/>
  <c r="AN659" i="34" s="1"/>
  <c r="AK659" i="34"/>
  <c r="AI659" i="34"/>
  <c r="AL658" i="34"/>
  <c r="AN658" i="34" s="1"/>
  <c r="AK658" i="34"/>
  <c r="AI658" i="34"/>
  <c r="AL657" i="34"/>
  <c r="AN657" i="34" s="1"/>
  <c r="AK657" i="34"/>
  <c r="AI657" i="34"/>
  <c r="AI637" i="34"/>
  <c r="AL636" i="34"/>
  <c r="AN636" i="34" s="1"/>
  <c r="AK636" i="34"/>
  <c r="AI636" i="34"/>
  <c r="AH688" i="39"/>
  <c r="AK687" i="39"/>
  <c r="AM687" i="39" s="1"/>
  <c r="AJ687" i="39"/>
  <c r="AH687" i="39"/>
  <c r="AM657" i="34" l="1"/>
  <c r="AN661" i="34"/>
  <c r="AM673" i="34"/>
  <c r="AN672" i="34"/>
  <c r="AM669" i="34"/>
  <c r="AM665" i="34"/>
  <c r="AN664" i="34"/>
  <c r="AN660" i="34"/>
  <c r="AM658" i="34"/>
  <c r="AM662" i="34"/>
  <c r="AM666" i="34"/>
  <c r="AM670" i="34"/>
  <c r="AM659" i="34"/>
  <c r="AM663" i="34"/>
  <c r="AM671" i="34"/>
  <c r="AM636" i="34"/>
  <c r="AL687" i="39"/>
  <c r="AU631" i="34" l="1"/>
  <c r="AU628" i="34"/>
  <c r="AU625" i="34"/>
  <c r="AU622" i="34"/>
  <c r="AU619" i="34"/>
  <c r="AT630" i="34"/>
  <c r="AU630" i="34" s="1"/>
  <c r="AT627" i="34"/>
  <c r="AU627" i="34" s="1"/>
  <c r="AT624" i="34"/>
  <c r="AU624" i="34" s="1"/>
  <c r="AT621" i="34"/>
  <c r="AU621" i="34" s="1"/>
  <c r="AT618" i="34"/>
  <c r="AU618" i="34" s="1"/>
  <c r="AS637" i="34"/>
  <c r="AS636" i="34"/>
  <c r="AT636" i="34" s="1"/>
  <c r="AL623" i="34"/>
  <c r="AN623" i="34" s="1"/>
  <c r="AK623" i="34"/>
  <c r="AV621" i="34" l="1"/>
  <c r="AV624" i="34"/>
  <c r="AV627" i="34"/>
  <c r="AV618" i="34"/>
  <c r="AV630" i="34"/>
  <c r="AM623" i="34"/>
  <c r="AV633" i="34" l="1"/>
  <c r="AL635" i="34"/>
  <c r="AN635" i="34" s="1"/>
  <c r="AK635" i="34"/>
  <c r="AI635" i="34"/>
  <c r="AL634" i="34"/>
  <c r="AN634" i="34" s="1"/>
  <c r="AK634" i="34"/>
  <c r="AI634" i="34"/>
  <c r="AL633" i="34"/>
  <c r="AN633" i="34" s="1"/>
  <c r="AK633" i="34"/>
  <c r="AI633" i="34"/>
  <c r="AL632" i="34"/>
  <c r="AM632" i="34" s="1"/>
  <c r="AK632" i="34"/>
  <c r="AI632" i="34"/>
  <c r="AL631" i="34"/>
  <c r="AN631" i="34" s="1"/>
  <c r="AK631" i="34"/>
  <c r="AI631" i="34"/>
  <c r="AL630" i="34"/>
  <c r="AN630" i="34" s="1"/>
  <c r="AK630" i="34"/>
  <c r="AI630" i="34"/>
  <c r="AL629" i="34"/>
  <c r="AN629" i="34" s="1"/>
  <c r="AK629" i="34"/>
  <c r="AI629" i="34"/>
  <c r="AL628" i="34"/>
  <c r="AM628" i="34" s="1"/>
  <c r="AK628" i="34"/>
  <c r="AI628" i="34"/>
  <c r="AL627" i="34"/>
  <c r="AN627" i="34" s="1"/>
  <c r="AK627" i="34"/>
  <c r="AI627" i="34"/>
  <c r="AL626" i="34"/>
  <c r="AN626" i="34" s="1"/>
  <c r="AK626" i="34"/>
  <c r="AI626" i="34"/>
  <c r="AL625" i="34"/>
  <c r="AN625" i="34" s="1"/>
  <c r="AK625" i="34"/>
  <c r="AI625" i="34"/>
  <c r="AI624" i="34"/>
  <c r="AI623" i="34"/>
  <c r="AL622" i="34"/>
  <c r="AN622" i="34" s="1"/>
  <c r="AK622" i="34"/>
  <c r="AI622" i="34"/>
  <c r="AL621" i="34"/>
  <c r="AN621" i="34" s="1"/>
  <c r="AK621" i="34"/>
  <c r="AI621" i="34"/>
  <c r="AL620" i="34"/>
  <c r="AM620" i="34" s="1"/>
  <c r="AK620" i="34"/>
  <c r="AI620" i="34"/>
  <c r="AL619" i="34"/>
  <c r="AN619" i="34" s="1"/>
  <c r="AK619" i="34"/>
  <c r="AI619" i="34"/>
  <c r="AL618" i="34"/>
  <c r="AN618" i="34" s="1"/>
  <c r="AK618" i="34"/>
  <c r="AI618" i="34"/>
  <c r="AL617" i="34"/>
  <c r="AN617" i="34" s="1"/>
  <c r="AK617" i="34"/>
  <c r="AI617" i="34"/>
  <c r="AM629" i="34" l="1"/>
  <c r="AN632" i="34"/>
  <c r="AM633" i="34"/>
  <c r="AN628" i="34"/>
  <c r="AM625" i="34"/>
  <c r="AM621" i="34"/>
  <c r="AN620" i="34"/>
  <c r="AM617" i="34"/>
  <c r="AM618" i="34"/>
  <c r="AM622" i="34"/>
  <c r="AM626" i="34"/>
  <c r="AM630" i="34"/>
  <c r="AM634" i="34"/>
  <c r="AM619" i="34"/>
  <c r="AM627" i="34"/>
  <c r="AM631" i="34"/>
  <c r="AM635" i="34"/>
  <c r="AL588" i="34" l="1"/>
  <c r="AN588" i="34" s="1"/>
  <c r="AK588" i="34"/>
  <c r="AL597" i="34"/>
  <c r="AN597" i="34" s="1"/>
  <c r="AK597" i="34"/>
  <c r="AI597" i="34"/>
  <c r="AL596" i="34"/>
  <c r="AN596" i="34" s="1"/>
  <c r="AK596" i="34"/>
  <c r="AI596" i="34"/>
  <c r="AL595" i="34"/>
  <c r="AN595" i="34" s="1"/>
  <c r="AK595" i="34"/>
  <c r="AI595" i="34"/>
  <c r="AL594" i="34"/>
  <c r="AM594" i="34" s="1"/>
  <c r="AK594" i="34"/>
  <c r="AI594" i="34"/>
  <c r="AL593" i="34"/>
  <c r="AN593" i="34" s="1"/>
  <c r="AK593" i="34"/>
  <c r="AI593" i="34"/>
  <c r="AL592" i="34"/>
  <c r="AN592" i="34" s="1"/>
  <c r="AK592" i="34"/>
  <c r="AI592" i="34"/>
  <c r="AL591" i="34"/>
  <c r="AM591" i="34" s="1"/>
  <c r="AK591" i="34"/>
  <c r="AI591" i="34"/>
  <c r="AL590" i="34"/>
  <c r="AM590" i="34" s="1"/>
  <c r="AK590" i="34"/>
  <c r="AI590" i="34"/>
  <c r="AI589" i="34"/>
  <c r="AI588" i="34"/>
  <c r="BA586" i="34"/>
  <c r="AZ585" i="34"/>
  <c r="BA585" i="34" s="1"/>
  <c r="AZ566" i="34"/>
  <c r="AL584" i="34"/>
  <c r="AN584" i="34" s="1"/>
  <c r="AK584" i="34"/>
  <c r="AK586" i="34"/>
  <c r="AL586" i="34"/>
  <c r="AM586" i="34" s="1"/>
  <c r="AN591" i="34" l="1"/>
  <c r="BA587" i="34"/>
  <c r="AN594" i="34"/>
  <c r="AM595" i="34"/>
  <c r="AM588" i="34"/>
  <c r="AN590" i="34"/>
  <c r="AM592" i="34"/>
  <c r="AM596" i="34"/>
  <c r="AM593" i="34"/>
  <c r="AM597" i="34"/>
  <c r="AN586" i="34"/>
  <c r="AM584" i="34"/>
  <c r="AL587" i="34"/>
  <c r="AM587" i="34" s="1"/>
  <c r="AK587" i="34"/>
  <c r="AI587" i="34"/>
  <c r="AI586" i="34"/>
  <c r="AL572" i="34"/>
  <c r="AN572" i="34" s="1"/>
  <c r="AK572" i="34"/>
  <c r="AN587" i="34" l="1"/>
  <c r="AM572" i="34"/>
  <c r="AI585" i="34" l="1"/>
  <c r="AI584" i="34"/>
  <c r="AL583" i="34"/>
  <c r="AN583" i="34" s="1"/>
  <c r="AK583" i="34"/>
  <c r="AI583" i="34"/>
  <c r="AL582" i="34"/>
  <c r="AN582" i="34" s="1"/>
  <c r="AK582" i="34"/>
  <c r="AI582" i="34"/>
  <c r="AL581" i="34"/>
  <c r="AN581" i="34" s="1"/>
  <c r="AK581" i="34"/>
  <c r="AI581" i="34"/>
  <c r="AL580" i="34"/>
  <c r="AN580" i="34" s="1"/>
  <c r="AK580" i="34"/>
  <c r="AI580" i="34"/>
  <c r="AL579" i="34"/>
  <c r="AM579" i="34" s="1"/>
  <c r="AK579" i="34"/>
  <c r="AI579" i="34"/>
  <c r="AL578" i="34"/>
  <c r="AN578" i="34" s="1"/>
  <c r="AK578" i="34"/>
  <c r="AI578" i="34"/>
  <c r="AL577" i="34"/>
  <c r="AM577" i="34" s="1"/>
  <c r="AK577" i="34"/>
  <c r="AI577" i="34"/>
  <c r="AL576" i="34"/>
  <c r="AN576" i="34" s="1"/>
  <c r="AK576" i="34"/>
  <c r="AI576" i="34"/>
  <c r="AL575" i="34"/>
  <c r="AM575" i="34" s="1"/>
  <c r="AK575" i="34"/>
  <c r="AI575" i="34"/>
  <c r="AL559" i="34"/>
  <c r="AN559" i="34" s="1"/>
  <c r="AK559" i="34"/>
  <c r="AH542" i="34"/>
  <c r="AH541" i="34"/>
  <c r="AL574" i="34"/>
  <c r="AN574" i="34" s="1"/>
  <c r="AK574" i="34"/>
  <c r="AI574" i="34"/>
  <c r="AI573" i="34"/>
  <c r="AI572" i="34"/>
  <c r="AL571" i="34"/>
  <c r="AN571" i="34" s="1"/>
  <c r="AK571" i="34"/>
  <c r="AI571" i="34"/>
  <c r="AL570" i="34"/>
  <c r="AN570" i="34" s="1"/>
  <c r="AK570" i="34"/>
  <c r="AI570" i="34"/>
  <c r="AL569" i="34"/>
  <c r="AN569" i="34" s="1"/>
  <c r="AK569" i="34"/>
  <c r="AI569" i="34"/>
  <c r="AL568" i="34"/>
  <c r="AM568" i="34" s="1"/>
  <c r="AK568" i="34"/>
  <c r="AI568" i="34"/>
  <c r="AL567" i="34"/>
  <c r="AN567" i="34" s="1"/>
  <c r="AK567" i="34"/>
  <c r="AI567" i="34"/>
  <c r="AL566" i="34"/>
  <c r="AN566" i="34" s="1"/>
  <c r="AK566" i="34"/>
  <c r="AI566" i="34"/>
  <c r="AL565" i="34"/>
  <c r="AM565" i="34" s="1"/>
  <c r="AK565" i="34"/>
  <c r="AI565" i="34"/>
  <c r="AL564" i="34"/>
  <c r="AM564" i="34" s="1"/>
  <c r="AK564" i="34"/>
  <c r="AI564" i="34"/>
  <c r="AL563" i="34"/>
  <c r="AN563" i="34" s="1"/>
  <c r="AK563" i="34"/>
  <c r="AI563" i="34"/>
  <c r="AL562" i="34"/>
  <c r="AN562" i="34" s="1"/>
  <c r="AK562" i="34"/>
  <c r="AI562" i="34"/>
  <c r="AM583" i="34" l="1"/>
  <c r="AM576" i="34"/>
  <c r="AN579" i="34"/>
  <c r="AM580" i="34"/>
  <c r="AN575" i="34"/>
  <c r="AM569" i="34"/>
  <c r="AN568" i="34"/>
  <c r="AN565" i="34"/>
  <c r="AM581" i="34"/>
  <c r="AN577" i="34"/>
  <c r="AM578" i="34"/>
  <c r="AM582" i="34"/>
  <c r="AN564" i="34"/>
  <c r="AM559" i="34"/>
  <c r="AM562" i="34"/>
  <c r="AM566" i="34"/>
  <c r="AM570" i="34"/>
  <c r="AM574" i="34"/>
  <c r="AM563" i="34"/>
  <c r="AM567" i="34"/>
  <c r="AM571" i="34"/>
  <c r="AI542" i="34" l="1"/>
  <c r="AL541" i="34"/>
  <c r="AN541" i="34" s="1"/>
  <c r="AK541" i="34"/>
  <c r="AI541" i="34"/>
  <c r="AI540" i="34"/>
  <c r="AI539" i="34"/>
  <c r="AI538" i="34"/>
  <c r="AL538" i="34"/>
  <c r="AN538" i="34" s="1"/>
  <c r="AK538" i="34"/>
  <c r="AK537" i="34"/>
  <c r="AI521" i="34"/>
  <c r="AL520" i="34"/>
  <c r="AN520" i="34" s="1"/>
  <c r="AK520" i="34"/>
  <c r="AI520" i="34"/>
  <c r="AL525" i="34"/>
  <c r="AN525" i="34" s="1"/>
  <c r="AK525" i="34"/>
  <c r="AI525" i="34"/>
  <c r="AL524" i="34"/>
  <c r="AN524" i="34" s="1"/>
  <c r="AK524" i="34"/>
  <c r="AI524" i="34"/>
  <c r="AL523" i="34"/>
  <c r="AN523" i="34" s="1"/>
  <c r="AK523" i="34"/>
  <c r="AI523" i="34"/>
  <c r="AL522" i="34"/>
  <c r="AN522" i="34" s="1"/>
  <c r="AK522" i="34"/>
  <c r="AI522" i="34"/>
  <c r="AL531" i="34"/>
  <c r="AN531" i="34" s="1"/>
  <c r="AK531" i="34"/>
  <c r="AI531" i="34"/>
  <c r="AL530" i="34"/>
  <c r="AN530" i="34" s="1"/>
  <c r="AK530" i="34"/>
  <c r="AI530" i="34"/>
  <c r="AL529" i="34"/>
  <c r="AN529" i="34" s="1"/>
  <c r="AK529" i="34"/>
  <c r="AI529" i="34"/>
  <c r="AL528" i="34"/>
  <c r="AN528" i="34" s="1"/>
  <c r="AK528" i="34"/>
  <c r="AI528" i="34"/>
  <c r="AL527" i="34"/>
  <c r="AN527" i="34" s="1"/>
  <c r="AK527" i="34"/>
  <c r="AI527" i="34"/>
  <c r="AL526" i="34"/>
  <c r="AM526" i="34" s="1"/>
  <c r="AK526" i="34"/>
  <c r="AI526" i="34"/>
  <c r="AL533" i="34"/>
  <c r="AN533" i="34" s="1"/>
  <c r="AK533" i="34"/>
  <c r="AI533" i="34"/>
  <c r="AL532" i="34"/>
  <c r="AN532" i="34" s="1"/>
  <c r="AK532" i="34"/>
  <c r="AI532" i="34"/>
  <c r="AL519" i="34"/>
  <c r="AM519" i="34" s="1"/>
  <c r="AK519" i="34"/>
  <c r="AI519" i="34"/>
  <c r="AL518" i="34"/>
  <c r="AN518" i="34" s="1"/>
  <c r="AK518" i="34"/>
  <c r="AI518" i="34"/>
  <c r="AI511" i="34"/>
  <c r="AI510" i="34"/>
  <c r="AL509" i="34"/>
  <c r="AN509" i="34" s="1"/>
  <c r="AK509" i="34"/>
  <c r="AI509" i="34"/>
  <c r="AL514" i="34"/>
  <c r="AN514" i="34" s="1"/>
  <c r="AK514" i="34"/>
  <c r="AI514" i="34"/>
  <c r="AL513" i="34"/>
  <c r="AN513" i="34" s="1"/>
  <c r="AK513" i="34"/>
  <c r="AI513" i="34"/>
  <c r="AL512" i="34"/>
  <c r="AN512" i="34" s="1"/>
  <c r="AK512" i="34"/>
  <c r="AI512" i="34"/>
  <c r="AL508" i="34"/>
  <c r="AN508" i="34" s="1"/>
  <c r="AK508" i="34"/>
  <c r="AI508" i="34"/>
  <c r="AL517" i="34"/>
  <c r="AN517" i="34" s="1"/>
  <c r="AK517" i="34"/>
  <c r="AI517" i="34"/>
  <c r="AL516" i="34"/>
  <c r="AN516" i="34" s="1"/>
  <c r="AK516" i="34"/>
  <c r="AI516" i="34"/>
  <c r="AL515" i="34"/>
  <c r="AM515" i="34" s="1"/>
  <c r="AK515" i="34"/>
  <c r="AI515" i="34"/>
  <c r="AL507" i="34"/>
  <c r="AM507" i="34" s="1"/>
  <c r="AK507" i="34"/>
  <c r="AI507" i="34"/>
  <c r="AI506" i="34"/>
  <c r="AL505" i="34"/>
  <c r="AN505" i="34" s="1"/>
  <c r="AK505" i="34"/>
  <c r="AI505" i="34"/>
  <c r="AL504" i="34"/>
  <c r="AM504" i="34" s="1"/>
  <c r="AK504" i="34"/>
  <c r="AI504" i="34"/>
  <c r="AL503" i="34"/>
  <c r="AM503" i="34" s="1"/>
  <c r="AK503" i="34"/>
  <c r="AI503" i="34"/>
  <c r="AL502" i="34"/>
  <c r="AN502" i="34" s="1"/>
  <c r="AK502" i="34"/>
  <c r="AI502" i="34"/>
  <c r="AL501" i="34"/>
  <c r="AN501" i="34" s="1"/>
  <c r="AK501" i="34"/>
  <c r="AI501" i="34"/>
  <c r="AL500" i="34"/>
  <c r="AM500" i="34" s="1"/>
  <c r="AK500" i="34"/>
  <c r="AI500" i="34"/>
  <c r="AL499" i="34"/>
  <c r="AM499" i="34" s="1"/>
  <c r="AK499" i="34"/>
  <c r="AI499" i="34"/>
  <c r="AI498" i="34"/>
  <c r="AL497" i="34"/>
  <c r="AN497" i="34" s="1"/>
  <c r="AK497" i="34"/>
  <c r="AI497" i="34"/>
  <c r="AI496" i="34"/>
  <c r="AL495" i="34"/>
  <c r="AN495" i="34" s="1"/>
  <c r="AK495" i="34"/>
  <c r="AI495" i="34"/>
  <c r="AM541" i="34" l="1"/>
  <c r="AM538" i="34"/>
  <c r="AM532" i="34"/>
  <c r="AM531" i="34"/>
  <c r="AM522" i="34"/>
  <c r="AM530" i="34"/>
  <c r="AM528" i="34"/>
  <c r="AM527" i="34"/>
  <c r="AN526" i="34"/>
  <c r="AM523" i="34"/>
  <c r="AM520" i="34"/>
  <c r="AM524" i="34"/>
  <c r="AM525" i="34"/>
  <c r="AM529" i="34"/>
  <c r="AN519" i="34"/>
  <c r="AM533" i="34"/>
  <c r="AM518" i="34"/>
  <c r="AM509" i="34"/>
  <c r="AN515" i="34"/>
  <c r="AM508" i="34"/>
  <c r="AM512" i="34"/>
  <c r="AM513" i="34"/>
  <c r="AM514" i="34"/>
  <c r="AN507" i="34"/>
  <c r="AM516" i="34"/>
  <c r="AM517" i="34"/>
  <c r="AM505" i="34"/>
  <c r="AN504" i="34"/>
  <c r="AN503" i="34"/>
  <c r="AN500" i="34"/>
  <c r="AN499" i="34"/>
  <c r="AM501" i="34"/>
  <c r="AM502" i="34"/>
  <c r="AM497" i="34"/>
  <c r="AM495" i="34"/>
  <c r="AL494" i="34" l="1"/>
  <c r="AN494" i="34" s="1"/>
  <c r="AK494" i="34"/>
  <c r="AI494" i="34"/>
  <c r="AL493" i="34"/>
  <c r="AM493" i="34" s="1"/>
  <c r="AK493" i="34"/>
  <c r="AI493" i="34"/>
  <c r="AM494" i="34" l="1"/>
  <c r="AN493" i="34"/>
  <c r="AL474" i="34" l="1"/>
  <c r="AN474" i="34" s="1"/>
  <c r="AK474" i="34"/>
  <c r="AI475" i="34"/>
  <c r="AI474" i="34"/>
  <c r="AK471" i="34"/>
  <c r="AH473" i="34"/>
  <c r="AI473" i="34" s="1"/>
  <c r="AH472" i="34"/>
  <c r="AI472" i="34" s="1"/>
  <c r="AL470" i="34"/>
  <c r="AN470" i="34" s="1"/>
  <c r="AK470" i="34"/>
  <c r="AI470" i="34"/>
  <c r="AH471" i="34"/>
  <c r="AI471" i="34" s="1"/>
  <c r="AL467" i="34"/>
  <c r="AN467" i="34" s="1"/>
  <c r="AK467" i="34"/>
  <c r="AK670" i="39"/>
  <c r="AM670" i="39" s="1"/>
  <c r="AJ670" i="39"/>
  <c r="AI469" i="34"/>
  <c r="AI468" i="34"/>
  <c r="AI467" i="34"/>
  <c r="AL466" i="34"/>
  <c r="AN466" i="34" s="1"/>
  <c r="AK466" i="34"/>
  <c r="AI466" i="34"/>
  <c r="AM474" i="34" l="1"/>
  <c r="AL471" i="34"/>
  <c r="AN471" i="34" s="1"/>
  <c r="AM470" i="34"/>
  <c r="AM467" i="34"/>
  <c r="AL670" i="39"/>
  <c r="AM466" i="34"/>
  <c r="AM471" i="34" l="1"/>
  <c r="AL455" i="34"/>
  <c r="AN455" i="34" s="1"/>
  <c r="AK455" i="34"/>
  <c r="AL465" i="34"/>
  <c r="AN465" i="34" s="1"/>
  <c r="AK465" i="34"/>
  <c r="AI465" i="34"/>
  <c r="AL464" i="34"/>
  <c r="AN464" i="34" s="1"/>
  <c r="AK464" i="34"/>
  <c r="AI464" i="34"/>
  <c r="AL463" i="34"/>
  <c r="AN463" i="34" s="1"/>
  <c r="AK463" i="34"/>
  <c r="AI463" i="34"/>
  <c r="AL462" i="34"/>
  <c r="AM462" i="34" s="1"/>
  <c r="AK462" i="34"/>
  <c r="AI462" i="34"/>
  <c r="AL461" i="34"/>
  <c r="AN461" i="34" s="1"/>
  <c r="AK461" i="34"/>
  <c r="AI461" i="34"/>
  <c r="AL460" i="34"/>
  <c r="AN460" i="34" s="1"/>
  <c r="AK460" i="34"/>
  <c r="AI460" i="34"/>
  <c r="AL459" i="34"/>
  <c r="AN459" i="34" s="1"/>
  <c r="AK459" i="34"/>
  <c r="AI459" i="34"/>
  <c r="AL458" i="34"/>
  <c r="AM458" i="34" s="1"/>
  <c r="AK458" i="34"/>
  <c r="AI458" i="34"/>
  <c r="AL457" i="34"/>
  <c r="AN457" i="34" s="1"/>
  <c r="AK457" i="34"/>
  <c r="AI457" i="34"/>
  <c r="AI456" i="34"/>
  <c r="AI453" i="34"/>
  <c r="AL452" i="34"/>
  <c r="AN452" i="34" s="1"/>
  <c r="AK452" i="34"/>
  <c r="AI452" i="34"/>
  <c r="AL454" i="34"/>
  <c r="AN454" i="34" s="1"/>
  <c r="AK454" i="34"/>
  <c r="AI454" i="34"/>
  <c r="AL431" i="34"/>
  <c r="AN431" i="34" s="1"/>
  <c r="AI435" i="34"/>
  <c r="AI434" i="34"/>
  <c r="AI433" i="34"/>
  <c r="AL432" i="34"/>
  <c r="AN432" i="34" s="1"/>
  <c r="AK432" i="34"/>
  <c r="AI432" i="34"/>
  <c r="AH430" i="34"/>
  <c r="AI430" i="34" s="1"/>
  <c r="AK429" i="34"/>
  <c r="AH429" i="34"/>
  <c r="AI429" i="34" s="1"/>
  <c r="AI431" i="34"/>
  <c r="AK431" i="34"/>
  <c r="AN458" i="34" l="1"/>
  <c r="AM455" i="34"/>
  <c r="AN462" i="34"/>
  <c r="AM463" i="34"/>
  <c r="AM459" i="34"/>
  <c r="AM460" i="34"/>
  <c r="AM464" i="34"/>
  <c r="AM457" i="34"/>
  <c r="AM461" i="34"/>
  <c r="AM465" i="34"/>
  <c r="AM452" i="34"/>
  <c r="AM454" i="34"/>
  <c r="AM431" i="34"/>
  <c r="AM432" i="34"/>
  <c r="AN429" i="34" l="1"/>
  <c r="AM429" i="34"/>
  <c r="AL422" i="34"/>
  <c r="AN422" i="34" s="1"/>
  <c r="AK422" i="34"/>
  <c r="AL428" i="34"/>
  <c r="AN428" i="34" s="1"/>
  <c r="AK428" i="34"/>
  <c r="AI428" i="34"/>
  <c r="AL427" i="34"/>
  <c r="AN427" i="34" s="1"/>
  <c r="AK427" i="34"/>
  <c r="AI427" i="34"/>
  <c r="AL426" i="34"/>
  <c r="AM426" i="34" s="1"/>
  <c r="AK426" i="34"/>
  <c r="AI426" i="34"/>
  <c r="AL425" i="34"/>
  <c r="AM425" i="34" s="1"/>
  <c r="AK425" i="34"/>
  <c r="AI425" i="34"/>
  <c r="AL424" i="34"/>
  <c r="AN424" i="34" s="1"/>
  <c r="AK424" i="34"/>
  <c r="AI424" i="34"/>
  <c r="AI422" i="34"/>
  <c r="AL421" i="34"/>
  <c r="AM421" i="34" s="1"/>
  <c r="AK421" i="34"/>
  <c r="AI421" i="34"/>
  <c r="AL420" i="34"/>
  <c r="AN420" i="34" s="1"/>
  <c r="AK420" i="34"/>
  <c r="AI420" i="34"/>
  <c r="AI419" i="34"/>
  <c r="AL418" i="34"/>
  <c r="AN418" i="34" s="1"/>
  <c r="AK418" i="34"/>
  <c r="AI418" i="34"/>
  <c r="AL417" i="34"/>
  <c r="AN417" i="34" s="1"/>
  <c r="AK417" i="34"/>
  <c r="AI417" i="34"/>
  <c r="AI423" i="34"/>
  <c r="AL416" i="34"/>
  <c r="AN416" i="34" s="1"/>
  <c r="AK416" i="34"/>
  <c r="AI416" i="34"/>
  <c r="AL415" i="34"/>
  <c r="AM415" i="34" s="1"/>
  <c r="AK415" i="34"/>
  <c r="AI415" i="34"/>
  <c r="AL414" i="34"/>
  <c r="AM414" i="34" s="1"/>
  <c r="AK414" i="34"/>
  <c r="AI414" i="34"/>
  <c r="AL411" i="34"/>
  <c r="AN411" i="34" s="1"/>
  <c r="AK411" i="34"/>
  <c r="AI411" i="34"/>
  <c r="AL410" i="34"/>
  <c r="AN410" i="34" s="1"/>
  <c r="AK410" i="34"/>
  <c r="AI410" i="34"/>
  <c r="AL409" i="34"/>
  <c r="AN409" i="34" s="1"/>
  <c r="AK409" i="34"/>
  <c r="AI409" i="34"/>
  <c r="AL408" i="34"/>
  <c r="AM408" i="34" s="1"/>
  <c r="AK408" i="34"/>
  <c r="AI408" i="34"/>
  <c r="AI406" i="34"/>
  <c r="AL405" i="34"/>
  <c r="AN405" i="34" s="1"/>
  <c r="AK405" i="34"/>
  <c r="AI405" i="34"/>
  <c r="AI400" i="34"/>
  <c r="AL399" i="34"/>
  <c r="AN399" i="34" s="1"/>
  <c r="AK399" i="34"/>
  <c r="AI399" i="34"/>
  <c r="AL404" i="34"/>
  <c r="AN404" i="34" s="1"/>
  <c r="AK404" i="34"/>
  <c r="AI404" i="34"/>
  <c r="AL403" i="34"/>
  <c r="AM403" i="34" s="1"/>
  <c r="AK403" i="34"/>
  <c r="AI403" i="34"/>
  <c r="AL402" i="34"/>
  <c r="AN402" i="34" s="1"/>
  <c r="AK402" i="34"/>
  <c r="AI402" i="34"/>
  <c r="AL401" i="34"/>
  <c r="AN401" i="34" s="1"/>
  <c r="AK401" i="34"/>
  <c r="AI401" i="34"/>
  <c r="AN426" i="34" l="1"/>
  <c r="AN425" i="34"/>
  <c r="AM422" i="34"/>
  <c r="AM427" i="34"/>
  <c r="AM424" i="34"/>
  <c r="AM428" i="34"/>
  <c r="AN421" i="34"/>
  <c r="AM420" i="34"/>
  <c r="AM418" i="34"/>
  <c r="AM417" i="34"/>
  <c r="AN415" i="34"/>
  <c r="AN414" i="34"/>
  <c r="AM416" i="34"/>
  <c r="AM409" i="34"/>
  <c r="AN408" i="34"/>
  <c r="AM410" i="34"/>
  <c r="AM411" i="34"/>
  <c r="AM405" i="34"/>
  <c r="AM402" i="34"/>
  <c r="AM401" i="34"/>
  <c r="AM399" i="34"/>
  <c r="AN403" i="34"/>
  <c r="AM404" i="34"/>
  <c r="AL395" i="34" l="1"/>
  <c r="AN395" i="34" s="1"/>
  <c r="AK395" i="34"/>
  <c r="AH394" i="34"/>
  <c r="AI394" i="34" s="1"/>
  <c r="AH393" i="34"/>
  <c r="AI393" i="34" s="1"/>
  <c r="AL413" i="34"/>
  <c r="AN413" i="34" s="1"/>
  <c r="AK413" i="34"/>
  <c r="AI413" i="34"/>
  <c r="AL412" i="34"/>
  <c r="AN412" i="34" s="1"/>
  <c r="AK412" i="34"/>
  <c r="AI412" i="34"/>
  <c r="AL407" i="34"/>
  <c r="AM407" i="34" s="1"/>
  <c r="AK407" i="34"/>
  <c r="AI407" i="34"/>
  <c r="AL398" i="34"/>
  <c r="AN398" i="34" s="1"/>
  <c r="AK398" i="34"/>
  <c r="AI398" i="34"/>
  <c r="AI397" i="34"/>
  <c r="AK393" i="34"/>
  <c r="AH654" i="39"/>
  <c r="AK653" i="39"/>
  <c r="AM653" i="39" s="1"/>
  <c r="AJ653" i="39"/>
  <c r="AH653" i="39"/>
  <c r="AL373" i="34"/>
  <c r="AN373" i="34" s="1"/>
  <c r="AK373" i="34"/>
  <c r="AI373" i="34"/>
  <c r="AL377" i="34"/>
  <c r="AN377" i="34" s="1"/>
  <c r="AK377" i="34"/>
  <c r="AI377" i="34"/>
  <c r="AL376" i="34"/>
  <c r="AN376" i="34" s="1"/>
  <c r="AK376" i="34"/>
  <c r="AI376" i="34"/>
  <c r="AL375" i="34"/>
  <c r="AN375" i="34" s="1"/>
  <c r="AK375" i="34"/>
  <c r="AI375" i="34"/>
  <c r="AL374" i="34"/>
  <c r="AN374" i="34" s="1"/>
  <c r="AK374" i="34"/>
  <c r="AI374" i="34"/>
  <c r="AL372" i="34"/>
  <c r="AM372" i="34" s="1"/>
  <c r="AK372" i="34"/>
  <c r="AI372" i="34"/>
  <c r="AL371" i="34"/>
  <c r="AM371" i="34" s="1"/>
  <c r="AK371" i="34"/>
  <c r="AI371" i="34"/>
  <c r="AL370" i="34"/>
  <c r="AN370" i="34" s="1"/>
  <c r="AK370" i="34"/>
  <c r="AI370" i="34"/>
  <c r="AL369" i="34"/>
  <c r="AN369" i="34" s="1"/>
  <c r="AK369" i="34"/>
  <c r="AI369" i="34"/>
  <c r="AL368" i="34"/>
  <c r="AN368" i="34" s="1"/>
  <c r="AK368" i="34"/>
  <c r="AI368" i="34"/>
  <c r="AL365" i="34"/>
  <c r="AN365" i="34" s="1"/>
  <c r="AK365" i="34"/>
  <c r="AI365" i="34"/>
  <c r="AL364" i="34"/>
  <c r="AM364" i="34" s="1"/>
  <c r="AK364" i="34"/>
  <c r="AI364" i="34"/>
  <c r="AL363" i="34"/>
  <c r="AN363" i="34" s="1"/>
  <c r="AK363" i="34"/>
  <c r="AI363" i="34"/>
  <c r="AL362" i="34"/>
  <c r="AM362" i="34" s="1"/>
  <c r="AK362" i="34"/>
  <c r="AI362" i="34"/>
  <c r="AL361" i="34"/>
  <c r="AM361" i="34" s="1"/>
  <c r="AK361" i="34"/>
  <c r="AI361" i="34"/>
  <c r="AL360" i="34"/>
  <c r="AM360" i="34" s="1"/>
  <c r="AK360" i="34"/>
  <c r="AI360" i="34"/>
  <c r="AL358" i="34"/>
  <c r="AN358" i="34" s="1"/>
  <c r="AK358" i="34"/>
  <c r="AI358" i="34"/>
  <c r="AL357" i="34"/>
  <c r="AN357" i="34" s="1"/>
  <c r="AK357" i="34"/>
  <c r="AI357" i="34"/>
  <c r="AL356" i="34"/>
  <c r="AN356" i="34" s="1"/>
  <c r="AK356" i="34"/>
  <c r="AI356" i="34"/>
  <c r="AL355" i="34"/>
  <c r="AM355" i="34" s="1"/>
  <c r="AK355" i="34"/>
  <c r="AI355" i="34"/>
  <c r="K243" i="26"/>
  <c r="N243" i="26" s="1"/>
  <c r="K244" i="26"/>
  <c r="N244" i="26" s="1"/>
  <c r="K245" i="26"/>
  <c r="N245" i="26" s="1"/>
  <c r="AI351" i="34"/>
  <c r="AL350" i="34"/>
  <c r="AM350" i="34" s="1"/>
  <c r="AK350" i="34"/>
  <c r="AI350" i="34"/>
  <c r="AL352" i="34"/>
  <c r="AN352" i="34" s="1"/>
  <c r="AK352" i="34"/>
  <c r="AI352" i="34"/>
  <c r="AL349" i="34"/>
  <c r="AN349" i="34" s="1"/>
  <c r="AK349" i="34"/>
  <c r="AI349" i="34"/>
  <c r="AL348" i="34"/>
  <c r="AN348" i="34" s="1"/>
  <c r="AK348" i="34"/>
  <c r="AI348" i="34"/>
  <c r="AL353" i="34"/>
  <c r="AN353" i="34" s="1"/>
  <c r="AK353" i="34"/>
  <c r="AI353" i="34"/>
  <c r="AL347" i="34"/>
  <c r="AN347" i="34" s="1"/>
  <c r="AK347" i="34"/>
  <c r="AI347" i="34"/>
  <c r="AL346" i="34"/>
  <c r="AN346" i="34" s="1"/>
  <c r="AK346" i="34"/>
  <c r="AI346" i="34"/>
  <c r="AL345" i="34"/>
  <c r="AM345" i="34" s="1"/>
  <c r="AK345" i="34"/>
  <c r="AI345" i="34"/>
  <c r="AL344" i="34"/>
  <c r="AN344" i="34" s="1"/>
  <c r="AK344" i="34"/>
  <c r="AI344" i="34"/>
  <c r="AL359" i="34"/>
  <c r="AM359" i="34" s="1"/>
  <c r="AK359" i="34"/>
  <c r="AI359" i="34"/>
  <c r="AL354" i="34"/>
  <c r="AM354" i="34" s="1"/>
  <c r="AK354" i="34"/>
  <c r="AI354" i="34"/>
  <c r="AL343" i="34"/>
  <c r="AN343" i="34" s="1"/>
  <c r="AK343" i="34"/>
  <c r="AI343" i="34"/>
  <c r="AN372" i="34" l="1"/>
  <c r="AN364" i="34"/>
  <c r="AN361" i="34"/>
  <c r="AM412" i="34"/>
  <c r="AN407" i="34"/>
  <c r="AM398" i="34"/>
  <c r="AM395" i="34"/>
  <c r="AM413" i="34"/>
  <c r="AL393" i="34"/>
  <c r="AM369" i="34"/>
  <c r="AL653" i="39"/>
  <c r="AM374" i="34"/>
  <c r="AM373" i="34"/>
  <c r="AM377" i="34"/>
  <c r="AM376" i="34"/>
  <c r="AN371" i="34"/>
  <c r="AM368" i="34"/>
  <c r="AM365" i="34"/>
  <c r="AM370" i="34"/>
  <c r="AM375" i="34"/>
  <c r="AN360" i="34"/>
  <c r="AN362" i="34"/>
  <c r="AM363" i="34"/>
  <c r="AM356" i="34"/>
  <c r="AN355" i="34"/>
  <c r="AM357" i="34"/>
  <c r="AM358" i="34"/>
  <c r="AM352" i="34"/>
  <c r="AN350" i="34"/>
  <c r="AM349" i="34"/>
  <c r="AM348" i="34"/>
  <c r="AN359" i="34"/>
  <c r="AM346" i="34"/>
  <c r="AN345" i="34"/>
  <c r="AM347" i="34"/>
  <c r="AM344" i="34"/>
  <c r="AM353" i="34"/>
  <c r="AN354" i="34"/>
  <c r="AM343" i="34"/>
  <c r="AM393" i="34" l="1"/>
  <c r="AN393" i="34"/>
  <c r="AL335" i="34" l="1"/>
  <c r="AN335" i="34" s="1"/>
  <c r="AK335" i="34"/>
  <c r="AI338" i="34"/>
  <c r="AI337" i="34"/>
  <c r="AI336" i="34"/>
  <c r="AI335" i="34"/>
  <c r="AL367" i="34"/>
  <c r="AN367" i="34" s="1"/>
  <c r="AK367" i="34"/>
  <c r="AI367" i="34"/>
  <c r="AL366" i="34"/>
  <c r="AN366" i="34" s="1"/>
  <c r="AK366" i="34"/>
  <c r="AI366" i="34"/>
  <c r="AL342" i="34"/>
  <c r="AN342" i="34" s="1"/>
  <c r="AK342" i="34"/>
  <c r="AI342" i="34"/>
  <c r="AL341" i="34"/>
  <c r="AM341" i="34" s="1"/>
  <c r="AK341" i="34"/>
  <c r="AI341" i="34"/>
  <c r="AL340" i="34"/>
  <c r="AN340" i="34" s="1"/>
  <c r="AK340" i="34"/>
  <c r="AI340" i="34"/>
  <c r="AL339" i="34"/>
  <c r="AN339" i="34" s="1"/>
  <c r="AK339" i="34"/>
  <c r="AI339" i="34"/>
  <c r="AK318" i="34"/>
  <c r="AH319" i="34"/>
  <c r="AH318" i="34"/>
  <c r="AL318" i="34" l="1"/>
  <c r="AN318" i="34" s="1"/>
  <c r="AN341" i="34"/>
  <c r="AM342" i="34"/>
  <c r="AM335" i="34"/>
  <c r="AM339" i="34"/>
  <c r="AM366" i="34"/>
  <c r="AM340" i="34"/>
  <c r="AM367" i="34"/>
  <c r="AM318" i="34" l="1"/>
  <c r="AI319" i="34"/>
  <c r="AI318" i="34"/>
  <c r="AL317" i="34"/>
  <c r="AN317" i="34" s="1"/>
  <c r="AK317" i="34"/>
  <c r="AI317" i="34"/>
  <c r="AL316" i="34"/>
  <c r="AM316" i="34" s="1"/>
  <c r="AK316" i="34"/>
  <c r="AI316" i="34"/>
  <c r="AL315" i="34"/>
  <c r="AN315" i="34" s="1"/>
  <c r="AK315" i="34"/>
  <c r="AI315" i="34"/>
  <c r="AL314" i="34"/>
  <c r="AN314" i="34" s="1"/>
  <c r="AK314" i="34"/>
  <c r="AI314" i="34"/>
  <c r="AL311" i="34"/>
  <c r="AN311" i="34" s="1"/>
  <c r="AK311" i="34"/>
  <c r="AI311" i="34"/>
  <c r="AL310" i="34"/>
  <c r="AN310" i="34" s="1"/>
  <c r="AK310" i="34"/>
  <c r="AI310" i="34"/>
  <c r="AL309" i="34"/>
  <c r="AN309" i="34" s="1"/>
  <c r="AK309" i="34"/>
  <c r="AI309" i="34"/>
  <c r="AI303" i="34"/>
  <c r="AK302" i="34"/>
  <c r="AI302" i="34"/>
  <c r="AL305" i="34"/>
  <c r="AN305" i="34" s="1"/>
  <c r="AK305" i="34"/>
  <c r="AI305" i="34"/>
  <c r="AL304" i="34"/>
  <c r="AN304" i="34" s="1"/>
  <c r="AK304" i="34"/>
  <c r="AI304" i="34"/>
  <c r="AL301" i="34"/>
  <c r="AN301" i="34" s="1"/>
  <c r="AK301" i="34"/>
  <c r="AI301" i="34"/>
  <c r="AL300" i="34"/>
  <c r="AN300" i="34" s="1"/>
  <c r="AK300" i="34"/>
  <c r="AI300" i="34"/>
  <c r="AL308" i="34"/>
  <c r="AN308" i="34" s="1"/>
  <c r="AK308" i="34"/>
  <c r="AI308" i="34"/>
  <c r="AL307" i="34"/>
  <c r="AN307" i="34" s="1"/>
  <c r="AK307" i="34"/>
  <c r="AI307" i="34"/>
  <c r="AL306" i="34"/>
  <c r="AN306" i="34" s="1"/>
  <c r="AK306" i="34"/>
  <c r="AI306" i="34"/>
  <c r="AL299" i="34"/>
  <c r="AN299" i="34" s="1"/>
  <c r="AK299" i="34"/>
  <c r="AI299" i="34"/>
  <c r="AL298" i="34"/>
  <c r="AM298" i="34" s="1"/>
  <c r="AK298" i="34"/>
  <c r="AI298" i="34"/>
  <c r="AL297" i="34"/>
  <c r="AN297" i="34" s="1"/>
  <c r="AK297" i="34"/>
  <c r="AI297" i="34"/>
  <c r="AI293" i="34"/>
  <c r="AI292" i="34"/>
  <c r="AL291" i="34"/>
  <c r="AN291" i="34" s="1"/>
  <c r="AK291" i="34"/>
  <c r="AI291" i="34"/>
  <c r="AL294" i="34"/>
  <c r="AN294" i="34" s="1"/>
  <c r="AK294" i="34"/>
  <c r="AI294" i="34"/>
  <c r="AL290" i="34"/>
  <c r="AM290" i="34" s="1"/>
  <c r="AK290" i="34"/>
  <c r="AI290" i="34"/>
  <c r="AH282" i="34"/>
  <c r="AL295" i="34"/>
  <c r="AN295" i="34" s="1"/>
  <c r="AK295" i="34"/>
  <c r="AI295" i="34"/>
  <c r="AL289" i="34"/>
  <c r="AM289" i="34" s="1"/>
  <c r="AK289" i="34"/>
  <c r="AI289" i="34"/>
  <c r="AL288" i="34"/>
  <c r="AN288" i="34" s="1"/>
  <c r="AK288" i="34"/>
  <c r="AI288" i="34"/>
  <c r="AL287" i="34"/>
  <c r="AN287" i="34" s="1"/>
  <c r="AK287" i="34"/>
  <c r="AI287" i="34"/>
  <c r="AL286" i="34"/>
  <c r="AN286" i="34" s="1"/>
  <c r="AK286" i="34"/>
  <c r="AI286" i="34"/>
  <c r="AL285" i="34"/>
  <c r="AN285" i="34" s="1"/>
  <c r="AK285" i="34"/>
  <c r="AI285" i="34"/>
  <c r="AL284" i="34"/>
  <c r="AN284" i="34" s="1"/>
  <c r="AK284" i="34"/>
  <c r="AI284" i="34"/>
  <c r="AL283" i="34"/>
  <c r="AM283" i="34" s="1"/>
  <c r="AK283" i="34"/>
  <c r="AI283" i="34"/>
  <c r="AM317" i="34" l="1"/>
  <c r="AN316" i="34"/>
  <c r="AM315" i="34"/>
  <c r="AM311" i="34"/>
  <c r="AM314" i="34"/>
  <c r="AM309" i="34"/>
  <c r="AM310" i="34"/>
  <c r="AL302" i="34"/>
  <c r="AM306" i="34"/>
  <c r="AM300" i="34"/>
  <c r="AM304" i="34"/>
  <c r="AM301" i="34"/>
  <c r="AM305" i="34"/>
  <c r="AM299" i="34"/>
  <c r="AN298" i="34"/>
  <c r="AM297" i="34"/>
  <c r="AM307" i="34"/>
  <c r="AM308" i="34"/>
  <c r="AM294" i="34"/>
  <c r="AM291" i="34"/>
  <c r="AN290" i="34"/>
  <c r="AM288" i="34"/>
  <c r="AM287" i="34"/>
  <c r="AN283" i="34"/>
  <c r="AM284" i="34"/>
  <c r="AM285" i="34"/>
  <c r="AM286" i="34"/>
  <c r="AN289" i="34"/>
  <c r="AM295" i="34"/>
  <c r="AN302" i="34" l="1"/>
  <c r="AM302" i="34"/>
  <c r="AI266" i="34" l="1"/>
  <c r="AI265" i="34"/>
  <c r="AI264" i="34"/>
  <c r="AL264" i="34"/>
  <c r="AN264" i="34" s="1"/>
  <c r="AK264" i="34"/>
  <c r="AK636" i="39"/>
  <c r="AM636" i="39" s="1"/>
  <c r="AJ636" i="39"/>
  <c r="AK260" i="34"/>
  <c r="AH261" i="34"/>
  <c r="AH260" i="34"/>
  <c r="AL260" i="34" l="1"/>
  <c r="AN260" i="34" s="1"/>
  <c r="AM264" i="34"/>
  <c r="AL636" i="39"/>
  <c r="AM260" i="34" l="1"/>
  <c r="AL263" i="34"/>
  <c r="AN263" i="34" s="1"/>
  <c r="AK263" i="34"/>
  <c r="AI263" i="34"/>
  <c r="AL262" i="34"/>
  <c r="AN262" i="34" s="1"/>
  <c r="AK262" i="34"/>
  <c r="AI262" i="34"/>
  <c r="AI261" i="34"/>
  <c r="AI260" i="34"/>
  <c r="AL259" i="34"/>
  <c r="AN259" i="34" s="1"/>
  <c r="AK259" i="34"/>
  <c r="AI259" i="34"/>
  <c r="AL258" i="34"/>
  <c r="AN258" i="34" s="1"/>
  <c r="AK258" i="34"/>
  <c r="AI258" i="34"/>
  <c r="AL255" i="34"/>
  <c r="AM255" i="34" s="1"/>
  <c r="AK255" i="34"/>
  <c r="AI255" i="34"/>
  <c r="AL254" i="34"/>
  <c r="AN254" i="34" s="1"/>
  <c r="AK254" i="34"/>
  <c r="AI254" i="34"/>
  <c r="AL253" i="34"/>
  <c r="AN253" i="34" s="1"/>
  <c r="AK253" i="34"/>
  <c r="AI253" i="34"/>
  <c r="AL252" i="34"/>
  <c r="AM252" i="34" s="1"/>
  <c r="AK252" i="34"/>
  <c r="AI252" i="34"/>
  <c r="AL251" i="34"/>
  <c r="AN251" i="34" s="1"/>
  <c r="AK251" i="34"/>
  <c r="AI251" i="34"/>
  <c r="AL250" i="34"/>
  <c r="AN250" i="34" s="1"/>
  <c r="AK250" i="34"/>
  <c r="AI250" i="34"/>
  <c r="AL249" i="34"/>
  <c r="AN249" i="34" s="1"/>
  <c r="AK249" i="34"/>
  <c r="AI249" i="34"/>
  <c r="AL248" i="34"/>
  <c r="AM248" i="34" s="1"/>
  <c r="AK248" i="34"/>
  <c r="AI248" i="34"/>
  <c r="AI247" i="34"/>
  <c r="AL246" i="34"/>
  <c r="AN246" i="34" s="1"/>
  <c r="AK246" i="34"/>
  <c r="AI246" i="34"/>
  <c r="AL245" i="34"/>
  <c r="AM245" i="34" s="1"/>
  <c r="AK245" i="34"/>
  <c r="AI245" i="34"/>
  <c r="AL244" i="34"/>
  <c r="AM244" i="34" s="1"/>
  <c r="AK244" i="34"/>
  <c r="AI244" i="34"/>
  <c r="AI243" i="34"/>
  <c r="AL242" i="34"/>
  <c r="AN242" i="34" s="1"/>
  <c r="AK242" i="34"/>
  <c r="AI242" i="34"/>
  <c r="AI241" i="34"/>
  <c r="AL240" i="34"/>
  <c r="AN240" i="34" s="1"/>
  <c r="AK240" i="34"/>
  <c r="AI240" i="34"/>
  <c r="AL256" i="34"/>
  <c r="AN256" i="34" s="1"/>
  <c r="AK256" i="34"/>
  <c r="AI256" i="34"/>
  <c r="AL239" i="34"/>
  <c r="AM239" i="34" s="1"/>
  <c r="AK239" i="34"/>
  <c r="AI239" i="34"/>
  <c r="AL238" i="34"/>
  <c r="AN238" i="34" s="1"/>
  <c r="AK238" i="34"/>
  <c r="AI238" i="34"/>
  <c r="AH220" i="34"/>
  <c r="AI220" i="34" s="1"/>
  <c r="AK219" i="34"/>
  <c r="AH219" i="34"/>
  <c r="AI219" i="34" s="1"/>
  <c r="AL218" i="34"/>
  <c r="AM218" i="34" s="1"/>
  <c r="AK218" i="34"/>
  <c r="AI218" i="34"/>
  <c r="AL217" i="34"/>
  <c r="AN217" i="34" s="1"/>
  <c r="AK217" i="34"/>
  <c r="AI217" i="34"/>
  <c r="AL216" i="34"/>
  <c r="AN216" i="34" s="1"/>
  <c r="AK216" i="34"/>
  <c r="AI216" i="34"/>
  <c r="AL215" i="34"/>
  <c r="AN215" i="34" s="1"/>
  <c r="AK215" i="34"/>
  <c r="AI215" i="34"/>
  <c r="AL214" i="34"/>
  <c r="AN214" i="34" s="1"/>
  <c r="AK214" i="34"/>
  <c r="AI214" i="34"/>
  <c r="AL213" i="34"/>
  <c r="AN213" i="34" s="1"/>
  <c r="AK213" i="34"/>
  <c r="AI213" i="34"/>
  <c r="AI211" i="34"/>
  <c r="AL210" i="34"/>
  <c r="AN210" i="34" s="1"/>
  <c r="AK210" i="34"/>
  <c r="AI210" i="34"/>
  <c r="AI209" i="34"/>
  <c r="AI208" i="34"/>
  <c r="AL207" i="34"/>
  <c r="AN207" i="34" s="1"/>
  <c r="AK207" i="34"/>
  <c r="AI207" i="34"/>
  <c r="AN255" i="34" l="1"/>
  <c r="AM262" i="34"/>
  <c r="AM258" i="34"/>
  <c r="AM259" i="34"/>
  <c r="AM263" i="34"/>
  <c r="AM253" i="34"/>
  <c r="AN252" i="34"/>
  <c r="AM254" i="34"/>
  <c r="AM251" i="34"/>
  <c r="AM249" i="34"/>
  <c r="AN248" i="34"/>
  <c r="AM250" i="34"/>
  <c r="AM246" i="34"/>
  <c r="AN244" i="34"/>
  <c r="AN245" i="34"/>
  <c r="AM256" i="34"/>
  <c r="AM242" i="34"/>
  <c r="AM240" i="34"/>
  <c r="AN239" i="34"/>
  <c r="AM238" i="34"/>
  <c r="AN218" i="34"/>
  <c r="AL219" i="34"/>
  <c r="AM217" i="34"/>
  <c r="AM216" i="34"/>
  <c r="AM214" i="34"/>
  <c r="AM213" i="34"/>
  <c r="AM215" i="34"/>
  <c r="AM210" i="34"/>
  <c r="AM207" i="34"/>
  <c r="AN219" i="34" l="1"/>
  <c r="AM219" i="34"/>
  <c r="AI206" i="34" l="1"/>
  <c r="AL205" i="34"/>
  <c r="AM205" i="34" s="1"/>
  <c r="AK205" i="34"/>
  <c r="AI205" i="34"/>
  <c r="AH204" i="34"/>
  <c r="AI204" i="34" s="1"/>
  <c r="AK203" i="34"/>
  <c r="AH203" i="34"/>
  <c r="AI203" i="34" s="1"/>
  <c r="AN205" i="34" l="1"/>
  <c r="AL203" i="34"/>
  <c r="AN203" i="34" l="1"/>
  <c r="AM203" i="34"/>
  <c r="AL186" i="34" l="1"/>
  <c r="AN186" i="34" s="1"/>
  <c r="AK186" i="34"/>
  <c r="AL184" i="34"/>
  <c r="AN184" i="34" s="1"/>
  <c r="AK184" i="34"/>
  <c r="AI187" i="34"/>
  <c r="AI186" i="34"/>
  <c r="AI185" i="34"/>
  <c r="AI184" i="34"/>
  <c r="AM186" i="34" l="1"/>
  <c r="AM184" i="34"/>
  <c r="AL183" i="34" l="1"/>
  <c r="AN183" i="34" s="1"/>
  <c r="AK183" i="34"/>
  <c r="AI183" i="34"/>
  <c r="AL182" i="34"/>
  <c r="AN182" i="34" s="1"/>
  <c r="AK182" i="34"/>
  <c r="AI182" i="34"/>
  <c r="AL181" i="34"/>
  <c r="AM181" i="34" s="1"/>
  <c r="AK181" i="34"/>
  <c r="AI181" i="34"/>
  <c r="AL180" i="34"/>
  <c r="AN180" i="34" s="1"/>
  <c r="AK180" i="34"/>
  <c r="AI180" i="34"/>
  <c r="AL179" i="34"/>
  <c r="AM179" i="34" s="1"/>
  <c r="AK179" i="34"/>
  <c r="AI179" i="34"/>
  <c r="AL178" i="34"/>
  <c r="AN178" i="34" s="1"/>
  <c r="AK178" i="34"/>
  <c r="AI178" i="34"/>
  <c r="AL177" i="34"/>
  <c r="AM177" i="34" s="1"/>
  <c r="AK177" i="34"/>
  <c r="AI177" i="34"/>
  <c r="AL176" i="34"/>
  <c r="AN176" i="34" s="1"/>
  <c r="AK176" i="34"/>
  <c r="AI176" i="34"/>
  <c r="AL175" i="34"/>
  <c r="AM175" i="34" s="1"/>
  <c r="AK175" i="34"/>
  <c r="AI175" i="34"/>
  <c r="AI155" i="34"/>
  <c r="AL154" i="34"/>
  <c r="AN154" i="34" s="1"/>
  <c r="AK154" i="34"/>
  <c r="AI154" i="34"/>
  <c r="AH619" i="39"/>
  <c r="AK618" i="39"/>
  <c r="AL618" i="39" s="1"/>
  <c r="AJ618" i="39"/>
  <c r="AH618" i="39"/>
  <c r="AL153" i="34"/>
  <c r="AN153" i="34" s="1"/>
  <c r="AK153" i="34"/>
  <c r="AI153" i="34"/>
  <c r="AL152" i="34"/>
  <c r="AN152" i="34" s="1"/>
  <c r="AK152" i="34"/>
  <c r="AI152" i="34"/>
  <c r="AH151" i="34"/>
  <c r="AI151" i="34" s="1"/>
  <c r="AK150" i="34"/>
  <c r="AH150" i="34"/>
  <c r="AI150" i="34" s="1"/>
  <c r="AN181" i="34" l="1"/>
  <c r="AM182" i="34"/>
  <c r="AM178" i="34"/>
  <c r="AN177" i="34"/>
  <c r="AM183" i="34"/>
  <c r="AN175" i="34"/>
  <c r="AM176" i="34"/>
  <c r="AN179" i="34"/>
  <c r="AM180" i="34"/>
  <c r="AM154" i="34"/>
  <c r="AM618" i="39"/>
  <c r="AM152" i="34"/>
  <c r="AM153" i="34"/>
  <c r="AL150" i="34"/>
  <c r="AL149" i="34"/>
  <c r="AM149" i="34" s="1"/>
  <c r="AK149" i="34"/>
  <c r="AI149" i="34"/>
  <c r="AL148" i="34"/>
  <c r="AN148" i="34" s="1"/>
  <c r="AK148" i="34"/>
  <c r="AI148" i="34"/>
  <c r="AL142" i="34"/>
  <c r="AN142" i="34" s="1"/>
  <c r="AK142" i="34"/>
  <c r="AL139" i="34"/>
  <c r="AN139" i="34" s="1"/>
  <c r="AK139" i="34"/>
  <c r="AL147" i="34"/>
  <c r="AM147" i="34" s="1"/>
  <c r="AK147" i="34"/>
  <c r="AI147" i="34"/>
  <c r="AL146" i="34"/>
  <c r="AN146" i="34" s="1"/>
  <c r="AK146" i="34"/>
  <c r="AI146" i="34"/>
  <c r="AL145" i="34"/>
  <c r="AM145" i="34" s="1"/>
  <c r="AK145" i="34"/>
  <c r="AI145" i="34"/>
  <c r="AL144" i="34"/>
  <c r="AM144" i="34" s="1"/>
  <c r="AK144" i="34"/>
  <c r="AI144" i="34"/>
  <c r="AI143" i="34"/>
  <c r="AI142" i="34"/>
  <c r="AL141" i="34"/>
  <c r="AM141" i="34" s="1"/>
  <c r="AK141" i="34"/>
  <c r="AI141" i="34"/>
  <c r="AI140" i="34"/>
  <c r="AI139" i="34"/>
  <c r="AL138" i="34"/>
  <c r="AN138" i="34" s="1"/>
  <c r="AK138" i="34"/>
  <c r="AI138" i="34"/>
  <c r="AL137" i="34"/>
  <c r="AM137" i="34" s="1"/>
  <c r="AK137" i="34"/>
  <c r="AI137" i="34"/>
  <c r="AL136" i="34"/>
  <c r="AN136" i="34" s="1"/>
  <c r="AK136" i="34"/>
  <c r="AI136" i="34"/>
  <c r="AL135" i="34"/>
  <c r="AM135" i="34" s="1"/>
  <c r="AK135" i="34"/>
  <c r="AI135" i="34"/>
  <c r="AL134" i="34"/>
  <c r="AN134" i="34" s="1"/>
  <c r="AK134" i="34"/>
  <c r="AI134" i="34"/>
  <c r="AL133" i="34"/>
  <c r="AM133" i="34" s="1"/>
  <c r="AK133" i="34"/>
  <c r="AI133" i="34"/>
  <c r="AL132" i="34"/>
  <c r="AN132" i="34" s="1"/>
  <c r="AK132" i="34"/>
  <c r="AI132" i="34"/>
  <c r="AI112" i="34"/>
  <c r="AI111" i="34"/>
  <c r="AI110" i="34"/>
  <c r="AL109" i="34"/>
  <c r="AM109" i="34" s="1"/>
  <c r="AK109" i="34"/>
  <c r="AI109" i="34"/>
  <c r="AL108" i="34"/>
  <c r="AM108" i="34" s="1"/>
  <c r="AK108" i="34"/>
  <c r="AI108" i="34"/>
  <c r="AL107" i="34"/>
  <c r="AN107" i="34" s="1"/>
  <c r="AK107" i="34"/>
  <c r="AI107" i="34"/>
  <c r="AH104" i="34"/>
  <c r="AN149" i="34" l="1"/>
  <c r="AN150" i="34"/>
  <c r="AM150" i="34"/>
  <c r="AM148" i="34"/>
  <c r="AN144" i="34"/>
  <c r="AN147" i="34"/>
  <c r="AM142" i="34"/>
  <c r="AM139" i="34"/>
  <c r="AM136" i="34"/>
  <c r="AN135" i="34"/>
  <c r="AM132" i="34"/>
  <c r="AN133" i="34"/>
  <c r="AM134" i="34"/>
  <c r="AN137" i="34"/>
  <c r="AM138" i="34"/>
  <c r="AN141" i="34"/>
  <c r="AN145" i="34"/>
  <c r="AM146" i="34"/>
  <c r="AN109" i="34"/>
  <c r="AN108" i="34"/>
  <c r="AM107" i="34"/>
  <c r="AL106" i="34" l="1"/>
  <c r="AN106" i="34" s="1"/>
  <c r="AK106" i="34"/>
  <c r="AI106" i="34"/>
  <c r="AL105" i="34"/>
  <c r="AN105" i="34" s="1"/>
  <c r="AK105" i="34"/>
  <c r="AI105" i="34"/>
  <c r="AL104" i="34"/>
  <c r="AM104" i="34" s="1"/>
  <c r="AK104" i="34"/>
  <c r="AI104" i="34"/>
  <c r="AL103" i="34"/>
  <c r="AN103" i="34" s="1"/>
  <c r="AK103" i="34"/>
  <c r="AI103" i="34"/>
  <c r="AL102" i="34"/>
  <c r="AN102" i="34" s="1"/>
  <c r="AK102" i="34"/>
  <c r="AI102" i="34"/>
  <c r="AL92" i="34"/>
  <c r="AN92" i="34" s="1"/>
  <c r="AK92" i="34"/>
  <c r="AM105" i="34" l="1"/>
  <c r="AN104" i="34"/>
  <c r="AM102" i="34"/>
  <c r="AM106" i="34"/>
  <c r="AM103" i="34"/>
  <c r="AM92" i="34"/>
  <c r="AL101" i="34" l="1"/>
  <c r="AN101" i="34" s="1"/>
  <c r="AK101" i="34"/>
  <c r="AI101" i="34"/>
  <c r="AL100" i="34"/>
  <c r="AN100" i="34" s="1"/>
  <c r="AK100" i="34"/>
  <c r="AI100" i="34"/>
  <c r="AL99" i="34"/>
  <c r="AN99" i="34" s="1"/>
  <c r="AK99" i="34"/>
  <c r="AI99" i="34"/>
  <c r="AL98" i="34"/>
  <c r="AM98" i="34" s="1"/>
  <c r="AK98" i="34"/>
  <c r="AI98" i="34"/>
  <c r="AL97" i="34"/>
  <c r="AN97" i="34" s="1"/>
  <c r="AK97" i="34"/>
  <c r="AI97" i="34"/>
  <c r="AL96" i="34"/>
  <c r="AN96" i="34" s="1"/>
  <c r="AK96" i="34"/>
  <c r="AI96" i="34"/>
  <c r="AL95" i="34"/>
  <c r="AN95" i="34" s="1"/>
  <c r="AK95" i="34"/>
  <c r="AI95" i="34"/>
  <c r="AL94" i="34"/>
  <c r="AM94" i="34" s="1"/>
  <c r="AK94" i="34"/>
  <c r="AI94" i="34"/>
  <c r="AI93" i="34"/>
  <c r="AI72" i="34"/>
  <c r="AI71" i="34"/>
  <c r="AL70" i="34"/>
  <c r="AN70" i="34" s="1"/>
  <c r="AK70" i="34"/>
  <c r="AI70" i="34"/>
  <c r="AH602" i="39"/>
  <c r="AK601" i="39"/>
  <c r="AM601" i="39" s="1"/>
  <c r="AJ601" i="39"/>
  <c r="AH601" i="39"/>
  <c r="AL69" i="34"/>
  <c r="AN69" i="34" s="1"/>
  <c r="AK69" i="34"/>
  <c r="AI69" i="34"/>
  <c r="AL68" i="34"/>
  <c r="AM68" i="34" s="1"/>
  <c r="AK68" i="34"/>
  <c r="AI68" i="34"/>
  <c r="AL66" i="34"/>
  <c r="AN66" i="34" s="1"/>
  <c r="AK66" i="34"/>
  <c r="AI66" i="34"/>
  <c r="AL65" i="34"/>
  <c r="AN65" i="34" s="1"/>
  <c r="AK65" i="34"/>
  <c r="AI65" i="34"/>
  <c r="AL64" i="34"/>
  <c r="AN64" i="34" s="1"/>
  <c r="AK64" i="34"/>
  <c r="AI64" i="34"/>
  <c r="AH63" i="34"/>
  <c r="AI63" i="34" s="1"/>
  <c r="AK62" i="34"/>
  <c r="AH62" i="34"/>
  <c r="AI62" i="34" s="1"/>
  <c r="AI61" i="34"/>
  <c r="AL60" i="34"/>
  <c r="AM60" i="34" s="1"/>
  <c r="AK60" i="34"/>
  <c r="AI60" i="34"/>
  <c r="AN98" i="34" l="1"/>
  <c r="AM99" i="34"/>
  <c r="AN94" i="34"/>
  <c r="AM95" i="34"/>
  <c r="AM96" i="34"/>
  <c r="AM100" i="34"/>
  <c r="AM97" i="34"/>
  <c r="AM101" i="34"/>
  <c r="AM70" i="34"/>
  <c r="AL601" i="39"/>
  <c r="AN68" i="34"/>
  <c r="AM69" i="34"/>
  <c r="AM64" i="34"/>
  <c r="AM65" i="34"/>
  <c r="AM66" i="34"/>
  <c r="AL62" i="34"/>
  <c r="AN60" i="34"/>
  <c r="AN62" i="34" l="1"/>
  <c r="AM62" i="34"/>
  <c r="AL59" i="34" l="1"/>
  <c r="AN59" i="34" s="1"/>
  <c r="AK59" i="34"/>
  <c r="AI59" i="34"/>
  <c r="AI58" i="34"/>
  <c r="AI57" i="34"/>
  <c r="AL56" i="34"/>
  <c r="AN56" i="34" s="1"/>
  <c r="AK56" i="34"/>
  <c r="AI56" i="34"/>
  <c r="AM59" i="34" l="1"/>
  <c r="AM56" i="34"/>
  <c r="AH1121" i="33" l="1"/>
  <c r="AJ1101" i="33"/>
  <c r="AH1101" i="33"/>
  <c r="AH1082" i="33"/>
  <c r="AH1065" i="33"/>
  <c r="AH1041" i="33"/>
  <c r="AH1016" i="33"/>
  <c r="AH991" i="33"/>
  <c r="AH957" i="33"/>
  <c r="AH915" i="33"/>
  <c r="AH870" i="33"/>
  <c r="AH808" i="33"/>
  <c r="AJ753" i="33"/>
  <c r="AH753" i="33"/>
  <c r="AJ695" i="33"/>
  <c r="AH695" i="33"/>
  <c r="AJ660" i="33"/>
  <c r="AH660" i="33"/>
  <c r="AJ608" i="33"/>
  <c r="AH608" i="33"/>
  <c r="AH571" i="33"/>
  <c r="AJ523" i="33"/>
  <c r="AH523" i="33"/>
  <c r="AJ478" i="33"/>
  <c r="AH478" i="33"/>
  <c r="AH417" i="33"/>
  <c r="AH365" i="33"/>
  <c r="AH327" i="33"/>
  <c r="AH271" i="33"/>
  <c r="AH204" i="33"/>
  <c r="AH147" i="33"/>
  <c r="AH107" i="33"/>
  <c r="AH82" i="33"/>
  <c r="AH62" i="33"/>
  <c r="AH42" i="33"/>
  <c r="AH22" i="33"/>
  <c r="AJ22" i="33"/>
  <c r="AL67" i="34"/>
  <c r="AN67" i="34" s="1"/>
  <c r="AK67" i="34"/>
  <c r="AI67" i="34"/>
  <c r="AL55" i="34"/>
  <c r="AN55" i="34" s="1"/>
  <c r="AK55" i="34"/>
  <c r="AI55" i="34"/>
  <c r="AL54" i="34"/>
  <c r="AM54" i="34" s="1"/>
  <c r="AK54" i="34"/>
  <c r="AI54" i="34"/>
  <c r="AL53" i="34"/>
  <c r="AN53" i="34" s="1"/>
  <c r="AK53" i="34"/>
  <c r="AI53" i="34"/>
  <c r="AM55" i="34" l="1"/>
  <c r="AN54" i="34"/>
  <c r="AM67" i="34"/>
  <c r="AM53" i="34"/>
  <c r="AL31" i="34"/>
  <c r="AN31" i="34" s="1"/>
  <c r="AK31" i="34"/>
  <c r="AH29" i="34"/>
  <c r="AI29" i="34" s="1"/>
  <c r="AH30" i="34"/>
  <c r="AI30" i="34" s="1"/>
  <c r="AK29" i="34"/>
  <c r="AI33" i="34"/>
  <c r="AM31" i="34" l="1"/>
  <c r="AL29" i="34"/>
  <c r="AN29" i="34" l="1"/>
  <c r="AM29" i="34"/>
  <c r="AH585" i="39" l="1"/>
  <c r="AK584" i="39"/>
  <c r="AM584" i="39" s="1"/>
  <c r="AJ584" i="39"/>
  <c r="AH584" i="39"/>
  <c r="AI13" i="34"/>
  <c r="AL12" i="34"/>
  <c r="AN12" i="34" s="1"/>
  <c r="AK12" i="34"/>
  <c r="AI12" i="34"/>
  <c r="AL584" i="39" l="1"/>
  <c r="AM12" i="34"/>
  <c r="AK9" i="34" l="1"/>
  <c r="AH9" i="34"/>
  <c r="AH10" i="34"/>
  <c r="AL9" i="34" l="1"/>
  <c r="AN9" i="34" s="1"/>
  <c r="AM9" i="34" l="1"/>
  <c r="AK567" i="39"/>
  <c r="AM567" i="39" s="1"/>
  <c r="AJ567" i="39"/>
  <c r="AK1058" i="33"/>
  <c r="AH1059" i="33"/>
  <c r="AH1058" i="33"/>
  <c r="AL1058" i="33" l="1"/>
  <c r="AM1058" i="33" s="1"/>
  <c r="AL567" i="39"/>
  <c r="AN1058" i="33" l="1"/>
  <c r="AL1054" i="33"/>
  <c r="AN1054" i="33" s="1"/>
  <c r="AK1054" i="33"/>
  <c r="AM1054" i="33" l="1"/>
  <c r="AL1052" i="33" l="1"/>
  <c r="AN1052" i="33" s="1"/>
  <c r="AK1052" i="33"/>
  <c r="AI1059" i="33"/>
  <c r="AI1058" i="33"/>
  <c r="AL1057" i="33"/>
  <c r="AN1057" i="33" s="1"/>
  <c r="AK1057" i="33"/>
  <c r="AI1057" i="33"/>
  <c r="AL1056" i="33"/>
  <c r="AM1056" i="33" s="1"/>
  <c r="AK1056" i="33"/>
  <c r="AI1056" i="33"/>
  <c r="AI1055" i="33"/>
  <c r="AN1056" i="33" l="1"/>
  <c r="AM1057" i="33"/>
  <c r="AM1052" i="33"/>
  <c r="K220" i="26" l="1"/>
  <c r="N220" i="26" s="1"/>
  <c r="AL1033" i="33" l="1"/>
  <c r="AN1033" i="33" s="1"/>
  <c r="AK1033" i="33"/>
  <c r="AI1034" i="33"/>
  <c r="AI1033" i="33"/>
  <c r="AL1032" i="33"/>
  <c r="AN1032" i="33" s="1"/>
  <c r="AK1032" i="33"/>
  <c r="AI1032" i="33"/>
  <c r="AL1031" i="33"/>
  <c r="AN1031" i="33" s="1"/>
  <c r="AK1031" i="33"/>
  <c r="AI1031" i="33"/>
  <c r="AL1030" i="33"/>
  <c r="AM1030" i="33" s="1"/>
  <c r="AK1030" i="33"/>
  <c r="AI1030" i="33"/>
  <c r="AM1031" i="33" l="1"/>
  <c r="AN1030" i="33"/>
  <c r="AM1033" i="33"/>
  <c r="AM1032" i="33"/>
  <c r="AK550" i="39" l="1"/>
  <c r="AM550" i="39" s="1"/>
  <c r="AJ550" i="39"/>
  <c r="AL1009" i="33"/>
  <c r="AN1009" i="33" s="1"/>
  <c r="AI1010" i="33"/>
  <c r="AI1009" i="33"/>
  <c r="AK1009" i="33"/>
  <c r="AK1007" i="33"/>
  <c r="AH1008" i="33"/>
  <c r="AH1007" i="33"/>
  <c r="AL1007" i="33" l="1"/>
  <c r="AN1007" i="33" s="1"/>
  <c r="AL550" i="39"/>
  <c r="AM1009" i="33"/>
  <c r="AL1002" i="33"/>
  <c r="AN1002" i="33" s="1"/>
  <c r="AK1002" i="33"/>
  <c r="AI1008" i="33"/>
  <c r="AI1007" i="33"/>
  <c r="AL1006" i="33"/>
  <c r="AN1006" i="33" s="1"/>
  <c r="AK1006" i="33"/>
  <c r="AI1006" i="33"/>
  <c r="AL1005" i="33"/>
  <c r="AM1005" i="33" s="1"/>
  <c r="AK1005" i="33"/>
  <c r="AI1005" i="33"/>
  <c r="AH983" i="33"/>
  <c r="AK982" i="33"/>
  <c r="AH982" i="33"/>
  <c r="AL985" i="33"/>
  <c r="AN985" i="33" s="1"/>
  <c r="AK985" i="33"/>
  <c r="AI985" i="33"/>
  <c r="AL984" i="33"/>
  <c r="AN984" i="33" s="1"/>
  <c r="AK984" i="33"/>
  <c r="AI984" i="33"/>
  <c r="AI974" i="33"/>
  <c r="AL973" i="33"/>
  <c r="AN973" i="33" s="1"/>
  <c r="AK973" i="33"/>
  <c r="AI973" i="33"/>
  <c r="K32" i="38"/>
  <c r="N32" i="38" s="1"/>
  <c r="AM1007" i="33" l="1"/>
  <c r="AL982" i="33"/>
  <c r="AN982" i="33" s="1"/>
  <c r="AM1006" i="33"/>
  <c r="AN1005" i="33"/>
  <c r="AM1002" i="33"/>
  <c r="AI983" i="33"/>
  <c r="AM984" i="33"/>
  <c r="AM982" i="33"/>
  <c r="AM985" i="33"/>
  <c r="AM973" i="33"/>
  <c r="AI982" i="33" l="1"/>
  <c r="AL981" i="33"/>
  <c r="AN981" i="33" s="1"/>
  <c r="AK981" i="33"/>
  <c r="AI981" i="33"/>
  <c r="AL980" i="33"/>
  <c r="AN980" i="33" s="1"/>
  <c r="AK980" i="33"/>
  <c r="AI980" i="33"/>
  <c r="AL979" i="33"/>
  <c r="AM979" i="33" s="1"/>
  <c r="AK979" i="33"/>
  <c r="AI979" i="33"/>
  <c r="AL978" i="33"/>
  <c r="AN978" i="33" s="1"/>
  <c r="AK978" i="33"/>
  <c r="AI978" i="33"/>
  <c r="AL977" i="33"/>
  <c r="AN977" i="33" s="1"/>
  <c r="AK977" i="33"/>
  <c r="AI977" i="33"/>
  <c r="AL976" i="33"/>
  <c r="AN976" i="33" s="1"/>
  <c r="AK976" i="33"/>
  <c r="AI976" i="33"/>
  <c r="AL975" i="33"/>
  <c r="AM975" i="33" s="1"/>
  <c r="AK975" i="33"/>
  <c r="AI975" i="33"/>
  <c r="AL972" i="33"/>
  <c r="AN972" i="33" s="1"/>
  <c r="AK972" i="33"/>
  <c r="AI972" i="33"/>
  <c r="AL971" i="33"/>
  <c r="AM971" i="33" s="1"/>
  <c r="AK971" i="33"/>
  <c r="AI971" i="33"/>
  <c r="AL967" i="33"/>
  <c r="AN967" i="33" s="1"/>
  <c r="AK967" i="33"/>
  <c r="AK532" i="39"/>
  <c r="AM532" i="39" s="1"/>
  <c r="AJ532" i="39"/>
  <c r="AH950" i="33"/>
  <c r="AL950" i="33" s="1"/>
  <c r="AN950" i="33" s="1"/>
  <c r="AL947" i="33"/>
  <c r="AN947" i="33" s="1"/>
  <c r="AK947" i="33"/>
  <c r="AL951" i="33"/>
  <c r="AN951" i="33" s="1"/>
  <c r="AK951" i="33"/>
  <c r="AI951" i="33"/>
  <c r="AK950" i="33"/>
  <c r="AL949" i="33"/>
  <c r="AN949" i="33" s="1"/>
  <c r="AK949" i="33"/>
  <c r="AI949" i="33"/>
  <c r="AI948" i="33"/>
  <c r="AI942" i="33"/>
  <c r="AL941" i="33"/>
  <c r="AN941" i="33" s="1"/>
  <c r="AK941" i="33"/>
  <c r="AI941" i="33"/>
  <c r="AM972" i="33" l="1"/>
  <c r="AN979" i="33"/>
  <c r="AM980" i="33"/>
  <c r="AN975" i="33"/>
  <c r="AM976" i="33"/>
  <c r="AN971" i="33"/>
  <c r="AM977" i="33"/>
  <c r="AM981" i="33"/>
  <c r="AM978" i="33"/>
  <c r="AM967" i="33"/>
  <c r="AL532" i="39"/>
  <c r="AI950" i="33"/>
  <c r="AM947" i="33"/>
  <c r="AM949" i="33"/>
  <c r="AM950" i="33"/>
  <c r="AM951" i="33"/>
  <c r="AM941" i="33"/>
  <c r="AI947" i="33" l="1"/>
  <c r="AL946" i="33"/>
  <c r="AN946" i="33" s="1"/>
  <c r="AK946" i="33"/>
  <c r="AI946" i="33"/>
  <c r="AL945" i="33"/>
  <c r="AN945" i="33" s="1"/>
  <c r="AK945" i="33"/>
  <c r="AI945" i="33"/>
  <c r="AL944" i="33"/>
  <c r="AN944" i="33" s="1"/>
  <c r="AK944" i="33"/>
  <c r="AI944" i="33"/>
  <c r="AL943" i="33"/>
  <c r="AM943" i="33" s="1"/>
  <c r="AK943" i="33"/>
  <c r="AI943" i="33"/>
  <c r="AI938" i="33"/>
  <c r="AL937" i="33"/>
  <c r="AN937" i="33" s="1"/>
  <c r="AK937" i="33"/>
  <c r="AI937" i="33"/>
  <c r="AL939" i="33"/>
  <c r="AN939" i="33" s="1"/>
  <c r="AK939" i="33"/>
  <c r="AI939" i="33"/>
  <c r="AI935" i="33"/>
  <c r="AL934" i="33"/>
  <c r="AN934" i="33" s="1"/>
  <c r="AK934" i="33"/>
  <c r="AI934" i="33"/>
  <c r="AI931" i="33"/>
  <c r="AK930" i="33"/>
  <c r="AI930" i="33"/>
  <c r="AL933" i="33"/>
  <c r="AN933" i="33" s="1"/>
  <c r="AK933" i="33"/>
  <c r="AI933" i="33"/>
  <c r="AL932" i="33"/>
  <c r="AN932" i="33" s="1"/>
  <c r="AK932" i="33"/>
  <c r="AI932" i="33"/>
  <c r="AL929" i="33"/>
  <c r="AN929" i="33" s="1"/>
  <c r="AK929" i="33"/>
  <c r="AI929" i="33"/>
  <c r="AL928" i="33"/>
  <c r="AN928" i="33" s="1"/>
  <c r="AK928" i="33"/>
  <c r="AI928" i="33"/>
  <c r="AL927" i="33"/>
  <c r="AN927" i="33" s="1"/>
  <c r="AK927" i="33"/>
  <c r="AI927" i="33"/>
  <c r="AL926" i="33"/>
  <c r="AM926" i="33" s="1"/>
  <c r="AK926" i="33"/>
  <c r="AI926" i="33"/>
  <c r="AH908" i="33"/>
  <c r="AI908" i="33" s="1"/>
  <c r="AH907" i="33"/>
  <c r="AI907" i="33" s="1"/>
  <c r="AK907" i="33"/>
  <c r="AL905" i="33"/>
  <c r="AN905" i="33" s="1"/>
  <c r="AK905" i="33"/>
  <c r="AI905" i="33"/>
  <c r="AL904" i="33"/>
  <c r="AM904" i="33" s="1"/>
  <c r="AK904" i="33"/>
  <c r="AI904" i="33"/>
  <c r="AL903" i="33"/>
  <c r="AN903" i="33" s="1"/>
  <c r="AK903" i="33"/>
  <c r="AI903" i="33"/>
  <c r="AL902" i="33"/>
  <c r="AM902" i="33" s="1"/>
  <c r="AK902" i="33"/>
  <c r="AI902" i="33"/>
  <c r="AL901" i="33"/>
  <c r="AN901" i="33" s="1"/>
  <c r="AK901" i="33"/>
  <c r="AI901" i="33"/>
  <c r="AL900" i="33"/>
  <c r="AN900" i="33" s="1"/>
  <c r="AK900" i="33"/>
  <c r="AI900" i="33"/>
  <c r="AI899" i="33"/>
  <c r="AL898" i="33"/>
  <c r="AM898" i="33" s="1"/>
  <c r="AK898" i="33"/>
  <c r="AI898" i="33"/>
  <c r="AL906" i="33"/>
  <c r="AN906" i="33" s="1"/>
  <c r="AK906" i="33"/>
  <c r="AI906" i="33"/>
  <c r="AI896" i="33"/>
  <c r="AL895" i="33"/>
  <c r="AN895" i="33" s="1"/>
  <c r="AK895" i="33"/>
  <c r="AI895" i="33"/>
  <c r="AL897" i="33"/>
  <c r="AN897" i="33" s="1"/>
  <c r="AK897" i="33"/>
  <c r="AI897" i="33"/>
  <c r="AI894" i="33"/>
  <c r="AL893" i="33"/>
  <c r="AN893" i="33" s="1"/>
  <c r="AK893" i="33"/>
  <c r="AI893" i="33"/>
  <c r="AH890" i="33"/>
  <c r="AL890" i="33" s="1"/>
  <c r="AN890" i="33" s="1"/>
  <c r="AL892" i="33"/>
  <c r="AM892" i="33" s="1"/>
  <c r="AK892" i="33"/>
  <c r="AI892" i="33"/>
  <c r="AL891" i="33"/>
  <c r="AM891" i="33" s="1"/>
  <c r="AK891" i="33"/>
  <c r="AI891" i="33"/>
  <c r="AK890" i="33"/>
  <c r="AI886" i="33"/>
  <c r="AL885" i="33"/>
  <c r="AN885" i="33" s="1"/>
  <c r="AK885" i="33"/>
  <c r="AI885" i="33"/>
  <c r="AL888" i="33"/>
  <c r="AN888" i="33" s="1"/>
  <c r="AK888" i="33"/>
  <c r="AI888" i="33"/>
  <c r="AL887" i="33"/>
  <c r="AM887" i="33" s="1"/>
  <c r="AK887" i="33"/>
  <c r="AI887" i="33"/>
  <c r="AH880" i="33"/>
  <c r="AL884" i="33"/>
  <c r="AN884" i="33" s="1"/>
  <c r="AK884" i="33"/>
  <c r="AI884" i="33"/>
  <c r="AL883" i="33"/>
  <c r="AN883" i="33" s="1"/>
  <c r="AK883" i="33"/>
  <c r="AI883" i="33"/>
  <c r="AL882" i="33"/>
  <c r="AN882" i="33" s="1"/>
  <c r="AK882" i="33"/>
  <c r="AI882" i="33"/>
  <c r="AL881" i="33"/>
  <c r="AM881" i="33" s="1"/>
  <c r="AK881" i="33"/>
  <c r="AI881" i="33"/>
  <c r="AN943" i="33" l="1"/>
  <c r="AM944" i="33"/>
  <c r="AM945" i="33"/>
  <c r="AM946" i="33"/>
  <c r="AM937" i="33"/>
  <c r="AM939" i="33"/>
  <c r="AM934" i="33"/>
  <c r="AL930" i="33"/>
  <c r="AM928" i="33"/>
  <c r="AM932" i="33"/>
  <c r="AM929" i="33"/>
  <c r="AM933" i="33"/>
  <c r="AN926" i="33"/>
  <c r="AM927" i="33"/>
  <c r="AL907" i="33"/>
  <c r="AM907" i="33" s="1"/>
  <c r="AN902" i="33"/>
  <c r="AM903" i="33"/>
  <c r="AM900" i="33"/>
  <c r="AM901" i="33"/>
  <c r="AN904" i="33"/>
  <c r="AM905" i="33"/>
  <c r="AN898" i="33"/>
  <c r="AM906" i="33"/>
  <c r="AM895" i="33"/>
  <c r="AM897" i="33"/>
  <c r="AN892" i="33"/>
  <c r="AM893" i="33"/>
  <c r="AN891" i="33"/>
  <c r="AI890" i="33"/>
  <c r="AM890" i="33"/>
  <c r="AM885" i="33"/>
  <c r="AN887" i="33"/>
  <c r="AM888" i="33"/>
  <c r="AM882" i="33"/>
  <c r="AN881" i="33"/>
  <c r="AM883" i="33"/>
  <c r="AM884" i="33"/>
  <c r="AM930" i="33" l="1"/>
  <c r="AN930" i="33"/>
  <c r="AN907" i="33"/>
  <c r="AL864" i="33" l="1"/>
  <c r="AN864" i="33" s="1"/>
  <c r="AK864" i="33"/>
  <c r="AI864" i="33"/>
  <c r="AL863" i="33"/>
  <c r="AM863" i="33" s="1"/>
  <c r="AK863" i="33"/>
  <c r="AI863" i="33"/>
  <c r="AH859" i="33"/>
  <c r="AI859" i="33" s="1"/>
  <c r="AL862" i="33"/>
  <c r="AN862" i="33" s="1"/>
  <c r="AK862" i="33"/>
  <c r="AI862" i="33"/>
  <c r="AL861" i="33"/>
  <c r="AN861" i="33" s="1"/>
  <c r="AK861" i="33"/>
  <c r="AI861" i="33"/>
  <c r="AL860" i="33"/>
  <c r="AN860" i="33" s="1"/>
  <c r="AK860" i="33"/>
  <c r="AI860" i="33"/>
  <c r="AK859" i="33"/>
  <c r="AL858" i="33"/>
  <c r="AN858" i="33" s="1"/>
  <c r="AK858" i="33"/>
  <c r="AI858" i="33"/>
  <c r="AL857" i="33"/>
  <c r="AN857" i="33" s="1"/>
  <c r="AK857" i="33"/>
  <c r="AI857" i="33"/>
  <c r="AL856" i="33"/>
  <c r="AM856" i="33" s="1"/>
  <c r="AK856" i="33"/>
  <c r="AI856" i="33"/>
  <c r="AL855" i="33"/>
  <c r="AN855" i="33" s="1"/>
  <c r="AK855" i="33"/>
  <c r="AI855" i="33"/>
  <c r="AL854" i="33"/>
  <c r="AN854" i="33" s="1"/>
  <c r="AK854" i="33"/>
  <c r="AI854" i="33"/>
  <c r="AL844" i="33"/>
  <c r="AN844" i="33" s="1"/>
  <c r="AK844" i="33"/>
  <c r="AL852" i="33"/>
  <c r="AN852" i="33" s="1"/>
  <c r="AK852" i="33"/>
  <c r="AI852" i="33"/>
  <c r="AL851" i="33"/>
  <c r="AN851" i="33" s="1"/>
  <c r="AK851" i="33"/>
  <c r="AI851" i="33"/>
  <c r="AL850" i="33"/>
  <c r="AN850" i="33" s="1"/>
  <c r="AK850" i="33"/>
  <c r="AI850" i="33"/>
  <c r="AL849" i="33"/>
  <c r="AM849" i="33" s="1"/>
  <c r="AK849" i="33"/>
  <c r="AI849" i="33"/>
  <c r="P29" i="38"/>
  <c r="AL829" i="33"/>
  <c r="AN829" i="33" s="1"/>
  <c r="AK829" i="33"/>
  <c r="AI829" i="33"/>
  <c r="AL830" i="33"/>
  <c r="AN830" i="33" s="1"/>
  <c r="AK830" i="33"/>
  <c r="AL853" i="33"/>
  <c r="AN853" i="33" s="1"/>
  <c r="AK853" i="33"/>
  <c r="AI853" i="33"/>
  <c r="AL848" i="33"/>
  <c r="AN848" i="33" s="1"/>
  <c r="AK848" i="33"/>
  <c r="AI848" i="33"/>
  <c r="AL847" i="33"/>
  <c r="AM847" i="33" s="1"/>
  <c r="AK847" i="33"/>
  <c r="AI847" i="33"/>
  <c r="AI846" i="33"/>
  <c r="AI845" i="33"/>
  <c r="AI844" i="33"/>
  <c r="AL843" i="33"/>
  <c r="AM843" i="33" s="1"/>
  <c r="AK843" i="33"/>
  <c r="AI843" i="33"/>
  <c r="AL842" i="33"/>
  <c r="AM842" i="33" s="1"/>
  <c r="AK842" i="33"/>
  <c r="AI842" i="33"/>
  <c r="AL841" i="33"/>
  <c r="AN841" i="33" s="1"/>
  <c r="AK841" i="33"/>
  <c r="AI841" i="33"/>
  <c r="AL840" i="33"/>
  <c r="AN840" i="33" s="1"/>
  <c r="AK840" i="33"/>
  <c r="AI840" i="33"/>
  <c r="AL839" i="33"/>
  <c r="AN839" i="33" s="1"/>
  <c r="AK839" i="33"/>
  <c r="AI839" i="33"/>
  <c r="AL838" i="33"/>
  <c r="AM838" i="33" s="1"/>
  <c r="AK838" i="33"/>
  <c r="AI838" i="33"/>
  <c r="AL837" i="33"/>
  <c r="AN837" i="33" s="1"/>
  <c r="AK837" i="33"/>
  <c r="AI837" i="33"/>
  <c r="AL836" i="33"/>
  <c r="AN836" i="33" s="1"/>
  <c r="AK836" i="33"/>
  <c r="AI836" i="33"/>
  <c r="AL826" i="33"/>
  <c r="AN826" i="33" s="1"/>
  <c r="AK826" i="33"/>
  <c r="AL820" i="33"/>
  <c r="AN820" i="33" s="1"/>
  <c r="AK820" i="33"/>
  <c r="AL859" i="33" l="1"/>
  <c r="AN859" i="33" s="1"/>
  <c r="AM864" i="33"/>
  <c r="AM860" i="33"/>
  <c r="AN843" i="33"/>
  <c r="AN863" i="33"/>
  <c r="AM861" i="33"/>
  <c r="AM862" i="33"/>
  <c r="AN856" i="33"/>
  <c r="AM857" i="33"/>
  <c r="AN849" i="33"/>
  <c r="AM850" i="33"/>
  <c r="AM854" i="33"/>
  <c r="AM858" i="33"/>
  <c r="AM855" i="33"/>
  <c r="AN847" i="33"/>
  <c r="AM844" i="33"/>
  <c r="AM851" i="33"/>
  <c r="AM852" i="33"/>
  <c r="AM839" i="33"/>
  <c r="AN842" i="33"/>
  <c r="AN838" i="33"/>
  <c r="AM829" i="33"/>
  <c r="AM830" i="33"/>
  <c r="AM848" i="33"/>
  <c r="AM836" i="33"/>
  <c r="AM840" i="33"/>
  <c r="AM837" i="33"/>
  <c r="AM853" i="33"/>
  <c r="AM841" i="33"/>
  <c r="AM826" i="33"/>
  <c r="AM820" i="33"/>
  <c r="AM859" i="33" l="1"/>
  <c r="AL835" i="33"/>
  <c r="AN835" i="33" s="1"/>
  <c r="AK835" i="33"/>
  <c r="AI835" i="33"/>
  <c r="AL834" i="33"/>
  <c r="AM834" i="33" s="1"/>
  <c r="AK834" i="33"/>
  <c r="AI834" i="33"/>
  <c r="AL833" i="33"/>
  <c r="AN833" i="33" s="1"/>
  <c r="AK833" i="33"/>
  <c r="AI833" i="33"/>
  <c r="AL832" i="33"/>
  <c r="AN832" i="33" s="1"/>
  <c r="AK832" i="33"/>
  <c r="AI832" i="33"/>
  <c r="AI831" i="33"/>
  <c r="AI830" i="33"/>
  <c r="AL828" i="33"/>
  <c r="AN828" i="33" s="1"/>
  <c r="AK828" i="33"/>
  <c r="AI828" i="33"/>
  <c r="AI827" i="33"/>
  <c r="AI826" i="33"/>
  <c r="AL825" i="33"/>
  <c r="AN825" i="33" s="1"/>
  <c r="AK825" i="33"/>
  <c r="AI825" i="33"/>
  <c r="AL824" i="33"/>
  <c r="AN824" i="33" s="1"/>
  <c r="AK824" i="33"/>
  <c r="AI824" i="33"/>
  <c r="AL823" i="33"/>
  <c r="AM823" i="33" s="1"/>
  <c r="AK823" i="33"/>
  <c r="AI823" i="33"/>
  <c r="AL822" i="33"/>
  <c r="AN822" i="33" s="1"/>
  <c r="AK822" i="33"/>
  <c r="AI822" i="33"/>
  <c r="AH802" i="33"/>
  <c r="AI801" i="33"/>
  <c r="AL800" i="33"/>
  <c r="AN800" i="33" s="1"/>
  <c r="AK800" i="33"/>
  <c r="AI800" i="33"/>
  <c r="AH515" i="39"/>
  <c r="AK514" i="39"/>
  <c r="AM514" i="39" s="1"/>
  <c r="AJ514" i="39"/>
  <c r="AH514" i="39"/>
  <c r="AL799" i="33"/>
  <c r="AN799" i="33" s="1"/>
  <c r="AK799" i="33"/>
  <c r="AI799" i="33"/>
  <c r="AL798" i="33"/>
  <c r="AN798" i="33" s="1"/>
  <c r="AK798" i="33"/>
  <c r="AI798" i="33"/>
  <c r="AL797" i="33"/>
  <c r="AN797" i="33" s="1"/>
  <c r="AK797" i="33"/>
  <c r="AI797" i="33"/>
  <c r="AL796" i="33"/>
  <c r="AN796" i="33" s="1"/>
  <c r="AK796" i="33"/>
  <c r="AI796" i="33"/>
  <c r="AL795" i="33"/>
  <c r="AM795" i="33" s="1"/>
  <c r="AK795" i="33"/>
  <c r="AI795" i="33"/>
  <c r="AL794" i="33"/>
  <c r="AN794" i="33" s="1"/>
  <c r="AK794" i="33"/>
  <c r="AI794" i="33"/>
  <c r="AI793" i="33"/>
  <c r="AL792" i="33"/>
  <c r="AN792" i="33" s="1"/>
  <c r="AK792" i="33"/>
  <c r="AI792" i="33"/>
  <c r="AH790" i="33"/>
  <c r="AI790" i="33" s="1"/>
  <c r="AK789" i="33"/>
  <c r="AH789" i="33"/>
  <c r="AI789" i="33" s="1"/>
  <c r="AL791" i="33"/>
  <c r="AM791" i="33" s="1"/>
  <c r="AK791" i="33"/>
  <c r="AI791" i="33"/>
  <c r="AI787" i="33"/>
  <c r="AL786" i="33"/>
  <c r="AN786" i="33" s="1"/>
  <c r="AK786" i="33"/>
  <c r="AI786" i="33"/>
  <c r="AI780" i="33"/>
  <c r="AL779" i="33"/>
  <c r="AN779" i="33" s="1"/>
  <c r="AK779" i="33"/>
  <c r="AI779" i="33"/>
  <c r="AL788" i="33"/>
  <c r="AM788" i="33" s="1"/>
  <c r="AK788" i="33"/>
  <c r="AI788" i="33"/>
  <c r="AL783" i="33"/>
  <c r="AN783" i="33" s="1"/>
  <c r="AK783" i="33"/>
  <c r="AL785" i="33"/>
  <c r="AN785" i="33" s="1"/>
  <c r="AK785" i="33"/>
  <c r="AI785" i="33"/>
  <c r="AI784" i="33"/>
  <c r="AI783" i="33"/>
  <c r="AL782" i="33"/>
  <c r="AN782" i="33" s="1"/>
  <c r="AK782" i="33"/>
  <c r="AI782" i="33"/>
  <c r="AL781" i="33"/>
  <c r="AN781" i="33" s="1"/>
  <c r="AK781" i="33"/>
  <c r="AI781" i="33"/>
  <c r="AL773" i="33"/>
  <c r="AN773" i="33" s="1"/>
  <c r="AK773" i="33"/>
  <c r="AL768" i="33"/>
  <c r="AN768" i="33" s="1"/>
  <c r="AK768" i="33"/>
  <c r="AI768" i="33"/>
  <c r="AL778" i="33"/>
  <c r="AN778" i="33" s="1"/>
  <c r="AK778" i="33"/>
  <c r="AI778" i="33"/>
  <c r="AL777" i="33"/>
  <c r="AM777" i="33" s="1"/>
  <c r="AK777" i="33"/>
  <c r="AI777" i="33"/>
  <c r="AL776" i="33"/>
  <c r="AM776" i="33" s="1"/>
  <c r="AK776" i="33"/>
  <c r="AI776" i="33"/>
  <c r="AL775" i="33"/>
  <c r="AN775" i="33" s="1"/>
  <c r="AK775" i="33"/>
  <c r="AI775" i="33"/>
  <c r="AI774" i="33"/>
  <c r="AI773" i="33"/>
  <c r="AL772" i="33"/>
  <c r="AM772" i="33" s="1"/>
  <c r="AK772" i="33"/>
  <c r="AI772" i="33"/>
  <c r="AL771" i="33"/>
  <c r="AN771" i="33" s="1"/>
  <c r="AK771" i="33"/>
  <c r="AI771" i="33"/>
  <c r="AL770" i="33"/>
  <c r="AN770" i="33" s="1"/>
  <c r="AK770" i="33"/>
  <c r="AI770" i="33"/>
  <c r="AL769" i="33"/>
  <c r="AM769" i="33" s="1"/>
  <c r="AK769" i="33"/>
  <c r="AI769" i="33"/>
  <c r="AL767" i="33"/>
  <c r="AM767" i="33" s="1"/>
  <c r="AK767" i="33"/>
  <c r="AI767" i="33"/>
  <c r="AI747" i="33"/>
  <c r="AL746" i="33"/>
  <c r="AN746" i="33" s="1"/>
  <c r="AK746" i="33"/>
  <c r="AI746" i="33"/>
  <c r="AH745" i="33"/>
  <c r="AI745" i="33" s="1"/>
  <c r="AK745" i="33"/>
  <c r="AH744" i="33"/>
  <c r="AI744" i="33" s="1"/>
  <c r="AH743" i="33"/>
  <c r="AI743" i="33" s="1"/>
  <c r="AK743" i="33"/>
  <c r="AL742" i="33"/>
  <c r="AN742" i="33" s="1"/>
  <c r="AK742" i="33"/>
  <c r="AI742" i="33"/>
  <c r="AL741" i="33"/>
  <c r="AN741" i="33" s="1"/>
  <c r="AK741" i="33"/>
  <c r="AI741" i="33"/>
  <c r="AL740" i="33"/>
  <c r="AN740" i="33" s="1"/>
  <c r="AK740" i="33"/>
  <c r="AI740" i="33"/>
  <c r="AL736" i="33"/>
  <c r="AN736" i="33" s="1"/>
  <c r="AK736" i="33"/>
  <c r="AI736" i="33"/>
  <c r="AL745" i="33" l="1"/>
  <c r="AN745" i="33" s="1"/>
  <c r="AM832" i="33"/>
  <c r="AM833" i="33"/>
  <c r="AN823" i="33"/>
  <c r="AM828" i="33"/>
  <c r="AM824" i="33"/>
  <c r="AM825" i="33"/>
  <c r="AM822" i="33"/>
  <c r="AN834" i="33"/>
  <c r="AM835" i="33"/>
  <c r="AM800" i="33"/>
  <c r="AL514" i="39"/>
  <c r="AM797" i="33"/>
  <c r="AM798" i="33"/>
  <c r="AM799" i="33"/>
  <c r="AM796" i="33"/>
  <c r="AN795" i="33"/>
  <c r="AM794" i="33"/>
  <c r="AM792" i="33"/>
  <c r="AL789" i="33"/>
  <c r="AN791" i="33"/>
  <c r="AN788" i="33"/>
  <c r="AM786" i="33"/>
  <c r="AM779" i="33"/>
  <c r="AM785" i="33"/>
  <c r="AM783" i="33"/>
  <c r="AM781" i="33"/>
  <c r="AN777" i="33"/>
  <c r="AM782" i="33"/>
  <c r="AN769" i="33"/>
  <c r="AN776" i="33"/>
  <c r="AM773" i="33"/>
  <c r="AN772" i="33"/>
  <c r="AM768" i="33"/>
  <c r="AN767" i="33"/>
  <c r="AM770" i="33"/>
  <c r="AM778" i="33"/>
  <c r="AM771" i="33"/>
  <c r="AM775" i="33"/>
  <c r="AM746" i="33"/>
  <c r="AM741" i="33"/>
  <c r="AL743" i="33"/>
  <c r="AN743" i="33" s="1"/>
  <c r="AM740" i="33"/>
  <c r="AM742" i="33"/>
  <c r="AM736" i="33"/>
  <c r="AM745" i="33" l="1"/>
  <c r="AN789" i="33"/>
  <c r="AM789" i="33"/>
  <c r="AM743" i="33"/>
  <c r="AL739" i="33" l="1"/>
  <c r="AN739" i="33" s="1"/>
  <c r="AK739" i="33"/>
  <c r="AI739" i="33"/>
  <c r="AL738" i="33"/>
  <c r="AN738" i="33" s="1"/>
  <c r="AK738" i="33"/>
  <c r="AI738" i="33"/>
  <c r="AL737" i="33"/>
  <c r="AN737" i="33" s="1"/>
  <c r="AK737" i="33"/>
  <c r="AI737" i="33"/>
  <c r="AL735" i="33"/>
  <c r="AN735" i="33" s="1"/>
  <c r="AK735" i="33"/>
  <c r="AI735" i="33"/>
  <c r="AL734" i="33"/>
  <c r="AN734" i="33" s="1"/>
  <c r="AK734" i="33"/>
  <c r="AI734" i="33"/>
  <c r="AL733" i="33"/>
  <c r="AN733" i="33" s="1"/>
  <c r="AK733" i="33"/>
  <c r="AI733" i="33"/>
  <c r="AL732" i="33"/>
  <c r="AN732" i="33" s="1"/>
  <c r="AK732" i="33"/>
  <c r="AI732" i="33"/>
  <c r="AL718" i="33"/>
  <c r="AN718" i="33" s="1"/>
  <c r="AK718" i="33"/>
  <c r="AL731" i="33"/>
  <c r="AN731" i="33" s="1"/>
  <c r="AK731" i="33"/>
  <c r="AI731" i="33"/>
  <c r="AL730" i="33"/>
  <c r="AM730" i="33" s="1"/>
  <c r="AK730" i="33"/>
  <c r="AI730" i="33"/>
  <c r="AL729" i="33"/>
  <c r="AN729" i="33" s="1"/>
  <c r="AK729" i="33"/>
  <c r="AI729" i="33"/>
  <c r="AL728" i="33"/>
  <c r="AM728" i="33" s="1"/>
  <c r="AK728" i="33"/>
  <c r="AI728" i="33"/>
  <c r="AL727" i="33"/>
  <c r="AN727" i="33" s="1"/>
  <c r="AK727" i="33"/>
  <c r="AI727" i="33"/>
  <c r="AL726" i="33"/>
  <c r="AM726" i="33" s="1"/>
  <c r="AK726" i="33"/>
  <c r="AI726" i="33"/>
  <c r="AL725" i="33"/>
  <c r="AN725" i="33" s="1"/>
  <c r="AK725" i="33"/>
  <c r="AI725" i="33"/>
  <c r="AL724" i="33"/>
  <c r="AM724" i="33" s="1"/>
  <c r="AK724" i="33"/>
  <c r="AI724" i="33"/>
  <c r="AL723" i="33"/>
  <c r="AN723" i="33" s="1"/>
  <c r="AK723" i="33"/>
  <c r="AI723" i="33"/>
  <c r="AL722" i="33"/>
  <c r="AM722" i="33" s="1"/>
  <c r="AK722" i="33"/>
  <c r="AI722" i="33"/>
  <c r="AL709" i="33"/>
  <c r="AN709" i="33" s="1"/>
  <c r="AK709" i="33"/>
  <c r="AM727" i="33" l="1"/>
  <c r="AM739" i="33"/>
  <c r="AM737" i="33"/>
  <c r="AM735" i="33"/>
  <c r="AM734" i="33"/>
  <c r="AM732" i="33"/>
  <c r="AM731" i="33"/>
  <c r="AN730" i="33"/>
  <c r="AN726" i="33"/>
  <c r="AM733" i="33"/>
  <c r="AM738" i="33"/>
  <c r="AM723" i="33"/>
  <c r="AN722" i="33"/>
  <c r="AM718" i="33"/>
  <c r="AN724" i="33"/>
  <c r="AM725" i="33"/>
  <c r="AN728" i="33"/>
  <c r="AM729" i="33"/>
  <c r="AM709" i="33"/>
  <c r="AH707" i="33" l="1"/>
  <c r="AL721" i="33"/>
  <c r="AN721" i="33" s="1"/>
  <c r="AK721" i="33"/>
  <c r="AI721" i="33"/>
  <c r="AL720" i="33"/>
  <c r="AN720" i="33" s="1"/>
  <c r="AK720" i="33"/>
  <c r="AI720" i="33"/>
  <c r="AI719" i="33"/>
  <c r="AI718" i="33"/>
  <c r="AL717" i="33"/>
  <c r="AN717" i="33" s="1"/>
  <c r="AK717" i="33"/>
  <c r="AI717" i="33"/>
  <c r="AL716" i="33"/>
  <c r="AN716" i="33" s="1"/>
  <c r="AK716" i="33"/>
  <c r="AI716" i="33"/>
  <c r="AL715" i="33"/>
  <c r="AN715" i="33" s="1"/>
  <c r="AK715" i="33"/>
  <c r="AI715" i="33"/>
  <c r="AL714" i="33"/>
  <c r="AM714" i="33" s="1"/>
  <c r="AK714" i="33"/>
  <c r="AI714" i="33"/>
  <c r="AL713" i="33"/>
  <c r="AN713" i="33" s="1"/>
  <c r="AK713" i="33"/>
  <c r="AI713" i="33"/>
  <c r="AL712" i="33"/>
  <c r="AN712" i="33" s="1"/>
  <c r="AK712" i="33"/>
  <c r="AI712" i="33"/>
  <c r="AL711" i="33"/>
  <c r="AN711" i="33" s="1"/>
  <c r="AK711" i="33"/>
  <c r="AI711" i="33"/>
  <c r="AI710" i="33"/>
  <c r="AI709" i="33"/>
  <c r="AI706" i="33"/>
  <c r="AL705" i="33"/>
  <c r="AN705" i="33" s="1"/>
  <c r="AK705" i="33"/>
  <c r="AI705" i="33"/>
  <c r="AH498" i="39"/>
  <c r="AK497" i="39"/>
  <c r="AM497" i="39" s="1"/>
  <c r="AJ497" i="39"/>
  <c r="AH497" i="39"/>
  <c r="AM715" i="33" l="1"/>
  <c r="AN714" i="33"/>
  <c r="AM711" i="33"/>
  <c r="AM712" i="33"/>
  <c r="AM716" i="33"/>
  <c r="AM720" i="33"/>
  <c r="AM713" i="33"/>
  <c r="AM717" i="33"/>
  <c r="AM721" i="33"/>
  <c r="AM705" i="33"/>
  <c r="AL497" i="39"/>
  <c r="AH686" i="33" l="1"/>
  <c r="AL682" i="33"/>
  <c r="AN682" i="33" s="1"/>
  <c r="AK682" i="33"/>
  <c r="AI681" i="33"/>
  <c r="AL680" i="33"/>
  <c r="AN680" i="33" s="1"/>
  <c r="AK680" i="33"/>
  <c r="AI680" i="33"/>
  <c r="AL689" i="33"/>
  <c r="AN689" i="33" s="1"/>
  <c r="AK689" i="33"/>
  <c r="AI689" i="33"/>
  <c r="AL688" i="33"/>
  <c r="AN688" i="33" s="1"/>
  <c r="AK688" i="33"/>
  <c r="AI688" i="33"/>
  <c r="AL687" i="33"/>
  <c r="AN687" i="33" s="1"/>
  <c r="AK687" i="33"/>
  <c r="AI687" i="33"/>
  <c r="AL686" i="33"/>
  <c r="AM686" i="33" s="1"/>
  <c r="AK686" i="33"/>
  <c r="AI686" i="33"/>
  <c r="AL685" i="33"/>
  <c r="AN685" i="33" s="1"/>
  <c r="AK685" i="33"/>
  <c r="AI685" i="33"/>
  <c r="AL684" i="33"/>
  <c r="AN684" i="33" s="1"/>
  <c r="AK684" i="33"/>
  <c r="AI684" i="33"/>
  <c r="AI683" i="33"/>
  <c r="AL672" i="33"/>
  <c r="AN672" i="33" s="1"/>
  <c r="AK672" i="33"/>
  <c r="AI682" i="33"/>
  <c r="AL679" i="33"/>
  <c r="AM679" i="33" s="1"/>
  <c r="AK679" i="33"/>
  <c r="AI679" i="33"/>
  <c r="AL678" i="33"/>
  <c r="AN678" i="33" s="1"/>
  <c r="AK678" i="33"/>
  <c r="AI678" i="33"/>
  <c r="AL677" i="33"/>
  <c r="AN677" i="33" s="1"/>
  <c r="AK677" i="33"/>
  <c r="AI677" i="33"/>
  <c r="AL676" i="33"/>
  <c r="AN676" i="33" s="1"/>
  <c r="AK676" i="33"/>
  <c r="AI676" i="33"/>
  <c r="AL675" i="33"/>
  <c r="AN675" i="33" s="1"/>
  <c r="AK675" i="33"/>
  <c r="AI675" i="33"/>
  <c r="AL674" i="33"/>
  <c r="AN674" i="33" s="1"/>
  <c r="AK674" i="33"/>
  <c r="AI674" i="33"/>
  <c r="AI654" i="33"/>
  <c r="AL653" i="33"/>
  <c r="AN653" i="33" s="1"/>
  <c r="AK653" i="33"/>
  <c r="AI653" i="33"/>
  <c r="AH652" i="33"/>
  <c r="AI652" i="33" s="1"/>
  <c r="AK652" i="33"/>
  <c r="AL651" i="33"/>
  <c r="AN651" i="33" s="1"/>
  <c r="AK651" i="33"/>
  <c r="AI651" i="33"/>
  <c r="AL650" i="33"/>
  <c r="AN650" i="33" s="1"/>
  <c r="AK650" i="33"/>
  <c r="AI650" i="33"/>
  <c r="AL649" i="33"/>
  <c r="AM649" i="33" s="1"/>
  <c r="AK649" i="33"/>
  <c r="AI649" i="33"/>
  <c r="AH648" i="33"/>
  <c r="AI648" i="33" s="1"/>
  <c r="AH647" i="33"/>
  <c r="AK647" i="33"/>
  <c r="AN686" i="33" l="1"/>
  <c r="AM687" i="33"/>
  <c r="AM682" i="33"/>
  <c r="AM680" i="33"/>
  <c r="AN679" i="33"/>
  <c r="AM684" i="33"/>
  <c r="AM688" i="33"/>
  <c r="AM685" i="33"/>
  <c r="AM689" i="33"/>
  <c r="AM676" i="33"/>
  <c r="AM675" i="33"/>
  <c r="AM672" i="33"/>
  <c r="AM677" i="33"/>
  <c r="AM674" i="33"/>
  <c r="AM678" i="33"/>
  <c r="AM653" i="33"/>
  <c r="AL652" i="33"/>
  <c r="AN652" i="33" s="1"/>
  <c r="AM650" i="33"/>
  <c r="AN649" i="33"/>
  <c r="AM651" i="33"/>
  <c r="AL647" i="33"/>
  <c r="AN647" i="33" s="1"/>
  <c r="AI647" i="33"/>
  <c r="AM652" i="33" l="1"/>
  <c r="AM647" i="33"/>
  <c r="AL646" i="33" l="1"/>
  <c r="AM646" i="33" s="1"/>
  <c r="AK646" i="33"/>
  <c r="AI646" i="33"/>
  <c r="AL645" i="33"/>
  <c r="AN645" i="33" s="1"/>
  <c r="AK645" i="33"/>
  <c r="AI645" i="33"/>
  <c r="AL644" i="33"/>
  <c r="AN644" i="33" s="1"/>
  <c r="AK644" i="33"/>
  <c r="AI644" i="33"/>
  <c r="AL643" i="33"/>
  <c r="AN643" i="33" s="1"/>
  <c r="AK643" i="33"/>
  <c r="AI643" i="33"/>
  <c r="AL642" i="33"/>
  <c r="AM642" i="33" s="1"/>
  <c r="AK642" i="33"/>
  <c r="AI642" i="33"/>
  <c r="AL641" i="33"/>
  <c r="AN641" i="33" s="1"/>
  <c r="AK641" i="33"/>
  <c r="AI641" i="33"/>
  <c r="AL640" i="33"/>
  <c r="AN640" i="33" s="1"/>
  <c r="AK640" i="33"/>
  <c r="AI640" i="33"/>
  <c r="AL634" i="33"/>
  <c r="AN634" i="33" s="1"/>
  <c r="AK634" i="33"/>
  <c r="AH627" i="33"/>
  <c r="AI627" i="33" s="1"/>
  <c r="AL639" i="33"/>
  <c r="AN639" i="33" s="1"/>
  <c r="AK639" i="33"/>
  <c r="AI639" i="33"/>
  <c r="AL638" i="33"/>
  <c r="AN638" i="33" s="1"/>
  <c r="AK638" i="33"/>
  <c r="AI638" i="33"/>
  <c r="AL637" i="33"/>
  <c r="AM637" i="33" s="1"/>
  <c r="AK637" i="33"/>
  <c r="AI637" i="33"/>
  <c r="AL636" i="33"/>
  <c r="AN636" i="33" s="1"/>
  <c r="AK636" i="33"/>
  <c r="AI636" i="33"/>
  <c r="AI635" i="33"/>
  <c r="AI634" i="33"/>
  <c r="AL633" i="33"/>
  <c r="AM633" i="33" s="1"/>
  <c r="AK633" i="33"/>
  <c r="AI633" i="33"/>
  <c r="AL632" i="33"/>
  <c r="AN632" i="33" s="1"/>
  <c r="AK632" i="33"/>
  <c r="AI632" i="33"/>
  <c r="AL631" i="33"/>
  <c r="AN631" i="33" s="1"/>
  <c r="AK631" i="33"/>
  <c r="AI631" i="33"/>
  <c r="AL630" i="33"/>
  <c r="AN630" i="33" s="1"/>
  <c r="AK630" i="33"/>
  <c r="AI630" i="33"/>
  <c r="AL629" i="33"/>
  <c r="AM629" i="33" s="1"/>
  <c r="AK629" i="33"/>
  <c r="AI629" i="33"/>
  <c r="AL628" i="33"/>
  <c r="AN628" i="33" s="1"/>
  <c r="AK628" i="33"/>
  <c r="AI628" i="33"/>
  <c r="AK627" i="33"/>
  <c r="AL626" i="33"/>
  <c r="AN626" i="33" s="1"/>
  <c r="AK626" i="33"/>
  <c r="AI626" i="33"/>
  <c r="AL625" i="33"/>
  <c r="AM625" i="33" s="1"/>
  <c r="AK625" i="33"/>
  <c r="AI625" i="33"/>
  <c r="AL624" i="33"/>
  <c r="AN624" i="33" s="1"/>
  <c r="AK624" i="33"/>
  <c r="AI624" i="33"/>
  <c r="AL623" i="33"/>
  <c r="AN623" i="33" s="1"/>
  <c r="AK623" i="33"/>
  <c r="AI623" i="33"/>
  <c r="AL622" i="33"/>
  <c r="AN622" i="33" s="1"/>
  <c r="AK622" i="33"/>
  <c r="AI622" i="33"/>
  <c r="AH618" i="33"/>
  <c r="AI602" i="33"/>
  <c r="AL601" i="33"/>
  <c r="AN601" i="33" s="1"/>
  <c r="AK601" i="33"/>
  <c r="AI601" i="33"/>
  <c r="AH599" i="33"/>
  <c r="AI599" i="33" s="1"/>
  <c r="AK599" i="33"/>
  <c r="AL598" i="33"/>
  <c r="AM598" i="33" s="1"/>
  <c r="AK598" i="33"/>
  <c r="AI598" i="33"/>
  <c r="AL597" i="33"/>
  <c r="AN597" i="33" s="1"/>
  <c r="AK597" i="33"/>
  <c r="AI597" i="33"/>
  <c r="AL596" i="33"/>
  <c r="AN596" i="33" s="1"/>
  <c r="AK596" i="33"/>
  <c r="AI596" i="33"/>
  <c r="AK481" i="39"/>
  <c r="AM481" i="39" s="1"/>
  <c r="AJ481" i="39"/>
  <c r="AH481" i="39"/>
  <c r="AL627" i="33" l="1"/>
  <c r="AN627" i="33" s="1"/>
  <c r="AN646" i="33"/>
  <c r="AM645" i="33"/>
  <c r="AM643" i="33"/>
  <c r="AN642" i="33"/>
  <c r="AM641" i="33"/>
  <c r="AM640" i="33"/>
  <c r="AM644" i="33"/>
  <c r="AN637" i="33"/>
  <c r="AM638" i="33"/>
  <c r="AM634" i="33"/>
  <c r="AN633" i="33"/>
  <c r="AM630" i="33"/>
  <c r="AN629" i="33"/>
  <c r="AM626" i="33"/>
  <c r="AN625" i="33"/>
  <c r="AM622" i="33"/>
  <c r="AM623" i="33"/>
  <c r="AM631" i="33"/>
  <c r="AM639" i="33"/>
  <c r="AM624" i="33"/>
  <c r="AM628" i="33"/>
  <c r="AM632" i="33"/>
  <c r="AM636" i="33"/>
  <c r="AM601" i="33"/>
  <c r="AN598" i="33"/>
  <c r="AL599" i="33"/>
  <c r="AM599" i="33" s="1"/>
  <c r="AM596" i="33"/>
  <c r="AM597" i="33"/>
  <c r="AL481" i="39"/>
  <c r="AM627" i="33" l="1"/>
  <c r="AN599" i="33"/>
  <c r="AL591" i="33" l="1"/>
  <c r="AN591" i="33" s="1"/>
  <c r="AK591" i="33"/>
  <c r="AL600" i="33"/>
  <c r="AN600" i="33" s="1"/>
  <c r="AK600" i="33"/>
  <c r="AI600" i="33"/>
  <c r="AL595" i="33"/>
  <c r="AM595" i="33" s="1"/>
  <c r="AK595" i="33"/>
  <c r="AI595" i="33"/>
  <c r="AL594" i="33"/>
  <c r="AN594" i="33" s="1"/>
  <c r="AK594" i="33"/>
  <c r="AI594" i="33"/>
  <c r="AL593" i="33"/>
  <c r="AN593" i="33" s="1"/>
  <c r="AK593" i="33"/>
  <c r="AI593" i="33"/>
  <c r="AI592" i="33"/>
  <c r="AI591" i="33"/>
  <c r="AL590" i="33"/>
  <c r="AN590" i="33" s="1"/>
  <c r="AK590" i="33"/>
  <c r="AI590" i="33"/>
  <c r="AL589" i="33"/>
  <c r="AN589" i="33" s="1"/>
  <c r="AK589" i="33"/>
  <c r="AI589" i="33"/>
  <c r="AL588" i="33"/>
  <c r="AM588" i="33" s="1"/>
  <c r="AK588" i="33"/>
  <c r="AI588" i="33"/>
  <c r="AL587" i="33"/>
  <c r="AN587" i="33" s="1"/>
  <c r="AK587" i="33"/>
  <c r="AI587" i="33"/>
  <c r="AL586" i="33"/>
  <c r="AN586" i="33" s="1"/>
  <c r="AK586" i="33"/>
  <c r="AI586" i="33"/>
  <c r="AL585" i="33"/>
  <c r="AN585" i="33" s="1"/>
  <c r="AK585" i="33"/>
  <c r="AI585" i="33"/>
  <c r="AH564" i="33"/>
  <c r="AL559" i="33"/>
  <c r="AN559" i="33" s="1"/>
  <c r="AK559" i="33"/>
  <c r="AW544" i="33"/>
  <c r="AX544" i="33" s="1"/>
  <c r="AM600" i="33" l="1"/>
  <c r="AN595" i="33"/>
  <c r="AM593" i="33"/>
  <c r="AM591" i="33"/>
  <c r="AM589" i="33"/>
  <c r="AN588" i="33"/>
  <c r="AM585" i="33"/>
  <c r="AM586" i="33"/>
  <c r="AM590" i="33"/>
  <c r="AM587" i="33"/>
  <c r="AM594" i="33"/>
  <c r="AM559" i="33"/>
  <c r="AL565" i="33"/>
  <c r="AN565" i="33" s="1"/>
  <c r="AK565" i="33"/>
  <c r="AI565" i="33"/>
  <c r="AL564" i="33"/>
  <c r="AN564" i="33" s="1"/>
  <c r="AK564" i="33"/>
  <c r="AI564" i="33"/>
  <c r="AL563" i="33"/>
  <c r="AN563" i="33" s="1"/>
  <c r="AK563" i="33"/>
  <c r="AI563" i="33"/>
  <c r="AL562" i="33"/>
  <c r="AM562" i="33" s="1"/>
  <c r="AK562" i="33"/>
  <c r="AI562" i="33"/>
  <c r="AI561" i="33"/>
  <c r="AI560" i="33"/>
  <c r="AI559" i="33"/>
  <c r="AL558" i="33"/>
  <c r="AM558" i="33" s="1"/>
  <c r="AK558" i="33"/>
  <c r="AI558" i="33"/>
  <c r="AL557" i="33"/>
  <c r="AN557" i="33" s="1"/>
  <c r="AK557" i="33"/>
  <c r="AI557" i="33"/>
  <c r="AH540" i="33"/>
  <c r="AL533" i="33"/>
  <c r="AN533" i="33" s="1"/>
  <c r="AK533" i="33"/>
  <c r="AN562" i="33" l="1"/>
  <c r="AM563" i="33"/>
  <c r="AM564" i="33"/>
  <c r="AM565" i="33"/>
  <c r="AN558" i="33"/>
  <c r="AM557" i="33"/>
  <c r="AM533" i="33"/>
  <c r="AL556" i="33" l="1"/>
  <c r="AN556" i="33" s="1"/>
  <c r="AK556" i="33"/>
  <c r="AI556" i="33"/>
  <c r="AL555" i="33"/>
  <c r="AN555" i="33" s="1"/>
  <c r="AK555" i="33"/>
  <c r="AI555" i="33"/>
  <c r="AL554" i="33"/>
  <c r="AM554" i="33" s="1"/>
  <c r="AK554" i="33"/>
  <c r="AI554" i="33"/>
  <c r="AL553" i="33"/>
  <c r="AN553" i="33" s="1"/>
  <c r="AK553" i="33"/>
  <c r="AI553" i="33"/>
  <c r="AS547" i="33" s="1"/>
  <c r="AL552" i="33"/>
  <c r="AN552" i="33" s="1"/>
  <c r="AK552" i="33"/>
  <c r="AI552" i="33"/>
  <c r="AS546" i="33" s="1"/>
  <c r="AL551" i="33"/>
  <c r="AN551" i="33" s="1"/>
  <c r="AK551" i="33"/>
  <c r="AI551" i="33"/>
  <c r="AL550" i="33"/>
  <c r="AM550" i="33" s="1"/>
  <c r="AK550" i="33"/>
  <c r="AI550" i="33"/>
  <c r="AL549" i="33"/>
  <c r="AN549" i="33" s="1"/>
  <c r="AK549" i="33"/>
  <c r="AI549" i="33"/>
  <c r="AL548" i="33"/>
  <c r="AN548" i="33" s="1"/>
  <c r="AK548" i="33"/>
  <c r="AI548" i="33"/>
  <c r="AL547" i="33"/>
  <c r="AN547" i="33" s="1"/>
  <c r="AK547" i="33"/>
  <c r="AI547" i="33"/>
  <c r="AL546" i="33"/>
  <c r="AM546" i="33" s="1"/>
  <c r="AK546" i="33"/>
  <c r="AI546" i="33"/>
  <c r="AL545" i="33"/>
  <c r="AN545" i="33" s="1"/>
  <c r="AK545" i="33"/>
  <c r="AI545" i="33"/>
  <c r="AL544" i="33"/>
  <c r="AN544" i="33" s="1"/>
  <c r="AK544" i="33"/>
  <c r="AI544" i="33"/>
  <c r="AL543" i="33"/>
  <c r="AN543" i="33" s="1"/>
  <c r="AK543" i="33"/>
  <c r="AI543" i="33"/>
  <c r="AL542" i="33"/>
  <c r="AM542" i="33" s="1"/>
  <c r="AK542" i="33"/>
  <c r="AI542" i="33"/>
  <c r="AL541" i="33"/>
  <c r="AN541" i="33" s="1"/>
  <c r="AK541" i="33"/>
  <c r="AI541" i="33"/>
  <c r="AL540" i="33"/>
  <c r="AN540" i="33" s="1"/>
  <c r="AK540" i="33"/>
  <c r="AI540" i="33"/>
  <c r="AL539" i="33"/>
  <c r="AN539" i="33" s="1"/>
  <c r="AK539" i="33"/>
  <c r="AI539" i="33"/>
  <c r="AL538" i="33"/>
  <c r="AM538" i="33" s="1"/>
  <c r="AK538" i="33"/>
  <c r="AI538" i="33"/>
  <c r="AL537" i="33"/>
  <c r="AN537" i="33" s="1"/>
  <c r="AK537" i="33"/>
  <c r="AI537" i="33"/>
  <c r="AS545" i="33" l="1"/>
  <c r="AN554" i="33"/>
  <c r="AM553" i="33"/>
  <c r="AM537" i="33"/>
  <c r="AM556" i="33"/>
  <c r="AM551" i="33"/>
  <c r="AN550" i="33"/>
  <c r="AM549" i="33"/>
  <c r="AM547" i="33"/>
  <c r="AN546" i="33"/>
  <c r="AM545" i="33"/>
  <c r="AM543" i="33"/>
  <c r="AN542" i="33"/>
  <c r="AM539" i="33"/>
  <c r="AM541" i="33"/>
  <c r="AN538" i="33"/>
  <c r="AM540" i="33"/>
  <c r="AM544" i="33"/>
  <c r="AM548" i="33"/>
  <c r="AM552" i="33"/>
  <c r="AM555" i="33"/>
  <c r="AL517" i="33" l="1"/>
  <c r="AN517" i="33" s="1"/>
  <c r="AK517" i="33"/>
  <c r="AI517" i="33"/>
  <c r="AL516" i="33"/>
  <c r="AM516" i="33" s="1"/>
  <c r="AK516" i="33"/>
  <c r="AI516" i="33"/>
  <c r="AL515" i="33"/>
  <c r="AM515" i="33" s="1"/>
  <c r="AK515" i="33"/>
  <c r="AI515" i="33"/>
  <c r="AL514" i="33"/>
  <c r="AM514" i="33" s="1"/>
  <c r="AK514" i="33"/>
  <c r="AI514" i="33"/>
  <c r="AL513" i="33"/>
  <c r="AN513" i="33" s="1"/>
  <c r="AK513" i="33"/>
  <c r="AI513" i="33"/>
  <c r="AL512" i="33"/>
  <c r="AN512" i="33" s="1"/>
  <c r="AK512" i="33"/>
  <c r="AI512" i="33"/>
  <c r="AL511" i="33"/>
  <c r="AN511" i="33" s="1"/>
  <c r="AK511" i="33"/>
  <c r="AI511" i="33"/>
  <c r="AL510" i="33"/>
  <c r="AM510" i="33" s="1"/>
  <c r="AK510" i="33"/>
  <c r="AI510" i="33"/>
  <c r="AL508" i="33"/>
  <c r="AN508" i="33" s="1"/>
  <c r="AK508" i="33"/>
  <c r="AI508" i="33"/>
  <c r="AL507" i="33"/>
  <c r="AN507" i="33" s="1"/>
  <c r="AK507" i="33"/>
  <c r="AI507" i="33"/>
  <c r="AL506" i="33"/>
  <c r="AN506" i="33" s="1"/>
  <c r="AK506" i="33"/>
  <c r="AI506" i="33"/>
  <c r="AL505" i="33"/>
  <c r="AM505" i="33" s="1"/>
  <c r="AK505" i="33"/>
  <c r="AI505" i="33"/>
  <c r="AL504" i="33"/>
  <c r="AM504" i="33" s="1"/>
  <c r="AK504" i="33"/>
  <c r="AI504" i="33"/>
  <c r="AH503" i="33"/>
  <c r="AN510" i="33" l="1"/>
  <c r="AN514" i="33"/>
  <c r="AN515" i="33"/>
  <c r="AN505" i="33"/>
  <c r="AM511" i="33"/>
  <c r="AN516" i="33"/>
  <c r="AM517" i="33"/>
  <c r="AM512" i="33"/>
  <c r="AM513" i="33"/>
  <c r="AN504" i="33"/>
  <c r="AM506" i="33"/>
  <c r="AM507" i="33"/>
  <c r="AM508" i="33"/>
  <c r="AL501" i="33" l="1"/>
  <c r="AN501" i="33" s="1"/>
  <c r="AK501" i="33"/>
  <c r="AI501" i="33"/>
  <c r="AL500" i="33"/>
  <c r="AN500" i="33" s="1"/>
  <c r="AK500" i="33"/>
  <c r="AI500" i="33"/>
  <c r="AL499" i="33"/>
  <c r="AN499" i="33" s="1"/>
  <c r="AK499" i="33"/>
  <c r="AI499" i="33"/>
  <c r="AL498" i="33"/>
  <c r="AM498" i="33" s="1"/>
  <c r="AK498" i="33"/>
  <c r="AI498" i="33"/>
  <c r="AL509" i="33"/>
  <c r="AN509" i="33" s="1"/>
  <c r="AK509" i="33"/>
  <c r="AI509" i="33"/>
  <c r="AL503" i="33"/>
  <c r="AN503" i="33" s="1"/>
  <c r="AK503" i="33"/>
  <c r="AI503" i="33"/>
  <c r="AL502" i="33"/>
  <c r="AN502" i="33" s="1"/>
  <c r="AK502" i="33"/>
  <c r="AI502" i="33"/>
  <c r="AL497" i="33"/>
  <c r="AN497" i="33" s="1"/>
  <c r="AK497" i="33"/>
  <c r="AI497" i="33"/>
  <c r="AM502" i="33" l="1"/>
  <c r="AM500" i="33"/>
  <c r="AM501" i="33"/>
  <c r="AM497" i="33"/>
  <c r="AN498" i="33"/>
  <c r="AM499" i="33"/>
  <c r="AM503" i="33"/>
  <c r="AM509" i="33"/>
  <c r="AL496" i="33" l="1"/>
  <c r="AN496" i="33" s="1"/>
  <c r="AK496" i="33"/>
  <c r="AI496" i="33"/>
  <c r="AL495" i="33"/>
  <c r="AN495" i="33" s="1"/>
  <c r="AK495" i="33"/>
  <c r="AI495" i="33"/>
  <c r="AL494" i="33"/>
  <c r="AN494" i="33" s="1"/>
  <c r="AK494" i="33"/>
  <c r="AI494" i="33"/>
  <c r="AL493" i="33"/>
  <c r="AN493" i="33" s="1"/>
  <c r="AK493" i="33"/>
  <c r="AI493" i="33"/>
  <c r="K20" i="40"/>
  <c r="K19" i="40"/>
  <c r="K18" i="40"/>
  <c r="K17" i="40"/>
  <c r="K16" i="40"/>
  <c r="K15" i="40"/>
  <c r="K14" i="40"/>
  <c r="K13" i="40"/>
  <c r="K12" i="40"/>
  <c r="K11" i="40"/>
  <c r="K10" i="40"/>
  <c r="K9" i="40"/>
  <c r="K8" i="40"/>
  <c r="K7" i="40"/>
  <c r="K6" i="40"/>
  <c r="K5" i="40"/>
  <c r="AL492" i="33"/>
  <c r="AN492" i="33" s="1"/>
  <c r="AK492" i="33"/>
  <c r="AI492" i="33"/>
  <c r="AL491" i="33"/>
  <c r="AN491" i="33" s="1"/>
  <c r="AK491" i="33"/>
  <c r="AI491" i="33"/>
  <c r="AL490" i="33"/>
  <c r="AN490" i="33" s="1"/>
  <c r="AK490" i="33"/>
  <c r="AI490" i="33"/>
  <c r="AL489" i="33"/>
  <c r="AM489" i="33" s="1"/>
  <c r="AK489" i="33"/>
  <c r="AI489" i="33"/>
  <c r="AN489" i="33" l="1"/>
  <c r="AM493" i="33"/>
  <c r="AM494" i="33"/>
  <c r="AM495" i="33"/>
  <c r="AM496" i="33"/>
  <c r="AM490" i="33"/>
  <c r="AM491" i="33"/>
  <c r="AM492" i="33"/>
  <c r="AH488" i="33" l="1"/>
  <c r="AL471" i="33"/>
  <c r="AN471" i="33" s="1"/>
  <c r="AK471" i="33"/>
  <c r="AI472" i="33"/>
  <c r="AI471" i="33"/>
  <c r="AH468" i="33"/>
  <c r="AI468" i="33" s="1"/>
  <c r="AH463" i="33"/>
  <c r="AI463" i="33" s="1"/>
  <c r="AH465" i="39"/>
  <c r="AK464" i="39"/>
  <c r="AM464" i="39" s="1"/>
  <c r="AJ464" i="39"/>
  <c r="AH464" i="39"/>
  <c r="AL470" i="33"/>
  <c r="AN470" i="33" s="1"/>
  <c r="AK470" i="33"/>
  <c r="AI470" i="33"/>
  <c r="AL469" i="33"/>
  <c r="AN469" i="33" s="1"/>
  <c r="AK469" i="33"/>
  <c r="AI469" i="33"/>
  <c r="AL468" i="33"/>
  <c r="AN468" i="33" s="1"/>
  <c r="AK468" i="33"/>
  <c r="AL467" i="33"/>
  <c r="AN467" i="33" s="1"/>
  <c r="AK467" i="33"/>
  <c r="AI467" i="33"/>
  <c r="AL466" i="33"/>
  <c r="AM466" i="33" s="1"/>
  <c r="AK466" i="33"/>
  <c r="AI466" i="33"/>
  <c r="AL465" i="33"/>
  <c r="AN465" i="33" s="1"/>
  <c r="AK465" i="33"/>
  <c r="AI465" i="33"/>
  <c r="AL464" i="33"/>
  <c r="AN464" i="33" s="1"/>
  <c r="AK464" i="33"/>
  <c r="AI464" i="33"/>
  <c r="AK463" i="33"/>
  <c r="AL462" i="33"/>
  <c r="AM462" i="33" s="1"/>
  <c r="AK462" i="33"/>
  <c r="AI462" i="33"/>
  <c r="AL461" i="33"/>
  <c r="AN461" i="33" s="1"/>
  <c r="AK461" i="33"/>
  <c r="AI461" i="33"/>
  <c r="AM471" i="33" l="1"/>
  <c r="AN466" i="33"/>
  <c r="AM467" i="33"/>
  <c r="AL463" i="33"/>
  <c r="AN462" i="33"/>
  <c r="AL464" i="39"/>
  <c r="AM469" i="33"/>
  <c r="AM464" i="33"/>
  <c r="AM468" i="33"/>
  <c r="AM470" i="33"/>
  <c r="AM461" i="33"/>
  <c r="AM465" i="33"/>
  <c r="AN463" i="33" l="1"/>
  <c r="AM463" i="33"/>
  <c r="AL456" i="33" l="1"/>
  <c r="AN456" i="33" s="1"/>
  <c r="AK456" i="33"/>
  <c r="AI456" i="33"/>
  <c r="AL455" i="33"/>
  <c r="AN455" i="33" s="1"/>
  <c r="AK455" i="33"/>
  <c r="AI455" i="33"/>
  <c r="AL454" i="33"/>
  <c r="AN454" i="33" s="1"/>
  <c r="AK454" i="33"/>
  <c r="AI454" i="33"/>
  <c r="AL453" i="33"/>
  <c r="AM453" i="33" s="1"/>
  <c r="AK453" i="33"/>
  <c r="AI453" i="33"/>
  <c r="AL452" i="33"/>
  <c r="AN452" i="33" s="1"/>
  <c r="AK452" i="33"/>
  <c r="AI452" i="33"/>
  <c r="AL457" i="33"/>
  <c r="AN457" i="33" s="1"/>
  <c r="AK457" i="33"/>
  <c r="AI457" i="33"/>
  <c r="AL451" i="33"/>
  <c r="AN451" i="33" s="1"/>
  <c r="AK451" i="33"/>
  <c r="AI451" i="33"/>
  <c r="AL450" i="33"/>
  <c r="AN450" i="33" s="1"/>
  <c r="AK450" i="33"/>
  <c r="AI450" i="33"/>
  <c r="AL449" i="33"/>
  <c r="AN449" i="33" s="1"/>
  <c r="AK449" i="33"/>
  <c r="AI449" i="33"/>
  <c r="AL448" i="33"/>
  <c r="AN448" i="33" s="1"/>
  <c r="AK448" i="33"/>
  <c r="AI448" i="33"/>
  <c r="AL447" i="33"/>
  <c r="AN447" i="33" s="1"/>
  <c r="AK447" i="33"/>
  <c r="AI447" i="33"/>
  <c r="AL446" i="33"/>
  <c r="AN446" i="33" s="1"/>
  <c r="AK446" i="33"/>
  <c r="AI446" i="33"/>
  <c r="AL445" i="33"/>
  <c r="AM445" i="33" s="1"/>
  <c r="AK445" i="33"/>
  <c r="AI445" i="33"/>
  <c r="AI441" i="33"/>
  <c r="AL440" i="33"/>
  <c r="AN440" i="33" s="1"/>
  <c r="AK440" i="33"/>
  <c r="AI440" i="33"/>
  <c r="AL443" i="33"/>
  <c r="AN443" i="33" s="1"/>
  <c r="AK443" i="33"/>
  <c r="AI443" i="33"/>
  <c r="AL442" i="33"/>
  <c r="AM442" i="33" s="1"/>
  <c r="AK442" i="33"/>
  <c r="AI442" i="33"/>
  <c r="AL439" i="33"/>
  <c r="AN439" i="33" s="1"/>
  <c r="AK439" i="33"/>
  <c r="AI439" i="33"/>
  <c r="AL458" i="33"/>
  <c r="AN458" i="33" s="1"/>
  <c r="AK458" i="33"/>
  <c r="AI458" i="33"/>
  <c r="AL444" i="33"/>
  <c r="AN444" i="33" s="1"/>
  <c r="AK444" i="33"/>
  <c r="AI444" i="33"/>
  <c r="AL438" i="33"/>
  <c r="AN438" i="33" s="1"/>
  <c r="AK438" i="33"/>
  <c r="AI438" i="33"/>
  <c r="K22" i="38"/>
  <c r="N22" i="38" s="1"/>
  <c r="AM454" i="33" l="1"/>
  <c r="AN453" i="33"/>
  <c r="AM455" i="33"/>
  <c r="AM452" i="33"/>
  <c r="AM456" i="33"/>
  <c r="AM449" i="33"/>
  <c r="AM450" i="33"/>
  <c r="AM451" i="33"/>
  <c r="AM457" i="33"/>
  <c r="AM446" i="33"/>
  <c r="AN445" i="33"/>
  <c r="AM447" i="33"/>
  <c r="AM448" i="33"/>
  <c r="AM443" i="33"/>
  <c r="AN442" i="33"/>
  <c r="AM440" i="33"/>
  <c r="AM438" i="33"/>
  <c r="AM439" i="33"/>
  <c r="AM444" i="33"/>
  <c r="AM458" i="33"/>
  <c r="AL437" i="33" l="1"/>
  <c r="AN437" i="33" s="1"/>
  <c r="AK437" i="33"/>
  <c r="AI437" i="33"/>
  <c r="AL436" i="33"/>
  <c r="AN436" i="33" s="1"/>
  <c r="AK436" i="33"/>
  <c r="AI436" i="33"/>
  <c r="AL435" i="33"/>
  <c r="AN435" i="33" s="1"/>
  <c r="AK435" i="33"/>
  <c r="AI435" i="33"/>
  <c r="AL434" i="33"/>
  <c r="AM434" i="33" s="1"/>
  <c r="AK434" i="33"/>
  <c r="AI434" i="33"/>
  <c r="AL433" i="33"/>
  <c r="AN433" i="33" s="1"/>
  <c r="AK433" i="33"/>
  <c r="AI433" i="33"/>
  <c r="AL432" i="33"/>
  <c r="AN432" i="33" s="1"/>
  <c r="AK432" i="33"/>
  <c r="AI432" i="33"/>
  <c r="AL431" i="33"/>
  <c r="AN431" i="33" s="1"/>
  <c r="AK431" i="33"/>
  <c r="AI431" i="33"/>
  <c r="AL430" i="33"/>
  <c r="AM430" i="33" s="1"/>
  <c r="AK430" i="33"/>
  <c r="AI430" i="33"/>
  <c r="AL429" i="33"/>
  <c r="AN429" i="33" s="1"/>
  <c r="AK429" i="33"/>
  <c r="AI429" i="33"/>
  <c r="AM435" i="33" l="1"/>
  <c r="AN434" i="33"/>
  <c r="AM433" i="33"/>
  <c r="AM431" i="33"/>
  <c r="AN430" i="33"/>
  <c r="AM429" i="33"/>
  <c r="AM432" i="33"/>
  <c r="AM436" i="33"/>
  <c r="AM437" i="33"/>
  <c r="AH428" i="33" l="1"/>
  <c r="AL427" i="33" l="1"/>
  <c r="AN427" i="33" s="1"/>
  <c r="AK427" i="33"/>
  <c r="AI427" i="33"/>
  <c r="AH410" i="33"/>
  <c r="AH409" i="33"/>
  <c r="AI409" i="33" s="1"/>
  <c r="AH408" i="33"/>
  <c r="AI408" i="33" s="1"/>
  <c r="AK408" i="33"/>
  <c r="AI411" i="33"/>
  <c r="AK411" i="33"/>
  <c r="AL411" i="33"/>
  <c r="AM411" i="33" s="1"/>
  <c r="AI407" i="33"/>
  <c r="AK407" i="33"/>
  <c r="AL407" i="33"/>
  <c r="AN407" i="33" s="1"/>
  <c r="AL406" i="33"/>
  <c r="AM406" i="33" s="1"/>
  <c r="AK406" i="33"/>
  <c r="AI406" i="33"/>
  <c r="AL405" i="33"/>
  <c r="AN405" i="33" s="1"/>
  <c r="AK405" i="33"/>
  <c r="AI405" i="33"/>
  <c r="AL401" i="33"/>
  <c r="AN401" i="33" s="1"/>
  <c r="AK401" i="33"/>
  <c r="AI401" i="33"/>
  <c r="AL400" i="33"/>
  <c r="AN400" i="33" s="1"/>
  <c r="AK400" i="33"/>
  <c r="AI400" i="33"/>
  <c r="AL399" i="33"/>
  <c r="AN399" i="33" s="1"/>
  <c r="AK399" i="33"/>
  <c r="AI399" i="33"/>
  <c r="AL398" i="33"/>
  <c r="AM398" i="33" s="1"/>
  <c r="AK398" i="33"/>
  <c r="AI398" i="33"/>
  <c r="AL397" i="33"/>
  <c r="AN397" i="33" s="1"/>
  <c r="AK397" i="33"/>
  <c r="AI397" i="33"/>
  <c r="AL396" i="33"/>
  <c r="AN396" i="33" s="1"/>
  <c r="AK396" i="33"/>
  <c r="AI396" i="33"/>
  <c r="AL395" i="33"/>
  <c r="AN395" i="33" s="1"/>
  <c r="AK395" i="33"/>
  <c r="AI395" i="33"/>
  <c r="AL394" i="33"/>
  <c r="AM394" i="33" s="1"/>
  <c r="AK394" i="33"/>
  <c r="AI394" i="33"/>
  <c r="AL393" i="33"/>
  <c r="AN393" i="33" s="1"/>
  <c r="AK393" i="33"/>
  <c r="AI393" i="33"/>
  <c r="AL392" i="33"/>
  <c r="AN392" i="33" s="1"/>
  <c r="AK392" i="33"/>
  <c r="AI392" i="33"/>
  <c r="AL391" i="33"/>
  <c r="AN391" i="33" s="1"/>
  <c r="AK391" i="33"/>
  <c r="AI391" i="33"/>
  <c r="AL390" i="33"/>
  <c r="AN390" i="33" s="1"/>
  <c r="AK390" i="33"/>
  <c r="AI390" i="33"/>
  <c r="AL389" i="33"/>
  <c r="AN389" i="33" s="1"/>
  <c r="AK389" i="33"/>
  <c r="AI389" i="33"/>
  <c r="AL388" i="33"/>
  <c r="AM388" i="33" s="1"/>
  <c r="AK388" i="33"/>
  <c r="AI388" i="33"/>
  <c r="AI387" i="33"/>
  <c r="AL386" i="33"/>
  <c r="AN386" i="33" s="1"/>
  <c r="AK386" i="33"/>
  <c r="AI386" i="33"/>
  <c r="AL402" i="33"/>
  <c r="AN402" i="33" s="1"/>
  <c r="AK402" i="33"/>
  <c r="AI402" i="33"/>
  <c r="AL385" i="33"/>
  <c r="AM385" i="33" s="1"/>
  <c r="AK385" i="33"/>
  <c r="AI385" i="33"/>
  <c r="AL403" i="33"/>
  <c r="AN403" i="33" s="1"/>
  <c r="AK403" i="33"/>
  <c r="AI403" i="33"/>
  <c r="AL384" i="33"/>
  <c r="AN384" i="33" s="1"/>
  <c r="AK384" i="33"/>
  <c r="AI384" i="33"/>
  <c r="AL383" i="33"/>
  <c r="AN383" i="33" s="1"/>
  <c r="AK383" i="33"/>
  <c r="AI383" i="33"/>
  <c r="AL382" i="33"/>
  <c r="AM382" i="33" s="1"/>
  <c r="AK382" i="33"/>
  <c r="AI382" i="33"/>
  <c r="AL381" i="33"/>
  <c r="AN381" i="33" s="1"/>
  <c r="AK381" i="33"/>
  <c r="AI381" i="33"/>
  <c r="AL380" i="33"/>
  <c r="AN380" i="33" s="1"/>
  <c r="AK380" i="33"/>
  <c r="AI380" i="33"/>
  <c r="AL379" i="33"/>
  <c r="AN379" i="33" s="1"/>
  <c r="AK379" i="33"/>
  <c r="AI379" i="33"/>
  <c r="AL378" i="33"/>
  <c r="AM378" i="33" s="1"/>
  <c r="AK378" i="33"/>
  <c r="AI378" i="33"/>
  <c r="AL377" i="33"/>
  <c r="AN377" i="33" s="1"/>
  <c r="AK377" i="33"/>
  <c r="AI377" i="33"/>
  <c r="AL408" i="33" l="1"/>
  <c r="AN408" i="33" s="1"/>
  <c r="AM427" i="33"/>
  <c r="AN411" i="33"/>
  <c r="AI410" i="33"/>
  <c r="AM407" i="33"/>
  <c r="AM383" i="33"/>
  <c r="AN398" i="33"/>
  <c r="AN406" i="33"/>
  <c r="AM405" i="33"/>
  <c r="AM399" i="33"/>
  <c r="AM400" i="33"/>
  <c r="AM397" i="33"/>
  <c r="AM401" i="33"/>
  <c r="AM395" i="33"/>
  <c r="AN394" i="33"/>
  <c r="AM392" i="33"/>
  <c r="AM396" i="33"/>
  <c r="AM393" i="33"/>
  <c r="AN385" i="33"/>
  <c r="AM389" i="33"/>
  <c r="AN388" i="33"/>
  <c r="AM390" i="33"/>
  <c r="AM391" i="33"/>
  <c r="AM386" i="33"/>
  <c r="AM402" i="33"/>
  <c r="AN382" i="33"/>
  <c r="AM379" i="33"/>
  <c r="AN378" i="33"/>
  <c r="AM377" i="33"/>
  <c r="AM380" i="33"/>
  <c r="AM384" i="33"/>
  <c r="AM381" i="33"/>
  <c r="AM403" i="33"/>
  <c r="AM408" i="33" l="1"/>
  <c r="AH376" i="33"/>
  <c r="AH359" i="33" l="1"/>
  <c r="AL359" i="33" s="1"/>
  <c r="AH448" i="39"/>
  <c r="AK447" i="39"/>
  <c r="AM447" i="39" s="1"/>
  <c r="AJ447" i="39"/>
  <c r="AH447" i="39"/>
  <c r="AH355" i="33"/>
  <c r="AK359" i="33"/>
  <c r="AM359" i="33" l="1"/>
  <c r="AN359" i="33"/>
  <c r="AI359" i="33"/>
  <c r="AL447" i="39"/>
  <c r="K138" i="40"/>
  <c r="K139" i="40"/>
  <c r="K140" i="40"/>
  <c r="K141" i="40"/>
  <c r="K142" i="40"/>
  <c r="K143" i="40"/>
  <c r="K144" i="40"/>
  <c r="K145" i="40"/>
  <c r="K146" i="40"/>
  <c r="K147" i="40"/>
  <c r="K148" i="40"/>
  <c r="K149" i="40"/>
  <c r="K150" i="40"/>
  <c r="K151" i="40"/>
  <c r="K152" i="40"/>
  <c r="K153" i="40"/>
  <c r="K154" i="40"/>
  <c r="K155" i="40"/>
  <c r="K156" i="40"/>
  <c r="K157" i="40"/>
  <c r="K158" i="40"/>
  <c r="K159" i="40"/>
  <c r="K160" i="40"/>
  <c r="K161" i="40"/>
  <c r="K162" i="40"/>
  <c r="K163" i="40"/>
  <c r="K164" i="40"/>
  <c r="K165" i="40"/>
  <c r="K166" i="40"/>
  <c r="K167" i="40"/>
  <c r="K168" i="40"/>
  <c r="K169" i="40"/>
  <c r="K170" i="40"/>
  <c r="K171" i="40"/>
  <c r="K172" i="40"/>
  <c r="K173" i="40"/>
  <c r="K174" i="40"/>
  <c r="K175" i="40"/>
  <c r="K176" i="40"/>
  <c r="K177" i="40"/>
  <c r="K178" i="40"/>
  <c r="K179" i="40"/>
  <c r="K180" i="40"/>
  <c r="K181" i="40"/>
  <c r="K182" i="40"/>
  <c r="K183" i="40"/>
  <c r="K184" i="40"/>
  <c r="K185" i="40"/>
  <c r="K186" i="40"/>
  <c r="K187" i="40"/>
  <c r="K188" i="40"/>
  <c r="K189" i="40"/>
  <c r="K190" i="40"/>
  <c r="K191" i="40"/>
  <c r="K192" i="40"/>
  <c r="K193" i="40"/>
  <c r="K194" i="40"/>
  <c r="K195" i="40"/>
  <c r="K196" i="40"/>
  <c r="K197" i="40"/>
  <c r="K198" i="40"/>
  <c r="K199" i="40"/>
  <c r="K200" i="40"/>
  <c r="K201" i="40"/>
  <c r="K202" i="40"/>
  <c r="K203" i="40"/>
  <c r="K204" i="40"/>
  <c r="K205" i="40"/>
  <c r="K206" i="40"/>
  <c r="K207" i="40"/>
  <c r="K208" i="40"/>
  <c r="K209" i="40"/>
  <c r="K210" i="40"/>
  <c r="K211" i="40"/>
  <c r="K212" i="40"/>
  <c r="K213" i="40"/>
  <c r="K214" i="40"/>
  <c r="K215" i="40"/>
  <c r="K216" i="40"/>
  <c r="K217" i="40"/>
  <c r="K218" i="40"/>
  <c r="K219" i="40"/>
  <c r="K220" i="40"/>
  <c r="K221" i="40"/>
  <c r="K222" i="40"/>
  <c r="K223" i="40"/>
  <c r="K224" i="40"/>
  <c r="K225" i="40"/>
  <c r="K226" i="40"/>
  <c r="K227" i="40"/>
  <c r="K228" i="40"/>
  <c r="K229" i="40"/>
  <c r="K230" i="40"/>
  <c r="K231" i="40"/>
  <c r="K232" i="40"/>
  <c r="J233" i="40"/>
  <c r="K233" i="40" s="1"/>
  <c r="J234" i="40"/>
  <c r="K234" i="40" s="1"/>
  <c r="J235" i="40"/>
  <c r="K235" i="40" s="1"/>
  <c r="K236" i="40"/>
  <c r="K237" i="40"/>
  <c r="K238" i="40"/>
  <c r="K239" i="40"/>
  <c r="K240" i="40"/>
  <c r="K241" i="40"/>
  <c r="K242" i="40"/>
  <c r="K243" i="40"/>
  <c r="K244" i="40"/>
  <c r="K245" i="40"/>
  <c r="K246" i="40"/>
  <c r="K247" i="40"/>
  <c r="K248" i="40"/>
  <c r="K249" i="40"/>
  <c r="K250" i="40"/>
  <c r="K251" i="40"/>
  <c r="K252" i="40"/>
  <c r="K253" i="40"/>
  <c r="K254" i="40"/>
  <c r="K255" i="40"/>
  <c r="K256" i="40"/>
  <c r="K257" i="40"/>
  <c r="K258" i="40"/>
  <c r="K259" i="40"/>
  <c r="K260" i="40"/>
  <c r="K261" i="40"/>
  <c r="K262" i="40"/>
  <c r="K263" i="40"/>
  <c r="K264" i="40"/>
  <c r="K265" i="40"/>
  <c r="K266" i="40"/>
  <c r="K267" i="40"/>
  <c r="K268" i="40"/>
  <c r="K269" i="40"/>
  <c r="K270" i="40"/>
  <c r="K271" i="40"/>
  <c r="K272" i="40"/>
  <c r="K273" i="40"/>
  <c r="K274" i="40"/>
  <c r="K275" i="40"/>
  <c r="K276" i="40"/>
  <c r="K277" i="40"/>
  <c r="K278" i="40"/>
  <c r="K279" i="40"/>
  <c r="K280" i="40"/>
  <c r="K281" i="40"/>
  <c r="K282" i="40"/>
  <c r="K283" i="40"/>
  <c r="K284" i="40"/>
  <c r="K285" i="40"/>
  <c r="K286" i="40"/>
  <c r="K287" i="40"/>
  <c r="K288" i="40"/>
  <c r="K289" i="40"/>
  <c r="K290" i="40"/>
  <c r="K291" i="40"/>
  <c r="K292" i="40"/>
  <c r="K293" i="40"/>
  <c r="K294" i="40"/>
  <c r="K295" i="40"/>
  <c r="K296" i="40"/>
  <c r="K297" i="40"/>
  <c r="K298" i="40"/>
  <c r="K299" i="40"/>
  <c r="K300" i="40"/>
  <c r="K301" i="40"/>
  <c r="K302" i="40"/>
  <c r="K303" i="40"/>
  <c r="K304" i="40"/>
  <c r="K305" i="40"/>
  <c r="K306" i="40"/>
  <c r="K307" i="40"/>
  <c r="K308" i="40"/>
  <c r="K309" i="40"/>
  <c r="K310" i="40"/>
  <c r="K311" i="40"/>
  <c r="K312" i="40"/>
  <c r="K313" i="40"/>
  <c r="K314" i="40"/>
  <c r="K315" i="40"/>
  <c r="K316" i="40"/>
  <c r="K317" i="40"/>
  <c r="K318" i="40"/>
  <c r="K319" i="40"/>
  <c r="K320" i="40"/>
  <c r="K321" i="40"/>
  <c r="K322" i="40"/>
  <c r="K323" i="40"/>
  <c r="K324" i="40"/>
  <c r="K325" i="40"/>
  <c r="K326" i="40"/>
  <c r="K327" i="40"/>
  <c r="K328" i="40"/>
  <c r="K329" i="40"/>
  <c r="K330" i="40"/>
  <c r="K331" i="40"/>
  <c r="K332" i="40"/>
  <c r="K333" i="40"/>
  <c r="K334" i="40"/>
  <c r="K335" i="40"/>
  <c r="K336" i="40"/>
  <c r="K337" i="40"/>
  <c r="K338" i="40"/>
  <c r="K339" i="40"/>
  <c r="K340" i="40"/>
  <c r="K341" i="40"/>
  <c r="K342" i="40"/>
  <c r="K343" i="40"/>
  <c r="K344" i="40"/>
  <c r="K345" i="40"/>
  <c r="K346" i="40"/>
  <c r="K347" i="40"/>
  <c r="K348" i="40"/>
  <c r="K349" i="40"/>
  <c r="K350" i="40"/>
  <c r="K351" i="40"/>
  <c r="K352" i="40"/>
  <c r="K353" i="40"/>
  <c r="K354" i="40"/>
  <c r="K355" i="40"/>
  <c r="K356" i="40"/>
  <c r="K357" i="40"/>
  <c r="K358" i="40"/>
  <c r="K359" i="40"/>
  <c r="K360" i="40"/>
  <c r="K361" i="40"/>
  <c r="K362" i="40"/>
  <c r="K363" i="40"/>
  <c r="K364" i="40"/>
  <c r="K365" i="40"/>
  <c r="K366" i="40"/>
  <c r="K367" i="40"/>
  <c r="K368" i="40"/>
  <c r="K369" i="40"/>
  <c r="K370" i="40"/>
  <c r="K371" i="40"/>
  <c r="K372" i="40"/>
  <c r="K373" i="40"/>
  <c r="K374" i="40"/>
  <c r="K375" i="40"/>
  <c r="K376" i="40"/>
  <c r="K377" i="40"/>
  <c r="K378" i="40"/>
  <c r="K379" i="40"/>
  <c r="K380" i="40"/>
  <c r="K381" i="40"/>
  <c r="K382" i="40"/>
  <c r="K383" i="40"/>
  <c r="K384" i="40"/>
  <c r="K385" i="40"/>
  <c r="K386" i="40"/>
  <c r="K387" i="40"/>
  <c r="K388" i="40"/>
  <c r="K389" i="40"/>
  <c r="K390" i="40"/>
  <c r="K391" i="40"/>
  <c r="K392" i="40"/>
  <c r="K393" i="40"/>
  <c r="K394" i="40"/>
  <c r="K395" i="40"/>
  <c r="K396" i="40"/>
  <c r="K397" i="40"/>
  <c r="K398" i="40"/>
  <c r="K399" i="40"/>
  <c r="K400" i="40"/>
  <c r="K401" i="40"/>
  <c r="K402" i="40"/>
  <c r="K403" i="40"/>
  <c r="K404" i="40"/>
  <c r="K405" i="40"/>
  <c r="K406" i="40"/>
  <c r="K407" i="40"/>
  <c r="K408" i="40"/>
  <c r="K409" i="40"/>
  <c r="K410" i="40"/>
  <c r="K411" i="40"/>
  <c r="K412" i="40"/>
  <c r="K413" i="40"/>
  <c r="K414" i="40"/>
  <c r="K415" i="40"/>
  <c r="K416" i="40"/>
  <c r="K417" i="40"/>
  <c r="K418" i="40"/>
  <c r="K419" i="40"/>
  <c r="K420" i="40"/>
  <c r="K421" i="40"/>
  <c r="K422" i="40"/>
  <c r="K423" i="40"/>
  <c r="K424" i="40"/>
  <c r="K425" i="40"/>
  <c r="K426" i="40"/>
  <c r="K427" i="40"/>
  <c r="K428" i="40"/>
  <c r="K429" i="40"/>
  <c r="K430" i="40"/>
  <c r="K431" i="40"/>
  <c r="K432" i="40"/>
  <c r="K433" i="40"/>
  <c r="K434" i="40"/>
  <c r="K435" i="40"/>
  <c r="K436" i="40"/>
  <c r="K437" i="40"/>
  <c r="K438" i="40"/>
  <c r="K439" i="40"/>
  <c r="K440" i="40"/>
  <c r="K441" i="40"/>
  <c r="K442" i="40"/>
  <c r="K443" i="40"/>
  <c r="K444" i="40"/>
  <c r="K445" i="40"/>
  <c r="K446" i="40"/>
  <c r="K447" i="40"/>
  <c r="K448" i="40"/>
  <c r="K449" i="40"/>
  <c r="K450" i="40"/>
  <c r="K451" i="40"/>
  <c r="K452" i="40"/>
  <c r="K453" i="40"/>
  <c r="K454" i="40"/>
  <c r="K455" i="40"/>
  <c r="K456" i="40"/>
  <c r="K457" i="40"/>
  <c r="K458" i="40"/>
  <c r="K459" i="40"/>
  <c r="K460" i="40"/>
  <c r="K461" i="40"/>
  <c r="K462" i="40"/>
  <c r="K463" i="40"/>
  <c r="K464" i="40"/>
  <c r="K465" i="40"/>
  <c r="K466" i="40"/>
  <c r="K467" i="40"/>
  <c r="K468" i="40"/>
  <c r="K469" i="40"/>
  <c r="K470" i="40"/>
  <c r="K471" i="40"/>
  <c r="K472" i="40"/>
  <c r="K473" i="40"/>
  <c r="K474" i="40"/>
  <c r="K475" i="40"/>
  <c r="K476" i="40"/>
  <c r="K477" i="40"/>
  <c r="K478" i="40"/>
  <c r="K479" i="40"/>
  <c r="K480" i="40"/>
  <c r="K481" i="40"/>
  <c r="K482" i="40"/>
  <c r="K483" i="40"/>
  <c r="K484" i="40"/>
  <c r="K485" i="40"/>
  <c r="K486" i="40"/>
  <c r="K487" i="40"/>
  <c r="K488" i="40"/>
  <c r="K489" i="40"/>
  <c r="K490" i="40"/>
  <c r="K491" i="40"/>
  <c r="K492" i="40"/>
  <c r="K493" i="40"/>
  <c r="K494" i="40"/>
  <c r="K495" i="40"/>
  <c r="K496" i="40"/>
  <c r="K497" i="40"/>
  <c r="K498" i="40"/>
  <c r="K499" i="40"/>
  <c r="K500" i="40"/>
  <c r="K501" i="40"/>
  <c r="K502" i="40"/>
  <c r="K503" i="40"/>
  <c r="K504" i="40"/>
  <c r="K505" i="40"/>
  <c r="K506" i="40"/>
  <c r="K507" i="40"/>
  <c r="K508" i="40"/>
  <c r="K509" i="40"/>
  <c r="K510" i="40"/>
  <c r="K511" i="40"/>
  <c r="K512" i="40"/>
  <c r="K513" i="40"/>
  <c r="K514" i="40"/>
  <c r="K515" i="40"/>
  <c r="K516" i="40"/>
  <c r="K517" i="40"/>
  <c r="K518" i="40"/>
  <c r="K519" i="40"/>
  <c r="K520" i="40"/>
  <c r="K521" i="40"/>
  <c r="K522" i="40"/>
  <c r="K523" i="40"/>
  <c r="K524" i="40"/>
  <c r="K525" i="40"/>
  <c r="K526" i="40"/>
  <c r="K527" i="40"/>
  <c r="K528" i="40"/>
  <c r="K529" i="40"/>
  <c r="K530" i="40"/>
  <c r="K531" i="40"/>
  <c r="K532" i="40"/>
  <c r="K533" i="40"/>
  <c r="K534" i="40"/>
  <c r="K535" i="40"/>
  <c r="K536" i="40"/>
  <c r="K537" i="40"/>
  <c r="K538" i="40"/>
  <c r="K539" i="40"/>
  <c r="K540" i="40"/>
  <c r="K541" i="40"/>
  <c r="K542" i="40"/>
  <c r="K543" i="40"/>
  <c r="K544" i="40"/>
  <c r="K545" i="40"/>
  <c r="K546" i="40"/>
  <c r="K547" i="40"/>
  <c r="K548" i="40"/>
  <c r="K549" i="40"/>
  <c r="K550" i="40"/>
  <c r="K551" i="40"/>
  <c r="K552" i="40"/>
  <c r="K553" i="40"/>
  <c r="K554" i="40"/>
  <c r="K555" i="40"/>
  <c r="K556" i="40"/>
  <c r="K557" i="40"/>
  <c r="K558" i="40"/>
  <c r="K559" i="40"/>
  <c r="K560" i="40"/>
  <c r="K561" i="40"/>
  <c r="K562" i="40"/>
  <c r="K563" i="40"/>
  <c r="K564" i="40"/>
  <c r="K565" i="40"/>
  <c r="K566" i="40"/>
  <c r="K567" i="40"/>
  <c r="K568" i="40"/>
  <c r="K569" i="40"/>
  <c r="K570" i="40"/>
  <c r="K571" i="40"/>
  <c r="K572" i="40"/>
  <c r="K573" i="40"/>
  <c r="K574" i="40"/>
  <c r="K575" i="40"/>
  <c r="K576" i="40"/>
  <c r="K577" i="40"/>
  <c r="K578" i="40"/>
  <c r="K579" i="40"/>
  <c r="K580" i="40"/>
  <c r="K581" i="40"/>
  <c r="K582" i="40"/>
  <c r="K583" i="40"/>
  <c r="K584" i="40"/>
  <c r="K585" i="40"/>
  <c r="K586" i="40"/>
  <c r="K587" i="40"/>
  <c r="K588" i="40"/>
  <c r="K589" i="40"/>
  <c r="K590" i="40"/>
  <c r="K591" i="40"/>
  <c r="K592" i="40"/>
  <c r="K593" i="40"/>
  <c r="K594" i="40"/>
  <c r="K595" i="40"/>
  <c r="K596" i="40"/>
  <c r="K597" i="40"/>
  <c r="K598" i="40"/>
  <c r="K599" i="40"/>
  <c r="K600" i="40"/>
  <c r="K601" i="40"/>
  <c r="K602" i="40"/>
  <c r="K603" i="40"/>
  <c r="K604" i="40"/>
  <c r="K605" i="40"/>
  <c r="K606" i="40"/>
  <c r="K607" i="40"/>
  <c r="K608" i="40"/>
  <c r="K609" i="40"/>
  <c r="K610" i="40"/>
  <c r="K611" i="40"/>
  <c r="K612" i="40"/>
  <c r="K613" i="40"/>
  <c r="K614" i="40"/>
  <c r="K615" i="40"/>
  <c r="K616" i="40"/>
  <c r="K617" i="40"/>
  <c r="K618" i="40"/>
  <c r="K619" i="40"/>
  <c r="K620" i="40"/>
  <c r="K621" i="40"/>
  <c r="K622" i="40"/>
  <c r="K623" i="40"/>
  <c r="K624" i="40"/>
  <c r="K625" i="40"/>
  <c r="K626" i="40"/>
  <c r="K627" i="40"/>
  <c r="K628" i="40"/>
  <c r="K629" i="40"/>
  <c r="K630" i="40"/>
  <c r="K631" i="40"/>
  <c r="K632" i="40"/>
  <c r="K633" i="40"/>
  <c r="K634" i="40"/>
  <c r="K635" i="40"/>
  <c r="K636" i="40"/>
  <c r="K637" i="40"/>
  <c r="K638" i="40"/>
  <c r="K639" i="40"/>
  <c r="K640" i="40"/>
  <c r="K641" i="40"/>
  <c r="K642" i="40"/>
  <c r="K643" i="40"/>
  <c r="K644" i="40"/>
  <c r="K645" i="40"/>
  <c r="K646" i="40"/>
  <c r="K647" i="40"/>
  <c r="K648" i="40"/>
  <c r="K649" i="40"/>
  <c r="K650" i="40"/>
  <c r="K651" i="40"/>
  <c r="K652" i="40"/>
  <c r="K653" i="40"/>
  <c r="K654" i="40"/>
  <c r="K655" i="40"/>
  <c r="K656" i="40"/>
  <c r="K657" i="40"/>
  <c r="K658" i="40"/>
  <c r="K659" i="40"/>
  <c r="K660" i="40"/>
  <c r="K661" i="40"/>
  <c r="K662" i="40"/>
  <c r="K663" i="40"/>
  <c r="K664" i="40"/>
  <c r="K665" i="40"/>
  <c r="K666" i="40"/>
  <c r="K667" i="40"/>
  <c r="K668" i="40"/>
  <c r="K669" i="40"/>
  <c r="K670" i="40"/>
  <c r="K671" i="40"/>
  <c r="K672" i="40"/>
  <c r="K673" i="40"/>
  <c r="K674" i="40"/>
  <c r="K675" i="40"/>
  <c r="K676" i="40"/>
  <c r="K677" i="40"/>
  <c r="K678" i="40"/>
  <c r="K679" i="40"/>
  <c r="K680" i="40"/>
  <c r="K681" i="40"/>
  <c r="K682" i="40"/>
  <c r="K683" i="40"/>
  <c r="K684" i="40"/>
  <c r="K685" i="40"/>
  <c r="K686" i="40"/>
  <c r="K687" i="40"/>
  <c r="K688" i="40"/>
  <c r="K689" i="40"/>
  <c r="K690" i="40"/>
  <c r="K691" i="40"/>
  <c r="K692" i="40"/>
  <c r="K693" i="40"/>
  <c r="K694" i="40"/>
  <c r="K695" i="40"/>
  <c r="K696" i="40"/>
  <c r="K697" i="40"/>
  <c r="K698" i="40"/>
  <c r="K699" i="40"/>
  <c r="K700" i="40"/>
  <c r="K701" i="40"/>
  <c r="K702" i="40"/>
  <c r="K703" i="40"/>
  <c r="K704" i="40"/>
  <c r="K705" i="40"/>
  <c r="K706" i="40"/>
  <c r="K707" i="40"/>
  <c r="K708" i="40"/>
  <c r="K709" i="40"/>
  <c r="K710" i="40"/>
  <c r="K711" i="40"/>
  <c r="K712" i="40"/>
  <c r="K713" i="40"/>
  <c r="K714" i="40"/>
  <c r="K715" i="40"/>
  <c r="K716" i="40"/>
  <c r="K717" i="40"/>
  <c r="K718" i="40"/>
  <c r="K719" i="40"/>
  <c r="K720" i="40"/>
  <c r="K721" i="40"/>
  <c r="K722" i="40"/>
  <c r="K723" i="40"/>
  <c r="K724" i="40"/>
  <c r="K725" i="40"/>
  <c r="K726" i="40"/>
  <c r="K727" i="40"/>
  <c r="K728" i="40"/>
  <c r="K729" i="40"/>
  <c r="K730" i="40"/>
  <c r="K731" i="40"/>
  <c r="K732" i="40"/>
  <c r="K733" i="40"/>
  <c r="K734" i="40"/>
  <c r="K735" i="40"/>
  <c r="K736" i="40"/>
  <c r="K737" i="40"/>
  <c r="K738" i="40"/>
  <c r="K739" i="40"/>
  <c r="K740" i="40"/>
  <c r="K741" i="40"/>
  <c r="K742" i="40"/>
  <c r="K743" i="40"/>
  <c r="K744" i="40"/>
  <c r="K745" i="40"/>
  <c r="K746" i="40"/>
  <c r="K747" i="40"/>
  <c r="K748" i="40"/>
  <c r="K749" i="40"/>
  <c r="K750" i="40"/>
  <c r="K751" i="40"/>
  <c r="K752" i="40"/>
  <c r="K753" i="40"/>
  <c r="K754" i="40"/>
  <c r="K755" i="40"/>
  <c r="K756" i="40"/>
  <c r="K757" i="40"/>
  <c r="K758" i="40"/>
  <c r="K759" i="40"/>
  <c r="K760" i="40"/>
  <c r="K761" i="40"/>
  <c r="K762" i="40"/>
  <c r="K763" i="40"/>
  <c r="K764" i="40"/>
  <c r="K765" i="40"/>
  <c r="K766" i="40"/>
  <c r="K767" i="40"/>
  <c r="K768" i="40"/>
  <c r="K769" i="40"/>
  <c r="K770" i="40"/>
  <c r="K771" i="40"/>
  <c r="K772" i="40"/>
  <c r="K773" i="40"/>
  <c r="K774" i="40"/>
  <c r="K775" i="40"/>
  <c r="K776" i="40"/>
  <c r="K777" i="40"/>
  <c r="K778" i="40"/>
  <c r="K779" i="40"/>
  <c r="K780" i="40"/>
  <c r="K781" i="40"/>
  <c r="K782" i="40"/>
  <c r="K783" i="40"/>
  <c r="K784" i="40"/>
  <c r="K785" i="40"/>
  <c r="K786" i="40"/>
  <c r="K787" i="40"/>
  <c r="K788" i="40"/>
  <c r="K789" i="40"/>
  <c r="K790" i="40"/>
  <c r="K791" i="40"/>
  <c r="K792" i="40"/>
  <c r="K793" i="40"/>
  <c r="K794" i="40"/>
  <c r="K795" i="40"/>
  <c r="K796" i="40"/>
  <c r="K797" i="40"/>
  <c r="K798" i="40"/>
  <c r="K799" i="40"/>
  <c r="K800" i="40"/>
  <c r="K801" i="40"/>
  <c r="K802" i="40"/>
  <c r="K803" i="40"/>
  <c r="K804" i="40"/>
  <c r="K805" i="40"/>
  <c r="K806" i="40"/>
  <c r="K807" i="40"/>
  <c r="K808" i="40"/>
  <c r="K809" i="40"/>
  <c r="K810" i="40"/>
  <c r="K811" i="40"/>
  <c r="K812" i="40"/>
  <c r="K813" i="40"/>
  <c r="K814" i="40"/>
  <c r="K815" i="40"/>
  <c r="K816" i="40"/>
  <c r="K817" i="40"/>
  <c r="K818" i="40"/>
  <c r="K819" i="40"/>
  <c r="K820" i="40"/>
  <c r="K821" i="40"/>
  <c r="K822" i="40"/>
  <c r="K823" i="40"/>
  <c r="K824" i="40"/>
  <c r="K825" i="40"/>
  <c r="K826" i="40"/>
  <c r="K827" i="40"/>
  <c r="K828" i="40"/>
  <c r="K829" i="40"/>
  <c r="K830" i="40"/>
  <c r="K831" i="40"/>
  <c r="K832" i="40"/>
  <c r="K833" i="40"/>
  <c r="K834" i="40"/>
  <c r="K835" i="40"/>
  <c r="K836" i="40"/>
  <c r="K837" i="40"/>
  <c r="K838" i="40"/>
  <c r="K839" i="40"/>
  <c r="K840" i="40"/>
  <c r="K841" i="40"/>
  <c r="K842" i="40"/>
  <c r="K843" i="40"/>
  <c r="K844" i="40"/>
  <c r="K845" i="40"/>
  <c r="K846" i="40"/>
  <c r="K847" i="40"/>
  <c r="K848" i="40"/>
  <c r="K849" i="40"/>
  <c r="K850" i="40"/>
  <c r="K851" i="40"/>
  <c r="K852" i="40"/>
  <c r="K853" i="40"/>
  <c r="K854" i="40"/>
  <c r="K855" i="40"/>
  <c r="K856" i="40"/>
  <c r="K857" i="40"/>
  <c r="K858" i="40"/>
  <c r="K859" i="40"/>
  <c r="K860" i="40"/>
  <c r="K861" i="40"/>
  <c r="K862" i="40"/>
  <c r="K863" i="40"/>
  <c r="K864" i="40"/>
  <c r="K865" i="40"/>
  <c r="K866" i="40"/>
  <c r="K867" i="40"/>
  <c r="K868" i="40"/>
  <c r="K869" i="40"/>
  <c r="K870" i="40"/>
  <c r="K871" i="40"/>
  <c r="K872" i="40"/>
  <c r="K873" i="40"/>
  <c r="K874" i="40"/>
  <c r="K875" i="40"/>
  <c r="K876" i="40"/>
  <c r="K877" i="40"/>
  <c r="K878" i="40"/>
  <c r="K879" i="40"/>
  <c r="K880" i="40"/>
  <c r="K881" i="40"/>
  <c r="K882" i="40"/>
  <c r="K883" i="40"/>
  <c r="K884" i="40"/>
  <c r="K885" i="40"/>
  <c r="K886" i="40"/>
  <c r="K887" i="40"/>
  <c r="K888" i="40"/>
  <c r="K889" i="40"/>
  <c r="K890" i="40"/>
  <c r="K891" i="40"/>
  <c r="K892" i="40"/>
  <c r="K893" i="40"/>
  <c r="K894" i="40"/>
  <c r="K895" i="40"/>
  <c r="K896" i="40"/>
  <c r="K897" i="40"/>
  <c r="K898" i="40"/>
  <c r="K899" i="40"/>
  <c r="K900" i="40"/>
  <c r="K901" i="40"/>
  <c r="K902" i="40"/>
  <c r="K903" i="40"/>
  <c r="K904" i="40"/>
  <c r="K905" i="40"/>
  <c r="K906" i="40"/>
  <c r="K907" i="40"/>
  <c r="K908" i="40"/>
  <c r="K909" i="40"/>
  <c r="K910" i="40"/>
  <c r="K911" i="40"/>
  <c r="K912" i="40"/>
  <c r="K913" i="40"/>
  <c r="K914" i="40"/>
  <c r="K915" i="40"/>
  <c r="K916" i="40"/>
  <c r="K917" i="40"/>
  <c r="K918" i="40"/>
  <c r="K919" i="40"/>
  <c r="K920" i="40"/>
  <c r="K921" i="40"/>
  <c r="K922" i="40"/>
  <c r="K923" i="40"/>
  <c r="K924" i="40"/>
  <c r="K925" i="40"/>
  <c r="K926" i="40"/>
  <c r="K927" i="40"/>
  <c r="K928" i="40"/>
  <c r="K929" i="40"/>
  <c r="K930" i="40"/>
  <c r="K931" i="40"/>
  <c r="K932" i="40"/>
  <c r="K933" i="40"/>
  <c r="K934" i="40"/>
  <c r="K935" i="40"/>
  <c r="K936" i="40"/>
  <c r="K937" i="40"/>
  <c r="K938" i="40"/>
  <c r="K939" i="40"/>
  <c r="K940" i="40"/>
  <c r="K941" i="40"/>
  <c r="K942" i="40"/>
  <c r="K943" i="40"/>
  <c r="K944" i="40"/>
  <c r="K945" i="40"/>
  <c r="K946" i="40"/>
  <c r="K947" i="40"/>
  <c r="K948" i="40"/>
  <c r="K949" i="40"/>
  <c r="K950" i="40"/>
  <c r="K951" i="40"/>
  <c r="K952" i="40"/>
  <c r="K953" i="40"/>
  <c r="K954" i="40"/>
  <c r="K955" i="40"/>
  <c r="K956" i="40"/>
  <c r="K957" i="40"/>
  <c r="K958" i="40"/>
  <c r="K959" i="40"/>
  <c r="K960" i="40"/>
  <c r="K21" i="38"/>
  <c r="N21" i="38" s="1"/>
  <c r="AL355" i="33"/>
  <c r="AN355" i="33" s="1"/>
  <c r="AK355" i="33"/>
  <c r="AI355" i="33"/>
  <c r="AL354" i="33"/>
  <c r="AM354" i="33" s="1"/>
  <c r="AK354" i="33"/>
  <c r="AI354" i="33"/>
  <c r="AL353" i="33"/>
  <c r="AM353" i="33" s="1"/>
  <c r="AK353" i="33"/>
  <c r="AI353" i="33"/>
  <c r="AL352" i="33"/>
  <c r="AM352" i="33" s="1"/>
  <c r="AK352" i="33"/>
  <c r="AI352" i="33"/>
  <c r="AL351" i="33"/>
  <c r="AN351" i="33" s="1"/>
  <c r="AK351" i="33"/>
  <c r="AI351" i="33"/>
  <c r="AI350" i="33"/>
  <c r="AL349" i="33"/>
  <c r="AN349" i="33" s="1"/>
  <c r="AK349" i="33"/>
  <c r="AI349" i="33"/>
  <c r="AI347" i="33"/>
  <c r="AL346" i="33"/>
  <c r="AM346" i="33" s="1"/>
  <c r="AK346" i="33"/>
  <c r="AI346" i="33"/>
  <c r="AL348" i="33"/>
  <c r="AN348" i="33" s="1"/>
  <c r="AK348" i="33"/>
  <c r="AI348" i="33"/>
  <c r="AI345" i="33"/>
  <c r="AL344" i="33"/>
  <c r="AN344" i="33" s="1"/>
  <c r="AK344" i="33"/>
  <c r="AI344" i="33"/>
  <c r="AN353" i="33" l="1"/>
  <c r="AN352" i="33"/>
  <c r="AM351" i="33"/>
  <c r="AN354" i="33"/>
  <c r="AM355" i="33"/>
  <c r="AM349" i="33"/>
  <c r="AM348" i="33"/>
  <c r="AN346" i="33"/>
  <c r="AM344" i="33"/>
  <c r="AH337" i="33" l="1"/>
  <c r="AL357" i="33"/>
  <c r="AN357" i="33" s="1"/>
  <c r="AK357" i="33"/>
  <c r="AI357" i="33"/>
  <c r="AL356" i="33"/>
  <c r="AN356" i="33" s="1"/>
  <c r="AK356" i="33"/>
  <c r="AI356" i="33"/>
  <c r="AL343" i="33"/>
  <c r="AN343" i="33" s="1"/>
  <c r="AK343" i="33"/>
  <c r="AI343" i="33"/>
  <c r="AL342" i="33"/>
  <c r="AN342" i="33" s="1"/>
  <c r="AK342" i="33"/>
  <c r="AI342" i="33"/>
  <c r="AL341" i="33"/>
  <c r="AM341" i="33" s="1"/>
  <c r="AK341" i="33"/>
  <c r="AI341" i="33"/>
  <c r="AL340" i="33"/>
  <c r="AM340" i="33" s="1"/>
  <c r="AK340" i="33"/>
  <c r="AI340" i="33"/>
  <c r="AL339" i="33"/>
  <c r="AN339" i="33" s="1"/>
  <c r="AK339" i="33"/>
  <c r="AI339" i="33"/>
  <c r="AL358" i="33"/>
  <c r="AN358" i="33" s="1"/>
  <c r="AK358" i="33"/>
  <c r="AI358" i="33"/>
  <c r="AM358" i="33" l="1"/>
  <c r="AN341" i="33"/>
  <c r="AN340" i="33"/>
  <c r="AM342" i="33"/>
  <c r="AM356" i="33"/>
  <c r="AM339" i="33"/>
  <c r="AM343" i="33"/>
  <c r="AM357" i="33"/>
  <c r="N18" i="38" l="1"/>
  <c r="AH318" i="33"/>
  <c r="AH316" i="33"/>
  <c r="AL321" i="33" l="1"/>
  <c r="AN321" i="33" s="1"/>
  <c r="AK321" i="33"/>
  <c r="AI321" i="33"/>
  <c r="AL320" i="33"/>
  <c r="AN320" i="33" s="1"/>
  <c r="AK320" i="33"/>
  <c r="AI320" i="33"/>
  <c r="AL319" i="33"/>
  <c r="AN319" i="33" s="1"/>
  <c r="AK319" i="33"/>
  <c r="AI319" i="33"/>
  <c r="AL318" i="33"/>
  <c r="AM318" i="33" s="1"/>
  <c r="AK318" i="33"/>
  <c r="AI318" i="33"/>
  <c r="AL317" i="33"/>
  <c r="AN317" i="33" s="1"/>
  <c r="AK317" i="33"/>
  <c r="AI317" i="33"/>
  <c r="AL316" i="33"/>
  <c r="AN316" i="33" s="1"/>
  <c r="AK316" i="33"/>
  <c r="AI316" i="33"/>
  <c r="AL315" i="33"/>
  <c r="AN315" i="33" s="1"/>
  <c r="AK315" i="33"/>
  <c r="AI315" i="33"/>
  <c r="AL314" i="33"/>
  <c r="AM314" i="33" s="1"/>
  <c r="AK314" i="33"/>
  <c r="AI314" i="33"/>
  <c r="AL313" i="33"/>
  <c r="AN313" i="33" s="1"/>
  <c r="AK313" i="33"/>
  <c r="AI313" i="33"/>
  <c r="K18" i="38"/>
  <c r="AL311" i="33"/>
  <c r="AN311" i="33" s="1"/>
  <c r="AK311" i="33"/>
  <c r="AI311" i="33"/>
  <c r="AL310" i="33"/>
  <c r="AN310" i="33" s="1"/>
  <c r="AK310" i="33"/>
  <c r="AI310" i="33"/>
  <c r="AL309" i="33"/>
  <c r="AN309" i="33" s="1"/>
  <c r="AK309" i="33"/>
  <c r="AI309" i="33"/>
  <c r="AI308" i="33"/>
  <c r="AL307" i="33"/>
  <c r="AN307" i="33" s="1"/>
  <c r="AK307" i="33"/>
  <c r="AI307" i="33"/>
  <c r="AL306" i="33"/>
  <c r="AN306" i="33" s="1"/>
  <c r="AK306" i="33"/>
  <c r="AI306" i="33"/>
  <c r="AL305" i="33"/>
  <c r="AN305" i="33" s="1"/>
  <c r="AK305" i="33"/>
  <c r="AI305" i="33"/>
  <c r="AL304" i="33"/>
  <c r="AM304" i="33" s="1"/>
  <c r="AK304" i="33"/>
  <c r="AI304" i="33"/>
  <c r="AI299" i="33"/>
  <c r="AL298" i="33"/>
  <c r="AN298" i="33" s="1"/>
  <c r="AK298" i="33"/>
  <c r="AI298" i="33"/>
  <c r="AL302" i="33"/>
  <c r="AN302" i="33" s="1"/>
  <c r="AK302" i="33"/>
  <c r="AI302" i="33"/>
  <c r="AL301" i="33"/>
  <c r="AM301" i="33" s="1"/>
  <c r="AK301" i="33"/>
  <c r="AI301" i="33"/>
  <c r="AL300" i="33"/>
  <c r="AN300" i="33" s="1"/>
  <c r="AK300" i="33"/>
  <c r="AI300" i="33"/>
  <c r="AI296" i="33"/>
  <c r="AL295" i="33"/>
  <c r="AM295" i="33" s="1"/>
  <c r="AK295" i="33"/>
  <c r="AI295" i="33"/>
  <c r="AL297" i="33"/>
  <c r="AN297" i="33" s="1"/>
  <c r="AK297" i="33"/>
  <c r="AI297" i="33"/>
  <c r="AL294" i="33"/>
  <c r="AN294" i="33" s="1"/>
  <c r="AK294" i="33"/>
  <c r="AI294" i="33"/>
  <c r="AI292" i="33"/>
  <c r="AL291" i="33"/>
  <c r="AM291" i="33" s="1"/>
  <c r="AK291" i="33"/>
  <c r="AI291" i="33"/>
  <c r="AI290" i="33"/>
  <c r="AI289" i="33"/>
  <c r="AI288" i="33"/>
  <c r="AL287" i="33"/>
  <c r="AM287" i="33" s="1"/>
  <c r="AK287" i="33"/>
  <c r="AI287" i="33"/>
  <c r="AM320" i="33" l="1"/>
  <c r="AM319" i="33"/>
  <c r="AN318" i="33"/>
  <c r="AM315" i="33"/>
  <c r="AM316" i="33"/>
  <c r="AN314" i="33"/>
  <c r="AM309" i="33"/>
  <c r="AM313" i="33"/>
  <c r="AM317" i="33"/>
  <c r="AM321" i="33"/>
  <c r="AM310" i="33"/>
  <c r="AM311" i="33"/>
  <c r="AM305" i="33"/>
  <c r="AM307" i="33"/>
  <c r="AN304" i="33"/>
  <c r="AM306" i="33"/>
  <c r="AM300" i="33"/>
  <c r="AM298" i="33"/>
  <c r="AN301" i="33"/>
  <c r="AM302" i="33"/>
  <c r="AN295" i="33"/>
  <c r="AM294" i="33"/>
  <c r="AM297" i="33"/>
  <c r="AN291" i="33"/>
  <c r="AN287" i="33"/>
  <c r="AH281" i="33" l="1"/>
  <c r="K17" i="38" l="1"/>
  <c r="N17" i="38" s="1"/>
  <c r="AL312" i="33"/>
  <c r="AM312" i="33" s="1"/>
  <c r="AK312" i="33"/>
  <c r="AI312" i="33"/>
  <c r="AL303" i="33"/>
  <c r="AN303" i="33" s="1"/>
  <c r="AK303" i="33"/>
  <c r="AI303" i="33"/>
  <c r="AL293" i="33"/>
  <c r="AM293" i="33" s="1"/>
  <c r="AK293" i="33"/>
  <c r="AI293" i="33"/>
  <c r="AL286" i="33"/>
  <c r="AN286" i="33" s="1"/>
  <c r="AK286" i="33"/>
  <c r="AI286" i="33"/>
  <c r="AL285" i="33"/>
  <c r="AN285" i="33" s="1"/>
  <c r="AK285" i="33"/>
  <c r="AI285" i="33"/>
  <c r="AH265" i="33"/>
  <c r="AI265" i="33" s="1"/>
  <c r="AK264" i="33"/>
  <c r="AH264" i="33"/>
  <c r="AI264" i="33" s="1"/>
  <c r="AH430" i="39"/>
  <c r="AK429" i="39"/>
  <c r="AM429" i="39" s="1"/>
  <c r="AJ429" i="39"/>
  <c r="AH429" i="39"/>
  <c r="AL263" i="33"/>
  <c r="AN263" i="33" s="1"/>
  <c r="AK263" i="33"/>
  <c r="AI263" i="33"/>
  <c r="AL257" i="33"/>
  <c r="AN257" i="33" s="1"/>
  <c r="AK257" i="33"/>
  <c r="AH255" i="33"/>
  <c r="AL252" i="33"/>
  <c r="AN252" i="33" s="1"/>
  <c r="AK252" i="33"/>
  <c r="AL262" i="33"/>
  <c r="AN262" i="33" s="1"/>
  <c r="AK262" i="33"/>
  <c r="AI262" i="33"/>
  <c r="AL261" i="33"/>
  <c r="AM261" i="33" s="1"/>
  <c r="AK261" i="33"/>
  <c r="AI261" i="33"/>
  <c r="AL260" i="33"/>
  <c r="AN260" i="33" s="1"/>
  <c r="AK260" i="33"/>
  <c r="AI260" i="33"/>
  <c r="AL259" i="33"/>
  <c r="AN259" i="33" s="1"/>
  <c r="AK259" i="33"/>
  <c r="AI259" i="33"/>
  <c r="AI258" i="33"/>
  <c r="AI257" i="33"/>
  <c r="AN312" i="33" l="1"/>
  <c r="AM285" i="33"/>
  <c r="AM286" i="33"/>
  <c r="AN293" i="33"/>
  <c r="AM303" i="33"/>
  <c r="AL264" i="33"/>
  <c r="AN264" i="33" s="1"/>
  <c r="AL429" i="39"/>
  <c r="AM263" i="33"/>
  <c r="AN261" i="33"/>
  <c r="AM262" i="33"/>
  <c r="AM257" i="33"/>
  <c r="AM252" i="33"/>
  <c r="AM259" i="33"/>
  <c r="AM260" i="33"/>
  <c r="AM264" i="33" l="1"/>
  <c r="AL256" i="33" l="1"/>
  <c r="AN256" i="33" s="1"/>
  <c r="AK256" i="33"/>
  <c r="AI256" i="33"/>
  <c r="AL255" i="33"/>
  <c r="AM255" i="33" s="1"/>
  <c r="AK255" i="33"/>
  <c r="AI255" i="33"/>
  <c r="AL254" i="33"/>
  <c r="AN254" i="33" s="1"/>
  <c r="AK254" i="33"/>
  <c r="AI254" i="33"/>
  <c r="AI253" i="33"/>
  <c r="AI252" i="33"/>
  <c r="AL251" i="33"/>
  <c r="AM251" i="33" s="1"/>
  <c r="AK251" i="33"/>
  <c r="AI251" i="33"/>
  <c r="AL243" i="33"/>
  <c r="AN243" i="33" s="1"/>
  <c r="AT238" i="33"/>
  <c r="AL249" i="33"/>
  <c r="AM249" i="33" s="1"/>
  <c r="AK249" i="33"/>
  <c r="AI249" i="33"/>
  <c r="AL248" i="33"/>
  <c r="AN248" i="33" s="1"/>
  <c r="AK248" i="33"/>
  <c r="AI248" i="33"/>
  <c r="AL247" i="33"/>
  <c r="AN247" i="33" s="1"/>
  <c r="AK247" i="33"/>
  <c r="AI247" i="33"/>
  <c r="AI244" i="33"/>
  <c r="AK243" i="33"/>
  <c r="AI243" i="33"/>
  <c r="AI241" i="33"/>
  <c r="AL240" i="33"/>
  <c r="AN240" i="33" s="1"/>
  <c r="AK240" i="33"/>
  <c r="AI240" i="33"/>
  <c r="AL242" i="33"/>
  <c r="AN242" i="33" s="1"/>
  <c r="AK242" i="33"/>
  <c r="AI242" i="33"/>
  <c r="AL246" i="33"/>
  <c r="AN246" i="33" s="1"/>
  <c r="AK246" i="33"/>
  <c r="AI246" i="33"/>
  <c r="AL245" i="33"/>
  <c r="AN245" i="33" s="1"/>
  <c r="AK245" i="33"/>
  <c r="AI245" i="33"/>
  <c r="AL239" i="33"/>
  <c r="AN239" i="33" s="1"/>
  <c r="AK239" i="33"/>
  <c r="AI239" i="33"/>
  <c r="AL238" i="33"/>
  <c r="AM238" i="33" s="1"/>
  <c r="AK238" i="33"/>
  <c r="AI238" i="33"/>
  <c r="AL237" i="33"/>
  <c r="AN237" i="33" s="1"/>
  <c r="AK237" i="33"/>
  <c r="AI237" i="33"/>
  <c r="AL236" i="33"/>
  <c r="AN236" i="33" s="1"/>
  <c r="AK236" i="33"/>
  <c r="AI236" i="33"/>
  <c r="AH235" i="33"/>
  <c r="AI235" i="33" s="1"/>
  <c r="AI234" i="33"/>
  <c r="AL233" i="33"/>
  <c r="AN233" i="33" s="1"/>
  <c r="AK233" i="33"/>
  <c r="AI233" i="33"/>
  <c r="AL232" i="33"/>
  <c r="AN232" i="33" s="1"/>
  <c r="AK232" i="33"/>
  <c r="AI232" i="33"/>
  <c r="AL231" i="33"/>
  <c r="AN231" i="33" s="1"/>
  <c r="AK231" i="33"/>
  <c r="AI231" i="33"/>
  <c r="AL228" i="33"/>
  <c r="AN228" i="33" s="1"/>
  <c r="AK228" i="33"/>
  <c r="AI228" i="33"/>
  <c r="AL227" i="33"/>
  <c r="AN227" i="33" s="1"/>
  <c r="AK227" i="33"/>
  <c r="AI227" i="33"/>
  <c r="AL226" i="33"/>
  <c r="AN226" i="33" s="1"/>
  <c r="AK226" i="33"/>
  <c r="AI226" i="33"/>
  <c r="AL225" i="33"/>
  <c r="AM225" i="33" s="1"/>
  <c r="AK225" i="33"/>
  <c r="AI225" i="33"/>
  <c r="AL224" i="33"/>
  <c r="AN224" i="33" s="1"/>
  <c r="AK224" i="33"/>
  <c r="AI224" i="33"/>
  <c r="AL223" i="33"/>
  <c r="AN223" i="33" s="1"/>
  <c r="AK223" i="33"/>
  <c r="AI223" i="33"/>
  <c r="AI222" i="33"/>
  <c r="AL221" i="33"/>
  <c r="AN221" i="33" s="1"/>
  <c r="AK221" i="33"/>
  <c r="AI221" i="33"/>
  <c r="AL235" i="33"/>
  <c r="AN235" i="33" s="1"/>
  <c r="AK235" i="33"/>
  <c r="AL230" i="33"/>
  <c r="AN230" i="33" s="1"/>
  <c r="AK230" i="33"/>
  <c r="AI230" i="33"/>
  <c r="AL229" i="33"/>
  <c r="AN229" i="33" s="1"/>
  <c r="AK229" i="33"/>
  <c r="AI229" i="33"/>
  <c r="AL220" i="33"/>
  <c r="AN220" i="33" s="1"/>
  <c r="AK220" i="33"/>
  <c r="AI220" i="33"/>
  <c r="AL218" i="33"/>
  <c r="AN218" i="33" s="1"/>
  <c r="AK218" i="33"/>
  <c r="AI218" i="33"/>
  <c r="AL217" i="33"/>
  <c r="AN217" i="33" s="1"/>
  <c r="AK217" i="33"/>
  <c r="AI217" i="33"/>
  <c r="AL216" i="33"/>
  <c r="AN216" i="33" s="1"/>
  <c r="AK216" i="33"/>
  <c r="AI216" i="33"/>
  <c r="AL215" i="33"/>
  <c r="AM215" i="33" s="1"/>
  <c r="AK215" i="33"/>
  <c r="AI215" i="33"/>
  <c r="AL250" i="33"/>
  <c r="AN250" i="33" s="1"/>
  <c r="AK250" i="33"/>
  <c r="AI250" i="33"/>
  <c r="AI198" i="33"/>
  <c r="AL197" i="33"/>
  <c r="AN197" i="33" s="1"/>
  <c r="AK197" i="33"/>
  <c r="AI197" i="33"/>
  <c r="AI195" i="33"/>
  <c r="AL194" i="33"/>
  <c r="AN194" i="33" s="1"/>
  <c r="AK194" i="33"/>
  <c r="AI194" i="33"/>
  <c r="AM243" i="33" l="1"/>
  <c r="AN249" i="33"/>
  <c r="AN255" i="33"/>
  <c r="AM256" i="33"/>
  <c r="AM247" i="33"/>
  <c r="AN251" i="33"/>
  <c r="AM254" i="33"/>
  <c r="AM248" i="33"/>
  <c r="AM242" i="33"/>
  <c r="AM240" i="33"/>
  <c r="AM239" i="33"/>
  <c r="AN238" i="33"/>
  <c r="AM236" i="33"/>
  <c r="AM245" i="33"/>
  <c r="AM237" i="33"/>
  <c r="AM246" i="33"/>
  <c r="AM233" i="33"/>
  <c r="AM231" i="33"/>
  <c r="AM232" i="33"/>
  <c r="AM226" i="33"/>
  <c r="AN225" i="33"/>
  <c r="AM223" i="33"/>
  <c r="AM227" i="33"/>
  <c r="AM224" i="33"/>
  <c r="AM228" i="33"/>
  <c r="AM229" i="33"/>
  <c r="AM221" i="33"/>
  <c r="AM220" i="33"/>
  <c r="AM230" i="33"/>
  <c r="AM235" i="33"/>
  <c r="AM216" i="33"/>
  <c r="AN215" i="33"/>
  <c r="AM217" i="33"/>
  <c r="AM218" i="33"/>
  <c r="AM250" i="33"/>
  <c r="AM197" i="33"/>
  <c r="AM194" i="33"/>
  <c r="AL196" i="33" l="1"/>
  <c r="AN196" i="33" s="1"/>
  <c r="AK196" i="33"/>
  <c r="AI196" i="33"/>
  <c r="AL193" i="33"/>
  <c r="AM193" i="33" s="1"/>
  <c r="AK193" i="33"/>
  <c r="AI193" i="33"/>
  <c r="AL192" i="33"/>
  <c r="AN192" i="33" s="1"/>
  <c r="AK192" i="33"/>
  <c r="AI192" i="33"/>
  <c r="AL191" i="33"/>
  <c r="AN191" i="33" s="1"/>
  <c r="AK191" i="33"/>
  <c r="AI191" i="33"/>
  <c r="AL190" i="33"/>
  <c r="AN190" i="33" s="1"/>
  <c r="AK190" i="33"/>
  <c r="AI190" i="33"/>
  <c r="AL185" i="33"/>
  <c r="AN185" i="33" s="1"/>
  <c r="AK185" i="33"/>
  <c r="AL183" i="33"/>
  <c r="AN183" i="33" s="1"/>
  <c r="AK183" i="33"/>
  <c r="AN193" i="33" l="1"/>
  <c r="AM196" i="33"/>
  <c r="AM190" i="33"/>
  <c r="AM191" i="33"/>
  <c r="AM192" i="33"/>
  <c r="AM185" i="33"/>
  <c r="AM183" i="33"/>
  <c r="AL181" i="33" l="1"/>
  <c r="AN181" i="33" s="1"/>
  <c r="AK181" i="33"/>
  <c r="AL189" i="33"/>
  <c r="AN189" i="33" s="1"/>
  <c r="AK189" i="33"/>
  <c r="AI189" i="33"/>
  <c r="AL188" i="33"/>
  <c r="AN188" i="33" s="1"/>
  <c r="AK188" i="33"/>
  <c r="AI188" i="33"/>
  <c r="AL187" i="33"/>
  <c r="AN187" i="33" s="1"/>
  <c r="AK187" i="33"/>
  <c r="AI187" i="33"/>
  <c r="AI186" i="33"/>
  <c r="AI185" i="33"/>
  <c r="AI184" i="33"/>
  <c r="AI183" i="33"/>
  <c r="AI179" i="33"/>
  <c r="AL178" i="33"/>
  <c r="AN178" i="33" s="1"/>
  <c r="AK178" i="33"/>
  <c r="AI178" i="33"/>
  <c r="AI176" i="33"/>
  <c r="AL175" i="33"/>
  <c r="AN175" i="33" s="1"/>
  <c r="AK175" i="33"/>
  <c r="AI175" i="33"/>
  <c r="AL177" i="33"/>
  <c r="AN177" i="33" s="1"/>
  <c r="AK177" i="33"/>
  <c r="AI177" i="33"/>
  <c r="AL174" i="33"/>
  <c r="AN174" i="33" s="1"/>
  <c r="AK174" i="33"/>
  <c r="AI174" i="33"/>
  <c r="AL173" i="33"/>
  <c r="AN173" i="33" s="1"/>
  <c r="AK173" i="33"/>
  <c r="AI173" i="33"/>
  <c r="AL172" i="33"/>
  <c r="AN172" i="33" s="1"/>
  <c r="AK172" i="33"/>
  <c r="AI172" i="33"/>
  <c r="AL171" i="33"/>
  <c r="AN171" i="33" s="1"/>
  <c r="AK171" i="33"/>
  <c r="AI171" i="33"/>
  <c r="AI169" i="33"/>
  <c r="AL168" i="33"/>
  <c r="AN168" i="33" s="1"/>
  <c r="AK168" i="33"/>
  <c r="AI168" i="33"/>
  <c r="AL170" i="33"/>
  <c r="AN170" i="33" s="1"/>
  <c r="AK170" i="33"/>
  <c r="AI170" i="33"/>
  <c r="AI166" i="33"/>
  <c r="AL165" i="33"/>
  <c r="AN165" i="33" s="1"/>
  <c r="AK165" i="33"/>
  <c r="AI165" i="33"/>
  <c r="AL167" i="33"/>
  <c r="AN167" i="33" s="1"/>
  <c r="AK167" i="33"/>
  <c r="AI167" i="33"/>
  <c r="AH162" i="33"/>
  <c r="AI162" i="33" s="1"/>
  <c r="AK161" i="33"/>
  <c r="AH161" i="33"/>
  <c r="AI161" i="33" s="1"/>
  <c r="AI164" i="33"/>
  <c r="AL163" i="33"/>
  <c r="AN163" i="33" s="1"/>
  <c r="AK163" i="33"/>
  <c r="AI163" i="33"/>
  <c r="AI160" i="33"/>
  <c r="AK159" i="33"/>
  <c r="AI159" i="33"/>
  <c r="AI182" i="33"/>
  <c r="AL180" i="33"/>
  <c r="AM180" i="33" s="1"/>
  <c r="AK180" i="33"/>
  <c r="AI180" i="33"/>
  <c r="AI181" i="33"/>
  <c r="AM187" i="33" l="1"/>
  <c r="AM181" i="33"/>
  <c r="AM188" i="33"/>
  <c r="AM189" i="33"/>
  <c r="AM178" i="33"/>
  <c r="AM177" i="33"/>
  <c r="AM175" i="33"/>
  <c r="AM173" i="33"/>
  <c r="AM174" i="33"/>
  <c r="AM171" i="33"/>
  <c r="AM172" i="33"/>
  <c r="AM170" i="33"/>
  <c r="AM168" i="33"/>
  <c r="AM167" i="33"/>
  <c r="AM165" i="33"/>
  <c r="AL161" i="33"/>
  <c r="AN180" i="33"/>
  <c r="AM163" i="33"/>
  <c r="AL159" i="33"/>
  <c r="AN161" i="33" l="1"/>
  <c r="AM161" i="33"/>
  <c r="AN159" i="33"/>
  <c r="AM159" i="33"/>
  <c r="AI141" i="33" l="1"/>
  <c r="AI140" i="33"/>
  <c r="AL139" i="33"/>
  <c r="AN139" i="33" s="1"/>
  <c r="AK139" i="33"/>
  <c r="AI139" i="33"/>
  <c r="AK138" i="33"/>
  <c r="AL138" i="33"/>
  <c r="AM138" i="33" s="1"/>
  <c r="AI138" i="33"/>
  <c r="AH136" i="33"/>
  <c r="AM139" i="33" l="1"/>
  <c r="AN138" i="33"/>
  <c r="AH129" i="33"/>
  <c r="AL137" i="33"/>
  <c r="AN137" i="33" s="1"/>
  <c r="AK137" i="33"/>
  <c r="AI137" i="33"/>
  <c r="AL136" i="33"/>
  <c r="AN136" i="33" s="1"/>
  <c r="AK136" i="33"/>
  <c r="AI136" i="33"/>
  <c r="AL135" i="33"/>
  <c r="AN135" i="33" s="1"/>
  <c r="AK135" i="33"/>
  <c r="AI135" i="33"/>
  <c r="AL134" i="33"/>
  <c r="AM134" i="33" s="1"/>
  <c r="AK134" i="33"/>
  <c r="AI134" i="33"/>
  <c r="AL133" i="33"/>
  <c r="AM133" i="33" s="1"/>
  <c r="AK133" i="33"/>
  <c r="AI133" i="33"/>
  <c r="AH125" i="33"/>
  <c r="AH124" i="33"/>
  <c r="AK124" i="33"/>
  <c r="AJ588" i="19"/>
  <c r="AJ587" i="19"/>
  <c r="AJ585" i="19"/>
  <c r="AJ583" i="19"/>
  <c r="AJ582" i="19"/>
  <c r="AJ581" i="19"/>
  <c r="AK583" i="19"/>
  <c r="AM583" i="19" s="1"/>
  <c r="AH583" i="19"/>
  <c r="AH584" i="19"/>
  <c r="AK1157" i="39"/>
  <c r="AM1157" i="39" s="1"/>
  <c r="AJ1157" i="39"/>
  <c r="AH1157" i="39"/>
  <c r="AK1156" i="39"/>
  <c r="AL1156" i="39" s="1"/>
  <c r="AJ1156" i="39"/>
  <c r="AH1156" i="39"/>
  <c r="AK1155" i="39"/>
  <c r="AM1155" i="39" s="1"/>
  <c r="AJ1155" i="39"/>
  <c r="AH1155" i="39"/>
  <c r="AK1154" i="39"/>
  <c r="AM1154" i="39" s="1"/>
  <c r="AJ1154" i="39"/>
  <c r="AH1154" i="39"/>
  <c r="AK1153" i="39"/>
  <c r="AM1153" i="39" s="1"/>
  <c r="AJ1153" i="39"/>
  <c r="AH1153" i="39"/>
  <c r="AK1137" i="39"/>
  <c r="AM1137" i="39" s="1"/>
  <c r="AJ1137" i="39"/>
  <c r="AH1137" i="39"/>
  <c r="AK1136" i="39"/>
  <c r="AM1136" i="39" s="1"/>
  <c r="AJ1136" i="39"/>
  <c r="AH1136" i="39"/>
  <c r="AK1135" i="39"/>
  <c r="AL1135" i="39" s="1"/>
  <c r="AJ1135" i="39"/>
  <c r="AH1135" i="39"/>
  <c r="AK1134" i="39"/>
  <c r="AL1134" i="39" s="1"/>
  <c r="AJ1134" i="39"/>
  <c r="AH1134" i="39"/>
  <c r="AK1133" i="39"/>
  <c r="AM1133" i="39" s="1"/>
  <c r="AJ1133" i="39"/>
  <c r="AH1133" i="39"/>
  <c r="AK1117" i="39"/>
  <c r="AM1117" i="39" s="1"/>
  <c r="AJ1117" i="39"/>
  <c r="AH1117" i="39"/>
  <c r="AK1116" i="39"/>
  <c r="AM1116" i="39" s="1"/>
  <c r="AJ1116" i="39"/>
  <c r="AH1116" i="39"/>
  <c r="AK1115" i="39"/>
  <c r="AM1115" i="39" s="1"/>
  <c r="AJ1115" i="39"/>
  <c r="AH1115" i="39"/>
  <c r="AK1114" i="39"/>
  <c r="AL1114" i="39" s="1"/>
  <c r="AJ1114" i="39"/>
  <c r="AH1114" i="39"/>
  <c r="AK1113" i="39"/>
  <c r="AM1113" i="39" s="1"/>
  <c r="AJ1113" i="39"/>
  <c r="AH1113" i="39"/>
  <c r="AK1097" i="39"/>
  <c r="AM1097" i="39" s="1"/>
  <c r="AJ1097" i="39"/>
  <c r="AH1097" i="39"/>
  <c r="AK1096" i="39"/>
  <c r="AM1096" i="39" s="1"/>
  <c r="AJ1096" i="39"/>
  <c r="AH1096" i="39"/>
  <c r="AK1095" i="39"/>
  <c r="AM1095" i="39" s="1"/>
  <c r="AJ1095" i="39"/>
  <c r="AH1095" i="39"/>
  <c r="AK1094" i="39"/>
  <c r="AL1094" i="39" s="1"/>
  <c r="AJ1094" i="39"/>
  <c r="AH1094" i="39"/>
  <c r="AK1093" i="39"/>
  <c r="AM1093" i="39" s="1"/>
  <c r="AJ1093" i="39"/>
  <c r="AH1093" i="39"/>
  <c r="AK1077" i="39"/>
  <c r="AM1077" i="39" s="1"/>
  <c r="AJ1077" i="39"/>
  <c r="AH1077" i="39"/>
  <c r="AK1076" i="39"/>
  <c r="AM1076" i="39" s="1"/>
  <c r="AJ1076" i="39"/>
  <c r="AH1076" i="39"/>
  <c r="AK1075" i="39"/>
  <c r="AM1075" i="39" s="1"/>
  <c r="AJ1075" i="39"/>
  <c r="AH1075" i="39"/>
  <c r="AK1074" i="39"/>
  <c r="AM1074" i="39" s="1"/>
  <c r="AJ1074" i="39"/>
  <c r="AH1074" i="39"/>
  <c r="AK1073" i="39"/>
  <c r="AM1073" i="39" s="1"/>
  <c r="AJ1073" i="39"/>
  <c r="AH1073" i="39"/>
  <c r="AK1057" i="39"/>
  <c r="AM1057" i="39" s="1"/>
  <c r="AJ1057" i="39"/>
  <c r="AH1057" i="39"/>
  <c r="AK1056" i="39"/>
  <c r="AM1056" i="39" s="1"/>
  <c r="AJ1056" i="39"/>
  <c r="AH1056" i="39"/>
  <c r="AK1055" i="39"/>
  <c r="AM1055" i="39" s="1"/>
  <c r="AJ1055" i="39"/>
  <c r="AH1055" i="39"/>
  <c r="AK1054" i="39"/>
  <c r="AL1054" i="39" s="1"/>
  <c r="AJ1054" i="39"/>
  <c r="AH1054" i="39"/>
  <c r="AK1053" i="39"/>
  <c r="AM1053" i="39" s="1"/>
  <c r="AJ1053" i="39"/>
  <c r="AH1053" i="39"/>
  <c r="AK1037" i="39"/>
  <c r="AM1037" i="39" s="1"/>
  <c r="AJ1037" i="39"/>
  <c r="AH1037" i="39"/>
  <c r="AK1036" i="39"/>
  <c r="AM1036" i="39" s="1"/>
  <c r="AJ1036" i="39"/>
  <c r="AH1036" i="39"/>
  <c r="AK1035" i="39"/>
  <c r="AM1035" i="39" s="1"/>
  <c r="AJ1035" i="39"/>
  <c r="AH1035" i="39"/>
  <c r="AK1034" i="39"/>
  <c r="AL1034" i="39" s="1"/>
  <c r="AJ1034" i="39"/>
  <c r="AH1034" i="39"/>
  <c r="AK1033" i="39"/>
  <c r="AM1033" i="39" s="1"/>
  <c r="AJ1033" i="39"/>
  <c r="AH1033" i="39"/>
  <c r="AK1017" i="39"/>
  <c r="AM1017" i="39" s="1"/>
  <c r="AJ1017" i="39"/>
  <c r="AH1017" i="39"/>
  <c r="AK1016" i="39"/>
  <c r="AM1016" i="39" s="1"/>
  <c r="AJ1016" i="39"/>
  <c r="AH1016" i="39"/>
  <c r="AK1015" i="39"/>
  <c r="AL1015" i="39" s="1"/>
  <c r="AJ1015" i="39"/>
  <c r="AH1015" i="39"/>
  <c r="AK1014" i="39"/>
  <c r="AL1014" i="39" s="1"/>
  <c r="AJ1014" i="39"/>
  <c r="AH1014" i="39"/>
  <c r="AK1013" i="39"/>
  <c r="AM1013" i="39" s="1"/>
  <c r="AJ1013" i="39"/>
  <c r="AH1013" i="39"/>
  <c r="AK997" i="39"/>
  <c r="AM997" i="39" s="1"/>
  <c r="AJ997" i="39"/>
  <c r="AH997" i="39"/>
  <c r="AK996" i="39"/>
  <c r="AM996" i="39" s="1"/>
  <c r="AJ996" i="39"/>
  <c r="AH996" i="39"/>
  <c r="AK995" i="39"/>
  <c r="AM995" i="39" s="1"/>
  <c r="AJ995" i="39"/>
  <c r="AH995" i="39"/>
  <c r="AK994" i="39"/>
  <c r="AM994" i="39" s="1"/>
  <c r="AJ994" i="39"/>
  <c r="AH994" i="39"/>
  <c r="AK993" i="39"/>
  <c r="AM993" i="39" s="1"/>
  <c r="AJ993" i="39"/>
  <c r="AH993" i="39"/>
  <c r="AK977" i="39"/>
  <c r="AM977" i="39" s="1"/>
  <c r="AJ977" i="39"/>
  <c r="AH977" i="39"/>
  <c r="AK976" i="39"/>
  <c r="AM976" i="39" s="1"/>
  <c r="AJ976" i="39"/>
  <c r="AH976" i="39"/>
  <c r="AK975" i="39"/>
  <c r="AM975" i="39" s="1"/>
  <c r="AJ975" i="39"/>
  <c r="AH975" i="39"/>
  <c r="AK974" i="39"/>
  <c r="AL974" i="39" s="1"/>
  <c r="AJ974" i="39"/>
  <c r="AH974" i="39"/>
  <c r="AK973" i="39"/>
  <c r="AM973" i="39" s="1"/>
  <c r="AJ973" i="39"/>
  <c r="AH973" i="39"/>
  <c r="AK957" i="39"/>
  <c r="AM957" i="39" s="1"/>
  <c r="AJ957" i="39"/>
  <c r="AH957" i="39"/>
  <c r="AK956" i="39"/>
  <c r="AM956" i="39" s="1"/>
  <c r="AJ956" i="39"/>
  <c r="AH956" i="39"/>
  <c r="AK955" i="39"/>
  <c r="AM955" i="39" s="1"/>
  <c r="AJ955" i="39"/>
  <c r="AH955" i="39"/>
  <c r="AK954" i="39"/>
  <c r="AM954" i="39" s="1"/>
  <c r="AJ954" i="39"/>
  <c r="AH954" i="39"/>
  <c r="AK953" i="39"/>
  <c r="AM953" i="39" s="1"/>
  <c r="AJ953" i="39"/>
  <c r="AH953" i="39"/>
  <c r="AK937" i="39"/>
  <c r="AM937" i="39" s="1"/>
  <c r="AJ937" i="39"/>
  <c r="AH937" i="39"/>
  <c r="AK936" i="39"/>
  <c r="AM936" i="39" s="1"/>
  <c r="AJ936" i="39"/>
  <c r="AH936" i="39"/>
  <c r="AK935" i="39"/>
  <c r="AM935" i="39" s="1"/>
  <c r="AJ935" i="39"/>
  <c r="AH935" i="39"/>
  <c r="AK934" i="39"/>
  <c r="AL934" i="39" s="1"/>
  <c r="AJ934" i="39"/>
  <c r="AH934" i="39"/>
  <c r="AK933" i="39"/>
  <c r="AM933" i="39" s="1"/>
  <c r="AJ933" i="39"/>
  <c r="AH933" i="39"/>
  <c r="AK917" i="39"/>
  <c r="AM917" i="39" s="1"/>
  <c r="AJ917" i="39"/>
  <c r="AH917" i="39"/>
  <c r="AK916" i="39"/>
  <c r="AM916" i="39" s="1"/>
  <c r="AJ916" i="39"/>
  <c r="AH916" i="39"/>
  <c r="AK915" i="39"/>
  <c r="AM915" i="39" s="1"/>
  <c r="AJ915" i="39"/>
  <c r="AH915" i="39"/>
  <c r="AK914" i="39"/>
  <c r="AM914" i="39" s="1"/>
  <c r="AJ914" i="39"/>
  <c r="AH914" i="39"/>
  <c r="AK913" i="39"/>
  <c r="AM913" i="39" s="1"/>
  <c r="AJ913" i="39"/>
  <c r="AH913" i="39"/>
  <c r="AK897" i="39"/>
  <c r="AM897" i="39" s="1"/>
  <c r="AJ897" i="39"/>
  <c r="AH897" i="39"/>
  <c r="AK896" i="39"/>
  <c r="AM896" i="39" s="1"/>
  <c r="AJ896" i="39"/>
  <c r="AH896" i="39"/>
  <c r="AK895" i="39"/>
  <c r="AL895" i="39" s="1"/>
  <c r="AJ895" i="39"/>
  <c r="AH895" i="39"/>
  <c r="AK894" i="39"/>
  <c r="AM894" i="39" s="1"/>
  <c r="AJ894" i="39"/>
  <c r="AH894" i="39"/>
  <c r="AK893" i="39"/>
  <c r="AM893" i="39" s="1"/>
  <c r="AJ893" i="39"/>
  <c r="AH893" i="39"/>
  <c r="AK877" i="39"/>
  <c r="AM877" i="39" s="1"/>
  <c r="AJ877" i="39"/>
  <c r="AH877" i="39"/>
  <c r="AK876" i="39"/>
  <c r="AM876" i="39" s="1"/>
  <c r="AJ876" i="39"/>
  <c r="AH876" i="39"/>
  <c r="AK875" i="39"/>
  <c r="AM875" i="39" s="1"/>
  <c r="AJ875" i="39"/>
  <c r="AH875" i="39"/>
  <c r="AK874" i="39"/>
  <c r="AL874" i="39" s="1"/>
  <c r="AJ874" i="39"/>
  <c r="AH874" i="39"/>
  <c r="AK873" i="39"/>
  <c r="AM873" i="39" s="1"/>
  <c r="AJ873" i="39"/>
  <c r="AH873" i="39"/>
  <c r="AH840" i="39"/>
  <c r="AH839" i="39"/>
  <c r="AH823" i="39"/>
  <c r="AH822" i="39"/>
  <c r="AK738" i="39"/>
  <c r="AM738" i="39" s="1"/>
  <c r="AJ738" i="39"/>
  <c r="AH738" i="39"/>
  <c r="AH671" i="39"/>
  <c r="AH670" i="39"/>
  <c r="AH637" i="39"/>
  <c r="AH636" i="39"/>
  <c r="AK620" i="39"/>
  <c r="AL620" i="39" s="1"/>
  <c r="AJ620" i="39"/>
  <c r="AH620" i="39"/>
  <c r="AH568" i="39"/>
  <c r="AH567" i="39"/>
  <c r="AK412" i="39"/>
  <c r="AM412" i="39" s="1"/>
  <c r="AJ412" i="39"/>
  <c r="AH412" i="39"/>
  <c r="AH411" i="39"/>
  <c r="AK410" i="39"/>
  <c r="AM410" i="39" s="1"/>
  <c r="AJ410" i="39"/>
  <c r="AH410" i="39"/>
  <c r="AK394" i="39"/>
  <c r="AM394" i="39" s="1"/>
  <c r="AJ394" i="39"/>
  <c r="AH394" i="39"/>
  <c r="AK378" i="39"/>
  <c r="AM378" i="39" s="1"/>
  <c r="AJ378" i="39"/>
  <c r="AH378" i="39"/>
  <c r="AH377" i="39"/>
  <c r="AK376" i="39"/>
  <c r="AM376" i="39" s="1"/>
  <c r="AJ376" i="39"/>
  <c r="AH376" i="39"/>
  <c r="AK360" i="39"/>
  <c r="AM360" i="39" s="1"/>
  <c r="AJ360" i="39"/>
  <c r="AH360" i="39"/>
  <c r="AK344" i="39"/>
  <c r="AM344" i="39" s="1"/>
  <c r="AJ344" i="39"/>
  <c r="AH344" i="39"/>
  <c r="AK328" i="39"/>
  <c r="AM328" i="39" s="1"/>
  <c r="AJ328" i="39"/>
  <c r="AH328" i="39"/>
  <c r="AK312" i="39"/>
  <c r="AM312" i="39" s="1"/>
  <c r="AJ312" i="39"/>
  <c r="AH312" i="39"/>
  <c r="AH296" i="39"/>
  <c r="AK295" i="39"/>
  <c r="AM295" i="39" s="1"/>
  <c r="AJ295" i="39"/>
  <c r="AH295" i="39"/>
  <c r="AK279" i="39"/>
  <c r="AM279" i="39" s="1"/>
  <c r="AJ279" i="39"/>
  <c r="AH279" i="39"/>
  <c r="AH263" i="39"/>
  <c r="AK262" i="39"/>
  <c r="AM262" i="39" s="1"/>
  <c r="AJ262" i="39"/>
  <c r="AH262" i="39"/>
  <c r="AK246" i="39"/>
  <c r="AM246" i="39" s="1"/>
  <c r="AJ246" i="39"/>
  <c r="AH246" i="39"/>
  <c r="AH230" i="39"/>
  <c r="AK229" i="39"/>
  <c r="AM229" i="39" s="1"/>
  <c r="AJ229" i="39"/>
  <c r="AH229" i="39"/>
  <c r="AK213" i="39"/>
  <c r="AM213" i="39" s="1"/>
  <c r="AJ213" i="39"/>
  <c r="AH213" i="39"/>
  <c r="AK197" i="39"/>
  <c r="AM197" i="39" s="1"/>
  <c r="AJ197" i="39"/>
  <c r="AH197" i="39"/>
  <c r="AH181" i="39"/>
  <c r="AK180" i="39"/>
  <c r="AM180" i="39" s="1"/>
  <c r="AJ180" i="39"/>
  <c r="AH180" i="39"/>
  <c r="AK179" i="39"/>
  <c r="AM179" i="39" s="1"/>
  <c r="AJ179" i="39"/>
  <c r="AH179" i="39"/>
  <c r="AK163" i="39"/>
  <c r="AM163" i="39" s="1"/>
  <c r="AJ163" i="39"/>
  <c r="AH163" i="39"/>
  <c r="AH147" i="39"/>
  <c r="AK146" i="39"/>
  <c r="AM146" i="39" s="1"/>
  <c r="AJ146" i="39"/>
  <c r="AH146" i="39"/>
  <c r="AK145" i="39"/>
  <c r="AM145" i="39" s="1"/>
  <c r="AJ145" i="39"/>
  <c r="AH145" i="39"/>
  <c r="AK144" i="39"/>
  <c r="AL144" i="39" s="1"/>
  <c r="AJ144" i="39"/>
  <c r="AH144" i="39"/>
  <c r="AK128" i="39"/>
  <c r="AM128" i="39" s="1"/>
  <c r="AJ128" i="39"/>
  <c r="AH128" i="39"/>
  <c r="AH112" i="39"/>
  <c r="AK111" i="39"/>
  <c r="AM111" i="39" s="1"/>
  <c r="AJ111" i="39"/>
  <c r="AH111" i="39"/>
  <c r="AH95" i="39"/>
  <c r="AK94" i="39"/>
  <c r="AM94" i="39" s="1"/>
  <c r="AJ94" i="39"/>
  <c r="AH94" i="39"/>
  <c r="AK78" i="39"/>
  <c r="AM78" i="39" s="1"/>
  <c r="AJ78" i="39"/>
  <c r="AH78" i="39"/>
  <c r="AH62" i="39"/>
  <c r="AK61" i="39"/>
  <c r="AM61" i="39" s="1"/>
  <c r="AJ61" i="39"/>
  <c r="AH61" i="39"/>
  <c r="AK45" i="39"/>
  <c r="AM45" i="39" s="1"/>
  <c r="AJ45" i="39"/>
  <c r="AH45" i="39"/>
  <c r="AH29" i="39"/>
  <c r="AK28" i="39"/>
  <c r="AM28" i="39" s="1"/>
  <c r="AJ28" i="39"/>
  <c r="AH28" i="39"/>
  <c r="AK27" i="39"/>
  <c r="AM27" i="39" s="1"/>
  <c r="AJ27" i="39"/>
  <c r="AH27" i="39"/>
  <c r="AH11" i="39"/>
  <c r="AK10" i="39"/>
  <c r="AM10" i="39" s="1"/>
  <c r="AJ10" i="39"/>
  <c r="AH10" i="39"/>
  <c r="AK9" i="39"/>
  <c r="AM9" i="39" s="1"/>
  <c r="AJ9" i="39"/>
  <c r="AH9" i="39"/>
  <c r="AH551" i="39"/>
  <c r="AH550" i="39"/>
  <c r="AK549" i="39"/>
  <c r="AL549" i="39" s="1"/>
  <c r="AJ549" i="39"/>
  <c r="AH549" i="39"/>
  <c r="AH533" i="39"/>
  <c r="AH532" i="39"/>
  <c r="AK531" i="39"/>
  <c r="AM531" i="39" s="1"/>
  <c r="AJ531" i="39"/>
  <c r="AH531" i="39"/>
  <c r="AK446" i="39"/>
  <c r="AL446" i="39" s="1"/>
  <c r="AJ446" i="39"/>
  <c r="AH446" i="39"/>
  <c r="AK428" i="39"/>
  <c r="AM428" i="39" s="1"/>
  <c r="AJ428" i="39"/>
  <c r="AH428" i="39"/>
  <c r="AL119" i="33"/>
  <c r="AN119" i="33" s="1"/>
  <c r="AK119" i="33"/>
  <c r="AK122" i="33"/>
  <c r="AL122" i="33"/>
  <c r="AM122" i="33" s="1"/>
  <c r="AJ775" i="39" l="1"/>
  <c r="AJ920" i="39"/>
  <c r="AJ1160" i="39"/>
  <c r="AJ674" i="39"/>
  <c r="AH725" i="39"/>
  <c r="AH1020" i="39"/>
  <c r="AJ1140" i="39"/>
  <c r="AJ657" i="39"/>
  <c r="AL1055" i="39"/>
  <c r="AL894" i="39"/>
  <c r="AM895" i="39"/>
  <c r="AL915" i="39"/>
  <c r="AH1040" i="39"/>
  <c r="AM1114" i="39"/>
  <c r="AL1115" i="39"/>
  <c r="AM1135" i="39"/>
  <c r="AH1000" i="39"/>
  <c r="AJ623" i="39"/>
  <c r="AM620" i="39"/>
  <c r="AJ640" i="39"/>
  <c r="AH843" i="39"/>
  <c r="AM934" i="39"/>
  <c r="AL935" i="39"/>
  <c r="AH657" i="39"/>
  <c r="AJ725" i="39"/>
  <c r="AL725" i="39" s="1"/>
  <c r="AM725" i="39" s="1"/>
  <c r="AH775" i="39"/>
  <c r="AL954" i="39"/>
  <c r="AM974" i="39"/>
  <c r="AL975" i="39"/>
  <c r="AJ1000" i="39"/>
  <c r="AL995" i="39"/>
  <c r="AJ1020" i="39"/>
  <c r="AM1015" i="39"/>
  <c r="AJ1040" i="39"/>
  <c r="AM1054" i="39"/>
  <c r="AJ1100" i="39"/>
  <c r="AH1140" i="39"/>
  <c r="AH623" i="39"/>
  <c r="AH640" i="39"/>
  <c r="AH741" i="39"/>
  <c r="AJ843" i="39"/>
  <c r="AL843" i="39" s="1"/>
  <c r="AM843" i="39" s="1"/>
  <c r="AM874" i="39"/>
  <c r="AL875" i="39"/>
  <c r="AL1074" i="39"/>
  <c r="AM1094" i="39"/>
  <c r="AL1095" i="39"/>
  <c r="AH708" i="39"/>
  <c r="AJ571" i="39"/>
  <c r="AH588" i="39"/>
  <c r="AJ605" i="39"/>
  <c r="AH691" i="39"/>
  <c r="AJ708" i="39"/>
  <c r="AJ792" i="39"/>
  <c r="AH809" i="39"/>
  <c r="AJ826" i="39"/>
  <c r="AJ860" i="39"/>
  <c r="AH880" i="39"/>
  <c r="AJ900" i="39"/>
  <c r="AL914" i="39"/>
  <c r="AH940" i="39"/>
  <c r="AJ960" i="39"/>
  <c r="AH980" i="39"/>
  <c r="AL994" i="39"/>
  <c r="AM1034" i="39"/>
  <c r="AL1035" i="39"/>
  <c r="AJ1060" i="39"/>
  <c r="AH1080" i="39"/>
  <c r="AL1075" i="39"/>
  <c r="AH1100" i="39"/>
  <c r="AJ1120" i="39"/>
  <c r="AL1154" i="39"/>
  <c r="AH674" i="39"/>
  <c r="AJ741" i="39"/>
  <c r="AH758" i="39"/>
  <c r="AH920" i="39"/>
  <c r="AL920" i="39" s="1"/>
  <c r="AM920" i="39" s="1"/>
  <c r="AH1160" i="39"/>
  <c r="AL1160" i="39" s="1"/>
  <c r="AM1160" i="39" s="1"/>
  <c r="AL1155" i="39"/>
  <c r="AH571" i="39"/>
  <c r="AJ588" i="39"/>
  <c r="AH605" i="39"/>
  <c r="AJ691" i="39"/>
  <c r="AJ758" i="39"/>
  <c r="AH792" i="39"/>
  <c r="AJ809" i="39"/>
  <c r="AH826" i="39"/>
  <c r="AH860" i="39"/>
  <c r="AJ880" i="39"/>
  <c r="AH900" i="39"/>
  <c r="AJ940" i="39"/>
  <c r="AH960" i="39"/>
  <c r="AL955" i="39"/>
  <c r="AJ980" i="39"/>
  <c r="AM1014" i="39"/>
  <c r="AH1060" i="39"/>
  <c r="AJ1080" i="39"/>
  <c r="AH1120" i="39"/>
  <c r="AM1134" i="39"/>
  <c r="AL124" i="33"/>
  <c r="AN124" i="33" s="1"/>
  <c r="AN134" i="33"/>
  <c r="AM135" i="33"/>
  <c r="AN133" i="33"/>
  <c r="AM136" i="33"/>
  <c r="AM137" i="33"/>
  <c r="AL583" i="19"/>
  <c r="AN122" i="33"/>
  <c r="AL1153" i="39"/>
  <c r="AM1156" i="39"/>
  <c r="AL1157" i="39"/>
  <c r="AL1136" i="39"/>
  <c r="AL1133" i="39"/>
  <c r="AL1137" i="39"/>
  <c r="AL1116" i="39"/>
  <c r="AL1113" i="39"/>
  <c r="AL1117" i="39"/>
  <c r="AL1096" i="39"/>
  <c r="AL1093" i="39"/>
  <c r="AL1097" i="39"/>
  <c r="AL1076" i="39"/>
  <c r="AL1073" i="39"/>
  <c r="AL1077" i="39"/>
  <c r="AL1056" i="39"/>
  <c r="AL1053" i="39"/>
  <c r="AL1057" i="39"/>
  <c r="AL1036" i="39"/>
  <c r="AL1033" i="39"/>
  <c r="AL1037" i="39"/>
  <c r="AL1016" i="39"/>
  <c r="AL1013" i="39"/>
  <c r="AL1017" i="39"/>
  <c r="AL996" i="39"/>
  <c r="AL993" i="39"/>
  <c r="AL997" i="39"/>
  <c r="AL976" i="39"/>
  <c r="AL973" i="39"/>
  <c r="AL977" i="39"/>
  <c r="AL956" i="39"/>
  <c r="AL953" i="39"/>
  <c r="AL957" i="39"/>
  <c r="AL936" i="39"/>
  <c r="AL933" i="39"/>
  <c r="AL937" i="39"/>
  <c r="AL916" i="39"/>
  <c r="AL913" i="39"/>
  <c r="AL917" i="39"/>
  <c r="AL896" i="39"/>
  <c r="AL893" i="39"/>
  <c r="AL897" i="39"/>
  <c r="AL876" i="39"/>
  <c r="AL873" i="39"/>
  <c r="AL877" i="39"/>
  <c r="AL738" i="39"/>
  <c r="AL412" i="39"/>
  <c r="AL410" i="39"/>
  <c r="AL394" i="39"/>
  <c r="AL376" i="39"/>
  <c r="AL378" i="39"/>
  <c r="AL360" i="39"/>
  <c r="AL344" i="39"/>
  <c r="AL328" i="39"/>
  <c r="AL312" i="39"/>
  <c r="AL295" i="39"/>
  <c r="AL279" i="39"/>
  <c r="AL262" i="39"/>
  <c r="AL246" i="39"/>
  <c r="AL229" i="39"/>
  <c r="AL213" i="39"/>
  <c r="AL197" i="39"/>
  <c r="AL179" i="39"/>
  <c r="AL180" i="39"/>
  <c r="AL163" i="39"/>
  <c r="AM144" i="39"/>
  <c r="AL145" i="39"/>
  <c r="AL146" i="39"/>
  <c r="AL428" i="39"/>
  <c r="AL128" i="39"/>
  <c r="AL111" i="39"/>
  <c r="AL94" i="39"/>
  <c r="AL27" i="39"/>
  <c r="AH249" i="39"/>
  <c r="AH315" i="39"/>
  <c r="AH381" i="39"/>
  <c r="AJ451" i="39"/>
  <c r="AL78" i="39"/>
  <c r="AL531" i="39"/>
  <c r="AJ484" i="39"/>
  <c r="AL61" i="39"/>
  <c r="AJ81" i="39"/>
  <c r="AJ518" i="39"/>
  <c r="AJ536" i="39"/>
  <c r="AJ299" i="39"/>
  <c r="AJ315" i="39"/>
  <c r="AH363" i="39"/>
  <c r="AH331" i="39"/>
  <c r="AJ347" i="39"/>
  <c r="AJ501" i="39"/>
  <c r="AJ48" i="39"/>
  <c r="AL45" i="39"/>
  <c r="AH131" i="39"/>
  <c r="AJ331" i="39"/>
  <c r="AJ381" i="39"/>
  <c r="AM446" i="39"/>
  <c r="AH484" i="39"/>
  <c r="AM549" i="39"/>
  <c r="AH166" i="39"/>
  <c r="AJ184" i="39"/>
  <c r="AH216" i="39"/>
  <c r="AJ415" i="39"/>
  <c r="AH14" i="39"/>
  <c r="AG17" i="39" s="1"/>
  <c r="AL28" i="39"/>
  <c r="AJ32" i="39"/>
  <c r="AH150" i="39"/>
  <c r="AH200" i="39"/>
  <c r="AH266" i="39"/>
  <c r="AH347" i="39"/>
  <c r="AJ363" i="39"/>
  <c r="AJ14" i="39"/>
  <c r="AI17" i="39" s="1"/>
  <c r="AH32" i="39"/>
  <c r="AJ282" i="39"/>
  <c r="AJ433" i="39"/>
  <c r="AJ468" i="39"/>
  <c r="AH518" i="39"/>
  <c r="AH554" i="39"/>
  <c r="AH48" i="39"/>
  <c r="AJ65" i="39"/>
  <c r="AH65" i="39"/>
  <c r="AH81" i="39"/>
  <c r="AJ115" i="39"/>
  <c r="AJ131" i="39"/>
  <c r="AH233" i="39"/>
  <c r="AJ249" i="39"/>
  <c r="AH299" i="39"/>
  <c r="AH397" i="39"/>
  <c r="AH501" i="39"/>
  <c r="AH536" i="39"/>
  <c r="AL9" i="39"/>
  <c r="AL10" i="39"/>
  <c r="AJ200" i="39"/>
  <c r="AH98" i="39"/>
  <c r="AH115" i="39"/>
  <c r="AJ98" i="39"/>
  <c r="AJ150" i="39"/>
  <c r="AJ166" i="39"/>
  <c r="AH184" i="39"/>
  <c r="AJ216" i="39"/>
  <c r="AJ233" i="39"/>
  <c r="AH433" i="39"/>
  <c r="AH451" i="39"/>
  <c r="AH468" i="39"/>
  <c r="AJ554" i="39"/>
  <c r="AJ266" i="39"/>
  <c r="AH282" i="39"/>
  <c r="AJ397" i="39"/>
  <c r="AH415" i="39"/>
  <c r="AM119" i="33"/>
  <c r="AL741" i="39" l="1"/>
  <c r="AM741" i="39" s="1"/>
  <c r="AL980" i="39"/>
  <c r="AM980" i="39" s="1"/>
  <c r="AL775" i="39"/>
  <c r="AM775" i="39" s="1"/>
  <c r="AL940" i="39"/>
  <c r="AM940" i="39" s="1"/>
  <c r="AL1100" i="39"/>
  <c r="AM1100" i="39" s="1"/>
  <c r="AL674" i="39"/>
  <c r="AM674" i="39" s="1"/>
  <c r="AL657" i="39"/>
  <c r="AM657" i="39" s="1"/>
  <c r="AL758" i="39"/>
  <c r="AM758" i="39" s="1"/>
  <c r="AL640" i="39"/>
  <c r="AM640" i="39" s="1"/>
  <c r="AL1080" i="39"/>
  <c r="AM1080" i="39" s="1"/>
  <c r="AL826" i="39"/>
  <c r="AM826" i="39" s="1"/>
  <c r="AL792" i="39"/>
  <c r="AM792" i="39" s="1"/>
  <c r="AL588" i="39"/>
  <c r="AM588" i="39" s="1"/>
  <c r="AL1060" i="39"/>
  <c r="AM1060" i="39" s="1"/>
  <c r="AL691" i="39"/>
  <c r="AM691" i="39" s="1"/>
  <c r="AL708" i="39"/>
  <c r="AM708" i="39" s="1"/>
  <c r="AL1040" i="39"/>
  <c r="AM1040" i="39" s="1"/>
  <c r="AL1000" i="39"/>
  <c r="AM1000" i="39" s="1"/>
  <c r="AL571" i="39"/>
  <c r="AM571" i="39" s="1"/>
  <c r="AL1020" i="39"/>
  <c r="AM1020" i="39" s="1"/>
  <c r="AL960" i="39"/>
  <c r="AM960" i="39" s="1"/>
  <c r="AL605" i="39"/>
  <c r="AM605" i="39" s="1"/>
  <c r="AL1140" i="39"/>
  <c r="AM1140" i="39" s="1"/>
  <c r="AL880" i="39"/>
  <c r="AM880" i="39" s="1"/>
  <c r="AL900" i="39"/>
  <c r="AM900" i="39" s="1"/>
  <c r="AL623" i="39"/>
  <c r="AM623" i="39" s="1"/>
  <c r="AL1120" i="39"/>
  <c r="AM1120" i="39" s="1"/>
  <c r="AL809" i="39"/>
  <c r="AM809" i="39" s="1"/>
  <c r="AM124" i="33"/>
  <c r="AL860" i="39"/>
  <c r="AM860" i="39" s="1"/>
  <c r="AL381" i="39"/>
  <c r="AM381" i="39" s="1"/>
  <c r="AL451" i="39"/>
  <c r="AM451" i="39" s="1"/>
  <c r="AL484" i="39"/>
  <c r="AM484" i="39" s="1"/>
  <c r="AL315" i="39"/>
  <c r="AM315" i="39" s="1"/>
  <c r="AL536" i="39"/>
  <c r="AM536" i="39" s="1"/>
  <c r="AL249" i="39"/>
  <c r="AM249" i="39" s="1"/>
  <c r="AL48" i="39"/>
  <c r="AM48" i="39" s="1"/>
  <c r="AL331" i="39"/>
  <c r="AM331" i="39" s="1"/>
  <c r="AL347" i="39"/>
  <c r="AM347" i="39" s="1"/>
  <c r="AL501" i="39"/>
  <c r="AM501" i="39" s="1"/>
  <c r="AL131" i="39"/>
  <c r="AM131" i="39" s="1"/>
  <c r="AL299" i="39"/>
  <c r="AM299" i="39" s="1"/>
  <c r="AL518" i="39"/>
  <c r="AM518" i="39" s="1"/>
  <c r="AL65" i="39"/>
  <c r="AM65" i="39" s="1"/>
  <c r="AL81" i="39"/>
  <c r="AM81" i="39" s="1"/>
  <c r="AL415" i="39"/>
  <c r="AM415" i="39" s="1"/>
  <c r="AL433" i="39"/>
  <c r="AM433" i="39" s="1"/>
  <c r="AK17" i="39"/>
  <c r="AM17" i="39" s="1"/>
  <c r="AL184" i="39"/>
  <c r="AM184" i="39" s="1"/>
  <c r="AL14" i="39"/>
  <c r="AM14" i="39" s="1"/>
  <c r="AL363" i="39"/>
  <c r="AM363" i="39" s="1"/>
  <c r="AI35" i="39"/>
  <c r="AI51" i="39" s="1"/>
  <c r="AI68" i="39" s="1"/>
  <c r="AI84" i="39" s="1"/>
  <c r="AL32" i="39"/>
  <c r="AM32" i="39" s="1"/>
  <c r="AG35" i="39"/>
  <c r="AG51" i="39" s="1"/>
  <c r="AG68" i="39" s="1"/>
  <c r="AG84" i="39" s="1"/>
  <c r="AG101" i="39" s="1"/>
  <c r="AG118" i="39" s="1"/>
  <c r="AG134" i="39" s="1"/>
  <c r="AG153" i="39" s="1"/>
  <c r="AG169" i="39" s="1"/>
  <c r="AG187" i="39" s="1"/>
  <c r="AG203" i="39" s="1"/>
  <c r="AG219" i="39" s="1"/>
  <c r="AG236" i="39" s="1"/>
  <c r="AG252" i="39" s="1"/>
  <c r="AG269" i="39" s="1"/>
  <c r="AG285" i="39" s="1"/>
  <c r="AG302" i="39" s="1"/>
  <c r="AG318" i="39" s="1"/>
  <c r="AG334" i="39" s="1"/>
  <c r="AG350" i="39" s="1"/>
  <c r="AG366" i="39" s="1"/>
  <c r="AG384" i="39" s="1"/>
  <c r="AG400" i="39" s="1"/>
  <c r="AG418" i="39" s="1"/>
  <c r="AG436" i="39" s="1"/>
  <c r="AG454" i="39" s="1"/>
  <c r="AG471" i="39" s="1"/>
  <c r="AG487" i="39" s="1"/>
  <c r="AG504" i="39" s="1"/>
  <c r="AG521" i="39" s="1"/>
  <c r="AG539" i="39" s="1"/>
  <c r="AG557" i="39" s="1"/>
  <c r="AG574" i="39" s="1"/>
  <c r="AG591" i="39" s="1"/>
  <c r="AG608" i="39" s="1"/>
  <c r="AG626" i="39" s="1"/>
  <c r="AG643" i="39" s="1"/>
  <c r="AG660" i="39" s="1"/>
  <c r="AG677" i="39" s="1"/>
  <c r="AG694" i="39" s="1"/>
  <c r="AG711" i="39" s="1"/>
  <c r="AG728" i="39" s="1"/>
  <c r="AG744" i="39" s="1"/>
  <c r="AG761" i="39" s="1"/>
  <c r="AG778" i="39" s="1"/>
  <c r="AG795" i="39" s="1"/>
  <c r="AG812" i="39" s="1"/>
  <c r="AG829" i="39" s="1"/>
  <c r="AG846" i="39" s="1"/>
  <c r="AG863" i="39" s="1"/>
  <c r="AG883" i="39" s="1"/>
  <c r="AG903" i="39" s="1"/>
  <c r="AG923" i="39" s="1"/>
  <c r="AG943" i="39" s="1"/>
  <c r="AG963" i="39" s="1"/>
  <c r="AG983" i="39" s="1"/>
  <c r="AG1003" i="39" s="1"/>
  <c r="AG1023" i="39" s="1"/>
  <c r="AG1043" i="39" s="1"/>
  <c r="AG1063" i="39" s="1"/>
  <c r="AG1083" i="39" s="1"/>
  <c r="AG1103" i="39" s="1"/>
  <c r="AG1123" i="39" s="1"/>
  <c r="AG1143" i="39" s="1"/>
  <c r="AG1163" i="39" s="1"/>
  <c r="AL266" i="39"/>
  <c r="AM266" i="39" s="1"/>
  <c r="AL554" i="39"/>
  <c r="AM554" i="39" s="1"/>
  <c r="AL233" i="39"/>
  <c r="AM233" i="39" s="1"/>
  <c r="AL150" i="39"/>
  <c r="AM150" i="39" s="1"/>
  <c r="AL200" i="39"/>
  <c r="AM200" i="39" s="1"/>
  <c r="AL397" i="39"/>
  <c r="AM397" i="39" s="1"/>
  <c r="AL166" i="39"/>
  <c r="AM166" i="39" s="1"/>
  <c r="AL282" i="39"/>
  <c r="AM282" i="39" s="1"/>
  <c r="AL216" i="39"/>
  <c r="AM216" i="39" s="1"/>
  <c r="AL98" i="39"/>
  <c r="AM98" i="39" s="1"/>
  <c r="AL115" i="39"/>
  <c r="AM115" i="39" s="1"/>
  <c r="AL468" i="39"/>
  <c r="AM468" i="39" s="1"/>
  <c r="AK84" i="39" l="1"/>
  <c r="AM84" i="39" s="1"/>
  <c r="AK35" i="39"/>
  <c r="AM35" i="39" s="1"/>
  <c r="AK51" i="39"/>
  <c r="AM51" i="39" s="1"/>
  <c r="AK68" i="39"/>
  <c r="AM68" i="39" s="1"/>
  <c r="AI101" i="39"/>
  <c r="AK101" i="39" l="1"/>
  <c r="AM101" i="39" s="1"/>
  <c r="AI118" i="39"/>
  <c r="AI134" i="39" l="1"/>
  <c r="AK118" i="39"/>
  <c r="AM118" i="39" s="1"/>
  <c r="AK134" i="39" l="1"/>
  <c r="AM134" i="39" s="1"/>
  <c r="AI153" i="39"/>
  <c r="AK153" i="39" l="1"/>
  <c r="AM153" i="39" s="1"/>
  <c r="AI169" i="39"/>
  <c r="AI187" i="39" l="1"/>
  <c r="AK169" i="39"/>
  <c r="AM169" i="39" s="1"/>
  <c r="AK187" i="39" l="1"/>
  <c r="AM187" i="39" s="1"/>
  <c r="AI203" i="39"/>
  <c r="AK203" i="39" l="1"/>
  <c r="AM203" i="39" s="1"/>
  <c r="AI219" i="39"/>
  <c r="AK219" i="39" l="1"/>
  <c r="AM219" i="39" s="1"/>
  <c r="AI236" i="39"/>
  <c r="AK236" i="39" l="1"/>
  <c r="AM236" i="39" s="1"/>
  <c r="AI252" i="39"/>
  <c r="AK252" i="39" l="1"/>
  <c r="AM252" i="39" s="1"/>
  <c r="AI269" i="39"/>
  <c r="AK269" i="39" l="1"/>
  <c r="AM269" i="39" s="1"/>
  <c r="AI285" i="39"/>
  <c r="AK285" i="39" l="1"/>
  <c r="AM285" i="39" s="1"/>
  <c r="AI302" i="39"/>
  <c r="AK302" i="39" l="1"/>
  <c r="AM302" i="39" s="1"/>
  <c r="AI318" i="39"/>
  <c r="AK318" i="39" l="1"/>
  <c r="AM318" i="39" s="1"/>
  <c r="AI334" i="39"/>
  <c r="AK334" i="39" l="1"/>
  <c r="AM334" i="39" s="1"/>
  <c r="AI350" i="39"/>
  <c r="AK350" i="39" l="1"/>
  <c r="AM350" i="39" s="1"/>
  <c r="AI366" i="39"/>
  <c r="AK366" i="39" l="1"/>
  <c r="AM366" i="39" s="1"/>
  <c r="AI384" i="39"/>
  <c r="AK384" i="39" l="1"/>
  <c r="AM384" i="39" s="1"/>
  <c r="AI400" i="39"/>
  <c r="AK400" i="39" l="1"/>
  <c r="AM400" i="39" s="1"/>
  <c r="AI418" i="39"/>
  <c r="AK418" i="39" l="1"/>
  <c r="AM418" i="39" s="1"/>
  <c r="AI436" i="39"/>
  <c r="AK436" i="39" l="1"/>
  <c r="AM436" i="39" s="1"/>
  <c r="AI454" i="39"/>
  <c r="AK454" i="39" l="1"/>
  <c r="AM454" i="39" s="1"/>
  <c r="AI471" i="39"/>
  <c r="AK471" i="39" l="1"/>
  <c r="AM471" i="39" s="1"/>
  <c r="AI487" i="39"/>
  <c r="AK487" i="39" l="1"/>
  <c r="AM487" i="39" s="1"/>
  <c r="AI504" i="39"/>
  <c r="AK504" i="39" l="1"/>
  <c r="AM504" i="39" s="1"/>
  <c r="AI521" i="39"/>
  <c r="AK521" i="39" l="1"/>
  <c r="AM521" i="39" s="1"/>
  <c r="AI539" i="39"/>
  <c r="AK539" i="39" l="1"/>
  <c r="AM539" i="39" s="1"/>
  <c r="AI557" i="39"/>
  <c r="AK557" i="39" l="1"/>
  <c r="AM557" i="39" s="1"/>
  <c r="AI574" i="39"/>
  <c r="AL132" i="33"/>
  <c r="AN132" i="33" s="1"/>
  <c r="AK132" i="33"/>
  <c r="AI132" i="33"/>
  <c r="AL131" i="33"/>
  <c r="AN131" i="33" s="1"/>
  <c r="AK131" i="33"/>
  <c r="AI131" i="33"/>
  <c r="AL130" i="33"/>
  <c r="AM130" i="33" s="1"/>
  <c r="AK130" i="33"/>
  <c r="AI130" i="33"/>
  <c r="AL129" i="33"/>
  <c r="AN129" i="33" s="1"/>
  <c r="AK129" i="33"/>
  <c r="AI129" i="33"/>
  <c r="AL128" i="33"/>
  <c r="AN128" i="33" s="1"/>
  <c r="AK128" i="33"/>
  <c r="AI128" i="33"/>
  <c r="AL127" i="33"/>
  <c r="AN127" i="33" s="1"/>
  <c r="AK127" i="33"/>
  <c r="AI127" i="33"/>
  <c r="AL126" i="33"/>
  <c r="AM126" i="33" s="1"/>
  <c r="AK126" i="33"/>
  <c r="AI126" i="33"/>
  <c r="AI125" i="33"/>
  <c r="AI124" i="33"/>
  <c r="AL123" i="33"/>
  <c r="AN123" i="33" s="1"/>
  <c r="AK123" i="33"/>
  <c r="AI123" i="33"/>
  <c r="AI122" i="33"/>
  <c r="AI121" i="33"/>
  <c r="AH100" i="33"/>
  <c r="AH99" i="33"/>
  <c r="AI591" i="39" l="1"/>
  <c r="AK574" i="39"/>
  <c r="AM574" i="39" s="1"/>
  <c r="AM123" i="33"/>
  <c r="AN130" i="33"/>
  <c r="AM131" i="33"/>
  <c r="AN126" i="33"/>
  <c r="AM127" i="33"/>
  <c r="AM128" i="33"/>
  <c r="AM132" i="33"/>
  <c r="AM129" i="33"/>
  <c r="AI608" i="39" l="1"/>
  <c r="AK591" i="39"/>
  <c r="AM591" i="39" s="1"/>
  <c r="AL101" i="33"/>
  <c r="AM101" i="33" s="1"/>
  <c r="AK101" i="33"/>
  <c r="AI101" i="33"/>
  <c r="AL100" i="33"/>
  <c r="AN100" i="33" s="1"/>
  <c r="AK100" i="33"/>
  <c r="AI100" i="33"/>
  <c r="AL99" i="33"/>
  <c r="AM99" i="33" s="1"/>
  <c r="AK99" i="33"/>
  <c r="AI99" i="33"/>
  <c r="AL98" i="33"/>
  <c r="AN98" i="33" s="1"/>
  <c r="AK98" i="33"/>
  <c r="AI98" i="33"/>
  <c r="AL97" i="33"/>
  <c r="AN97" i="33" s="1"/>
  <c r="AK97" i="33"/>
  <c r="AI97" i="33"/>
  <c r="AH94" i="33"/>
  <c r="AL94" i="33" s="1"/>
  <c r="AN94" i="33" s="1"/>
  <c r="AL96" i="33"/>
  <c r="AM96" i="33" s="1"/>
  <c r="AK96" i="33"/>
  <c r="AI96" i="33"/>
  <c r="AL95" i="33"/>
  <c r="AM95" i="33" s="1"/>
  <c r="AK95" i="33"/>
  <c r="AI95" i="33"/>
  <c r="AK94" i="33"/>
  <c r="AI626" i="39" l="1"/>
  <c r="AK608" i="39"/>
  <c r="AM608" i="39" s="1"/>
  <c r="AI94" i="33"/>
  <c r="AM100" i="33"/>
  <c r="AN99" i="33"/>
  <c r="AM98" i="33"/>
  <c r="AN101" i="33"/>
  <c r="AM97" i="33"/>
  <c r="AN96" i="33"/>
  <c r="AN95" i="33"/>
  <c r="AM94" i="33"/>
  <c r="AI643" i="39" l="1"/>
  <c r="AK626" i="39"/>
  <c r="AM626" i="39" s="1"/>
  <c r="AH76" i="33"/>
  <c r="AL74" i="33"/>
  <c r="AN74" i="33" s="1"/>
  <c r="AK74" i="33"/>
  <c r="AI660" i="39" l="1"/>
  <c r="AK643" i="39"/>
  <c r="AM643" i="39" s="1"/>
  <c r="AM74" i="33"/>
  <c r="AI677" i="39" l="1"/>
  <c r="AK660" i="39"/>
  <c r="AM660" i="39" s="1"/>
  <c r="AH73" i="33"/>
  <c r="AI694" i="39" l="1"/>
  <c r="AK677" i="39"/>
  <c r="AM677" i="39" s="1"/>
  <c r="AL76" i="33"/>
  <c r="AK76" i="33"/>
  <c r="AI76" i="33"/>
  <c r="AI75" i="33"/>
  <c r="AI56" i="33"/>
  <c r="AL55" i="33"/>
  <c r="AM55" i="33" s="1"/>
  <c r="AK55" i="33"/>
  <c r="AI55" i="33"/>
  <c r="AH54" i="33"/>
  <c r="AH53" i="33"/>
  <c r="AL53" i="33" s="1"/>
  <c r="AN53" i="33" s="1"/>
  <c r="AK53" i="33"/>
  <c r="AI711" i="39" l="1"/>
  <c r="AK694" i="39"/>
  <c r="AM694" i="39" s="1"/>
  <c r="AN76" i="33"/>
  <c r="AM76" i="33"/>
  <c r="AN55" i="33"/>
  <c r="AI53" i="33"/>
  <c r="AM53" i="33"/>
  <c r="AI728" i="39" l="1"/>
  <c r="AK711" i="39"/>
  <c r="AM711" i="39" s="1"/>
  <c r="AI36" i="33"/>
  <c r="AL35" i="33"/>
  <c r="AN35" i="33" s="1"/>
  <c r="AK35" i="33"/>
  <c r="AI35" i="33"/>
  <c r="AH34" i="33"/>
  <c r="AI34" i="33" s="1"/>
  <c r="AH33" i="33"/>
  <c r="AI33" i="33" s="1"/>
  <c r="AK33" i="33"/>
  <c r="AH32" i="33"/>
  <c r="W615" i="30"/>
  <c r="X615" i="30" s="1"/>
  <c r="P615" i="30"/>
  <c r="Q615" i="30" s="1"/>
  <c r="W614" i="30"/>
  <c r="X614" i="30" s="1"/>
  <c r="P614" i="30"/>
  <c r="Q614" i="30" s="1"/>
  <c r="W613" i="30"/>
  <c r="X613" i="30" s="1"/>
  <c r="P613" i="30"/>
  <c r="Q613" i="30" s="1"/>
  <c r="AI744" i="39" l="1"/>
  <c r="AK728" i="39"/>
  <c r="AM728" i="39" s="1"/>
  <c r="AM35" i="33"/>
  <c r="AL33" i="33"/>
  <c r="Z614" i="30"/>
  <c r="Y614" i="30"/>
  <c r="AA614" i="30" s="1"/>
  <c r="AB614" i="30" s="1"/>
  <c r="Y613" i="30"/>
  <c r="AA613" i="30" s="1"/>
  <c r="AB613" i="30" s="1"/>
  <c r="Z613" i="30"/>
  <c r="Z615" i="30"/>
  <c r="Y615" i="30"/>
  <c r="AA615" i="30" s="1"/>
  <c r="AB615" i="30" s="1"/>
  <c r="AI761" i="39" l="1"/>
  <c r="AK744" i="39"/>
  <c r="AM744" i="39" s="1"/>
  <c r="AN33" i="33"/>
  <c r="AM33" i="33"/>
  <c r="AI778" i="39" l="1"/>
  <c r="AK761" i="39"/>
  <c r="AM761" i="39" s="1"/>
  <c r="W612" i="30"/>
  <c r="X612" i="30" s="1"/>
  <c r="P612" i="30"/>
  <c r="Q612" i="30" s="1"/>
  <c r="W611" i="30"/>
  <c r="X611" i="30" s="1"/>
  <c r="P611" i="30"/>
  <c r="Q611" i="30" s="1"/>
  <c r="W610" i="30"/>
  <c r="P610" i="30"/>
  <c r="Q610" i="30" s="1"/>
  <c r="AI795" i="39" l="1"/>
  <c r="AK778" i="39"/>
  <c r="AM778" i="39" s="1"/>
  <c r="Z612" i="30"/>
  <c r="Y612" i="30"/>
  <c r="AA612" i="30" s="1"/>
  <c r="AB612" i="30" s="1"/>
  <c r="Z611" i="30"/>
  <c r="Y611" i="30"/>
  <c r="AA611" i="30" s="1"/>
  <c r="AB611" i="30" s="1"/>
  <c r="AI812" i="39" l="1"/>
  <c r="AK795" i="39"/>
  <c r="AM795" i="39" s="1"/>
  <c r="AI16" i="33"/>
  <c r="AI15" i="33"/>
  <c r="AK14" i="33"/>
  <c r="AI14" i="33"/>
  <c r="AH13" i="33"/>
  <c r="AI13" i="33" s="1"/>
  <c r="AH12" i="33"/>
  <c r="AI12" i="33" s="1"/>
  <c r="AK11" i="33"/>
  <c r="AH11" i="33"/>
  <c r="AI11" i="33" s="1"/>
  <c r="AI829" i="39" l="1"/>
  <c r="AK812" i="39"/>
  <c r="AM812" i="39" s="1"/>
  <c r="AL14" i="33"/>
  <c r="AL11" i="33"/>
  <c r="AI846" i="39" l="1"/>
  <c r="AK829" i="39"/>
  <c r="AM829" i="39" s="1"/>
  <c r="AN14" i="33"/>
  <c r="AM14" i="33"/>
  <c r="AN11" i="33"/>
  <c r="AM11" i="33"/>
  <c r="AI863" i="39" l="1"/>
  <c r="AK846" i="39"/>
  <c r="AM846" i="39" s="1"/>
  <c r="AG625" i="19"/>
  <c r="AI883" i="39" l="1"/>
  <c r="AK863" i="39"/>
  <c r="AM863" i="39" s="1"/>
  <c r="AK608" i="19"/>
  <c r="AM608" i="19" s="1"/>
  <c r="AJ608" i="19"/>
  <c r="AH609" i="19"/>
  <c r="AH608" i="19"/>
  <c r="AH607" i="19"/>
  <c r="AJ607" i="19"/>
  <c r="AG606" i="19"/>
  <c r="AK606" i="19" s="1"/>
  <c r="AJ606" i="19"/>
  <c r="AI903" i="39" l="1"/>
  <c r="AK883" i="39"/>
  <c r="AM883" i="39" s="1"/>
  <c r="AL608" i="19"/>
  <c r="AK607" i="19"/>
  <c r="AH606" i="19"/>
  <c r="AM606" i="19"/>
  <c r="AL606" i="19"/>
  <c r="AI923" i="39" l="1"/>
  <c r="AK903" i="39"/>
  <c r="AM903" i="39" s="1"/>
  <c r="AM607" i="19"/>
  <c r="AL607" i="19"/>
  <c r="AI943" i="39" l="1"/>
  <c r="AK923" i="39"/>
  <c r="AM923" i="39" s="1"/>
  <c r="AK588" i="19"/>
  <c r="AM588" i="19" s="1"/>
  <c r="AK587" i="19"/>
  <c r="AM587" i="19" s="1"/>
  <c r="AH587" i="19"/>
  <c r="AG586" i="19"/>
  <c r="AG585" i="19"/>
  <c r="AH585" i="19" s="1"/>
  <c r="AI963" i="39" l="1"/>
  <c r="AK943" i="39"/>
  <c r="AM943" i="39" s="1"/>
  <c r="AK585" i="19"/>
  <c r="AM585" i="19" s="1"/>
  <c r="AH586" i="19"/>
  <c r="AL588" i="19"/>
  <c r="AL587" i="19"/>
  <c r="AI983" i="39" l="1"/>
  <c r="AK963" i="39"/>
  <c r="AM963" i="39" s="1"/>
  <c r="AL585" i="19"/>
  <c r="AG582" i="19"/>
  <c r="AK582" i="19" s="1"/>
  <c r="AH588" i="19"/>
  <c r="AK579" i="19"/>
  <c r="AM579" i="19" s="1"/>
  <c r="AJ579" i="19"/>
  <c r="AI1003" i="39" l="1"/>
  <c r="AK983" i="39"/>
  <c r="AM983" i="39" s="1"/>
  <c r="AL579" i="19"/>
  <c r="AI1023" i="39" l="1"/>
  <c r="AK1003" i="39"/>
  <c r="AM1003" i="39" s="1"/>
  <c r="AK581" i="19"/>
  <c r="AM581" i="19" s="1"/>
  <c r="AH581" i="19"/>
  <c r="AH580" i="19"/>
  <c r="AH579" i="19"/>
  <c r="AH578" i="19"/>
  <c r="AK577" i="19"/>
  <c r="AM577" i="19" s="1"/>
  <c r="AJ577" i="19"/>
  <c r="AH577" i="19"/>
  <c r="AH560" i="19"/>
  <c r="AK559" i="19"/>
  <c r="AM559" i="19" s="1"/>
  <c r="AJ559" i="19"/>
  <c r="AH559" i="19"/>
  <c r="AI1043" i="39" l="1"/>
  <c r="AK1023" i="39"/>
  <c r="AM1023" i="39" s="1"/>
  <c r="AL581" i="19"/>
  <c r="AL577" i="19"/>
  <c r="AL559" i="19"/>
  <c r="AI1063" i="39" l="1"/>
  <c r="AK1043" i="39"/>
  <c r="AM1043" i="39" s="1"/>
  <c r="AJ557" i="19"/>
  <c r="AG558" i="19"/>
  <c r="AG557" i="19"/>
  <c r="AK555" i="19"/>
  <c r="AM555" i="19" s="1"/>
  <c r="AJ555" i="19"/>
  <c r="AK561" i="19"/>
  <c r="AL561" i="19" s="1"/>
  <c r="AJ561" i="19"/>
  <c r="AH561" i="19"/>
  <c r="AH556" i="19"/>
  <c r="AH555" i="19"/>
  <c r="AK554" i="19"/>
  <c r="AM554" i="19" s="1"/>
  <c r="AJ554" i="19"/>
  <c r="AH554" i="19"/>
  <c r="AH553" i="19"/>
  <c r="AH552" i="19"/>
  <c r="AK551" i="19"/>
  <c r="AL551" i="19" s="1"/>
  <c r="AJ551" i="19"/>
  <c r="AH551" i="19"/>
  <c r="AI1083" i="39" l="1"/>
  <c r="AK1063" i="39"/>
  <c r="AM1063" i="39" s="1"/>
  <c r="AK557" i="19"/>
  <c r="AM557" i="19" s="1"/>
  <c r="AM561" i="19"/>
  <c r="AH558" i="19"/>
  <c r="AL555" i="19"/>
  <c r="AL554" i="19"/>
  <c r="AM551" i="19"/>
  <c r="AI1103" i="39" l="1"/>
  <c r="AK1083" i="39"/>
  <c r="AM1083" i="39" s="1"/>
  <c r="AL557" i="19"/>
  <c r="AK533" i="19"/>
  <c r="AM533" i="19" s="1"/>
  <c r="AJ533" i="19"/>
  <c r="AG531" i="19"/>
  <c r="AH531" i="19" s="1"/>
  <c r="AG530" i="19"/>
  <c r="AH530" i="19" s="1"/>
  <c r="AJ529" i="19"/>
  <c r="AG529" i="19"/>
  <c r="AH529" i="19" s="1"/>
  <c r="AI1123" i="39" l="1"/>
  <c r="AK1103" i="39"/>
  <c r="AM1103" i="39" s="1"/>
  <c r="AL533" i="19"/>
  <c r="AK529" i="19"/>
  <c r="AK535" i="19"/>
  <c r="AL535" i="19" s="1"/>
  <c r="AJ535" i="19"/>
  <c r="AH535" i="19"/>
  <c r="AH534" i="19"/>
  <c r="AH533" i="19"/>
  <c r="AK532" i="19"/>
  <c r="AL532" i="19" s="1"/>
  <c r="AJ532" i="19"/>
  <c r="AH532" i="19"/>
  <c r="AK527" i="19"/>
  <c r="AM527" i="19" s="1"/>
  <c r="AJ527" i="19"/>
  <c r="AH527" i="19"/>
  <c r="AK526" i="19"/>
  <c r="AM526" i="19" s="1"/>
  <c r="AJ526" i="19"/>
  <c r="AH526" i="19"/>
  <c r="AK525" i="19"/>
  <c r="AM525" i="19" s="1"/>
  <c r="AJ525" i="19"/>
  <c r="AH525" i="19"/>
  <c r="AK508" i="19"/>
  <c r="AM508" i="19" s="1"/>
  <c r="AJ508" i="19"/>
  <c r="AK505" i="19"/>
  <c r="AM505" i="19" s="1"/>
  <c r="AJ505" i="19"/>
  <c r="AH508" i="19"/>
  <c r="AK503" i="19"/>
  <c r="AM503" i="19" s="1"/>
  <c r="AJ503" i="19"/>
  <c r="AH509" i="19"/>
  <c r="AH507" i="19"/>
  <c r="AH506" i="19"/>
  <c r="AH505" i="19"/>
  <c r="AG502" i="19"/>
  <c r="AH502" i="19" s="1"/>
  <c r="AG501" i="19"/>
  <c r="AH501" i="19" s="1"/>
  <c r="AJ500" i="19"/>
  <c r="AG500" i="19"/>
  <c r="AH500" i="19" s="1"/>
  <c r="K115" i="26"/>
  <c r="N115" i="26" s="1"/>
  <c r="AI1143" i="39" l="1"/>
  <c r="AK1123" i="39"/>
  <c r="AM1123" i="39" s="1"/>
  <c r="AM535" i="19"/>
  <c r="AL525" i="19"/>
  <c r="AM532" i="19"/>
  <c r="AM529" i="19"/>
  <c r="AL529" i="19"/>
  <c r="AL526" i="19"/>
  <c r="AL527" i="19"/>
  <c r="AL508" i="19"/>
  <c r="AL505" i="19"/>
  <c r="AL503" i="19"/>
  <c r="AK500" i="19"/>
  <c r="AI1163" i="39" l="1"/>
  <c r="AK1163" i="39" s="1"/>
  <c r="AM1163" i="39" s="1"/>
  <c r="AK1143" i="39"/>
  <c r="AM1143" i="39" s="1"/>
  <c r="AM500" i="19"/>
  <c r="AL500" i="19"/>
  <c r="AK481" i="19" l="1"/>
  <c r="AM481" i="19" s="1"/>
  <c r="AL481" i="19" l="1"/>
  <c r="AH482" i="19" l="1"/>
  <c r="AJ481" i="19"/>
  <c r="AH481" i="19"/>
  <c r="AK480" i="19"/>
  <c r="AM480" i="19" s="1"/>
  <c r="AJ480" i="19"/>
  <c r="AH480" i="19"/>
  <c r="AK478" i="19"/>
  <c r="AM478" i="19" s="1"/>
  <c r="AJ478" i="19"/>
  <c r="AH479" i="19"/>
  <c r="AH478" i="19"/>
  <c r="AK477" i="19"/>
  <c r="AL477" i="19" s="1"/>
  <c r="AJ477" i="19"/>
  <c r="AH477" i="19"/>
  <c r="AK476" i="19"/>
  <c r="AM476" i="19" s="1"/>
  <c r="AJ476" i="19"/>
  <c r="AH476" i="19"/>
  <c r="AL480" i="19" l="1"/>
  <c r="AL478" i="19"/>
  <c r="AM477" i="19"/>
  <c r="AL476" i="19"/>
  <c r="P535" i="30" l="1"/>
  <c r="AH473" i="19"/>
  <c r="AK472" i="19"/>
  <c r="AM472" i="19" s="1"/>
  <c r="AJ472" i="19"/>
  <c r="AH472" i="19"/>
  <c r="AG456" i="19"/>
  <c r="W513" i="30"/>
  <c r="X513" i="30" s="1"/>
  <c r="P513" i="30"/>
  <c r="Q513" i="30" s="1"/>
  <c r="W515" i="30"/>
  <c r="W514" i="30"/>
  <c r="X514" i="30" l="1"/>
  <c r="Y514" i="30" s="1"/>
  <c r="AL472" i="19"/>
  <c r="Z513" i="30"/>
  <c r="Y513" i="30"/>
  <c r="AA513" i="30" s="1"/>
  <c r="AB513" i="30" s="1"/>
  <c r="AH440" i="19" l="1"/>
  <c r="AK439" i="19"/>
  <c r="AM439" i="19" s="1"/>
  <c r="AJ439" i="19"/>
  <c r="AJ435" i="19"/>
  <c r="AG435" i="19"/>
  <c r="AG436" i="19"/>
  <c r="AK435" i="19" l="1"/>
  <c r="AM435" i="19" s="1"/>
  <c r="AL439" i="19"/>
  <c r="AK437" i="19"/>
  <c r="AM437" i="19" s="1"/>
  <c r="AJ437" i="19"/>
  <c r="AH437" i="19"/>
  <c r="AH436" i="19"/>
  <c r="AH435" i="19"/>
  <c r="AG413" i="19"/>
  <c r="AH413" i="19" s="1"/>
  <c r="AG414" i="19"/>
  <c r="AH416" i="19"/>
  <c r="AK415" i="19"/>
  <c r="AM415" i="19" s="1"/>
  <c r="AJ415" i="19"/>
  <c r="AH415" i="19"/>
  <c r="AJ413" i="19"/>
  <c r="AH412" i="19"/>
  <c r="AK411" i="19"/>
  <c r="AM411" i="19" s="1"/>
  <c r="AJ411" i="19"/>
  <c r="AH411" i="19"/>
  <c r="AK410" i="19"/>
  <c r="AL410" i="19" s="1"/>
  <c r="AJ410" i="19"/>
  <c r="AH410" i="19"/>
  <c r="AK409" i="19"/>
  <c r="AL409" i="19" s="1"/>
  <c r="AJ409" i="19"/>
  <c r="AH409" i="19"/>
  <c r="AK408" i="19"/>
  <c r="AM408" i="19" s="1"/>
  <c r="AJ408" i="19"/>
  <c r="AH408" i="19"/>
  <c r="AL435" i="19" l="1"/>
  <c r="AL411" i="19"/>
  <c r="AL437" i="19"/>
  <c r="AK413" i="19"/>
  <c r="AM413" i="19" s="1"/>
  <c r="AH414" i="19"/>
  <c r="AH419" i="19" s="1"/>
  <c r="AM410" i="19"/>
  <c r="AM409" i="19"/>
  <c r="AL408" i="19"/>
  <c r="AL415" i="19"/>
  <c r="AL413" i="19" l="1"/>
  <c r="AH392" i="19"/>
  <c r="AK391" i="19"/>
  <c r="AM391" i="19" s="1"/>
  <c r="AJ391" i="19"/>
  <c r="AH391" i="19"/>
  <c r="AG390" i="19"/>
  <c r="AH390" i="19" s="1"/>
  <c r="AJ389" i="19"/>
  <c r="AG389" i="19"/>
  <c r="AH389" i="19" s="1"/>
  <c r="AL391" i="19" l="1"/>
  <c r="AK389" i="19"/>
  <c r="AM389" i="19" l="1"/>
  <c r="AL389" i="19"/>
  <c r="AH372" i="19" l="1"/>
  <c r="AK371" i="19"/>
  <c r="AM371" i="19" s="1"/>
  <c r="AJ371" i="19"/>
  <c r="AH371" i="19"/>
  <c r="AG370" i="19"/>
  <c r="AH370" i="19" s="1"/>
  <c r="AJ369" i="19"/>
  <c r="AG369" i="19"/>
  <c r="AH369" i="19" s="1"/>
  <c r="AL371" i="19" l="1"/>
  <c r="AK369" i="19"/>
  <c r="AM369" i="19" s="1"/>
  <c r="AL369" i="19" l="1"/>
  <c r="W489" i="30" l="1"/>
  <c r="X489" i="30" s="1"/>
  <c r="P489" i="30"/>
  <c r="Q489" i="30" s="1"/>
  <c r="W488" i="30"/>
  <c r="X488" i="30" s="1"/>
  <c r="P488" i="30"/>
  <c r="Q488" i="30" s="1"/>
  <c r="W487" i="30"/>
  <c r="X487" i="30" s="1"/>
  <c r="P487" i="30"/>
  <c r="Q487" i="30" s="1"/>
  <c r="W486" i="30"/>
  <c r="X486" i="30" s="1"/>
  <c r="P486" i="30"/>
  <c r="Q486" i="30" s="1"/>
  <c r="W485" i="30"/>
  <c r="X485" i="30" s="1"/>
  <c r="P485" i="30"/>
  <c r="Q485" i="30" s="1"/>
  <c r="AF481" i="30"/>
  <c r="AF482" i="30"/>
  <c r="O460" i="30"/>
  <c r="W458" i="30"/>
  <c r="X458" i="30" s="1"/>
  <c r="P458" i="30"/>
  <c r="Q458" i="30" s="1"/>
  <c r="Z486" i="30" l="1"/>
  <c r="Y486" i="30"/>
  <c r="AA486" i="30" s="1"/>
  <c r="AB486" i="30" s="1"/>
  <c r="Y488" i="30"/>
  <c r="AA488" i="30" s="1"/>
  <c r="AB488" i="30" s="1"/>
  <c r="Z488" i="30"/>
  <c r="Z485" i="30"/>
  <c r="Y485" i="30"/>
  <c r="AA485" i="30" s="1"/>
  <c r="AB485" i="30" s="1"/>
  <c r="Y487" i="30"/>
  <c r="AA487" i="30" s="1"/>
  <c r="AB487" i="30" s="1"/>
  <c r="Z487" i="30"/>
  <c r="Z489" i="30"/>
  <c r="Y489" i="30"/>
  <c r="AA489" i="30" s="1"/>
  <c r="AB489" i="30" s="1"/>
  <c r="Z458" i="30"/>
  <c r="Y458" i="30"/>
  <c r="AA458" i="30" s="1"/>
  <c r="AB458" i="30" s="1"/>
  <c r="AH353" i="19" l="1"/>
  <c r="AK352" i="19"/>
  <c r="AM352" i="19" s="1"/>
  <c r="AJ352" i="19"/>
  <c r="AH352" i="19"/>
  <c r="W454" i="30"/>
  <c r="X454" i="30" s="1"/>
  <c r="P454" i="30"/>
  <c r="Q454" i="30" s="1"/>
  <c r="W453" i="30"/>
  <c r="X453" i="30" s="1"/>
  <c r="P453" i="30"/>
  <c r="Q453" i="30" s="1"/>
  <c r="W452" i="30"/>
  <c r="X452" i="30" s="1"/>
  <c r="P452" i="30"/>
  <c r="Q452" i="30" s="1"/>
  <c r="W447" i="30"/>
  <c r="W446" i="30"/>
  <c r="W449" i="30"/>
  <c r="X449" i="30" s="1"/>
  <c r="P449" i="30"/>
  <c r="Q449" i="30" s="1"/>
  <c r="W448" i="30"/>
  <c r="X448" i="30" s="1"/>
  <c r="P448" i="30"/>
  <c r="Q448" i="30" s="1"/>
  <c r="P447" i="30"/>
  <c r="Q447" i="30" s="1"/>
  <c r="P446" i="30"/>
  <c r="Q446" i="30" s="1"/>
  <c r="W457" i="30"/>
  <c r="X457" i="30" s="1"/>
  <c r="P457" i="30"/>
  <c r="Q457" i="30" s="1"/>
  <c r="W456" i="30"/>
  <c r="X456" i="30" s="1"/>
  <c r="P456" i="30"/>
  <c r="Q456" i="30" s="1"/>
  <c r="W455" i="30"/>
  <c r="X455" i="30" s="1"/>
  <c r="P455" i="30"/>
  <c r="Q455" i="30" s="1"/>
  <c r="W451" i="30"/>
  <c r="X451" i="30" s="1"/>
  <c r="P451" i="30"/>
  <c r="Q451" i="30" s="1"/>
  <c r="W450" i="30"/>
  <c r="X450" i="30" s="1"/>
  <c r="P450" i="30"/>
  <c r="Q450" i="30" s="1"/>
  <c r="W445" i="30"/>
  <c r="X445" i="30" s="1"/>
  <c r="P445" i="30"/>
  <c r="Q445" i="30" s="1"/>
  <c r="W444" i="30"/>
  <c r="X444" i="30" s="1"/>
  <c r="P444" i="30"/>
  <c r="Q444" i="30" s="1"/>
  <c r="AL352" i="19" l="1"/>
  <c r="Z453" i="30"/>
  <c r="Y453" i="30"/>
  <c r="AA453" i="30" s="1"/>
  <c r="AB453" i="30" s="1"/>
  <c r="Z452" i="30"/>
  <c r="Y452" i="30"/>
  <c r="AA452" i="30" s="1"/>
  <c r="AB452" i="30" s="1"/>
  <c r="Z454" i="30"/>
  <c r="Y454" i="30"/>
  <c r="AA454" i="30" s="1"/>
  <c r="AB454" i="30" s="1"/>
  <c r="X446" i="30"/>
  <c r="Z446" i="30" s="1"/>
  <c r="Z448" i="30"/>
  <c r="Y448" i="30"/>
  <c r="AA448" i="30" s="1"/>
  <c r="AB448" i="30" s="1"/>
  <c r="Z449" i="30"/>
  <c r="Y449" i="30"/>
  <c r="AA449" i="30" s="1"/>
  <c r="AB449" i="30" s="1"/>
  <c r="Z445" i="30"/>
  <c r="Y445" i="30"/>
  <c r="AA445" i="30" s="1"/>
  <c r="AB445" i="30" s="1"/>
  <c r="Z451" i="30"/>
  <c r="Y451" i="30"/>
  <c r="AA451" i="30" s="1"/>
  <c r="AB451" i="30" s="1"/>
  <c r="Z456" i="30"/>
  <c r="Y456" i="30"/>
  <c r="AA456" i="30" s="1"/>
  <c r="AB456" i="30" s="1"/>
  <c r="Z444" i="30"/>
  <c r="Y444" i="30"/>
  <c r="AA444" i="30" s="1"/>
  <c r="AB444" i="30" s="1"/>
  <c r="Z450" i="30"/>
  <c r="Y450" i="30"/>
  <c r="AA450" i="30" s="1"/>
  <c r="AB450" i="30" s="1"/>
  <c r="Z455" i="30"/>
  <c r="Y455" i="30"/>
  <c r="AA455" i="30" s="1"/>
  <c r="AB455" i="30" s="1"/>
  <c r="Z457" i="30"/>
  <c r="Y457" i="30"/>
  <c r="AA457" i="30" s="1"/>
  <c r="AB457" i="30" s="1"/>
  <c r="W414" i="30"/>
  <c r="X414" i="30" s="1"/>
  <c r="P414" i="30"/>
  <c r="Q414" i="30" s="1"/>
  <c r="W413" i="30"/>
  <c r="X413" i="30" s="1"/>
  <c r="P413" i="30"/>
  <c r="Q413" i="30" s="1"/>
  <c r="W412" i="30"/>
  <c r="X412" i="30" s="1"/>
  <c r="P412" i="30"/>
  <c r="Q412" i="30" s="1"/>
  <c r="AG334" i="19"/>
  <c r="AH334" i="19" s="1"/>
  <c r="AG333" i="19"/>
  <c r="AH333" i="19" s="1"/>
  <c r="AJ332" i="19"/>
  <c r="AG332" i="19"/>
  <c r="AH332" i="19" s="1"/>
  <c r="AK335" i="19"/>
  <c r="AM335" i="19" s="1"/>
  <c r="AJ335" i="19"/>
  <c r="AH335" i="19"/>
  <c r="W411" i="30"/>
  <c r="W410" i="30"/>
  <c r="P411" i="30"/>
  <c r="Q411" i="30" s="1"/>
  <c r="Y446" i="30" l="1"/>
  <c r="AA446" i="30" s="1"/>
  <c r="AB446" i="30" s="1"/>
  <c r="Z413" i="30"/>
  <c r="Y413" i="30"/>
  <c r="AA413" i="30" s="1"/>
  <c r="AB413" i="30" s="1"/>
  <c r="Z412" i="30"/>
  <c r="Y412" i="30"/>
  <c r="AA412" i="30" s="1"/>
  <c r="AB412" i="30" s="1"/>
  <c r="Z414" i="30"/>
  <c r="Y414" i="30"/>
  <c r="AA414" i="30" s="1"/>
  <c r="AB414" i="30" s="1"/>
  <c r="AK332" i="19"/>
  <c r="AL335" i="19"/>
  <c r="X410" i="30"/>
  <c r="Y410" i="30" s="1"/>
  <c r="AM332" i="19" l="1"/>
  <c r="AL332" i="19"/>
  <c r="AG297" i="19" l="1"/>
  <c r="AH297" i="19" s="1"/>
  <c r="AG296" i="19"/>
  <c r="AH296" i="19" s="1"/>
  <c r="AG295" i="19"/>
  <c r="AH295" i="19" s="1"/>
  <c r="AJ295" i="19"/>
  <c r="AK295" i="19" l="1"/>
  <c r="AM295" i="19" s="1"/>
  <c r="AL295" i="19" l="1"/>
  <c r="AM276" i="19" l="1"/>
  <c r="AL276" i="19" l="1"/>
  <c r="AM274" i="19" l="1"/>
  <c r="AL274" i="19" l="1"/>
  <c r="AK238" i="19" l="1"/>
  <c r="AM238" i="19" s="1"/>
  <c r="AJ238" i="19"/>
  <c r="AH238" i="19"/>
  <c r="AG235" i="19"/>
  <c r="AG236" i="19"/>
  <c r="AJ235" i="19"/>
  <c r="AG329" i="30"/>
  <c r="W343" i="30"/>
  <c r="X343" i="30" s="1"/>
  <c r="P343" i="30"/>
  <c r="Q343" i="30" s="1"/>
  <c r="W342" i="30"/>
  <c r="X342" i="30" s="1"/>
  <c r="P342" i="30"/>
  <c r="Q342" i="30" s="1"/>
  <c r="W341" i="30"/>
  <c r="X341" i="30" s="1"/>
  <c r="P341" i="30"/>
  <c r="Q341" i="30" s="1"/>
  <c r="W340" i="30"/>
  <c r="X340" i="30" s="1"/>
  <c r="P340" i="30"/>
  <c r="Q340" i="30" s="1"/>
  <c r="W339" i="30"/>
  <c r="X339" i="30" s="1"/>
  <c r="P339" i="30"/>
  <c r="Q339" i="30" s="1"/>
  <c r="W338" i="30"/>
  <c r="X338" i="30" s="1"/>
  <c r="P338" i="30"/>
  <c r="Q338" i="30" s="1"/>
  <c r="V827" i="30"/>
  <c r="U827" i="30"/>
  <c r="T827" i="30"/>
  <c r="S827" i="30"/>
  <c r="R827" i="30"/>
  <c r="O827" i="30"/>
  <c r="W826" i="30"/>
  <c r="X826" i="30" s="1"/>
  <c r="P826" i="30"/>
  <c r="Q826" i="30" s="1"/>
  <c r="W825" i="30"/>
  <c r="X825" i="30" s="1"/>
  <c r="P825" i="30"/>
  <c r="Q825" i="30" s="1"/>
  <c r="W824" i="30"/>
  <c r="X824" i="30" s="1"/>
  <c r="P824" i="30"/>
  <c r="Q824" i="30" s="1"/>
  <c r="W823" i="30"/>
  <c r="X823" i="30" s="1"/>
  <c r="P823" i="30"/>
  <c r="Q823" i="30" s="1"/>
  <c r="W822" i="30"/>
  <c r="X822" i="30" s="1"/>
  <c r="P822" i="30"/>
  <c r="Q822" i="30" s="1"/>
  <c r="W821" i="30"/>
  <c r="X821" i="30" s="1"/>
  <c r="P821" i="30"/>
  <c r="Q821" i="30" s="1"/>
  <c r="W820" i="30"/>
  <c r="X820" i="30" s="1"/>
  <c r="P820" i="30"/>
  <c r="Q820" i="30" s="1"/>
  <c r="W819" i="30"/>
  <c r="X819" i="30" s="1"/>
  <c r="P819" i="30"/>
  <c r="Q819" i="30" s="1"/>
  <c r="W818" i="30"/>
  <c r="X818" i="30" s="1"/>
  <c r="P818" i="30"/>
  <c r="Q818" i="30" s="1"/>
  <c r="W817" i="30"/>
  <c r="X817" i="30" s="1"/>
  <c r="P817" i="30"/>
  <c r="Q817" i="30" s="1"/>
  <c r="W816" i="30"/>
  <c r="X816" i="30" s="1"/>
  <c r="P816" i="30"/>
  <c r="Q816" i="30" s="1"/>
  <c r="W815" i="30"/>
  <c r="X815" i="30" s="1"/>
  <c r="P815" i="30"/>
  <c r="Q815" i="30" s="1"/>
  <c r="W814" i="30"/>
  <c r="X814" i="30" s="1"/>
  <c r="P814" i="30"/>
  <c r="Q814" i="30" s="1"/>
  <c r="W813" i="30"/>
  <c r="X813" i="30" s="1"/>
  <c r="P813" i="30"/>
  <c r="Q813" i="30" s="1"/>
  <c r="W812" i="30"/>
  <c r="X812" i="30" s="1"/>
  <c r="P812" i="30"/>
  <c r="Q812" i="30" s="1"/>
  <c r="W811" i="30"/>
  <c r="X811" i="30" s="1"/>
  <c r="P811" i="30"/>
  <c r="Q811" i="30" s="1"/>
  <c r="W810" i="30"/>
  <c r="X810" i="30" s="1"/>
  <c r="P810" i="30"/>
  <c r="V796" i="30"/>
  <c r="U796" i="30"/>
  <c r="T796" i="30"/>
  <c r="S796" i="30"/>
  <c r="R796" i="30"/>
  <c r="O796" i="30"/>
  <c r="W795" i="30"/>
  <c r="X795" i="30" s="1"/>
  <c r="P795" i="30"/>
  <c r="Q795" i="30" s="1"/>
  <c r="W794" i="30"/>
  <c r="X794" i="30" s="1"/>
  <c r="P794" i="30"/>
  <c r="Q794" i="30" s="1"/>
  <c r="W793" i="30"/>
  <c r="X793" i="30" s="1"/>
  <c r="P793" i="30"/>
  <c r="Q793" i="30" s="1"/>
  <c r="W792" i="30"/>
  <c r="X792" i="30" s="1"/>
  <c r="P792" i="30"/>
  <c r="Q792" i="30" s="1"/>
  <c r="W791" i="30"/>
  <c r="X791" i="30" s="1"/>
  <c r="P791" i="30"/>
  <c r="Q791" i="30" s="1"/>
  <c r="W790" i="30"/>
  <c r="X790" i="30" s="1"/>
  <c r="P790" i="30"/>
  <c r="Q790" i="30" s="1"/>
  <c r="W789" i="30"/>
  <c r="X789" i="30" s="1"/>
  <c r="P789" i="30"/>
  <c r="Q789" i="30" s="1"/>
  <c r="W788" i="30"/>
  <c r="X788" i="30" s="1"/>
  <c r="P788" i="30"/>
  <c r="Q788" i="30" s="1"/>
  <c r="W787" i="30"/>
  <c r="X787" i="30" s="1"/>
  <c r="P787" i="30"/>
  <c r="Q787" i="30" s="1"/>
  <c r="W786" i="30"/>
  <c r="X786" i="30" s="1"/>
  <c r="P786" i="30"/>
  <c r="Q786" i="30" s="1"/>
  <c r="W785" i="30"/>
  <c r="X785" i="30" s="1"/>
  <c r="P785" i="30"/>
  <c r="Q785" i="30" s="1"/>
  <c r="W784" i="30"/>
  <c r="X784" i="30" s="1"/>
  <c r="P784" i="30"/>
  <c r="Q784" i="30" s="1"/>
  <c r="W783" i="30"/>
  <c r="X783" i="30" s="1"/>
  <c r="P783" i="30"/>
  <c r="Q783" i="30" s="1"/>
  <c r="W782" i="30"/>
  <c r="X782" i="30" s="1"/>
  <c r="P782" i="30"/>
  <c r="Q782" i="30" s="1"/>
  <c r="W781" i="30"/>
  <c r="X781" i="30" s="1"/>
  <c r="P781" i="30"/>
  <c r="Q781" i="30" s="1"/>
  <c r="W780" i="30"/>
  <c r="X780" i="30" s="1"/>
  <c r="P780" i="30"/>
  <c r="Q780" i="30" s="1"/>
  <c r="W779" i="30"/>
  <c r="X779" i="30" s="1"/>
  <c r="P779" i="30"/>
  <c r="V765" i="30"/>
  <c r="U765" i="30"/>
  <c r="T765" i="30"/>
  <c r="S765" i="30"/>
  <c r="R765" i="30"/>
  <c r="O765" i="30"/>
  <c r="W764" i="30"/>
  <c r="X764" i="30" s="1"/>
  <c r="P764" i="30"/>
  <c r="Q764" i="30" s="1"/>
  <c r="W763" i="30"/>
  <c r="X763" i="30" s="1"/>
  <c r="P763" i="30"/>
  <c r="Q763" i="30" s="1"/>
  <c r="W762" i="30"/>
  <c r="X762" i="30" s="1"/>
  <c r="P762" i="30"/>
  <c r="Q762" i="30" s="1"/>
  <c r="W761" i="30"/>
  <c r="X761" i="30" s="1"/>
  <c r="P761" i="30"/>
  <c r="Q761" i="30" s="1"/>
  <c r="W760" i="30"/>
  <c r="X760" i="30" s="1"/>
  <c r="P760" i="30"/>
  <c r="Q760" i="30" s="1"/>
  <c r="W759" i="30"/>
  <c r="X759" i="30" s="1"/>
  <c r="P759" i="30"/>
  <c r="Q759" i="30" s="1"/>
  <c r="W758" i="30"/>
  <c r="X758" i="30" s="1"/>
  <c r="P758" i="30"/>
  <c r="Q758" i="30" s="1"/>
  <c r="W757" i="30"/>
  <c r="X757" i="30" s="1"/>
  <c r="P757" i="30"/>
  <c r="Q757" i="30" s="1"/>
  <c r="W756" i="30"/>
  <c r="X756" i="30" s="1"/>
  <c r="P756" i="30"/>
  <c r="Q756" i="30" s="1"/>
  <c r="W755" i="30"/>
  <c r="X755" i="30" s="1"/>
  <c r="P755" i="30"/>
  <c r="Q755" i="30" s="1"/>
  <c r="W754" i="30"/>
  <c r="X754" i="30" s="1"/>
  <c r="P754" i="30"/>
  <c r="Q754" i="30" s="1"/>
  <c r="W753" i="30"/>
  <c r="X753" i="30" s="1"/>
  <c r="P753" i="30"/>
  <c r="Q753" i="30" s="1"/>
  <c r="W752" i="30"/>
  <c r="X752" i="30" s="1"/>
  <c r="P752" i="30"/>
  <c r="Q752" i="30" s="1"/>
  <c r="W751" i="30"/>
  <c r="X751" i="30" s="1"/>
  <c r="P751" i="30"/>
  <c r="Q751" i="30" s="1"/>
  <c r="W750" i="30"/>
  <c r="X750" i="30" s="1"/>
  <c r="P750" i="30"/>
  <c r="Q750" i="30" s="1"/>
  <c r="W749" i="30"/>
  <c r="X749" i="30" s="1"/>
  <c r="P749" i="30"/>
  <c r="Q749" i="30" s="1"/>
  <c r="W748" i="30"/>
  <c r="X748" i="30" s="1"/>
  <c r="P748" i="30"/>
  <c r="P765" i="30" s="1"/>
  <c r="V734" i="30"/>
  <c r="U734" i="30"/>
  <c r="T734" i="30"/>
  <c r="S734" i="30"/>
  <c r="R734" i="30"/>
  <c r="O734" i="30"/>
  <c r="W733" i="30"/>
  <c r="X733" i="30" s="1"/>
  <c r="P733" i="30"/>
  <c r="Q733" i="30" s="1"/>
  <c r="W732" i="30"/>
  <c r="X732" i="30" s="1"/>
  <c r="P732" i="30"/>
  <c r="Q732" i="30" s="1"/>
  <c r="W731" i="30"/>
  <c r="X731" i="30" s="1"/>
  <c r="P731" i="30"/>
  <c r="Q731" i="30" s="1"/>
  <c r="W730" i="30"/>
  <c r="X730" i="30" s="1"/>
  <c r="P730" i="30"/>
  <c r="Q730" i="30" s="1"/>
  <c r="W729" i="30"/>
  <c r="X729" i="30" s="1"/>
  <c r="P729" i="30"/>
  <c r="Q729" i="30" s="1"/>
  <c r="W728" i="30"/>
  <c r="X728" i="30" s="1"/>
  <c r="P728" i="30"/>
  <c r="Q728" i="30" s="1"/>
  <c r="W727" i="30"/>
  <c r="X727" i="30" s="1"/>
  <c r="P727" i="30"/>
  <c r="Q727" i="30" s="1"/>
  <c r="W726" i="30"/>
  <c r="X726" i="30" s="1"/>
  <c r="P726" i="30"/>
  <c r="Q726" i="30" s="1"/>
  <c r="W725" i="30"/>
  <c r="X725" i="30" s="1"/>
  <c r="P725" i="30"/>
  <c r="Q725" i="30" s="1"/>
  <c r="W724" i="30"/>
  <c r="X724" i="30" s="1"/>
  <c r="P724" i="30"/>
  <c r="Q724" i="30" s="1"/>
  <c r="W723" i="30"/>
  <c r="X723" i="30" s="1"/>
  <c r="P723" i="30"/>
  <c r="Q723" i="30" s="1"/>
  <c r="W722" i="30"/>
  <c r="X722" i="30" s="1"/>
  <c r="P722" i="30"/>
  <c r="Q722" i="30" s="1"/>
  <c r="W721" i="30"/>
  <c r="X721" i="30" s="1"/>
  <c r="P721" i="30"/>
  <c r="Q721" i="30" s="1"/>
  <c r="W720" i="30"/>
  <c r="X720" i="30" s="1"/>
  <c r="P720" i="30"/>
  <c r="Q720" i="30" s="1"/>
  <c r="W719" i="30"/>
  <c r="X719" i="30" s="1"/>
  <c r="P719" i="30"/>
  <c r="Q719" i="30" s="1"/>
  <c r="W718" i="30"/>
  <c r="X718" i="30" s="1"/>
  <c r="P718" i="30"/>
  <c r="Q718" i="30" s="1"/>
  <c r="W717" i="30"/>
  <c r="X717" i="30" s="1"/>
  <c r="P717" i="30"/>
  <c r="P734" i="30" s="1"/>
  <c r="V703" i="30"/>
  <c r="U703" i="30"/>
  <c r="T703" i="30"/>
  <c r="S703" i="30"/>
  <c r="R703" i="30"/>
  <c r="O703" i="30"/>
  <c r="W702" i="30"/>
  <c r="X702" i="30" s="1"/>
  <c r="P702" i="30"/>
  <c r="Q702" i="30" s="1"/>
  <c r="W701" i="30"/>
  <c r="X701" i="30" s="1"/>
  <c r="P701" i="30"/>
  <c r="Q701" i="30" s="1"/>
  <c r="W700" i="30"/>
  <c r="X700" i="30" s="1"/>
  <c r="P700" i="30"/>
  <c r="Q700" i="30" s="1"/>
  <c r="W699" i="30"/>
  <c r="X699" i="30" s="1"/>
  <c r="P699" i="30"/>
  <c r="Q699" i="30" s="1"/>
  <c r="W698" i="30"/>
  <c r="X698" i="30" s="1"/>
  <c r="P698" i="30"/>
  <c r="Q698" i="30" s="1"/>
  <c r="W697" i="30"/>
  <c r="X697" i="30" s="1"/>
  <c r="P697" i="30"/>
  <c r="Q697" i="30" s="1"/>
  <c r="W696" i="30"/>
  <c r="X696" i="30" s="1"/>
  <c r="P696" i="30"/>
  <c r="Q696" i="30" s="1"/>
  <c r="W695" i="30"/>
  <c r="X695" i="30" s="1"/>
  <c r="P695" i="30"/>
  <c r="Q695" i="30" s="1"/>
  <c r="W694" i="30"/>
  <c r="X694" i="30" s="1"/>
  <c r="P694" i="30"/>
  <c r="Q694" i="30" s="1"/>
  <c r="W693" i="30"/>
  <c r="X693" i="30" s="1"/>
  <c r="P693" i="30"/>
  <c r="Q693" i="30" s="1"/>
  <c r="W692" i="30"/>
  <c r="X692" i="30" s="1"/>
  <c r="P692" i="30"/>
  <c r="Q692" i="30" s="1"/>
  <c r="W691" i="30"/>
  <c r="X691" i="30" s="1"/>
  <c r="P691" i="30"/>
  <c r="Q691" i="30" s="1"/>
  <c r="W690" i="30"/>
  <c r="X690" i="30" s="1"/>
  <c r="P690" i="30"/>
  <c r="Q690" i="30" s="1"/>
  <c r="W689" i="30"/>
  <c r="X689" i="30" s="1"/>
  <c r="P689" i="30"/>
  <c r="Q689" i="30" s="1"/>
  <c r="W688" i="30"/>
  <c r="X688" i="30" s="1"/>
  <c r="P688" i="30"/>
  <c r="Q688" i="30" s="1"/>
  <c r="W687" i="30"/>
  <c r="X687" i="30" s="1"/>
  <c r="P687" i="30"/>
  <c r="Q687" i="30" s="1"/>
  <c r="W686" i="30"/>
  <c r="X686" i="30" s="1"/>
  <c r="P686" i="30"/>
  <c r="P703" i="30" s="1"/>
  <c r="V672" i="30"/>
  <c r="U672" i="30"/>
  <c r="T672" i="30"/>
  <c r="S672" i="30"/>
  <c r="R672" i="30"/>
  <c r="O672" i="30"/>
  <c r="W671" i="30"/>
  <c r="X671" i="30" s="1"/>
  <c r="P671" i="30"/>
  <c r="Q671" i="30" s="1"/>
  <c r="W670" i="30"/>
  <c r="X670" i="30" s="1"/>
  <c r="P670" i="30"/>
  <c r="Q670" i="30" s="1"/>
  <c r="W669" i="30"/>
  <c r="X669" i="30" s="1"/>
  <c r="P669" i="30"/>
  <c r="Q669" i="30" s="1"/>
  <c r="W668" i="30"/>
  <c r="X668" i="30" s="1"/>
  <c r="P668" i="30"/>
  <c r="Q668" i="30" s="1"/>
  <c r="W667" i="30"/>
  <c r="X667" i="30" s="1"/>
  <c r="P667" i="30"/>
  <c r="Q667" i="30" s="1"/>
  <c r="W666" i="30"/>
  <c r="X666" i="30" s="1"/>
  <c r="P666" i="30"/>
  <c r="Q666" i="30" s="1"/>
  <c r="W665" i="30"/>
  <c r="X665" i="30" s="1"/>
  <c r="P665" i="30"/>
  <c r="Q665" i="30" s="1"/>
  <c r="W664" i="30"/>
  <c r="X664" i="30" s="1"/>
  <c r="P664" i="30"/>
  <c r="Q664" i="30" s="1"/>
  <c r="W663" i="30"/>
  <c r="X663" i="30" s="1"/>
  <c r="P663" i="30"/>
  <c r="Q663" i="30" s="1"/>
  <c r="W662" i="30"/>
  <c r="X662" i="30" s="1"/>
  <c r="P662" i="30"/>
  <c r="Q662" i="30" s="1"/>
  <c r="W661" i="30"/>
  <c r="X661" i="30" s="1"/>
  <c r="P661" i="30"/>
  <c r="Q661" i="30" s="1"/>
  <c r="W660" i="30"/>
  <c r="X660" i="30" s="1"/>
  <c r="P660" i="30"/>
  <c r="Q660" i="30" s="1"/>
  <c r="W659" i="30"/>
  <c r="X659" i="30" s="1"/>
  <c r="P659" i="30"/>
  <c r="Q659" i="30" s="1"/>
  <c r="W658" i="30"/>
  <c r="X658" i="30" s="1"/>
  <c r="P658" i="30"/>
  <c r="Q658" i="30" s="1"/>
  <c r="W657" i="30"/>
  <c r="X657" i="30" s="1"/>
  <c r="P657" i="30"/>
  <c r="Q657" i="30" s="1"/>
  <c r="W656" i="30"/>
  <c r="X656" i="30" s="1"/>
  <c r="P656" i="30"/>
  <c r="Q656" i="30" s="1"/>
  <c r="W655" i="30"/>
  <c r="X655" i="30" s="1"/>
  <c r="P655" i="30"/>
  <c r="V641" i="30"/>
  <c r="U641" i="30"/>
  <c r="T641" i="30"/>
  <c r="S641" i="30"/>
  <c r="R641" i="30"/>
  <c r="O641" i="30"/>
  <c r="W640" i="30"/>
  <c r="X640" i="30" s="1"/>
  <c r="P640" i="30"/>
  <c r="Q640" i="30" s="1"/>
  <c r="W639" i="30"/>
  <c r="X639" i="30" s="1"/>
  <c r="P639" i="30"/>
  <c r="Q639" i="30" s="1"/>
  <c r="W638" i="30"/>
  <c r="X638" i="30" s="1"/>
  <c r="Y638" i="30" s="1"/>
  <c r="P638" i="30"/>
  <c r="Q638" i="30" s="1"/>
  <c r="W637" i="30"/>
  <c r="X637" i="30" s="1"/>
  <c r="P637" i="30"/>
  <c r="Q637" i="30" s="1"/>
  <c r="W636" i="30"/>
  <c r="X636" i="30" s="1"/>
  <c r="P636" i="30"/>
  <c r="Q636" i="30" s="1"/>
  <c r="W635" i="30"/>
  <c r="X635" i="30" s="1"/>
  <c r="Y635" i="30" s="1"/>
  <c r="P635" i="30"/>
  <c r="W634" i="30"/>
  <c r="X634" i="30" s="1"/>
  <c r="Y634" i="30" s="1"/>
  <c r="P634" i="30"/>
  <c r="Q634" i="30" s="1"/>
  <c r="W633" i="30"/>
  <c r="X633" i="30" s="1"/>
  <c r="P633" i="30"/>
  <c r="Q633" i="30" s="1"/>
  <c r="W632" i="30"/>
  <c r="X632" i="30" s="1"/>
  <c r="Y632" i="30" s="1"/>
  <c r="P632" i="30"/>
  <c r="Q632" i="30" s="1"/>
  <c r="W631" i="30"/>
  <c r="X631" i="30" s="1"/>
  <c r="Y631" i="30" s="1"/>
  <c r="P631" i="30"/>
  <c r="Q631" i="30" s="1"/>
  <c r="V617" i="30"/>
  <c r="U617" i="30"/>
  <c r="T617" i="30"/>
  <c r="S617" i="30"/>
  <c r="R617" i="30"/>
  <c r="O617" i="30"/>
  <c r="W616" i="30"/>
  <c r="X616" i="30" s="1"/>
  <c r="P616" i="30"/>
  <c r="Q616" i="30" s="1"/>
  <c r="W609" i="30"/>
  <c r="X609" i="30" s="1"/>
  <c r="P609" i="30"/>
  <c r="Q609" i="30" s="1"/>
  <c r="W608" i="30"/>
  <c r="X608" i="30" s="1"/>
  <c r="P608" i="30"/>
  <c r="Q608" i="30" s="1"/>
  <c r="W607" i="30"/>
  <c r="X607" i="30" s="1"/>
  <c r="P607" i="30"/>
  <c r="Q607" i="30" s="1"/>
  <c r="W606" i="30"/>
  <c r="P606" i="30"/>
  <c r="Q606" i="30" s="1"/>
  <c r="W605" i="30"/>
  <c r="P605" i="30"/>
  <c r="W604" i="30"/>
  <c r="X604" i="30" s="1"/>
  <c r="P604" i="30"/>
  <c r="Q604" i="30" s="1"/>
  <c r="W603" i="30"/>
  <c r="X603" i="30" s="1"/>
  <c r="P603" i="30"/>
  <c r="Q603" i="30" s="1"/>
  <c r="W602" i="30"/>
  <c r="X602" i="30" s="1"/>
  <c r="P602" i="30"/>
  <c r="Q602" i="30" s="1"/>
  <c r="W601" i="30"/>
  <c r="X601" i="30" s="1"/>
  <c r="P601" i="30"/>
  <c r="Q601" i="30" s="1"/>
  <c r="W600" i="30"/>
  <c r="X600" i="30" s="1"/>
  <c r="P600" i="30"/>
  <c r="Q600" i="30" s="1"/>
  <c r="W599" i="30"/>
  <c r="X599" i="30" s="1"/>
  <c r="P599" i="30"/>
  <c r="Q599" i="30" s="1"/>
  <c r="W598" i="30"/>
  <c r="X598" i="30" s="1"/>
  <c r="P598" i="30"/>
  <c r="Q598" i="30" s="1"/>
  <c r="W597" i="30"/>
  <c r="X597" i="30" s="1"/>
  <c r="P597" i="30"/>
  <c r="Q597" i="30" s="1"/>
  <c r="W596" i="30"/>
  <c r="X596" i="30" s="1"/>
  <c r="P596" i="30"/>
  <c r="V582" i="30"/>
  <c r="U582" i="30"/>
  <c r="T582" i="30"/>
  <c r="S582" i="30"/>
  <c r="R582" i="30"/>
  <c r="O582" i="30"/>
  <c r="W581" i="30"/>
  <c r="X581" i="30" s="1"/>
  <c r="P581" i="30"/>
  <c r="Q581" i="30" s="1"/>
  <c r="W580" i="30"/>
  <c r="X580" i="30" s="1"/>
  <c r="P580" i="30"/>
  <c r="Q580" i="30" s="1"/>
  <c r="W579" i="30"/>
  <c r="P579" i="30"/>
  <c r="Q579" i="30" s="1"/>
  <c r="W578" i="30"/>
  <c r="P578" i="30"/>
  <c r="V564" i="30"/>
  <c r="U564" i="30"/>
  <c r="T564" i="30"/>
  <c r="S564" i="30"/>
  <c r="R564" i="30"/>
  <c r="O564" i="30"/>
  <c r="W563" i="30"/>
  <c r="X563" i="30" s="1"/>
  <c r="P563" i="30"/>
  <c r="Q563" i="30" s="1"/>
  <c r="W562" i="30"/>
  <c r="X562" i="30" s="1"/>
  <c r="P562" i="30"/>
  <c r="Q562" i="30" s="1"/>
  <c r="W561" i="30"/>
  <c r="X561" i="30" s="1"/>
  <c r="P561" i="30"/>
  <c r="Q561" i="30" s="1"/>
  <c r="W560" i="30"/>
  <c r="X560" i="30" s="1"/>
  <c r="P560" i="30"/>
  <c r="Q560" i="30" s="1"/>
  <c r="W559" i="30"/>
  <c r="P559" i="30"/>
  <c r="Q559" i="30" s="1"/>
  <c r="W558" i="30"/>
  <c r="P558" i="30"/>
  <c r="Q558" i="30" s="1"/>
  <c r="W557" i="30"/>
  <c r="X557" i="30" s="1"/>
  <c r="P557" i="30"/>
  <c r="Q557" i="30" s="1"/>
  <c r="W556" i="30"/>
  <c r="X556" i="30" s="1"/>
  <c r="P556" i="30"/>
  <c r="Q556" i="30" s="1"/>
  <c r="W555" i="30"/>
  <c r="X555" i="30" s="1"/>
  <c r="P555" i="30"/>
  <c r="Q555" i="30" s="1"/>
  <c r="W554" i="30"/>
  <c r="X554" i="30" s="1"/>
  <c r="P554" i="30"/>
  <c r="V540" i="30"/>
  <c r="U540" i="30"/>
  <c r="T540" i="30"/>
  <c r="S540" i="30"/>
  <c r="R540" i="30"/>
  <c r="O540" i="30"/>
  <c r="W539" i="30"/>
  <c r="X539" i="30" s="1"/>
  <c r="P539" i="30"/>
  <c r="Q539" i="30" s="1"/>
  <c r="W538" i="30"/>
  <c r="X538" i="30" s="1"/>
  <c r="P538" i="30"/>
  <c r="Q538" i="30" s="1"/>
  <c r="W537" i="30"/>
  <c r="X537" i="30" s="1"/>
  <c r="P537" i="30"/>
  <c r="Q537" i="30" s="1"/>
  <c r="W536" i="30"/>
  <c r="X536" i="30" s="1"/>
  <c r="P536" i="30"/>
  <c r="Q536" i="30" s="1"/>
  <c r="W535" i="30"/>
  <c r="X535" i="30" s="1"/>
  <c r="Q535" i="30"/>
  <c r="W534" i="30"/>
  <c r="X534" i="30" s="1"/>
  <c r="P534" i="30"/>
  <c r="V520" i="30"/>
  <c r="U520" i="30"/>
  <c r="T520" i="30"/>
  <c r="S520" i="30"/>
  <c r="R520" i="30"/>
  <c r="O520" i="30"/>
  <c r="W518" i="30"/>
  <c r="X518" i="30" s="1"/>
  <c r="P518" i="30"/>
  <c r="Q518" i="30" s="1"/>
  <c r="W517" i="30"/>
  <c r="X517" i="30" s="1"/>
  <c r="P517" i="30"/>
  <c r="Q517" i="30" s="1"/>
  <c r="W516" i="30"/>
  <c r="X516" i="30" s="1"/>
  <c r="P516" i="30"/>
  <c r="Q516" i="30" s="1"/>
  <c r="P515" i="30"/>
  <c r="Q515" i="30" s="1"/>
  <c r="P514" i="30"/>
  <c r="W512" i="30"/>
  <c r="X512" i="30" s="1"/>
  <c r="P512" i="30"/>
  <c r="Q512" i="30" s="1"/>
  <c r="W511" i="30"/>
  <c r="X511" i="30" s="1"/>
  <c r="P511" i="30"/>
  <c r="Q511" i="30" s="1"/>
  <c r="W510" i="30"/>
  <c r="X510" i="30" s="1"/>
  <c r="P510" i="30"/>
  <c r="Q510" i="30" s="1"/>
  <c r="W509" i="30"/>
  <c r="X509" i="30" s="1"/>
  <c r="P509" i="30"/>
  <c r="Q509" i="30" s="1"/>
  <c r="W508" i="30"/>
  <c r="X508" i="30" s="1"/>
  <c r="P508" i="30"/>
  <c r="Q508" i="30" s="1"/>
  <c r="W507" i="30"/>
  <c r="X507" i="30" s="1"/>
  <c r="P507" i="30"/>
  <c r="V493" i="30"/>
  <c r="U493" i="30"/>
  <c r="T493" i="30"/>
  <c r="S493" i="30"/>
  <c r="R493" i="30"/>
  <c r="O493" i="30"/>
  <c r="W491" i="30"/>
  <c r="X491" i="30" s="1"/>
  <c r="P491" i="30"/>
  <c r="Q491" i="30" s="1"/>
  <c r="W490" i="30"/>
  <c r="X490" i="30" s="1"/>
  <c r="P490" i="30"/>
  <c r="Q490" i="30" s="1"/>
  <c r="W484" i="30"/>
  <c r="X484" i="30" s="1"/>
  <c r="P484" i="30"/>
  <c r="Q484" i="30" s="1"/>
  <c r="W483" i="30"/>
  <c r="X483" i="30" s="1"/>
  <c r="P483" i="30"/>
  <c r="Q483" i="30" s="1"/>
  <c r="W482" i="30"/>
  <c r="P482" i="30"/>
  <c r="Q482" i="30" s="1"/>
  <c r="W481" i="30"/>
  <c r="P481" i="30"/>
  <c r="W480" i="30"/>
  <c r="X480" i="30" s="1"/>
  <c r="P480" i="30"/>
  <c r="Q480" i="30" s="1"/>
  <c r="W479" i="30"/>
  <c r="X479" i="30" s="1"/>
  <c r="P479" i="30"/>
  <c r="Q479" i="30" s="1"/>
  <c r="W478" i="30"/>
  <c r="X478" i="30" s="1"/>
  <c r="P478" i="30"/>
  <c r="Q478" i="30" s="1"/>
  <c r="W477" i="30"/>
  <c r="X477" i="30" s="1"/>
  <c r="P477" i="30"/>
  <c r="Q477" i="30" s="1"/>
  <c r="W476" i="30"/>
  <c r="X476" i="30" s="1"/>
  <c r="P476" i="30"/>
  <c r="Q476" i="30" s="1"/>
  <c r="W475" i="30"/>
  <c r="X475" i="30" s="1"/>
  <c r="P475" i="30"/>
  <c r="Q475" i="30" s="1"/>
  <c r="W474" i="30"/>
  <c r="X474" i="30" s="1"/>
  <c r="P474" i="30"/>
  <c r="V460" i="30"/>
  <c r="U460" i="30"/>
  <c r="T460" i="30"/>
  <c r="S460" i="30"/>
  <c r="R460" i="30"/>
  <c r="P459" i="30"/>
  <c r="Q459" i="30" s="1"/>
  <c r="W443" i="30"/>
  <c r="X443" i="30" s="1"/>
  <c r="P443" i="30"/>
  <c r="Q443" i="30" s="1"/>
  <c r="W442" i="30"/>
  <c r="X442" i="30" s="1"/>
  <c r="P442" i="30"/>
  <c r="Q442" i="30" s="1"/>
  <c r="W441" i="30"/>
  <c r="X441" i="30" s="1"/>
  <c r="P441" i="30"/>
  <c r="Q441" i="30" s="1"/>
  <c r="W440" i="30"/>
  <c r="X440" i="30" s="1"/>
  <c r="P440" i="30"/>
  <c r="Q440" i="30" s="1"/>
  <c r="W439" i="30"/>
  <c r="X439" i="30" s="1"/>
  <c r="P439" i="30"/>
  <c r="Q439" i="30" s="1"/>
  <c r="W438" i="30"/>
  <c r="X438" i="30" s="1"/>
  <c r="P438" i="30"/>
  <c r="Q438" i="30" s="1"/>
  <c r="W437" i="30"/>
  <c r="X437" i="30" s="1"/>
  <c r="P437" i="30"/>
  <c r="Q437" i="30" s="1"/>
  <c r="W436" i="30"/>
  <c r="X436" i="30" s="1"/>
  <c r="P436" i="30"/>
  <c r="Q436" i="30" s="1"/>
  <c r="W435" i="30"/>
  <c r="X435" i="30" s="1"/>
  <c r="P435" i="30"/>
  <c r="Q435" i="30" s="1"/>
  <c r="W434" i="30"/>
  <c r="X434" i="30" s="1"/>
  <c r="P434" i="30"/>
  <c r="Q434" i="30" s="1"/>
  <c r="W433" i="30"/>
  <c r="X433" i="30" s="1"/>
  <c r="P433" i="30"/>
  <c r="Q433" i="30" s="1"/>
  <c r="W432" i="30"/>
  <c r="X432" i="30" s="1"/>
  <c r="P432" i="30"/>
  <c r="Q432" i="30" s="1"/>
  <c r="W431" i="30"/>
  <c r="X431" i="30" s="1"/>
  <c r="P431" i="30"/>
  <c r="Q431" i="30" s="1"/>
  <c r="W430" i="30"/>
  <c r="X430" i="30" s="1"/>
  <c r="P430" i="30"/>
  <c r="V416" i="30"/>
  <c r="U416" i="30"/>
  <c r="T416" i="30"/>
  <c r="S416" i="30"/>
  <c r="R416" i="30"/>
  <c r="O416" i="30"/>
  <c r="P415" i="30"/>
  <c r="Q415" i="30" s="1"/>
  <c r="P410" i="30"/>
  <c r="W409" i="30"/>
  <c r="X409" i="30" s="1"/>
  <c r="P409" i="30"/>
  <c r="Q409" i="30" s="1"/>
  <c r="W408" i="30"/>
  <c r="X408" i="30" s="1"/>
  <c r="P408" i="30"/>
  <c r="Q408" i="30" s="1"/>
  <c r="W407" i="30"/>
  <c r="X407" i="30" s="1"/>
  <c r="P407" i="30"/>
  <c r="Q407" i="30" s="1"/>
  <c r="W406" i="30"/>
  <c r="X406" i="30" s="1"/>
  <c r="P406" i="30"/>
  <c r="Q406" i="30" s="1"/>
  <c r="W405" i="30"/>
  <c r="X405" i="30" s="1"/>
  <c r="P405" i="30"/>
  <c r="Q405" i="30" s="1"/>
  <c r="W404" i="30"/>
  <c r="X404" i="30" s="1"/>
  <c r="P404" i="30"/>
  <c r="Q404" i="30" s="1"/>
  <c r="W403" i="30"/>
  <c r="X403" i="30" s="1"/>
  <c r="P403" i="30"/>
  <c r="Q403" i="30" s="1"/>
  <c r="W402" i="30"/>
  <c r="X402" i="30" s="1"/>
  <c r="P402" i="30"/>
  <c r="Q402" i="30" s="1"/>
  <c r="W401" i="30"/>
  <c r="X401" i="30" s="1"/>
  <c r="P401" i="30"/>
  <c r="Q401" i="30" s="1"/>
  <c r="W400" i="30"/>
  <c r="X400" i="30" s="1"/>
  <c r="P400" i="30"/>
  <c r="Q400" i="30" s="1"/>
  <c r="W399" i="30"/>
  <c r="X399" i="30" s="1"/>
  <c r="P399" i="30"/>
  <c r="Q399" i="30" s="1"/>
  <c r="W398" i="30"/>
  <c r="X398" i="30" s="1"/>
  <c r="P398" i="30"/>
  <c r="Q398" i="30" s="1"/>
  <c r="W397" i="30"/>
  <c r="X397" i="30" s="1"/>
  <c r="P397" i="30"/>
  <c r="V383" i="30"/>
  <c r="U383" i="30"/>
  <c r="T383" i="30"/>
  <c r="S383" i="30"/>
  <c r="R383" i="30"/>
  <c r="O383" i="30"/>
  <c r="W382" i="30"/>
  <c r="X382" i="30" s="1"/>
  <c r="P382" i="30"/>
  <c r="Q382" i="30" s="1"/>
  <c r="W381" i="30"/>
  <c r="X381" i="30" s="1"/>
  <c r="P381" i="30"/>
  <c r="Q381" i="30" s="1"/>
  <c r="W380" i="30"/>
  <c r="X380" i="30" s="1"/>
  <c r="P380" i="30"/>
  <c r="Q380" i="30" s="1"/>
  <c r="W379" i="30"/>
  <c r="X379" i="30" s="1"/>
  <c r="P379" i="30"/>
  <c r="V365" i="30"/>
  <c r="U365" i="30"/>
  <c r="T365" i="30"/>
  <c r="S365" i="30"/>
  <c r="R365" i="30"/>
  <c r="O365" i="30"/>
  <c r="W364" i="30"/>
  <c r="X364" i="30" s="1"/>
  <c r="P364" i="30"/>
  <c r="Q364" i="30" s="1"/>
  <c r="W363" i="30"/>
  <c r="X363" i="30" s="1"/>
  <c r="P363" i="30"/>
  <c r="Q363" i="30" s="1"/>
  <c r="W362" i="30"/>
  <c r="X362" i="30" s="1"/>
  <c r="P362" i="30"/>
  <c r="Q362" i="30" s="1"/>
  <c r="W361" i="30"/>
  <c r="X361" i="30" s="1"/>
  <c r="P361" i="30"/>
  <c r="Q361" i="30" s="1"/>
  <c r="W360" i="30"/>
  <c r="X360" i="30" s="1"/>
  <c r="P360" i="30"/>
  <c r="Q360" i="30" s="1"/>
  <c r="W330" i="30"/>
  <c r="W329" i="30"/>
  <c r="Z514" i="30" l="1"/>
  <c r="P564" i="30"/>
  <c r="Z609" i="30"/>
  <c r="Y609" i="30"/>
  <c r="AA609" i="30" s="1"/>
  <c r="AB609" i="30" s="1"/>
  <c r="X578" i="30"/>
  <c r="Y578" i="30" s="1"/>
  <c r="X605" i="30"/>
  <c r="Y605" i="30" s="1"/>
  <c r="Q605" i="30"/>
  <c r="Z578" i="30"/>
  <c r="P582" i="30"/>
  <c r="P827" i="30"/>
  <c r="X558" i="30"/>
  <c r="Z558" i="30" s="1"/>
  <c r="X481" i="30"/>
  <c r="X493" i="30" s="1"/>
  <c r="P540" i="30"/>
  <c r="P543" i="30" s="1"/>
  <c r="Q514" i="30"/>
  <c r="AA514" i="30" s="1"/>
  <c r="AB514" i="30" s="1"/>
  <c r="Q481" i="30"/>
  <c r="P460" i="30"/>
  <c r="P493" i="30"/>
  <c r="Z640" i="30"/>
  <c r="Q410" i="30"/>
  <c r="AA410" i="30" s="1"/>
  <c r="AB410" i="30" s="1"/>
  <c r="Z410" i="30"/>
  <c r="P416" i="30"/>
  <c r="AA634" i="30"/>
  <c r="AB634" i="30" s="1"/>
  <c r="AA638" i="30"/>
  <c r="AB638" i="30" s="1"/>
  <c r="W564" i="30"/>
  <c r="W734" i="30"/>
  <c r="W383" i="30"/>
  <c r="W617" i="30"/>
  <c r="W460" i="30"/>
  <c r="W520" i="30"/>
  <c r="Z637" i="30"/>
  <c r="Z639" i="30"/>
  <c r="W672" i="30"/>
  <c r="W493" i="30"/>
  <c r="W582" i="30"/>
  <c r="Z635" i="30"/>
  <c r="Z636" i="30"/>
  <c r="W641" i="30"/>
  <c r="W765" i="30"/>
  <c r="P520" i="30"/>
  <c r="P617" i="30"/>
  <c r="P620" i="30" s="1"/>
  <c r="Z633" i="30"/>
  <c r="P672" i="30"/>
  <c r="P796" i="30"/>
  <c r="W796" i="30"/>
  <c r="P383" i="30"/>
  <c r="W416" i="30"/>
  <c r="W540" i="30"/>
  <c r="W703" i="30"/>
  <c r="W827" i="30"/>
  <c r="AL238" i="19"/>
  <c r="AK235" i="19"/>
  <c r="AM235" i="19" s="1"/>
  <c r="Z338" i="30"/>
  <c r="Y338" i="30"/>
  <c r="AA338" i="30" s="1"/>
  <c r="AB338" i="30" s="1"/>
  <c r="Y342" i="30"/>
  <c r="AA342" i="30" s="1"/>
  <c r="AB342" i="30" s="1"/>
  <c r="Z342" i="30"/>
  <c r="Y341" i="30"/>
  <c r="AA341" i="30" s="1"/>
  <c r="AB341" i="30" s="1"/>
  <c r="Z341" i="30"/>
  <c r="Z343" i="30"/>
  <c r="Y343" i="30"/>
  <c r="AA343" i="30" s="1"/>
  <c r="AB343" i="30" s="1"/>
  <c r="Y811" i="30"/>
  <c r="AA811" i="30" s="1"/>
  <c r="AB811" i="30" s="1"/>
  <c r="Z811" i="30"/>
  <c r="Z813" i="30"/>
  <c r="Y813" i="30"/>
  <c r="AA813" i="30" s="1"/>
  <c r="AB813" i="30" s="1"/>
  <c r="Y815" i="30"/>
  <c r="AA815" i="30" s="1"/>
  <c r="AB815" i="30" s="1"/>
  <c r="Z815" i="30"/>
  <c r="Y817" i="30"/>
  <c r="AA817" i="30" s="1"/>
  <c r="AB817" i="30" s="1"/>
  <c r="Z817" i="30"/>
  <c r="Y819" i="30"/>
  <c r="AA819" i="30" s="1"/>
  <c r="AB819" i="30" s="1"/>
  <c r="Z819" i="30"/>
  <c r="Y823" i="30"/>
  <c r="AA823" i="30" s="1"/>
  <c r="AB823" i="30" s="1"/>
  <c r="Z823" i="30"/>
  <c r="Y825" i="30"/>
  <c r="AA825" i="30" s="1"/>
  <c r="AB825" i="30" s="1"/>
  <c r="Z825" i="30"/>
  <c r="Z821" i="30"/>
  <c r="Y821" i="30"/>
  <c r="AA821" i="30" s="1"/>
  <c r="AB821" i="30" s="1"/>
  <c r="Y810" i="30"/>
  <c r="X827" i="30"/>
  <c r="Z810" i="30"/>
  <c r="Y812" i="30"/>
  <c r="AA812" i="30" s="1"/>
  <c r="AB812" i="30" s="1"/>
  <c r="Z812" i="30"/>
  <c r="Y814" i="30"/>
  <c r="AA814" i="30" s="1"/>
  <c r="AB814" i="30" s="1"/>
  <c r="Z814" i="30"/>
  <c r="Y816" i="30"/>
  <c r="AA816" i="30" s="1"/>
  <c r="AB816" i="30" s="1"/>
  <c r="Z816" i="30"/>
  <c r="Z818" i="30"/>
  <c r="Y818" i="30"/>
  <c r="AA818" i="30" s="1"/>
  <c r="AB818" i="30" s="1"/>
  <c r="Y820" i="30"/>
  <c r="AA820" i="30" s="1"/>
  <c r="AB820" i="30" s="1"/>
  <c r="Z820" i="30"/>
  <c r="Y822" i="30"/>
  <c r="AA822" i="30" s="1"/>
  <c r="AB822" i="30" s="1"/>
  <c r="Z822" i="30"/>
  <c r="Y824" i="30"/>
  <c r="AA824" i="30" s="1"/>
  <c r="AB824" i="30" s="1"/>
  <c r="Z824" i="30"/>
  <c r="Y826" i="30"/>
  <c r="AA826" i="30" s="1"/>
  <c r="AB826" i="30" s="1"/>
  <c r="Z826" i="30"/>
  <c r="Q810" i="30"/>
  <c r="Q827" i="30" s="1"/>
  <c r="Z780" i="30"/>
  <c r="Y780" i="30"/>
  <c r="AA780" i="30" s="1"/>
  <c r="AB780" i="30" s="1"/>
  <c r="Y782" i="30"/>
  <c r="AA782" i="30" s="1"/>
  <c r="AB782" i="30" s="1"/>
  <c r="Z782" i="30"/>
  <c r="Y784" i="30"/>
  <c r="AA784" i="30" s="1"/>
  <c r="AB784" i="30" s="1"/>
  <c r="Z784" i="30"/>
  <c r="Y786" i="30"/>
  <c r="AA786" i="30" s="1"/>
  <c r="AB786" i="30" s="1"/>
  <c r="Z786" i="30"/>
  <c r="Z790" i="30"/>
  <c r="Y790" i="30"/>
  <c r="AA790" i="30" s="1"/>
  <c r="AB790" i="30" s="1"/>
  <c r="Y794" i="30"/>
  <c r="AA794" i="30" s="1"/>
  <c r="AB794" i="30" s="1"/>
  <c r="Z794" i="30"/>
  <c r="Z788" i="30"/>
  <c r="Y788" i="30"/>
  <c r="AA788" i="30" s="1"/>
  <c r="AB788" i="30" s="1"/>
  <c r="Y779" i="30"/>
  <c r="X796" i="30"/>
  <c r="Z779" i="30"/>
  <c r="Z781" i="30"/>
  <c r="Y781" i="30"/>
  <c r="AA781" i="30" s="1"/>
  <c r="AB781" i="30" s="1"/>
  <c r="Y783" i="30"/>
  <c r="AA783" i="30" s="1"/>
  <c r="AB783" i="30" s="1"/>
  <c r="Z783" i="30"/>
  <c r="Y785" i="30"/>
  <c r="AA785" i="30" s="1"/>
  <c r="AB785" i="30" s="1"/>
  <c r="Z785" i="30"/>
  <c r="Y787" i="30"/>
  <c r="AA787" i="30" s="1"/>
  <c r="AB787" i="30" s="1"/>
  <c r="Z787" i="30"/>
  <c r="Z789" i="30"/>
  <c r="Y789" i="30"/>
  <c r="AA789" i="30" s="1"/>
  <c r="AB789" i="30" s="1"/>
  <c r="Y791" i="30"/>
  <c r="AA791" i="30" s="1"/>
  <c r="AB791" i="30" s="1"/>
  <c r="Z791" i="30"/>
  <c r="Z793" i="30"/>
  <c r="Y793" i="30"/>
  <c r="AA793" i="30" s="1"/>
  <c r="AB793" i="30" s="1"/>
  <c r="Y795" i="30"/>
  <c r="AA795" i="30" s="1"/>
  <c r="AB795" i="30" s="1"/>
  <c r="Z795" i="30"/>
  <c r="Z792" i="30"/>
  <c r="Y792" i="30"/>
  <c r="AA792" i="30" s="1"/>
  <c r="AB792" i="30" s="1"/>
  <c r="Q779" i="30"/>
  <c r="Q796" i="30" s="1"/>
  <c r="Z749" i="30"/>
  <c r="Y749" i="30"/>
  <c r="AA749" i="30" s="1"/>
  <c r="AB749" i="30" s="1"/>
  <c r="Z751" i="30"/>
  <c r="Y751" i="30"/>
  <c r="AA751" i="30" s="1"/>
  <c r="AB751" i="30" s="1"/>
  <c r="Z753" i="30"/>
  <c r="Y753" i="30"/>
  <c r="AA753" i="30" s="1"/>
  <c r="AB753" i="30" s="1"/>
  <c r="Z755" i="30"/>
  <c r="Y755" i="30"/>
  <c r="AA755" i="30" s="1"/>
  <c r="AB755" i="30" s="1"/>
  <c r="Z757" i="30"/>
  <c r="Y757" i="30"/>
  <c r="AA757" i="30" s="1"/>
  <c r="AB757" i="30" s="1"/>
  <c r="Z759" i="30"/>
  <c r="Y759" i="30"/>
  <c r="AA759" i="30" s="1"/>
  <c r="AB759" i="30" s="1"/>
  <c r="Y761" i="30"/>
  <c r="AA761" i="30" s="1"/>
  <c r="AB761" i="30" s="1"/>
  <c r="Z761" i="30"/>
  <c r="Z763" i="30"/>
  <c r="Y763" i="30"/>
  <c r="AA763" i="30" s="1"/>
  <c r="AB763" i="30" s="1"/>
  <c r="Z748" i="30"/>
  <c r="X765" i="30"/>
  <c r="Y748" i="30"/>
  <c r="Z750" i="30"/>
  <c r="Y750" i="30"/>
  <c r="AA750" i="30" s="1"/>
  <c r="AB750" i="30" s="1"/>
  <c r="Z752" i="30"/>
  <c r="Y752" i="30"/>
  <c r="AA752" i="30" s="1"/>
  <c r="AB752" i="30" s="1"/>
  <c r="Z754" i="30"/>
  <c r="Y754" i="30"/>
  <c r="AA754" i="30" s="1"/>
  <c r="AB754" i="30" s="1"/>
  <c r="Z756" i="30"/>
  <c r="Y756" i="30"/>
  <c r="AA756" i="30" s="1"/>
  <c r="AB756" i="30" s="1"/>
  <c r="Z758" i="30"/>
  <c r="Y758" i="30"/>
  <c r="AA758" i="30" s="1"/>
  <c r="AB758" i="30" s="1"/>
  <c r="Z760" i="30"/>
  <c r="Y760" i="30"/>
  <c r="AA760" i="30" s="1"/>
  <c r="AB760" i="30" s="1"/>
  <c r="Y762" i="30"/>
  <c r="AA762" i="30" s="1"/>
  <c r="AB762" i="30" s="1"/>
  <c r="Z762" i="30"/>
  <c r="Z764" i="30"/>
  <c r="Y764" i="30"/>
  <c r="AA764" i="30" s="1"/>
  <c r="AB764" i="30" s="1"/>
  <c r="Q748" i="30"/>
  <c r="Q765" i="30" s="1"/>
  <c r="Z720" i="30"/>
  <c r="Y720" i="30"/>
  <c r="AA720" i="30" s="1"/>
  <c r="AB720" i="30" s="1"/>
  <c r="Z724" i="30"/>
  <c r="Y724" i="30"/>
  <c r="AA724" i="30" s="1"/>
  <c r="AB724" i="30" s="1"/>
  <c r="Z728" i="30"/>
  <c r="Y728" i="30"/>
  <c r="AA728" i="30" s="1"/>
  <c r="AB728" i="30" s="1"/>
  <c r="Y730" i="30"/>
  <c r="AA730" i="30" s="1"/>
  <c r="AB730" i="30" s="1"/>
  <c r="Z730" i="30"/>
  <c r="Z717" i="30"/>
  <c r="Y717" i="30"/>
  <c r="X734" i="30"/>
  <c r="Z719" i="30"/>
  <c r="Y719" i="30"/>
  <c r="AA719" i="30" s="1"/>
  <c r="AB719" i="30" s="1"/>
  <c r="Z721" i="30"/>
  <c r="Y721" i="30"/>
  <c r="AA721" i="30" s="1"/>
  <c r="AB721" i="30" s="1"/>
  <c r="Z723" i="30"/>
  <c r="Y723" i="30"/>
  <c r="AA723" i="30" s="1"/>
  <c r="AB723" i="30" s="1"/>
  <c r="Z725" i="30"/>
  <c r="Y725" i="30"/>
  <c r="AA725" i="30" s="1"/>
  <c r="AB725" i="30" s="1"/>
  <c r="Z727" i="30"/>
  <c r="Y727" i="30"/>
  <c r="AA727" i="30" s="1"/>
  <c r="AB727" i="30" s="1"/>
  <c r="Z729" i="30"/>
  <c r="Y729" i="30"/>
  <c r="AA729" i="30" s="1"/>
  <c r="AB729" i="30" s="1"/>
  <c r="Y731" i="30"/>
  <c r="AA731" i="30" s="1"/>
  <c r="AB731" i="30" s="1"/>
  <c r="Z731" i="30"/>
  <c r="Y733" i="30"/>
  <c r="AA733" i="30" s="1"/>
  <c r="AB733" i="30" s="1"/>
  <c r="Z733" i="30"/>
  <c r="Z718" i="30"/>
  <c r="Y718" i="30"/>
  <c r="AA718" i="30" s="1"/>
  <c r="AB718" i="30" s="1"/>
  <c r="Z722" i="30"/>
  <c r="Y722" i="30"/>
  <c r="AA722" i="30" s="1"/>
  <c r="AB722" i="30" s="1"/>
  <c r="Z726" i="30"/>
  <c r="Y726" i="30"/>
  <c r="AA726" i="30" s="1"/>
  <c r="AB726" i="30" s="1"/>
  <c r="Z732" i="30"/>
  <c r="Y732" i="30"/>
  <c r="AA732" i="30" s="1"/>
  <c r="AB732" i="30" s="1"/>
  <c r="Q717" i="30"/>
  <c r="Q734" i="30" s="1"/>
  <c r="Z687" i="30"/>
  <c r="Y687" i="30"/>
  <c r="AA687" i="30" s="1"/>
  <c r="AB687" i="30" s="1"/>
  <c r="Z691" i="30"/>
  <c r="Y691" i="30"/>
  <c r="AA691" i="30" s="1"/>
  <c r="AB691" i="30" s="1"/>
  <c r="Y693" i="30"/>
  <c r="AA693" i="30" s="1"/>
  <c r="AB693" i="30" s="1"/>
  <c r="Z693" i="30"/>
  <c r="Y695" i="30"/>
  <c r="AA695" i="30" s="1"/>
  <c r="AB695" i="30" s="1"/>
  <c r="Z695" i="30"/>
  <c r="Y697" i="30"/>
  <c r="AA697" i="30" s="1"/>
  <c r="AB697" i="30" s="1"/>
  <c r="Z697" i="30"/>
  <c r="Y699" i="30"/>
  <c r="AA699" i="30" s="1"/>
  <c r="AB699" i="30" s="1"/>
  <c r="Z699" i="30"/>
  <c r="Y701" i="30"/>
  <c r="AA701" i="30" s="1"/>
  <c r="AB701" i="30" s="1"/>
  <c r="Z701" i="30"/>
  <c r="Y686" i="30"/>
  <c r="X703" i="30"/>
  <c r="Z686" i="30"/>
  <c r="Y688" i="30"/>
  <c r="AA688" i="30" s="1"/>
  <c r="AB688" i="30" s="1"/>
  <c r="Z688" i="30"/>
  <c r="Y690" i="30"/>
  <c r="AA690" i="30" s="1"/>
  <c r="AB690" i="30" s="1"/>
  <c r="Z690" i="30"/>
  <c r="Z692" i="30"/>
  <c r="Y692" i="30"/>
  <c r="AA692" i="30" s="1"/>
  <c r="AB692" i="30" s="1"/>
  <c r="Y694" i="30"/>
  <c r="AA694" i="30" s="1"/>
  <c r="AB694" i="30" s="1"/>
  <c r="Z694" i="30"/>
  <c r="Y696" i="30"/>
  <c r="AA696" i="30" s="1"/>
  <c r="AB696" i="30" s="1"/>
  <c r="Z696" i="30"/>
  <c r="Y698" i="30"/>
  <c r="AA698" i="30" s="1"/>
  <c r="AB698" i="30" s="1"/>
  <c r="Z698" i="30"/>
  <c r="Y700" i="30"/>
  <c r="AA700" i="30" s="1"/>
  <c r="AB700" i="30" s="1"/>
  <c r="Z700" i="30"/>
  <c r="Y702" i="30"/>
  <c r="AA702" i="30" s="1"/>
  <c r="AB702" i="30" s="1"/>
  <c r="Z702" i="30"/>
  <c r="Y689" i="30"/>
  <c r="AA689" i="30" s="1"/>
  <c r="AB689" i="30" s="1"/>
  <c r="Z689" i="30"/>
  <c r="Q686" i="30"/>
  <c r="Q703" i="30" s="1"/>
  <c r="Y656" i="30"/>
  <c r="AA656" i="30" s="1"/>
  <c r="AB656" i="30" s="1"/>
  <c r="Z656" i="30"/>
  <c r="Z658" i="30"/>
  <c r="Y658" i="30"/>
  <c r="AA658" i="30" s="1"/>
  <c r="AB658" i="30" s="1"/>
  <c r="Y660" i="30"/>
  <c r="AA660" i="30" s="1"/>
  <c r="AB660" i="30" s="1"/>
  <c r="Z660" i="30"/>
  <c r="Y664" i="30"/>
  <c r="AA664" i="30" s="1"/>
  <c r="AB664" i="30" s="1"/>
  <c r="Z664" i="30"/>
  <c r="Z668" i="30"/>
  <c r="Y668" i="30"/>
  <c r="AA668" i="30" s="1"/>
  <c r="AB668" i="30" s="1"/>
  <c r="Y670" i="30"/>
  <c r="AA670" i="30" s="1"/>
  <c r="AB670" i="30" s="1"/>
  <c r="Z670" i="30"/>
  <c r="Y662" i="30"/>
  <c r="AA662" i="30" s="1"/>
  <c r="AB662" i="30" s="1"/>
  <c r="Z662" i="30"/>
  <c r="Y655" i="30"/>
  <c r="X672" i="30"/>
  <c r="Z655" i="30"/>
  <c r="Z657" i="30"/>
  <c r="Y657" i="30"/>
  <c r="AA657" i="30" s="1"/>
  <c r="AB657" i="30" s="1"/>
  <c r="Y659" i="30"/>
  <c r="AA659" i="30" s="1"/>
  <c r="AB659" i="30" s="1"/>
  <c r="Z659" i="30"/>
  <c r="Y661" i="30"/>
  <c r="AA661" i="30" s="1"/>
  <c r="AB661" i="30" s="1"/>
  <c r="Z661" i="30"/>
  <c r="Z663" i="30"/>
  <c r="Y663" i="30"/>
  <c r="AA663" i="30" s="1"/>
  <c r="AB663" i="30" s="1"/>
  <c r="Z665" i="30"/>
  <c r="Y665" i="30"/>
  <c r="AA665" i="30" s="1"/>
  <c r="AB665" i="30" s="1"/>
  <c r="Z667" i="30"/>
  <c r="Y667" i="30"/>
  <c r="AA667" i="30" s="1"/>
  <c r="AB667" i="30" s="1"/>
  <c r="Y669" i="30"/>
  <c r="AA669" i="30" s="1"/>
  <c r="AB669" i="30" s="1"/>
  <c r="Z669" i="30"/>
  <c r="Y671" i="30"/>
  <c r="AA671" i="30" s="1"/>
  <c r="AB671" i="30" s="1"/>
  <c r="Z671" i="30"/>
  <c r="Z666" i="30"/>
  <c r="Y666" i="30"/>
  <c r="AA666" i="30" s="1"/>
  <c r="AB666" i="30" s="1"/>
  <c r="Q655" i="30"/>
  <c r="Q672" i="30" s="1"/>
  <c r="AA632" i="30"/>
  <c r="AB632" i="30" s="1"/>
  <c r="Z631" i="30"/>
  <c r="Y636" i="30"/>
  <c r="AA636" i="30" s="1"/>
  <c r="AB636" i="30" s="1"/>
  <c r="Z632" i="30"/>
  <c r="Y633" i="30"/>
  <c r="AA633" i="30" s="1"/>
  <c r="AB633" i="30" s="1"/>
  <c r="Q635" i="30"/>
  <c r="Q641" i="30" s="1"/>
  <c r="Y637" i="30"/>
  <c r="AA637" i="30" s="1"/>
  <c r="AB637" i="30" s="1"/>
  <c r="AA631" i="30"/>
  <c r="Z634" i="30"/>
  <c r="P641" i="30"/>
  <c r="Z638" i="30"/>
  <c r="Y639" i="30"/>
  <c r="AA639" i="30" s="1"/>
  <c r="AB639" i="30" s="1"/>
  <c r="Y640" i="30"/>
  <c r="AA640" i="30" s="1"/>
  <c r="AB640" i="30" s="1"/>
  <c r="X641" i="30"/>
  <c r="Z597" i="30"/>
  <c r="Y597" i="30"/>
  <c r="AA597" i="30" s="1"/>
  <c r="AB597" i="30" s="1"/>
  <c r="Y599" i="30"/>
  <c r="AA599" i="30" s="1"/>
  <c r="AB599" i="30" s="1"/>
  <c r="Z599" i="30"/>
  <c r="Z603" i="30"/>
  <c r="Y603" i="30"/>
  <c r="AA603" i="30" s="1"/>
  <c r="AB603" i="30" s="1"/>
  <c r="Y607" i="30"/>
  <c r="AA607" i="30" s="1"/>
  <c r="AB607" i="30" s="1"/>
  <c r="Z607" i="30"/>
  <c r="Z596" i="30"/>
  <c r="Y596" i="30"/>
  <c r="Y598" i="30"/>
  <c r="AA598" i="30" s="1"/>
  <c r="AB598" i="30" s="1"/>
  <c r="Z598" i="30"/>
  <c r="Y600" i="30"/>
  <c r="AA600" i="30" s="1"/>
  <c r="AB600" i="30" s="1"/>
  <c r="Z600" i="30"/>
  <c r="Z602" i="30"/>
  <c r="Y602" i="30"/>
  <c r="AA602" i="30" s="1"/>
  <c r="AB602" i="30" s="1"/>
  <c r="Z604" i="30"/>
  <c r="Y604" i="30"/>
  <c r="AA604" i="30" s="1"/>
  <c r="AB604" i="30" s="1"/>
  <c r="Y608" i="30"/>
  <c r="AA608" i="30" s="1"/>
  <c r="AB608" i="30" s="1"/>
  <c r="Z608" i="30"/>
  <c r="Y616" i="30"/>
  <c r="AA616" i="30" s="1"/>
  <c r="AB616" i="30" s="1"/>
  <c r="Z616" i="30"/>
  <c r="Y601" i="30"/>
  <c r="AA601" i="30" s="1"/>
  <c r="AB601" i="30" s="1"/>
  <c r="Z601" i="30"/>
  <c r="Q596" i="30"/>
  <c r="Q617" i="30" s="1"/>
  <c r="Z580" i="30"/>
  <c r="Y580" i="30"/>
  <c r="AA580" i="30" s="1"/>
  <c r="AB580" i="30" s="1"/>
  <c r="Z581" i="30"/>
  <c r="Y581" i="30"/>
  <c r="AA581" i="30" s="1"/>
  <c r="AB581" i="30" s="1"/>
  <c r="Q578" i="30"/>
  <c r="Q582" i="30" s="1"/>
  <c r="Z557" i="30"/>
  <c r="Y557" i="30"/>
  <c r="AA557" i="30" s="1"/>
  <c r="AB557" i="30" s="1"/>
  <c r="Y561" i="30"/>
  <c r="AA561" i="30" s="1"/>
  <c r="AB561" i="30" s="1"/>
  <c r="Z561" i="30"/>
  <c r="Y554" i="30"/>
  <c r="Z554" i="30"/>
  <c r="Z556" i="30"/>
  <c r="Y556" i="30"/>
  <c r="AA556" i="30" s="1"/>
  <c r="AB556" i="30" s="1"/>
  <c r="Y560" i="30"/>
  <c r="AA560" i="30" s="1"/>
  <c r="AB560" i="30" s="1"/>
  <c r="Z560" i="30"/>
  <c r="Y562" i="30"/>
  <c r="AA562" i="30" s="1"/>
  <c r="AB562" i="30" s="1"/>
  <c r="Z562" i="30"/>
  <c r="Y563" i="30"/>
  <c r="AA563" i="30" s="1"/>
  <c r="AB563" i="30" s="1"/>
  <c r="Z563" i="30"/>
  <c r="Y555" i="30"/>
  <c r="AA555" i="30" s="1"/>
  <c r="AB555" i="30" s="1"/>
  <c r="Z555" i="30"/>
  <c r="Q554" i="30"/>
  <c r="Q564" i="30" s="1"/>
  <c r="Z535" i="30"/>
  <c r="Y535" i="30"/>
  <c r="AA535" i="30" s="1"/>
  <c r="AB535" i="30" s="1"/>
  <c r="Z537" i="30"/>
  <c r="Y537" i="30"/>
  <c r="AA537" i="30" s="1"/>
  <c r="AB537" i="30" s="1"/>
  <c r="X540" i="30"/>
  <c r="X543" i="30" s="1"/>
  <c r="Z534" i="30"/>
  <c r="Y534" i="30"/>
  <c r="Z536" i="30"/>
  <c r="Y536" i="30"/>
  <c r="AA536" i="30" s="1"/>
  <c r="AB536" i="30" s="1"/>
  <c r="Y538" i="30"/>
  <c r="AA538" i="30" s="1"/>
  <c r="AB538" i="30" s="1"/>
  <c r="Z538" i="30"/>
  <c r="Y539" i="30"/>
  <c r="AA539" i="30" s="1"/>
  <c r="AB539" i="30" s="1"/>
  <c r="Z539" i="30"/>
  <c r="Q534" i="30"/>
  <c r="Q540" i="30" s="1"/>
  <c r="Y510" i="30"/>
  <c r="AA510" i="30" s="1"/>
  <c r="AB510" i="30" s="1"/>
  <c r="Z510" i="30"/>
  <c r="Z512" i="30"/>
  <c r="Y512" i="30"/>
  <c r="AA512" i="30" s="1"/>
  <c r="AB512" i="30" s="1"/>
  <c r="Y517" i="30"/>
  <c r="AA517" i="30" s="1"/>
  <c r="AB517" i="30" s="1"/>
  <c r="Z517" i="30"/>
  <c r="Z508" i="30"/>
  <c r="Y508" i="30"/>
  <c r="AA508" i="30" s="1"/>
  <c r="AB508" i="30" s="1"/>
  <c r="Y507" i="30"/>
  <c r="X520" i="30"/>
  <c r="Z507" i="30"/>
  <c r="Z509" i="30"/>
  <c r="Y509" i="30"/>
  <c r="AA509" i="30" s="1"/>
  <c r="AB509" i="30" s="1"/>
  <c r="Y511" i="30"/>
  <c r="AA511" i="30" s="1"/>
  <c r="AB511" i="30" s="1"/>
  <c r="Z511" i="30"/>
  <c r="Y516" i="30"/>
  <c r="AA516" i="30" s="1"/>
  <c r="AB516" i="30" s="1"/>
  <c r="Z516" i="30"/>
  <c r="Y518" i="30"/>
  <c r="AA518" i="30" s="1"/>
  <c r="AB518" i="30" s="1"/>
  <c r="Z518" i="30"/>
  <c r="Q507" i="30"/>
  <c r="Y475" i="30"/>
  <c r="AA475" i="30" s="1"/>
  <c r="AB475" i="30" s="1"/>
  <c r="Z475" i="30"/>
  <c r="Z477" i="30"/>
  <c r="Y477" i="30"/>
  <c r="AA477" i="30" s="1"/>
  <c r="AB477" i="30" s="1"/>
  <c r="Y483" i="30"/>
  <c r="AA483" i="30" s="1"/>
  <c r="AB483" i="30" s="1"/>
  <c r="Z483" i="30"/>
  <c r="Y490" i="30"/>
  <c r="AA490" i="30" s="1"/>
  <c r="AB490" i="30" s="1"/>
  <c r="Z490" i="30"/>
  <c r="Y474" i="30"/>
  <c r="Z474" i="30"/>
  <c r="Z476" i="30"/>
  <c r="Y476" i="30"/>
  <c r="AA476" i="30" s="1"/>
  <c r="AB476" i="30" s="1"/>
  <c r="Y478" i="30"/>
  <c r="AA478" i="30" s="1"/>
  <c r="AB478" i="30" s="1"/>
  <c r="Z478" i="30"/>
  <c r="Y480" i="30"/>
  <c r="AA480" i="30" s="1"/>
  <c r="AB480" i="30" s="1"/>
  <c r="Z480" i="30"/>
  <c r="Z484" i="30"/>
  <c r="Y484" i="30"/>
  <c r="AA484" i="30" s="1"/>
  <c r="AB484" i="30" s="1"/>
  <c r="Y491" i="30"/>
  <c r="AA491" i="30" s="1"/>
  <c r="AB491" i="30" s="1"/>
  <c r="Z491" i="30"/>
  <c r="Y479" i="30"/>
  <c r="AA479" i="30" s="1"/>
  <c r="AB479" i="30" s="1"/>
  <c r="Z479" i="30"/>
  <c r="Q474" i="30"/>
  <c r="Y433" i="30"/>
  <c r="AA433" i="30" s="1"/>
  <c r="AB433" i="30" s="1"/>
  <c r="Z433" i="30"/>
  <c r="Y439" i="30"/>
  <c r="AA439" i="30" s="1"/>
  <c r="AB439" i="30" s="1"/>
  <c r="Z439" i="30"/>
  <c r="Z443" i="30"/>
  <c r="Y443" i="30"/>
  <c r="AA443" i="30" s="1"/>
  <c r="AB443" i="30" s="1"/>
  <c r="Z437" i="30"/>
  <c r="Y437" i="30"/>
  <c r="AA437" i="30" s="1"/>
  <c r="AB437" i="30" s="1"/>
  <c r="Y430" i="30"/>
  <c r="X460" i="30"/>
  <c r="Z430" i="30"/>
  <c r="Y432" i="30"/>
  <c r="AA432" i="30" s="1"/>
  <c r="AB432" i="30" s="1"/>
  <c r="Z432" i="30"/>
  <c r="Y434" i="30"/>
  <c r="AA434" i="30" s="1"/>
  <c r="AB434" i="30" s="1"/>
  <c r="Z434" i="30"/>
  <c r="Y436" i="30"/>
  <c r="AA436" i="30" s="1"/>
  <c r="AB436" i="30" s="1"/>
  <c r="Z436" i="30"/>
  <c r="Y438" i="30"/>
  <c r="AA438" i="30" s="1"/>
  <c r="AB438" i="30" s="1"/>
  <c r="Z438" i="30"/>
  <c r="Y440" i="30"/>
  <c r="AA440" i="30" s="1"/>
  <c r="AB440" i="30" s="1"/>
  <c r="Z440" i="30"/>
  <c r="Y442" i="30"/>
  <c r="AA442" i="30" s="1"/>
  <c r="AB442" i="30" s="1"/>
  <c r="Z442" i="30"/>
  <c r="Y431" i="30"/>
  <c r="AA431" i="30" s="1"/>
  <c r="AB431" i="30" s="1"/>
  <c r="Z431" i="30"/>
  <c r="Z435" i="30"/>
  <c r="Y435" i="30"/>
  <c r="AA435" i="30" s="1"/>
  <c r="AB435" i="30" s="1"/>
  <c r="Y441" i="30"/>
  <c r="AA441" i="30" s="1"/>
  <c r="AB441" i="30" s="1"/>
  <c r="Z441" i="30"/>
  <c r="Q430" i="30"/>
  <c r="Q460" i="30" s="1"/>
  <c r="Y400" i="30"/>
  <c r="AA400" i="30" s="1"/>
  <c r="AB400" i="30" s="1"/>
  <c r="Z400" i="30"/>
  <c r="Y404" i="30"/>
  <c r="AA404" i="30" s="1"/>
  <c r="AB404" i="30" s="1"/>
  <c r="Z404" i="30"/>
  <c r="Y398" i="30"/>
  <c r="AA398" i="30" s="1"/>
  <c r="AB398" i="30" s="1"/>
  <c r="Z398" i="30"/>
  <c r="Y408" i="30"/>
  <c r="AA408" i="30" s="1"/>
  <c r="AB408" i="30" s="1"/>
  <c r="Z408" i="30"/>
  <c r="X416" i="30"/>
  <c r="Z397" i="30"/>
  <c r="Y397" i="30"/>
  <c r="Y401" i="30"/>
  <c r="AA401" i="30" s="1"/>
  <c r="AB401" i="30" s="1"/>
  <c r="Z401" i="30"/>
  <c r="Y403" i="30"/>
  <c r="AA403" i="30" s="1"/>
  <c r="AB403" i="30" s="1"/>
  <c r="Z403" i="30"/>
  <c r="Y405" i="30"/>
  <c r="AA405" i="30" s="1"/>
  <c r="AB405" i="30" s="1"/>
  <c r="Z405" i="30"/>
  <c r="Y407" i="30"/>
  <c r="AA407" i="30" s="1"/>
  <c r="AB407" i="30" s="1"/>
  <c r="Z407" i="30"/>
  <c r="Y409" i="30"/>
  <c r="AA409" i="30" s="1"/>
  <c r="AB409" i="30" s="1"/>
  <c r="Z409" i="30"/>
  <c r="Z402" i="30"/>
  <c r="Y402" i="30"/>
  <c r="AA402" i="30" s="1"/>
  <c r="AB402" i="30" s="1"/>
  <c r="Y406" i="30"/>
  <c r="AA406" i="30" s="1"/>
  <c r="AB406" i="30" s="1"/>
  <c r="Z406" i="30"/>
  <c r="Y399" i="30"/>
  <c r="AA399" i="30" s="1"/>
  <c r="AB399" i="30" s="1"/>
  <c r="Z399" i="30"/>
  <c r="Q397" i="30"/>
  <c r="Z381" i="30"/>
  <c r="Y381" i="30"/>
  <c r="AA381" i="30" s="1"/>
  <c r="AB381" i="30" s="1"/>
  <c r="Y382" i="30"/>
  <c r="AA382" i="30" s="1"/>
  <c r="AB382" i="30" s="1"/>
  <c r="Z382" i="30"/>
  <c r="Z380" i="30"/>
  <c r="Y380" i="30"/>
  <c r="AA380" i="30" s="1"/>
  <c r="AB380" i="30" s="1"/>
  <c r="X383" i="30"/>
  <c r="Z379" i="30"/>
  <c r="Y379" i="30"/>
  <c r="Q379" i="30"/>
  <c r="Q383" i="30" s="1"/>
  <c r="P365" i="30"/>
  <c r="P368" i="30" s="1"/>
  <c r="X365" i="30"/>
  <c r="Z360" i="30"/>
  <c r="Y360" i="30"/>
  <c r="Z364" i="30"/>
  <c r="Y364" i="30"/>
  <c r="AA364" i="30" s="1"/>
  <c r="AB364" i="30" s="1"/>
  <c r="Q365" i="30"/>
  <c r="Z361" i="30"/>
  <c r="Y361" i="30"/>
  <c r="AA361" i="30" s="1"/>
  <c r="AB361" i="30" s="1"/>
  <c r="Z363" i="30"/>
  <c r="Y363" i="30"/>
  <c r="AA363" i="30" s="1"/>
  <c r="AB363" i="30" s="1"/>
  <c r="Z362" i="30"/>
  <c r="Y362" i="30"/>
  <c r="AA362" i="30" s="1"/>
  <c r="AB362" i="30" s="1"/>
  <c r="W365" i="30"/>
  <c r="X329" i="30"/>
  <c r="Y329" i="30" s="1"/>
  <c r="Z605" i="30" l="1"/>
  <c r="X582" i="30"/>
  <c r="X617" i="30"/>
  <c r="X620" i="30" s="1"/>
  <c r="X564" i="30"/>
  <c r="X567" i="30" s="1"/>
  <c r="Y558" i="30"/>
  <c r="AA558" i="30" s="1"/>
  <c r="AB558" i="30" s="1"/>
  <c r="AA605" i="30"/>
  <c r="AB605" i="30" s="1"/>
  <c r="AA578" i="30"/>
  <c r="AB578" i="30" s="1"/>
  <c r="Q520" i="30"/>
  <c r="Y481" i="30"/>
  <c r="AA481" i="30" s="1"/>
  <c r="AB481" i="30" s="1"/>
  <c r="Z481" i="30"/>
  <c r="Z493" i="30" s="1"/>
  <c r="P567" i="30"/>
  <c r="Q493" i="30"/>
  <c r="Q416" i="30"/>
  <c r="AL235" i="19"/>
  <c r="P386" i="30"/>
  <c r="P419" i="30" s="1"/>
  <c r="P463" i="30" s="1"/>
  <c r="P496" i="30" s="1"/>
  <c r="Z383" i="30"/>
  <c r="Z827" i="30"/>
  <c r="Y827" i="30"/>
  <c r="AA810" i="30"/>
  <c r="Y796" i="30"/>
  <c r="AA779" i="30"/>
  <c r="Z796" i="30"/>
  <c r="Y765" i="30"/>
  <c r="AA748" i="30"/>
  <c r="Z765" i="30"/>
  <c r="Y734" i="30"/>
  <c r="AA717" i="30"/>
  <c r="Z734" i="30"/>
  <c r="Y703" i="30"/>
  <c r="AA686" i="30"/>
  <c r="Z703" i="30"/>
  <c r="Y672" i="30"/>
  <c r="AA655" i="30"/>
  <c r="Z672" i="30"/>
  <c r="Y641" i="30"/>
  <c r="AA635" i="30"/>
  <c r="AB635" i="30" s="1"/>
  <c r="Z641" i="30"/>
  <c r="AB631" i="30"/>
  <c r="Z617" i="30"/>
  <c r="Y617" i="30"/>
  <c r="Y620" i="30" s="1"/>
  <c r="AA596" i="30"/>
  <c r="Y582" i="30"/>
  <c r="Z582" i="30"/>
  <c r="Y564" i="30"/>
  <c r="AA554" i="30"/>
  <c r="Z564" i="30"/>
  <c r="Z567" i="30" s="1"/>
  <c r="Z540" i="30"/>
  <c r="Y540" i="30"/>
  <c r="Y543" i="30" s="1"/>
  <c r="AA534" i="30"/>
  <c r="Y520" i="30"/>
  <c r="AA507" i="30"/>
  <c r="Z520" i="30"/>
  <c r="Y493" i="30"/>
  <c r="AA474" i="30"/>
  <c r="Y460" i="30"/>
  <c r="AA430" i="30"/>
  <c r="Z460" i="30"/>
  <c r="Z416" i="30"/>
  <c r="Y416" i="30"/>
  <c r="AA397" i="30"/>
  <c r="AA379" i="30"/>
  <c r="Y383" i="30"/>
  <c r="Z365" i="30"/>
  <c r="AA360" i="30"/>
  <c r="Y365" i="30"/>
  <c r="AB810" i="30" l="1"/>
  <c r="AA827" i="30"/>
  <c r="AB779" i="30"/>
  <c r="AA796" i="30"/>
  <c r="AB748" i="30"/>
  <c r="AA765" i="30"/>
  <c r="AB717" i="30"/>
  <c r="AA734" i="30"/>
  <c r="AB686" i="30"/>
  <c r="AA703" i="30"/>
  <c r="AB655" i="30"/>
  <c r="AA672" i="30"/>
  <c r="AA641" i="30"/>
  <c r="AB596" i="30"/>
  <c r="AA617" i="30"/>
  <c r="AA582" i="30"/>
  <c r="AB554" i="30"/>
  <c r="AA564" i="30"/>
  <c r="AB534" i="30"/>
  <c r="AA540" i="30"/>
  <c r="AB507" i="30"/>
  <c r="AA520" i="30"/>
  <c r="AB474" i="30"/>
  <c r="AA493" i="30"/>
  <c r="AB430" i="30"/>
  <c r="AA460" i="30"/>
  <c r="AB397" i="30"/>
  <c r="AA416" i="30"/>
  <c r="AB379" i="30"/>
  <c r="AA383" i="30"/>
  <c r="AB360" i="30"/>
  <c r="AA365" i="30"/>
  <c r="AA830" i="30" l="1"/>
  <c r="AB827" i="30"/>
  <c r="AA799" i="30"/>
  <c r="AB796" i="30"/>
  <c r="AA768" i="30"/>
  <c r="AB765" i="30"/>
  <c r="AA737" i="30"/>
  <c r="AB734" i="30"/>
  <c r="AA706" i="30"/>
  <c r="AB703" i="30"/>
  <c r="AA675" i="30"/>
  <c r="AB672" i="30"/>
  <c r="AA644" i="30"/>
  <c r="AB641" i="30"/>
  <c r="AA620" i="30"/>
  <c r="AB617" i="30"/>
  <c r="AA585" i="30"/>
  <c r="AB582" i="30"/>
  <c r="AA567" i="30"/>
  <c r="AB564" i="30"/>
  <c r="AA543" i="30"/>
  <c r="AB540" i="30"/>
  <c r="AA523" i="30"/>
  <c r="AB520" i="30"/>
  <c r="AA496" i="30"/>
  <c r="AB493" i="30"/>
  <c r="AA463" i="30"/>
  <c r="AB460" i="30"/>
  <c r="AA419" i="30"/>
  <c r="AB416" i="30"/>
  <c r="AA386" i="30"/>
  <c r="AB383" i="30"/>
  <c r="AA368" i="30"/>
  <c r="AB365" i="30"/>
  <c r="AK218" i="19" l="1"/>
  <c r="AM218" i="19" s="1"/>
  <c r="AJ218" i="19"/>
  <c r="AJ215" i="19"/>
  <c r="AK198" i="19"/>
  <c r="AM198" i="19" s="1"/>
  <c r="AJ198" i="19"/>
  <c r="AJ178" i="19"/>
  <c r="AK124" i="19"/>
  <c r="AM124" i="19" s="1"/>
  <c r="AJ124" i="19"/>
  <c r="AJ122" i="19"/>
  <c r="AK104" i="19"/>
  <c r="AM104" i="19" s="1"/>
  <c r="AJ104" i="19"/>
  <c r="AJ86" i="19"/>
  <c r="AK63" i="19"/>
  <c r="AM63" i="19" s="1"/>
  <c r="AJ63" i="19"/>
  <c r="AJ29" i="19"/>
  <c r="AL218" i="19" l="1"/>
  <c r="AL198" i="19"/>
  <c r="AL124" i="19"/>
  <c r="AL104" i="19"/>
  <c r="AL63" i="19"/>
  <c r="AG216" i="19" l="1"/>
  <c r="AG215" i="19"/>
  <c r="AH219" i="19"/>
  <c r="AK215" i="19" l="1"/>
  <c r="AL215" i="19" s="1"/>
  <c r="AM215" i="19" l="1"/>
  <c r="W307" i="30"/>
  <c r="X307" i="30" s="1"/>
  <c r="P307" i="30"/>
  <c r="Q307" i="30" s="1"/>
  <c r="W306" i="30"/>
  <c r="X306" i="30" s="1"/>
  <c r="P306" i="30"/>
  <c r="Q306" i="30" s="1"/>
  <c r="W305" i="30"/>
  <c r="X305" i="30" s="1"/>
  <c r="P305" i="30"/>
  <c r="Q305" i="30" s="1"/>
  <c r="W304" i="30"/>
  <c r="X304" i="30" s="1"/>
  <c r="P304" i="30"/>
  <c r="Q304" i="30" s="1"/>
  <c r="W303" i="30"/>
  <c r="X303" i="30" s="1"/>
  <c r="P303" i="30"/>
  <c r="Q303" i="30" s="1"/>
  <c r="AH199" i="19"/>
  <c r="W274" i="30"/>
  <c r="X274" i="30" s="1"/>
  <c r="P274" i="30"/>
  <c r="Q274" i="30" s="1"/>
  <c r="W273" i="30"/>
  <c r="X273" i="30" s="1"/>
  <c r="P273" i="30"/>
  <c r="Q273" i="30" s="1"/>
  <c r="W272" i="30"/>
  <c r="X272" i="30" s="1"/>
  <c r="P272" i="30"/>
  <c r="Q272" i="30" s="1"/>
  <c r="W271" i="30"/>
  <c r="X271" i="30" s="1"/>
  <c r="P271" i="30"/>
  <c r="Q271" i="30" s="1"/>
  <c r="W270" i="30"/>
  <c r="X270" i="30" s="1"/>
  <c r="P270" i="30"/>
  <c r="Q270" i="30" s="1"/>
  <c r="W269" i="30"/>
  <c r="P269" i="30"/>
  <c r="Q269" i="30" s="1"/>
  <c r="AD262" i="30"/>
  <c r="AE262" i="30" s="1"/>
  <c r="Y304" i="30" l="1"/>
  <c r="AA304" i="30" s="1"/>
  <c r="AB304" i="30" s="1"/>
  <c r="Z304" i="30"/>
  <c r="Z306" i="30"/>
  <c r="Y306" i="30"/>
  <c r="AA306" i="30" s="1"/>
  <c r="AB306" i="30" s="1"/>
  <c r="Y303" i="30"/>
  <c r="AA303" i="30" s="1"/>
  <c r="AB303" i="30" s="1"/>
  <c r="Z303" i="30"/>
  <c r="Z305" i="30"/>
  <c r="Y305" i="30"/>
  <c r="AA305" i="30" s="1"/>
  <c r="AB305" i="30" s="1"/>
  <c r="Z307" i="30"/>
  <c r="Y307" i="30"/>
  <c r="AA307" i="30" s="1"/>
  <c r="AB307" i="30" s="1"/>
  <c r="Y271" i="30"/>
  <c r="AA271" i="30" s="1"/>
  <c r="AB271" i="30" s="1"/>
  <c r="Z271" i="30"/>
  <c r="Z273" i="30"/>
  <c r="Y273" i="30"/>
  <c r="AA273" i="30" s="1"/>
  <c r="AB273" i="30" s="1"/>
  <c r="Y270" i="30"/>
  <c r="AA270" i="30" s="1"/>
  <c r="AB270" i="30" s="1"/>
  <c r="Z270" i="30"/>
  <c r="Y272" i="30"/>
  <c r="AA272" i="30" s="1"/>
  <c r="AB272" i="30" s="1"/>
  <c r="Z272" i="30"/>
  <c r="Z274" i="30"/>
  <c r="Y274" i="30"/>
  <c r="AA274" i="30" s="1"/>
  <c r="AB274" i="30" s="1"/>
  <c r="AD268" i="30"/>
  <c r="AF268" i="30" s="1"/>
  <c r="AG179" i="19" l="1"/>
  <c r="AH179" i="19" s="1"/>
  <c r="AG178" i="19"/>
  <c r="W239" i="30"/>
  <c r="X239" i="30" s="1"/>
  <c r="P239" i="30"/>
  <c r="Q239" i="30" s="1"/>
  <c r="W238" i="30"/>
  <c r="X238" i="30" s="1"/>
  <c r="P238" i="30"/>
  <c r="Q238" i="30" s="1"/>
  <c r="W237" i="30"/>
  <c r="X237" i="30" s="1"/>
  <c r="P237" i="30"/>
  <c r="Q237" i="30" s="1"/>
  <c r="W236" i="30"/>
  <c r="X236" i="30" s="1"/>
  <c r="P236" i="30"/>
  <c r="Q236" i="30" s="1"/>
  <c r="W235" i="30"/>
  <c r="X235" i="30" s="1"/>
  <c r="P235" i="30"/>
  <c r="Q235" i="30" s="1"/>
  <c r="W234" i="30"/>
  <c r="X234" i="30" s="1"/>
  <c r="P234" i="30"/>
  <c r="Q234" i="30" s="1"/>
  <c r="AK178" i="19" l="1"/>
  <c r="AH178" i="19"/>
  <c r="Y238" i="30"/>
  <c r="AA238" i="30" s="1"/>
  <c r="AB238" i="30" s="1"/>
  <c r="Z238" i="30"/>
  <c r="Z239" i="30"/>
  <c r="Y239" i="30"/>
  <c r="AA239" i="30" s="1"/>
  <c r="AB239" i="30" s="1"/>
  <c r="Y236" i="30"/>
  <c r="AA236" i="30" s="1"/>
  <c r="AB236" i="30" s="1"/>
  <c r="Z236" i="30"/>
  <c r="Z237" i="30"/>
  <c r="Y237" i="30"/>
  <c r="AA237" i="30" s="1"/>
  <c r="AB237" i="30" s="1"/>
  <c r="Z234" i="30"/>
  <c r="Y234" i="30"/>
  <c r="AA234" i="30" s="1"/>
  <c r="AB234" i="30" s="1"/>
  <c r="Z235" i="30"/>
  <c r="Y235" i="30"/>
  <c r="AA235" i="30" s="1"/>
  <c r="AB235" i="30" s="1"/>
  <c r="AM178" i="19" l="1"/>
  <c r="AL178" i="19"/>
  <c r="W204" i="30"/>
  <c r="X204" i="30" s="1"/>
  <c r="P204" i="30"/>
  <c r="Q204" i="30" s="1"/>
  <c r="W203" i="30"/>
  <c r="X203" i="30" s="1"/>
  <c r="P203" i="30"/>
  <c r="Q203" i="30" s="1"/>
  <c r="W202" i="30"/>
  <c r="P202" i="30"/>
  <c r="Q202" i="30" s="1"/>
  <c r="W201" i="30"/>
  <c r="P201" i="30"/>
  <c r="Q201" i="30" s="1"/>
  <c r="W200" i="30"/>
  <c r="X200" i="30" s="1"/>
  <c r="P200" i="30"/>
  <c r="Q200" i="30" s="1"/>
  <c r="O193" i="30"/>
  <c r="AE176" i="30"/>
  <c r="X201" i="30" l="1"/>
  <c r="Y201" i="30" s="1"/>
  <c r="AA201" i="30" s="1"/>
  <c r="AB201" i="30" s="1"/>
  <c r="Z203" i="30"/>
  <c r="Y203" i="30"/>
  <c r="AA203" i="30" s="1"/>
  <c r="AB203" i="30" s="1"/>
  <c r="Z200" i="30"/>
  <c r="Y200" i="30"/>
  <c r="AA200" i="30" s="1"/>
  <c r="AB200" i="30" s="1"/>
  <c r="Z204" i="30"/>
  <c r="Y204" i="30"/>
  <c r="AA204" i="30" s="1"/>
  <c r="AB204" i="30" s="1"/>
  <c r="Z201" i="30" l="1"/>
  <c r="AE163" i="30" l="1"/>
  <c r="AE164" i="30" s="1"/>
  <c r="N93" i="38" l="1"/>
  <c r="N92" i="38"/>
  <c r="N91" i="38"/>
  <c r="N90" i="38"/>
  <c r="N89" i="38"/>
  <c r="N88" i="38"/>
  <c r="N87" i="38"/>
  <c r="N86" i="38"/>
  <c r="N85" i="38"/>
  <c r="N84" i="38"/>
  <c r="N83" i="38"/>
  <c r="N82" i="38"/>
  <c r="N81" i="38"/>
  <c r="N80" i="38"/>
  <c r="N79" i="38"/>
  <c r="N78" i="38"/>
  <c r="N77" i="38"/>
  <c r="N76" i="38"/>
  <c r="N75" i="38"/>
  <c r="N74" i="38"/>
  <c r="N73" i="38"/>
  <c r="N72" i="38"/>
  <c r="N71" i="38"/>
  <c r="N70" i="38"/>
  <c r="N69" i="38"/>
  <c r="N68" i="38"/>
  <c r="N67" i="38"/>
  <c r="N66" i="38"/>
  <c r="N65" i="38"/>
  <c r="N64" i="38"/>
  <c r="N63" i="38"/>
  <c r="N62" i="38"/>
  <c r="N61" i="38"/>
  <c r="N60" i="38"/>
  <c r="N59" i="38"/>
  <c r="N58" i="38"/>
  <c r="N9" i="38"/>
  <c r="AH125" i="19"/>
  <c r="AH124" i="19"/>
  <c r="AG123" i="19"/>
  <c r="AG122" i="19"/>
  <c r="AH122" i="19" s="1"/>
  <c r="AK122" i="19" l="1"/>
  <c r="AM122" i="19" s="1"/>
  <c r="AH123" i="19"/>
  <c r="AL122" i="19" l="1"/>
  <c r="W133" i="30"/>
  <c r="W132" i="30"/>
  <c r="W134" i="30"/>
  <c r="X134" i="30" s="1"/>
  <c r="X132" i="30" l="1"/>
  <c r="Y132" i="30" s="1"/>
  <c r="Y134" i="30"/>
  <c r="R24" i="26" l="1"/>
  <c r="AH105" i="19"/>
  <c r="AH104" i="19"/>
  <c r="W108" i="30" l="1"/>
  <c r="X108" i="30" s="1"/>
  <c r="W107" i="30"/>
  <c r="X107" i="30" s="1"/>
  <c r="W106" i="30"/>
  <c r="X106" i="30" s="1"/>
  <c r="Y106" i="30" l="1"/>
  <c r="AE106" i="30" l="1"/>
  <c r="AE107" i="30" s="1"/>
  <c r="V102" i="30" l="1"/>
  <c r="K17" i="26" l="1"/>
  <c r="AF103" i="30"/>
  <c r="AF104" i="30" s="1"/>
  <c r="AF100" i="30" l="1"/>
  <c r="AG87" i="19"/>
  <c r="AG86" i="19"/>
  <c r="AH86" i="19" s="1"/>
  <c r="AH85" i="19"/>
  <c r="AH84" i="19"/>
  <c r="AK83" i="19"/>
  <c r="AM83" i="19" s="1"/>
  <c r="AJ83" i="19"/>
  <c r="AH83" i="19"/>
  <c r="AK86" i="19" l="1"/>
  <c r="AH87" i="19"/>
  <c r="AL83" i="19"/>
  <c r="AM86" i="19" l="1"/>
  <c r="AL86" i="19"/>
  <c r="AF76" i="30"/>
  <c r="AF77" i="30" s="1"/>
  <c r="AH64" i="19" l="1"/>
  <c r="AH63" i="19"/>
  <c r="W52" i="30" l="1"/>
  <c r="X52" i="30" s="1"/>
  <c r="W51" i="30"/>
  <c r="X51" i="30" s="1"/>
  <c r="W50" i="30"/>
  <c r="X50" i="30" s="1"/>
  <c r="Y50" i="30" l="1"/>
  <c r="AG62" i="19" l="1"/>
  <c r="U14" i="26"/>
  <c r="O29" i="30" l="1"/>
  <c r="N111" i="28" l="1"/>
  <c r="O111" i="28" s="1"/>
  <c r="N110" i="28"/>
  <c r="O110" i="28" s="1"/>
  <c r="N109" i="28"/>
  <c r="O109" i="28" s="1"/>
  <c r="N108" i="28"/>
  <c r="O108" i="28" s="1"/>
  <c r="N107" i="28"/>
  <c r="O107" i="28" s="1"/>
  <c r="N106" i="28"/>
  <c r="O106" i="28" s="1"/>
  <c r="N105" i="28"/>
  <c r="O105" i="28" s="1"/>
  <c r="N104" i="28"/>
  <c r="O104" i="28" s="1"/>
  <c r="N103" i="28"/>
  <c r="O103" i="28" s="1"/>
  <c r="N102" i="28"/>
  <c r="O102" i="28" s="1"/>
  <c r="N101" i="28"/>
  <c r="O101" i="28" s="1"/>
  <c r="N100" i="28"/>
  <c r="O100" i="28" s="1"/>
  <c r="N99" i="28"/>
  <c r="O99" i="28" s="1"/>
  <c r="N98" i="28"/>
  <c r="O98" i="28" s="1"/>
  <c r="N97" i="28"/>
  <c r="O97" i="28" s="1"/>
  <c r="N96" i="28"/>
  <c r="O96" i="28" s="1"/>
  <c r="N95" i="28"/>
  <c r="O95" i="28" s="1"/>
  <c r="N94" i="28"/>
  <c r="O94" i="28" s="1"/>
  <c r="N93" i="28"/>
  <c r="O93" i="28" s="1"/>
  <c r="N92" i="28"/>
  <c r="O92" i="28" s="1"/>
  <c r="N91" i="28"/>
  <c r="O91" i="28" s="1"/>
  <c r="N90" i="28"/>
  <c r="O90" i="28" s="1"/>
  <c r="N89" i="28"/>
  <c r="O89" i="28" s="1"/>
  <c r="N88" i="28"/>
  <c r="O88" i="28" s="1"/>
  <c r="N87" i="28"/>
  <c r="O87" i="28" s="1"/>
  <c r="N86" i="28"/>
  <c r="O86" i="28" s="1"/>
  <c r="N85" i="28"/>
  <c r="O85" i="28" s="1"/>
  <c r="N84" i="28"/>
  <c r="O84" i="28" s="1"/>
  <c r="N83" i="28"/>
  <c r="O83" i="28" s="1"/>
  <c r="N82" i="28"/>
  <c r="O82" i="28" s="1"/>
  <c r="N81" i="28"/>
  <c r="O81" i="28" s="1"/>
  <c r="N80" i="28"/>
  <c r="O80" i="28" s="1"/>
  <c r="N79" i="28"/>
  <c r="O79" i="28" s="1"/>
  <c r="N78" i="28"/>
  <c r="O78" i="28" s="1"/>
  <c r="N77" i="28"/>
  <c r="O77" i="28" s="1"/>
  <c r="N76" i="28"/>
  <c r="O76" i="28" s="1"/>
  <c r="N75" i="28"/>
  <c r="O75" i="28" s="1"/>
  <c r="N74" i="28"/>
  <c r="O74" i="28" s="1"/>
  <c r="N73" i="28"/>
  <c r="O73" i="28" s="1"/>
  <c r="N72" i="28"/>
  <c r="O72" i="28" s="1"/>
  <c r="N71" i="28"/>
  <c r="O71" i="28" s="1"/>
  <c r="N70" i="28"/>
  <c r="O70" i="28" s="1"/>
  <c r="N69" i="28"/>
  <c r="O69" i="28" s="1"/>
  <c r="N68" i="28"/>
  <c r="O68" i="28" s="1"/>
  <c r="N67" i="28"/>
  <c r="O67" i="28" s="1"/>
  <c r="N66" i="28"/>
  <c r="O66" i="28" s="1"/>
  <c r="N65" i="28"/>
  <c r="O65" i="28" s="1"/>
  <c r="N64" i="28"/>
  <c r="O64" i="28" s="1"/>
  <c r="N63" i="28"/>
  <c r="O63" i="28" s="1"/>
  <c r="N62" i="28"/>
  <c r="O62" i="28" s="1"/>
  <c r="N61" i="28"/>
  <c r="O61" i="28" s="1"/>
  <c r="N60" i="28"/>
  <c r="O60" i="28" s="1"/>
  <c r="N59" i="28"/>
  <c r="O59" i="28" s="1"/>
  <c r="N58" i="28"/>
  <c r="O58" i="28" s="1"/>
  <c r="N57" i="28"/>
  <c r="O57" i="28" s="1"/>
  <c r="N56" i="28"/>
  <c r="O56" i="28" s="1"/>
  <c r="N55" i="28"/>
  <c r="O55" i="28" s="1"/>
  <c r="N54" i="28"/>
  <c r="O54" i="28" s="1"/>
  <c r="N53" i="28"/>
  <c r="O53" i="28" s="1"/>
  <c r="N52" i="28"/>
  <c r="O52" i="28" s="1"/>
  <c r="N51" i="28"/>
  <c r="O51" i="28" s="1"/>
  <c r="N50" i="28"/>
  <c r="O50" i="28" s="1"/>
  <c r="N49" i="28"/>
  <c r="O49" i="28" s="1"/>
  <c r="N48" i="28"/>
  <c r="O48" i="28" s="1"/>
  <c r="N47" i="28"/>
  <c r="O47" i="28" s="1"/>
  <c r="N46" i="28"/>
  <c r="O46" i="28" s="1"/>
  <c r="N45" i="28"/>
  <c r="O45" i="28" s="1"/>
  <c r="N44" i="28"/>
  <c r="O44" i="28" s="1"/>
  <c r="N43" i="28"/>
  <c r="O43" i="28" s="1"/>
  <c r="N42" i="28"/>
  <c r="O42" i="28" s="1"/>
  <c r="N41" i="28"/>
  <c r="O41" i="28" s="1"/>
  <c r="N40" i="28"/>
  <c r="O40" i="28" s="1"/>
  <c r="N39" i="28"/>
  <c r="O39" i="28" s="1"/>
  <c r="N38" i="28"/>
  <c r="O38" i="28" s="1"/>
  <c r="N37" i="28"/>
  <c r="O37" i="28" s="1"/>
  <c r="N36" i="28"/>
  <c r="O36" i="28" s="1"/>
  <c r="N35" i="28"/>
  <c r="O35" i="28" s="1"/>
  <c r="N34" i="28"/>
  <c r="O34" i="28" s="1"/>
  <c r="N33" i="28"/>
  <c r="O33" i="28" s="1"/>
  <c r="N32" i="28"/>
  <c r="O32" i="28" s="1"/>
  <c r="N31" i="28"/>
  <c r="O31" i="28" s="1"/>
  <c r="N30" i="28"/>
  <c r="O30" i="28" s="1"/>
  <c r="N29" i="28"/>
  <c r="O29" i="28" s="1"/>
  <c r="N28" i="28"/>
  <c r="O28" i="28" s="1"/>
  <c r="N27" i="28"/>
  <c r="O27" i="28" s="1"/>
  <c r="N26" i="28"/>
  <c r="O26" i="28" s="1"/>
  <c r="N25" i="28"/>
  <c r="O25" i="28" s="1"/>
  <c r="N24" i="28"/>
  <c r="O24" i="28" s="1"/>
  <c r="N23" i="28"/>
  <c r="O23" i="28" s="1"/>
  <c r="N22" i="28"/>
  <c r="O22" i="28" s="1"/>
  <c r="N21" i="28"/>
  <c r="O21" i="28" s="1"/>
  <c r="N20" i="28"/>
  <c r="O20" i="28" s="1"/>
  <c r="N19" i="28"/>
  <c r="O19" i="28" s="1"/>
  <c r="N18" i="28"/>
  <c r="O18" i="28" s="1"/>
  <c r="N17" i="28"/>
  <c r="O17" i="28" s="1"/>
  <c r="N16" i="28"/>
  <c r="O16" i="28" s="1"/>
  <c r="N15" i="28"/>
  <c r="O15" i="28" s="1"/>
  <c r="N14" i="28"/>
  <c r="O14" i="28" s="1"/>
  <c r="N13" i="28"/>
  <c r="O13" i="28" s="1"/>
  <c r="N12" i="28"/>
  <c r="O12" i="28" s="1"/>
  <c r="N11" i="28"/>
  <c r="O11" i="28" s="1"/>
  <c r="N10" i="28"/>
  <c r="O10" i="28" s="1"/>
  <c r="N9" i="28"/>
  <c r="O9" i="28" s="1"/>
  <c r="N8" i="28"/>
  <c r="O8" i="28" s="1"/>
  <c r="K9" i="26"/>
  <c r="N9" i="26" s="1"/>
  <c r="K1638" i="38" l="1"/>
  <c r="N1637" i="38" s="1"/>
  <c r="K1637" i="38"/>
  <c r="N1636" i="38"/>
  <c r="K1636" i="38"/>
  <c r="N1635" i="38" s="1"/>
  <c r="K1635" i="38"/>
  <c r="N1634" i="38"/>
  <c r="K1634" i="38"/>
  <c r="N1633" i="38" s="1"/>
  <c r="K1633" i="38"/>
  <c r="N1632" i="38"/>
  <c r="K1632" i="38"/>
  <c r="N1631" i="38" s="1"/>
  <c r="K1631" i="38"/>
  <c r="N1630" i="38"/>
  <c r="K1630" i="38"/>
  <c r="N1629" i="38" s="1"/>
  <c r="K1629" i="38"/>
  <c r="N1628" i="38"/>
  <c r="K1628" i="38"/>
  <c r="N1627" i="38" s="1"/>
  <c r="K1627" i="38"/>
  <c r="N1626" i="38"/>
  <c r="K1626" i="38"/>
  <c r="N1625" i="38" s="1"/>
  <c r="K1625" i="38"/>
  <c r="N1624" i="38"/>
  <c r="K1624" i="38"/>
  <c r="N1623" i="38" s="1"/>
  <c r="K1623" i="38"/>
  <c r="N1622" i="38"/>
  <c r="K1622" i="38"/>
  <c r="N1621" i="38" s="1"/>
  <c r="K1621" i="38"/>
  <c r="N1620" i="38"/>
  <c r="K1620" i="38"/>
  <c r="N1619" i="38" s="1"/>
  <c r="K1619" i="38"/>
  <c r="N1618" i="38"/>
  <c r="K1618" i="38"/>
  <c r="N1617" i="38" s="1"/>
  <c r="K1617" i="38"/>
  <c r="N1616" i="38"/>
  <c r="K1616" i="38"/>
  <c r="N1615" i="38" s="1"/>
  <c r="K1615" i="38"/>
  <c r="N1614" i="38"/>
  <c r="K1614" i="38"/>
  <c r="N1613" i="38" s="1"/>
  <c r="K1613" i="38"/>
  <c r="N1612" i="38"/>
  <c r="K1612" i="38"/>
  <c r="N1611" i="38" s="1"/>
  <c r="K1611" i="38"/>
  <c r="N1610" i="38"/>
  <c r="K1610" i="38"/>
  <c r="N1609" i="38" s="1"/>
  <c r="K1609" i="38"/>
  <c r="N1608" i="38"/>
  <c r="K1608" i="38"/>
  <c r="N1607" i="38" s="1"/>
  <c r="K1607" i="38"/>
  <c r="N1606" i="38"/>
  <c r="K1606" i="38"/>
  <c r="N1605" i="38" s="1"/>
  <c r="K1605" i="38"/>
  <c r="N1604" i="38"/>
  <c r="K1604" i="38"/>
  <c r="N1603" i="38" s="1"/>
  <c r="K1603" i="38"/>
  <c r="N1602" i="38"/>
  <c r="K1602" i="38"/>
  <c r="N1601" i="38" s="1"/>
  <c r="K1601" i="38"/>
  <c r="N1600" i="38"/>
  <c r="K1600" i="38"/>
  <c r="N1599" i="38" s="1"/>
  <c r="K1599" i="38"/>
  <c r="N1598" i="38"/>
  <c r="K1598" i="38"/>
  <c r="N1597" i="38" s="1"/>
  <c r="K1597" i="38"/>
  <c r="N1596" i="38"/>
  <c r="K1596" i="38"/>
  <c r="N1595" i="38" s="1"/>
  <c r="K1595" i="38"/>
  <c r="N1594" i="38"/>
  <c r="K1594" i="38"/>
  <c r="N1593" i="38" s="1"/>
  <c r="K1593" i="38"/>
  <c r="N1592" i="38"/>
  <c r="K1592" i="38"/>
  <c r="N1591" i="38" s="1"/>
  <c r="K1591" i="38"/>
  <c r="N1590" i="38"/>
  <c r="K1590" i="38"/>
  <c r="N1589" i="38" s="1"/>
  <c r="K1589" i="38"/>
  <c r="N1588" i="38"/>
  <c r="K1588" i="38"/>
  <c r="N1587" i="38" s="1"/>
  <c r="K1587" i="38"/>
  <c r="N1586" i="38"/>
  <c r="K1586" i="38"/>
  <c r="N1585" i="38" s="1"/>
  <c r="K1585" i="38"/>
  <c r="N1584" i="38"/>
  <c r="K1584" i="38"/>
  <c r="N1583" i="38" s="1"/>
  <c r="K1583" i="38"/>
  <c r="N1582" i="38"/>
  <c r="K1582" i="38"/>
  <c r="N1581" i="38" s="1"/>
  <c r="K1581" i="38"/>
  <c r="N1580" i="38"/>
  <c r="K1580" i="38"/>
  <c r="N1579" i="38" s="1"/>
  <c r="K1579" i="38"/>
  <c r="N1578" i="38"/>
  <c r="K1578" i="38"/>
  <c r="N1577" i="38" s="1"/>
  <c r="K1577" i="38"/>
  <c r="N1576" i="38"/>
  <c r="K1576" i="38"/>
  <c r="N1575" i="38" s="1"/>
  <c r="K1575" i="38"/>
  <c r="N1574" i="38"/>
  <c r="K1574" i="38"/>
  <c r="N1573" i="38" s="1"/>
  <c r="K1573" i="38"/>
  <c r="N1572" i="38"/>
  <c r="K1572" i="38"/>
  <c r="N1571" i="38" s="1"/>
  <c r="K1571" i="38"/>
  <c r="N1570" i="38"/>
  <c r="K1570" i="38"/>
  <c r="N1569" i="38" s="1"/>
  <c r="K1569" i="38"/>
  <c r="N1568" i="38"/>
  <c r="K1568" i="38"/>
  <c r="N1567" i="38" s="1"/>
  <c r="K1567" i="38"/>
  <c r="N1566" i="38"/>
  <c r="K1566" i="38"/>
  <c r="N1565" i="38" s="1"/>
  <c r="K1565" i="38"/>
  <c r="N1564" i="38"/>
  <c r="K1564" i="38"/>
  <c r="N1563" i="38" s="1"/>
  <c r="K1563" i="38"/>
  <c r="N1562" i="38"/>
  <c r="K1562" i="38"/>
  <c r="N1561" i="38" s="1"/>
  <c r="K1561" i="38"/>
  <c r="N1560" i="38"/>
  <c r="K1560" i="38"/>
  <c r="N1559" i="38" s="1"/>
  <c r="K1559" i="38"/>
  <c r="N1558" i="38"/>
  <c r="K1558" i="38"/>
  <c r="N1557" i="38" s="1"/>
  <c r="K1557" i="38"/>
  <c r="N1556" i="38"/>
  <c r="K1556" i="38"/>
  <c r="N1555" i="38" s="1"/>
  <c r="K1555" i="38"/>
  <c r="N1554" i="38"/>
  <c r="K1554" i="38"/>
  <c r="N1553" i="38" s="1"/>
  <c r="K1553" i="38"/>
  <c r="N1552" i="38"/>
  <c r="K1552" i="38"/>
  <c r="N1551" i="38" s="1"/>
  <c r="K1551" i="38"/>
  <c r="N1550" i="38"/>
  <c r="K1550" i="38"/>
  <c r="N1549" i="38" s="1"/>
  <c r="K1549" i="38"/>
  <c r="N1548" i="38"/>
  <c r="K1548" i="38"/>
  <c r="N1547" i="38" s="1"/>
  <c r="K1547" i="38"/>
  <c r="N1546" i="38"/>
  <c r="K1546" i="38"/>
  <c r="N1545" i="38" s="1"/>
  <c r="K1545" i="38"/>
  <c r="N1544" i="38"/>
  <c r="K1544" i="38"/>
  <c r="N1543" i="38" s="1"/>
  <c r="K1543" i="38"/>
  <c r="N1542" i="38"/>
  <c r="K1542" i="38"/>
  <c r="N1541" i="38" s="1"/>
  <c r="K1541" i="38"/>
  <c r="N1540" i="38"/>
  <c r="K1540" i="38"/>
  <c r="N1539" i="38" s="1"/>
  <c r="K1539" i="38"/>
  <c r="N1538" i="38"/>
  <c r="K1538" i="38"/>
  <c r="N1537" i="38" s="1"/>
  <c r="K1537" i="38"/>
  <c r="N1536" i="38"/>
  <c r="K1536" i="38"/>
  <c r="N1535" i="38" s="1"/>
  <c r="K1535" i="38"/>
  <c r="N1534" i="38"/>
  <c r="K1534" i="38"/>
  <c r="N1533" i="38" s="1"/>
  <c r="K1533" i="38"/>
  <c r="N1532" i="38"/>
  <c r="K1532" i="38"/>
  <c r="N1531" i="38" s="1"/>
  <c r="K1531" i="38"/>
  <c r="N1530" i="38"/>
  <c r="K1530" i="38"/>
  <c r="N1529" i="38" s="1"/>
  <c r="K1529" i="38"/>
  <c r="N1528" i="38"/>
  <c r="K1528" i="38"/>
  <c r="N1527" i="38" s="1"/>
  <c r="K1527" i="38"/>
  <c r="N1526" i="38"/>
  <c r="K1526" i="38"/>
  <c r="N1525" i="38" s="1"/>
  <c r="K1525" i="38"/>
  <c r="N1524" i="38"/>
  <c r="K1524" i="38"/>
  <c r="N1523" i="38" s="1"/>
  <c r="K1523" i="38"/>
  <c r="N1522" i="38"/>
  <c r="K1522" i="38"/>
  <c r="N1521" i="38" s="1"/>
  <c r="K1521" i="38"/>
  <c r="N1520" i="38"/>
  <c r="K1520" i="38"/>
  <c r="N1519" i="38" s="1"/>
  <c r="K1519" i="38"/>
  <c r="N1518" i="38"/>
  <c r="K1518" i="38"/>
  <c r="N1517" i="38" s="1"/>
  <c r="K1517" i="38"/>
  <c r="N1516" i="38"/>
  <c r="K1516" i="38"/>
  <c r="N1515" i="38" s="1"/>
  <c r="K1515" i="38"/>
  <c r="N1514" i="38"/>
  <c r="K1514" i="38"/>
  <c r="N1513" i="38" s="1"/>
  <c r="K1513" i="38"/>
  <c r="N1512" i="38"/>
  <c r="K1512" i="38"/>
  <c r="N1511" i="38" s="1"/>
  <c r="K1511" i="38"/>
  <c r="N1510" i="38"/>
  <c r="K1510" i="38"/>
  <c r="N1509" i="38" s="1"/>
  <c r="K1509" i="38"/>
  <c r="N1508" i="38"/>
  <c r="K1508" i="38"/>
  <c r="N1507" i="38" s="1"/>
  <c r="K1507" i="38"/>
  <c r="N1506" i="38"/>
  <c r="K1506" i="38"/>
  <c r="N1505" i="38" s="1"/>
  <c r="K1505" i="38"/>
  <c r="N1504" i="38"/>
  <c r="K1504" i="38"/>
  <c r="N1503" i="38" s="1"/>
  <c r="K1503" i="38"/>
  <c r="N1502" i="38"/>
  <c r="K1502" i="38"/>
  <c r="N1501" i="38" s="1"/>
  <c r="K1501" i="38"/>
  <c r="N1500" i="38"/>
  <c r="K1500" i="38"/>
  <c r="N1499" i="38" s="1"/>
  <c r="K1499" i="38"/>
  <c r="N1498" i="38"/>
  <c r="K1498" i="38"/>
  <c r="N1497" i="38" s="1"/>
  <c r="K1497" i="38"/>
  <c r="N1496" i="38"/>
  <c r="K1496" i="38"/>
  <c r="N1495" i="38" s="1"/>
  <c r="K1495" i="38"/>
  <c r="N1494" i="38"/>
  <c r="K1494" i="38"/>
  <c r="N1493" i="38" s="1"/>
  <c r="K1493" i="38"/>
  <c r="N1492" i="38"/>
  <c r="K1492" i="38"/>
  <c r="N1491" i="38" s="1"/>
  <c r="K1491" i="38"/>
  <c r="N1490" i="38"/>
  <c r="K1490" i="38"/>
  <c r="N1489" i="38" s="1"/>
  <c r="K1489" i="38"/>
  <c r="N1488" i="38"/>
  <c r="K1488" i="38"/>
  <c r="N1487" i="38" s="1"/>
  <c r="K1487" i="38"/>
  <c r="N1486" i="38"/>
  <c r="K1486" i="38"/>
  <c r="N1485" i="38" s="1"/>
  <c r="K1485" i="38"/>
  <c r="N1484" i="38"/>
  <c r="K1484" i="38"/>
  <c r="N1483" i="38" s="1"/>
  <c r="K1483" i="38"/>
  <c r="N1482" i="38"/>
  <c r="K1482" i="38"/>
  <c r="N1481" i="38" s="1"/>
  <c r="K1481" i="38"/>
  <c r="N1480" i="38"/>
  <c r="K1480" i="38"/>
  <c r="N1479" i="38" s="1"/>
  <c r="K1479" i="38"/>
  <c r="N1478" i="38"/>
  <c r="K1478" i="38"/>
  <c r="N1477" i="38" s="1"/>
  <c r="K1477" i="38"/>
  <c r="N1476" i="38"/>
  <c r="K1476" i="38"/>
  <c r="N1475" i="38" s="1"/>
  <c r="K1475" i="38"/>
  <c r="N1474" i="38"/>
  <c r="K1474" i="38"/>
  <c r="N1473" i="38" s="1"/>
  <c r="K1473" i="38"/>
  <c r="N1472" i="38" s="1"/>
  <c r="K1472" i="38"/>
  <c r="N1471" i="38" s="1"/>
  <c r="K1471" i="38"/>
  <c r="N1470" i="38"/>
  <c r="K1470" i="38"/>
  <c r="N1469" i="38" s="1"/>
  <c r="K1469" i="38"/>
  <c r="N1468" i="38" s="1"/>
  <c r="K1468" i="38"/>
  <c r="N1467" i="38" s="1"/>
  <c r="K1467" i="38"/>
  <c r="N1466" i="38" s="1"/>
  <c r="K1466" i="38"/>
  <c r="N1465" i="38" s="1"/>
  <c r="K1465" i="38"/>
  <c r="N1464" i="38" s="1"/>
  <c r="K1464" i="38"/>
  <c r="N1463" i="38" s="1"/>
  <c r="K1463" i="38"/>
  <c r="N1462" i="38" s="1"/>
  <c r="K1462" i="38"/>
  <c r="N1461" i="38" s="1"/>
  <c r="K1461" i="38"/>
  <c r="N1460" i="38" s="1"/>
  <c r="K1460" i="38"/>
  <c r="N1459" i="38" s="1"/>
  <c r="K1459" i="38"/>
  <c r="N1458" i="38" s="1"/>
  <c r="K1458" i="38"/>
  <c r="N1457" i="38" s="1"/>
  <c r="K1457" i="38"/>
  <c r="N1456" i="38" s="1"/>
  <c r="K1456" i="38"/>
  <c r="N1455" i="38" s="1"/>
  <c r="K1455" i="38"/>
  <c r="N1454" i="38" s="1"/>
  <c r="K1454" i="38"/>
  <c r="N1453" i="38" s="1"/>
  <c r="K1453" i="38"/>
  <c r="N1452" i="38" s="1"/>
  <c r="K1452" i="38"/>
  <c r="N1451" i="38" s="1"/>
  <c r="K1451" i="38"/>
  <c r="N1450" i="38" s="1"/>
  <c r="K1450" i="38"/>
  <c r="N1449" i="38" s="1"/>
  <c r="K1449" i="38"/>
  <c r="N1448" i="38" s="1"/>
  <c r="K1448" i="38"/>
  <c r="N1447" i="38" s="1"/>
  <c r="K1447" i="38"/>
  <c r="N1446" i="38" s="1"/>
  <c r="K1446" i="38"/>
  <c r="N1445" i="38" s="1"/>
  <c r="K1445" i="38"/>
  <c r="N1444" i="38" s="1"/>
  <c r="K1444" i="38"/>
  <c r="N1443" i="38" s="1"/>
  <c r="K1443" i="38"/>
  <c r="N1442" i="38" s="1"/>
  <c r="K1442" i="38"/>
  <c r="N1441" i="38" s="1"/>
  <c r="K1441" i="38"/>
  <c r="N1440" i="38" s="1"/>
  <c r="K1440" i="38"/>
  <c r="N1439" i="38" s="1"/>
  <c r="K1439" i="38"/>
  <c r="N1438" i="38" s="1"/>
  <c r="K1438" i="38"/>
  <c r="N1437" i="38" s="1"/>
  <c r="K1437" i="38"/>
  <c r="N1436" i="38" s="1"/>
  <c r="K1436" i="38"/>
  <c r="N1435" i="38" s="1"/>
  <c r="K1435" i="38"/>
  <c r="N1434" i="38" s="1"/>
  <c r="K1434" i="38"/>
  <c r="N1433" i="38" s="1"/>
  <c r="K1433" i="38"/>
  <c r="N1432" i="38" s="1"/>
  <c r="K1432" i="38"/>
  <c r="N1431" i="38" s="1"/>
  <c r="K1431" i="38"/>
  <c r="N1430" i="38" s="1"/>
  <c r="K1430" i="38"/>
  <c r="N1429" i="38" s="1"/>
  <c r="K1429" i="38"/>
  <c r="N1428" i="38" s="1"/>
  <c r="K1428" i="38"/>
  <c r="N1427" i="38" s="1"/>
  <c r="K1427" i="38"/>
  <c r="N1426" i="38" s="1"/>
  <c r="K1426" i="38"/>
  <c r="N1425" i="38" s="1"/>
  <c r="K1425" i="38"/>
  <c r="N1424" i="38" s="1"/>
  <c r="K1424" i="38"/>
  <c r="N1423" i="38" s="1"/>
  <c r="K1423" i="38"/>
  <c r="N1422" i="38" s="1"/>
  <c r="K1422" i="38"/>
  <c r="N1421" i="38" s="1"/>
  <c r="K1421" i="38"/>
  <c r="N1420" i="38" s="1"/>
  <c r="K1420" i="38"/>
  <c r="N1419" i="38" s="1"/>
  <c r="K1419" i="38"/>
  <c r="N1418" i="38" s="1"/>
  <c r="K1418" i="38"/>
  <c r="N1417" i="38" s="1"/>
  <c r="K1417" i="38"/>
  <c r="N1416" i="38" s="1"/>
  <c r="K1416" i="38"/>
  <c r="N1415" i="38" s="1"/>
  <c r="K1415" i="38"/>
  <c r="N1414" i="38" s="1"/>
  <c r="K1414" i="38"/>
  <c r="N1413" i="38" s="1"/>
  <c r="K1413" i="38"/>
  <c r="N1412" i="38" s="1"/>
  <c r="K1412" i="38"/>
  <c r="N1411" i="38" s="1"/>
  <c r="K1411" i="38"/>
  <c r="N1410" i="38" s="1"/>
  <c r="K1410" i="38"/>
  <c r="N1409" i="38" s="1"/>
  <c r="K1409" i="38"/>
  <c r="N1408" i="38" s="1"/>
  <c r="K1408" i="38"/>
  <c r="N1407" i="38" s="1"/>
  <c r="K1407" i="38"/>
  <c r="N1406" i="38" s="1"/>
  <c r="K1406" i="38"/>
  <c r="N1405" i="38" s="1"/>
  <c r="K1405" i="38"/>
  <c r="N1404" i="38" s="1"/>
  <c r="K1404" i="38"/>
  <c r="N1403" i="38" s="1"/>
  <c r="K1403" i="38"/>
  <c r="N1402" i="38" s="1"/>
  <c r="K1402" i="38"/>
  <c r="N1401" i="38" s="1"/>
  <c r="K1401" i="38"/>
  <c r="N1400" i="38" s="1"/>
  <c r="K1400" i="38"/>
  <c r="N1399" i="38" s="1"/>
  <c r="K1399" i="38"/>
  <c r="N1398" i="38" s="1"/>
  <c r="K1398" i="38"/>
  <c r="N1397" i="38" s="1"/>
  <c r="K1397" i="38"/>
  <c r="N1396" i="38" s="1"/>
  <c r="K1396" i="38"/>
  <c r="N1395" i="38" s="1"/>
  <c r="K1395" i="38"/>
  <c r="N1394" i="38" s="1"/>
  <c r="K1394" i="38"/>
  <c r="N1393" i="38" s="1"/>
  <c r="K1393" i="38"/>
  <c r="N1392" i="38" s="1"/>
  <c r="K1392" i="38"/>
  <c r="N1391" i="38" s="1"/>
  <c r="K1391" i="38"/>
  <c r="N1390" i="38" s="1"/>
  <c r="K1390" i="38"/>
  <c r="N1389" i="38" s="1"/>
  <c r="K1389" i="38"/>
  <c r="N1388" i="38" s="1"/>
  <c r="K1388" i="38"/>
  <c r="N1387" i="38" s="1"/>
  <c r="K1387" i="38"/>
  <c r="N1386" i="38" s="1"/>
  <c r="K1386" i="38"/>
  <c r="N1385" i="38" s="1"/>
  <c r="K1385" i="38"/>
  <c r="N1384" i="38" s="1"/>
  <c r="K1384" i="38"/>
  <c r="N1383" i="38" s="1"/>
  <c r="K1383" i="38"/>
  <c r="N1382" i="38" s="1"/>
  <c r="K1382" i="38"/>
  <c r="N1381" i="38" s="1"/>
  <c r="K1381" i="38"/>
  <c r="N1380" i="38" s="1"/>
  <c r="K1380" i="38"/>
  <c r="N1379" i="38" s="1"/>
  <c r="K1379" i="38"/>
  <c r="N1378" i="38" s="1"/>
  <c r="K1378" i="38"/>
  <c r="N1377" i="38" s="1"/>
  <c r="K1377" i="38"/>
  <c r="N1376" i="38" s="1"/>
  <c r="K1376" i="38"/>
  <c r="N1375" i="38" s="1"/>
  <c r="K1375" i="38"/>
  <c r="N1374" i="38" s="1"/>
  <c r="K1374" i="38"/>
  <c r="N1373" i="38" s="1"/>
  <c r="K1373" i="38"/>
  <c r="N1372" i="38" s="1"/>
  <c r="K1372" i="38"/>
  <c r="N1371" i="38" s="1"/>
  <c r="K1371" i="38"/>
  <c r="N1370" i="38" s="1"/>
  <c r="K1370" i="38"/>
  <c r="N1369" i="38" s="1"/>
  <c r="K1369" i="38"/>
  <c r="N1368" i="38" s="1"/>
  <c r="K1368" i="38"/>
  <c r="N1367" i="38" s="1"/>
  <c r="K1367" i="38"/>
  <c r="N1366" i="38" s="1"/>
  <c r="K1366" i="38"/>
  <c r="N1365" i="38" s="1"/>
  <c r="K1365" i="38"/>
  <c r="N1364" i="38" s="1"/>
  <c r="K1364" i="38"/>
  <c r="N1363" i="38" s="1"/>
  <c r="K1363" i="38"/>
  <c r="N1362" i="38" s="1"/>
  <c r="K1362" i="38"/>
  <c r="N1361" i="38" s="1"/>
  <c r="K1361" i="38"/>
  <c r="N1360" i="38" s="1"/>
  <c r="K1360" i="38"/>
  <c r="N1359" i="38" s="1"/>
  <c r="K1359" i="38"/>
  <c r="N1358" i="38" s="1"/>
  <c r="K1358" i="38"/>
  <c r="N1357" i="38" s="1"/>
  <c r="K1357" i="38"/>
  <c r="N1356" i="38" s="1"/>
  <c r="K1356" i="38"/>
  <c r="N1355" i="38" s="1"/>
  <c r="K1355" i="38"/>
  <c r="N1354" i="38" s="1"/>
  <c r="K1354" i="38"/>
  <c r="N1353" i="38" s="1"/>
  <c r="K1353" i="38"/>
  <c r="N1352" i="38" s="1"/>
  <c r="K1352" i="38"/>
  <c r="N1351" i="38" s="1"/>
  <c r="K1351" i="38"/>
  <c r="N1350" i="38" s="1"/>
  <c r="K1350" i="38"/>
  <c r="N1349" i="38" s="1"/>
  <c r="K1349" i="38"/>
  <c r="N1348" i="38" s="1"/>
  <c r="K1348" i="38"/>
  <c r="N1347" i="38" s="1"/>
  <c r="K1347" i="38"/>
  <c r="N1346" i="38" s="1"/>
  <c r="K1346" i="38"/>
  <c r="N1345" i="38" s="1"/>
  <c r="K1345" i="38"/>
  <c r="N1344" i="38" s="1"/>
  <c r="K1344" i="38"/>
  <c r="N1343" i="38" s="1"/>
  <c r="K1343" i="38"/>
  <c r="N1342" i="38" s="1"/>
  <c r="K1342" i="38"/>
  <c r="N1341" i="38" s="1"/>
  <c r="K1341" i="38"/>
  <c r="N1340" i="38" s="1"/>
  <c r="K1340" i="38"/>
  <c r="N1339" i="38" s="1"/>
  <c r="K1339" i="38"/>
  <c r="N1338" i="38" s="1"/>
  <c r="K1338" i="38"/>
  <c r="N1337" i="38" s="1"/>
  <c r="K1337" i="38"/>
  <c r="N1336" i="38" s="1"/>
  <c r="K1336" i="38"/>
  <c r="N1335" i="38" s="1"/>
  <c r="K1335" i="38"/>
  <c r="N1334" i="38" s="1"/>
  <c r="K1334" i="38"/>
  <c r="N1333" i="38" s="1"/>
  <c r="K1333" i="38"/>
  <c r="N1332" i="38" s="1"/>
  <c r="K1332" i="38"/>
  <c r="N1331" i="38" s="1"/>
  <c r="K1331" i="38"/>
  <c r="N1330" i="38" s="1"/>
  <c r="K1330" i="38"/>
  <c r="N1329" i="38" s="1"/>
  <c r="K1329" i="38"/>
  <c r="N1328" i="38" s="1"/>
  <c r="K1328" i="38"/>
  <c r="N1327" i="38" s="1"/>
  <c r="K1327" i="38"/>
  <c r="N1326" i="38" s="1"/>
  <c r="K1326" i="38"/>
  <c r="N1325" i="38" s="1"/>
  <c r="K1325" i="38"/>
  <c r="N1324" i="38" s="1"/>
  <c r="K1324" i="38"/>
  <c r="N1323" i="38" s="1"/>
  <c r="K1323" i="38"/>
  <c r="N1322" i="38" s="1"/>
  <c r="K1322" i="38"/>
  <c r="N1321" i="38" s="1"/>
  <c r="K1321" i="38"/>
  <c r="N1320" i="38" s="1"/>
  <c r="K1320" i="38"/>
  <c r="N1319" i="38" s="1"/>
  <c r="K1319" i="38"/>
  <c r="N1318" i="38" s="1"/>
  <c r="K1318" i="38"/>
  <c r="N1317" i="38" s="1"/>
  <c r="K1317" i="38"/>
  <c r="N1316" i="38" s="1"/>
  <c r="K1316" i="38"/>
  <c r="N1315" i="38" s="1"/>
  <c r="K1315" i="38"/>
  <c r="N1314" i="38" s="1"/>
  <c r="K1314" i="38"/>
  <c r="N1313" i="38" s="1"/>
  <c r="K1313" i="38"/>
  <c r="N1312" i="38" s="1"/>
  <c r="K1312" i="38"/>
  <c r="N1311" i="38" s="1"/>
  <c r="K1311" i="38"/>
  <c r="N1310" i="38" s="1"/>
  <c r="K1310" i="38"/>
  <c r="N1309" i="38" s="1"/>
  <c r="K1309" i="38"/>
  <c r="N1308" i="38" s="1"/>
  <c r="K1308" i="38"/>
  <c r="N1307" i="38" s="1"/>
  <c r="K1307" i="38"/>
  <c r="N1306" i="38" s="1"/>
  <c r="K1306" i="38"/>
  <c r="N1305" i="38" s="1"/>
  <c r="K1305" i="38"/>
  <c r="N1304" i="38" s="1"/>
  <c r="K1304" i="38"/>
  <c r="N1303" i="38" s="1"/>
  <c r="K1303" i="38"/>
  <c r="N1302" i="38" s="1"/>
  <c r="K1302" i="38"/>
  <c r="N1301" i="38" s="1"/>
  <c r="K1301" i="38"/>
  <c r="N1300" i="38" s="1"/>
  <c r="K1300" i="38"/>
  <c r="N1299" i="38" s="1"/>
  <c r="K1299" i="38"/>
  <c r="N1298" i="38" s="1"/>
  <c r="K1298" i="38"/>
  <c r="N1297" i="38" s="1"/>
  <c r="K1297" i="38"/>
  <c r="N1296" i="38" s="1"/>
  <c r="K1296" i="38"/>
  <c r="N1295" i="38" s="1"/>
  <c r="K1295" i="38"/>
  <c r="N1294" i="38" s="1"/>
  <c r="K1294" i="38"/>
  <c r="N1293" i="38" s="1"/>
  <c r="K1293" i="38"/>
  <c r="N1292" i="38" s="1"/>
  <c r="K1292" i="38"/>
  <c r="N1291" i="38" s="1"/>
  <c r="K1291" i="38"/>
  <c r="N1290" i="38" s="1"/>
  <c r="K1290" i="38"/>
  <c r="N1289" i="38" s="1"/>
  <c r="K1289" i="38"/>
  <c r="N1288" i="38" s="1"/>
  <c r="K1288" i="38"/>
  <c r="N1287" i="38" s="1"/>
  <c r="K1287" i="38"/>
  <c r="N1286" i="38" s="1"/>
  <c r="K1286" i="38"/>
  <c r="N1285" i="38" s="1"/>
  <c r="K1285" i="38"/>
  <c r="N1284" i="38" s="1"/>
  <c r="K1284" i="38"/>
  <c r="N1283" i="38" s="1"/>
  <c r="K1283" i="38"/>
  <c r="N1282" i="38" s="1"/>
  <c r="K1282" i="38"/>
  <c r="N1281" i="38" s="1"/>
  <c r="K1281" i="38"/>
  <c r="N1280" i="38" s="1"/>
  <c r="K1280" i="38"/>
  <c r="N1279" i="38" s="1"/>
  <c r="K1279" i="38"/>
  <c r="N1278" i="38" s="1"/>
  <c r="K1278" i="38"/>
  <c r="N1277" i="38" s="1"/>
  <c r="K1277" i="38"/>
  <c r="N1276" i="38" s="1"/>
  <c r="K1276" i="38"/>
  <c r="N1275" i="38" s="1"/>
  <c r="K1275" i="38"/>
  <c r="N1274" i="38" s="1"/>
  <c r="K1274" i="38"/>
  <c r="N1273" i="38" s="1"/>
  <c r="K1273" i="38"/>
  <c r="N1272" i="38" s="1"/>
  <c r="K1272" i="38"/>
  <c r="N1271" i="38" s="1"/>
  <c r="K1271" i="38"/>
  <c r="N1270" i="38" s="1"/>
  <c r="K1270" i="38"/>
  <c r="N1269" i="38" s="1"/>
  <c r="K1269" i="38"/>
  <c r="N1268" i="38" s="1"/>
  <c r="K1268" i="38"/>
  <c r="N1267" i="38" s="1"/>
  <c r="K1267" i="38"/>
  <c r="N1266" i="38" s="1"/>
  <c r="K1266" i="38"/>
  <c r="N1265" i="38" s="1"/>
  <c r="K1265" i="38"/>
  <c r="N1264" i="38" s="1"/>
  <c r="K1264" i="38"/>
  <c r="N1263" i="38" s="1"/>
  <c r="K1263" i="38"/>
  <c r="N1262" i="38" s="1"/>
  <c r="K1262" i="38"/>
  <c r="N1261" i="38" s="1"/>
  <c r="K1261" i="38"/>
  <c r="N1260" i="38" s="1"/>
  <c r="K1260" i="38"/>
  <c r="N1259" i="38" s="1"/>
  <c r="K1259" i="38"/>
  <c r="N1258" i="38" s="1"/>
  <c r="K1258" i="38"/>
  <c r="N1257" i="38" s="1"/>
  <c r="K1257" i="38"/>
  <c r="N1256" i="38" s="1"/>
  <c r="K1256" i="38"/>
  <c r="N1255" i="38" s="1"/>
  <c r="K1255" i="38"/>
  <c r="N1254" i="38" s="1"/>
  <c r="K1254" i="38"/>
  <c r="N1253" i="38" s="1"/>
  <c r="K1253" i="38"/>
  <c r="N1252" i="38" s="1"/>
  <c r="K1252" i="38"/>
  <c r="N1251" i="38" s="1"/>
  <c r="K1251" i="38"/>
  <c r="N1250" i="38" s="1"/>
  <c r="K1250" i="38"/>
  <c r="N1249" i="38" s="1"/>
  <c r="K1249" i="38"/>
  <c r="N1248" i="38" s="1"/>
  <c r="K1248" i="38"/>
  <c r="N1247" i="38" s="1"/>
  <c r="K1247" i="38"/>
  <c r="N1246" i="38" s="1"/>
  <c r="K1246" i="38"/>
  <c r="N1245" i="38" s="1"/>
  <c r="K1245" i="38"/>
  <c r="N1244" i="38" s="1"/>
  <c r="K1244" i="38"/>
  <c r="N1243" i="38" s="1"/>
  <c r="K1243" i="38"/>
  <c r="N1242" i="38" s="1"/>
  <c r="K1242" i="38"/>
  <c r="N1241" i="38" s="1"/>
  <c r="K1241" i="38"/>
  <c r="N1240" i="38" s="1"/>
  <c r="K1240" i="38"/>
  <c r="N1239" i="38" s="1"/>
  <c r="K1239" i="38"/>
  <c r="N1238" i="38" s="1"/>
  <c r="K1238" i="38"/>
  <c r="N1237" i="38" s="1"/>
  <c r="K1237" i="38"/>
  <c r="N1236" i="38" s="1"/>
  <c r="K1236" i="38"/>
  <c r="N1235" i="38" s="1"/>
  <c r="K1235" i="38"/>
  <c r="N1234" i="38" s="1"/>
  <c r="K1234" i="38"/>
  <c r="N1233" i="38" s="1"/>
  <c r="K1233" i="38"/>
  <c r="N1232" i="38" s="1"/>
  <c r="K1232" i="38"/>
  <c r="N1231" i="38" s="1"/>
  <c r="K1231" i="38"/>
  <c r="N1230" i="38" s="1"/>
  <c r="K1230" i="38"/>
  <c r="N1229" i="38" s="1"/>
  <c r="K1229" i="38"/>
  <c r="N1228" i="38" s="1"/>
  <c r="K1228" i="38"/>
  <c r="N1227" i="38" s="1"/>
  <c r="K1227" i="38"/>
  <c r="N1226" i="38" s="1"/>
  <c r="K1226" i="38"/>
  <c r="N1225" i="38" s="1"/>
  <c r="K1225" i="38"/>
  <c r="N1224" i="38" s="1"/>
  <c r="K1224" i="38"/>
  <c r="N1223" i="38" s="1"/>
  <c r="K1223" i="38"/>
  <c r="N1222" i="38" s="1"/>
  <c r="K1222" i="38"/>
  <c r="N1221" i="38" s="1"/>
  <c r="K1221" i="38"/>
  <c r="N1220" i="38" s="1"/>
  <c r="K1220" i="38"/>
  <c r="N1219" i="38" s="1"/>
  <c r="K1219" i="38"/>
  <c r="N1218" i="38" s="1"/>
  <c r="K1218" i="38"/>
  <c r="N1217" i="38" s="1"/>
  <c r="K1217" i="38"/>
  <c r="N1216" i="38" s="1"/>
  <c r="K1216" i="38"/>
  <c r="N1215" i="38" s="1"/>
  <c r="K1215" i="38"/>
  <c r="N1214" i="38" s="1"/>
  <c r="K1214" i="38"/>
  <c r="N1213" i="38" s="1"/>
  <c r="K1213" i="38"/>
  <c r="N1212" i="38" s="1"/>
  <c r="K1212" i="38"/>
  <c r="N1211" i="38" s="1"/>
  <c r="K1211" i="38"/>
  <c r="N1210" i="38" s="1"/>
  <c r="K1210" i="38"/>
  <c r="N1209" i="38" s="1"/>
  <c r="K1209" i="38"/>
  <c r="N1208" i="38" s="1"/>
  <c r="K1208" i="38"/>
  <c r="N1207" i="38" s="1"/>
  <c r="K1207" i="38"/>
  <c r="N1206" i="38" s="1"/>
  <c r="K1206" i="38"/>
  <c r="N1205" i="38" s="1"/>
  <c r="K1205" i="38"/>
  <c r="N1204" i="38" s="1"/>
  <c r="K1204" i="38"/>
  <c r="N1203" i="38" s="1"/>
  <c r="K1203" i="38"/>
  <c r="N1202" i="38" s="1"/>
  <c r="K1202" i="38"/>
  <c r="N1201" i="38" s="1"/>
  <c r="K1201" i="38"/>
  <c r="N1200" i="38" s="1"/>
  <c r="K1200" i="38"/>
  <c r="N1199" i="38" s="1"/>
  <c r="K1199" i="38"/>
  <c r="N1198" i="38" s="1"/>
  <c r="K1198" i="38"/>
  <c r="N1197" i="38" s="1"/>
  <c r="K1197" i="38"/>
  <c r="N1196" i="38" s="1"/>
  <c r="K1196" i="38"/>
  <c r="N1195" i="38" s="1"/>
  <c r="K1195" i="38"/>
  <c r="N1194" i="38" s="1"/>
  <c r="K1194" i="38"/>
  <c r="N1193" i="38" s="1"/>
  <c r="K1193" i="38"/>
  <c r="N1192" i="38" s="1"/>
  <c r="K1192" i="38"/>
  <c r="N1191" i="38" s="1"/>
  <c r="K1191" i="38"/>
  <c r="N1190" i="38" s="1"/>
  <c r="K1190" i="38"/>
  <c r="N1189" i="38" s="1"/>
  <c r="K1189" i="38"/>
  <c r="N1188" i="38" s="1"/>
  <c r="K1188" i="38"/>
  <c r="N1187" i="38" s="1"/>
  <c r="K1187" i="38"/>
  <c r="N1186" i="38" s="1"/>
  <c r="K1186" i="38"/>
  <c r="N1185" i="38" s="1"/>
  <c r="K1185" i="38"/>
  <c r="N1184" i="38" s="1"/>
  <c r="K1184" i="38"/>
  <c r="N1183" i="38" s="1"/>
  <c r="K1183" i="38"/>
  <c r="N1182" i="38" s="1"/>
  <c r="K1182" i="38"/>
  <c r="N1181" i="38" s="1"/>
  <c r="K1181" i="38"/>
  <c r="N1180" i="38" s="1"/>
  <c r="K1180" i="38"/>
  <c r="N1179" i="38" s="1"/>
  <c r="K1179" i="38"/>
  <c r="N1178" i="38" s="1"/>
  <c r="K1178" i="38"/>
  <c r="N1177" i="38" s="1"/>
  <c r="K1177" i="38"/>
  <c r="N1176" i="38" s="1"/>
  <c r="K1176" i="38"/>
  <c r="N1175" i="38" s="1"/>
  <c r="K1175" i="38"/>
  <c r="N1174" i="38" s="1"/>
  <c r="K1174" i="38"/>
  <c r="N1173" i="38" s="1"/>
  <c r="K1173" i="38"/>
  <c r="N1172" i="38" s="1"/>
  <c r="K1172" i="38"/>
  <c r="N1171" i="38" s="1"/>
  <c r="K1171" i="38"/>
  <c r="N1170" i="38" s="1"/>
  <c r="K1170" i="38"/>
  <c r="N1169" i="38" s="1"/>
  <c r="K1169" i="38"/>
  <c r="N1168" i="38" s="1"/>
  <c r="K1168" i="38"/>
  <c r="N1167" i="38" s="1"/>
  <c r="K1167" i="38"/>
  <c r="N1166" i="38" s="1"/>
  <c r="K1166" i="38"/>
  <c r="N1165" i="38" s="1"/>
  <c r="K1165" i="38"/>
  <c r="N1164" i="38" s="1"/>
  <c r="K1164" i="38"/>
  <c r="N1163" i="38" s="1"/>
  <c r="K1163" i="38"/>
  <c r="N1162" i="38" s="1"/>
  <c r="K1162" i="38"/>
  <c r="N1161" i="38" s="1"/>
  <c r="K1161" i="38"/>
  <c r="N1160" i="38" s="1"/>
  <c r="K1160" i="38"/>
  <c r="N1159" i="38" s="1"/>
  <c r="K1159" i="38"/>
  <c r="N1158" i="38" s="1"/>
  <c r="K1158" i="38"/>
  <c r="N1157" i="38" s="1"/>
  <c r="K1157" i="38"/>
  <c r="N1156" i="38" s="1"/>
  <c r="K1156" i="38"/>
  <c r="N1155" i="38" s="1"/>
  <c r="K1155" i="38"/>
  <c r="N1154" i="38" s="1"/>
  <c r="K1154" i="38"/>
  <c r="N1153" i="38" s="1"/>
  <c r="K1153" i="38"/>
  <c r="N1152" i="38" s="1"/>
  <c r="K1152" i="38"/>
  <c r="N1151" i="38" s="1"/>
  <c r="K1151" i="38"/>
  <c r="N1150" i="38" s="1"/>
  <c r="K1150" i="38"/>
  <c r="N1149" i="38" s="1"/>
  <c r="K1149" i="38"/>
  <c r="N1148" i="38" s="1"/>
  <c r="K1148" i="38"/>
  <c r="N1147" i="38" s="1"/>
  <c r="K1147" i="38"/>
  <c r="N1146" i="38" s="1"/>
  <c r="K1146" i="38"/>
  <c r="N1145" i="38" s="1"/>
  <c r="K1145" i="38"/>
  <c r="N1144" i="38" s="1"/>
  <c r="K1144" i="38"/>
  <c r="N1143" i="38" s="1"/>
  <c r="K1143" i="38"/>
  <c r="N1142" i="38" s="1"/>
  <c r="K1142" i="38"/>
  <c r="N1141" i="38" s="1"/>
  <c r="K1141" i="38"/>
  <c r="N1140" i="38" s="1"/>
  <c r="K1140" i="38"/>
  <c r="N1139" i="38" s="1"/>
  <c r="K1139" i="38"/>
  <c r="N1138" i="38" s="1"/>
  <c r="K1138" i="38"/>
  <c r="N1137" i="38" s="1"/>
  <c r="K1137" i="38"/>
  <c r="N1136" i="38" s="1"/>
  <c r="K1136" i="38"/>
  <c r="N1135" i="38" s="1"/>
  <c r="K1135" i="38"/>
  <c r="N1134" i="38" s="1"/>
  <c r="K1134" i="38"/>
  <c r="N1133" i="38" s="1"/>
  <c r="K1133" i="38"/>
  <c r="N1132" i="38"/>
  <c r="K1132" i="38"/>
  <c r="N1131" i="38" s="1"/>
  <c r="K1131" i="38"/>
  <c r="N1130" i="38" s="1"/>
  <c r="K1130" i="38"/>
  <c r="N1129" i="38" s="1"/>
  <c r="K1129" i="38"/>
  <c r="N1128" i="38" s="1"/>
  <c r="K1128" i="38"/>
  <c r="N1127" i="38" s="1"/>
  <c r="K1127" i="38"/>
  <c r="N1126" i="38" s="1"/>
  <c r="K1126" i="38"/>
  <c r="N1125" i="38" s="1"/>
  <c r="K1125" i="38"/>
  <c r="N1124" i="38" s="1"/>
  <c r="K1124" i="38"/>
  <c r="N1123" i="38" s="1"/>
  <c r="K1123" i="38"/>
  <c r="N1122" i="38" s="1"/>
  <c r="K1122" i="38"/>
  <c r="N1121" i="38" s="1"/>
  <c r="K1121" i="38"/>
  <c r="N1120" i="38" s="1"/>
  <c r="K1120" i="38"/>
  <c r="N1119" i="38" s="1"/>
  <c r="K1119" i="38"/>
  <c r="N1118" i="38" s="1"/>
  <c r="K1118" i="38"/>
  <c r="N1117" i="38" s="1"/>
  <c r="K1117" i="38"/>
  <c r="N1116" i="38" s="1"/>
  <c r="K1116" i="38"/>
  <c r="N1115" i="38" s="1"/>
  <c r="K1115" i="38"/>
  <c r="N1114" i="38" s="1"/>
  <c r="K1114" i="38"/>
  <c r="N1113" i="38" s="1"/>
  <c r="K1113" i="38"/>
  <c r="N1112" i="38" s="1"/>
  <c r="K1112" i="38"/>
  <c r="N1111" i="38" s="1"/>
  <c r="K1111" i="38"/>
  <c r="N1110" i="38" s="1"/>
  <c r="K1110" i="38"/>
  <c r="N1109" i="38" s="1"/>
  <c r="K1109" i="38"/>
  <c r="N1108" i="38" s="1"/>
  <c r="K1108" i="38"/>
  <c r="N1107" i="38" s="1"/>
  <c r="K1107" i="38"/>
  <c r="N1106" i="38" s="1"/>
  <c r="K1106" i="38"/>
  <c r="N1105" i="38" s="1"/>
  <c r="K1105" i="38"/>
  <c r="N1104" i="38" s="1"/>
  <c r="K1104" i="38"/>
  <c r="N1103" i="38" s="1"/>
  <c r="K1103" i="38"/>
  <c r="N1102" i="38" s="1"/>
  <c r="K1102" i="38"/>
  <c r="N1101" i="38" s="1"/>
  <c r="K1101" i="38"/>
  <c r="N1100" i="38" s="1"/>
  <c r="K1100" i="38"/>
  <c r="N1099" i="38" s="1"/>
  <c r="K1099" i="38"/>
  <c r="N1098" i="38" s="1"/>
  <c r="K1098" i="38"/>
  <c r="N1097" i="38" s="1"/>
  <c r="K1097" i="38"/>
  <c r="N1096" i="38" s="1"/>
  <c r="K1096" i="38"/>
  <c r="N1095" i="38" s="1"/>
  <c r="K1095" i="38"/>
  <c r="N1094" i="38" s="1"/>
  <c r="K1094" i="38"/>
  <c r="N1093" i="38" s="1"/>
  <c r="K1093" i="38"/>
  <c r="N1092" i="38" s="1"/>
  <c r="K1092" i="38"/>
  <c r="N1091" i="38" s="1"/>
  <c r="K1091" i="38"/>
  <c r="N1090" i="38" s="1"/>
  <c r="K1090" i="38"/>
  <c r="N1089" i="38" s="1"/>
  <c r="K1089" i="38"/>
  <c r="N1088" i="38" s="1"/>
  <c r="K1088" i="38"/>
  <c r="N1087" i="38" s="1"/>
  <c r="K1087" i="38"/>
  <c r="N1086" i="38" s="1"/>
  <c r="K1086" i="38"/>
  <c r="N1085" i="38" s="1"/>
  <c r="K1085" i="38"/>
  <c r="N1084" i="38" s="1"/>
  <c r="K1084" i="38"/>
  <c r="N1083" i="38" s="1"/>
  <c r="K1083" i="38"/>
  <c r="N1082" i="38" s="1"/>
  <c r="K1082" i="38"/>
  <c r="N1081" i="38" s="1"/>
  <c r="K1081" i="38"/>
  <c r="N1080" i="38" s="1"/>
  <c r="K1080" i="38"/>
  <c r="N1079" i="38" s="1"/>
  <c r="K1079" i="38"/>
  <c r="N1078" i="38" s="1"/>
  <c r="K1078" i="38"/>
  <c r="N1077" i="38" s="1"/>
  <c r="K1077" i="38"/>
  <c r="N1076" i="38" s="1"/>
  <c r="K1076" i="38"/>
  <c r="N1075" i="38" s="1"/>
  <c r="K1075" i="38"/>
  <c r="N1074" i="38" s="1"/>
  <c r="K1074" i="38"/>
  <c r="N1073" i="38" s="1"/>
  <c r="K1073" i="38"/>
  <c r="N1072" i="38" s="1"/>
  <c r="K1072" i="38"/>
  <c r="N1071" i="38" s="1"/>
  <c r="K1071" i="38"/>
  <c r="N1070" i="38" s="1"/>
  <c r="K1070" i="38"/>
  <c r="N1069" i="38" s="1"/>
  <c r="K1069" i="38"/>
  <c r="N1068" i="38" s="1"/>
  <c r="K1068" i="38"/>
  <c r="N1067" i="38" s="1"/>
  <c r="K1067" i="38"/>
  <c r="N1066" i="38" s="1"/>
  <c r="K1066" i="38"/>
  <c r="N1065" i="38" s="1"/>
  <c r="K1065" i="38"/>
  <c r="N1064" i="38" s="1"/>
  <c r="K1064" i="38"/>
  <c r="N1063" i="38" s="1"/>
  <c r="K1063" i="38"/>
  <c r="N1062" i="38" s="1"/>
  <c r="K1062" i="38"/>
  <c r="N1061" i="38" s="1"/>
  <c r="K1061" i="38"/>
  <c r="N1060" i="38" s="1"/>
  <c r="K1060" i="38"/>
  <c r="N1059" i="38" s="1"/>
  <c r="K1059" i="38"/>
  <c r="N1058" i="38" s="1"/>
  <c r="K1058" i="38"/>
  <c r="N1057" i="38" s="1"/>
  <c r="K1057" i="38"/>
  <c r="N1056" i="38" s="1"/>
  <c r="K1056" i="38"/>
  <c r="N1055" i="38" s="1"/>
  <c r="K1055" i="38"/>
  <c r="N1054" i="38" s="1"/>
  <c r="K1054" i="38"/>
  <c r="N1053" i="38" s="1"/>
  <c r="K1053" i="38"/>
  <c r="N1052" i="38" s="1"/>
  <c r="K1052" i="38"/>
  <c r="N1051" i="38" s="1"/>
  <c r="K1051" i="38"/>
  <c r="N1050" i="38" s="1"/>
  <c r="K1050" i="38"/>
  <c r="N1049" i="38" s="1"/>
  <c r="K1049" i="38"/>
  <c r="N1048" i="38" s="1"/>
  <c r="K1048" i="38"/>
  <c r="N1047" i="38" s="1"/>
  <c r="K1047" i="38"/>
  <c r="N1046" i="38" s="1"/>
  <c r="K1046" i="38"/>
  <c r="N1045" i="38" s="1"/>
  <c r="K1045" i="38"/>
  <c r="N1044" i="38" s="1"/>
  <c r="K1044" i="38"/>
  <c r="N1043" i="38" s="1"/>
  <c r="K1043" i="38"/>
  <c r="N1042" i="38" s="1"/>
  <c r="K1042" i="38"/>
  <c r="N1041" i="38" s="1"/>
  <c r="K1041" i="38"/>
  <c r="N1040" i="38" s="1"/>
  <c r="K1040" i="38"/>
  <c r="N1039" i="38" s="1"/>
  <c r="K1039" i="38"/>
  <c r="N1038" i="38" s="1"/>
  <c r="K1038" i="38"/>
  <c r="N1037" i="38" s="1"/>
  <c r="K1037" i="38"/>
  <c r="N1036" i="38" s="1"/>
  <c r="K1036" i="38"/>
  <c r="N1035" i="38" s="1"/>
  <c r="K1035" i="38"/>
  <c r="N1034" i="38" s="1"/>
  <c r="K1034" i="38"/>
  <c r="N1033" i="38" s="1"/>
  <c r="K1033" i="38"/>
  <c r="N1032" i="38" s="1"/>
  <c r="K1032" i="38"/>
  <c r="N1031" i="38" s="1"/>
  <c r="K1031" i="38"/>
  <c r="N1030" i="38" s="1"/>
  <c r="K1030" i="38"/>
  <c r="N1029" i="38" s="1"/>
  <c r="K1029" i="38"/>
  <c r="N1028" i="38" s="1"/>
  <c r="K1028" i="38"/>
  <c r="N1027" i="38" s="1"/>
  <c r="K1027" i="38"/>
  <c r="N1026" i="38" s="1"/>
  <c r="K1026" i="38"/>
  <c r="N1025" i="38" s="1"/>
  <c r="K1025" i="38"/>
  <c r="N1024" i="38" s="1"/>
  <c r="K1024" i="38"/>
  <c r="N1023" i="38" s="1"/>
  <c r="K1023" i="38"/>
  <c r="N1022" i="38" s="1"/>
  <c r="K1022" i="38"/>
  <c r="N1021" i="38" s="1"/>
  <c r="K1021" i="38"/>
  <c r="N1020" i="38" s="1"/>
  <c r="K1020" i="38"/>
  <c r="N1019" i="38" s="1"/>
  <c r="K1019" i="38"/>
  <c r="N1018" i="38" s="1"/>
  <c r="K1018" i="38"/>
  <c r="N1017" i="38" s="1"/>
  <c r="K1017" i="38"/>
  <c r="N1016" i="38" s="1"/>
  <c r="K1016" i="38"/>
  <c r="N1015" i="38" s="1"/>
  <c r="K1015" i="38"/>
  <c r="N1014" i="38" s="1"/>
  <c r="K1014" i="38"/>
  <c r="N1013" i="38" s="1"/>
  <c r="K1013" i="38"/>
  <c r="N1012" i="38" s="1"/>
  <c r="K1012" i="38"/>
  <c r="N1011" i="38" s="1"/>
  <c r="K1011" i="38"/>
  <c r="N1010" i="38" s="1"/>
  <c r="K1010" i="38"/>
  <c r="N1009" i="38" s="1"/>
  <c r="K1009" i="38"/>
  <c r="N1008" i="38" s="1"/>
  <c r="K1008" i="38"/>
  <c r="N1007" i="38" s="1"/>
  <c r="K1007" i="38"/>
  <c r="N1006" i="38" s="1"/>
  <c r="K1006" i="38"/>
  <c r="N1005" i="38" s="1"/>
  <c r="K1005" i="38"/>
  <c r="N1004" i="38" s="1"/>
  <c r="K1004" i="38"/>
  <c r="N1003" i="38" s="1"/>
  <c r="K1003" i="38"/>
  <c r="N1002" i="38" s="1"/>
  <c r="K1002" i="38"/>
  <c r="N1001" i="38" s="1"/>
  <c r="K1001" i="38"/>
  <c r="N1000" i="38" s="1"/>
  <c r="K1000" i="38"/>
  <c r="N999" i="38" s="1"/>
  <c r="K999" i="38"/>
  <c r="N998" i="38" s="1"/>
  <c r="K998" i="38"/>
  <c r="N997" i="38" s="1"/>
  <c r="K997" i="38"/>
  <c r="N996" i="38" s="1"/>
  <c r="K996" i="38"/>
  <c r="N995" i="38" s="1"/>
  <c r="K995" i="38"/>
  <c r="N994" i="38" s="1"/>
  <c r="K994" i="38"/>
  <c r="N993" i="38" s="1"/>
  <c r="K993" i="38"/>
  <c r="N992" i="38" s="1"/>
  <c r="K992" i="38"/>
  <c r="N991" i="38" s="1"/>
  <c r="K991" i="38"/>
  <c r="N990" i="38" s="1"/>
  <c r="K990" i="38"/>
  <c r="N989" i="38" s="1"/>
  <c r="K989" i="38"/>
  <c r="N988" i="38" s="1"/>
  <c r="K988" i="38"/>
  <c r="N987" i="38" s="1"/>
  <c r="K987" i="38"/>
  <c r="N986" i="38" s="1"/>
  <c r="K986" i="38"/>
  <c r="N985" i="38" s="1"/>
  <c r="K985" i="38"/>
  <c r="N984" i="38" s="1"/>
  <c r="K984" i="38"/>
  <c r="N983" i="38" s="1"/>
  <c r="K983" i="38"/>
  <c r="N982" i="38" s="1"/>
  <c r="K982" i="38"/>
  <c r="N981" i="38" s="1"/>
  <c r="K981" i="38"/>
  <c r="N980" i="38" s="1"/>
  <c r="K980" i="38"/>
  <c r="N979" i="38" s="1"/>
  <c r="K979" i="38"/>
  <c r="N978" i="38" s="1"/>
  <c r="K978" i="38"/>
  <c r="N977" i="38" s="1"/>
  <c r="K977" i="38"/>
  <c r="N976" i="38" s="1"/>
  <c r="K976" i="38"/>
  <c r="N975" i="38" s="1"/>
  <c r="K975" i="38"/>
  <c r="N974" i="38" s="1"/>
  <c r="K974" i="38"/>
  <c r="N973" i="38" s="1"/>
  <c r="K973" i="38"/>
  <c r="N972" i="38" s="1"/>
  <c r="K972" i="38"/>
  <c r="N971" i="38" s="1"/>
  <c r="K971" i="38"/>
  <c r="N970" i="38" s="1"/>
  <c r="K970" i="38"/>
  <c r="N969" i="38" s="1"/>
  <c r="K969" i="38"/>
  <c r="N968" i="38" s="1"/>
  <c r="K968" i="38"/>
  <c r="N967" i="38" s="1"/>
  <c r="K967" i="38"/>
  <c r="N966" i="38" s="1"/>
  <c r="K966" i="38"/>
  <c r="N965" i="38" s="1"/>
  <c r="K965" i="38"/>
  <c r="N964" i="38" s="1"/>
  <c r="K964" i="38"/>
  <c r="N963" i="38" s="1"/>
  <c r="K963" i="38"/>
  <c r="N962" i="38" s="1"/>
  <c r="K962" i="38"/>
  <c r="N961" i="38" s="1"/>
  <c r="K961" i="38"/>
  <c r="N960" i="38" s="1"/>
  <c r="K960" i="38"/>
  <c r="N959" i="38" s="1"/>
  <c r="K959" i="38"/>
  <c r="N958" i="38" s="1"/>
  <c r="K958" i="38"/>
  <c r="N957" i="38" s="1"/>
  <c r="K957" i="38"/>
  <c r="N956" i="38" s="1"/>
  <c r="K956" i="38"/>
  <c r="N955" i="38" s="1"/>
  <c r="K955" i="38"/>
  <c r="N954" i="38" s="1"/>
  <c r="K954" i="38"/>
  <c r="N953" i="38" s="1"/>
  <c r="K953" i="38"/>
  <c r="N952" i="38" s="1"/>
  <c r="K952" i="38"/>
  <c r="N951" i="38" s="1"/>
  <c r="K951" i="38"/>
  <c r="N950" i="38" s="1"/>
  <c r="K950" i="38"/>
  <c r="N949" i="38" s="1"/>
  <c r="K949" i="38"/>
  <c r="N948" i="38" s="1"/>
  <c r="K948" i="38"/>
  <c r="N947" i="38" s="1"/>
  <c r="K947" i="38"/>
  <c r="N946" i="38" s="1"/>
  <c r="K946" i="38"/>
  <c r="N945" i="38" s="1"/>
  <c r="K945" i="38"/>
  <c r="N944" i="38" s="1"/>
  <c r="K944" i="38"/>
  <c r="N943" i="38" s="1"/>
  <c r="K943" i="38"/>
  <c r="N942" i="38" s="1"/>
  <c r="K942" i="38"/>
  <c r="N941" i="38" s="1"/>
  <c r="K941" i="38"/>
  <c r="N940" i="38" s="1"/>
  <c r="K940" i="38"/>
  <c r="N939" i="38" s="1"/>
  <c r="K939" i="38"/>
  <c r="N938" i="38" s="1"/>
  <c r="K938" i="38"/>
  <c r="N937" i="38" s="1"/>
  <c r="K937" i="38"/>
  <c r="N936" i="38" s="1"/>
  <c r="K936" i="38"/>
  <c r="N935" i="38" s="1"/>
  <c r="K935" i="38"/>
  <c r="N934" i="38" s="1"/>
  <c r="K934" i="38"/>
  <c r="N933" i="38" s="1"/>
  <c r="K933" i="38"/>
  <c r="N932" i="38" s="1"/>
  <c r="K932" i="38"/>
  <c r="N931" i="38" s="1"/>
  <c r="K931" i="38"/>
  <c r="N930" i="38" s="1"/>
  <c r="K930" i="38"/>
  <c r="N929" i="38" s="1"/>
  <c r="K929" i="38"/>
  <c r="N928" i="38" s="1"/>
  <c r="K928" i="38"/>
  <c r="N927" i="38" s="1"/>
  <c r="K927" i="38"/>
  <c r="N926" i="38" s="1"/>
  <c r="K926" i="38"/>
  <c r="N925" i="38" s="1"/>
  <c r="K925" i="38"/>
  <c r="N924" i="38" s="1"/>
  <c r="K924" i="38"/>
  <c r="N923" i="38" s="1"/>
  <c r="K923" i="38"/>
  <c r="N922" i="38" s="1"/>
  <c r="K922" i="38"/>
  <c r="N921" i="38" s="1"/>
  <c r="K921" i="38"/>
  <c r="N920" i="38" s="1"/>
  <c r="K920" i="38"/>
  <c r="N919" i="38" s="1"/>
  <c r="K919" i="38"/>
  <c r="N918" i="38" s="1"/>
  <c r="K918" i="38"/>
  <c r="N917" i="38" s="1"/>
  <c r="K917" i="38"/>
  <c r="N916" i="38" s="1"/>
  <c r="K916" i="38"/>
  <c r="N915" i="38" s="1"/>
  <c r="K915" i="38"/>
  <c r="N914" i="38" s="1"/>
  <c r="K914" i="38"/>
  <c r="N913" i="38" s="1"/>
  <c r="K913" i="38"/>
  <c r="N912" i="38" s="1"/>
  <c r="K912" i="38"/>
  <c r="N911" i="38" s="1"/>
  <c r="K911" i="38"/>
  <c r="N910" i="38" s="1"/>
  <c r="K910" i="38"/>
  <c r="N909" i="38" s="1"/>
  <c r="K909" i="38"/>
  <c r="N908" i="38" s="1"/>
  <c r="K908" i="38"/>
  <c r="N907" i="38" s="1"/>
  <c r="K907" i="38"/>
  <c r="N906" i="38" s="1"/>
  <c r="K906" i="38"/>
  <c r="N905" i="38" s="1"/>
  <c r="K905" i="38"/>
  <c r="N904" i="38" s="1"/>
  <c r="K904" i="38"/>
  <c r="N903" i="38" s="1"/>
  <c r="K903" i="38"/>
  <c r="N902" i="38" s="1"/>
  <c r="K902" i="38"/>
  <c r="N901" i="38" s="1"/>
  <c r="K901" i="38"/>
  <c r="N900" i="38" s="1"/>
  <c r="K900" i="38"/>
  <c r="N899" i="38" s="1"/>
  <c r="K899" i="38"/>
  <c r="N898" i="38" s="1"/>
  <c r="K898" i="38"/>
  <c r="N897" i="38" s="1"/>
  <c r="K897" i="38"/>
  <c r="N896" i="38" s="1"/>
  <c r="K896" i="38"/>
  <c r="N895" i="38" s="1"/>
  <c r="K895" i="38"/>
  <c r="N894" i="38" s="1"/>
  <c r="K894" i="38"/>
  <c r="N893" i="38" s="1"/>
  <c r="K893" i="38"/>
  <c r="N892" i="38" s="1"/>
  <c r="K892" i="38"/>
  <c r="N891" i="38" s="1"/>
  <c r="K891" i="38"/>
  <c r="N890" i="38" s="1"/>
  <c r="K890" i="38"/>
  <c r="N889" i="38" s="1"/>
  <c r="K889" i="38"/>
  <c r="N888" i="38" s="1"/>
  <c r="K888" i="38"/>
  <c r="N887" i="38" s="1"/>
  <c r="K887" i="38"/>
  <c r="N886" i="38" s="1"/>
  <c r="K886" i="38"/>
  <c r="N885" i="38" s="1"/>
  <c r="K885" i="38"/>
  <c r="N884" i="38" s="1"/>
  <c r="K884" i="38"/>
  <c r="N883" i="38" s="1"/>
  <c r="K883" i="38"/>
  <c r="N882" i="38" s="1"/>
  <c r="K882" i="38"/>
  <c r="N881" i="38" s="1"/>
  <c r="K881" i="38"/>
  <c r="N880" i="38" s="1"/>
  <c r="K880" i="38"/>
  <c r="N879" i="38" s="1"/>
  <c r="K879" i="38"/>
  <c r="N878" i="38" s="1"/>
  <c r="K878" i="38"/>
  <c r="N877" i="38" s="1"/>
  <c r="K877" i="38"/>
  <c r="N876" i="38" s="1"/>
  <c r="K876" i="38"/>
  <c r="N875" i="38" s="1"/>
  <c r="K875" i="38"/>
  <c r="N874" i="38" s="1"/>
  <c r="K874" i="38"/>
  <c r="N873" i="38" s="1"/>
  <c r="K873" i="38"/>
  <c r="N872" i="38" s="1"/>
  <c r="K872" i="38"/>
  <c r="N871" i="38" s="1"/>
  <c r="K871" i="38"/>
  <c r="N870" i="38" s="1"/>
  <c r="K870" i="38"/>
  <c r="N869" i="38" s="1"/>
  <c r="K869" i="38"/>
  <c r="N868" i="38" s="1"/>
  <c r="K868" i="38"/>
  <c r="N867" i="38" s="1"/>
  <c r="K867" i="38"/>
  <c r="N866" i="38" s="1"/>
  <c r="K866" i="38"/>
  <c r="N865" i="38" s="1"/>
  <c r="K865" i="38"/>
  <c r="N864" i="38" s="1"/>
  <c r="K864" i="38"/>
  <c r="N863" i="38" s="1"/>
  <c r="K863" i="38"/>
  <c r="N862" i="38" s="1"/>
  <c r="K862" i="38"/>
  <c r="N861" i="38" s="1"/>
  <c r="K861" i="38"/>
  <c r="N860" i="38" s="1"/>
  <c r="K860" i="38"/>
  <c r="N859" i="38" s="1"/>
  <c r="K859" i="38"/>
  <c r="N858" i="38" s="1"/>
  <c r="K858" i="38"/>
  <c r="N857" i="38" s="1"/>
  <c r="K857" i="38"/>
  <c r="N856" i="38" s="1"/>
  <c r="K856" i="38"/>
  <c r="N855" i="38" s="1"/>
  <c r="K855" i="38"/>
  <c r="N854" i="38" s="1"/>
  <c r="K854" i="38"/>
  <c r="N853" i="38" s="1"/>
  <c r="K853" i="38"/>
  <c r="N852" i="38" s="1"/>
  <c r="K852" i="38"/>
  <c r="N851" i="38" s="1"/>
  <c r="K851" i="38"/>
  <c r="N850" i="38" s="1"/>
  <c r="K850" i="38"/>
  <c r="N849" i="38" s="1"/>
  <c r="K849" i="38"/>
  <c r="N848" i="38" s="1"/>
  <c r="K848" i="38"/>
  <c r="N847" i="38" s="1"/>
  <c r="K847" i="38"/>
  <c r="N846" i="38" s="1"/>
  <c r="K846" i="38"/>
  <c r="N845" i="38" s="1"/>
  <c r="K845" i="38"/>
  <c r="N844" i="38" s="1"/>
  <c r="K844" i="38"/>
  <c r="N843" i="38" s="1"/>
  <c r="K843" i="38"/>
  <c r="N842" i="38" s="1"/>
  <c r="K842" i="38"/>
  <c r="N841" i="38" s="1"/>
  <c r="K841" i="38"/>
  <c r="N840" i="38" s="1"/>
  <c r="K840" i="38"/>
  <c r="N839" i="38" s="1"/>
  <c r="K839" i="38"/>
  <c r="N838" i="38" s="1"/>
  <c r="K838" i="38"/>
  <c r="N837" i="38" s="1"/>
  <c r="K837" i="38"/>
  <c r="N836" i="38" s="1"/>
  <c r="K836" i="38"/>
  <c r="N835" i="38" s="1"/>
  <c r="K835" i="38"/>
  <c r="N834" i="38" s="1"/>
  <c r="K834" i="38"/>
  <c r="N833" i="38" s="1"/>
  <c r="K833" i="38"/>
  <c r="N832" i="38" s="1"/>
  <c r="K832" i="38"/>
  <c r="N831" i="38" s="1"/>
  <c r="K831" i="38"/>
  <c r="N830" i="38" s="1"/>
  <c r="K830" i="38"/>
  <c r="N829" i="38" s="1"/>
  <c r="K829" i="38"/>
  <c r="N828" i="38" s="1"/>
  <c r="K828" i="38"/>
  <c r="N827" i="38" s="1"/>
  <c r="K827" i="38"/>
  <c r="N826" i="38" s="1"/>
  <c r="K826" i="38"/>
  <c r="N825" i="38" s="1"/>
  <c r="K825" i="38"/>
  <c r="N824" i="38" s="1"/>
  <c r="K824" i="38"/>
  <c r="N823" i="38" s="1"/>
  <c r="K823" i="38"/>
  <c r="N822" i="38" s="1"/>
  <c r="K822" i="38"/>
  <c r="N821" i="38" s="1"/>
  <c r="K821" i="38"/>
  <c r="N820" i="38" s="1"/>
  <c r="K820" i="38"/>
  <c r="N819" i="38" s="1"/>
  <c r="K819" i="38"/>
  <c r="N818" i="38" s="1"/>
  <c r="K818" i="38"/>
  <c r="N817" i="38" s="1"/>
  <c r="K817" i="38"/>
  <c r="N816" i="38" s="1"/>
  <c r="K816" i="38"/>
  <c r="N815" i="38" s="1"/>
  <c r="K815" i="38"/>
  <c r="N814" i="38" s="1"/>
  <c r="K814" i="38"/>
  <c r="N813" i="38" s="1"/>
  <c r="K813" i="38"/>
  <c r="N812" i="38" s="1"/>
  <c r="K812" i="38"/>
  <c r="N811" i="38" s="1"/>
  <c r="K811" i="38"/>
  <c r="N810" i="38" s="1"/>
  <c r="K810" i="38"/>
  <c r="N809" i="38" s="1"/>
  <c r="K809" i="38"/>
  <c r="N808" i="38" s="1"/>
  <c r="K808" i="38"/>
  <c r="N807" i="38" s="1"/>
  <c r="K807" i="38"/>
  <c r="N806" i="38" s="1"/>
  <c r="K806" i="38"/>
  <c r="N805" i="38" s="1"/>
  <c r="K805" i="38"/>
  <c r="N804" i="38" s="1"/>
  <c r="K804" i="38"/>
  <c r="N803" i="38" s="1"/>
  <c r="K803" i="38"/>
  <c r="N802" i="38" s="1"/>
  <c r="K802" i="38"/>
  <c r="N801" i="38" s="1"/>
  <c r="K801" i="38"/>
  <c r="N800" i="38" s="1"/>
  <c r="K800" i="38"/>
  <c r="N799" i="38" s="1"/>
  <c r="K799" i="38"/>
  <c r="N798" i="38" s="1"/>
  <c r="K798" i="38"/>
  <c r="N797" i="38" s="1"/>
  <c r="K797" i="38"/>
  <c r="N796" i="38" s="1"/>
  <c r="K796" i="38"/>
  <c r="N795" i="38" s="1"/>
  <c r="K795" i="38"/>
  <c r="N794" i="38" s="1"/>
  <c r="K794" i="38"/>
  <c r="N793" i="38" s="1"/>
  <c r="K793" i="38"/>
  <c r="N792" i="38" s="1"/>
  <c r="K792" i="38"/>
  <c r="N791" i="38" s="1"/>
  <c r="K791" i="38"/>
  <c r="N790" i="38" s="1"/>
  <c r="K790" i="38"/>
  <c r="N789" i="38" s="1"/>
  <c r="K789" i="38"/>
  <c r="N788" i="38" s="1"/>
  <c r="K788" i="38"/>
  <c r="N787" i="38" s="1"/>
  <c r="K787" i="38"/>
  <c r="N786" i="38" s="1"/>
  <c r="K786" i="38"/>
  <c r="N785" i="38" s="1"/>
  <c r="K785" i="38"/>
  <c r="N784" i="38" s="1"/>
  <c r="K784" i="38"/>
  <c r="N783" i="38" s="1"/>
  <c r="K783" i="38"/>
  <c r="N782" i="38" s="1"/>
  <c r="K782" i="38"/>
  <c r="N781" i="38" s="1"/>
  <c r="K781" i="38"/>
  <c r="N780" i="38" s="1"/>
  <c r="K780" i="38"/>
  <c r="N779" i="38" s="1"/>
  <c r="K779" i="38"/>
  <c r="N778" i="38" s="1"/>
  <c r="K778" i="38"/>
  <c r="N777" i="38" s="1"/>
  <c r="K777" i="38"/>
  <c r="N776" i="38" s="1"/>
  <c r="K776" i="38"/>
  <c r="N775" i="38" s="1"/>
  <c r="K775" i="38"/>
  <c r="N774" i="38" s="1"/>
  <c r="K774" i="38"/>
  <c r="N773" i="38" s="1"/>
  <c r="K773" i="38"/>
  <c r="N772" i="38" s="1"/>
  <c r="K772" i="38"/>
  <c r="N771" i="38" s="1"/>
  <c r="K771" i="38"/>
  <c r="N770" i="38" s="1"/>
  <c r="K770" i="38"/>
  <c r="N769" i="38" s="1"/>
  <c r="K769" i="38"/>
  <c r="N768" i="38" s="1"/>
  <c r="K768" i="38"/>
  <c r="N767" i="38" s="1"/>
  <c r="K767" i="38"/>
  <c r="N766" i="38" s="1"/>
  <c r="K766" i="38"/>
  <c r="N765" i="38" s="1"/>
  <c r="K765" i="38"/>
  <c r="N764" i="38" s="1"/>
  <c r="K764" i="38"/>
  <c r="N763" i="38" s="1"/>
  <c r="K763" i="38"/>
  <c r="N762" i="38" s="1"/>
  <c r="K762" i="38"/>
  <c r="N761" i="38" s="1"/>
  <c r="K761" i="38"/>
  <c r="N760" i="38" s="1"/>
  <c r="K760" i="38"/>
  <c r="N759" i="38" s="1"/>
  <c r="K759" i="38"/>
  <c r="N758" i="38" s="1"/>
  <c r="K758" i="38"/>
  <c r="N757" i="38" s="1"/>
  <c r="K757" i="38"/>
  <c r="N756" i="38" s="1"/>
  <c r="K756" i="38"/>
  <c r="N755" i="38" s="1"/>
  <c r="K755" i="38"/>
  <c r="N754" i="38" s="1"/>
  <c r="K754" i="38"/>
  <c r="N753" i="38" s="1"/>
  <c r="K753" i="38"/>
  <c r="N752" i="38" s="1"/>
  <c r="K752" i="38"/>
  <c r="N751" i="38" s="1"/>
  <c r="K751" i="38"/>
  <c r="N750" i="38" s="1"/>
  <c r="K750" i="38"/>
  <c r="N749" i="38" s="1"/>
  <c r="K749" i="38"/>
  <c r="N748" i="38" s="1"/>
  <c r="K748" i="38"/>
  <c r="N747" i="38" s="1"/>
  <c r="K747" i="38"/>
  <c r="N746" i="38" s="1"/>
  <c r="K746" i="38"/>
  <c r="N745" i="38" s="1"/>
  <c r="K745" i="38"/>
  <c r="N744" i="38" s="1"/>
  <c r="K744" i="38"/>
  <c r="N743" i="38" s="1"/>
  <c r="K743" i="38"/>
  <c r="N742" i="38" s="1"/>
  <c r="K742" i="38"/>
  <c r="N741" i="38" s="1"/>
  <c r="K741" i="38"/>
  <c r="N740" i="38" s="1"/>
  <c r="K740" i="38"/>
  <c r="N739" i="38" s="1"/>
  <c r="K739" i="38"/>
  <c r="N738" i="38" s="1"/>
  <c r="K738" i="38"/>
  <c r="N737" i="38" s="1"/>
  <c r="K737" i="38"/>
  <c r="N736" i="38" s="1"/>
  <c r="K736" i="38"/>
  <c r="N735" i="38" s="1"/>
  <c r="K735" i="38"/>
  <c r="N734" i="38" s="1"/>
  <c r="K734" i="38"/>
  <c r="N733" i="38" s="1"/>
  <c r="K733" i="38"/>
  <c r="N732" i="38" s="1"/>
  <c r="K732" i="38"/>
  <c r="N731" i="38" s="1"/>
  <c r="K731" i="38"/>
  <c r="N730" i="38" s="1"/>
  <c r="K730" i="38"/>
  <c r="N729" i="38" s="1"/>
  <c r="K729" i="38"/>
  <c r="N728" i="38" s="1"/>
  <c r="K728" i="38"/>
  <c r="N727" i="38" s="1"/>
  <c r="K727" i="38"/>
  <c r="N726" i="38" s="1"/>
  <c r="K726" i="38"/>
  <c r="N725" i="38" s="1"/>
  <c r="K725" i="38"/>
  <c r="N724" i="38" s="1"/>
  <c r="K724" i="38"/>
  <c r="N723" i="38" s="1"/>
  <c r="K723" i="38"/>
  <c r="N722" i="38" s="1"/>
  <c r="K722" i="38"/>
  <c r="N721" i="38" s="1"/>
  <c r="K721" i="38"/>
  <c r="N720" i="38" s="1"/>
  <c r="K720" i="38"/>
  <c r="N719" i="38" s="1"/>
  <c r="K719" i="38"/>
  <c r="N718" i="38" s="1"/>
  <c r="K718" i="38"/>
  <c r="N717" i="38" s="1"/>
  <c r="K717" i="38"/>
  <c r="N716" i="38" s="1"/>
  <c r="K716" i="38"/>
  <c r="N715" i="38" s="1"/>
  <c r="K715" i="38"/>
  <c r="N714" i="38" s="1"/>
  <c r="K714" i="38"/>
  <c r="N713" i="38" s="1"/>
  <c r="K713" i="38"/>
  <c r="N712" i="38" s="1"/>
  <c r="K712" i="38"/>
  <c r="N711" i="38" s="1"/>
  <c r="K711" i="38"/>
  <c r="N710" i="38" s="1"/>
  <c r="K710" i="38"/>
  <c r="N709" i="38" s="1"/>
  <c r="K709" i="38"/>
  <c r="N708" i="38" s="1"/>
  <c r="K708" i="38"/>
  <c r="N707" i="38" s="1"/>
  <c r="K707" i="38"/>
  <c r="N706" i="38" s="1"/>
  <c r="K706" i="38"/>
  <c r="N705" i="38" s="1"/>
  <c r="K705" i="38"/>
  <c r="N704" i="38" s="1"/>
  <c r="K704" i="38"/>
  <c r="N703" i="38" s="1"/>
  <c r="K703" i="38"/>
  <c r="N702" i="38" s="1"/>
  <c r="K702" i="38"/>
  <c r="N701" i="38" s="1"/>
  <c r="K701" i="38"/>
  <c r="N700" i="38" s="1"/>
  <c r="K700" i="38"/>
  <c r="N699" i="38" s="1"/>
  <c r="K699" i="38"/>
  <c r="N698" i="38" s="1"/>
  <c r="K698" i="38"/>
  <c r="N697" i="38" s="1"/>
  <c r="K697" i="38"/>
  <c r="N696" i="38" s="1"/>
  <c r="K696" i="38"/>
  <c r="N695" i="38" s="1"/>
  <c r="K695" i="38"/>
  <c r="N694" i="38" s="1"/>
  <c r="K694" i="38"/>
  <c r="N693" i="38" s="1"/>
  <c r="K693" i="38"/>
  <c r="N692" i="38" s="1"/>
  <c r="K692" i="38"/>
  <c r="N691" i="38" s="1"/>
  <c r="K691" i="38"/>
  <c r="N690" i="38" s="1"/>
  <c r="K690" i="38"/>
  <c r="N689" i="38" s="1"/>
  <c r="K689" i="38"/>
  <c r="N688" i="38" s="1"/>
  <c r="K688" i="38"/>
  <c r="N687" i="38" s="1"/>
  <c r="K687" i="38"/>
  <c r="N686" i="38" s="1"/>
  <c r="K686" i="38"/>
  <c r="N685" i="38" s="1"/>
  <c r="K685" i="38"/>
  <c r="N684" i="38" s="1"/>
  <c r="K684" i="38"/>
  <c r="N683" i="38" s="1"/>
  <c r="K683" i="38"/>
  <c r="N682" i="38" s="1"/>
  <c r="K682" i="38"/>
  <c r="N681" i="38" s="1"/>
  <c r="K681" i="38"/>
  <c r="N680" i="38" s="1"/>
  <c r="K680" i="38"/>
  <c r="N679" i="38" s="1"/>
  <c r="K679" i="38"/>
  <c r="N678" i="38" s="1"/>
  <c r="K678" i="38"/>
  <c r="N677" i="38" s="1"/>
  <c r="K677" i="38"/>
  <c r="N676" i="38" s="1"/>
  <c r="K676" i="38"/>
  <c r="N675" i="38" s="1"/>
  <c r="K675" i="38"/>
  <c r="N674" i="38" s="1"/>
  <c r="K674" i="38"/>
  <c r="N673" i="38" s="1"/>
  <c r="K673" i="38"/>
  <c r="N672" i="38" s="1"/>
  <c r="K672" i="38"/>
  <c r="N671" i="38" s="1"/>
  <c r="K671" i="38"/>
  <c r="N670" i="38" s="1"/>
  <c r="K670" i="38"/>
  <c r="N669" i="38" s="1"/>
  <c r="K669" i="38"/>
  <c r="N668" i="38" s="1"/>
  <c r="K668" i="38"/>
  <c r="N667" i="38" s="1"/>
  <c r="K667" i="38"/>
  <c r="N666" i="38" s="1"/>
  <c r="K666" i="38"/>
  <c r="N665" i="38" s="1"/>
  <c r="K665" i="38"/>
  <c r="N664" i="38" s="1"/>
  <c r="K664" i="38"/>
  <c r="N663" i="38" s="1"/>
  <c r="K663" i="38"/>
  <c r="N662" i="38" s="1"/>
  <c r="K662" i="38"/>
  <c r="N661" i="38" s="1"/>
  <c r="K661" i="38"/>
  <c r="N660" i="38" s="1"/>
  <c r="K660" i="38"/>
  <c r="N659" i="38" s="1"/>
  <c r="K659" i="38"/>
  <c r="N658" i="38" s="1"/>
  <c r="K658" i="38"/>
  <c r="N657" i="38" s="1"/>
  <c r="K657" i="38"/>
  <c r="N656" i="38" s="1"/>
  <c r="K656" i="38"/>
  <c r="N655" i="38" s="1"/>
  <c r="K655" i="38"/>
  <c r="N654" i="38" s="1"/>
  <c r="K654" i="38"/>
  <c r="N653" i="38" s="1"/>
  <c r="K653" i="38"/>
  <c r="N652" i="38" s="1"/>
  <c r="K652" i="38"/>
  <c r="N651" i="38" s="1"/>
  <c r="K651" i="38"/>
  <c r="N650" i="38" s="1"/>
  <c r="K650" i="38"/>
  <c r="N649" i="38" s="1"/>
  <c r="K649" i="38"/>
  <c r="N648" i="38" s="1"/>
  <c r="K648" i="38"/>
  <c r="N647" i="38" s="1"/>
  <c r="K647" i="38"/>
  <c r="N646" i="38" s="1"/>
  <c r="K646" i="38"/>
  <c r="N645" i="38" s="1"/>
  <c r="K645" i="38"/>
  <c r="N644" i="38" s="1"/>
  <c r="K644" i="38"/>
  <c r="N643" i="38" s="1"/>
  <c r="K643" i="38"/>
  <c r="N642" i="38" s="1"/>
  <c r="K642" i="38"/>
  <c r="N641" i="38" s="1"/>
  <c r="K641" i="38"/>
  <c r="N640" i="38" s="1"/>
  <c r="K640" i="38"/>
  <c r="N639" i="38" s="1"/>
  <c r="K639" i="38"/>
  <c r="N638" i="38" s="1"/>
  <c r="K638" i="38"/>
  <c r="N637" i="38" s="1"/>
  <c r="K637" i="38"/>
  <c r="N636" i="38" s="1"/>
  <c r="K636" i="38"/>
  <c r="N635" i="38" s="1"/>
  <c r="K635" i="38"/>
  <c r="N634" i="38" s="1"/>
  <c r="K634" i="38"/>
  <c r="N633" i="38" s="1"/>
  <c r="K633" i="38"/>
  <c r="N632" i="38" s="1"/>
  <c r="K632" i="38"/>
  <c r="N631" i="38" s="1"/>
  <c r="K631" i="38"/>
  <c r="N630" i="38" s="1"/>
  <c r="K630" i="38"/>
  <c r="N629" i="38" s="1"/>
  <c r="K629" i="38"/>
  <c r="N628" i="38" s="1"/>
  <c r="K628" i="38"/>
  <c r="N627" i="38" s="1"/>
  <c r="K627" i="38"/>
  <c r="N626" i="38" s="1"/>
  <c r="K626" i="38"/>
  <c r="N625" i="38" s="1"/>
  <c r="K625" i="38"/>
  <c r="N624" i="38" s="1"/>
  <c r="K624" i="38"/>
  <c r="N623" i="38" s="1"/>
  <c r="K623" i="38"/>
  <c r="N622" i="38" s="1"/>
  <c r="K622" i="38"/>
  <c r="N621" i="38" s="1"/>
  <c r="K621" i="38"/>
  <c r="N620" i="38" s="1"/>
  <c r="K620" i="38"/>
  <c r="N619" i="38" s="1"/>
  <c r="K619" i="38"/>
  <c r="N618" i="38" s="1"/>
  <c r="K618" i="38"/>
  <c r="N617" i="38" s="1"/>
  <c r="K617" i="38"/>
  <c r="N616" i="38" s="1"/>
  <c r="K616" i="38"/>
  <c r="N615" i="38" s="1"/>
  <c r="K615" i="38"/>
  <c r="N614" i="38" s="1"/>
  <c r="K614" i="38"/>
  <c r="N613" i="38" s="1"/>
  <c r="K613" i="38"/>
  <c r="N612" i="38" s="1"/>
  <c r="K612" i="38"/>
  <c r="N611" i="38" s="1"/>
  <c r="K611" i="38"/>
  <c r="N610" i="38" s="1"/>
  <c r="K610" i="38"/>
  <c r="N609" i="38" s="1"/>
  <c r="K609" i="38"/>
  <c r="N608" i="38" s="1"/>
  <c r="K608" i="38"/>
  <c r="N607" i="38" s="1"/>
  <c r="K607" i="38"/>
  <c r="N606" i="38" s="1"/>
  <c r="K606" i="38"/>
  <c r="N605" i="38" s="1"/>
  <c r="K605" i="38"/>
  <c r="N604" i="38" s="1"/>
  <c r="K604" i="38"/>
  <c r="N603" i="38" s="1"/>
  <c r="K603" i="38"/>
  <c r="N602" i="38" s="1"/>
  <c r="K602" i="38"/>
  <c r="N601" i="38" s="1"/>
  <c r="K601" i="38"/>
  <c r="N600" i="38" s="1"/>
  <c r="K600" i="38"/>
  <c r="N599" i="38" s="1"/>
  <c r="K599" i="38"/>
  <c r="N598" i="38" s="1"/>
  <c r="K598" i="38"/>
  <c r="N597" i="38" s="1"/>
  <c r="K597" i="38"/>
  <c r="N596" i="38" s="1"/>
  <c r="K596" i="38"/>
  <c r="N595" i="38" s="1"/>
  <c r="K595" i="38"/>
  <c r="N594" i="38" s="1"/>
  <c r="K594" i="38"/>
  <c r="N593" i="38" s="1"/>
  <c r="K593" i="38"/>
  <c r="N592" i="38" s="1"/>
  <c r="K592" i="38"/>
  <c r="N591" i="38" s="1"/>
  <c r="K591" i="38"/>
  <c r="N590" i="38" s="1"/>
  <c r="K590" i="38"/>
  <c r="N589" i="38" s="1"/>
  <c r="K589" i="38"/>
  <c r="N588" i="38" s="1"/>
  <c r="K588" i="38"/>
  <c r="N587" i="38" s="1"/>
  <c r="K587" i="38"/>
  <c r="N586" i="38" s="1"/>
  <c r="K586" i="38"/>
  <c r="N585" i="38" s="1"/>
  <c r="K585" i="38"/>
  <c r="N584" i="38" s="1"/>
  <c r="K584" i="38"/>
  <c r="N583" i="38" s="1"/>
  <c r="K583" i="38"/>
  <c r="N582" i="38" s="1"/>
  <c r="K582" i="38"/>
  <c r="N581" i="38" s="1"/>
  <c r="K581" i="38"/>
  <c r="N580" i="38" s="1"/>
  <c r="K580" i="38"/>
  <c r="N579" i="38" s="1"/>
  <c r="K579" i="38"/>
  <c r="N578" i="38" s="1"/>
  <c r="K578" i="38"/>
  <c r="N577" i="38" s="1"/>
  <c r="K577" i="38"/>
  <c r="N576" i="38" s="1"/>
  <c r="K576" i="38"/>
  <c r="N575" i="38" s="1"/>
  <c r="K575" i="38"/>
  <c r="N574" i="38" s="1"/>
  <c r="K574" i="38"/>
  <c r="N573" i="38" s="1"/>
  <c r="K573" i="38"/>
  <c r="N572" i="38" s="1"/>
  <c r="K572" i="38"/>
  <c r="N571" i="38" s="1"/>
  <c r="K571" i="38"/>
  <c r="N570" i="38" s="1"/>
  <c r="K570" i="38"/>
  <c r="N569" i="38" s="1"/>
  <c r="K569" i="38"/>
  <c r="N568" i="38" s="1"/>
  <c r="K568" i="38"/>
  <c r="N567" i="38" s="1"/>
  <c r="K567" i="38"/>
  <c r="N566" i="38" s="1"/>
  <c r="K566" i="38"/>
  <c r="N565" i="38" s="1"/>
  <c r="K565" i="38"/>
  <c r="N564" i="38" s="1"/>
  <c r="K564" i="38"/>
  <c r="N563" i="38" s="1"/>
  <c r="K563" i="38"/>
  <c r="N562" i="38" s="1"/>
  <c r="K562" i="38"/>
  <c r="N561" i="38" s="1"/>
  <c r="K561" i="38"/>
  <c r="N560" i="38" s="1"/>
  <c r="K560" i="38"/>
  <c r="N559" i="38" s="1"/>
  <c r="K559" i="38"/>
  <c r="N558" i="38" s="1"/>
  <c r="K558" i="38"/>
  <c r="N557" i="38" s="1"/>
  <c r="K557" i="38"/>
  <c r="N556" i="38" s="1"/>
  <c r="K556" i="38"/>
  <c r="N555" i="38" s="1"/>
  <c r="K555" i="38"/>
  <c r="N554" i="38" s="1"/>
  <c r="K554" i="38"/>
  <c r="N553" i="38" s="1"/>
  <c r="K553" i="38"/>
  <c r="N552" i="38" s="1"/>
  <c r="K552" i="38"/>
  <c r="N551" i="38" s="1"/>
  <c r="K551" i="38"/>
  <c r="N550" i="38" s="1"/>
  <c r="K550" i="38"/>
  <c r="N549" i="38" s="1"/>
  <c r="K549" i="38"/>
  <c r="N548" i="38" s="1"/>
  <c r="K548" i="38"/>
  <c r="N547" i="38" s="1"/>
  <c r="K547" i="38"/>
  <c r="N546" i="38" s="1"/>
  <c r="K546" i="38"/>
  <c r="N545" i="38" s="1"/>
  <c r="K545" i="38"/>
  <c r="N544" i="38" s="1"/>
  <c r="K544" i="38"/>
  <c r="N543" i="38" s="1"/>
  <c r="K543" i="38"/>
  <c r="N542" i="38" s="1"/>
  <c r="K542" i="38"/>
  <c r="N541" i="38" s="1"/>
  <c r="K541" i="38"/>
  <c r="N540" i="38" s="1"/>
  <c r="K540" i="38"/>
  <c r="N539" i="38" s="1"/>
  <c r="K539" i="38"/>
  <c r="N538" i="38" s="1"/>
  <c r="K538" i="38"/>
  <c r="N537" i="38" s="1"/>
  <c r="K537" i="38"/>
  <c r="N536" i="38" s="1"/>
  <c r="K536" i="38"/>
  <c r="N535" i="38" s="1"/>
  <c r="K535" i="38"/>
  <c r="N534" i="38" s="1"/>
  <c r="K534" i="38"/>
  <c r="N533" i="38" s="1"/>
  <c r="K533" i="38"/>
  <c r="N532" i="38" s="1"/>
  <c r="K532" i="38"/>
  <c r="N531" i="38" s="1"/>
  <c r="K531" i="38"/>
  <c r="N530" i="38" s="1"/>
  <c r="K530" i="38"/>
  <c r="N529" i="38" s="1"/>
  <c r="K529" i="38"/>
  <c r="N528" i="38" s="1"/>
  <c r="K528" i="38"/>
  <c r="N527" i="38" s="1"/>
  <c r="K527" i="38"/>
  <c r="N526" i="38" s="1"/>
  <c r="K526" i="38"/>
  <c r="N525" i="38" s="1"/>
  <c r="K525" i="38"/>
  <c r="N524" i="38" s="1"/>
  <c r="K524" i="38"/>
  <c r="N523" i="38" s="1"/>
  <c r="K523" i="38"/>
  <c r="N522" i="38" s="1"/>
  <c r="K522" i="38"/>
  <c r="N521" i="38" s="1"/>
  <c r="K521" i="38"/>
  <c r="N520" i="38" s="1"/>
  <c r="K520" i="38"/>
  <c r="N519" i="38" s="1"/>
  <c r="K519" i="38"/>
  <c r="N518" i="38" s="1"/>
  <c r="K518" i="38"/>
  <c r="N517" i="38" s="1"/>
  <c r="K517" i="38"/>
  <c r="N516" i="38" s="1"/>
  <c r="K516" i="38"/>
  <c r="N515" i="38" s="1"/>
  <c r="K515" i="38"/>
  <c r="N514" i="38" s="1"/>
  <c r="K514" i="38"/>
  <c r="N513" i="38" s="1"/>
  <c r="K513" i="38"/>
  <c r="N512" i="38" s="1"/>
  <c r="K512" i="38"/>
  <c r="N511" i="38" s="1"/>
  <c r="K511" i="38"/>
  <c r="N510" i="38" s="1"/>
  <c r="K510" i="38"/>
  <c r="N509" i="38" s="1"/>
  <c r="K509" i="38"/>
  <c r="N508" i="38" s="1"/>
  <c r="K508" i="38"/>
  <c r="N507" i="38" s="1"/>
  <c r="K507" i="38"/>
  <c r="N506" i="38" s="1"/>
  <c r="K506" i="38"/>
  <c r="N505" i="38" s="1"/>
  <c r="K505" i="38"/>
  <c r="N504" i="38" s="1"/>
  <c r="K504" i="38"/>
  <c r="N503" i="38" s="1"/>
  <c r="K503" i="38"/>
  <c r="N502" i="38" s="1"/>
  <c r="K502" i="38"/>
  <c r="N501" i="38" s="1"/>
  <c r="K501" i="38"/>
  <c r="N500" i="38" s="1"/>
  <c r="K500" i="38"/>
  <c r="N499" i="38" s="1"/>
  <c r="K499" i="38"/>
  <c r="N498" i="38" s="1"/>
  <c r="K498" i="38"/>
  <c r="N497" i="38" s="1"/>
  <c r="K497" i="38"/>
  <c r="N496" i="38" s="1"/>
  <c r="K496" i="38"/>
  <c r="N495" i="38" s="1"/>
  <c r="K495" i="38"/>
  <c r="N494" i="38" s="1"/>
  <c r="K494" i="38"/>
  <c r="N493" i="38" s="1"/>
  <c r="K493" i="38"/>
  <c r="N492" i="38" s="1"/>
  <c r="K492" i="38"/>
  <c r="N491" i="38" s="1"/>
  <c r="K491" i="38"/>
  <c r="N490" i="38" s="1"/>
  <c r="K490" i="38"/>
  <c r="N489" i="38" s="1"/>
  <c r="K489" i="38"/>
  <c r="N488" i="38" s="1"/>
  <c r="K488" i="38"/>
  <c r="N487" i="38" s="1"/>
  <c r="K487" i="38"/>
  <c r="N486" i="38" s="1"/>
  <c r="K486" i="38"/>
  <c r="N485" i="38" s="1"/>
  <c r="K485" i="38"/>
  <c r="N484" i="38" s="1"/>
  <c r="K484" i="38"/>
  <c r="N483" i="38" s="1"/>
  <c r="K483" i="38"/>
  <c r="N482" i="38" s="1"/>
  <c r="K482" i="38"/>
  <c r="N481" i="38" s="1"/>
  <c r="K481" i="38"/>
  <c r="N480" i="38" s="1"/>
  <c r="K480" i="38"/>
  <c r="N479" i="38" s="1"/>
  <c r="K479" i="38"/>
  <c r="N478" i="38" s="1"/>
  <c r="K478" i="38"/>
  <c r="N477" i="38" s="1"/>
  <c r="K477" i="38"/>
  <c r="N476" i="38" s="1"/>
  <c r="K476" i="38"/>
  <c r="N475" i="38" s="1"/>
  <c r="K475" i="38"/>
  <c r="N474" i="38" s="1"/>
  <c r="K474" i="38"/>
  <c r="N473" i="38" s="1"/>
  <c r="K473" i="38"/>
  <c r="N472" i="38" s="1"/>
  <c r="K472" i="38"/>
  <c r="N471" i="38" s="1"/>
  <c r="K471" i="38"/>
  <c r="N470" i="38" s="1"/>
  <c r="K470" i="38"/>
  <c r="N469" i="38" s="1"/>
  <c r="K469" i="38"/>
  <c r="N468" i="38" s="1"/>
  <c r="K468" i="38"/>
  <c r="N467" i="38" s="1"/>
  <c r="K467" i="38"/>
  <c r="N466" i="38" s="1"/>
  <c r="K466" i="38"/>
  <c r="N465" i="38" s="1"/>
  <c r="K465" i="38"/>
  <c r="N464" i="38" s="1"/>
  <c r="K464" i="38"/>
  <c r="N463" i="38" s="1"/>
  <c r="K463" i="38"/>
  <c r="N462" i="38" s="1"/>
  <c r="K462" i="38"/>
  <c r="N461" i="38" s="1"/>
  <c r="K461" i="38"/>
  <c r="N460" i="38" s="1"/>
  <c r="K460" i="38"/>
  <c r="N459" i="38" s="1"/>
  <c r="K459" i="38"/>
  <c r="N458" i="38" s="1"/>
  <c r="K458" i="38"/>
  <c r="N457" i="38" s="1"/>
  <c r="K457" i="38"/>
  <c r="N456" i="38" s="1"/>
  <c r="K456" i="38"/>
  <c r="N455" i="38" s="1"/>
  <c r="K455" i="38"/>
  <c r="N454" i="38" s="1"/>
  <c r="K454" i="38"/>
  <c r="N453" i="38" s="1"/>
  <c r="K453" i="38"/>
  <c r="N452" i="38" s="1"/>
  <c r="K452" i="38"/>
  <c r="N451" i="38" s="1"/>
  <c r="K451" i="38"/>
  <c r="N450" i="38" s="1"/>
  <c r="K450" i="38"/>
  <c r="N449" i="38" s="1"/>
  <c r="K449" i="38"/>
  <c r="N448" i="38" s="1"/>
  <c r="K448" i="38"/>
  <c r="N447" i="38" s="1"/>
  <c r="K447" i="38"/>
  <c r="N446" i="38"/>
  <c r="K446" i="38"/>
  <c r="N445" i="38" s="1"/>
  <c r="K445" i="38"/>
  <c r="N444" i="38"/>
  <c r="K444" i="38"/>
  <c r="N443" i="38" s="1"/>
  <c r="K443" i="38"/>
  <c r="N442" i="38"/>
  <c r="K442" i="38"/>
  <c r="N441" i="38" s="1"/>
  <c r="K441" i="38"/>
  <c r="N440" i="38"/>
  <c r="K440" i="38"/>
  <c r="N439" i="38" s="1"/>
  <c r="K439" i="38"/>
  <c r="N438" i="38"/>
  <c r="K438" i="38"/>
  <c r="N437" i="38" s="1"/>
  <c r="K437" i="38"/>
  <c r="N436" i="38"/>
  <c r="K436" i="38"/>
  <c r="N435" i="38" s="1"/>
  <c r="K435" i="38"/>
  <c r="N434" i="38"/>
  <c r="K434" i="38"/>
  <c r="N433" i="38" s="1"/>
  <c r="K433" i="38"/>
  <c r="N432" i="38"/>
  <c r="K432" i="38"/>
  <c r="N431" i="38" s="1"/>
  <c r="K431" i="38"/>
  <c r="N430" i="38"/>
  <c r="K430" i="38"/>
  <c r="N429" i="38" s="1"/>
  <c r="K429" i="38"/>
  <c r="N428" i="38"/>
  <c r="K428" i="38"/>
  <c r="N427" i="38" s="1"/>
  <c r="K427" i="38"/>
  <c r="N426" i="38"/>
  <c r="K426" i="38"/>
  <c r="N425" i="38" s="1"/>
  <c r="K425" i="38"/>
  <c r="N424" i="38"/>
  <c r="K424" i="38"/>
  <c r="N423" i="38" s="1"/>
  <c r="K423" i="38"/>
  <c r="N422" i="38"/>
  <c r="K422" i="38"/>
  <c r="N421" i="38" s="1"/>
  <c r="K421" i="38"/>
  <c r="N420" i="38"/>
  <c r="K420" i="38"/>
  <c r="N419" i="38" s="1"/>
  <c r="K419" i="38"/>
  <c r="N418" i="38"/>
  <c r="K418" i="38"/>
  <c r="N417" i="38" s="1"/>
  <c r="K417" i="38"/>
  <c r="N416" i="38"/>
  <c r="K416" i="38"/>
  <c r="N415" i="38" s="1"/>
  <c r="K415" i="38"/>
  <c r="N414" i="38"/>
  <c r="K414" i="38"/>
  <c r="N413" i="38" s="1"/>
  <c r="K413" i="38"/>
  <c r="N412" i="38"/>
  <c r="K412" i="38"/>
  <c r="N411" i="38" s="1"/>
  <c r="K411" i="38"/>
  <c r="N410" i="38"/>
  <c r="K410" i="38"/>
  <c r="N409" i="38" s="1"/>
  <c r="K409" i="38"/>
  <c r="N408" i="38"/>
  <c r="K408" i="38"/>
  <c r="N407" i="38" s="1"/>
  <c r="K407" i="38"/>
  <c r="N406" i="38"/>
  <c r="K406" i="38"/>
  <c r="N405" i="38" s="1"/>
  <c r="K405" i="38"/>
  <c r="N404" i="38"/>
  <c r="K404" i="38"/>
  <c r="N403" i="38" s="1"/>
  <c r="K403" i="38"/>
  <c r="N402" i="38"/>
  <c r="K402" i="38"/>
  <c r="N401" i="38" s="1"/>
  <c r="K401" i="38"/>
  <c r="N400" i="38"/>
  <c r="K400" i="38"/>
  <c r="N399" i="38" s="1"/>
  <c r="K399" i="38"/>
  <c r="N398" i="38"/>
  <c r="K398" i="38"/>
  <c r="N397" i="38" s="1"/>
  <c r="K397" i="38"/>
  <c r="N396" i="38"/>
  <c r="K396" i="38"/>
  <c r="N395" i="38" s="1"/>
  <c r="K395" i="38"/>
  <c r="N394" i="38"/>
  <c r="K394" i="38"/>
  <c r="N393" i="38" s="1"/>
  <c r="K393" i="38"/>
  <c r="N392" i="38"/>
  <c r="K392" i="38"/>
  <c r="N391" i="38" s="1"/>
  <c r="K391" i="38"/>
  <c r="N390" i="38"/>
  <c r="K390" i="38"/>
  <c r="N389" i="38" s="1"/>
  <c r="K389" i="38"/>
  <c r="N388" i="38"/>
  <c r="K388" i="38"/>
  <c r="N387" i="38" s="1"/>
  <c r="K387" i="38"/>
  <c r="N386" i="38"/>
  <c r="K386" i="38"/>
  <c r="N385" i="38" s="1"/>
  <c r="K385" i="38"/>
  <c r="N384" i="38"/>
  <c r="K384" i="38"/>
  <c r="N383" i="38" s="1"/>
  <c r="K383" i="38"/>
  <c r="N382" i="38"/>
  <c r="K382" i="38"/>
  <c r="N381" i="38" s="1"/>
  <c r="K381" i="38"/>
  <c r="N380" i="38"/>
  <c r="K380" i="38"/>
  <c r="N379" i="38" s="1"/>
  <c r="K379" i="38"/>
  <c r="N378" i="38"/>
  <c r="K378" i="38"/>
  <c r="N377" i="38" s="1"/>
  <c r="K377" i="38"/>
  <c r="N376" i="38"/>
  <c r="K376" i="38"/>
  <c r="N375" i="38" s="1"/>
  <c r="K375" i="38"/>
  <c r="N374" i="38"/>
  <c r="K374" i="38"/>
  <c r="N373" i="38" s="1"/>
  <c r="K373" i="38"/>
  <c r="N372" i="38"/>
  <c r="K372" i="38"/>
  <c r="N371" i="38" s="1"/>
  <c r="K371" i="38"/>
  <c r="N370" i="38"/>
  <c r="K370" i="38"/>
  <c r="N369" i="38" s="1"/>
  <c r="K369" i="38"/>
  <c r="N368" i="38"/>
  <c r="K368" i="38"/>
  <c r="N367" i="38" s="1"/>
  <c r="K367" i="38"/>
  <c r="N366" i="38"/>
  <c r="K366" i="38"/>
  <c r="N365" i="38" s="1"/>
  <c r="K365" i="38"/>
  <c r="N364" i="38"/>
  <c r="K364" i="38"/>
  <c r="N363" i="38" s="1"/>
  <c r="K363" i="38"/>
  <c r="N362" i="38"/>
  <c r="K362" i="38"/>
  <c r="N361" i="38" s="1"/>
  <c r="K361" i="38"/>
  <c r="N360" i="38"/>
  <c r="K360" i="38"/>
  <c r="N359" i="38" s="1"/>
  <c r="K359" i="38"/>
  <c r="N358" i="38"/>
  <c r="K358" i="38"/>
  <c r="N357" i="38" s="1"/>
  <c r="K357" i="38"/>
  <c r="N356" i="38"/>
  <c r="K356" i="38"/>
  <c r="N355" i="38" s="1"/>
  <c r="K355" i="38"/>
  <c r="N354" i="38"/>
  <c r="K354" i="38"/>
  <c r="N353" i="38" s="1"/>
  <c r="K353" i="38"/>
  <c r="N352" i="38"/>
  <c r="K352" i="38"/>
  <c r="N351" i="38" s="1"/>
  <c r="K351" i="38"/>
  <c r="N350" i="38"/>
  <c r="K350" i="38"/>
  <c r="N349" i="38" s="1"/>
  <c r="K349" i="38"/>
  <c r="N348" i="38"/>
  <c r="K348" i="38"/>
  <c r="N347" i="38" s="1"/>
  <c r="K347" i="38"/>
  <c r="N346" i="38"/>
  <c r="K346" i="38"/>
  <c r="N345" i="38" s="1"/>
  <c r="K345" i="38"/>
  <c r="N344" i="38"/>
  <c r="K344" i="38"/>
  <c r="N343" i="38" s="1"/>
  <c r="K343" i="38"/>
  <c r="N342" i="38"/>
  <c r="K342" i="38"/>
  <c r="N341" i="38" s="1"/>
  <c r="K341" i="38"/>
  <c r="N340" i="38"/>
  <c r="K340" i="38"/>
  <c r="N339" i="38" s="1"/>
  <c r="K339" i="38"/>
  <c r="N338" i="38"/>
  <c r="K338" i="38"/>
  <c r="N337" i="38" s="1"/>
  <c r="K337" i="38"/>
  <c r="N336" i="38"/>
  <c r="K336" i="38"/>
  <c r="N335" i="38" s="1"/>
  <c r="K335" i="38"/>
  <c r="N334" i="38"/>
  <c r="K334" i="38"/>
  <c r="N333" i="38" s="1"/>
  <c r="K333" i="38"/>
  <c r="N332" i="38"/>
  <c r="K332" i="38"/>
  <c r="N331" i="38" s="1"/>
  <c r="K331" i="38"/>
  <c r="N330" i="38"/>
  <c r="K330" i="38"/>
  <c r="N329" i="38" s="1"/>
  <c r="K329" i="38"/>
  <c r="N328" i="38"/>
  <c r="K328" i="38"/>
  <c r="N327" i="38" s="1"/>
  <c r="K327" i="38"/>
  <c r="N326" i="38"/>
  <c r="K326" i="38"/>
  <c r="N325" i="38" s="1"/>
  <c r="K325" i="38"/>
  <c r="N324" i="38"/>
  <c r="K324" i="38"/>
  <c r="N323" i="38" s="1"/>
  <c r="K323" i="38"/>
  <c r="N322" i="38"/>
  <c r="K322" i="38"/>
  <c r="N321" i="38" s="1"/>
  <c r="K321" i="38"/>
  <c r="N320" i="38"/>
  <c r="K320" i="38"/>
  <c r="N319" i="38" s="1"/>
  <c r="K319" i="38"/>
  <c r="N318" i="38"/>
  <c r="K318" i="38"/>
  <c r="N317" i="38" s="1"/>
  <c r="K317" i="38"/>
  <c r="N316" i="38"/>
  <c r="K316" i="38"/>
  <c r="N315" i="38" s="1"/>
  <c r="K315" i="38"/>
  <c r="N314" i="38"/>
  <c r="K314" i="38"/>
  <c r="N313" i="38" s="1"/>
  <c r="K313" i="38"/>
  <c r="N312" i="38"/>
  <c r="K312" i="38"/>
  <c r="N311" i="38" s="1"/>
  <c r="K311" i="38"/>
  <c r="N310" i="38"/>
  <c r="K310" i="38"/>
  <c r="N309" i="38" s="1"/>
  <c r="K309" i="38"/>
  <c r="N308" i="38"/>
  <c r="K308" i="38"/>
  <c r="N307" i="38" s="1"/>
  <c r="K307" i="38"/>
  <c r="N306" i="38"/>
  <c r="K306" i="38"/>
  <c r="N305" i="38" s="1"/>
  <c r="K305" i="38"/>
  <c r="N304" i="38"/>
  <c r="K304" i="38"/>
  <c r="N303" i="38" s="1"/>
  <c r="K303" i="38"/>
  <c r="N302" i="38"/>
  <c r="K302" i="38"/>
  <c r="N301" i="38" s="1"/>
  <c r="K301" i="38"/>
  <c r="N300" i="38"/>
  <c r="K300" i="38"/>
  <c r="N299" i="38" s="1"/>
  <c r="K299" i="38"/>
  <c r="N298" i="38"/>
  <c r="K298" i="38"/>
  <c r="N297" i="38" s="1"/>
  <c r="K297" i="38"/>
  <c r="N296" i="38"/>
  <c r="K296" i="38"/>
  <c r="N295" i="38" s="1"/>
  <c r="K295" i="38"/>
  <c r="N294" i="38"/>
  <c r="K294" i="38"/>
  <c r="N293" i="38" s="1"/>
  <c r="K293" i="38"/>
  <c r="N292" i="38"/>
  <c r="K292" i="38"/>
  <c r="N291" i="38" s="1"/>
  <c r="K291" i="38"/>
  <c r="N290" i="38"/>
  <c r="K290" i="38"/>
  <c r="N289" i="38" s="1"/>
  <c r="K289" i="38"/>
  <c r="N288" i="38"/>
  <c r="K288" i="38"/>
  <c r="N287" i="38" s="1"/>
  <c r="K287" i="38"/>
  <c r="N286" i="38"/>
  <c r="K286" i="38"/>
  <c r="N285" i="38" s="1"/>
  <c r="K285" i="38"/>
  <c r="N284" i="38"/>
  <c r="K284" i="38"/>
  <c r="N283" i="38" s="1"/>
  <c r="K283" i="38"/>
  <c r="N282" i="38"/>
  <c r="K282" i="38"/>
  <c r="N281" i="38" s="1"/>
  <c r="K281" i="38"/>
  <c r="N280" i="38"/>
  <c r="K280" i="38"/>
  <c r="N279" i="38" s="1"/>
  <c r="K279" i="38"/>
  <c r="N278" i="38"/>
  <c r="K278" i="38"/>
  <c r="N277" i="38" s="1"/>
  <c r="K277" i="38"/>
  <c r="N276" i="38"/>
  <c r="K276" i="38"/>
  <c r="N275" i="38" s="1"/>
  <c r="K275" i="38"/>
  <c r="N274" i="38"/>
  <c r="K274" i="38"/>
  <c r="N273" i="38" s="1"/>
  <c r="K273" i="38"/>
  <c r="N272" i="38"/>
  <c r="K272" i="38"/>
  <c r="N271" i="38" s="1"/>
  <c r="K271" i="38"/>
  <c r="N270" i="38"/>
  <c r="K270" i="38"/>
  <c r="N269" i="38" s="1"/>
  <c r="K269" i="38"/>
  <c r="N268" i="38"/>
  <c r="K268" i="38"/>
  <c r="N267" i="38" s="1"/>
  <c r="K267" i="38"/>
  <c r="N266" i="38"/>
  <c r="K266" i="38"/>
  <c r="N265" i="38" s="1"/>
  <c r="K265" i="38"/>
  <c r="N264" i="38"/>
  <c r="K264" i="38"/>
  <c r="N263" i="38" s="1"/>
  <c r="K263" i="38"/>
  <c r="N262" i="38"/>
  <c r="K262" i="38"/>
  <c r="N261" i="38" s="1"/>
  <c r="K261" i="38"/>
  <c r="N260" i="38"/>
  <c r="K260" i="38"/>
  <c r="N259" i="38" s="1"/>
  <c r="K259" i="38"/>
  <c r="N258" i="38"/>
  <c r="K258" i="38"/>
  <c r="N257" i="38" s="1"/>
  <c r="K257" i="38"/>
  <c r="N256" i="38"/>
  <c r="K256" i="38"/>
  <c r="N255" i="38" s="1"/>
  <c r="K255" i="38"/>
  <c r="N254" i="38"/>
  <c r="K254" i="38"/>
  <c r="N253" i="38" s="1"/>
  <c r="K253" i="38"/>
  <c r="N252" i="38"/>
  <c r="K252" i="38"/>
  <c r="N251" i="38" s="1"/>
  <c r="K251" i="38"/>
  <c r="N250" i="38"/>
  <c r="K250" i="38"/>
  <c r="N249" i="38" s="1"/>
  <c r="K249" i="38"/>
  <c r="N248" i="38"/>
  <c r="K248" i="38"/>
  <c r="N247" i="38" s="1"/>
  <c r="K247" i="38"/>
  <c r="N246" i="38"/>
  <c r="K246" i="38"/>
  <c r="N245" i="38" s="1"/>
  <c r="K245" i="38"/>
  <c r="N244" i="38"/>
  <c r="K244" i="38"/>
  <c r="N243" i="38" s="1"/>
  <c r="K243" i="38"/>
  <c r="N242" i="38"/>
  <c r="K242" i="38"/>
  <c r="N241" i="38" s="1"/>
  <c r="K241" i="38"/>
  <c r="N240" i="38"/>
  <c r="K240" i="38"/>
  <c r="N239" i="38" s="1"/>
  <c r="K239" i="38"/>
  <c r="N238" i="38"/>
  <c r="K238" i="38"/>
  <c r="N237" i="38" s="1"/>
  <c r="K237" i="38"/>
  <c r="N236" i="38"/>
  <c r="K236" i="38"/>
  <c r="N235" i="38" s="1"/>
  <c r="K235" i="38"/>
  <c r="N234" i="38"/>
  <c r="K234" i="38"/>
  <c r="N233" i="38" s="1"/>
  <c r="K233" i="38"/>
  <c r="N232" i="38"/>
  <c r="K232" i="38"/>
  <c r="N231" i="38" s="1"/>
  <c r="K231" i="38"/>
  <c r="N230" i="38"/>
  <c r="K230" i="38"/>
  <c r="N229" i="38" s="1"/>
  <c r="K229" i="38"/>
  <c r="N228" i="38"/>
  <c r="K228" i="38"/>
  <c r="N227" i="38" s="1"/>
  <c r="K227" i="38"/>
  <c r="N226" i="38"/>
  <c r="K226" i="38"/>
  <c r="N225" i="38" s="1"/>
  <c r="K225" i="38"/>
  <c r="N224" i="38"/>
  <c r="K224" i="38"/>
  <c r="N223" i="38" s="1"/>
  <c r="K223" i="38"/>
  <c r="N222" i="38"/>
  <c r="K222" i="38"/>
  <c r="N221" i="38" s="1"/>
  <c r="K221" i="38"/>
  <c r="N220" i="38"/>
  <c r="K220" i="38"/>
  <c r="N219" i="38" s="1"/>
  <c r="K219" i="38"/>
  <c r="N218" i="38"/>
  <c r="K218" i="38"/>
  <c r="N217" i="38" s="1"/>
  <c r="K217" i="38"/>
  <c r="N216" i="38"/>
  <c r="K216" i="38"/>
  <c r="N215" i="38" s="1"/>
  <c r="K215" i="38"/>
  <c r="N214" i="38"/>
  <c r="K214" i="38"/>
  <c r="N213" i="38" s="1"/>
  <c r="K213" i="38"/>
  <c r="N212" i="38"/>
  <c r="K212" i="38"/>
  <c r="N211" i="38" s="1"/>
  <c r="K211" i="38"/>
  <c r="N210" i="38"/>
  <c r="K210" i="38"/>
  <c r="N209" i="38" s="1"/>
  <c r="K209" i="38"/>
  <c r="N208" i="38"/>
  <c r="K208" i="38"/>
  <c r="N207" i="38" s="1"/>
  <c r="K207" i="38"/>
  <c r="N206" i="38"/>
  <c r="K206" i="38"/>
  <c r="N205" i="38" s="1"/>
  <c r="K205" i="38"/>
  <c r="N204" i="38"/>
  <c r="K204" i="38"/>
  <c r="N203" i="38" s="1"/>
  <c r="K203" i="38"/>
  <c r="N202" i="38"/>
  <c r="K202" i="38"/>
  <c r="N201" i="38" s="1"/>
  <c r="K201" i="38"/>
  <c r="N200" i="38"/>
  <c r="K200" i="38"/>
  <c r="N199" i="38" s="1"/>
  <c r="K199" i="38"/>
  <c r="N198" i="38"/>
  <c r="K198" i="38"/>
  <c r="N197" i="38" s="1"/>
  <c r="K197" i="38"/>
  <c r="N196" i="38"/>
  <c r="K196" i="38"/>
  <c r="N195" i="38" s="1"/>
  <c r="K195" i="38"/>
  <c r="N194" i="38"/>
  <c r="K194" i="38"/>
  <c r="N193" i="38" s="1"/>
  <c r="K193" i="38"/>
  <c r="N192" i="38"/>
  <c r="K192" i="38"/>
  <c r="N191" i="38" s="1"/>
  <c r="K191" i="38"/>
  <c r="N190" i="38"/>
  <c r="K190" i="38"/>
  <c r="N189" i="38" s="1"/>
  <c r="K189" i="38"/>
  <c r="N188" i="38"/>
  <c r="K188" i="38"/>
  <c r="N187" i="38" s="1"/>
  <c r="K187" i="38"/>
  <c r="N186" i="38"/>
  <c r="K186" i="38"/>
  <c r="N185" i="38" s="1"/>
  <c r="K185" i="38"/>
  <c r="N184" i="38"/>
  <c r="K184" i="38"/>
  <c r="N183" i="38" s="1"/>
  <c r="K183" i="38"/>
  <c r="N182" i="38"/>
  <c r="K182" i="38"/>
  <c r="N181" i="38" s="1"/>
  <c r="K181" i="38"/>
  <c r="N180" i="38"/>
  <c r="K180" i="38"/>
  <c r="N179" i="38" s="1"/>
  <c r="K179" i="38"/>
  <c r="N178" i="38"/>
  <c r="K178" i="38"/>
  <c r="N177" i="38" s="1"/>
  <c r="K177" i="38"/>
  <c r="N176" i="38"/>
  <c r="K176" i="38"/>
  <c r="N175" i="38" s="1"/>
  <c r="K175" i="38"/>
  <c r="N174" i="38"/>
  <c r="K174" i="38"/>
  <c r="N173" i="38" s="1"/>
  <c r="K173" i="38"/>
  <c r="N172" i="38"/>
  <c r="K172" i="38"/>
  <c r="N171" i="38" s="1"/>
  <c r="K171" i="38"/>
  <c r="N170" i="38"/>
  <c r="K170" i="38"/>
  <c r="N169" i="38" s="1"/>
  <c r="K169" i="38"/>
  <c r="N168" i="38"/>
  <c r="K168" i="38"/>
  <c r="N167" i="38" s="1"/>
  <c r="K167" i="38"/>
  <c r="N166" i="38"/>
  <c r="K166" i="38"/>
  <c r="N165" i="38" s="1"/>
  <c r="K165" i="38"/>
  <c r="N164" i="38"/>
  <c r="K164" i="38"/>
  <c r="N163" i="38" s="1"/>
  <c r="K163" i="38"/>
  <c r="N162" i="38"/>
  <c r="K162" i="38"/>
  <c r="N161" i="38" s="1"/>
  <c r="K161" i="38"/>
  <c r="N160" i="38"/>
  <c r="K160" i="38"/>
  <c r="N159" i="38" s="1"/>
  <c r="K159" i="38"/>
  <c r="N158" i="38"/>
  <c r="K158" i="38"/>
  <c r="N157" i="38" s="1"/>
  <c r="K157" i="38"/>
  <c r="N156" i="38"/>
  <c r="K156" i="38"/>
  <c r="N155" i="38" s="1"/>
  <c r="K155" i="38"/>
  <c r="N154" i="38"/>
  <c r="K154" i="38"/>
  <c r="N153" i="38" s="1"/>
  <c r="K153" i="38"/>
  <c r="N152" i="38"/>
  <c r="K152" i="38"/>
  <c r="N151" i="38" s="1"/>
  <c r="K151" i="38"/>
  <c r="N150" i="38"/>
  <c r="K150" i="38"/>
  <c r="N149" i="38" s="1"/>
  <c r="K149" i="38"/>
  <c r="N148" i="38"/>
  <c r="K148" i="38"/>
  <c r="N147" i="38" s="1"/>
  <c r="K147" i="38"/>
  <c r="N146" i="38"/>
  <c r="K146" i="38"/>
  <c r="N145" i="38" s="1"/>
  <c r="K145" i="38"/>
  <c r="N144" i="38"/>
  <c r="K144" i="38"/>
  <c r="N143" i="38" s="1"/>
  <c r="K143" i="38"/>
  <c r="N142" i="38"/>
  <c r="K142" i="38"/>
  <c r="N141" i="38" s="1"/>
  <c r="K141" i="38"/>
  <c r="N140" i="38"/>
  <c r="K140" i="38"/>
  <c r="N139" i="38" s="1"/>
  <c r="K139" i="38"/>
  <c r="N138" i="38"/>
  <c r="K138" i="38"/>
  <c r="N137" i="38" s="1"/>
  <c r="K137" i="38"/>
  <c r="N136" i="38"/>
  <c r="K136" i="38"/>
  <c r="N135" i="38" s="1"/>
  <c r="K135" i="38"/>
  <c r="N134" i="38"/>
  <c r="K134" i="38"/>
  <c r="N133" i="38" s="1"/>
  <c r="K133" i="38"/>
  <c r="N132" i="38"/>
  <c r="K132" i="38"/>
  <c r="N131" i="38" s="1"/>
  <c r="K131" i="38"/>
  <c r="N130" i="38"/>
  <c r="K130" i="38"/>
  <c r="N129" i="38" s="1"/>
  <c r="K129" i="38"/>
  <c r="N128" i="38"/>
  <c r="K128" i="38"/>
  <c r="N127" i="38" s="1"/>
  <c r="K127" i="38"/>
  <c r="N126" i="38"/>
  <c r="K126" i="38"/>
  <c r="N125" i="38" s="1"/>
  <c r="K125" i="38"/>
  <c r="N124" i="38"/>
  <c r="K124" i="38"/>
  <c r="N123" i="38" s="1"/>
  <c r="K123" i="38"/>
  <c r="N122" i="38"/>
  <c r="K122" i="38"/>
  <c r="N121" i="38" s="1"/>
  <c r="K121" i="38"/>
  <c r="N120" i="38"/>
  <c r="K120" i="38"/>
  <c r="N119" i="38" s="1"/>
  <c r="K119" i="38"/>
  <c r="N118" i="38"/>
  <c r="K118" i="38"/>
  <c r="N117" i="38" s="1"/>
  <c r="K117" i="38"/>
  <c r="N116" i="38"/>
  <c r="K116" i="38"/>
  <c r="N115" i="38" s="1"/>
  <c r="K115" i="38"/>
  <c r="N114" i="38"/>
  <c r="K114" i="38"/>
  <c r="N113" i="38" s="1"/>
  <c r="K113" i="38"/>
  <c r="N112" i="38"/>
  <c r="K112" i="38"/>
  <c r="N111" i="38" s="1"/>
  <c r="K111" i="38"/>
  <c r="N110" i="38"/>
  <c r="K110" i="38"/>
  <c r="N109" i="38" s="1"/>
  <c r="K109" i="38"/>
  <c r="N108" i="38"/>
  <c r="K108" i="38"/>
  <c r="N107" i="38" s="1"/>
  <c r="K107" i="38"/>
  <c r="N106" i="38"/>
  <c r="K106" i="38"/>
  <c r="N105" i="38" s="1"/>
  <c r="K105" i="38"/>
  <c r="N104" i="38"/>
  <c r="K104" i="38"/>
  <c r="N103" i="38" s="1"/>
  <c r="K103" i="38"/>
  <c r="N102" i="38"/>
  <c r="K102" i="38"/>
  <c r="N101" i="38" s="1"/>
  <c r="K101" i="38"/>
  <c r="N100" i="38"/>
  <c r="K100" i="38"/>
  <c r="N99" i="38" s="1"/>
  <c r="K99" i="38"/>
  <c r="N98" i="38"/>
  <c r="K98" i="38"/>
  <c r="N97" i="38" s="1"/>
  <c r="K97" i="38"/>
  <c r="N96" i="38"/>
  <c r="K96" i="38"/>
  <c r="N95" i="38" s="1"/>
  <c r="K95" i="38"/>
  <c r="N94" i="38"/>
  <c r="K94" i="38"/>
  <c r="K93" i="38"/>
  <c r="K92" i="38"/>
  <c r="K91" i="38"/>
  <c r="K90" i="38"/>
  <c r="K89" i="38"/>
  <c r="K88" i="38"/>
  <c r="K87" i="38"/>
  <c r="K86" i="38"/>
  <c r="K85" i="38"/>
  <c r="K84" i="38"/>
  <c r="K83" i="38"/>
  <c r="K82" i="38"/>
  <c r="K81" i="38"/>
  <c r="K80" i="38"/>
  <c r="K79" i="38"/>
  <c r="K78" i="38"/>
  <c r="K77" i="38"/>
  <c r="K76" i="38"/>
  <c r="K75" i="38"/>
  <c r="K74" i="38"/>
  <c r="K73" i="38"/>
  <c r="K72" i="38"/>
  <c r="K71" i="38"/>
  <c r="K70" i="38"/>
  <c r="K69" i="38"/>
  <c r="K68" i="38"/>
  <c r="K67" i="38"/>
  <c r="K66" i="38"/>
  <c r="K65" i="38"/>
  <c r="K64" i="38"/>
  <c r="K63" i="38"/>
  <c r="K62" i="38"/>
  <c r="K61" i="38"/>
  <c r="K60" i="38"/>
  <c r="K59" i="38"/>
  <c r="K58" i="38"/>
  <c r="K57" i="38"/>
  <c r="N57" i="38" s="1"/>
  <c r="K56" i="38"/>
  <c r="N56" i="38" s="1"/>
  <c r="K55" i="38"/>
  <c r="N55" i="38" s="1"/>
  <c r="K54" i="38"/>
  <c r="N54" i="38" s="1"/>
  <c r="K53" i="38"/>
  <c r="N53" i="38" s="1"/>
  <c r="K52" i="38"/>
  <c r="N52" i="38" s="1"/>
  <c r="K51" i="38"/>
  <c r="N51" i="38" s="1"/>
  <c r="K50" i="38"/>
  <c r="N50" i="38" s="1"/>
  <c r="K49" i="38"/>
  <c r="N49" i="38" s="1"/>
  <c r="K48" i="38"/>
  <c r="N48" i="38" s="1"/>
  <c r="K47" i="38"/>
  <c r="N47" i="38" s="1"/>
  <c r="K46" i="38"/>
  <c r="N46" i="38" s="1"/>
  <c r="K45" i="38"/>
  <c r="N45" i="38" s="1"/>
  <c r="K44" i="38"/>
  <c r="N44" i="38" s="1"/>
  <c r="K43" i="38"/>
  <c r="N43" i="38" s="1"/>
  <c r="K42" i="38"/>
  <c r="N42" i="38" s="1"/>
  <c r="K41" i="38"/>
  <c r="N41" i="38" s="1"/>
  <c r="K40" i="38"/>
  <c r="N40" i="38" s="1"/>
  <c r="K39" i="38"/>
  <c r="N39" i="38" s="1"/>
  <c r="K38" i="38"/>
  <c r="N38" i="38" s="1"/>
  <c r="K37" i="38"/>
  <c r="N37" i="38" s="1"/>
  <c r="K36" i="38"/>
  <c r="N36" i="38" s="1"/>
  <c r="K35" i="38"/>
  <c r="N35" i="38" s="1"/>
  <c r="K34" i="38"/>
  <c r="N34" i="38" s="1"/>
  <c r="K33" i="38"/>
  <c r="N33" i="38" s="1"/>
  <c r="K31" i="38"/>
  <c r="N31" i="38" s="1"/>
  <c r="K30" i="38"/>
  <c r="N30" i="38" s="1"/>
  <c r="K29" i="38"/>
  <c r="N29" i="38" s="1"/>
  <c r="K28" i="38"/>
  <c r="N28" i="38" s="1"/>
  <c r="K27" i="38"/>
  <c r="N27" i="38" s="1"/>
  <c r="K26" i="38"/>
  <c r="N26" i="38" s="1"/>
  <c r="K25" i="38"/>
  <c r="N25" i="38" s="1"/>
  <c r="K24" i="38"/>
  <c r="N24" i="38" s="1"/>
  <c r="K23" i="38"/>
  <c r="N23" i="38" s="1"/>
  <c r="K20" i="38"/>
  <c r="N20" i="38" s="1"/>
  <c r="K19" i="38"/>
  <c r="N19" i="38" s="1"/>
  <c r="K16" i="38"/>
  <c r="N16" i="38" s="1"/>
  <c r="K15" i="38"/>
  <c r="N15" i="38" s="1"/>
  <c r="K14" i="38"/>
  <c r="N14" i="38" s="1"/>
  <c r="K13" i="38"/>
  <c r="N13" i="38" s="1"/>
  <c r="K12" i="38"/>
  <c r="N12" i="38" s="1"/>
  <c r="K11" i="38"/>
  <c r="N11" i="38" s="1"/>
  <c r="K10" i="38"/>
  <c r="N10" i="38" s="1"/>
  <c r="K9" i="38"/>
  <c r="K1439" i="26"/>
  <c r="N1438" i="26" s="1"/>
  <c r="K1438" i="26"/>
  <c r="N1437" i="26" s="1"/>
  <c r="K1437" i="26"/>
  <c r="N1436" i="26" s="1"/>
  <c r="K1436" i="26"/>
  <c r="N1435" i="26" s="1"/>
  <c r="K1435" i="26"/>
  <c r="N1434" i="26" s="1"/>
  <c r="K1434" i="26"/>
  <c r="N1433" i="26" s="1"/>
  <c r="K1433" i="26"/>
  <c r="N1432" i="26" s="1"/>
  <c r="K1432" i="26"/>
  <c r="N1431" i="26" s="1"/>
  <c r="K1431" i="26"/>
  <c r="N1430" i="26" s="1"/>
  <c r="K1430" i="26"/>
  <c r="N1429" i="26" s="1"/>
  <c r="K1429" i="26"/>
  <c r="N1428" i="26" s="1"/>
  <c r="K1428" i="26"/>
  <c r="N1427" i="26" s="1"/>
  <c r="K1427" i="26"/>
  <c r="N1426" i="26" s="1"/>
  <c r="K1426" i="26"/>
  <c r="N1425" i="26" s="1"/>
  <c r="K1425" i="26"/>
  <c r="N1424" i="26" s="1"/>
  <c r="K1424" i="26"/>
  <c r="N1423" i="26" s="1"/>
  <c r="K1423" i="26"/>
  <c r="N1422" i="26" s="1"/>
  <c r="K1422" i="26"/>
  <c r="N1421" i="26" s="1"/>
  <c r="K1421" i="26"/>
  <c r="N1420" i="26" s="1"/>
  <c r="K1420" i="26"/>
  <c r="N1419" i="26" s="1"/>
  <c r="K1419" i="26"/>
  <c r="N1418" i="26" s="1"/>
  <c r="K1418" i="26"/>
  <c r="N1417" i="26" s="1"/>
  <c r="K1417" i="26"/>
  <c r="N1416" i="26" s="1"/>
  <c r="K1416" i="26"/>
  <c r="N1415" i="26" s="1"/>
  <c r="K1415" i="26"/>
  <c r="N1414" i="26" s="1"/>
  <c r="K1414" i="26"/>
  <c r="N1413" i="26" s="1"/>
  <c r="K1413" i="26"/>
  <c r="N1412" i="26" s="1"/>
  <c r="K1412" i="26"/>
  <c r="N1411" i="26" s="1"/>
  <c r="K1411" i="26"/>
  <c r="N1410" i="26" s="1"/>
  <c r="K1410" i="26"/>
  <c r="N1409" i="26" s="1"/>
  <c r="K1409" i="26"/>
  <c r="N1408" i="26" s="1"/>
  <c r="K1408" i="26"/>
  <c r="N1407" i="26" s="1"/>
  <c r="K1407" i="26"/>
  <c r="N1406" i="26" s="1"/>
  <c r="K1406" i="26"/>
  <c r="N1405" i="26" s="1"/>
  <c r="K1405" i="26"/>
  <c r="N1404" i="26" s="1"/>
  <c r="K1404" i="26"/>
  <c r="N1403" i="26" s="1"/>
  <c r="K1403" i="26"/>
  <c r="N1402" i="26" s="1"/>
  <c r="K1402" i="26"/>
  <c r="N1401" i="26" s="1"/>
  <c r="K1401" i="26"/>
  <c r="N1400" i="26" s="1"/>
  <c r="K1400" i="26"/>
  <c r="N1399" i="26" s="1"/>
  <c r="K1399" i="26"/>
  <c r="N1398" i="26" s="1"/>
  <c r="K1398" i="26"/>
  <c r="N1397" i="26" s="1"/>
  <c r="K1397" i="26"/>
  <c r="N1396" i="26" s="1"/>
  <c r="K1396" i="26"/>
  <c r="N1395" i="26" s="1"/>
  <c r="K1395" i="26"/>
  <c r="N1394" i="26" s="1"/>
  <c r="K1394" i="26"/>
  <c r="N1393" i="26" s="1"/>
  <c r="K1393" i="26"/>
  <c r="N1392" i="26" s="1"/>
  <c r="K1392" i="26"/>
  <c r="N1391" i="26" s="1"/>
  <c r="K1391" i="26"/>
  <c r="N1390" i="26" s="1"/>
  <c r="K1390" i="26"/>
  <c r="N1389" i="26" s="1"/>
  <c r="K1389" i="26"/>
  <c r="N1388" i="26" s="1"/>
  <c r="K1388" i="26"/>
  <c r="N1387" i="26" s="1"/>
  <c r="K1387" i="26"/>
  <c r="N1386" i="26" s="1"/>
  <c r="K1386" i="26"/>
  <c r="N1385" i="26" s="1"/>
  <c r="K1385" i="26"/>
  <c r="N1384" i="26" s="1"/>
  <c r="K1384" i="26"/>
  <c r="N1383" i="26" s="1"/>
  <c r="K1383" i="26"/>
  <c r="N1382" i="26" s="1"/>
  <c r="K1382" i="26"/>
  <c r="N1381" i="26" s="1"/>
  <c r="K1381" i="26"/>
  <c r="N1380" i="26" s="1"/>
  <c r="K1380" i="26"/>
  <c r="N1379" i="26" s="1"/>
  <c r="K1379" i="26"/>
  <c r="N1378" i="26" s="1"/>
  <c r="K1378" i="26"/>
  <c r="N1377" i="26" s="1"/>
  <c r="K1377" i="26"/>
  <c r="N1376" i="26" s="1"/>
  <c r="K1376" i="26"/>
  <c r="N1375" i="26" s="1"/>
  <c r="K1375" i="26"/>
  <c r="N1374" i="26" s="1"/>
  <c r="K1374" i="26"/>
  <c r="N1373" i="26" s="1"/>
  <c r="K1373" i="26"/>
  <c r="N1372" i="26" s="1"/>
  <c r="K1372" i="26"/>
  <c r="N1371" i="26" s="1"/>
  <c r="K1371" i="26"/>
  <c r="N1370" i="26" s="1"/>
  <c r="K1370" i="26"/>
  <c r="N1369" i="26" s="1"/>
  <c r="K1369" i="26"/>
  <c r="N1368" i="26" s="1"/>
  <c r="K1368" i="26"/>
  <c r="N1367" i="26" s="1"/>
  <c r="K1367" i="26"/>
  <c r="N1366" i="26" s="1"/>
  <c r="K1366" i="26"/>
  <c r="N1365" i="26" s="1"/>
  <c r="K1365" i="26"/>
  <c r="N1364" i="26" s="1"/>
  <c r="K1364" i="26"/>
  <c r="N1363" i="26" s="1"/>
  <c r="K1363" i="26"/>
  <c r="N1362" i="26" s="1"/>
  <c r="K1362" i="26"/>
  <c r="N1361" i="26" s="1"/>
  <c r="K1361" i="26"/>
  <c r="N1360" i="26" s="1"/>
  <c r="K1360" i="26"/>
  <c r="N1359" i="26" s="1"/>
  <c r="K1359" i="26"/>
  <c r="N1358" i="26" s="1"/>
  <c r="K1358" i="26"/>
  <c r="N1357" i="26" s="1"/>
  <c r="K1357" i="26"/>
  <c r="N1356" i="26" s="1"/>
  <c r="K1356" i="26"/>
  <c r="N1355" i="26" s="1"/>
  <c r="K1355" i="26"/>
  <c r="N1354" i="26" s="1"/>
  <c r="K1354" i="26"/>
  <c r="N1353" i="26" s="1"/>
  <c r="K1353" i="26"/>
  <c r="N1352" i="26" s="1"/>
  <c r="K1352" i="26"/>
  <c r="N1351" i="26" s="1"/>
  <c r="K1351" i="26"/>
  <c r="N1350" i="26" s="1"/>
  <c r="K1350" i="26"/>
  <c r="N1349" i="26" s="1"/>
  <c r="K1349" i="26"/>
  <c r="N1348" i="26" s="1"/>
  <c r="K1348" i="26"/>
  <c r="N1347" i="26" s="1"/>
  <c r="K1347" i="26"/>
  <c r="N1346" i="26" s="1"/>
  <c r="K1346" i="26"/>
  <c r="N1345" i="26" s="1"/>
  <c r="K1345" i="26"/>
  <c r="N1344" i="26" s="1"/>
  <c r="K1344" i="26"/>
  <c r="N1343" i="26" s="1"/>
  <c r="K1343" i="26"/>
  <c r="N1342" i="26" s="1"/>
  <c r="K1342" i="26"/>
  <c r="N1341" i="26" s="1"/>
  <c r="K1341" i="26"/>
  <c r="N1340" i="26" s="1"/>
  <c r="K1340" i="26"/>
  <c r="N1339" i="26" s="1"/>
  <c r="K1339" i="26"/>
  <c r="N1338" i="26" s="1"/>
  <c r="K1338" i="26"/>
  <c r="N1337" i="26" s="1"/>
  <c r="K1337" i="26"/>
  <c r="N1336" i="26" s="1"/>
  <c r="K1336" i="26"/>
  <c r="N1335" i="26" s="1"/>
  <c r="K1335" i="26"/>
  <c r="N1334" i="26" s="1"/>
  <c r="K1334" i="26"/>
  <c r="N1333" i="26" s="1"/>
  <c r="K1333" i="26"/>
  <c r="N1332" i="26" s="1"/>
  <c r="K1332" i="26"/>
  <c r="N1331" i="26" s="1"/>
  <c r="K1331" i="26"/>
  <c r="N1330" i="26" s="1"/>
  <c r="K1330" i="26"/>
  <c r="N1329" i="26" s="1"/>
  <c r="K1329" i="26"/>
  <c r="N1328" i="26" s="1"/>
  <c r="K1328" i="26"/>
  <c r="N1327" i="26" s="1"/>
  <c r="K1327" i="26"/>
  <c r="N1326" i="26" s="1"/>
  <c r="K1326" i="26"/>
  <c r="N1325" i="26" s="1"/>
  <c r="K1325" i="26"/>
  <c r="N1324" i="26" s="1"/>
  <c r="K1324" i="26"/>
  <c r="N1323" i="26" s="1"/>
  <c r="K1323" i="26"/>
  <c r="N1322" i="26" s="1"/>
  <c r="K1322" i="26"/>
  <c r="N1321" i="26" s="1"/>
  <c r="K1321" i="26"/>
  <c r="N1320" i="26" s="1"/>
  <c r="K1320" i="26"/>
  <c r="N1319" i="26" s="1"/>
  <c r="K1319" i="26"/>
  <c r="N1318" i="26" s="1"/>
  <c r="K1318" i="26"/>
  <c r="N1317" i="26" s="1"/>
  <c r="K1317" i="26"/>
  <c r="N1316" i="26" s="1"/>
  <c r="K1316" i="26"/>
  <c r="N1315" i="26" s="1"/>
  <c r="K1315" i="26"/>
  <c r="N1314" i="26" s="1"/>
  <c r="K1314" i="26"/>
  <c r="N1313" i="26" s="1"/>
  <c r="K1313" i="26"/>
  <c r="N1312" i="26" s="1"/>
  <c r="K1312" i="26"/>
  <c r="N1311" i="26" s="1"/>
  <c r="K1311" i="26"/>
  <c r="N1310" i="26" s="1"/>
  <c r="K1310" i="26"/>
  <c r="N1309" i="26" s="1"/>
  <c r="K1309" i="26"/>
  <c r="N1308" i="26" s="1"/>
  <c r="K1308" i="26"/>
  <c r="N1307" i="26" s="1"/>
  <c r="K1307" i="26"/>
  <c r="N1306" i="26" s="1"/>
  <c r="K1306" i="26"/>
  <c r="N1305" i="26" s="1"/>
  <c r="K1305" i="26"/>
  <c r="N1304" i="26" s="1"/>
  <c r="K1304" i="26"/>
  <c r="N1303" i="26" s="1"/>
  <c r="K1303" i="26"/>
  <c r="N1302" i="26" s="1"/>
  <c r="K1302" i="26"/>
  <c r="N1301" i="26" s="1"/>
  <c r="K1301" i="26"/>
  <c r="N1300" i="26" s="1"/>
  <c r="K1300" i="26"/>
  <c r="N1299" i="26" s="1"/>
  <c r="K1299" i="26"/>
  <c r="N1298" i="26" s="1"/>
  <c r="K1298" i="26"/>
  <c r="N1297" i="26" s="1"/>
  <c r="K1297" i="26"/>
  <c r="N1296" i="26" s="1"/>
  <c r="K1296" i="26"/>
  <c r="N1295" i="26" s="1"/>
  <c r="K1295" i="26"/>
  <c r="N1294" i="26" s="1"/>
  <c r="K1294" i="26"/>
  <c r="N1293" i="26" s="1"/>
  <c r="K1293" i="26"/>
  <c r="N1292" i="26" s="1"/>
  <c r="K1292" i="26"/>
  <c r="N1291" i="26" s="1"/>
  <c r="K1291" i="26"/>
  <c r="N1290" i="26" s="1"/>
  <c r="K1290" i="26"/>
  <c r="N1289" i="26" s="1"/>
  <c r="K1289" i="26"/>
  <c r="N1288" i="26" s="1"/>
  <c r="K1288" i="26"/>
  <c r="N1287" i="26" s="1"/>
  <c r="K1287" i="26"/>
  <c r="N1286" i="26" s="1"/>
  <c r="K1286" i="26"/>
  <c r="N1285" i="26" s="1"/>
  <c r="K1285" i="26"/>
  <c r="N1284" i="26" s="1"/>
  <c r="K1284" i="26"/>
  <c r="N1283" i="26" s="1"/>
  <c r="K1283" i="26"/>
  <c r="N1282" i="26" s="1"/>
  <c r="K1282" i="26"/>
  <c r="N1281" i="26" s="1"/>
  <c r="K1281" i="26"/>
  <c r="N1280" i="26" s="1"/>
  <c r="K1280" i="26"/>
  <c r="N1279" i="26" s="1"/>
  <c r="K1279" i="26"/>
  <c r="N1278" i="26" s="1"/>
  <c r="K1278" i="26"/>
  <c r="N1277" i="26" s="1"/>
  <c r="K1277" i="26"/>
  <c r="N1276" i="26" s="1"/>
  <c r="K1276" i="26"/>
  <c r="N1275" i="26" s="1"/>
  <c r="K1275" i="26"/>
  <c r="N1274" i="26" s="1"/>
  <c r="K1274" i="26"/>
  <c r="N1273" i="26" s="1"/>
  <c r="K1273" i="26"/>
  <c r="N1272" i="26" s="1"/>
  <c r="K1272" i="26"/>
  <c r="N1271" i="26" s="1"/>
  <c r="K1271" i="26"/>
  <c r="N1270" i="26" s="1"/>
  <c r="K1270" i="26"/>
  <c r="N1269" i="26" s="1"/>
  <c r="K1269" i="26"/>
  <c r="N1268" i="26" s="1"/>
  <c r="K1268" i="26"/>
  <c r="N1267" i="26" s="1"/>
  <c r="K1267" i="26"/>
  <c r="N1266" i="26" s="1"/>
  <c r="K1266" i="26"/>
  <c r="N1265" i="26" s="1"/>
  <c r="K1265" i="26"/>
  <c r="N1264" i="26" s="1"/>
  <c r="K1264" i="26"/>
  <c r="N1263" i="26" s="1"/>
  <c r="K1263" i="26"/>
  <c r="N1262" i="26" s="1"/>
  <c r="K1262" i="26"/>
  <c r="N1261" i="26" s="1"/>
  <c r="K1261" i="26"/>
  <c r="N1260" i="26" s="1"/>
  <c r="K1260" i="26"/>
  <c r="N1259" i="26" s="1"/>
  <c r="K1259" i="26"/>
  <c r="N1258" i="26" s="1"/>
  <c r="K1258" i="26"/>
  <c r="N1257" i="26" s="1"/>
  <c r="K1257" i="26"/>
  <c r="N1256" i="26" s="1"/>
  <c r="K1256" i="26"/>
  <c r="N1255" i="26" s="1"/>
  <c r="K1255" i="26"/>
  <c r="N1254" i="26" s="1"/>
  <c r="K1254" i="26"/>
  <c r="N1253" i="26" s="1"/>
  <c r="K1253" i="26"/>
  <c r="N1252" i="26" s="1"/>
  <c r="K1252" i="26"/>
  <c r="N1251" i="26" s="1"/>
  <c r="K1251" i="26"/>
  <c r="N1250" i="26" s="1"/>
  <c r="K1250" i="26"/>
  <c r="N1249" i="26" s="1"/>
  <c r="K1249" i="26"/>
  <c r="N1248" i="26" s="1"/>
  <c r="K1248" i="26"/>
  <c r="N1247" i="26" s="1"/>
  <c r="K1247" i="26"/>
  <c r="N1246" i="26" s="1"/>
  <c r="K1246" i="26"/>
  <c r="N1245" i="26" s="1"/>
  <c r="K1245" i="26"/>
  <c r="N1244" i="26" s="1"/>
  <c r="K1244" i="26"/>
  <c r="N1243" i="26" s="1"/>
  <c r="K1243" i="26"/>
  <c r="N1242" i="26" s="1"/>
  <c r="K1242" i="26"/>
  <c r="N1241" i="26" s="1"/>
  <c r="K1241" i="26"/>
  <c r="N1240" i="26" s="1"/>
  <c r="K1240" i="26"/>
  <c r="N1239" i="26" s="1"/>
  <c r="K1239" i="26"/>
  <c r="N1238" i="26" s="1"/>
  <c r="K1238" i="26"/>
  <c r="N1237" i="26" s="1"/>
  <c r="K1237" i="26"/>
  <c r="N1236" i="26" s="1"/>
  <c r="K1236" i="26"/>
  <c r="N1235" i="26" s="1"/>
  <c r="K1235" i="26"/>
  <c r="N1234" i="26" s="1"/>
  <c r="K1234" i="26"/>
  <c r="N1233" i="26" s="1"/>
  <c r="K1233" i="26"/>
  <c r="N1232" i="26" s="1"/>
  <c r="K1232" i="26"/>
  <c r="N1231" i="26" s="1"/>
  <c r="K1231" i="26"/>
  <c r="N1230" i="26" s="1"/>
  <c r="K1230" i="26"/>
  <c r="N1229" i="26" s="1"/>
  <c r="K1229" i="26"/>
  <c r="N1228" i="26" s="1"/>
  <c r="K1228" i="26"/>
  <c r="N1227" i="26" s="1"/>
  <c r="K1227" i="26"/>
  <c r="N1226" i="26" s="1"/>
  <c r="K1226" i="26"/>
  <c r="N1225" i="26" s="1"/>
  <c r="K1225" i="26"/>
  <c r="N1224" i="26" s="1"/>
  <c r="K1224" i="26"/>
  <c r="N1223" i="26" s="1"/>
  <c r="K1223" i="26"/>
  <c r="N1222" i="26" s="1"/>
  <c r="K1222" i="26"/>
  <c r="N1221" i="26" s="1"/>
  <c r="K1221" i="26"/>
  <c r="N1220" i="26" s="1"/>
  <c r="K1220" i="26"/>
  <c r="N1219" i="26" s="1"/>
  <c r="K1219" i="26"/>
  <c r="N1218" i="26" s="1"/>
  <c r="K1218" i="26"/>
  <c r="N1217" i="26" s="1"/>
  <c r="K1217" i="26"/>
  <c r="N1216" i="26" s="1"/>
  <c r="K1216" i="26"/>
  <c r="N1215" i="26" s="1"/>
  <c r="K1215" i="26"/>
  <c r="N1214" i="26" s="1"/>
  <c r="K1214" i="26"/>
  <c r="N1213" i="26" s="1"/>
  <c r="K1213" i="26"/>
  <c r="N1212" i="26" s="1"/>
  <c r="K1212" i="26"/>
  <c r="N1211" i="26" s="1"/>
  <c r="K1211" i="26"/>
  <c r="N1210" i="26" s="1"/>
  <c r="K1210" i="26"/>
  <c r="N1209" i="26" s="1"/>
  <c r="K1209" i="26"/>
  <c r="N1208" i="26" s="1"/>
  <c r="K1208" i="26"/>
  <c r="N1207" i="26" s="1"/>
  <c r="K1207" i="26"/>
  <c r="N1206" i="26" s="1"/>
  <c r="K1206" i="26"/>
  <c r="N1205" i="26" s="1"/>
  <c r="K1205" i="26"/>
  <c r="N1204" i="26" s="1"/>
  <c r="K1204" i="26"/>
  <c r="N1203" i="26" s="1"/>
  <c r="K1203" i="26"/>
  <c r="N1202" i="26" s="1"/>
  <c r="K1202" i="26"/>
  <c r="N1201" i="26" s="1"/>
  <c r="K1201" i="26"/>
  <c r="N1200" i="26" s="1"/>
  <c r="K1200" i="26"/>
  <c r="N1199" i="26" s="1"/>
  <c r="K1199" i="26"/>
  <c r="N1198" i="26" s="1"/>
  <c r="K1198" i="26"/>
  <c r="N1197" i="26" s="1"/>
  <c r="K1197" i="26"/>
  <c r="N1196" i="26" s="1"/>
  <c r="K1196" i="26"/>
  <c r="N1195" i="26" s="1"/>
  <c r="K1195" i="26"/>
  <c r="N1194" i="26" s="1"/>
  <c r="K1194" i="26"/>
  <c r="N1193" i="26" s="1"/>
  <c r="K1193" i="26"/>
  <c r="N1192" i="26" s="1"/>
  <c r="K1192" i="26"/>
  <c r="N1191" i="26" s="1"/>
  <c r="K1191" i="26"/>
  <c r="N1190" i="26" s="1"/>
  <c r="K1190" i="26"/>
  <c r="N1189" i="26" s="1"/>
  <c r="K1189" i="26"/>
  <c r="N1188" i="26" s="1"/>
  <c r="K1188" i="26"/>
  <c r="N1187" i="26" s="1"/>
  <c r="K1187" i="26"/>
  <c r="N1186" i="26" s="1"/>
  <c r="K1186" i="26"/>
  <c r="N1185" i="26" s="1"/>
  <c r="K1185" i="26"/>
  <c r="N1184" i="26" s="1"/>
  <c r="K1184" i="26"/>
  <c r="N1183" i="26" s="1"/>
  <c r="K1183" i="26"/>
  <c r="N1182" i="26" s="1"/>
  <c r="K1182" i="26"/>
  <c r="N1181" i="26" s="1"/>
  <c r="K1181" i="26"/>
  <c r="N1180" i="26" s="1"/>
  <c r="K1180" i="26"/>
  <c r="N1179" i="26" s="1"/>
  <c r="K1179" i="26"/>
  <c r="N1178" i="26" s="1"/>
  <c r="K1178" i="26"/>
  <c r="N1177" i="26" s="1"/>
  <c r="K1177" i="26"/>
  <c r="N1176" i="26" s="1"/>
  <c r="K1176" i="26"/>
  <c r="N1175" i="26" s="1"/>
  <c r="K1175" i="26"/>
  <c r="N1174" i="26" s="1"/>
  <c r="K1174" i="26"/>
  <c r="N1173" i="26" s="1"/>
  <c r="K1173" i="26"/>
  <c r="N1172" i="26" s="1"/>
  <c r="K1172" i="26"/>
  <c r="N1171" i="26" s="1"/>
  <c r="K1171" i="26"/>
  <c r="N1170" i="26" s="1"/>
  <c r="K1170" i="26"/>
  <c r="N1169" i="26" s="1"/>
  <c r="K1169" i="26"/>
  <c r="N1168" i="26" s="1"/>
  <c r="K1168" i="26"/>
  <c r="N1167" i="26" s="1"/>
  <c r="K1167" i="26"/>
  <c r="N1166" i="26" s="1"/>
  <c r="K1166" i="26"/>
  <c r="N1165" i="26" s="1"/>
  <c r="K1165" i="26"/>
  <c r="N1164" i="26" s="1"/>
  <c r="K1164" i="26"/>
  <c r="N1163" i="26" s="1"/>
  <c r="K1163" i="26"/>
  <c r="N1162" i="26" s="1"/>
  <c r="K1162" i="26"/>
  <c r="N1161" i="26" s="1"/>
  <c r="K1161" i="26"/>
  <c r="N1160" i="26" s="1"/>
  <c r="K1160" i="26"/>
  <c r="N1159" i="26" s="1"/>
  <c r="K1159" i="26"/>
  <c r="N1158" i="26" s="1"/>
  <c r="K1158" i="26"/>
  <c r="N1157" i="26" s="1"/>
  <c r="K1157" i="26"/>
  <c r="N1156" i="26" s="1"/>
  <c r="K1156" i="26"/>
  <c r="N1155" i="26" s="1"/>
  <c r="K1155" i="26"/>
  <c r="N1154" i="26" s="1"/>
  <c r="K1154" i="26"/>
  <c r="N1153" i="26" s="1"/>
  <c r="K1153" i="26"/>
  <c r="N1152" i="26" s="1"/>
  <c r="K1152" i="26"/>
  <c r="N1151" i="26" s="1"/>
  <c r="K1151" i="26"/>
  <c r="N1150" i="26" s="1"/>
  <c r="K1150" i="26"/>
  <c r="N1149" i="26" s="1"/>
  <c r="K1149" i="26"/>
  <c r="N1148" i="26" s="1"/>
  <c r="K1148" i="26"/>
  <c r="N1147" i="26" s="1"/>
  <c r="K1147" i="26"/>
  <c r="N1146" i="26" s="1"/>
  <c r="K1146" i="26"/>
  <c r="N1145" i="26" s="1"/>
  <c r="K1145" i="26"/>
  <c r="N1144" i="26" s="1"/>
  <c r="K1144" i="26"/>
  <c r="N1143" i="26" s="1"/>
  <c r="K1143" i="26"/>
  <c r="N1142" i="26" s="1"/>
  <c r="K1142" i="26"/>
  <c r="N1141" i="26" s="1"/>
  <c r="K1141" i="26"/>
  <c r="N1140" i="26" s="1"/>
  <c r="K1140" i="26"/>
  <c r="N1139" i="26" s="1"/>
  <c r="K1139" i="26"/>
  <c r="N1138" i="26" s="1"/>
  <c r="K1138" i="26"/>
  <c r="N1137" i="26" s="1"/>
  <c r="K1137" i="26"/>
  <c r="N1136" i="26" s="1"/>
  <c r="K1136" i="26"/>
  <c r="N1135" i="26" s="1"/>
  <c r="K1135" i="26"/>
  <c r="N1134" i="26" s="1"/>
  <c r="K1134" i="26"/>
  <c r="N1133" i="26" s="1"/>
  <c r="K1133" i="26"/>
  <c r="N1132" i="26" s="1"/>
  <c r="K1132" i="26"/>
  <c r="N1131" i="26" s="1"/>
  <c r="K1131" i="26"/>
  <c r="N1130" i="26" s="1"/>
  <c r="K1130" i="26"/>
  <c r="N1129" i="26" s="1"/>
  <c r="K1129" i="26"/>
  <c r="N1128" i="26" s="1"/>
  <c r="K1128" i="26"/>
  <c r="N1127" i="26" s="1"/>
  <c r="K1127" i="26"/>
  <c r="N1126" i="26" s="1"/>
  <c r="K1126" i="26"/>
  <c r="N1125" i="26" s="1"/>
  <c r="K1125" i="26"/>
  <c r="N1124" i="26" s="1"/>
  <c r="K1124" i="26"/>
  <c r="N1123" i="26" s="1"/>
  <c r="K1123" i="26"/>
  <c r="N1122" i="26" s="1"/>
  <c r="K1122" i="26"/>
  <c r="N1121" i="26" s="1"/>
  <c r="K1121" i="26"/>
  <c r="N1120" i="26" s="1"/>
  <c r="K1120" i="26"/>
  <c r="N1119" i="26" s="1"/>
  <c r="K1119" i="26"/>
  <c r="N1118" i="26" s="1"/>
  <c r="K1118" i="26"/>
  <c r="N1117" i="26" s="1"/>
  <c r="K1117" i="26"/>
  <c r="N1116" i="26" s="1"/>
  <c r="K1116" i="26"/>
  <c r="N1115" i="26" s="1"/>
  <c r="K1115" i="26"/>
  <c r="N1114" i="26" s="1"/>
  <c r="K1114" i="26"/>
  <c r="N1113" i="26" s="1"/>
  <c r="K1113" i="26"/>
  <c r="N1112" i="26" s="1"/>
  <c r="K1112" i="26"/>
  <c r="N1111" i="26" s="1"/>
  <c r="K1111" i="26"/>
  <c r="N1110" i="26" s="1"/>
  <c r="K1110" i="26"/>
  <c r="N1109" i="26" s="1"/>
  <c r="K1109" i="26"/>
  <c r="N1108" i="26" s="1"/>
  <c r="K1108" i="26"/>
  <c r="N1107" i="26" s="1"/>
  <c r="K1107" i="26"/>
  <c r="N1106" i="26" s="1"/>
  <c r="K1106" i="26"/>
  <c r="N1105" i="26" s="1"/>
  <c r="K1105" i="26"/>
  <c r="N1104" i="26" s="1"/>
  <c r="K1104" i="26"/>
  <c r="N1103" i="26" s="1"/>
  <c r="K1103" i="26"/>
  <c r="N1102" i="26" s="1"/>
  <c r="K1102" i="26"/>
  <c r="N1101" i="26" s="1"/>
  <c r="K1101" i="26"/>
  <c r="N1100" i="26" s="1"/>
  <c r="K1100" i="26"/>
  <c r="N1099" i="26" s="1"/>
  <c r="K1099" i="26"/>
  <c r="N1098" i="26" s="1"/>
  <c r="K1098" i="26"/>
  <c r="N1097" i="26" s="1"/>
  <c r="K1097" i="26"/>
  <c r="N1096" i="26" s="1"/>
  <c r="K1096" i="26"/>
  <c r="N1095" i="26" s="1"/>
  <c r="K1095" i="26"/>
  <c r="N1094" i="26" s="1"/>
  <c r="K1094" i="26"/>
  <c r="N1093" i="26" s="1"/>
  <c r="K1093" i="26"/>
  <c r="N1092" i="26" s="1"/>
  <c r="K1092" i="26"/>
  <c r="N1091" i="26" s="1"/>
  <c r="K1091" i="26"/>
  <c r="N1090" i="26" s="1"/>
  <c r="K1090" i="26"/>
  <c r="N1089" i="26" s="1"/>
  <c r="K1089" i="26"/>
  <c r="N1088" i="26" s="1"/>
  <c r="K1088" i="26"/>
  <c r="N1087" i="26" s="1"/>
  <c r="K1087" i="26"/>
  <c r="N1086" i="26" s="1"/>
  <c r="K1086" i="26"/>
  <c r="N1085" i="26" s="1"/>
  <c r="K1085" i="26"/>
  <c r="N1084" i="26" s="1"/>
  <c r="K1084" i="26"/>
  <c r="N1083" i="26" s="1"/>
  <c r="K1083" i="26"/>
  <c r="N1082" i="26" s="1"/>
  <c r="K1082" i="26"/>
  <c r="N1081" i="26" s="1"/>
  <c r="K1081" i="26"/>
  <c r="N1080" i="26" s="1"/>
  <c r="K1080" i="26"/>
  <c r="N1079" i="26" s="1"/>
  <c r="K1079" i="26"/>
  <c r="N1078" i="26" s="1"/>
  <c r="K1078" i="26"/>
  <c r="N1077" i="26" s="1"/>
  <c r="K1077" i="26"/>
  <c r="N1076" i="26" s="1"/>
  <c r="K1076" i="26"/>
  <c r="N1075" i="26" s="1"/>
  <c r="K1075" i="26"/>
  <c r="N1074" i="26" s="1"/>
  <c r="K1074" i="26"/>
  <c r="N1073" i="26" s="1"/>
  <c r="K1073" i="26"/>
  <c r="N1072" i="26" s="1"/>
  <c r="K1072" i="26"/>
  <c r="N1071" i="26" s="1"/>
  <c r="K1071" i="26"/>
  <c r="N1070" i="26" s="1"/>
  <c r="K1070" i="26"/>
  <c r="N1069" i="26" s="1"/>
  <c r="K1069" i="26"/>
  <c r="N1068" i="26" s="1"/>
  <c r="K1068" i="26"/>
  <c r="N1067" i="26" s="1"/>
  <c r="K1067" i="26"/>
  <c r="N1066" i="26" s="1"/>
  <c r="K1066" i="26"/>
  <c r="N1065" i="26" s="1"/>
  <c r="K1065" i="26"/>
  <c r="N1064" i="26" s="1"/>
  <c r="K1064" i="26"/>
  <c r="N1063" i="26" s="1"/>
  <c r="K1063" i="26"/>
  <c r="N1062" i="26" s="1"/>
  <c r="K1062" i="26"/>
  <c r="N1061" i="26" s="1"/>
  <c r="K1061" i="26"/>
  <c r="N1060" i="26" s="1"/>
  <c r="K1060" i="26"/>
  <c r="N1059" i="26" s="1"/>
  <c r="K1059" i="26"/>
  <c r="N1058" i="26" s="1"/>
  <c r="K1058" i="26"/>
  <c r="N1057" i="26" s="1"/>
  <c r="K1057" i="26"/>
  <c r="N1056" i="26" s="1"/>
  <c r="K1056" i="26"/>
  <c r="N1055" i="26" s="1"/>
  <c r="K1055" i="26"/>
  <c r="N1054" i="26" s="1"/>
  <c r="K1054" i="26"/>
  <c r="N1053" i="26" s="1"/>
  <c r="K1053" i="26"/>
  <c r="N1052" i="26" s="1"/>
  <c r="K1052" i="26"/>
  <c r="N1051" i="26" s="1"/>
  <c r="K1051" i="26"/>
  <c r="N1050" i="26" s="1"/>
  <c r="K1050" i="26"/>
  <c r="N1049" i="26" s="1"/>
  <c r="K1049" i="26"/>
  <c r="N1048" i="26" s="1"/>
  <c r="K1048" i="26"/>
  <c r="N1047" i="26" s="1"/>
  <c r="K1047" i="26"/>
  <c r="N1046" i="26" s="1"/>
  <c r="K1046" i="26"/>
  <c r="N1045" i="26" s="1"/>
  <c r="K1045" i="26"/>
  <c r="N1044" i="26" s="1"/>
  <c r="K1044" i="26"/>
  <c r="N1043" i="26" s="1"/>
  <c r="K1043" i="26"/>
  <c r="N1042" i="26" s="1"/>
  <c r="K1042" i="26"/>
  <c r="N1041" i="26" s="1"/>
  <c r="K1041" i="26"/>
  <c r="N1040" i="26" s="1"/>
  <c r="K1040" i="26"/>
  <c r="N1039" i="26" s="1"/>
  <c r="K1039" i="26"/>
  <c r="N1038" i="26" s="1"/>
  <c r="K1038" i="26"/>
  <c r="N1037" i="26" s="1"/>
  <c r="K1037" i="26"/>
  <c r="N1036" i="26" s="1"/>
  <c r="K1036" i="26"/>
  <c r="N1035" i="26" s="1"/>
  <c r="K1035" i="26"/>
  <c r="N1034" i="26" s="1"/>
  <c r="K1034" i="26"/>
  <c r="N1033" i="26" s="1"/>
  <c r="K1033" i="26"/>
  <c r="N1032" i="26" s="1"/>
  <c r="K1032" i="26"/>
  <c r="N1031" i="26" s="1"/>
  <c r="K1031" i="26"/>
  <c r="N1030" i="26" s="1"/>
  <c r="K1030" i="26"/>
  <c r="N1029" i="26" s="1"/>
  <c r="K1029" i="26"/>
  <c r="N1028" i="26" s="1"/>
  <c r="K1028" i="26"/>
  <c r="N1027" i="26" s="1"/>
  <c r="K1027" i="26"/>
  <c r="N1026" i="26" s="1"/>
  <c r="K1026" i="26"/>
  <c r="N1025" i="26" s="1"/>
  <c r="K1025" i="26"/>
  <c r="N1024" i="26" s="1"/>
  <c r="K1024" i="26"/>
  <c r="N1023" i="26" s="1"/>
  <c r="K1023" i="26"/>
  <c r="N1022" i="26" s="1"/>
  <c r="K1022" i="26"/>
  <c r="N1021" i="26" s="1"/>
  <c r="K1021" i="26"/>
  <c r="N1020" i="26" s="1"/>
  <c r="K1020" i="26"/>
  <c r="N1019" i="26" s="1"/>
  <c r="K1019" i="26"/>
  <c r="N1018" i="26" s="1"/>
  <c r="K1018" i="26"/>
  <c r="N1017" i="26" s="1"/>
  <c r="K1017" i="26"/>
  <c r="N1016" i="26" s="1"/>
  <c r="K1016" i="26"/>
  <c r="N1015" i="26" s="1"/>
  <c r="K1015" i="26"/>
  <c r="N1014" i="26" s="1"/>
  <c r="K1014" i="26"/>
  <c r="N1013" i="26" s="1"/>
  <c r="K1013" i="26"/>
  <c r="N1012" i="26" s="1"/>
  <c r="K1012" i="26"/>
  <c r="N1011" i="26" s="1"/>
  <c r="K1011" i="26"/>
  <c r="N1010" i="26" s="1"/>
  <c r="K1010" i="26"/>
  <c r="N1009" i="26" s="1"/>
  <c r="K1009" i="26"/>
  <c r="N1008" i="26" s="1"/>
  <c r="K1008" i="26"/>
  <c r="N1007" i="26" s="1"/>
  <c r="K1007" i="26"/>
  <c r="N1006" i="26" s="1"/>
  <c r="K1006" i="26"/>
  <c r="N1005" i="26" s="1"/>
  <c r="K1005" i="26"/>
  <c r="N1004" i="26" s="1"/>
  <c r="K1004" i="26"/>
  <c r="N1003" i="26" s="1"/>
  <c r="K1003" i="26"/>
  <c r="N1002" i="26" s="1"/>
  <c r="K1002" i="26"/>
  <c r="N1001" i="26" s="1"/>
  <c r="K1001" i="26"/>
  <c r="N1000" i="26" s="1"/>
  <c r="K1000" i="26"/>
  <c r="N999" i="26" s="1"/>
  <c r="K999" i="26"/>
  <c r="N998" i="26" s="1"/>
  <c r="K998" i="26"/>
  <c r="N997" i="26" s="1"/>
  <c r="K997" i="26"/>
  <c r="N996" i="26" s="1"/>
  <c r="K996" i="26"/>
  <c r="N995" i="26" s="1"/>
  <c r="K995" i="26"/>
  <c r="N994" i="26" s="1"/>
  <c r="K994" i="26"/>
  <c r="N993" i="26" s="1"/>
  <c r="K993" i="26"/>
  <c r="N992" i="26" s="1"/>
  <c r="K992" i="26"/>
  <c r="N991" i="26" s="1"/>
  <c r="K991" i="26"/>
  <c r="N990" i="26" s="1"/>
  <c r="K990" i="26"/>
  <c r="N989" i="26" s="1"/>
  <c r="K989" i="26"/>
  <c r="N988" i="26" s="1"/>
  <c r="K988" i="26"/>
  <c r="N987" i="26" s="1"/>
  <c r="K987" i="26"/>
  <c r="N986" i="26" s="1"/>
  <c r="K986" i="26"/>
  <c r="N985" i="26" s="1"/>
  <c r="K985" i="26"/>
  <c r="N984" i="26" s="1"/>
  <c r="K984" i="26"/>
  <c r="N983" i="26" s="1"/>
  <c r="K983" i="26"/>
  <c r="N982" i="26" s="1"/>
  <c r="K982" i="26"/>
  <c r="N981" i="26" s="1"/>
  <c r="K981" i="26"/>
  <c r="N980" i="26" s="1"/>
  <c r="K980" i="26"/>
  <c r="N979" i="26" s="1"/>
  <c r="K979" i="26"/>
  <c r="N978" i="26" s="1"/>
  <c r="K978" i="26"/>
  <c r="N977" i="26" s="1"/>
  <c r="K977" i="26"/>
  <c r="N976" i="26" s="1"/>
  <c r="K976" i="26"/>
  <c r="N975" i="26" s="1"/>
  <c r="K975" i="26"/>
  <c r="N974" i="26" s="1"/>
  <c r="K974" i="26"/>
  <c r="N973" i="26" s="1"/>
  <c r="K973" i="26"/>
  <c r="N972" i="26" s="1"/>
  <c r="K972" i="26"/>
  <c r="N971" i="26" s="1"/>
  <c r="K971" i="26"/>
  <c r="N970" i="26" s="1"/>
  <c r="K970" i="26"/>
  <c r="N969" i="26" s="1"/>
  <c r="K969" i="26"/>
  <c r="N968" i="26" s="1"/>
  <c r="K968" i="26"/>
  <c r="N967" i="26" s="1"/>
  <c r="K967" i="26"/>
  <c r="N966" i="26" s="1"/>
  <c r="K966" i="26"/>
  <c r="N965" i="26" s="1"/>
  <c r="K965" i="26"/>
  <c r="N964" i="26" s="1"/>
  <c r="K964" i="26"/>
  <c r="N963" i="26" s="1"/>
  <c r="K963" i="26"/>
  <c r="N962" i="26" s="1"/>
  <c r="K962" i="26"/>
  <c r="N961" i="26" s="1"/>
  <c r="K961" i="26"/>
  <c r="N960" i="26" s="1"/>
  <c r="K960" i="26"/>
  <c r="N959" i="26" s="1"/>
  <c r="K959" i="26"/>
  <c r="N958" i="26" s="1"/>
  <c r="K958" i="26"/>
  <c r="N957" i="26" s="1"/>
  <c r="K957" i="26"/>
  <c r="N956" i="26" s="1"/>
  <c r="K956" i="26"/>
  <c r="N955" i="26" s="1"/>
  <c r="K955" i="26"/>
  <c r="N954" i="26" s="1"/>
  <c r="K954" i="26"/>
  <c r="N953" i="26" s="1"/>
  <c r="K953" i="26"/>
  <c r="N952" i="26" s="1"/>
  <c r="K952" i="26"/>
  <c r="N951" i="26" s="1"/>
  <c r="K951" i="26"/>
  <c r="N950" i="26" s="1"/>
  <c r="K950" i="26"/>
  <c r="N949" i="26" s="1"/>
  <c r="K949" i="26"/>
  <c r="N948" i="26" s="1"/>
  <c r="K948" i="26"/>
  <c r="N947" i="26" s="1"/>
  <c r="K947" i="26"/>
  <c r="N946" i="26" s="1"/>
  <c r="K946" i="26"/>
  <c r="N945" i="26" s="1"/>
  <c r="K945" i="26"/>
  <c r="N944" i="26" s="1"/>
  <c r="K944" i="26"/>
  <c r="N943" i="26" s="1"/>
  <c r="K943" i="26"/>
  <c r="N942" i="26" s="1"/>
  <c r="K942" i="26"/>
  <c r="N941" i="26" s="1"/>
  <c r="K941" i="26"/>
  <c r="N940" i="26" s="1"/>
  <c r="K940" i="26"/>
  <c r="N939" i="26" s="1"/>
  <c r="K939" i="26"/>
  <c r="N938" i="26" s="1"/>
  <c r="K938" i="26"/>
  <c r="N937" i="26" s="1"/>
  <c r="K937" i="26"/>
  <c r="N936" i="26" s="1"/>
  <c r="K936" i="26"/>
  <c r="N935" i="26" s="1"/>
  <c r="K935" i="26"/>
  <c r="N934" i="26" s="1"/>
  <c r="K934" i="26"/>
  <c r="N933" i="26" s="1"/>
  <c r="K933" i="26"/>
  <c r="N932" i="26" s="1"/>
  <c r="K932" i="26"/>
  <c r="N931" i="26" s="1"/>
  <c r="K931" i="26"/>
  <c r="N930" i="26" s="1"/>
  <c r="K930" i="26"/>
  <c r="N929" i="26" s="1"/>
  <c r="K929" i="26"/>
  <c r="N928" i="26" s="1"/>
  <c r="K928" i="26"/>
  <c r="N927" i="26" s="1"/>
  <c r="K927" i="26"/>
  <c r="N926" i="26" s="1"/>
  <c r="K926" i="26"/>
  <c r="N925" i="26" s="1"/>
  <c r="K925" i="26"/>
  <c r="N924" i="26" s="1"/>
  <c r="K924" i="26"/>
  <c r="N923" i="26" s="1"/>
  <c r="K923" i="26"/>
  <c r="N922" i="26" s="1"/>
  <c r="K922" i="26"/>
  <c r="N921" i="26" s="1"/>
  <c r="K921" i="26"/>
  <c r="N920" i="26" s="1"/>
  <c r="K920" i="26"/>
  <c r="N919" i="26" s="1"/>
  <c r="K919" i="26"/>
  <c r="N918" i="26" s="1"/>
  <c r="K918" i="26"/>
  <c r="N917" i="26" s="1"/>
  <c r="K917" i="26"/>
  <c r="N916" i="26" s="1"/>
  <c r="K916" i="26"/>
  <c r="N915" i="26" s="1"/>
  <c r="K915" i="26"/>
  <c r="N914" i="26" s="1"/>
  <c r="K914" i="26"/>
  <c r="N913" i="26" s="1"/>
  <c r="K913" i="26"/>
  <c r="N912" i="26" s="1"/>
  <c r="K912" i="26"/>
  <c r="N911" i="26" s="1"/>
  <c r="K911" i="26"/>
  <c r="N910" i="26" s="1"/>
  <c r="K910" i="26"/>
  <c r="N909" i="26" s="1"/>
  <c r="K909" i="26"/>
  <c r="N908" i="26" s="1"/>
  <c r="K908" i="26"/>
  <c r="N907" i="26" s="1"/>
  <c r="K907" i="26"/>
  <c r="N906" i="26" s="1"/>
  <c r="K906" i="26"/>
  <c r="N905" i="26" s="1"/>
  <c r="K905" i="26"/>
  <c r="N904" i="26" s="1"/>
  <c r="K904" i="26"/>
  <c r="N903" i="26" s="1"/>
  <c r="K903" i="26"/>
  <c r="N902" i="26" s="1"/>
  <c r="K902" i="26"/>
  <c r="N901" i="26" s="1"/>
  <c r="K901" i="26"/>
  <c r="N900" i="26" s="1"/>
  <c r="K900" i="26"/>
  <c r="N899" i="26" s="1"/>
  <c r="K899" i="26"/>
  <c r="N898" i="26" s="1"/>
  <c r="K898" i="26"/>
  <c r="N897" i="26" s="1"/>
  <c r="K897" i="26"/>
  <c r="N896" i="26" s="1"/>
  <c r="K896" i="26"/>
  <c r="N895" i="26" s="1"/>
  <c r="K895" i="26"/>
  <c r="N894" i="26" s="1"/>
  <c r="K894" i="26"/>
  <c r="N893" i="26" s="1"/>
  <c r="K893" i="26"/>
  <c r="N892" i="26" s="1"/>
  <c r="K892" i="26"/>
  <c r="N891" i="26" s="1"/>
  <c r="K891" i="26"/>
  <c r="N890" i="26" s="1"/>
  <c r="K890" i="26"/>
  <c r="N889" i="26" s="1"/>
  <c r="K889" i="26"/>
  <c r="N888" i="26" s="1"/>
  <c r="K888" i="26"/>
  <c r="N887" i="26" s="1"/>
  <c r="K887" i="26"/>
  <c r="N886" i="26" s="1"/>
  <c r="K886" i="26"/>
  <c r="N885" i="26" s="1"/>
  <c r="K885" i="26"/>
  <c r="N884" i="26" s="1"/>
  <c r="K884" i="26"/>
  <c r="N883" i="26" s="1"/>
  <c r="K883" i="26"/>
  <c r="N882" i="26" s="1"/>
  <c r="K882" i="26"/>
  <c r="N881" i="26" s="1"/>
  <c r="K881" i="26"/>
  <c r="N880" i="26" s="1"/>
  <c r="K880" i="26"/>
  <c r="N879" i="26" s="1"/>
  <c r="K879" i="26"/>
  <c r="N878" i="26" s="1"/>
  <c r="K878" i="26"/>
  <c r="N877" i="26" s="1"/>
  <c r="K877" i="26"/>
  <c r="N876" i="26" s="1"/>
  <c r="K876" i="26"/>
  <c r="N875" i="26" s="1"/>
  <c r="K875" i="26"/>
  <c r="N874" i="26" s="1"/>
  <c r="K874" i="26"/>
  <c r="N873" i="26" s="1"/>
  <c r="K873" i="26"/>
  <c r="N872" i="26" s="1"/>
  <c r="K872" i="26"/>
  <c r="N871" i="26" s="1"/>
  <c r="K871" i="26"/>
  <c r="N870" i="26" s="1"/>
  <c r="K870" i="26"/>
  <c r="N869" i="26" s="1"/>
  <c r="K869" i="26"/>
  <c r="N868" i="26" s="1"/>
  <c r="K868" i="26"/>
  <c r="N867" i="26" s="1"/>
  <c r="K867" i="26"/>
  <c r="N866" i="26" s="1"/>
  <c r="K866" i="26"/>
  <c r="N865" i="26" s="1"/>
  <c r="K865" i="26"/>
  <c r="N864" i="26" s="1"/>
  <c r="K864" i="26"/>
  <c r="N863" i="26" s="1"/>
  <c r="K863" i="26"/>
  <c r="N862" i="26" s="1"/>
  <c r="K862" i="26"/>
  <c r="N861" i="26" s="1"/>
  <c r="K861" i="26"/>
  <c r="N860" i="26" s="1"/>
  <c r="K860" i="26"/>
  <c r="N859" i="26" s="1"/>
  <c r="K859" i="26"/>
  <c r="N858" i="26" s="1"/>
  <c r="K858" i="26"/>
  <c r="N857" i="26" s="1"/>
  <c r="K857" i="26"/>
  <c r="N856" i="26" s="1"/>
  <c r="K856" i="26"/>
  <c r="N855" i="26" s="1"/>
  <c r="K855" i="26"/>
  <c r="N854" i="26" s="1"/>
  <c r="K854" i="26"/>
  <c r="N853" i="26" s="1"/>
  <c r="K853" i="26"/>
  <c r="N852" i="26" s="1"/>
  <c r="K852" i="26"/>
  <c r="N851" i="26" s="1"/>
  <c r="K851" i="26"/>
  <c r="N850" i="26" s="1"/>
  <c r="K850" i="26"/>
  <c r="N849" i="26" s="1"/>
  <c r="K849" i="26"/>
  <c r="N848" i="26" s="1"/>
  <c r="K848" i="26"/>
  <c r="N847" i="26" s="1"/>
  <c r="K847" i="26"/>
  <c r="N846" i="26" s="1"/>
  <c r="K846" i="26"/>
  <c r="N845" i="26" s="1"/>
  <c r="K845" i="26"/>
  <c r="N844" i="26" s="1"/>
  <c r="K844" i="26"/>
  <c r="N843" i="26" s="1"/>
  <c r="K843" i="26"/>
  <c r="N842" i="26" s="1"/>
  <c r="K842" i="26"/>
  <c r="N841" i="26" s="1"/>
  <c r="K841" i="26"/>
  <c r="N840" i="26" s="1"/>
  <c r="K840" i="26"/>
  <c r="N839" i="26" s="1"/>
  <c r="K839" i="26"/>
  <c r="N838" i="26" s="1"/>
  <c r="K838" i="26"/>
  <c r="N837" i="26" s="1"/>
  <c r="K837" i="26"/>
  <c r="N836" i="26" s="1"/>
  <c r="K836" i="26"/>
  <c r="N835" i="26" s="1"/>
  <c r="K835" i="26"/>
  <c r="N834" i="26" s="1"/>
  <c r="K834" i="26"/>
  <c r="N833" i="26" s="1"/>
  <c r="K833" i="26"/>
  <c r="N832" i="26" s="1"/>
  <c r="K832" i="26"/>
  <c r="N831" i="26" s="1"/>
  <c r="K831" i="26"/>
  <c r="N830" i="26" s="1"/>
  <c r="K830" i="26"/>
  <c r="N829" i="26" s="1"/>
  <c r="K829" i="26"/>
  <c r="N828" i="26" s="1"/>
  <c r="K828" i="26"/>
  <c r="N827" i="26" s="1"/>
  <c r="K827" i="26"/>
  <c r="N826" i="26" s="1"/>
  <c r="K826" i="26"/>
  <c r="N825" i="26" s="1"/>
  <c r="K825" i="26"/>
  <c r="N824" i="26" s="1"/>
  <c r="K824" i="26"/>
  <c r="N823" i="26" s="1"/>
  <c r="K823" i="26"/>
  <c r="N822" i="26" s="1"/>
  <c r="K822" i="26"/>
  <c r="N821" i="26" s="1"/>
  <c r="K821" i="26"/>
  <c r="N820" i="26" s="1"/>
  <c r="K820" i="26"/>
  <c r="N819" i="26" s="1"/>
  <c r="K819" i="26"/>
  <c r="N818" i="26" s="1"/>
  <c r="K818" i="26"/>
  <c r="N817" i="26" s="1"/>
  <c r="K817" i="26"/>
  <c r="N816" i="26" s="1"/>
  <c r="K816" i="26"/>
  <c r="N815" i="26" s="1"/>
  <c r="K815" i="26"/>
  <c r="N814" i="26" s="1"/>
  <c r="K814" i="26"/>
  <c r="N813" i="26" s="1"/>
  <c r="K813" i="26"/>
  <c r="N812" i="26" s="1"/>
  <c r="K812" i="26"/>
  <c r="N811" i="26" s="1"/>
  <c r="K811" i="26"/>
  <c r="N810" i="26" s="1"/>
  <c r="K810" i="26"/>
  <c r="N809" i="26" s="1"/>
  <c r="K809" i="26"/>
  <c r="N808" i="26" s="1"/>
  <c r="K808" i="26"/>
  <c r="N807" i="26" s="1"/>
  <c r="K807" i="26"/>
  <c r="N806" i="26" s="1"/>
  <c r="K806" i="26"/>
  <c r="N805" i="26" s="1"/>
  <c r="K805" i="26"/>
  <c r="N804" i="26" s="1"/>
  <c r="K804" i="26"/>
  <c r="N803" i="26" s="1"/>
  <c r="K803" i="26"/>
  <c r="N802" i="26" s="1"/>
  <c r="K802" i="26"/>
  <c r="N801" i="26" s="1"/>
  <c r="K801" i="26"/>
  <c r="N800" i="26" s="1"/>
  <c r="K800" i="26"/>
  <c r="N799" i="26" s="1"/>
  <c r="K799" i="26"/>
  <c r="N798" i="26" s="1"/>
  <c r="K798" i="26"/>
  <c r="N797" i="26" s="1"/>
  <c r="K797" i="26"/>
  <c r="N796" i="26" s="1"/>
  <c r="K796" i="26"/>
  <c r="N795" i="26" s="1"/>
  <c r="K795" i="26"/>
  <c r="N794" i="26" s="1"/>
  <c r="K794" i="26"/>
  <c r="N793" i="26" s="1"/>
  <c r="K793" i="26"/>
  <c r="N792" i="26" s="1"/>
  <c r="K792" i="26"/>
  <c r="N791" i="26" s="1"/>
  <c r="K791" i="26"/>
  <c r="N790" i="26" s="1"/>
  <c r="K790" i="26"/>
  <c r="N789" i="26" s="1"/>
  <c r="K789" i="26"/>
  <c r="N788" i="26" s="1"/>
  <c r="K788" i="26"/>
  <c r="N787" i="26" s="1"/>
  <c r="K787" i="26"/>
  <c r="N786" i="26" s="1"/>
  <c r="K786" i="26"/>
  <c r="N785" i="26" s="1"/>
  <c r="K785" i="26"/>
  <c r="N784" i="26" s="1"/>
  <c r="K784" i="26"/>
  <c r="N783" i="26" s="1"/>
  <c r="K783" i="26"/>
  <c r="N782" i="26" s="1"/>
  <c r="K782" i="26"/>
  <c r="N781" i="26" s="1"/>
  <c r="K781" i="26"/>
  <c r="N780" i="26" s="1"/>
  <c r="K780" i="26"/>
  <c r="N779" i="26" s="1"/>
  <c r="K779" i="26"/>
  <c r="N778" i="26" s="1"/>
  <c r="K778" i="26"/>
  <c r="N777" i="26" s="1"/>
  <c r="K777" i="26"/>
  <c r="N776" i="26" s="1"/>
  <c r="K776" i="26"/>
  <c r="N775" i="26" s="1"/>
  <c r="K775" i="26"/>
  <c r="N774" i="26" s="1"/>
  <c r="K774" i="26"/>
  <c r="N773" i="26" s="1"/>
  <c r="K773" i="26"/>
  <c r="N772" i="26" s="1"/>
  <c r="K772" i="26"/>
  <c r="N771" i="26" s="1"/>
  <c r="K771" i="26"/>
  <c r="N770" i="26" s="1"/>
  <c r="K770" i="26"/>
  <c r="N769" i="26" s="1"/>
  <c r="K769" i="26"/>
  <c r="N768" i="26" s="1"/>
  <c r="K768" i="26"/>
  <c r="N767" i="26" s="1"/>
  <c r="K767" i="26"/>
  <c r="N766" i="26" s="1"/>
  <c r="K766" i="26"/>
  <c r="N765" i="26" s="1"/>
  <c r="K765" i="26"/>
  <c r="N764" i="26" s="1"/>
  <c r="K764" i="26"/>
  <c r="N763" i="26" s="1"/>
  <c r="K763" i="26"/>
  <c r="N762" i="26" s="1"/>
  <c r="K762" i="26"/>
  <c r="N761" i="26" s="1"/>
  <c r="K761" i="26"/>
  <c r="N760" i="26" s="1"/>
  <c r="K760" i="26"/>
  <c r="N759" i="26" s="1"/>
  <c r="K759" i="26"/>
  <c r="N758" i="26" s="1"/>
  <c r="K758" i="26"/>
  <c r="N757" i="26" s="1"/>
  <c r="K757" i="26"/>
  <c r="N756" i="26" s="1"/>
  <c r="K756" i="26"/>
  <c r="N755" i="26" s="1"/>
  <c r="K755" i="26"/>
  <c r="N754" i="26" s="1"/>
  <c r="K754" i="26"/>
  <c r="N753" i="26" s="1"/>
  <c r="K753" i="26"/>
  <c r="N752" i="26" s="1"/>
  <c r="K752" i="26"/>
  <c r="N751" i="26" s="1"/>
  <c r="K751" i="26"/>
  <c r="N750" i="26" s="1"/>
  <c r="K750" i="26"/>
  <c r="N749" i="26" s="1"/>
  <c r="K749" i="26"/>
  <c r="N748" i="26" s="1"/>
  <c r="K748" i="26"/>
  <c r="N747" i="26" s="1"/>
  <c r="K747" i="26"/>
  <c r="N746" i="26" s="1"/>
  <c r="K746" i="26"/>
  <c r="N745" i="26" s="1"/>
  <c r="K745" i="26"/>
  <c r="N744" i="26" s="1"/>
  <c r="K744" i="26"/>
  <c r="N743" i="26" s="1"/>
  <c r="K743" i="26"/>
  <c r="N742" i="26" s="1"/>
  <c r="K742" i="26"/>
  <c r="N741" i="26" s="1"/>
  <c r="K741" i="26"/>
  <c r="N740" i="26" s="1"/>
  <c r="K740" i="26"/>
  <c r="N739" i="26" s="1"/>
  <c r="K739" i="26"/>
  <c r="N738" i="26" s="1"/>
  <c r="K738" i="26"/>
  <c r="N737" i="26" s="1"/>
  <c r="K737" i="26"/>
  <c r="N736" i="26" s="1"/>
  <c r="K736" i="26"/>
  <c r="N735" i="26" s="1"/>
  <c r="K735" i="26"/>
  <c r="N734" i="26" s="1"/>
  <c r="K734" i="26"/>
  <c r="N733" i="26" s="1"/>
  <c r="K733" i="26"/>
  <c r="N732" i="26" s="1"/>
  <c r="K732" i="26"/>
  <c r="N731" i="26" s="1"/>
  <c r="K731" i="26"/>
  <c r="N730" i="26" s="1"/>
  <c r="K730" i="26"/>
  <c r="N729" i="26" s="1"/>
  <c r="K729" i="26"/>
  <c r="N728" i="26" s="1"/>
  <c r="K728" i="26"/>
  <c r="N727" i="26" s="1"/>
  <c r="K727" i="26"/>
  <c r="N726" i="26" s="1"/>
  <c r="K726" i="26"/>
  <c r="N725" i="26" s="1"/>
  <c r="K725" i="26"/>
  <c r="N724" i="26" s="1"/>
  <c r="K724" i="26"/>
  <c r="N723" i="26" s="1"/>
  <c r="K723" i="26"/>
  <c r="N722" i="26" s="1"/>
  <c r="K722" i="26"/>
  <c r="N721" i="26" s="1"/>
  <c r="K721" i="26"/>
  <c r="N720" i="26" s="1"/>
  <c r="K720" i="26"/>
  <c r="N719" i="26" s="1"/>
  <c r="K719" i="26"/>
  <c r="N718" i="26" s="1"/>
  <c r="K718" i="26"/>
  <c r="N717" i="26" s="1"/>
  <c r="K717" i="26"/>
  <c r="N716" i="26" s="1"/>
  <c r="K716" i="26"/>
  <c r="N715" i="26" s="1"/>
  <c r="K715" i="26"/>
  <c r="N714" i="26" s="1"/>
  <c r="K714" i="26"/>
  <c r="N713" i="26" s="1"/>
  <c r="K713" i="26"/>
  <c r="N712" i="26" s="1"/>
  <c r="K712" i="26"/>
  <c r="N711" i="26" s="1"/>
  <c r="K711" i="26"/>
  <c r="N710" i="26" s="1"/>
  <c r="K710" i="26"/>
  <c r="N709" i="26" s="1"/>
  <c r="K709" i="26"/>
  <c r="N708" i="26" s="1"/>
  <c r="K708" i="26"/>
  <c r="N707" i="26" s="1"/>
  <c r="K707" i="26"/>
  <c r="N706" i="26" s="1"/>
  <c r="K706" i="26"/>
  <c r="N705" i="26" s="1"/>
  <c r="K705" i="26"/>
  <c r="N704" i="26" s="1"/>
  <c r="K704" i="26"/>
  <c r="N703" i="26" s="1"/>
  <c r="K703" i="26"/>
  <c r="N702" i="26" s="1"/>
  <c r="K702" i="26"/>
  <c r="N701" i="26" s="1"/>
  <c r="K701" i="26"/>
  <c r="N700" i="26" s="1"/>
  <c r="K700" i="26"/>
  <c r="N699" i="26" s="1"/>
  <c r="K699" i="26"/>
  <c r="N698" i="26" s="1"/>
  <c r="K698" i="26"/>
  <c r="N697" i="26" s="1"/>
  <c r="K697" i="26"/>
  <c r="N696" i="26" s="1"/>
  <c r="K696" i="26"/>
  <c r="N695" i="26" s="1"/>
  <c r="K695" i="26"/>
  <c r="N694" i="26" s="1"/>
  <c r="K694" i="26"/>
  <c r="N693" i="26" s="1"/>
  <c r="K693" i="26"/>
  <c r="N692" i="26" s="1"/>
  <c r="K692" i="26"/>
  <c r="N691" i="26" s="1"/>
  <c r="K691" i="26"/>
  <c r="N690" i="26" s="1"/>
  <c r="K690" i="26"/>
  <c r="N689" i="26" s="1"/>
  <c r="K689" i="26"/>
  <c r="N688" i="26" s="1"/>
  <c r="K688" i="26"/>
  <c r="N687" i="26" s="1"/>
  <c r="K687" i="26"/>
  <c r="N686" i="26" s="1"/>
  <c r="K686" i="26"/>
  <c r="N685" i="26" s="1"/>
  <c r="K685" i="26"/>
  <c r="N684" i="26" s="1"/>
  <c r="K684" i="26"/>
  <c r="N683" i="26" s="1"/>
  <c r="K683" i="26"/>
  <c r="N682" i="26" s="1"/>
  <c r="K682" i="26"/>
  <c r="N681" i="26" s="1"/>
  <c r="K681" i="26"/>
  <c r="N680" i="26" s="1"/>
  <c r="K680" i="26"/>
  <c r="N679" i="26" s="1"/>
  <c r="K679" i="26"/>
  <c r="N678" i="26" s="1"/>
  <c r="K678" i="26"/>
  <c r="N677" i="26" s="1"/>
  <c r="K677" i="26"/>
  <c r="N676" i="26" s="1"/>
  <c r="K676" i="26"/>
  <c r="N675" i="26" s="1"/>
  <c r="K675" i="26"/>
  <c r="N674" i="26" s="1"/>
  <c r="K674" i="26"/>
  <c r="N673" i="26" s="1"/>
  <c r="K673" i="26"/>
  <c r="N672" i="26" s="1"/>
  <c r="K672" i="26"/>
  <c r="N671" i="26" s="1"/>
  <c r="K671" i="26"/>
  <c r="N670" i="26" s="1"/>
  <c r="K670" i="26"/>
  <c r="N669" i="26" s="1"/>
  <c r="K669" i="26"/>
  <c r="N668" i="26" s="1"/>
  <c r="K668" i="26"/>
  <c r="N667" i="26" s="1"/>
  <c r="K667" i="26"/>
  <c r="N666" i="26" s="1"/>
  <c r="K666" i="26"/>
  <c r="N665" i="26" s="1"/>
  <c r="K665" i="26"/>
  <c r="N664" i="26" s="1"/>
  <c r="K664" i="26"/>
  <c r="N663" i="26" s="1"/>
  <c r="K663" i="26"/>
  <c r="N662" i="26" s="1"/>
  <c r="K662" i="26"/>
  <c r="N661" i="26" s="1"/>
  <c r="K661" i="26"/>
  <c r="N660" i="26" s="1"/>
  <c r="K660" i="26"/>
  <c r="N659" i="26" s="1"/>
  <c r="K659" i="26"/>
  <c r="N658" i="26" s="1"/>
  <c r="K658" i="26"/>
  <c r="N657" i="26" s="1"/>
  <c r="K657" i="26"/>
  <c r="N656" i="26" s="1"/>
  <c r="K656" i="26"/>
  <c r="N655" i="26" s="1"/>
  <c r="K655" i="26"/>
  <c r="N654" i="26" s="1"/>
  <c r="K654" i="26"/>
  <c r="N653" i="26" s="1"/>
  <c r="K653" i="26"/>
  <c r="N652" i="26" s="1"/>
  <c r="K652" i="26"/>
  <c r="N651" i="26" s="1"/>
  <c r="K651" i="26"/>
  <c r="N650" i="26" s="1"/>
  <c r="K650" i="26"/>
  <c r="N649" i="26" s="1"/>
  <c r="K649" i="26"/>
  <c r="N648" i="26" s="1"/>
  <c r="K648" i="26"/>
  <c r="N647" i="26" s="1"/>
  <c r="K647" i="26"/>
  <c r="N646" i="26" s="1"/>
  <c r="K646" i="26"/>
  <c r="N645" i="26" s="1"/>
  <c r="K645" i="26"/>
  <c r="N644" i="26" s="1"/>
  <c r="K644" i="26"/>
  <c r="N643" i="26" s="1"/>
  <c r="K643" i="26"/>
  <c r="N642" i="26" s="1"/>
  <c r="K642" i="26"/>
  <c r="N641" i="26" s="1"/>
  <c r="K641" i="26"/>
  <c r="N640" i="26" s="1"/>
  <c r="K640" i="26"/>
  <c r="N639" i="26" s="1"/>
  <c r="K639" i="26"/>
  <c r="N638" i="26" s="1"/>
  <c r="K638" i="26"/>
  <c r="N637" i="26" s="1"/>
  <c r="K637" i="26"/>
  <c r="N636" i="26" s="1"/>
  <c r="K636" i="26"/>
  <c r="N635" i="26" s="1"/>
  <c r="K635" i="26"/>
  <c r="N634" i="26" s="1"/>
  <c r="K634" i="26"/>
  <c r="N633" i="26" s="1"/>
  <c r="K633" i="26"/>
  <c r="N632" i="26" s="1"/>
  <c r="K632" i="26"/>
  <c r="N631" i="26" s="1"/>
  <c r="K631" i="26"/>
  <c r="N630" i="26" s="1"/>
  <c r="K630" i="26"/>
  <c r="N629" i="26" s="1"/>
  <c r="K629" i="26"/>
  <c r="N628" i="26" s="1"/>
  <c r="K628" i="26"/>
  <c r="N627" i="26" s="1"/>
  <c r="K627" i="26"/>
  <c r="N626" i="26" s="1"/>
  <c r="K626" i="26"/>
  <c r="N625" i="26" s="1"/>
  <c r="K625" i="26"/>
  <c r="N624" i="26" s="1"/>
  <c r="K624" i="26"/>
  <c r="N623" i="26" s="1"/>
  <c r="K623" i="26"/>
  <c r="N622" i="26" s="1"/>
  <c r="K622" i="26"/>
  <c r="N621" i="26" s="1"/>
  <c r="K621" i="26"/>
  <c r="N620" i="26" s="1"/>
  <c r="K620" i="26"/>
  <c r="N619" i="26" s="1"/>
  <c r="K619" i="26"/>
  <c r="N618" i="26" s="1"/>
  <c r="K618" i="26"/>
  <c r="N617" i="26" s="1"/>
  <c r="K617" i="26"/>
  <c r="N616" i="26" s="1"/>
  <c r="K616" i="26"/>
  <c r="N615" i="26" s="1"/>
  <c r="K615" i="26"/>
  <c r="N614" i="26" s="1"/>
  <c r="K614" i="26"/>
  <c r="N613" i="26" s="1"/>
  <c r="K613" i="26"/>
  <c r="N612" i="26" s="1"/>
  <c r="K612" i="26"/>
  <c r="N611" i="26" s="1"/>
  <c r="K611" i="26"/>
  <c r="N610" i="26" s="1"/>
  <c r="K610" i="26"/>
  <c r="N609" i="26" s="1"/>
  <c r="K609" i="26"/>
  <c r="N608" i="26" s="1"/>
  <c r="K608" i="26"/>
  <c r="N607" i="26" s="1"/>
  <c r="K607" i="26"/>
  <c r="N606" i="26" s="1"/>
  <c r="K606" i="26"/>
  <c r="N605" i="26" s="1"/>
  <c r="K605" i="26"/>
  <c r="N604" i="26" s="1"/>
  <c r="K604" i="26"/>
  <c r="N603" i="26" s="1"/>
  <c r="K603" i="26"/>
  <c r="N602" i="26" s="1"/>
  <c r="K602" i="26"/>
  <c r="N601" i="26" s="1"/>
  <c r="K601" i="26"/>
  <c r="N600" i="26" s="1"/>
  <c r="K600" i="26"/>
  <c r="N599" i="26" s="1"/>
  <c r="K599" i="26"/>
  <c r="N598" i="26" s="1"/>
  <c r="K598" i="26"/>
  <c r="N597" i="26" s="1"/>
  <c r="K597" i="26"/>
  <c r="N596" i="26" s="1"/>
  <c r="K596" i="26"/>
  <c r="N595" i="26" s="1"/>
  <c r="K595" i="26"/>
  <c r="N594" i="26" s="1"/>
  <c r="K594" i="26"/>
  <c r="N593" i="26" s="1"/>
  <c r="K593" i="26"/>
  <c r="N592" i="26" s="1"/>
  <c r="K592" i="26"/>
  <c r="N591" i="26" s="1"/>
  <c r="K591" i="26"/>
  <c r="N590" i="26" s="1"/>
  <c r="K590" i="26"/>
  <c r="N589" i="26" s="1"/>
  <c r="K589" i="26"/>
  <c r="N588" i="26" s="1"/>
  <c r="K588" i="26"/>
  <c r="N587" i="26" s="1"/>
  <c r="K587" i="26"/>
  <c r="N586" i="26" s="1"/>
  <c r="K586" i="26"/>
  <c r="N585" i="26" s="1"/>
  <c r="K585" i="26"/>
  <c r="N584" i="26" s="1"/>
  <c r="K584" i="26"/>
  <c r="N583" i="26" s="1"/>
  <c r="K583" i="26"/>
  <c r="N582" i="26" s="1"/>
  <c r="K582" i="26"/>
  <c r="N581" i="26" s="1"/>
  <c r="K581" i="26"/>
  <c r="N580" i="26" s="1"/>
  <c r="K580" i="26"/>
  <c r="N579" i="26" s="1"/>
  <c r="K579" i="26"/>
  <c r="N578" i="26" s="1"/>
  <c r="K578" i="26"/>
  <c r="N577" i="26" s="1"/>
  <c r="K577" i="26"/>
  <c r="N576" i="26" s="1"/>
  <c r="K576" i="26"/>
  <c r="N575" i="26" s="1"/>
  <c r="K575" i="26"/>
  <c r="N574" i="26" s="1"/>
  <c r="K574" i="26"/>
  <c r="N573" i="26" s="1"/>
  <c r="K573" i="26"/>
  <c r="N572" i="26" s="1"/>
  <c r="K572" i="26"/>
  <c r="N571" i="26" s="1"/>
  <c r="K571" i="26"/>
  <c r="N570" i="26" s="1"/>
  <c r="K570" i="26"/>
  <c r="N569" i="26" s="1"/>
  <c r="K569" i="26"/>
  <c r="N568" i="26" s="1"/>
  <c r="K568" i="26"/>
  <c r="N567" i="26" s="1"/>
  <c r="K567" i="26"/>
  <c r="N566" i="26" s="1"/>
  <c r="K566" i="26"/>
  <c r="N565" i="26" s="1"/>
  <c r="K565" i="26"/>
  <c r="N564" i="26" s="1"/>
  <c r="K564" i="26"/>
  <c r="N563" i="26" s="1"/>
  <c r="K563" i="26"/>
  <c r="N562" i="26" s="1"/>
  <c r="K562" i="26"/>
  <c r="N561" i="26" s="1"/>
  <c r="K561" i="26"/>
  <c r="N560" i="26" s="1"/>
  <c r="K560" i="26"/>
  <c r="N559" i="26" s="1"/>
  <c r="K559" i="26"/>
  <c r="N558" i="26" s="1"/>
  <c r="K558" i="26"/>
  <c r="N557" i="26" s="1"/>
  <c r="K557" i="26"/>
  <c r="N556" i="26" s="1"/>
  <c r="K556" i="26"/>
  <c r="N555" i="26" s="1"/>
  <c r="K555" i="26"/>
  <c r="N554" i="26" s="1"/>
  <c r="K554" i="26"/>
  <c r="N553" i="26" s="1"/>
  <c r="K553" i="26"/>
  <c r="N552" i="26" s="1"/>
  <c r="K552" i="26"/>
  <c r="N551" i="26" s="1"/>
  <c r="K551" i="26"/>
  <c r="N550" i="26" s="1"/>
  <c r="K550" i="26"/>
  <c r="N549" i="26" s="1"/>
  <c r="K549" i="26"/>
  <c r="N548" i="26" s="1"/>
  <c r="K548" i="26"/>
  <c r="N547" i="26" s="1"/>
  <c r="K547" i="26"/>
  <c r="N546" i="26" s="1"/>
  <c r="K546" i="26"/>
  <c r="N545" i="26" s="1"/>
  <c r="K545" i="26"/>
  <c r="N544" i="26" s="1"/>
  <c r="K544" i="26"/>
  <c r="N543" i="26" s="1"/>
  <c r="K543" i="26"/>
  <c r="N542" i="26" s="1"/>
  <c r="K542" i="26"/>
  <c r="N541" i="26" s="1"/>
  <c r="K541" i="26"/>
  <c r="N540" i="26" s="1"/>
  <c r="K540" i="26"/>
  <c r="N539" i="26" s="1"/>
  <c r="K539" i="26"/>
  <c r="N538" i="26" s="1"/>
  <c r="K538" i="26"/>
  <c r="N537" i="26" s="1"/>
  <c r="K537" i="26"/>
  <c r="N536" i="26" s="1"/>
  <c r="K536" i="26"/>
  <c r="N535" i="26" s="1"/>
  <c r="K535" i="26"/>
  <c r="N534" i="26" s="1"/>
  <c r="K534" i="26"/>
  <c r="N533" i="26" s="1"/>
  <c r="K533" i="26"/>
  <c r="N532" i="26" s="1"/>
  <c r="K532" i="26"/>
  <c r="N531" i="26" s="1"/>
  <c r="K531" i="26"/>
  <c r="N530" i="26" s="1"/>
  <c r="K530" i="26"/>
  <c r="N529" i="26" s="1"/>
  <c r="K529" i="26"/>
  <c r="N528" i="26" s="1"/>
  <c r="K528" i="26"/>
  <c r="N527" i="26" s="1"/>
  <c r="K527" i="26"/>
  <c r="N526" i="26" s="1"/>
  <c r="K526" i="26"/>
  <c r="N525" i="26" s="1"/>
  <c r="K525" i="26"/>
  <c r="N524" i="26" s="1"/>
  <c r="K524" i="26"/>
  <c r="N523" i="26" s="1"/>
  <c r="K523" i="26"/>
  <c r="N522" i="26" s="1"/>
  <c r="K522" i="26"/>
  <c r="N521" i="26" s="1"/>
  <c r="K521" i="26"/>
  <c r="N520" i="26" s="1"/>
  <c r="K520" i="26"/>
  <c r="N519" i="26" s="1"/>
  <c r="K519" i="26"/>
  <c r="N518" i="26" s="1"/>
  <c r="K518" i="26"/>
  <c r="N517" i="26" s="1"/>
  <c r="K517" i="26"/>
  <c r="N516" i="26" s="1"/>
  <c r="K516" i="26"/>
  <c r="N515" i="26" s="1"/>
  <c r="K515" i="26"/>
  <c r="N514" i="26" s="1"/>
  <c r="K514" i="26"/>
  <c r="N513" i="26" s="1"/>
  <c r="K513" i="26"/>
  <c r="N512" i="26" s="1"/>
  <c r="K512" i="26"/>
  <c r="N511" i="26" s="1"/>
  <c r="K511" i="26"/>
  <c r="N510" i="26" s="1"/>
  <c r="K510" i="26"/>
  <c r="N509" i="26" s="1"/>
  <c r="K509" i="26"/>
  <c r="N508" i="26" s="1"/>
  <c r="K508" i="26"/>
  <c r="N507" i="26" s="1"/>
  <c r="K507" i="26"/>
  <c r="N506" i="26" s="1"/>
  <c r="K506" i="26"/>
  <c r="N505" i="26" s="1"/>
  <c r="K505" i="26"/>
  <c r="N504" i="26" s="1"/>
  <c r="K504" i="26"/>
  <c r="N503" i="26" s="1"/>
  <c r="K503" i="26"/>
  <c r="N502" i="26" s="1"/>
  <c r="K502" i="26"/>
  <c r="N501" i="26" s="1"/>
  <c r="K501" i="26"/>
  <c r="N500" i="26" s="1"/>
  <c r="K500" i="26"/>
  <c r="N499" i="26" s="1"/>
  <c r="K499" i="26"/>
  <c r="N498" i="26" s="1"/>
  <c r="K498" i="26"/>
  <c r="N497" i="26" s="1"/>
  <c r="K497" i="26"/>
  <c r="N496" i="26" s="1"/>
  <c r="K496" i="26"/>
  <c r="N495" i="26" s="1"/>
  <c r="K495" i="26"/>
  <c r="N494" i="26" s="1"/>
  <c r="K494" i="26"/>
  <c r="N493" i="26" s="1"/>
  <c r="K493" i="26"/>
  <c r="N492" i="26" s="1"/>
  <c r="K492" i="26"/>
  <c r="N491" i="26" s="1"/>
  <c r="K491" i="26"/>
  <c r="N490" i="26" s="1"/>
  <c r="K490" i="26"/>
  <c r="N489" i="26" s="1"/>
  <c r="K489" i="26"/>
  <c r="N488" i="26" s="1"/>
  <c r="K488" i="26"/>
  <c r="N487" i="26" s="1"/>
  <c r="K487" i="26"/>
  <c r="N486" i="26" s="1"/>
  <c r="K486" i="26"/>
  <c r="N485" i="26" s="1"/>
  <c r="K485" i="26"/>
  <c r="N484" i="26" s="1"/>
  <c r="K484" i="26"/>
  <c r="N483" i="26" s="1"/>
  <c r="K483" i="26"/>
  <c r="N482" i="26" s="1"/>
  <c r="K482" i="26"/>
  <c r="N481" i="26" s="1"/>
  <c r="K481" i="26"/>
  <c r="N480" i="26" s="1"/>
  <c r="K480" i="26"/>
  <c r="N479" i="26" s="1"/>
  <c r="K479" i="26"/>
  <c r="N478" i="26" s="1"/>
  <c r="K478" i="26"/>
  <c r="N477" i="26" s="1"/>
  <c r="K477" i="26"/>
  <c r="N476" i="26" s="1"/>
  <c r="K476" i="26"/>
  <c r="N475" i="26" s="1"/>
  <c r="K475" i="26"/>
  <c r="N474" i="26" s="1"/>
  <c r="K474" i="26"/>
  <c r="N473" i="26" s="1"/>
  <c r="K473" i="26"/>
  <c r="N472" i="26" s="1"/>
  <c r="K472" i="26"/>
  <c r="N471" i="26" s="1"/>
  <c r="K471" i="26"/>
  <c r="N470" i="26" s="1"/>
  <c r="K470" i="26"/>
  <c r="N469" i="26" s="1"/>
  <c r="K469" i="26"/>
  <c r="N468" i="26" s="1"/>
  <c r="K468" i="26"/>
  <c r="N467" i="26" s="1"/>
  <c r="K467" i="26"/>
  <c r="N466" i="26" s="1"/>
  <c r="K466" i="26"/>
  <c r="N465" i="26" s="1"/>
  <c r="K465" i="26"/>
  <c r="K464" i="26"/>
  <c r="N464" i="26" s="1"/>
  <c r="K463" i="26"/>
  <c r="N463" i="26" s="1"/>
  <c r="K462" i="26"/>
  <c r="N462" i="26" s="1"/>
  <c r="K461" i="26"/>
  <c r="N461" i="26" s="1"/>
  <c r="K460" i="26"/>
  <c r="N460" i="26" s="1"/>
  <c r="K459" i="26"/>
  <c r="N459" i="26" s="1"/>
  <c r="K458" i="26"/>
  <c r="N458" i="26" s="1"/>
  <c r="K457" i="26"/>
  <c r="N457" i="26" s="1"/>
  <c r="K456" i="26"/>
  <c r="N456" i="26" s="1"/>
  <c r="K455" i="26"/>
  <c r="N455" i="26" s="1"/>
  <c r="K454" i="26"/>
  <c r="N454" i="26" s="1"/>
  <c r="K453" i="26"/>
  <c r="N453" i="26" s="1"/>
  <c r="K452" i="26"/>
  <c r="N452" i="26" s="1"/>
  <c r="K451" i="26"/>
  <c r="N451" i="26" s="1"/>
  <c r="K450" i="26"/>
  <c r="N450" i="26" s="1"/>
  <c r="K449" i="26"/>
  <c r="N449" i="26" s="1"/>
  <c r="K448" i="26"/>
  <c r="N448" i="26" s="1"/>
  <c r="K447" i="26"/>
  <c r="N447" i="26" s="1"/>
  <c r="K446" i="26"/>
  <c r="N446" i="26" s="1"/>
  <c r="K445" i="26"/>
  <c r="N445" i="26" s="1"/>
  <c r="K444" i="26"/>
  <c r="N444" i="26" s="1"/>
  <c r="K443" i="26"/>
  <c r="N443" i="26" s="1"/>
  <c r="K442" i="26"/>
  <c r="N442" i="26" s="1"/>
  <c r="K441" i="26"/>
  <c r="N441" i="26" s="1"/>
  <c r="K440" i="26"/>
  <c r="N440" i="26" s="1"/>
  <c r="K439" i="26"/>
  <c r="N439" i="26" s="1"/>
  <c r="K438" i="26"/>
  <c r="N438" i="26" s="1"/>
  <c r="K437" i="26"/>
  <c r="N437" i="26" s="1"/>
  <c r="K436" i="26"/>
  <c r="N436" i="26" s="1"/>
  <c r="K435" i="26"/>
  <c r="N435" i="26" s="1"/>
  <c r="K434" i="26"/>
  <c r="N434" i="26" s="1"/>
  <c r="K433" i="26"/>
  <c r="N433" i="26" s="1"/>
  <c r="K432" i="26"/>
  <c r="N432" i="26" s="1"/>
  <c r="K431" i="26"/>
  <c r="N431" i="26" s="1"/>
  <c r="K430" i="26"/>
  <c r="N430" i="26" s="1"/>
  <c r="K429" i="26"/>
  <c r="N429" i="26" s="1"/>
  <c r="K428" i="26"/>
  <c r="N428" i="26" s="1"/>
  <c r="K427" i="26"/>
  <c r="N427" i="26" s="1"/>
  <c r="K426" i="26"/>
  <c r="N426" i="26" s="1"/>
  <c r="K425" i="26"/>
  <c r="N425" i="26" s="1"/>
  <c r="K424" i="26"/>
  <c r="N424" i="26" s="1"/>
  <c r="K423" i="26"/>
  <c r="N423" i="26" s="1"/>
  <c r="K422" i="26"/>
  <c r="N422" i="26" s="1"/>
  <c r="K421" i="26"/>
  <c r="N421" i="26" s="1"/>
  <c r="K420" i="26"/>
  <c r="N420" i="26" s="1"/>
  <c r="K419" i="26"/>
  <c r="N419" i="26" s="1"/>
  <c r="K418" i="26"/>
  <c r="N418" i="26" s="1"/>
  <c r="K417" i="26"/>
  <c r="N417" i="26" s="1"/>
  <c r="K416" i="26"/>
  <c r="N416" i="26" s="1"/>
  <c r="K415" i="26"/>
  <c r="N415" i="26" s="1"/>
  <c r="K414" i="26"/>
  <c r="N414" i="26" s="1"/>
  <c r="K413" i="26"/>
  <c r="N413" i="26" s="1"/>
  <c r="K412" i="26"/>
  <c r="N412" i="26" s="1"/>
  <c r="K411" i="26"/>
  <c r="N411" i="26" s="1"/>
  <c r="K410" i="26"/>
  <c r="N410" i="26" s="1"/>
  <c r="K409" i="26"/>
  <c r="N409" i="26" s="1"/>
  <c r="K408" i="26"/>
  <c r="N408" i="26" s="1"/>
  <c r="K407" i="26"/>
  <c r="N407" i="26" s="1"/>
  <c r="K406" i="26"/>
  <c r="N406" i="26" s="1"/>
  <c r="K405" i="26"/>
  <c r="N405" i="26" s="1"/>
  <c r="K404" i="26"/>
  <c r="N404" i="26" s="1"/>
  <c r="K403" i="26"/>
  <c r="N403" i="26" s="1"/>
  <c r="K402" i="26"/>
  <c r="N402" i="26" s="1"/>
  <c r="K401" i="26"/>
  <c r="N401" i="26" s="1"/>
  <c r="K400" i="26"/>
  <c r="N400" i="26" s="1"/>
  <c r="K399" i="26"/>
  <c r="N399" i="26" s="1"/>
  <c r="K398" i="26"/>
  <c r="N398" i="26" s="1"/>
  <c r="K397" i="26"/>
  <c r="N397" i="26" s="1"/>
  <c r="K396" i="26"/>
  <c r="N396" i="26" s="1"/>
  <c r="K395" i="26"/>
  <c r="N395" i="26" s="1"/>
  <c r="K394" i="26"/>
  <c r="N394" i="26" s="1"/>
  <c r="K393" i="26"/>
  <c r="N393" i="26" s="1"/>
  <c r="K392" i="26"/>
  <c r="N392" i="26" s="1"/>
  <c r="K391" i="26"/>
  <c r="N391" i="26" s="1"/>
  <c r="K390" i="26"/>
  <c r="N390" i="26" s="1"/>
  <c r="K389" i="26"/>
  <c r="N389" i="26" s="1"/>
  <c r="K388" i="26"/>
  <c r="N388" i="26" s="1"/>
  <c r="K387" i="26"/>
  <c r="N387" i="26" s="1"/>
  <c r="K386" i="26"/>
  <c r="N386" i="26" s="1"/>
  <c r="K385" i="26"/>
  <c r="N385" i="26" s="1"/>
  <c r="K384" i="26"/>
  <c r="N384" i="26" s="1"/>
  <c r="K383" i="26"/>
  <c r="N383" i="26" s="1"/>
  <c r="K382" i="26"/>
  <c r="N382" i="26" s="1"/>
  <c r="K381" i="26"/>
  <c r="N381" i="26" s="1"/>
  <c r="K380" i="26"/>
  <c r="N380" i="26" s="1"/>
  <c r="K379" i="26"/>
  <c r="N379" i="26" s="1"/>
  <c r="K378" i="26"/>
  <c r="N378" i="26" s="1"/>
  <c r="K377" i="26"/>
  <c r="N377" i="26" s="1"/>
  <c r="K376" i="26"/>
  <c r="N376" i="26" s="1"/>
  <c r="K375" i="26"/>
  <c r="N375" i="26" s="1"/>
  <c r="K374" i="26"/>
  <c r="N374" i="26" s="1"/>
  <c r="K373" i="26"/>
  <c r="N373" i="26" s="1"/>
  <c r="K372" i="26"/>
  <c r="N372" i="26" s="1"/>
  <c r="K371" i="26"/>
  <c r="N371" i="26" s="1"/>
  <c r="K370" i="26"/>
  <c r="N370" i="26" s="1"/>
  <c r="K369" i="26"/>
  <c r="N369" i="26" s="1"/>
  <c r="K368" i="26"/>
  <c r="N368" i="26" s="1"/>
  <c r="K367" i="26"/>
  <c r="N367" i="26" s="1"/>
  <c r="K366" i="26"/>
  <c r="N366" i="26" s="1"/>
  <c r="K365" i="26"/>
  <c r="N365" i="26" s="1"/>
  <c r="K364" i="26"/>
  <c r="N364" i="26" s="1"/>
  <c r="K363" i="26"/>
  <c r="N363" i="26" s="1"/>
  <c r="K362" i="26"/>
  <c r="N362" i="26" s="1"/>
  <c r="K361" i="26"/>
  <c r="N361" i="26" s="1"/>
  <c r="K360" i="26"/>
  <c r="N360" i="26" s="1"/>
  <c r="K359" i="26"/>
  <c r="N359" i="26" s="1"/>
  <c r="K358" i="26"/>
  <c r="N358" i="26" s="1"/>
  <c r="K357" i="26"/>
  <c r="N357" i="26" s="1"/>
  <c r="K356" i="26"/>
  <c r="N356" i="26" s="1"/>
  <c r="K355" i="26"/>
  <c r="N355" i="26" s="1"/>
  <c r="K354" i="26"/>
  <c r="N354" i="26" s="1"/>
  <c r="K353" i="26"/>
  <c r="N353" i="26" s="1"/>
  <c r="K352" i="26"/>
  <c r="N352" i="26" s="1"/>
  <c r="K351" i="26"/>
  <c r="N351" i="26" s="1"/>
  <c r="K350" i="26"/>
  <c r="N350" i="26" s="1"/>
  <c r="K349" i="26"/>
  <c r="N349" i="26" s="1"/>
  <c r="K348" i="26"/>
  <c r="N348" i="26" s="1"/>
  <c r="K347" i="26"/>
  <c r="N347" i="26" s="1"/>
  <c r="K346" i="26"/>
  <c r="N346" i="26" s="1"/>
  <c r="K345" i="26"/>
  <c r="N345" i="26" s="1"/>
  <c r="K344" i="26"/>
  <c r="N344" i="26" s="1"/>
  <c r="K343" i="26"/>
  <c r="N343" i="26" s="1"/>
  <c r="K342" i="26"/>
  <c r="N342" i="26" s="1"/>
  <c r="K341" i="26"/>
  <c r="N341" i="26" s="1"/>
  <c r="K340" i="26"/>
  <c r="N340" i="26" s="1"/>
  <c r="K339" i="26"/>
  <c r="N339" i="26" s="1"/>
  <c r="K338" i="26"/>
  <c r="N338" i="26" s="1"/>
  <c r="K337" i="26"/>
  <c r="N337" i="26" s="1"/>
  <c r="K336" i="26"/>
  <c r="N336" i="26" s="1"/>
  <c r="K335" i="26"/>
  <c r="N335" i="26" s="1"/>
  <c r="K334" i="26"/>
  <c r="N334" i="26" s="1"/>
  <c r="K333" i="26"/>
  <c r="N333" i="26" s="1"/>
  <c r="K332" i="26"/>
  <c r="N332" i="26" s="1"/>
  <c r="K331" i="26"/>
  <c r="N331" i="26" s="1"/>
  <c r="K330" i="26"/>
  <c r="N330" i="26" s="1"/>
  <c r="K329" i="26"/>
  <c r="N329" i="26" s="1"/>
  <c r="K328" i="26"/>
  <c r="N328" i="26" s="1"/>
  <c r="K327" i="26"/>
  <c r="N327" i="26" s="1"/>
  <c r="K326" i="26"/>
  <c r="N326" i="26" s="1"/>
  <c r="K325" i="26"/>
  <c r="N325" i="26" s="1"/>
  <c r="K324" i="26"/>
  <c r="N324" i="26" s="1"/>
  <c r="K323" i="26"/>
  <c r="N323" i="26" s="1"/>
  <c r="K322" i="26"/>
  <c r="N322" i="26" s="1"/>
  <c r="K321" i="26"/>
  <c r="N321" i="26" s="1"/>
  <c r="K320" i="26"/>
  <c r="N320" i="26" s="1"/>
  <c r="K319" i="26"/>
  <c r="N319" i="26" s="1"/>
  <c r="K318" i="26"/>
  <c r="N318" i="26" s="1"/>
  <c r="K317" i="26"/>
  <c r="N317" i="26" s="1"/>
  <c r="K316" i="26"/>
  <c r="N316" i="26" s="1"/>
  <c r="K315" i="26"/>
  <c r="N315" i="26" s="1"/>
  <c r="K314" i="26"/>
  <c r="N314" i="26" s="1"/>
  <c r="K313" i="26"/>
  <c r="N313" i="26" s="1"/>
  <c r="K312" i="26"/>
  <c r="N312" i="26" s="1"/>
  <c r="K311" i="26"/>
  <c r="N311" i="26" s="1"/>
  <c r="K310" i="26"/>
  <c r="N310" i="26" s="1"/>
  <c r="K309" i="26"/>
  <c r="N309" i="26" s="1"/>
  <c r="K308" i="26"/>
  <c r="N308" i="26" s="1"/>
  <c r="K307" i="26"/>
  <c r="N307" i="26" s="1"/>
  <c r="K306" i="26"/>
  <c r="N306" i="26" s="1"/>
  <c r="K305" i="26"/>
  <c r="N305" i="26" s="1"/>
  <c r="K304" i="26"/>
  <c r="N304" i="26" s="1"/>
  <c r="K303" i="26"/>
  <c r="N303" i="26" s="1"/>
  <c r="K302" i="26"/>
  <c r="N302" i="26" s="1"/>
  <c r="K301" i="26"/>
  <c r="N301" i="26" s="1"/>
  <c r="K300" i="26"/>
  <c r="N300" i="26" s="1"/>
  <c r="K299" i="26"/>
  <c r="N299" i="26" s="1"/>
  <c r="K298" i="26"/>
  <c r="N298" i="26" s="1"/>
  <c r="K297" i="26"/>
  <c r="N297" i="26" s="1"/>
  <c r="K296" i="26"/>
  <c r="N296" i="26" s="1"/>
  <c r="K295" i="26"/>
  <c r="N295" i="26" s="1"/>
  <c r="K294" i="26"/>
  <c r="N294" i="26" s="1"/>
  <c r="K293" i="26"/>
  <c r="N293" i="26" s="1"/>
  <c r="K292" i="26"/>
  <c r="N292" i="26" s="1"/>
  <c r="K291" i="26"/>
  <c r="N291" i="26" s="1"/>
  <c r="K290" i="26"/>
  <c r="N290" i="26" s="1"/>
  <c r="K289" i="26"/>
  <c r="N289" i="26" s="1"/>
  <c r="K288" i="26"/>
  <c r="N288" i="26" s="1"/>
  <c r="K287" i="26"/>
  <c r="N287" i="26" s="1"/>
  <c r="K286" i="26"/>
  <c r="N286" i="26" s="1"/>
  <c r="K285" i="26"/>
  <c r="N285" i="26" s="1"/>
  <c r="K284" i="26"/>
  <c r="N284" i="26" s="1"/>
  <c r="K283" i="26"/>
  <c r="N283" i="26" s="1"/>
  <c r="K282" i="26"/>
  <c r="N282" i="26" s="1"/>
  <c r="K281" i="26"/>
  <c r="N281" i="26" s="1"/>
  <c r="K280" i="26"/>
  <c r="N280" i="26" s="1"/>
  <c r="K279" i="26"/>
  <c r="N279" i="26" s="1"/>
  <c r="K278" i="26"/>
  <c r="N278" i="26" s="1"/>
  <c r="K277" i="26"/>
  <c r="N277" i="26" s="1"/>
  <c r="K276" i="26"/>
  <c r="N276" i="26" s="1"/>
  <c r="K275" i="26"/>
  <c r="N275" i="26" s="1"/>
  <c r="K274" i="26"/>
  <c r="N274" i="26" s="1"/>
  <c r="K273" i="26"/>
  <c r="N273" i="26" s="1"/>
  <c r="K272" i="26"/>
  <c r="N272" i="26" s="1"/>
  <c r="K271" i="26"/>
  <c r="N271" i="26" s="1"/>
  <c r="K270" i="26"/>
  <c r="N270" i="26" s="1"/>
  <c r="K269" i="26"/>
  <c r="N269" i="26" s="1"/>
  <c r="K268" i="26"/>
  <c r="N268" i="26" s="1"/>
  <c r="K267" i="26"/>
  <c r="N267" i="26" s="1"/>
  <c r="K266" i="26"/>
  <c r="N266" i="26" s="1"/>
  <c r="K265" i="26"/>
  <c r="N265" i="26" s="1"/>
  <c r="K264" i="26"/>
  <c r="N264" i="26" s="1"/>
  <c r="K263" i="26"/>
  <c r="N263" i="26" s="1"/>
  <c r="K262" i="26"/>
  <c r="N262" i="26" s="1"/>
  <c r="K261" i="26"/>
  <c r="N261" i="26" s="1"/>
  <c r="K260" i="26"/>
  <c r="N260" i="26" s="1"/>
  <c r="K259" i="26"/>
  <c r="N259" i="26" s="1"/>
  <c r="K258" i="26"/>
  <c r="N258" i="26" s="1"/>
  <c r="K257" i="26"/>
  <c r="N257" i="26" s="1"/>
  <c r="K256" i="26"/>
  <c r="N256" i="26" s="1"/>
  <c r="K255" i="26"/>
  <c r="N255" i="26" s="1"/>
  <c r="K254" i="26"/>
  <c r="N254" i="26" s="1"/>
  <c r="K253" i="26"/>
  <c r="N253" i="26" s="1"/>
  <c r="K252" i="26"/>
  <c r="N252" i="26" s="1"/>
  <c r="K251" i="26"/>
  <c r="N251" i="26" s="1"/>
  <c r="K250" i="26"/>
  <c r="N250" i="26" s="1"/>
  <c r="K249" i="26"/>
  <c r="N249" i="26" s="1"/>
  <c r="K248" i="26"/>
  <c r="N248" i="26" s="1"/>
  <c r="K247" i="26"/>
  <c r="N247" i="26" s="1"/>
  <c r="K246" i="26"/>
  <c r="N246" i="26" s="1"/>
  <c r="K242" i="26"/>
  <c r="N242" i="26" s="1"/>
  <c r="K241" i="26"/>
  <c r="N241" i="26" s="1"/>
  <c r="K240" i="26"/>
  <c r="N240" i="26" s="1"/>
  <c r="K239" i="26"/>
  <c r="N239" i="26" s="1"/>
  <c r="K238" i="26"/>
  <c r="N238" i="26" s="1"/>
  <c r="K237" i="26"/>
  <c r="N237" i="26" s="1"/>
  <c r="K236" i="26"/>
  <c r="N236" i="26" s="1"/>
  <c r="K235" i="26"/>
  <c r="N235" i="26" s="1"/>
  <c r="K234" i="26"/>
  <c r="N234" i="26" s="1"/>
  <c r="K233" i="26"/>
  <c r="N233" i="26" s="1"/>
  <c r="K232" i="26"/>
  <c r="N232" i="26" s="1"/>
  <c r="K231" i="26"/>
  <c r="N231" i="26" s="1"/>
  <c r="K230" i="26"/>
  <c r="N230" i="26" s="1"/>
  <c r="K229" i="26"/>
  <c r="N229" i="26" s="1"/>
  <c r="K228" i="26"/>
  <c r="N228" i="26" s="1"/>
  <c r="K227" i="26"/>
  <c r="N227" i="26" s="1"/>
  <c r="K226" i="26"/>
  <c r="N226" i="26" s="1"/>
  <c r="K225" i="26"/>
  <c r="N225" i="26" s="1"/>
  <c r="K224" i="26"/>
  <c r="N224" i="26" s="1"/>
  <c r="K223" i="26"/>
  <c r="N223" i="26" s="1"/>
  <c r="K222" i="26"/>
  <c r="N222" i="26" s="1"/>
  <c r="K221" i="26"/>
  <c r="N221" i="26" s="1"/>
  <c r="K219" i="26"/>
  <c r="N219" i="26" s="1"/>
  <c r="K218" i="26"/>
  <c r="N218" i="26" s="1"/>
  <c r="K217" i="26"/>
  <c r="N217" i="26" s="1"/>
  <c r="K216" i="26"/>
  <c r="N216" i="26" s="1"/>
  <c r="K215" i="26"/>
  <c r="N215" i="26" s="1"/>
  <c r="K214" i="26"/>
  <c r="N214" i="26" s="1"/>
  <c r="K213" i="26"/>
  <c r="N213" i="26" s="1"/>
  <c r="K212" i="26"/>
  <c r="N212" i="26" s="1"/>
  <c r="K211" i="26"/>
  <c r="N211" i="26" s="1"/>
  <c r="K210" i="26"/>
  <c r="N210" i="26" s="1"/>
  <c r="K209" i="26"/>
  <c r="N209" i="26" s="1"/>
  <c r="K208" i="26"/>
  <c r="N208" i="26" s="1"/>
  <c r="K207" i="26"/>
  <c r="N207" i="26" s="1"/>
  <c r="K206" i="26"/>
  <c r="N206" i="26" s="1"/>
  <c r="K205" i="26"/>
  <c r="N205" i="26" s="1"/>
  <c r="K204" i="26"/>
  <c r="N204" i="26" s="1"/>
  <c r="K203" i="26"/>
  <c r="N203" i="26" s="1"/>
  <c r="K202" i="26"/>
  <c r="N202" i="26" s="1"/>
  <c r="K201" i="26"/>
  <c r="N201" i="26" s="1"/>
  <c r="K200" i="26"/>
  <c r="N200" i="26" s="1"/>
  <c r="K199" i="26"/>
  <c r="N199" i="26" s="1"/>
  <c r="K198" i="26"/>
  <c r="N198" i="26" s="1"/>
  <c r="K197" i="26"/>
  <c r="N197" i="26" s="1"/>
  <c r="K196" i="26"/>
  <c r="N196" i="26" s="1"/>
  <c r="K195" i="26"/>
  <c r="N195" i="26" s="1"/>
  <c r="K194" i="26"/>
  <c r="N194" i="26" s="1"/>
  <c r="K193" i="26"/>
  <c r="N193" i="26" s="1"/>
  <c r="K192" i="26"/>
  <c r="N192" i="26" s="1"/>
  <c r="K191" i="26"/>
  <c r="N191" i="26" s="1"/>
  <c r="K190" i="26"/>
  <c r="N190" i="26" s="1"/>
  <c r="K189" i="26"/>
  <c r="N189" i="26" s="1"/>
  <c r="K188" i="26"/>
  <c r="N188" i="26" s="1"/>
  <c r="K187" i="26"/>
  <c r="N187" i="26" s="1"/>
  <c r="K186" i="26"/>
  <c r="N186" i="26" s="1"/>
  <c r="K185" i="26"/>
  <c r="N185" i="26" s="1"/>
  <c r="K184" i="26"/>
  <c r="N184" i="26" s="1"/>
  <c r="K183" i="26"/>
  <c r="N183" i="26" s="1"/>
  <c r="K182" i="26"/>
  <c r="N182" i="26" s="1"/>
  <c r="K181" i="26"/>
  <c r="N181" i="26" s="1"/>
  <c r="K180" i="26"/>
  <c r="N180" i="26" s="1"/>
  <c r="K179" i="26"/>
  <c r="N179" i="26" s="1"/>
  <c r="K178" i="26"/>
  <c r="N178" i="26" s="1"/>
  <c r="K177" i="26"/>
  <c r="N177" i="26" s="1"/>
  <c r="K176" i="26"/>
  <c r="N176" i="26" s="1"/>
  <c r="K175" i="26"/>
  <c r="N175" i="26" s="1"/>
  <c r="K174" i="26"/>
  <c r="N174" i="26" s="1"/>
  <c r="K173" i="26"/>
  <c r="N173" i="26" s="1"/>
  <c r="K172" i="26"/>
  <c r="N172" i="26" s="1"/>
  <c r="K171" i="26"/>
  <c r="N171" i="26" s="1"/>
  <c r="K170" i="26"/>
  <c r="N170" i="26" s="1"/>
  <c r="K169" i="26"/>
  <c r="N169" i="26" s="1"/>
  <c r="K168" i="26"/>
  <c r="N168" i="26" s="1"/>
  <c r="K167" i="26"/>
  <c r="N167" i="26" s="1"/>
  <c r="K166" i="26"/>
  <c r="N166" i="26" s="1"/>
  <c r="K165" i="26"/>
  <c r="N165" i="26" s="1"/>
  <c r="K164" i="26"/>
  <c r="N164" i="26" s="1"/>
  <c r="K163" i="26"/>
  <c r="N163" i="26" s="1"/>
  <c r="K162" i="26"/>
  <c r="N162" i="26" s="1"/>
  <c r="K161" i="26"/>
  <c r="N161" i="26" s="1"/>
  <c r="K160" i="26"/>
  <c r="N160" i="26" s="1"/>
  <c r="K159" i="26"/>
  <c r="N159" i="26" s="1"/>
  <c r="K158" i="26"/>
  <c r="N158" i="26" s="1"/>
  <c r="K157" i="26"/>
  <c r="N157" i="26" s="1"/>
  <c r="K156" i="26"/>
  <c r="N156" i="26" s="1"/>
  <c r="K155" i="26"/>
  <c r="N155" i="26" s="1"/>
  <c r="K154" i="26"/>
  <c r="N154" i="26" s="1"/>
  <c r="K153" i="26"/>
  <c r="N153" i="26" s="1"/>
  <c r="K152" i="26"/>
  <c r="N152" i="26" s="1"/>
  <c r="K151" i="26"/>
  <c r="N151" i="26" s="1"/>
  <c r="K150" i="26"/>
  <c r="N150" i="26" s="1"/>
  <c r="K149" i="26"/>
  <c r="N149" i="26" s="1"/>
  <c r="K148" i="26"/>
  <c r="N148" i="26" s="1"/>
  <c r="K147" i="26"/>
  <c r="N147" i="26" s="1"/>
  <c r="K146" i="26"/>
  <c r="N146" i="26" s="1"/>
  <c r="K145" i="26"/>
  <c r="N145" i="26" s="1"/>
  <c r="K144" i="26"/>
  <c r="N144" i="26" s="1"/>
  <c r="K143" i="26"/>
  <c r="N143" i="26" s="1"/>
  <c r="K142" i="26"/>
  <c r="N142" i="26" s="1"/>
  <c r="K141" i="26"/>
  <c r="N141" i="26" s="1"/>
  <c r="K140" i="26"/>
  <c r="N140" i="26" s="1"/>
  <c r="K139" i="26"/>
  <c r="N139" i="26" s="1"/>
  <c r="K138" i="26"/>
  <c r="N138" i="26" s="1"/>
  <c r="K137" i="26"/>
  <c r="N137" i="26" s="1"/>
  <c r="K136" i="26"/>
  <c r="N136" i="26" s="1"/>
  <c r="K135" i="26"/>
  <c r="N135" i="26" s="1"/>
  <c r="K134" i="26"/>
  <c r="N134" i="26" s="1"/>
  <c r="K133" i="26"/>
  <c r="N133" i="26" s="1"/>
  <c r="K132" i="26"/>
  <c r="N132" i="26" s="1"/>
  <c r="K131" i="26"/>
  <c r="N131" i="26" s="1"/>
  <c r="K130" i="26"/>
  <c r="N130" i="26" s="1"/>
  <c r="K129" i="26"/>
  <c r="N129" i="26" s="1"/>
  <c r="K128" i="26"/>
  <c r="N128" i="26" s="1"/>
  <c r="K127" i="26"/>
  <c r="N127" i="26" s="1"/>
  <c r="K126" i="26"/>
  <c r="N126" i="26" s="1"/>
  <c r="K125" i="26"/>
  <c r="N125" i="26" s="1"/>
  <c r="K124" i="26"/>
  <c r="N124" i="26" s="1"/>
  <c r="K123" i="26"/>
  <c r="N123" i="26" s="1"/>
  <c r="K122" i="26"/>
  <c r="N122" i="26" s="1"/>
  <c r="K121" i="26"/>
  <c r="N121" i="26" s="1"/>
  <c r="K120" i="26"/>
  <c r="N120" i="26" s="1"/>
  <c r="K119" i="26"/>
  <c r="N119" i="26" s="1"/>
  <c r="K118" i="26"/>
  <c r="N118" i="26" s="1"/>
  <c r="K117" i="26"/>
  <c r="N117" i="26" s="1"/>
  <c r="K116" i="26"/>
  <c r="N116" i="26" s="1"/>
  <c r="K114" i="26"/>
  <c r="N114" i="26" s="1"/>
  <c r="K113" i="26"/>
  <c r="N113" i="26" s="1"/>
  <c r="K112" i="26"/>
  <c r="N112" i="26" s="1"/>
  <c r="K111" i="26"/>
  <c r="N111" i="26" s="1"/>
  <c r="K110" i="26"/>
  <c r="N110" i="26" s="1"/>
  <c r="K109" i="26"/>
  <c r="N109" i="26" s="1"/>
  <c r="K108" i="26"/>
  <c r="N108" i="26" s="1"/>
  <c r="K107" i="26"/>
  <c r="N107" i="26" s="1"/>
  <c r="K106" i="26"/>
  <c r="N106" i="26" s="1"/>
  <c r="K105" i="26"/>
  <c r="N105" i="26" s="1"/>
  <c r="K104" i="26"/>
  <c r="N104" i="26" s="1"/>
  <c r="K103" i="26"/>
  <c r="N103" i="26" s="1"/>
  <c r="N102" i="26"/>
  <c r="K101" i="26"/>
  <c r="N101" i="26" s="1"/>
  <c r="K100" i="26"/>
  <c r="N100" i="26" s="1"/>
  <c r="K99" i="26"/>
  <c r="N99" i="26" s="1"/>
  <c r="K98" i="26"/>
  <c r="N98" i="26" s="1"/>
  <c r="K97" i="26"/>
  <c r="N97" i="26" s="1"/>
  <c r="K96" i="26"/>
  <c r="N96" i="26" s="1"/>
  <c r="K95" i="26"/>
  <c r="N95" i="26" s="1"/>
  <c r="K94" i="26"/>
  <c r="N94" i="26" s="1"/>
  <c r="K93" i="26"/>
  <c r="N93" i="26" s="1"/>
  <c r="K92" i="26"/>
  <c r="N92" i="26" s="1"/>
  <c r="K91" i="26"/>
  <c r="N91" i="26" s="1"/>
  <c r="K90" i="26"/>
  <c r="N90" i="26" s="1"/>
  <c r="K89" i="26"/>
  <c r="N89" i="26" s="1"/>
  <c r="K88" i="26"/>
  <c r="N88" i="26" s="1"/>
  <c r="K87" i="26"/>
  <c r="N87" i="26" s="1"/>
  <c r="K86" i="26"/>
  <c r="N86" i="26" s="1"/>
  <c r="K85" i="26"/>
  <c r="N85" i="26" s="1"/>
  <c r="K84" i="26"/>
  <c r="N84" i="26" s="1"/>
  <c r="K83" i="26"/>
  <c r="N83" i="26" s="1"/>
  <c r="K82" i="26"/>
  <c r="N82" i="26" s="1"/>
  <c r="K81" i="26"/>
  <c r="N81" i="26" s="1"/>
  <c r="K80" i="26"/>
  <c r="N80" i="26" s="1"/>
  <c r="K79" i="26"/>
  <c r="N79" i="26" s="1"/>
  <c r="K78" i="26"/>
  <c r="N78" i="26" s="1"/>
  <c r="K77" i="26"/>
  <c r="N77" i="26" s="1"/>
  <c r="K76" i="26"/>
  <c r="N76" i="26" s="1"/>
  <c r="K75" i="26"/>
  <c r="N75" i="26" s="1"/>
  <c r="K74" i="26"/>
  <c r="N74" i="26" s="1"/>
  <c r="K73" i="26"/>
  <c r="N73" i="26" s="1"/>
  <c r="K72" i="26"/>
  <c r="N72" i="26" s="1"/>
  <c r="K71" i="26"/>
  <c r="N71" i="26" s="1"/>
  <c r="K70" i="26"/>
  <c r="N70" i="26" s="1"/>
  <c r="K69" i="26"/>
  <c r="N69" i="26" s="1"/>
  <c r="K68" i="26"/>
  <c r="N68" i="26" s="1"/>
  <c r="K67" i="26"/>
  <c r="N67" i="26" s="1"/>
  <c r="K66" i="26"/>
  <c r="N66" i="26" s="1"/>
  <c r="K65" i="26"/>
  <c r="N65" i="26" s="1"/>
  <c r="K64" i="26"/>
  <c r="N64" i="26" s="1"/>
  <c r="K63" i="26"/>
  <c r="N63" i="26" s="1"/>
  <c r="K62" i="26"/>
  <c r="N62" i="26" s="1"/>
  <c r="K61" i="26"/>
  <c r="N61" i="26" s="1"/>
  <c r="K60" i="26"/>
  <c r="N60" i="26" s="1"/>
  <c r="K59" i="26"/>
  <c r="N59" i="26" s="1"/>
  <c r="K58" i="26"/>
  <c r="N58" i="26" s="1"/>
  <c r="K57" i="26"/>
  <c r="N57" i="26" s="1"/>
  <c r="K56" i="26"/>
  <c r="N56" i="26" s="1"/>
  <c r="K55" i="26"/>
  <c r="N55" i="26" s="1"/>
  <c r="K54" i="26"/>
  <c r="N54" i="26" s="1"/>
  <c r="K53" i="26"/>
  <c r="N53" i="26" s="1"/>
  <c r="K52" i="26"/>
  <c r="N52" i="26" s="1"/>
  <c r="K51" i="26"/>
  <c r="N51" i="26" s="1"/>
  <c r="K50" i="26"/>
  <c r="N50" i="26" s="1"/>
  <c r="K49" i="26"/>
  <c r="N49" i="26" s="1"/>
  <c r="K48" i="26"/>
  <c r="N48" i="26" s="1"/>
  <c r="K47" i="26"/>
  <c r="N47" i="26" s="1"/>
  <c r="K46" i="26"/>
  <c r="N46" i="26" s="1"/>
  <c r="K45" i="26"/>
  <c r="N45" i="26" s="1"/>
  <c r="K44" i="26"/>
  <c r="N44" i="26" s="1"/>
  <c r="K43" i="26"/>
  <c r="N43" i="26" s="1"/>
  <c r="K42" i="26"/>
  <c r="N42" i="26" s="1"/>
  <c r="K41" i="26"/>
  <c r="N41" i="26" s="1"/>
  <c r="K40" i="26"/>
  <c r="N40" i="26" s="1"/>
  <c r="K39" i="26"/>
  <c r="N39" i="26" s="1"/>
  <c r="K38" i="26"/>
  <c r="N38" i="26" s="1"/>
  <c r="K37" i="26"/>
  <c r="N37" i="26" s="1"/>
  <c r="K36" i="26"/>
  <c r="N36" i="26" s="1"/>
  <c r="K35" i="26"/>
  <c r="N35" i="26" s="1"/>
  <c r="K34" i="26"/>
  <c r="N34" i="26" s="1"/>
  <c r="K33" i="26"/>
  <c r="N33" i="26" s="1"/>
  <c r="K32" i="26"/>
  <c r="N32" i="26" s="1"/>
  <c r="K31" i="26"/>
  <c r="N31" i="26" s="1"/>
  <c r="K30" i="26"/>
  <c r="N30" i="26" s="1"/>
  <c r="K29" i="26"/>
  <c r="N29" i="26" s="1"/>
  <c r="K28" i="26"/>
  <c r="N28" i="26" s="1"/>
  <c r="K27" i="26"/>
  <c r="N27" i="26" s="1"/>
  <c r="K26" i="26"/>
  <c r="N26" i="26" s="1"/>
  <c r="K25" i="26"/>
  <c r="N25" i="26" s="1"/>
  <c r="K24" i="26"/>
  <c r="N24" i="26" s="1"/>
  <c r="K23" i="26"/>
  <c r="N23" i="26" s="1"/>
  <c r="K22" i="26"/>
  <c r="N22" i="26" s="1"/>
  <c r="K21" i="26"/>
  <c r="N21" i="26" s="1"/>
  <c r="K20" i="26"/>
  <c r="N20" i="26" s="1"/>
  <c r="K19" i="26"/>
  <c r="N19" i="26" s="1"/>
  <c r="K18" i="26"/>
  <c r="N18" i="26" s="1"/>
  <c r="N17" i="26"/>
  <c r="K16" i="26"/>
  <c r="N16" i="26" s="1"/>
  <c r="K15" i="26"/>
  <c r="N15" i="26" s="1"/>
  <c r="K14" i="26"/>
  <c r="N14" i="26" s="1"/>
  <c r="K13" i="26"/>
  <c r="N13" i="26" s="1"/>
  <c r="K12" i="26"/>
  <c r="N12" i="26" s="1"/>
  <c r="K11" i="26"/>
  <c r="N11" i="26" s="1"/>
  <c r="K10" i="26"/>
  <c r="N10" i="26" s="1"/>
  <c r="AG30" i="19"/>
  <c r="AG29" i="19"/>
  <c r="AH29" i="19" s="1"/>
  <c r="AK28" i="19"/>
  <c r="AL28" i="19" s="1"/>
  <c r="AJ28" i="19"/>
  <c r="AH28" i="19"/>
  <c r="AK27" i="19"/>
  <c r="AM27" i="19" s="1"/>
  <c r="AJ27" i="19"/>
  <c r="AH27" i="19"/>
  <c r="AH656" i="37"/>
  <c r="AK653" i="37"/>
  <c r="AM653" i="37" s="1"/>
  <c r="AJ653" i="37"/>
  <c r="AH653" i="37"/>
  <c r="AK652" i="37"/>
  <c r="AJ652" i="37"/>
  <c r="AH652" i="37"/>
  <c r="AM651" i="37"/>
  <c r="AL651" i="37"/>
  <c r="AK651" i="37"/>
  <c r="AJ651" i="37"/>
  <c r="AH651" i="37"/>
  <c r="AM650" i="37"/>
  <c r="AK650" i="37"/>
  <c r="AL650" i="37" s="1"/>
  <c r="AJ650" i="37"/>
  <c r="AH650" i="37"/>
  <c r="AK649" i="37"/>
  <c r="AM649" i="37" s="1"/>
  <c r="AJ649" i="37"/>
  <c r="AH649" i="37"/>
  <c r="AK633" i="37"/>
  <c r="AJ633" i="37"/>
  <c r="AH633" i="37"/>
  <c r="AM632" i="37"/>
  <c r="AL632" i="37"/>
  <c r="AK632" i="37"/>
  <c r="AJ632" i="37"/>
  <c r="AH632" i="37"/>
  <c r="AM631" i="37"/>
  <c r="AK631" i="37"/>
  <c r="AL631" i="37" s="1"/>
  <c r="AJ631" i="37"/>
  <c r="AH631" i="37"/>
  <c r="AK630" i="37"/>
  <c r="AM630" i="37" s="1"/>
  <c r="AJ630" i="37"/>
  <c r="AJ636" i="37" s="1"/>
  <c r="AH630" i="37"/>
  <c r="AK629" i="37"/>
  <c r="AJ629" i="37"/>
  <c r="AH629" i="37"/>
  <c r="AH636" i="37" s="1"/>
  <c r="AL613" i="37"/>
  <c r="AK613" i="37"/>
  <c r="AM613" i="37" s="1"/>
  <c r="AJ613" i="37"/>
  <c r="AH613" i="37"/>
  <c r="AM612" i="37"/>
  <c r="AK612" i="37"/>
  <c r="AL612" i="37" s="1"/>
  <c r="AJ612" i="37"/>
  <c r="AH612" i="37"/>
  <c r="AL611" i="37"/>
  <c r="AK611" i="37"/>
  <c r="AM611" i="37" s="1"/>
  <c r="AJ611" i="37"/>
  <c r="AH611" i="37"/>
  <c r="AK610" i="37"/>
  <c r="AJ610" i="37"/>
  <c r="AH610" i="37"/>
  <c r="AL609" i="37"/>
  <c r="AK609" i="37"/>
  <c r="AM609" i="37" s="1"/>
  <c r="AJ609" i="37"/>
  <c r="AJ616" i="37" s="1"/>
  <c r="AH609" i="37"/>
  <c r="AM593" i="37"/>
  <c r="AK593" i="37"/>
  <c r="AL593" i="37" s="1"/>
  <c r="AJ593" i="37"/>
  <c r="AH593" i="37"/>
  <c r="AK592" i="37"/>
  <c r="AM592" i="37" s="1"/>
  <c r="AJ592" i="37"/>
  <c r="AH592" i="37"/>
  <c r="AK591" i="37"/>
  <c r="AJ591" i="37"/>
  <c r="AH591" i="37"/>
  <c r="AL590" i="37"/>
  <c r="AK590" i="37"/>
  <c r="AM590" i="37" s="1"/>
  <c r="AJ590" i="37"/>
  <c r="AH590" i="37"/>
  <c r="AM589" i="37"/>
  <c r="AK589" i="37"/>
  <c r="AL589" i="37" s="1"/>
  <c r="AJ589" i="37"/>
  <c r="AJ596" i="37" s="1"/>
  <c r="AH589" i="37"/>
  <c r="AH576" i="37"/>
  <c r="AK573" i="37"/>
  <c r="AM573" i="37" s="1"/>
  <c r="AJ573" i="37"/>
  <c r="AH573" i="37"/>
  <c r="AK572" i="37"/>
  <c r="AJ572" i="37"/>
  <c r="AH572" i="37"/>
  <c r="AL571" i="37"/>
  <c r="AK571" i="37"/>
  <c r="AM571" i="37" s="1"/>
  <c r="AJ571" i="37"/>
  <c r="AH571" i="37"/>
  <c r="AM570" i="37"/>
  <c r="AK570" i="37"/>
  <c r="AL570" i="37" s="1"/>
  <c r="AJ570" i="37"/>
  <c r="AH570" i="37"/>
  <c r="AK569" i="37"/>
  <c r="AM569" i="37" s="1"/>
  <c r="AJ569" i="37"/>
  <c r="AJ576" i="37" s="1"/>
  <c r="AH569" i="37"/>
  <c r="AK553" i="37"/>
  <c r="AJ553" i="37"/>
  <c r="AH553" i="37"/>
  <c r="AL552" i="37"/>
  <c r="AK552" i="37"/>
  <c r="AM552" i="37" s="1"/>
  <c r="AJ552" i="37"/>
  <c r="AH552" i="37"/>
  <c r="AM551" i="37"/>
  <c r="AK551" i="37"/>
  <c r="AL551" i="37" s="1"/>
  <c r="AJ551" i="37"/>
  <c r="AH551" i="37"/>
  <c r="AL550" i="37"/>
  <c r="AK550" i="37"/>
  <c r="AM550" i="37" s="1"/>
  <c r="AJ550" i="37"/>
  <c r="AJ556" i="37" s="1"/>
  <c r="AH550" i="37"/>
  <c r="AK549" i="37"/>
  <c r="AJ549" i="37"/>
  <c r="AH549" i="37"/>
  <c r="AH556" i="37" s="1"/>
  <c r="AL533" i="37"/>
  <c r="AK533" i="37"/>
  <c r="AM533" i="37" s="1"/>
  <c r="AJ533" i="37"/>
  <c r="AH533" i="37"/>
  <c r="AM532" i="37"/>
  <c r="AK532" i="37"/>
  <c r="AL532" i="37" s="1"/>
  <c r="AJ532" i="37"/>
  <c r="AH532" i="37"/>
  <c r="AL531" i="37"/>
  <c r="AK531" i="37"/>
  <c r="AM531" i="37" s="1"/>
  <c r="AJ531" i="37"/>
  <c r="AH531" i="37"/>
  <c r="AK530" i="37"/>
  <c r="AJ530" i="37"/>
  <c r="AH530" i="37"/>
  <c r="AL529" i="37"/>
  <c r="AK529" i="37"/>
  <c r="AM529" i="37" s="1"/>
  <c r="AJ529" i="37"/>
  <c r="AJ536" i="37" s="1"/>
  <c r="AH529" i="37"/>
  <c r="AM513" i="37"/>
  <c r="AK513" i="37"/>
  <c r="AL513" i="37" s="1"/>
  <c r="AJ513" i="37"/>
  <c r="AH513" i="37"/>
  <c r="AK512" i="37"/>
  <c r="AM512" i="37" s="1"/>
  <c r="AJ512" i="37"/>
  <c r="AH512" i="37"/>
  <c r="AK511" i="37"/>
  <c r="AJ511" i="37"/>
  <c r="AH511" i="37"/>
  <c r="AL510" i="37"/>
  <c r="AK510" i="37"/>
  <c r="AM510" i="37" s="1"/>
  <c r="AJ510" i="37"/>
  <c r="AH510" i="37"/>
  <c r="AM509" i="37"/>
  <c r="AK509" i="37"/>
  <c r="AL509" i="37" s="1"/>
  <c r="AJ509" i="37"/>
  <c r="AJ516" i="37" s="1"/>
  <c r="AH509" i="37"/>
  <c r="AH496" i="37"/>
  <c r="AK493" i="37"/>
  <c r="AM493" i="37" s="1"/>
  <c r="AJ493" i="37"/>
  <c r="AH493" i="37"/>
  <c r="AK492" i="37"/>
  <c r="AJ492" i="37"/>
  <c r="AH492" i="37"/>
  <c r="AL491" i="37"/>
  <c r="AK491" i="37"/>
  <c r="AM491" i="37" s="1"/>
  <c r="AJ491" i="37"/>
  <c r="AH491" i="37"/>
  <c r="AM490" i="37"/>
  <c r="AK490" i="37"/>
  <c r="AL490" i="37" s="1"/>
  <c r="AJ490" i="37"/>
  <c r="AH490" i="37"/>
  <c r="AL489" i="37"/>
  <c r="AK489" i="37"/>
  <c r="AM489" i="37" s="1"/>
  <c r="AJ489" i="37"/>
  <c r="AJ496" i="37" s="1"/>
  <c r="AH489" i="37"/>
  <c r="AK473" i="37"/>
  <c r="AJ473" i="37"/>
  <c r="AH473" i="37"/>
  <c r="AL472" i="37"/>
  <c r="AK472" i="37"/>
  <c r="AM472" i="37" s="1"/>
  <c r="AJ472" i="37"/>
  <c r="AH472" i="37"/>
  <c r="AM471" i="37"/>
  <c r="AK471" i="37"/>
  <c r="AL471" i="37" s="1"/>
  <c r="AJ471" i="37"/>
  <c r="AH471" i="37"/>
  <c r="AK470" i="37"/>
  <c r="AM470" i="37" s="1"/>
  <c r="AJ470" i="37"/>
  <c r="AJ476" i="37" s="1"/>
  <c r="AH470" i="37"/>
  <c r="AK469" i="37"/>
  <c r="AJ469" i="37"/>
  <c r="AH469" i="37"/>
  <c r="AH476" i="37" s="1"/>
  <c r="AL453" i="37"/>
  <c r="AK453" i="37"/>
  <c r="AM453" i="37" s="1"/>
  <c r="AJ453" i="37"/>
  <c r="AH453" i="37"/>
  <c r="AM452" i="37"/>
  <c r="AK452" i="37"/>
  <c r="AL452" i="37" s="1"/>
  <c r="AJ452" i="37"/>
  <c r="AH452" i="37"/>
  <c r="AL451" i="37"/>
  <c r="AK451" i="37"/>
  <c r="AM451" i="37" s="1"/>
  <c r="AJ451" i="37"/>
  <c r="AH451" i="37"/>
  <c r="AK450" i="37"/>
  <c r="AJ450" i="37"/>
  <c r="AH450" i="37"/>
  <c r="AL449" i="37"/>
  <c r="AK449" i="37"/>
  <c r="AM449" i="37" s="1"/>
  <c r="AJ449" i="37"/>
  <c r="AJ456" i="37" s="1"/>
  <c r="AH449" i="37"/>
  <c r="AM433" i="37"/>
  <c r="AK433" i="37"/>
  <c r="AL433" i="37" s="1"/>
  <c r="AJ433" i="37"/>
  <c r="AH433" i="37"/>
  <c r="AK432" i="37"/>
  <c r="AM432" i="37" s="1"/>
  <c r="AJ432" i="37"/>
  <c r="AH432" i="37"/>
  <c r="AK431" i="37"/>
  <c r="AJ431" i="37"/>
  <c r="AH431" i="37"/>
  <c r="AM430" i="37"/>
  <c r="AL430" i="37"/>
  <c r="AK430" i="37"/>
  <c r="AJ430" i="37"/>
  <c r="AH430" i="37"/>
  <c r="AM429" i="37"/>
  <c r="AK429" i="37"/>
  <c r="AL429" i="37" s="1"/>
  <c r="AJ429" i="37"/>
  <c r="AJ436" i="37" s="1"/>
  <c r="AH429" i="37"/>
  <c r="AH416" i="37"/>
  <c r="AK413" i="37"/>
  <c r="AM413" i="37" s="1"/>
  <c r="AJ413" i="37"/>
  <c r="AH413" i="37"/>
  <c r="AK412" i="37"/>
  <c r="AJ412" i="37"/>
  <c r="AH412" i="37"/>
  <c r="AL411" i="37"/>
  <c r="AK411" i="37"/>
  <c r="AM411" i="37" s="1"/>
  <c r="AJ411" i="37"/>
  <c r="AH411" i="37"/>
  <c r="AM410" i="37"/>
  <c r="AK410" i="37"/>
  <c r="AL410" i="37" s="1"/>
  <c r="AJ410" i="37"/>
  <c r="AH410" i="37"/>
  <c r="AL409" i="37"/>
  <c r="AK409" i="37"/>
  <c r="AM409" i="37" s="1"/>
  <c r="AJ409" i="37"/>
  <c r="AH409" i="37"/>
  <c r="AJ396" i="37"/>
  <c r="AK393" i="37"/>
  <c r="AJ393" i="37"/>
  <c r="AH393" i="37"/>
  <c r="AL392" i="37"/>
  <c r="AK392" i="37"/>
  <c r="AM392" i="37" s="1"/>
  <c r="AJ392" i="37"/>
  <c r="AH392" i="37"/>
  <c r="AM391" i="37"/>
  <c r="AL391" i="37"/>
  <c r="AK391" i="37"/>
  <c r="AJ391" i="37"/>
  <c r="AH391" i="37"/>
  <c r="AK390" i="37"/>
  <c r="AM390" i="37" s="1"/>
  <c r="AJ390" i="37"/>
  <c r="AH390" i="37"/>
  <c r="AK389" i="37"/>
  <c r="AJ389" i="37"/>
  <c r="AH389" i="37"/>
  <c r="AL373" i="37"/>
  <c r="AK373" i="37"/>
  <c r="AM373" i="37" s="1"/>
  <c r="AJ373" i="37"/>
  <c r="AH373" i="37"/>
  <c r="AM372" i="37"/>
  <c r="AK372" i="37"/>
  <c r="AL372" i="37" s="1"/>
  <c r="AJ372" i="37"/>
  <c r="AH372" i="37"/>
  <c r="AK371" i="37"/>
  <c r="AM371" i="37" s="1"/>
  <c r="AJ371" i="37"/>
  <c r="AH371" i="37"/>
  <c r="AK370" i="37"/>
  <c r="AJ370" i="37"/>
  <c r="AH370" i="37"/>
  <c r="AL369" i="37"/>
  <c r="AK369" i="37"/>
  <c r="AM369" i="37" s="1"/>
  <c r="AJ369" i="37"/>
  <c r="AH369" i="37"/>
  <c r="AM353" i="37"/>
  <c r="AK353" i="37"/>
  <c r="AL353" i="37" s="1"/>
  <c r="AJ353" i="37"/>
  <c r="AH353" i="37"/>
  <c r="AK352" i="37"/>
  <c r="AM352" i="37" s="1"/>
  <c r="AJ352" i="37"/>
  <c r="AH352" i="37"/>
  <c r="AK351" i="37"/>
  <c r="AJ351" i="37"/>
  <c r="AH351" i="37"/>
  <c r="AL350" i="37"/>
  <c r="AK350" i="37"/>
  <c r="AM350" i="37" s="1"/>
  <c r="AJ350" i="37"/>
  <c r="AH350" i="37"/>
  <c r="AM349" i="37"/>
  <c r="AK349" i="37"/>
  <c r="AL349" i="37" s="1"/>
  <c r="AJ349" i="37"/>
  <c r="AH349" i="37"/>
  <c r="AH336" i="37"/>
  <c r="AK333" i="37"/>
  <c r="AM333" i="37" s="1"/>
  <c r="AJ333" i="37"/>
  <c r="AH333" i="37"/>
  <c r="AK332" i="37"/>
  <c r="AJ332" i="37"/>
  <c r="AH332" i="37"/>
  <c r="AL331" i="37"/>
  <c r="AK331" i="37"/>
  <c r="AM331" i="37" s="1"/>
  <c r="AJ331" i="37"/>
  <c r="AH331" i="37"/>
  <c r="AM330" i="37"/>
  <c r="AK330" i="37"/>
  <c r="AL330" i="37" s="1"/>
  <c r="AJ330" i="37"/>
  <c r="AH330" i="37"/>
  <c r="AK329" i="37"/>
  <c r="AM329" i="37" s="1"/>
  <c r="AJ329" i="37"/>
  <c r="AJ336" i="37" s="1"/>
  <c r="AH329" i="37"/>
  <c r="AK313" i="37"/>
  <c r="AJ313" i="37"/>
  <c r="AH313" i="37"/>
  <c r="AL312" i="37"/>
  <c r="AK312" i="37"/>
  <c r="AM312" i="37" s="1"/>
  <c r="AJ312" i="37"/>
  <c r="AH312" i="37"/>
  <c r="AM311" i="37"/>
  <c r="AK311" i="37"/>
  <c r="AL311" i="37" s="1"/>
  <c r="AJ311" i="37"/>
  <c r="AH311" i="37"/>
  <c r="AK310" i="37"/>
  <c r="AM310" i="37" s="1"/>
  <c r="AJ310" i="37"/>
  <c r="AJ316" i="37" s="1"/>
  <c r="AH310" i="37"/>
  <c r="AK309" i="37"/>
  <c r="AJ309" i="37"/>
  <c r="AH309" i="37"/>
  <c r="AH316" i="37" s="1"/>
  <c r="AL293" i="37"/>
  <c r="AK293" i="37"/>
  <c r="AM293" i="37" s="1"/>
  <c r="AJ293" i="37"/>
  <c r="AH293" i="37"/>
  <c r="AM292" i="37"/>
  <c r="AK292" i="37"/>
  <c r="AL292" i="37" s="1"/>
  <c r="AJ292" i="37"/>
  <c r="AH292" i="37"/>
  <c r="AK291" i="37"/>
  <c r="AM291" i="37" s="1"/>
  <c r="AJ291" i="37"/>
  <c r="AH291" i="37"/>
  <c r="AK290" i="37"/>
  <c r="AJ290" i="37"/>
  <c r="AH290" i="37"/>
  <c r="AL289" i="37"/>
  <c r="AK289" i="37"/>
  <c r="AM289" i="37" s="1"/>
  <c r="AJ289" i="37"/>
  <c r="AH289" i="37"/>
  <c r="AH296" i="37" s="1"/>
  <c r="AK273" i="37"/>
  <c r="AM273" i="37" s="1"/>
  <c r="AJ273" i="37"/>
  <c r="AH273" i="37"/>
  <c r="AM272" i="37"/>
  <c r="AL272" i="37"/>
  <c r="AK272" i="37"/>
  <c r="AJ272" i="37"/>
  <c r="AH272" i="37"/>
  <c r="AM271" i="37"/>
  <c r="AK271" i="37"/>
  <c r="AL271" i="37" s="1"/>
  <c r="AJ271" i="37"/>
  <c r="AH271" i="37"/>
  <c r="AK270" i="37"/>
  <c r="AM270" i="37" s="1"/>
  <c r="AJ270" i="37"/>
  <c r="AJ276" i="37" s="1"/>
  <c r="AH270" i="37"/>
  <c r="AK269" i="37"/>
  <c r="AM269" i="37" s="1"/>
  <c r="AJ269" i="37"/>
  <c r="AH269" i="37"/>
  <c r="AH276" i="37" s="1"/>
  <c r="AM253" i="37"/>
  <c r="AL253" i="37"/>
  <c r="AK253" i="37"/>
  <c r="AJ253" i="37"/>
  <c r="AH253" i="37"/>
  <c r="AM252" i="37"/>
  <c r="AK252" i="37"/>
  <c r="AL252" i="37" s="1"/>
  <c r="AJ252" i="37"/>
  <c r="AH252" i="37"/>
  <c r="AK251" i="37"/>
  <c r="AM251" i="37" s="1"/>
  <c r="AJ251" i="37"/>
  <c r="AH251" i="37"/>
  <c r="AK250" i="37"/>
  <c r="AM250" i="37" s="1"/>
  <c r="AJ250" i="37"/>
  <c r="AH250" i="37"/>
  <c r="AM249" i="37"/>
  <c r="AL249" i="37"/>
  <c r="AK249" i="37"/>
  <c r="AJ249" i="37"/>
  <c r="AJ256" i="37" s="1"/>
  <c r="AH249" i="37"/>
  <c r="AH256" i="37" s="1"/>
  <c r="AM233" i="37"/>
  <c r="AK233" i="37"/>
  <c r="AL233" i="37" s="1"/>
  <c r="AJ233" i="37"/>
  <c r="AH233" i="37"/>
  <c r="AK232" i="37"/>
  <c r="AM232" i="37" s="1"/>
  <c r="AJ232" i="37"/>
  <c r="AH232" i="37"/>
  <c r="AK231" i="37"/>
  <c r="AM231" i="37" s="1"/>
  <c r="AJ231" i="37"/>
  <c r="AH231" i="37"/>
  <c r="AM230" i="37"/>
  <c r="AL230" i="37"/>
  <c r="AK230" i="37"/>
  <c r="AJ230" i="37"/>
  <c r="AH230" i="37"/>
  <c r="AM229" i="37"/>
  <c r="AK229" i="37"/>
  <c r="AL229" i="37" s="1"/>
  <c r="AJ229" i="37"/>
  <c r="AJ236" i="37" s="1"/>
  <c r="AH229" i="37"/>
  <c r="AH236" i="37" s="1"/>
  <c r="AK213" i="37"/>
  <c r="AM213" i="37" s="1"/>
  <c r="AJ213" i="37"/>
  <c r="AH213" i="37"/>
  <c r="AK212" i="37"/>
  <c r="AM212" i="37" s="1"/>
  <c r="AJ212" i="37"/>
  <c r="AH212" i="37"/>
  <c r="AM211" i="37"/>
  <c r="AL211" i="37"/>
  <c r="AK211" i="37"/>
  <c r="AJ211" i="37"/>
  <c r="AH211" i="37"/>
  <c r="AM210" i="37"/>
  <c r="AK210" i="37"/>
  <c r="AL210" i="37" s="1"/>
  <c r="AJ210" i="37"/>
  <c r="AH210" i="37"/>
  <c r="AH216" i="37" s="1"/>
  <c r="AK209" i="37"/>
  <c r="AM209" i="37" s="1"/>
  <c r="AJ209" i="37"/>
  <c r="AJ216" i="37" s="1"/>
  <c r="AH209" i="37"/>
  <c r="AK193" i="37"/>
  <c r="AM193" i="37" s="1"/>
  <c r="AJ193" i="37"/>
  <c r="AH193" i="37"/>
  <c r="AM192" i="37"/>
  <c r="AL192" i="37"/>
  <c r="AK192" i="37"/>
  <c r="AJ192" i="37"/>
  <c r="AH192" i="37"/>
  <c r="AM191" i="37"/>
  <c r="AK191" i="37"/>
  <c r="AL191" i="37" s="1"/>
  <c r="AJ191" i="37"/>
  <c r="AH191" i="37"/>
  <c r="AL190" i="37"/>
  <c r="AK190" i="37"/>
  <c r="AM190" i="37" s="1"/>
  <c r="AJ190" i="37"/>
  <c r="AJ196" i="37" s="1"/>
  <c r="AH190" i="37"/>
  <c r="AK189" i="37"/>
  <c r="AM189" i="37" s="1"/>
  <c r="AJ189" i="37"/>
  <c r="AH189" i="37"/>
  <c r="AH196" i="37" s="1"/>
  <c r="AM173" i="37"/>
  <c r="AL173" i="37"/>
  <c r="AK173" i="37"/>
  <c r="AJ173" i="37"/>
  <c r="AH173" i="37"/>
  <c r="AM172" i="37"/>
  <c r="AK172" i="37"/>
  <c r="AL172" i="37" s="1"/>
  <c r="AJ172" i="37"/>
  <c r="AH172" i="37"/>
  <c r="AL171" i="37"/>
  <c r="AK171" i="37"/>
  <c r="AM171" i="37" s="1"/>
  <c r="AJ171" i="37"/>
  <c r="AH171" i="37"/>
  <c r="AK170" i="37"/>
  <c r="AM170" i="37" s="1"/>
  <c r="AJ170" i="37"/>
  <c r="AH170" i="37"/>
  <c r="AM169" i="37"/>
  <c r="AL169" i="37"/>
  <c r="AK169" i="37"/>
  <c r="AJ169" i="37"/>
  <c r="AJ176" i="37" s="1"/>
  <c r="AH169" i="37"/>
  <c r="AH176" i="37" s="1"/>
  <c r="AM153" i="37"/>
  <c r="AK153" i="37"/>
  <c r="AL153" i="37" s="1"/>
  <c r="AJ153" i="37"/>
  <c r="AH153" i="37"/>
  <c r="AL152" i="37"/>
  <c r="AK152" i="37"/>
  <c r="AM152" i="37" s="1"/>
  <c r="AJ152" i="37"/>
  <c r="AH152" i="37"/>
  <c r="AK151" i="37"/>
  <c r="AM151" i="37" s="1"/>
  <c r="AJ151" i="37"/>
  <c r="AH151" i="37"/>
  <c r="AM150" i="37"/>
  <c r="AL150" i="37"/>
  <c r="AK150" i="37"/>
  <c r="AJ150" i="37"/>
  <c r="AH150" i="37"/>
  <c r="AM149" i="37"/>
  <c r="AK149" i="37"/>
  <c r="AL149" i="37" s="1"/>
  <c r="AJ149" i="37"/>
  <c r="AJ156" i="37" s="1"/>
  <c r="AH149" i="37"/>
  <c r="AH156" i="37" s="1"/>
  <c r="AL133" i="37"/>
  <c r="AK133" i="37"/>
  <c r="AM133" i="37" s="1"/>
  <c r="AJ133" i="37"/>
  <c r="AH133" i="37"/>
  <c r="AK132" i="37"/>
  <c r="AM132" i="37" s="1"/>
  <c r="AJ132" i="37"/>
  <c r="AH132" i="37"/>
  <c r="AM131" i="37"/>
  <c r="AL131" i="37"/>
  <c r="AK131" i="37"/>
  <c r="AJ131" i="37"/>
  <c r="AH131" i="37"/>
  <c r="AM130" i="37"/>
  <c r="AK130" i="37"/>
  <c r="AL130" i="37" s="1"/>
  <c r="AJ130" i="37"/>
  <c r="AH130" i="37"/>
  <c r="AH136" i="37" s="1"/>
  <c r="AL129" i="37"/>
  <c r="AK129" i="37"/>
  <c r="AM129" i="37" s="1"/>
  <c r="AJ129" i="37"/>
  <c r="AJ136" i="37" s="1"/>
  <c r="AH129" i="37"/>
  <c r="AK113" i="37"/>
  <c r="AM113" i="37" s="1"/>
  <c r="AJ113" i="37"/>
  <c r="AH113" i="37"/>
  <c r="AM112" i="37"/>
  <c r="AL112" i="37"/>
  <c r="AK112" i="37"/>
  <c r="AJ112" i="37"/>
  <c r="AH112" i="37"/>
  <c r="AM111" i="37"/>
  <c r="AK111" i="37"/>
  <c r="AL111" i="37" s="1"/>
  <c r="AJ111" i="37"/>
  <c r="AH111" i="37"/>
  <c r="AL110" i="37"/>
  <c r="AK110" i="37"/>
  <c r="AM110" i="37" s="1"/>
  <c r="AJ110" i="37"/>
  <c r="AJ116" i="37" s="1"/>
  <c r="AH110" i="37"/>
  <c r="AK109" i="37"/>
  <c r="AM109" i="37" s="1"/>
  <c r="AJ109" i="37"/>
  <c r="AH109" i="37"/>
  <c r="AH116" i="37" s="1"/>
  <c r="AM93" i="37"/>
  <c r="AL93" i="37"/>
  <c r="AK93" i="37"/>
  <c r="AJ93" i="37"/>
  <c r="AH93" i="37"/>
  <c r="AM92" i="37"/>
  <c r="AK92" i="37"/>
  <c r="AL92" i="37" s="1"/>
  <c r="AJ92" i="37"/>
  <c r="AH92" i="37"/>
  <c r="AL91" i="37"/>
  <c r="AK91" i="37"/>
  <c r="AM91" i="37" s="1"/>
  <c r="AJ91" i="37"/>
  <c r="AH91" i="37"/>
  <c r="AK90" i="37"/>
  <c r="AM90" i="37" s="1"/>
  <c r="AJ90" i="37"/>
  <c r="AH90" i="37"/>
  <c r="AM89" i="37"/>
  <c r="AL89" i="37"/>
  <c r="AK89" i="37"/>
  <c r="AJ89" i="37"/>
  <c r="AJ96" i="37" s="1"/>
  <c r="AH89" i="37"/>
  <c r="AH96" i="37" s="1"/>
  <c r="AM73" i="37"/>
  <c r="AK73" i="37"/>
  <c r="AL73" i="37" s="1"/>
  <c r="AJ73" i="37"/>
  <c r="AH73" i="37"/>
  <c r="AL72" i="37"/>
  <c r="AK72" i="37"/>
  <c r="AM72" i="37" s="1"/>
  <c r="AJ72" i="37"/>
  <c r="AH72" i="37"/>
  <c r="AK71" i="37"/>
  <c r="AM71" i="37" s="1"/>
  <c r="AJ71" i="37"/>
  <c r="AH71" i="37"/>
  <c r="AM70" i="37"/>
  <c r="AL70" i="37"/>
  <c r="AK70" i="37"/>
  <c r="AJ70" i="37"/>
  <c r="AH70" i="37"/>
  <c r="AM69" i="37"/>
  <c r="AK69" i="37"/>
  <c r="AL69" i="37" s="1"/>
  <c r="AJ69" i="37"/>
  <c r="AJ76" i="37" s="1"/>
  <c r="AH69" i="37"/>
  <c r="AH76" i="37" s="1"/>
  <c r="AL53" i="37"/>
  <c r="AK53" i="37"/>
  <c r="AM53" i="37" s="1"/>
  <c r="AJ53" i="37"/>
  <c r="AH53" i="37"/>
  <c r="AK52" i="37"/>
  <c r="AM52" i="37" s="1"/>
  <c r="AJ52" i="37"/>
  <c r="AH52" i="37"/>
  <c r="AL51" i="37"/>
  <c r="AK51" i="37"/>
  <c r="AM51" i="37" s="1"/>
  <c r="AJ51" i="37"/>
  <c r="AH51" i="37"/>
  <c r="AM50" i="37"/>
  <c r="AK50" i="37"/>
  <c r="AL50" i="37" s="1"/>
  <c r="AJ50" i="37"/>
  <c r="AH50" i="37"/>
  <c r="AH56" i="37" s="1"/>
  <c r="AL49" i="37"/>
  <c r="AK49" i="37"/>
  <c r="AM49" i="37" s="1"/>
  <c r="AJ49" i="37"/>
  <c r="AJ56" i="37" s="1"/>
  <c r="AH49" i="37"/>
  <c r="AK33" i="37"/>
  <c r="AM33" i="37" s="1"/>
  <c r="AJ33" i="37"/>
  <c r="AH33" i="37"/>
  <c r="AL32" i="37"/>
  <c r="AK32" i="37"/>
  <c r="AM32" i="37" s="1"/>
  <c r="AJ32" i="37"/>
  <c r="AH32" i="37"/>
  <c r="AM31" i="37"/>
  <c r="AK31" i="37"/>
  <c r="AL31" i="37" s="1"/>
  <c r="AJ31" i="37"/>
  <c r="AH31" i="37"/>
  <c r="AL30" i="37"/>
  <c r="AK30" i="37"/>
  <c r="AM30" i="37" s="1"/>
  <c r="AJ30" i="37"/>
  <c r="AJ36" i="37" s="1"/>
  <c r="AH30" i="37"/>
  <c r="AK29" i="37"/>
  <c r="AM29" i="37" s="1"/>
  <c r="AJ29" i="37"/>
  <c r="AH29" i="37"/>
  <c r="AH36" i="37" s="1"/>
  <c r="AG39" i="37" s="1"/>
  <c r="AL13" i="37"/>
  <c r="AK13" i="37"/>
  <c r="AM13" i="37" s="1"/>
  <c r="AJ13" i="37"/>
  <c r="AH13" i="37"/>
  <c r="AM12" i="37"/>
  <c r="AK12" i="37"/>
  <c r="AL12" i="37" s="1"/>
  <c r="AJ12" i="37"/>
  <c r="AH12" i="37"/>
  <c r="AL11" i="37"/>
  <c r="AK11" i="37"/>
  <c r="AM11" i="37" s="1"/>
  <c r="AJ11" i="37"/>
  <c r="AH11" i="37"/>
  <c r="AK10" i="37"/>
  <c r="AM10" i="37" s="1"/>
  <c r="AJ10" i="37"/>
  <c r="AH10" i="37"/>
  <c r="AL9" i="37"/>
  <c r="AK9" i="37"/>
  <c r="AM9" i="37" s="1"/>
  <c r="AJ9" i="37"/>
  <c r="AJ16" i="37" s="1"/>
  <c r="AH9" i="37"/>
  <c r="AH16" i="37" s="1"/>
  <c r="AG19" i="37" s="1"/>
  <c r="AK653" i="36"/>
  <c r="AJ653" i="36"/>
  <c r="AH653" i="36"/>
  <c r="AL652" i="36"/>
  <c r="AK652" i="36"/>
  <c r="AM652" i="36" s="1"/>
  <c r="AJ652" i="36"/>
  <c r="AH652" i="36"/>
  <c r="AM651" i="36"/>
  <c r="AL651" i="36"/>
  <c r="AK651" i="36"/>
  <c r="AJ651" i="36"/>
  <c r="AH651" i="36"/>
  <c r="AM650" i="36"/>
  <c r="AK650" i="36"/>
  <c r="AL650" i="36" s="1"/>
  <c r="AJ650" i="36"/>
  <c r="AJ656" i="36" s="1"/>
  <c r="AH650" i="36"/>
  <c r="AH656" i="36" s="1"/>
  <c r="AK649" i="36"/>
  <c r="AJ649" i="36"/>
  <c r="AH649" i="36"/>
  <c r="AL633" i="36"/>
  <c r="AK633" i="36"/>
  <c r="AM633" i="36" s="1"/>
  <c r="AJ633" i="36"/>
  <c r="AH633" i="36"/>
  <c r="AM632" i="36"/>
  <c r="AL632" i="36"/>
  <c r="AK632" i="36"/>
  <c r="AJ632" i="36"/>
  <c r="AH632" i="36"/>
  <c r="AM631" i="36"/>
  <c r="AK631" i="36"/>
  <c r="AL631" i="36" s="1"/>
  <c r="AJ631" i="36"/>
  <c r="AJ636" i="36" s="1"/>
  <c r="AH631" i="36"/>
  <c r="AK630" i="36"/>
  <c r="AJ630" i="36"/>
  <c r="AH630" i="36"/>
  <c r="AL629" i="36"/>
  <c r="AK629" i="36"/>
  <c r="AM629" i="36" s="1"/>
  <c r="AJ629" i="36"/>
  <c r="AH629" i="36"/>
  <c r="AM613" i="36"/>
  <c r="AL613" i="36"/>
  <c r="AK613" i="36"/>
  <c r="AJ613" i="36"/>
  <c r="AH613" i="36"/>
  <c r="AM612" i="36"/>
  <c r="AK612" i="36"/>
  <c r="AL612" i="36" s="1"/>
  <c r="AJ612" i="36"/>
  <c r="AH612" i="36"/>
  <c r="AK611" i="36"/>
  <c r="AJ611" i="36"/>
  <c r="AH611" i="36"/>
  <c r="AL610" i="36"/>
  <c r="AK610" i="36"/>
  <c r="AM610" i="36" s="1"/>
  <c r="AJ610" i="36"/>
  <c r="AH610" i="36"/>
  <c r="AM609" i="36"/>
  <c r="AL609" i="36"/>
  <c r="AK609" i="36"/>
  <c r="AJ609" i="36"/>
  <c r="AJ616" i="36" s="1"/>
  <c r="AH609" i="36"/>
  <c r="AH616" i="36" s="1"/>
  <c r="AM593" i="36"/>
  <c r="AK593" i="36"/>
  <c r="AL593" i="36" s="1"/>
  <c r="AJ593" i="36"/>
  <c r="AH593" i="36"/>
  <c r="AK592" i="36"/>
  <c r="AJ592" i="36"/>
  <c r="AH592" i="36"/>
  <c r="AL591" i="36"/>
  <c r="AK591" i="36"/>
  <c r="AM591" i="36" s="1"/>
  <c r="AJ591" i="36"/>
  <c r="AH591" i="36"/>
  <c r="AM590" i="36"/>
  <c r="AL590" i="36"/>
  <c r="AK590" i="36"/>
  <c r="AJ590" i="36"/>
  <c r="AH590" i="36"/>
  <c r="AM589" i="36"/>
  <c r="AK589" i="36"/>
  <c r="AL589" i="36" s="1"/>
  <c r="AJ589" i="36"/>
  <c r="AJ596" i="36" s="1"/>
  <c r="AH589" i="36"/>
  <c r="AH596" i="36" s="1"/>
  <c r="AK573" i="36"/>
  <c r="AJ573" i="36"/>
  <c r="AH573" i="36"/>
  <c r="AL572" i="36"/>
  <c r="AK572" i="36"/>
  <c r="AM572" i="36" s="1"/>
  <c r="AJ572" i="36"/>
  <c r="AH572" i="36"/>
  <c r="AM571" i="36"/>
  <c r="AL571" i="36"/>
  <c r="AK571" i="36"/>
  <c r="AJ571" i="36"/>
  <c r="AH571" i="36"/>
  <c r="AM570" i="36"/>
  <c r="AK570" i="36"/>
  <c r="AL570" i="36" s="1"/>
  <c r="AJ570" i="36"/>
  <c r="AJ576" i="36" s="1"/>
  <c r="AH570" i="36"/>
  <c r="AH576" i="36" s="1"/>
  <c r="AK569" i="36"/>
  <c r="AJ569" i="36"/>
  <c r="AH569" i="36"/>
  <c r="AL553" i="36"/>
  <c r="AK553" i="36"/>
  <c r="AM553" i="36" s="1"/>
  <c r="AJ553" i="36"/>
  <c r="AH553" i="36"/>
  <c r="AM552" i="36"/>
  <c r="AL552" i="36"/>
  <c r="AK552" i="36"/>
  <c r="AJ552" i="36"/>
  <c r="AH552" i="36"/>
  <c r="AM551" i="36"/>
  <c r="AK551" i="36"/>
  <c r="AL551" i="36" s="1"/>
  <c r="AJ551" i="36"/>
  <c r="AJ556" i="36" s="1"/>
  <c r="AH551" i="36"/>
  <c r="AK550" i="36"/>
  <c r="AJ550" i="36"/>
  <c r="AH550" i="36"/>
  <c r="AL549" i="36"/>
  <c r="AK549" i="36"/>
  <c r="AM549" i="36" s="1"/>
  <c r="AJ549" i="36"/>
  <c r="AH549" i="36"/>
  <c r="AM533" i="36"/>
  <c r="AL533" i="36"/>
  <c r="AK533" i="36"/>
  <c r="AJ533" i="36"/>
  <c r="AH533" i="36"/>
  <c r="AM532" i="36"/>
  <c r="AK532" i="36"/>
  <c r="AL532" i="36" s="1"/>
  <c r="AJ532" i="36"/>
  <c r="AH532" i="36"/>
  <c r="AK531" i="36"/>
  <c r="AJ531" i="36"/>
  <c r="AH531" i="36"/>
  <c r="AL530" i="36"/>
  <c r="AK530" i="36"/>
  <c r="AM530" i="36" s="1"/>
  <c r="AJ530" i="36"/>
  <c r="AH530" i="36"/>
  <c r="AM529" i="36"/>
  <c r="AL529" i="36"/>
  <c r="AK529" i="36"/>
  <c r="AJ529" i="36"/>
  <c r="AJ536" i="36" s="1"/>
  <c r="AH529" i="36"/>
  <c r="AH536" i="36" s="1"/>
  <c r="AM513" i="36"/>
  <c r="AK513" i="36"/>
  <c r="AL513" i="36" s="1"/>
  <c r="AJ513" i="36"/>
  <c r="AH513" i="36"/>
  <c r="AK512" i="36"/>
  <c r="AJ512" i="36"/>
  <c r="AH512" i="36"/>
  <c r="AL511" i="36"/>
  <c r="AK511" i="36"/>
  <c r="AM511" i="36" s="1"/>
  <c r="AJ511" i="36"/>
  <c r="AH511" i="36"/>
  <c r="AM510" i="36"/>
  <c r="AL510" i="36"/>
  <c r="AK510" i="36"/>
  <c r="AJ510" i="36"/>
  <c r="AH510" i="36"/>
  <c r="AM509" i="36"/>
  <c r="AK509" i="36"/>
  <c r="AL509" i="36" s="1"/>
  <c r="AJ509" i="36"/>
  <c r="AJ516" i="36" s="1"/>
  <c r="AH509" i="36"/>
  <c r="AH516" i="36" s="1"/>
  <c r="AK493" i="36"/>
  <c r="AJ493" i="36"/>
  <c r="AH493" i="36"/>
  <c r="AL492" i="36"/>
  <c r="AK492" i="36"/>
  <c r="AM492" i="36" s="1"/>
  <c r="AJ492" i="36"/>
  <c r="AH492" i="36"/>
  <c r="AM491" i="36"/>
  <c r="AL491" i="36"/>
  <c r="AK491" i="36"/>
  <c r="AJ491" i="36"/>
  <c r="AH491" i="36"/>
  <c r="AM490" i="36"/>
  <c r="AK490" i="36"/>
  <c r="AL490" i="36" s="1"/>
  <c r="AJ490" i="36"/>
  <c r="AJ496" i="36" s="1"/>
  <c r="AH490" i="36"/>
  <c r="AH496" i="36" s="1"/>
  <c r="AK489" i="36"/>
  <c r="AJ489" i="36"/>
  <c r="AH489" i="36"/>
  <c r="AL473" i="36"/>
  <c r="AK473" i="36"/>
  <c r="AM473" i="36" s="1"/>
  <c r="AJ473" i="36"/>
  <c r="AH473" i="36"/>
  <c r="AM472" i="36"/>
  <c r="AL472" i="36"/>
  <c r="AK472" i="36"/>
  <c r="AJ472" i="36"/>
  <c r="AH472" i="36"/>
  <c r="AM471" i="36"/>
  <c r="AK471" i="36"/>
  <c r="AL471" i="36" s="1"/>
  <c r="AJ471" i="36"/>
  <c r="AJ476" i="36" s="1"/>
  <c r="AH471" i="36"/>
  <c r="AK470" i="36"/>
  <c r="AJ470" i="36"/>
  <c r="AH470" i="36"/>
  <c r="AL469" i="36"/>
  <c r="AK469" i="36"/>
  <c r="AM469" i="36" s="1"/>
  <c r="AJ469" i="36"/>
  <c r="AH469" i="36"/>
  <c r="AM453" i="36"/>
  <c r="AL453" i="36"/>
  <c r="AK453" i="36"/>
  <c r="AJ453" i="36"/>
  <c r="AH453" i="36"/>
  <c r="AM452" i="36"/>
  <c r="AK452" i="36"/>
  <c r="AL452" i="36" s="1"/>
  <c r="AJ452" i="36"/>
  <c r="AH452" i="36"/>
  <c r="AK451" i="36"/>
  <c r="AJ451" i="36"/>
  <c r="AH451" i="36"/>
  <c r="AL450" i="36"/>
  <c r="AK450" i="36"/>
  <c r="AM450" i="36" s="1"/>
  <c r="AJ450" i="36"/>
  <c r="AH450" i="36"/>
  <c r="AM449" i="36"/>
  <c r="AL449" i="36"/>
  <c r="AK449" i="36"/>
  <c r="AJ449" i="36"/>
  <c r="AJ456" i="36" s="1"/>
  <c r="AH449" i="36"/>
  <c r="AH456" i="36" s="1"/>
  <c r="AM433" i="36"/>
  <c r="AK433" i="36"/>
  <c r="AL433" i="36" s="1"/>
  <c r="AJ433" i="36"/>
  <c r="AH433" i="36"/>
  <c r="AK432" i="36"/>
  <c r="AJ432" i="36"/>
  <c r="AH432" i="36"/>
  <c r="AL431" i="36"/>
  <c r="AK431" i="36"/>
  <c r="AM431" i="36" s="1"/>
  <c r="AJ431" i="36"/>
  <c r="AH431" i="36"/>
  <c r="AM430" i="36"/>
  <c r="AL430" i="36"/>
  <c r="AK430" i="36"/>
  <c r="AJ430" i="36"/>
  <c r="AH430" i="36"/>
  <c r="AM429" i="36"/>
  <c r="AK429" i="36"/>
  <c r="AL429" i="36" s="1"/>
  <c r="AJ429" i="36"/>
  <c r="AJ436" i="36" s="1"/>
  <c r="AH429" i="36"/>
  <c r="AH436" i="36" s="1"/>
  <c r="AK413" i="36"/>
  <c r="AJ413" i="36"/>
  <c r="AH413" i="36"/>
  <c r="AL412" i="36"/>
  <c r="AK412" i="36"/>
  <c r="AM412" i="36" s="1"/>
  <c r="AJ412" i="36"/>
  <c r="AH412" i="36"/>
  <c r="AM411" i="36"/>
  <c r="AL411" i="36"/>
  <c r="AK411" i="36"/>
  <c r="AJ411" i="36"/>
  <c r="AH411" i="36"/>
  <c r="AM410" i="36"/>
  <c r="AK410" i="36"/>
  <c r="AL410" i="36" s="1"/>
  <c r="AJ410" i="36"/>
  <c r="AJ416" i="36" s="1"/>
  <c r="AH410" i="36"/>
  <c r="AH416" i="36" s="1"/>
  <c r="AK409" i="36"/>
  <c r="AJ409" i="36"/>
  <c r="AH409" i="36"/>
  <c r="AL393" i="36"/>
  <c r="AK393" i="36"/>
  <c r="AM393" i="36" s="1"/>
  <c r="AJ393" i="36"/>
  <c r="AH393" i="36"/>
  <c r="AM392" i="36"/>
  <c r="AL392" i="36"/>
  <c r="AK392" i="36"/>
  <c r="AJ392" i="36"/>
  <c r="AH392" i="36"/>
  <c r="AM391" i="36"/>
  <c r="AK391" i="36"/>
  <c r="AL391" i="36" s="1"/>
  <c r="AJ391" i="36"/>
  <c r="AJ396" i="36" s="1"/>
  <c r="AH391" i="36"/>
  <c r="AK390" i="36"/>
  <c r="AJ390" i="36"/>
  <c r="AH390" i="36"/>
  <c r="AL389" i="36"/>
  <c r="AK389" i="36"/>
  <c r="AM389" i="36" s="1"/>
  <c r="AJ389" i="36"/>
  <c r="AH389" i="36"/>
  <c r="AM373" i="36"/>
  <c r="AL373" i="36"/>
  <c r="AK373" i="36"/>
  <c r="AJ373" i="36"/>
  <c r="AH373" i="36"/>
  <c r="AM372" i="36"/>
  <c r="AK372" i="36"/>
  <c r="AL372" i="36" s="1"/>
  <c r="AJ372" i="36"/>
  <c r="AH372" i="36"/>
  <c r="AK371" i="36"/>
  <c r="AJ371" i="36"/>
  <c r="AH371" i="36"/>
  <c r="AL370" i="36"/>
  <c r="AK370" i="36"/>
  <c r="AM370" i="36" s="1"/>
  <c r="AJ370" i="36"/>
  <c r="AH370" i="36"/>
  <c r="AM369" i="36"/>
  <c r="AL369" i="36"/>
  <c r="AK369" i="36"/>
  <c r="AJ369" i="36"/>
  <c r="AJ376" i="36" s="1"/>
  <c r="AH369" i="36"/>
  <c r="AH376" i="36" s="1"/>
  <c r="AK353" i="36"/>
  <c r="AL353" i="36" s="1"/>
  <c r="AJ353" i="36"/>
  <c r="AH353" i="36"/>
  <c r="AK352" i="36"/>
  <c r="AM352" i="36" s="1"/>
  <c r="AJ352" i="36"/>
  <c r="AH352" i="36"/>
  <c r="AM351" i="36"/>
  <c r="AL351" i="36"/>
  <c r="AK351" i="36"/>
  <c r="AJ351" i="36"/>
  <c r="AH351" i="36"/>
  <c r="AM350" i="36"/>
  <c r="AL350" i="36"/>
  <c r="AK350" i="36"/>
  <c r="AJ350" i="36"/>
  <c r="AH350" i="36"/>
  <c r="AM349" i="36"/>
  <c r="AK349" i="36"/>
  <c r="AL349" i="36" s="1"/>
  <c r="AJ349" i="36"/>
  <c r="AJ356" i="36" s="1"/>
  <c r="AH349" i="36"/>
  <c r="AH356" i="36" s="1"/>
  <c r="AL336" i="36"/>
  <c r="AM336" i="36" s="1"/>
  <c r="AK333" i="36"/>
  <c r="AM333" i="36" s="1"/>
  <c r="AJ333" i="36"/>
  <c r="AH333" i="36"/>
  <c r="AM332" i="36"/>
  <c r="AL332" i="36"/>
  <c r="AK332" i="36"/>
  <c r="AJ332" i="36"/>
  <c r="AH332" i="36"/>
  <c r="AM331" i="36"/>
  <c r="AL331" i="36"/>
  <c r="AK331" i="36"/>
  <c r="AJ331" i="36"/>
  <c r="AH331" i="36"/>
  <c r="AM330" i="36"/>
  <c r="AK330" i="36"/>
  <c r="AL330" i="36" s="1"/>
  <c r="AJ330" i="36"/>
  <c r="AH330" i="36"/>
  <c r="AH336" i="36" s="1"/>
  <c r="AL329" i="36"/>
  <c r="AK329" i="36"/>
  <c r="AM329" i="36" s="1"/>
  <c r="AJ329" i="36"/>
  <c r="AJ336" i="36" s="1"/>
  <c r="AH329" i="36"/>
  <c r="AM313" i="36"/>
  <c r="AL313" i="36"/>
  <c r="AK313" i="36"/>
  <c r="AJ313" i="36"/>
  <c r="AH313" i="36"/>
  <c r="AM312" i="36"/>
  <c r="AL312" i="36"/>
  <c r="AK312" i="36"/>
  <c r="AJ312" i="36"/>
  <c r="AH312" i="36"/>
  <c r="AM311" i="36"/>
  <c r="AK311" i="36"/>
  <c r="AL311" i="36" s="1"/>
  <c r="AJ311" i="36"/>
  <c r="AH311" i="36"/>
  <c r="AL310" i="36"/>
  <c r="AK310" i="36"/>
  <c r="AM310" i="36" s="1"/>
  <c r="AJ310" i="36"/>
  <c r="AJ316" i="36" s="1"/>
  <c r="AH310" i="36"/>
  <c r="AK309" i="36"/>
  <c r="AJ309" i="36"/>
  <c r="AH309" i="36"/>
  <c r="AH296" i="36"/>
  <c r="AM293" i="36"/>
  <c r="AL293" i="36"/>
  <c r="AK293" i="36"/>
  <c r="AJ293" i="36"/>
  <c r="AH293" i="36"/>
  <c r="AM292" i="36"/>
  <c r="AK292" i="36"/>
  <c r="AL292" i="36" s="1"/>
  <c r="AJ292" i="36"/>
  <c r="AH292" i="36"/>
  <c r="AL291" i="36"/>
  <c r="AK291" i="36"/>
  <c r="AM291" i="36" s="1"/>
  <c r="AJ291" i="36"/>
  <c r="AH291" i="36"/>
  <c r="AK290" i="36"/>
  <c r="AJ290" i="36"/>
  <c r="AH290" i="36"/>
  <c r="AK289" i="36"/>
  <c r="AM289" i="36" s="1"/>
  <c r="AJ289" i="36"/>
  <c r="AH289" i="36"/>
  <c r="AM273" i="36"/>
  <c r="AL273" i="36"/>
  <c r="AK273" i="36"/>
  <c r="AJ273" i="36"/>
  <c r="AH273" i="36"/>
  <c r="AM272" i="36"/>
  <c r="AL272" i="36"/>
  <c r="AK272" i="36"/>
  <c r="AJ272" i="36"/>
  <c r="AH272" i="36"/>
  <c r="AK271" i="36"/>
  <c r="AJ271" i="36"/>
  <c r="AH271" i="36"/>
  <c r="AK270" i="36"/>
  <c r="AM270" i="36" s="1"/>
  <c r="AJ270" i="36"/>
  <c r="AJ276" i="36" s="1"/>
  <c r="AH270" i="36"/>
  <c r="AM269" i="36"/>
  <c r="AL269" i="36"/>
  <c r="AK269" i="36"/>
  <c r="AJ269" i="36"/>
  <c r="AH269" i="36"/>
  <c r="AH276" i="36" s="1"/>
  <c r="AM253" i="36"/>
  <c r="AL253" i="36"/>
  <c r="AK253" i="36"/>
  <c r="AJ253" i="36"/>
  <c r="AH253" i="36"/>
  <c r="AK252" i="36"/>
  <c r="AJ252" i="36"/>
  <c r="AH252" i="36"/>
  <c r="AK251" i="36"/>
  <c r="AM251" i="36" s="1"/>
  <c r="AJ251" i="36"/>
  <c r="AH251" i="36"/>
  <c r="AM250" i="36"/>
  <c r="AL250" i="36"/>
  <c r="AK250" i="36"/>
  <c r="AJ250" i="36"/>
  <c r="AH250" i="36"/>
  <c r="AM249" i="36"/>
  <c r="AL249" i="36"/>
  <c r="AK249" i="36"/>
  <c r="AJ249" i="36"/>
  <c r="AJ256" i="36" s="1"/>
  <c r="AH249" i="36"/>
  <c r="AH256" i="36" s="1"/>
  <c r="AK233" i="36"/>
  <c r="AJ233" i="36"/>
  <c r="AH233" i="36"/>
  <c r="AL232" i="36"/>
  <c r="AK232" i="36"/>
  <c r="AM232" i="36" s="1"/>
  <c r="AJ232" i="36"/>
  <c r="AH232" i="36"/>
  <c r="AM231" i="36"/>
  <c r="AL231" i="36"/>
  <c r="AK231" i="36"/>
  <c r="AJ231" i="36"/>
  <c r="AH231" i="36"/>
  <c r="AH236" i="36" s="1"/>
  <c r="AM230" i="36"/>
  <c r="AL230" i="36"/>
  <c r="AK230" i="36"/>
  <c r="AJ230" i="36"/>
  <c r="AH230" i="36"/>
  <c r="AK229" i="36"/>
  <c r="AJ229" i="36"/>
  <c r="AJ236" i="36" s="1"/>
  <c r="AH229" i="36"/>
  <c r="AK213" i="36"/>
  <c r="AM213" i="36" s="1"/>
  <c r="AJ213" i="36"/>
  <c r="AH213" i="36"/>
  <c r="AM212" i="36"/>
  <c r="AL212" i="36"/>
  <c r="AK212" i="36"/>
  <c r="AJ212" i="36"/>
  <c r="AH212" i="36"/>
  <c r="AM211" i="36"/>
  <c r="AL211" i="36"/>
  <c r="AK211" i="36"/>
  <c r="AJ211" i="36"/>
  <c r="AH211" i="36"/>
  <c r="AK210" i="36"/>
  <c r="AJ210" i="36"/>
  <c r="AJ216" i="36" s="1"/>
  <c r="AH210" i="36"/>
  <c r="AK209" i="36"/>
  <c r="AM209" i="36" s="1"/>
  <c r="AJ209" i="36"/>
  <c r="AH209" i="36"/>
  <c r="AM193" i="36"/>
  <c r="AL193" i="36"/>
  <c r="AK193" i="36"/>
  <c r="AJ193" i="36"/>
  <c r="AH193" i="36"/>
  <c r="AM192" i="36"/>
  <c r="AL192" i="36"/>
  <c r="AK192" i="36"/>
  <c r="AJ192" i="36"/>
  <c r="AH192" i="36"/>
  <c r="AK191" i="36"/>
  <c r="AJ191" i="36"/>
  <c r="AH191" i="36"/>
  <c r="AK190" i="36"/>
  <c r="AM190" i="36" s="1"/>
  <c r="AJ190" i="36"/>
  <c r="AH190" i="36"/>
  <c r="AM189" i="36"/>
  <c r="AL189" i="36"/>
  <c r="AK189" i="36"/>
  <c r="AJ189" i="36"/>
  <c r="AH189" i="36"/>
  <c r="AH196" i="36" s="1"/>
  <c r="AM173" i="36"/>
  <c r="AL173" i="36"/>
  <c r="AK173" i="36"/>
  <c r="AJ173" i="36"/>
  <c r="AH173" i="36"/>
  <c r="AK172" i="36"/>
  <c r="AJ172" i="36"/>
  <c r="AH172" i="36"/>
  <c r="AL171" i="36"/>
  <c r="AK171" i="36"/>
  <c r="AM171" i="36" s="1"/>
  <c r="AJ171" i="36"/>
  <c r="AH171" i="36"/>
  <c r="AM170" i="36"/>
  <c r="AL170" i="36"/>
  <c r="AK170" i="36"/>
  <c r="AJ170" i="36"/>
  <c r="AH170" i="36"/>
  <c r="AH176" i="36" s="1"/>
  <c r="AM169" i="36"/>
  <c r="AL169" i="36"/>
  <c r="AK169" i="36"/>
  <c r="AJ169" i="36"/>
  <c r="AJ176" i="36" s="1"/>
  <c r="AH169" i="36"/>
  <c r="AK153" i="36"/>
  <c r="AJ153" i="36"/>
  <c r="AH153" i="36"/>
  <c r="AK152" i="36"/>
  <c r="AM152" i="36" s="1"/>
  <c r="AJ152" i="36"/>
  <c r="AH152" i="36"/>
  <c r="AM151" i="36"/>
  <c r="AL151" i="36"/>
  <c r="AK151" i="36"/>
  <c r="AJ151" i="36"/>
  <c r="AH151" i="36"/>
  <c r="AM150" i="36"/>
  <c r="AL150" i="36"/>
  <c r="AK150" i="36"/>
  <c r="AJ150" i="36"/>
  <c r="AH150" i="36"/>
  <c r="AH156" i="36" s="1"/>
  <c r="AK149" i="36"/>
  <c r="AJ149" i="36"/>
  <c r="AJ156" i="36" s="1"/>
  <c r="AH149" i="36"/>
  <c r="AK133" i="36"/>
  <c r="AM133" i="36" s="1"/>
  <c r="AJ133" i="36"/>
  <c r="AH133" i="36"/>
  <c r="AM132" i="36"/>
  <c r="AL132" i="36"/>
  <c r="AK132" i="36"/>
  <c r="AJ132" i="36"/>
  <c r="AH132" i="36"/>
  <c r="AM131" i="36"/>
  <c r="AL131" i="36"/>
  <c r="AK131" i="36"/>
  <c r="AJ131" i="36"/>
  <c r="AH131" i="36"/>
  <c r="AK130" i="36"/>
  <c r="AJ130" i="36"/>
  <c r="AJ136" i="36" s="1"/>
  <c r="AH130" i="36"/>
  <c r="AK129" i="36"/>
  <c r="AM129" i="36" s="1"/>
  <c r="AJ129" i="36"/>
  <c r="AH129" i="36"/>
  <c r="AM113" i="36"/>
  <c r="AL113" i="36"/>
  <c r="AK113" i="36"/>
  <c r="AJ113" i="36"/>
  <c r="AH113" i="36"/>
  <c r="AM112" i="36"/>
  <c r="AL112" i="36"/>
  <c r="AK112" i="36"/>
  <c r="AJ112" i="36"/>
  <c r="AH112" i="36"/>
  <c r="AK111" i="36"/>
  <c r="AL111" i="36" s="1"/>
  <c r="AJ111" i="36"/>
  <c r="AH111" i="36"/>
  <c r="AK110" i="36"/>
  <c r="AM110" i="36" s="1"/>
  <c r="AJ110" i="36"/>
  <c r="AJ116" i="36" s="1"/>
  <c r="AH110" i="36"/>
  <c r="AK109" i="36"/>
  <c r="AM109" i="36" s="1"/>
  <c r="AJ109" i="36"/>
  <c r="AH109" i="36"/>
  <c r="AM93" i="36"/>
  <c r="AL93" i="36"/>
  <c r="AK93" i="36"/>
  <c r="AJ93" i="36"/>
  <c r="AH93" i="36"/>
  <c r="AK92" i="36"/>
  <c r="AL92" i="36" s="1"/>
  <c r="AJ92" i="36"/>
  <c r="AH92" i="36"/>
  <c r="AH96" i="36" s="1"/>
  <c r="AK91" i="36"/>
  <c r="AM91" i="36" s="1"/>
  <c r="AJ91" i="36"/>
  <c r="AH91" i="36"/>
  <c r="AK90" i="36"/>
  <c r="AM90" i="36" s="1"/>
  <c r="AJ90" i="36"/>
  <c r="AH90" i="36"/>
  <c r="AM89" i="36"/>
  <c r="AL89" i="36"/>
  <c r="AK89" i="36"/>
  <c r="AJ89" i="36"/>
  <c r="AH89" i="36"/>
  <c r="AH76" i="36"/>
  <c r="AK73" i="36"/>
  <c r="AL73" i="36" s="1"/>
  <c r="AJ73" i="36"/>
  <c r="AH73" i="36"/>
  <c r="AK72" i="36"/>
  <c r="AM72" i="36" s="1"/>
  <c r="AJ72" i="36"/>
  <c r="AJ76" i="36" s="1"/>
  <c r="AH72" i="36"/>
  <c r="AK71" i="36"/>
  <c r="AM71" i="36" s="1"/>
  <c r="AJ71" i="36"/>
  <c r="AH71" i="36"/>
  <c r="AM70" i="36"/>
  <c r="AL70" i="36"/>
  <c r="AK70" i="36"/>
  <c r="AJ70" i="36"/>
  <c r="AH70" i="36"/>
  <c r="AK69" i="36"/>
  <c r="AL69" i="36" s="1"/>
  <c r="AJ69" i="36"/>
  <c r="AH69" i="36"/>
  <c r="AH56" i="36"/>
  <c r="AK53" i="36"/>
  <c r="AM53" i="36" s="1"/>
  <c r="AJ53" i="36"/>
  <c r="AJ56" i="36" s="1"/>
  <c r="AH53" i="36"/>
  <c r="AK52" i="36"/>
  <c r="AM52" i="36" s="1"/>
  <c r="AJ52" i="36"/>
  <c r="AH52" i="36"/>
  <c r="AM51" i="36"/>
  <c r="AL51" i="36"/>
  <c r="AK51" i="36"/>
  <c r="AJ51" i="36"/>
  <c r="AH51" i="36"/>
  <c r="AK50" i="36"/>
  <c r="AL50" i="36" s="1"/>
  <c r="AJ50" i="36"/>
  <c r="AH50" i="36"/>
  <c r="AK49" i="36"/>
  <c r="AM49" i="36" s="1"/>
  <c r="AJ49" i="36"/>
  <c r="AH49" i="36"/>
  <c r="AJ36" i="36"/>
  <c r="AK33" i="36"/>
  <c r="AM33" i="36" s="1"/>
  <c r="AJ33" i="36"/>
  <c r="AH33" i="36"/>
  <c r="AM32" i="36"/>
  <c r="AL32" i="36"/>
  <c r="AK32" i="36"/>
  <c r="AJ32" i="36"/>
  <c r="AH32" i="36"/>
  <c r="AK31" i="36"/>
  <c r="AL31" i="36" s="1"/>
  <c r="AJ31" i="36"/>
  <c r="AH31" i="36"/>
  <c r="AK30" i="36"/>
  <c r="AM30" i="36" s="1"/>
  <c r="AJ30" i="36"/>
  <c r="AH30" i="36"/>
  <c r="AM29" i="36"/>
  <c r="AL29" i="36"/>
  <c r="AK29" i="36"/>
  <c r="AJ29" i="36"/>
  <c r="AH29" i="36"/>
  <c r="AH36" i="36" s="1"/>
  <c r="AM13" i="36"/>
  <c r="AL13" i="36"/>
  <c r="AK13" i="36"/>
  <c r="AJ13" i="36"/>
  <c r="AH13" i="36"/>
  <c r="AM12" i="36"/>
  <c r="AK12" i="36"/>
  <c r="AL12" i="36" s="1"/>
  <c r="AJ12" i="36"/>
  <c r="AH12" i="36"/>
  <c r="AK11" i="36"/>
  <c r="AM11" i="36" s="1"/>
  <c r="AJ11" i="36"/>
  <c r="AH11" i="36"/>
  <c r="AK10" i="36"/>
  <c r="AL10" i="36" s="1"/>
  <c r="AJ10" i="36"/>
  <c r="AH10" i="36"/>
  <c r="AM9" i="36"/>
  <c r="AL9" i="36"/>
  <c r="AK9" i="36"/>
  <c r="AJ9" i="36"/>
  <c r="AJ16" i="36" s="1"/>
  <c r="AH9" i="36"/>
  <c r="AH16" i="36" s="1"/>
  <c r="AG19" i="36" s="1"/>
  <c r="AL901" i="35"/>
  <c r="AN901" i="35" s="1"/>
  <c r="AK901" i="35"/>
  <c r="AI901" i="35"/>
  <c r="AL900" i="35"/>
  <c r="AK900" i="35"/>
  <c r="AI900" i="35"/>
  <c r="AL899" i="35"/>
  <c r="AN899" i="35" s="1"/>
  <c r="AK899" i="35"/>
  <c r="AI899" i="35"/>
  <c r="AL898" i="35"/>
  <c r="AM898" i="35" s="1"/>
  <c r="AK898" i="35"/>
  <c r="AI898" i="35"/>
  <c r="AL897" i="35"/>
  <c r="AN897" i="35" s="1"/>
  <c r="AK897" i="35"/>
  <c r="AI897" i="35"/>
  <c r="AL881" i="35"/>
  <c r="AK881" i="35"/>
  <c r="AI881" i="35"/>
  <c r="AL880" i="35"/>
  <c r="AN880" i="35" s="1"/>
  <c r="AK880" i="35"/>
  <c r="AI880" i="35"/>
  <c r="AL879" i="35"/>
  <c r="AM879" i="35" s="1"/>
  <c r="AK879" i="35"/>
  <c r="AI879" i="35"/>
  <c r="AL878" i="35"/>
  <c r="AN878" i="35" s="1"/>
  <c r="AK878" i="35"/>
  <c r="AI878" i="35"/>
  <c r="AL877" i="35"/>
  <c r="AK877" i="35"/>
  <c r="AI877" i="35"/>
  <c r="AL861" i="35"/>
  <c r="AN861" i="35" s="1"/>
  <c r="AK861" i="35"/>
  <c r="AI861" i="35"/>
  <c r="AL860" i="35"/>
  <c r="AM860" i="35" s="1"/>
  <c r="AK860" i="35"/>
  <c r="AI860" i="35"/>
  <c r="AL859" i="35"/>
  <c r="AN859" i="35" s="1"/>
  <c r="AK859" i="35"/>
  <c r="AI859" i="35"/>
  <c r="AL858" i="35"/>
  <c r="AK858" i="35"/>
  <c r="AI858" i="35"/>
  <c r="AL857" i="35"/>
  <c r="AN857" i="35" s="1"/>
  <c r="AK857" i="35"/>
  <c r="AI857" i="35"/>
  <c r="AL841" i="35"/>
  <c r="AM841" i="35" s="1"/>
  <c r="AK841" i="35"/>
  <c r="AI841" i="35"/>
  <c r="AL840" i="35"/>
  <c r="AN840" i="35" s="1"/>
  <c r="AK840" i="35"/>
  <c r="AI840" i="35"/>
  <c r="AL839" i="35"/>
  <c r="AK839" i="35"/>
  <c r="AI839" i="35"/>
  <c r="AL838" i="35"/>
  <c r="AN838" i="35" s="1"/>
  <c r="AK838" i="35"/>
  <c r="AI838" i="35"/>
  <c r="AL837" i="35"/>
  <c r="AM837" i="35" s="1"/>
  <c r="AK837" i="35"/>
  <c r="AI837" i="35"/>
  <c r="AL821" i="35"/>
  <c r="AN821" i="35" s="1"/>
  <c r="AK821" i="35"/>
  <c r="AI821" i="35"/>
  <c r="AL820" i="35"/>
  <c r="AK820" i="35"/>
  <c r="AI820" i="35"/>
  <c r="AL819" i="35"/>
  <c r="AN819" i="35" s="1"/>
  <c r="AK819" i="35"/>
  <c r="AI819" i="35"/>
  <c r="AL818" i="35"/>
  <c r="AM818" i="35" s="1"/>
  <c r="AK818" i="35"/>
  <c r="AI818" i="35"/>
  <c r="AL817" i="35"/>
  <c r="AN817" i="35" s="1"/>
  <c r="AK817" i="35"/>
  <c r="AI817" i="35"/>
  <c r="AL801" i="35"/>
  <c r="AK801" i="35"/>
  <c r="AI801" i="35"/>
  <c r="AL800" i="35"/>
  <c r="AN800" i="35" s="1"/>
  <c r="AK800" i="35"/>
  <c r="AI800" i="35"/>
  <c r="AL799" i="35"/>
  <c r="AM799" i="35" s="1"/>
  <c r="AK799" i="35"/>
  <c r="AI799" i="35"/>
  <c r="AL798" i="35"/>
  <c r="AN798" i="35" s="1"/>
  <c r="AK798" i="35"/>
  <c r="AI798" i="35"/>
  <c r="AL797" i="35"/>
  <c r="AK797" i="35"/>
  <c r="AI797" i="35"/>
  <c r="AL781" i="35"/>
  <c r="AN781" i="35" s="1"/>
  <c r="AK781" i="35"/>
  <c r="AI781" i="35"/>
  <c r="AL780" i="35"/>
  <c r="AM780" i="35" s="1"/>
  <c r="AK780" i="35"/>
  <c r="AI780" i="35"/>
  <c r="AL779" i="35"/>
  <c r="AN779" i="35" s="1"/>
  <c r="AK779" i="35"/>
  <c r="AI779" i="35"/>
  <c r="AL778" i="35"/>
  <c r="AK778" i="35"/>
  <c r="AI778" i="35"/>
  <c r="AL777" i="35"/>
  <c r="AN777" i="35" s="1"/>
  <c r="AK777" i="35"/>
  <c r="AI777" i="35"/>
  <c r="AL761" i="35"/>
  <c r="AM761" i="35" s="1"/>
  <c r="AK761" i="35"/>
  <c r="AI761" i="35"/>
  <c r="AL760" i="35"/>
  <c r="AN760" i="35" s="1"/>
  <c r="AK760" i="35"/>
  <c r="AI760" i="35"/>
  <c r="AL759" i="35"/>
  <c r="AK759" i="35"/>
  <c r="AI759" i="35"/>
  <c r="AL758" i="35"/>
  <c r="AN758" i="35" s="1"/>
  <c r="AK758" i="35"/>
  <c r="AI758" i="35"/>
  <c r="AL757" i="35"/>
  <c r="AM757" i="35" s="1"/>
  <c r="AK757" i="35"/>
  <c r="AI757" i="35"/>
  <c r="AL741" i="35"/>
  <c r="AN741" i="35" s="1"/>
  <c r="AK741" i="35"/>
  <c r="AI741" i="35"/>
  <c r="AL740" i="35"/>
  <c r="AK740" i="35"/>
  <c r="AI740" i="35"/>
  <c r="AL739" i="35"/>
  <c r="AN739" i="35" s="1"/>
  <c r="AK739" i="35"/>
  <c r="AI739" i="35"/>
  <c r="AL738" i="35"/>
  <c r="AM738" i="35" s="1"/>
  <c r="AK738" i="35"/>
  <c r="AI738" i="35"/>
  <c r="AL737" i="35"/>
  <c r="AN737" i="35" s="1"/>
  <c r="AK737" i="35"/>
  <c r="AI737" i="35"/>
  <c r="AL721" i="35"/>
  <c r="AK721" i="35"/>
  <c r="AI721" i="35"/>
  <c r="AL720" i="35"/>
  <c r="AN720" i="35" s="1"/>
  <c r="AK720" i="35"/>
  <c r="AI720" i="35"/>
  <c r="AL719" i="35"/>
  <c r="AM719" i="35" s="1"/>
  <c r="AK719" i="35"/>
  <c r="AI719" i="35"/>
  <c r="AL718" i="35"/>
  <c r="AN718" i="35" s="1"/>
  <c r="AK718" i="35"/>
  <c r="AI718" i="35"/>
  <c r="AL717" i="35"/>
  <c r="AK717" i="35"/>
  <c r="AI717" i="35"/>
  <c r="AL701" i="35"/>
  <c r="AN701" i="35" s="1"/>
  <c r="AK701" i="35"/>
  <c r="AI701" i="35"/>
  <c r="AL700" i="35"/>
  <c r="AM700" i="35" s="1"/>
  <c r="AK700" i="35"/>
  <c r="AI700" i="35"/>
  <c r="AL699" i="35"/>
  <c r="AN699" i="35" s="1"/>
  <c r="AK699" i="35"/>
  <c r="AI699" i="35"/>
  <c r="AL698" i="35"/>
  <c r="AK698" i="35"/>
  <c r="AI698" i="35"/>
  <c r="AL697" i="35"/>
  <c r="AN697" i="35" s="1"/>
  <c r="AK697" i="35"/>
  <c r="AI697" i="35"/>
  <c r="AL681" i="35"/>
  <c r="AM681" i="35" s="1"/>
  <c r="AK681" i="35"/>
  <c r="AI681" i="35"/>
  <c r="AL680" i="35"/>
  <c r="AN680" i="35" s="1"/>
  <c r="AK680" i="35"/>
  <c r="AI680" i="35"/>
  <c r="AL679" i="35"/>
  <c r="AK679" i="35"/>
  <c r="AI679" i="35"/>
  <c r="AL678" i="35"/>
  <c r="AN678" i="35" s="1"/>
  <c r="AK678" i="35"/>
  <c r="AI678" i="35"/>
  <c r="AL677" i="35"/>
  <c r="AM677" i="35" s="1"/>
  <c r="AK677" i="35"/>
  <c r="AI677" i="35"/>
  <c r="AL661" i="35"/>
  <c r="AN661" i="35" s="1"/>
  <c r="AK661" i="35"/>
  <c r="AI661" i="35"/>
  <c r="AL660" i="35"/>
  <c r="AK660" i="35"/>
  <c r="AI660" i="35"/>
  <c r="AL659" i="35"/>
  <c r="AN659" i="35" s="1"/>
  <c r="AK659" i="35"/>
  <c r="AI659" i="35"/>
  <c r="AL658" i="35"/>
  <c r="AM658" i="35" s="1"/>
  <c r="AK658" i="35"/>
  <c r="AI658" i="35"/>
  <c r="AL657" i="35"/>
  <c r="AN657" i="35" s="1"/>
  <c r="AK657" i="35"/>
  <c r="AI657" i="35"/>
  <c r="AL641" i="35"/>
  <c r="AK641" i="35"/>
  <c r="AI641" i="35"/>
  <c r="AL640" i="35"/>
  <c r="AN640" i="35" s="1"/>
  <c r="AK640" i="35"/>
  <c r="AI640" i="35"/>
  <c r="AL639" i="35"/>
  <c r="AM639" i="35" s="1"/>
  <c r="AK639" i="35"/>
  <c r="AI639" i="35"/>
  <c r="AL638" i="35"/>
  <c r="AN638" i="35" s="1"/>
  <c r="AK638" i="35"/>
  <c r="AI638" i="35"/>
  <c r="AL637" i="35"/>
  <c r="AK637" i="35"/>
  <c r="AI637" i="35"/>
  <c r="AL621" i="35"/>
  <c r="AN621" i="35" s="1"/>
  <c r="AK621" i="35"/>
  <c r="AI621" i="35"/>
  <c r="AL620" i="35"/>
  <c r="AM620" i="35" s="1"/>
  <c r="AK620" i="35"/>
  <c r="AI620" i="35"/>
  <c r="AL619" i="35"/>
  <c r="AN619" i="35" s="1"/>
  <c r="AK619" i="35"/>
  <c r="AI619" i="35"/>
  <c r="AL618" i="35"/>
  <c r="AK618" i="35"/>
  <c r="AI618" i="35"/>
  <c r="AL617" i="35"/>
  <c r="AN617" i="35" s="1"/>
  <c r="AK617" i="35"/>
  <c r="AI617" i="35"/>
  <c r="AL601" i="35"/>
  <c r="AM601" i="35" s="1"/>
  <c r="AK601" i="35"/>
  <c r="AI601" i="35"/>
  <c r="AL600" i="35"/>
  <c r="AN600" i="35" s="1"/>
  <c r="AK600" i="35"/>
  <c r="AI600" i="35"/>
  <c r="AL599" i="35"/>
  <c r="AK599" i="35"/>
  <c r="AI599" i="35"/>
  <c r="AL598" i="35"/>
  <c r="AN598" i="35" s="1"/>
  <c r="AK598" i="35"/>
  <c r="AI598" i="35"/>
  <c r="AL597" i="35"/>
  <c r="AM597" i="35" s="1"/>
  <c r="AK597" i="35"/>
  <c r="AI597" i="35"/>
  <c r="AL581" i="35"/>
  <c r="AN581" i="35" s="1"/>
  <c r="AK581" i="35"/>
  <c r="AI581" i="35"/>
  <c r="AL580" i="35"/>
  <c r="AK580" i="35"/>
  <c r="AI580" i="35"/>
  <c r="AL579" i="35"/>
  <c r="AN579" i="35" s="1"/>
  <c r="AK579" i="35"/>
  <c r="AI579" i="35"/>
  <c r="AL578" i="35"/>
  <c r="AM578" i="35" s="1"/>
  <c r="AK578" i="35"/>
  <c r="AI578" i="35"/>
  <c r="AL577" i="35"/>
  <c r="AN577" i="35" s="1"/>
  <c r="AK577" i="35"/>
  <c r="AI577" i="35"/>
  <c r="AL561" i="35"/>
  <c r="AK561" i="35"/>
  <c r="AI561" i="35"/>
  <c r="AL560" i="35"/>
  <c r="AN560" i="35" s="1"/>
  <c r="AK560" i="35"/>
  <c r="AI560" i="35"/>
  <c r="AL559" i="35"/>
  <c r="AN559" i="35" s="1"/>
  <c r="AK559" i="35"/>
  <c r="AI559" i="35"/>
  <c r="AL558" i="35"/>
  <c r="AM558" i="35" s="1"/>
  <c r="AK558" i="35"/>
  <c r="AI558" i="35"/>
  <c r="AL557" i="35"/>
  <c r="AK557" i="35"/>
  <c r="AI557" i="35"/>
  <c r="AL541" i="35"/>
  <c r="AN541" i="35" s="1"/>
  <c r="AK541" i="35"/>
  <c r="AI541" i="35"/>
  <c r="AL540" i="35"/>
  <c r="AN540" i="35" s="1"/>
  <c r="AK540" i="35"/>
  <c r="AI540" i="35"/>
  <c r="AL539" i="35"/>
  <c r="AN539" i="35" s="1"/>
  <c r="AK539" i="35"/>
  <c r="AI539" i="35"/>
  <c r="AL538" i="35"/>
  <c r="AK538" i="35"/>
  <c r="AI538" i="35"/>
  <c r="AL537" i="35"/>
  <c r="AN537" i="35" s="1"/>
  <c r="AK537" i="35"/>
  <c r="AI537" i="35"/>
  <c r="AL521" i="35"/>
  <c r="AM521" i="35" s="1"/>
  <c r="AK521" i="35"/>
  <c r="AI521" i="35"/>
  <c r="AL520" i="35"/>
  <c r="AN520" i="35" s="1"/>
  <c r="AK520" i="35"/>
  <c r="AI520" i="35"/>
  <c r="AL519" i="35"/>
  <c r="AN519" i="35" s="1"/>
  <c r="AK519" i="35"/>
  <c r="AI519" i="35"/>
  <c r="AL518" i="35"/>
  <c r="AN518" i="35" s="1"/>
  <c r="AK518" i="35"/>
  <c r="AI518" i="35"/>
  <c r="AL517" i="35"/>
  <c r="AM517" i="35" s="1"/>
  <c r="AK517" i="35"/>
  <c r="AI517" i="35"/>
  <c r="AL501" i="35"/>
  <c r="AN501" i="35" s="1"/>
  <c r="AK501" i="35"/>
  <c r="AI501" i="35"/>
  <c r="AL487" i="35"/>
  <c r="AN487" i="35" s="1"/>
  <c r="AK487" i="35"/>
  <c r="AI487" i="35"/>
  <c r="AL486" i="35"/>
  <c r="AN486" i="35" s="1"/>
  <c r="AK486" i="35"/>
  <c r="AI486" i="35"/>
  <c r="AL485" i="35"/>
  <c r="AM485" i="35" s="1"/>
  <c r="AK485" i="35"/>
  <c r="AI485" i="35"/>
  <c r="AL464" i="35"/>
  <c r="AN464" i="35" s="1"/>
  <c r="AK464" i="35"/>
  <c r="AI464" i="35"/>
  <c r="AL463" i="35"/>
  <c r="AM463" i="35" s="1"/>
  <c r="AK463" i="35"/>
  <c r="AI463" i="35"/>
  <c r="AL462" i="35"/>
  <c r="AN462" i="35" s="1"/>
  <c r="AK462" i="35"/>
  <c r="AI462" i="35"/>
  <c r="AL461" i="35"/>
  <c r="AN461" i="35" s="1"/>
  <c r="AK461" i="35"/>
  <c r="AI461" i="35"/>
  <c r="AL444" i="35"/>
  <c r="AM444" i="35" s="1"/>
  <c r="AK444" i="35"/>
  <c r="AI444" i="35"/>
  <c r="AL443" i="35"/>
  <c r="AN443" i="35" s="1"/>
  <c r="AK443" i="35"/>
  <c r="AI443" i="35"/>
  <c r="AL442" i="35"/>
  <c r="AN442" i="35" s="1"/>
  <c r="AK442" i="35"/>
  <c r="AI442" i="35"/>
  <c r="AL429" i="35"/>
  <c r="AN429" i="35" s="1"/>
  <c r="AK429" i="35"/>
  <c r="AI429" i="35"/>
  <c r="AL392" i="35"/>
  <c r="AM392" i="35" s="1"/>
  <c r="AK392" i="35"/>
  <c r="AI392" i="35"/>
  <c r="AL368" i="35"/>
  <c r="AN368" i="35" s="1"/>
  <c r="AK368" i="35"/>
  <c r="AI368" i="35"/>
  <c r="AL367" i="35"/>
  <c r="AN367" i="35" s="1"/>
  <c r="AK367" i="35"/>
  <c r="AI367" i="35"/>
  <c r="AI291" i="35"/>
  <c r="AL284" i="35"/>
  <c r="AN284" i="35" s="1"/>
  <c r="AK284" i="35"/>
  <c r="AI284" i="35"/>
  <c r="AL271" i="35"/>
  <c r="AN271" i="35" s="1"/>
  <c r="AK271" i="35"/>
  <c r="AI271" i="35"/>
  <c r="AI243" i="35"/>
  <c r="AL242" i="35"/>
  <c r="AN242" i="35" s="1"/>
  <c r="AK242" i="35"/>
  <c r="AI242" i="35"/>
  <c r="AL227" i="35"/>
  <c r="AN227" i="35" s="1"/>
  <c r="AK227" i="35"/>
  <c r="AI227" i="35"/>
  <c r="AL217" i="35"/>
  <c r="AN217" i="35" s="1"/>
  <c r="AK217" i="35"/>
  <c r="AI217" i="35"/>
  <c r="AL145" i="35"/>
  <c r="AN145" i="35" s="1"/>
  <c r="AK145" i="35"/>
  <c r="AI145" i="35"/>
  <c r="AL144" i="35"/>
  <c r="AN144" i="35" s="1"/>
  <c r="AK144" i="35"/>
  <c r="AI144" i="35"/>
  <c r="AL143" i="35"/>
  <c r="AM143" i="35" s="1"/>
  <c r="AK143" i="35"/>
  <c r="AI143" i="35"/>
  <c r="AL115" i="35"/>
  <c r="AN115" i="35" s="1"/>
  <c r="AK115" i="35"/>
  <c r="AI115" i="35"/>
  <c r="AL82" i="35"/>
  <c r="AN82" i="35" s="1"/>
  <c r="AK82" i="35"/>
  <c r="AI82" i="35"/>
  <c r="AI62" i="35"/>
  <c r="AL61" i="35"/>
  <c r="AN61" i="35" s="1"/>
  <c r="AK61" i="35"/>
  <c r="AI61" i="35"/>
  <c r="AI60" i="35"/>
  <c r="AI59" i="35"/>
  <c r="AI37" i="35"/>
  <c r="AI36" i="35"/>
  <c r="AL10" i="35"/>
  <c r="AM10" i="35" s="1"/>
  <c r="AK10" i="35"/>
  <c r="AI10" i="35"/>
  <c r="AL9" i="35"/>
  <c r="AN9" i="35" s="1"/>
  <c r="AK9" i="35"/>
  <c r="AI9" i="35"/>
  <c r="AI743" i="34"/>
  <c r="AL742" i="34"/>
  <c r="AK742" i="34"/>
  <c r="AK774" i="34" s="1"/>
  <c r="AI742" i="34"/>
  <c r="AL741" i="34"/>
  <c r="AN741" i="34" s="1"/>
  <c r="AK741" i="34"/>
  <c r="AI741" i="34"/>
  <c r="AL740" i="34"/>
  <c r="AM740" i="34" s="1"/>
  <c r="AK740" i="34"/>
  <c r="AI740" i="34"/>
  <c r="AL716" i="34"/>
  <c r="AN716" i="34" s="1"/>
  <c r="AK716" i="34"/>
  <c r="AI716" i="34"/>
  <c r="AL704" i="34"/>
  <c r="AM704" i="34" s="1"/>
  <c r="AK704" i="34"/>
  <c r="AI704" i="34"/>
  <c r="AL695" i="34"/>
  <c r="AN695" i="34" s="1"/>
  <c r="AK695" i="34"/>
  <c r="AI695" i="34"/>
  <c r="AL656" i="34"/>
  <c r="AN656" i="34" s="1"/>
  <c r="AK656" i="34"/>
  <c r="AI656" i="34"/>
  <c r="AL655" i="34"/>
  <c r="AM655" i="34" s="1"/>
  <c r="AK655" i="34"/>
  <c r="AI655" i="34"/>
  <c r="AI654" i="34"/>
  <c r="AI653" i="34"/>
  <c r="AL616" i="34"/>
  <c r="AM616" i="34" s="1"/>
  <c r="AK616" i="34"/>
  <c r="AI616" i="34"/>
  <c r="AL615" i="34"/>
  <c r="AN615" i="34" s="1"/>
  <c r="AK615" i="34"/>
  <c r="AI615" i="34"/>
  <c r="AL614" i="34"/>
  <c r="AK614" i="34"/>
  <c r="AI614" i="34"/>
  <c r="AL613" i="34"/>
  <c r="AN613" i="34" s="1"/>
  <c r="AK613" i="34"/>
  <c r="AI613" i="34"/>
  <c r="AL561" i="34"/>
  <c r="AM561" i="34" s="1"/>
  <c r="AK561" i="34"/>
  <c r="AI561" i="34"/>
  <c r="AI560" i="34"/>
  <c r="AI559" i="34"/>
  <c r="AL558" i="34"/>
  <c r="AN558" i="34" s="1"/>
  <c r="AK558" i="34"/>
  <c r="AI558" i="34"/>
  <c r="AL537" i="34"/>
  <c r="AM537" i="34" s="1"/>
  <c r="AI537" i="34"/>
  <c r="AL536" i="34"/>
  <c r="AN536" i="34" s="1"/>
  <c r="AK536" i="34"/>
  <c r="AI536" i="34"/>
  <c r="AL535" i="34"/>
  <c r="AN535" i="34" s="1"/>
  <c r="AK535" i="34"/>
  <c r="AI535" i="34"/>
  <c r="AL534" i="34"/>
  <c r="AN534" i="34" s="1"/>
  <c r="AK534" i="34"/>
  <c r="AI534" i="34"/>
  <c r="AL492" i="34"/>
  <c r="AM492" i="34" s="1"/>
  <c r="AK492" i="34"/>
  <c r="AI492" i="34"/>
  <c r="AI476" i="34"/>
  <c r="AI455" i="34"/>
  <c r="AL451" i="34"/>
  <c r="AN451" i="34" s="1"/>
  <c r="AK451" i="34"/>
  <c r="AI451" i="34"/>
  <c r="AI396" i="34"/>
  <c r="AI395" i="34"/>
  <c r="AL313" i="34"/>
  <c r="AN313" i="34" s="1"/>
  <c r="AK313" i="34"/>
  <c r="AI313" i="34"/>
  <c r="AL312" i="34"/>
  <c r="AK312" i="34"/>
  <c r="AI312" i="34"/>
  <c r="AL296" i="34"/>
  <c r="AN296" i="34" s="1"/>
  <c r="AK296" i="34"/>
  <c r="AI296" i="34"/>
  <c r="AL282" i="34"/>
  <c r="AM282" i="34" s="1"/>
  <c r="AK282" i="34"/>
  <c r="AI282" i="34"/>
  <c r="AL257" i="34"/>
  <c r="AN257" i="34" s="1"/>
  <c r="AK257" i="34"/>
  <c r="AI257" i="34"/>
  <c r="AL237" i="34"/>
  <c r="AM237" i="34" s="1"/>
  <c r="AK237" i="34"/>
  <c r="AI237" i="34"/>
  <c r="AL236" i="34"/>
  <c r="AN236" i="34" s="1"/>
  <c r="AK236" i="34"/>
  <c r="AI236" i="34"/>
  <c r="AL212" i="34"/>
  <c r="AM212" i="34" s="1"/>
  <c r="AK212" i="34"/>
  <c r="AI212" i="34"/>
  <c r="AL174" i="34"/>
  <c r="AM174" i="34" s="1"/>
  <c r="AK174" i="34"/>
  <c r="AI174" i="34"/>
  <c r="AL173" i="34"/>
  <c r="AN173" i="34" s="1"/>
  <c r="AK173" i="34"/>
  <c r="AI173" i="34"/>
  <c r="AL172" i="34"/>
  <c r="AK172" i="34"/>
  <c r="AI172" i="34"/>
  <c r="AL171" i="34"/>
  <c r="AN171" i="34" s="1"/>
  <c r="AK171" i="34"/>
  <c r="AI171" i="34"/>
  <c r="AL131" i="34"/>
  <c r="AN131" i="34" s="1"/>
  <c r="AK131" i="34"/>
  <c r="AI131" i="34"/>
  <c r="AL130" i="34"/>
  <c r="AK130" i="34"/>
  <c r="AI130" i="34"/>
  <c r="AL129" i="34"/>
  <c r="AN129" i="34" s="1"/>
  <c r="AK129" i="34"/>
  <c r="AI129" i="34"/>
  <c r="AL128" i="34"/>
  <c r="AM128" i="34" s="1"/>
  <c r="AK128" i="34"/>
  <c r="AI128" i="34"/>
  <c r="AI92" i="34"/>
  <c r="AL91" i="34"/>
  <c r="AN91" i="34" s="1"/>
  <c r="AK91" i="34"/>
  <c r="AI91" i="34"/>
  <c r="AL90" i="34"/>
  <c r="AM90" i="34" s="1"/>
  <c r="AK90" i="34"/>
  <c r="AI90" i="34"/>
  <c r="AL89" i="34"/>
  <c r="AN89" i="34" s="1"/>
  <c r="AK89" i="34"/>
  <c r="AI89" i="34"/>
  <c r="AL73" i="34"/>
  <c r="AK73" i="34"/>
  <c r="AI73" i="34"/>
  <c r="AL52" i="34"/>
  <c r="AN52" i="34" s="1"/>
  <c r="AK52" i="34"/>
  <c r="AI52" i="34"/>
  <c r="AL51" i="34"/>
  <c r="AM51" i="34" s="1"/>
  <c r="AK51" i="34"/>
  <c r="AI51" i="34"/>
  <c r="AL50" i="34"/>
  <c r="AN50" i="34" s="1"/>
  <c r="AK50" i="34"/>
  <c r="AI50" i="34"/>
  <c r="AL49" i="34"/>
  <c r="AK49" i="34"/>
  <c r="AI49" i="34"/>
  <c r="AI32" i="34"/>
  <c r="AI31" i="34"/>
  <c r="AK36" i="34"/>
  <c r="AL11" i="34"/>
  <c r="AK11" i="34"/>
  <c r="AI11" i="34"/>
  <c r="AI10" i="34"/>
  <c r="AI9" i="34"/>
  <c r="AL1195" i="33"/>
  <c r="AN1195" i="33" s="1"/>
  <c r="AK1195" i="33"/>
  <c r="AI1195" i="33"/>
  <c r="AL1194" i="33"/>
  <c r="AK1194" i="33"/>
  <c r="AI1194" i="33"/>
  <c r="AL1193" i="33"/>
  <c r="AN1193" i="33" s="1"/>
  <c r="AK1193" i="33"/>
  <c r="AI1193" i="33"/>
  <c r="AL1192" i="33"/>
  <c r="AM1192" i="33" s="1"/>
  <c r="AK1192" i="33"/>
  <c r="AI1192" i="33"/>
  <c r="AL1191" i="33"/>
  <c r="AN1191" i="33" s="1"/>
  <c r="AK1191" i="33"/>
  <c r="AI1191" i="33"/>
  <c r="AL1175" i="33"/>
  <c r="AK1175" i="33"/>
  <c r="AI1175" i="33"/>
  <c r="AL1174" i="33"/>
  <c r="AN1174" i="33" s="1"/>
  <c r="AK1174" i="33"/>
  <c r="AI1174" i="33"/>
  <c r="AL1173" i="33"/>
  <c r="AM1173" i="33" s="1"/>
  <c r="AK1173" i="33"/>
  <c r="AI1173" i="33"/>
  <c r="AL1172" i="33"/>
  <c r="AN1172" i="33" s="1"/>
  <c r="AK1172" i="33"/>
  <c r="AI1172" i="33"/>
  <c r="AL1171" i="33"/>
  <c r="AK1171" i="33"/>
  <c r="AI1171" i="33"/>
  <c r="AL1155" i="33"/>
  <c r="AN1155" i="33" s="1"/>
  <c r="AK1155" i="33"/>
  <c r="AI1155" i="33"/>
  <c r="AL1154" i="33"/>
  <c r="AM1154" i="33" s="1"/>
  <c r="AK1154" i="33"/>
  <c r="AI1154" i="33"/>
  <c r="AL1153" i="33"/>
  <c r="AN1153" i="33" s="1"/>
  <c r="AK1153" i="33"/>
  <c r="AI1153" i="33"/>
  <c r="AL1152" i="33"/>
  <c r="AK1152" i="33"/>
  <c r="AI1152" i="33"/>
  <c r="AL1151" i="33"/>
  <c r="AN1151" i="33" s="1"/>
  <c r="AK1151" i="33"/>
  <c r="AI1151" i="33"/>
  <c r="AL1135" i="33"/>
  <c r="AM1135" i="33" s="1"/>
  <c r="AK1135" i="33"/>
  <c r="AI1135" i="33"/>
  <c r="AL1134" i="33"/>
  <c r="AN1134" i="33" s="1"/>
  <c r="AK1134" i="33"/>
  <c r="AI1134" i="33"/>
  <c r="AL1133" i="33"/>
  <c r="AK1133" i="33"/>
  <c r="AI1133" i="33"/>
  <c r="AL1132" i="33"/>
  <c r="AN1132" i="33" s="1"/>
  <c r="AK1132" i="33"/>
  <c r="AI1132" i="33"/>
  <c r="AL1131" i="33"/>
  <c r="AM1131" i="33" s="1"/>
  <c r="AK1131" i="33"/>
  <c r="AI1131" i="33"/>
  <c r="AL1115" i="33"/>
  <c r="AN1115" i="33" s="1"/>
  <c r="AK1115" i="33"/>
  <c r="AI1115" i="33"/>
  <c r="AL1114" i="33"/>
  <c r="AK1114" i="33"/>
  <c r="AI1114" i="33"/>
  <c r="AL1113" i="33"/>
  <c r="AN1113" i="33" s="1"/>
  <c r="AK1113" i="33"/>
  <c r="AI1113" i="33"/>
  <c r="AL1112" i="33"/>
  <c r="AM1112" i="33" s="1"/>
  <c r="AK1112" i="33"/>
  <c r="AI1112" i="33"/>
  <c r="AL1111" i="33"/>
  <c r="AN1111" i="33" s="1"/>
  <c r="AK1111" i="33"/>
  <c r="AI1111" i="33"/>
  <c r="AL1095" i="33"/>
  <c r="AK1095" i="33"/>
  <c r="AI1095" i="33"/>
  <c r="AL1094" i="33"/>
  <c r="AK1094" i="33"/>
  <c r="AI1094" i="33"/>
  <c r="AL1093" i="33"/>
  <c r="AK1093" i="33"/>
  <c r="AI1093" i="33"/>
  <c r="AL1092" i="33"/>
  <c r="AK1092" i="33"/>
  <c r="AI1092" i="33"/>
  <c r="AL1076" i="33"/>
  <c r="AK1076" i="33"/>
  <c r="AI1076" i="33"/>
  <c r="AL1075" i="33"/>
  <c r="AN1075" i="33" s="1"/>
  <c r="AK1075" i="33"/>
  <c r="AI1075" i="33"/>
  <c r="AI1054" i="33"/>
  <c r="AI1053" i="33"/>
  <c r="AI1052" i="33"/>
  <c r="AL1051" i="33"/>
  <c r="AM1051" i="33" s="1"/>
  <c r="AK1051" i="33"/>
  <c r="AI1051" i="33"/>
  <c r="AI1035" i="33"/>
  <c r="AL1029" i="33"/>
  <c r="AK1029" i="33"/>
  <c r="AI1029" i="33"/>
  <c r="AL1028" i="33"/>
  <c r="AK1028" i="33"/>
  <c r="AI1028" i="33"/>
  <c r="AL1027" i="33"/>
  <c r="AK1027" i="33"/>
  <c r="AI1027" i="33"/>
  <c r="AL1026" i="33"/>
  <c r="AN1026" i="33" s="1"/>
  <c r="AK1026" i="33"/>
  <c r="AI1026" i="33"/>
  <c r="AL1004" i="33"/>
  <c r="AN1004" i="33" s="1"/>
  <c r="AK1004" i="33"/>
  <c r="AI1004" i="33"/>
  <c r="AI1003" i="33"/>
  <c r="AI1002" i="33"/>
  <c r="AL1001" i="33"/>
  <c r="AK1001" i="33"/>
  <c r="AI1001" i="33"/>
  <c r="AL970" i="33"/>
  <c r="AM970" i="33" s="1"/>
  <c r="AK970" i="33"/>
  <c r="AK988" i="33" s="1"/>
  <c r="AI970" i="33"/>
  <c r="AI969" i="33"/>
  <c r="AI968" i="33"/>
  <c r="AI967" i="33"/>
  <c r="AL940" i="33"/>
  <c r="AK940" i="33"/>
  <c r="AI940" i="33"/>
  <c r="AL936" i="33"/>
  <c r="AN936" i="33" s="1"/>
  <c r="AK936" i="33"/>
  <c r="AI936" i="33"/>
  <c r="AL925" i="33"/>
  <c r="AM925" i="33" s="1"/>
  <c r="AK925" i="33"/>
  <c r="AI925" i="33"/>
  <c r="AL909" i="33"/>
  <c r="AN909" i="33" s="1"/>
  <c r="AK909" i="33"/>
  <c r="AI909" i="33"/>
  <c r="AL889" i="33"/>
  <c r="AM889" i="33" s="1"/>
  <c r="AK889" i="33"/>
  <c r="AI889" i="33"/>
  <c r="AL880" i="33"/>
  <c r="AN880" i="33" s="1"/>
  <c r="AK880" i="33"/>
  <c r="AI880" i="33"/>
  <c r="AI821" i="33"/>
  <c r="AI820" i="33"/>
  <c r="AL819" i="33"/>
  <c r="AN819" i="33" s="1"/>
  <c r="AK819" i="33"/>
  <c r="AI819" i="33"/>
  <c r="AL818" i="33"/>
  <c r="AK818" i="33"/>
  <c r="AI818" i="33"/>
  <c r="AL802" i="33"/>
  <c r="AK802" i="33"/>
  <c r="AI802" i="33"/>
  <c r="AL766" i="33"/>
  <c r="AK766" i="33"/>
  <c r="AI766" i="33"/>
  <c r="AL765" i="33"/>
  <c r="AN765" i="33" s="1"/>
  <c r="AK765" i="33"/>
  <c r="AI765" i="33"/>
  <c r="AL764" i="33"/>
  <c r="AK764" i="33"/>
  <c r="AI764" i="33"/>
  <c r="AL763" i="33"/>
  <c r="AK763" i="33"/>
  <c r="AI763" i="33"/>
  <c r="AL708" i="33"/>
  <c r="AK708" i="33"/>
  <c r="AI708" i="33"/>
  <c r="AL707" i="33"/>
  <c r="AK707" i="33"/>
  <c r="AI707" i="33"/>
  <c r="AI673" i="33"/>
  <c r="AI672" i="33"/>
  <c r="AL671" i="33"/>
  <c r="AM671" i="33" s="1"/>
  <c r="AK671" i="33"/>
  <c r="AI671" i="33"/>
  <c r="AL670" i="33"/>
  <c r="AN670" i="33" s="1"/>
  <c r="AK670" i="33"/>
  <c r="AI670" i="33"/>
  <c r="AL621" i="33"/>
  <c r="AN621" i="33" s="1"/>
  <c r="AK621" i="33"/>
  <c r="AI621" i="33"/>
  <c r="AL620" i="33"/>
  <c r="AM620" i="33" s="1"/>
  <c r="AK620" i="33"/>
  <c r="AI620" i="33"/>
  <c r="AL619" i="33"/>
  <c r="AN619" i="33" s="1"/>
  <c r="AK619" i="33"/>
  <c r="AI619" i="33"/>
  <c r="AL618" i="33"/>
  <c r="AK618" i="33"/>
  <c r="AI618" i="33"/>
  <c r="AL584" i="33"/>
  <c r="AM584" i="33" s="1"/>
  <c r="AK584" i="33"/>
  <c r="AI584" i="33"/>
  <c r="AL583" i="33"/>
  <c r="AN583" i="33" s="1"/>
  <c r="AK583" i="33"/>
  <c r="AI583" i="33"/>
  <c r="AL582" i="33"/>
  <c r="AK582" i="33"/>
  <c r="AI582" i="33"/>
  <c r="AL581" i="33"/>
  <c r="AN581" i="33" s="1"/>
  <c r="AK581" i="33"/>
  <c r="AI581" i="33"/>
  <c r="AL536" i="33"/>
  <c r="AM536" i="33" s="1"/>
  <c r="AK536" i="33"/>
  <c r="AI536" i="33"/>
  <c r="AL535" i="33"/>
  <c r="AK535" i="33"/>
  <c r="AI535" i="33"/>
  <c r="AI534" i="33"/>
  <c r="AI533" i="33"/>
  <c r="AL488" i="33"/>
  <c r="AN488" i="33" s="1"/>
  <c r="AK488" i="33"/>
  <c r="AI488" i="33"/>
  <c r="AL460" i="33"/>
  <c r="AN460" i="33" s="1"/>
  <c r="AK460" i="33"/>
  <c r="AI460" i="33"/>
  <c r="AL459" i="33"/>
  <c r="AM459" i="33" s="1"/>
  <c r="AK459" i="33"/>
  <c r="AI459" i="33"/>
  <c r="AL428" i="33"/>
  <c r="AN428" i="33" s="1"/>
  <c r="AK428" i="33"/>
  <c r="AI428" i="33"/>
  <c r="AL404" i="33"/>
  <c r="AN404" i="33" s="1"/>
  <c r="AK404" i="33"/>
  <c r="AI404" i="33"/>
  <c r="AL376" i="33"/>
  <c r="AK376" i="33"/>
  <c r="AI376" i="33"/>
  <c r="AL375" i="33"/>
  <c r="AN375" i="33" s="1"/>
  <c r="AK375" i="33"/>
  <c r="AI375" i="33"/>
  <c r="AL338" i="33"/>
  <c r="AK338" i="33"/>
  <c r="AI338" i="33"/>
  <c r="AL337" i="33"/>
  <c r="AK337" i="33"/>
  <c r="AI337" i="33"/>
  <c r="AL284" i="33"/>
  <c r="AK284" i="33"/>
  <c r="AI284" i="33"/>
  <c r="AL283" i="33"/>
  <c r="AN283" i="33" s="1"/>
  <c r="AK283" i="33"/>
  <c r="AI283" i="33"/>
  <c r="AL282" i="33"/>
  <c r="AM282" i="33" s="1"/>
  <c r="AK282" i="33"/>
  <c r="AI282" i="33"/>
  <c r="AL281" i="33"/>
  <c r="AN281" i="33" s="1"/>
  <c r="AK281" i="33"/>
  <c r="AI281" i="33"/>
  <c r="AL219" i="33"/>
  <c r="AN219" i="33" s="1"/>
  <c r="AK219" i="33"/>
  <c r="AI219" i="33"/>
  <c r="AL214" i="33"/>
  <c r="AK214" i="33"/>
  <c r="AI214" i="33"/>
  <c r="AL158" i="33"/>
  <c r="AK158" i="33"/>
  <c r="AI158" i="33"/>
  <c r="AL157" i="33"/>
  <c r="AK157" i="33"/>
  <c r="AI157" i="33"/>
  <c r="AI120" i="33"/>
  <c r="AI119" i="33"/>
  <c r="AL118" i="33"/>
  <c r="AN118" i="33" s="1"/>
  <c r="AK118" i="33"/>
  <c r="AI118" i="33"/>
  <c r="AL117" i="33"/>
  <c r="AM117" i="33" s="1"/>
  <c r="AK117" i="33"/>
  <c r="AI117" i="33"/>
  <c r="AL93" i="33"/>
  <c r="AM93" i="33" s="1"/>
  <c r="AK93" i="33"/>
  <c r="AI93" i="33"/>
  <c r="AL92" i="33"/>
  <c r="AN92" i="33" s="1"/>
  <c r="AK92" i="33"/>
  <c r="AI92" i="33"/>
  <c r="AI74" i="33"/>
  <c r="AL73" i="33"/>
  <c r="AN73" i="33" s="1"/>
  <c r="AK73" i="33"/>
  <c r="AI73" i="33"/>
  <c r="AL72" i="33"/>
  <c r="AK72" i="33"/>
  <c r="AI72" i="33"/>
  <c r="AL54" i="33"/>
  <c r="AK54" i="33"/>
  <c r="AI54" i="33"/>
  <c r="AL52" i="33"/>
  <c r="AK52" i="33"/>
  <c r="AI52" i="33"/>
  <c r="AL32" i="33"/>
  <c r="AM32" i="33" s="1"/>
  <c r="AK32" i="33"/>
  <c r="AI32" i="33"/>
  <c r="AL10" i="33"/>
  <c r="AM10" i="33" s="1"/>
  <c r="AK10" i="33"/>
  <c r="AI10" i="33"/>
  <c r="AL9" i="33"/>
  <c r="AN9" i="33" s="1"/>
  <c r="AK9" i="33"/>
  <c r="AI9" i="33"/>
  <c r="AK665" i="19"/>
  <c r="AM665" i="19" s="1"/>
  <c r="AJ665" i="19"/>
  <c r="AH665" i="19"/>
  <c r="AK664" i="19"/>
  <c r="AM664" i="19" s="1"/>
  <c r="AJ664" i="19"/>
  <c r="AH664" i="19"/>
  <c r="AK663" i="19"/>
  <c r="AM663" i="19" s="1"/>
  <c r="AJ663" i="19"/>
  <c r="AH663" i="19"/>
  <c r="AK662" i="19"/>
  <c r="AM662" i="19" s="1"/>
  <c r="AJ662" i="19"/>
  <c r="AH662" i="19"/>
  <c r="AK661" i="19"/>
  <c r="AM661" i="19" s="1"/>
  <c r="AJ661" i="19"/>
  <c r="AH661" i="19"/>
  <c r="AK645" i="19"/>
  <c r="AM645" i="19" s="1"/>
  <c r="AJ645" i="19"/>
  <c r="AH645" i="19"/>
  <c r="AK644" i="19"/>
  <c r="AM644" i="19" s="1"/>
  <c r="AJ644" i="19"/>
  <c r="AH644" i="19"/>
  <c r="AK643" i="19"/>
  <c r="AM643" i="19" s="1"/>
  <c r="AJ643" i="19"/>
  <c r="AH643" i="19"/>
  <c r="AK642" i="19"/>
  <c r="AL642" i="19" s="1"/>
  <c r="AJ642" i="19"/>
  <c r="AH642" i="19"/>
  <c r="AK641" i="19"/>
  <c r="AM641" i="19" s="1"/>
  <c r="AJ641" i="19"/>
  <c r="AH641" i="19"/>
  <c r="AK625" i="19"/>
  <c r="AM625" i="19" s="1"/>
  <c r="AJ625" i="19"/>
  <c r="AH625" i="19"/>
  <c r="AK605" i="19"/>
  <c r="AM605" i="19" s="1"/>
  <c r="AJ605" i="19"/>
  <c r="AH605" i="19"/>
  <c r="AH589" i="19"/>
  <c r="AM582" i="19"/>
  <c r="AH582" i="19"/>
  <c r="AH557" i="19"/>
  <c r="AK528" i="19"/>
  <c r="AM528" i="19" s="1"/>
  <c r="AJ528" i="19"/>
  <c r="AH528" i="19"/>
  <c r="AH504" i="19"/>
  <c r="AH503" i="19"/>
  <c r="AK499" i="19"/>
  <c r="AM499" i="19" s="1"/>
  <c r="AJ499" i="19"/>
  <c r="AH499" i="19"/>
  <c r="AK498" i="19"/>
  <c r="AM498" i="19" s="1"/>
  <c r="AJ498" i="19"/>
  <c r="AH498" i="19"/>
  <c r="AK475" i="19"/>
  <c r="AM475" i="19" s="1"/>
  <c r="AJ475" i="19"/>
  <c r="AH475" i="19"/>
  <c r="AK474" i="19"/>
  <c r="AM474" i="19" s="1"/>
  <c r="AJ474" i="19"/>
  <c r="AH474" i="19"/>
  <c r="AK456" i="19"/>
  <c r="AL456" i="19" s="1"/>
  <c r="AJ456" i="19"/>
  <c r="AH456" i="19"/>
  <c r="AK455" i="19"/>
  <c r="AM455" i="19" s="1"/>
  <c r="AJ455" i="19"/>
  <c r="AH455" i="19"/>
  <c r="AH439" i="19"/>
  <c r="AK438" i="19"/>
  <c r="AM438" i="19" s="1"/>
  <c r="AJ438" i="19"/>
  <c r="AH438" i="19"/>
  <c r="AK434" i="19"/>
  <c r="AM434" i="19" s="1"/>
  <c r="AJ434" i="19"/>
  <c r="AH434" i="19"/>
  <c r="AK433" i="19"/>
  <c r="AM433" i="19" s="1"/>
  <c r="AJ433" i="19"/>
  <c r="AH433" i="19"/>
  <c r="AK432" i="19"/>
  <c r="AM432" i="19" s="1"/>
  <c r="AJ432" i="19"/>
  <c r="AH432" i="19"/>
  <c r="AK388" i="19"/>
  <c r="AM388" i="19" s="1"/>
  <c r="AJ388" i="19"/>
  <c r="AH388" i="19"/>
  <c r="AK351" i="19"/>
  <c r="AM351" i="19" s="1"/>
  <c r="AJ351" i="19"/>
  <c r="AH351" i="19"/>
  <c r="AK316" i="19"/>
  <c r="AM316" i="19" s="1"/>
  <c r="AJ316" i="19"/>
  <c r="AH316" i="19"/>
  <c r="AK315" i="19"/>
  <c r="AM315" i="19" s="1"/>
  <c r="AJ315" i="19"/>
  <c r="AH315" i="19"/>
  <c r="AK314" i="19"/>
  <c r="AM314" i="19" s="1"/>
  <c r="AJ314" i="19"/>
  <c r="AH314" i="19"/>
  <c r="AK313" i="19"/>
  <c r="AM313" i="19" s="1"/>
  <c r="AJ313" i="19"/>
  <c r="AH313" i="19"/>
  <c r="AK294" i="19"/>
  <c r="AM294" i="19" s="1"/>
  <c r="AJ294" i="19"/>
  <c r="AH294" i="19"/>
  <c r="AK293" i="19"/>
  <c r="AL293" i="19" s="1"/>
  <c r="AJ293" i="19"/>
  <c r="AH293" i="19"/>
  <c r="AM275" i="19"/>
  <c r="AK254" i="19"/>
  <c r="AM254" i="19" s="1"/>
  <c r="AJ254" i="19"/>
  <c r="AK237" i="19"/>
  <c r="AM237" i="19" s="1"/>
  <c r="AJ237" i="19"/>
  <c r="AJ241" i="19" s="1"/>
  <c r="AH237" i="19"/>
  <c r="AH236" i="19"/>
  <c r="AH235" i="19"/>
  <c r="AH218" i="19"/>
  <c r="AK217" i="19"/>
  <c r="AM217" i="19" s="1"/>
  <c r="AJ217" i="19"/>
  <c r="AH217" i="19"/>
  <c r="AH216" i="19"/>
  <c r="AH215" i="19"/>
  <c r="AH198" i="19"/>
  <c r="AK197" i="19"/>
  <c r="AM197" i="19" s="1"/>
  <c r="AJ197" i="19"/>
  <c r="AH197" i="19"/>
  <c r="AK196" i="19"/>
  <c r="AM196" i="19" s="1"/>
  <c r="AJ196" i="19"/>
  <c r="AH196" i="19"/>
  <c r="AK195" i="19"/>
  <c r="AM195" i="19" s="1"/>
  <c r="AJ195" i="19"/>
  <c r="AH195" i="19"/>
  <c r="AK177" i="19"/>
  <c r="AM177" i="19" s="1"/>
  <c r="AJ177" i="19"/>
  <c r="AH177" i="19"/>
  <c r="AK161" i="19"/>
  <c r="AM161" i="19" s="1"/>
  <c r="AJ161" i="19"/>
  <c r="AH161" i="19"/>
  <c r="AK145" i="19"/>
  <c r="AM145" i="19" s="1"/>
  <c r="AJ145" i="19"/>
  <c r="AH145" i="19"/>
  <c r="AK144" i="19"/>
  <c r="AM144" i="19" s="1"/>
  <c r="AJ144" i="19"/>
  <c r="AH144" i="19"/>
  <c r="AK143" i="19"/>
  <c r="AM143" i="19" s="1"/>
  <c r="AJ143" i="19"/>
  <c r="AH143" i="19"/>
  <c r="AK142" i="19"/>
  <c r="AM142" i="19" s="1"/>
  <c r="AJ142" i="19"/>
  <c r="AH142" i="19"/>
  <c r="AK126" i="19"/>
  <c r="AM126" i="19" s="1"/>
  <c r="AJ126" i="19"/>
  <c r="AH126" i="19"/>
  <c r="AK121" i="19"/>
  <c r="AL121" i="19" s="1"/>
  <c r="AJ121" i="19"/>
  <c r="AH121" i="19"/>
  <c r="AK103" i="19"/>
  <c r="AM103" i="19" s="1"/>
  <c r="AJ103" i="19"/>
  <c r="AH103" i="19"/>
  <c r="AK82" i="19"/>
  <c r="AM82" i="19" s="1"/>
  <c r="AJ82" i="19"/>
  <c r="AH82" i="19"/>
  <c r="AK81" i="19"/>
  <c r="AL81" i="19" s="1"/>
  <c r="AJ81" i="19"/>
  <c r="AH81" i="19"/>
  <c r="AK80" i="19"/>
  <c r="AM80" i="19" s="1"/>
  <c r="AJ80" i="19"/>
  <c r="AH80" i="19"/>
  <c r="AK62" i="19"/>
  <c r="AM62" i="19" s="1"/>
  <c r="AJ62" i="19"/>
  <c r="AH62" i="19"/>
  <c r="AK46" i="19"/>
  <c r="AM46" i="19" s="1"/>
  <c r="AJ46" i="19"/>
  <c r="AJ49" i="19" s="1"/>
  <c r="AH46" i="19"/>
  <c r="AN761" i="35" l="1"/>
  <c r="AI416" i="35"/>
  <c r="AI524" i="35"/>
  <c r="AK544" i="35"/>
  <c r="AM539" i="35"/>
  <c r="AK584" i="35"/>
  <c r="AI724" i="35"/>
  <c r="AK744" i="35"/>
  <c r="AM758" i="35"/>
  <c r="AK784" i="35"/>
  <c r="AK804" i="35"/>
  <c r="AI102" i="35"/>
  <c r="AI314" i="35"/>
  <c r="AK379" i="35"/>
  <c r="AI471" i="35"/>
  <c r="AM777" i="35"/>
  <c r="AN841" i="35"/>
  <c r="AK564" i="35"/>
  <c r="AK644" i="35"/>
  <c r="AK724" i="35"/>
  <c r="AI824" i="35"/>
  <c r="AI584" i="35"/>
  <c r="AK604" i="35"/>
  <c r="AI744" i="35"/>
  <c r="AK764" i="35"/>
  <c r="AK824" i="35"/>
  <c r="AM540" i="35"/>
  <c r="AK884" i="35"/>
  <c r="AK504" i="35"/>
  <c r="AI684" i="35"/>
  <c r="AK844" i="35"/>
  <c r="AK864" i="35"/>
  <c r="AK102" i="35"/>
  <c r="AM242" i="35"/>
  <c r="AK471" i="35"/>
  <c r="AI504" i="35"/>
  <c r="AM501" i="35"/>
  <c r="AM559" i="35"/>
  <c r="AM640" i="35"/>
  <c r="AK69" i="35"/>
  <c r="AM284" i="35"/>
  <c r="AM443" i="35"/>
  <c r="AM520" i="35"/>
  <c r="AN837" i="35"/>
  <c r="AM838" i="35"/>
  <c r="AM462" i="35"/>
  <c r="AK624" i="35"/>
  <c r="AK21" i="35"/>
  <c r="AJ24" i="35" s="1"/>
  <c r="AI46" i="35"/>
  <c r="AK314" i="35"/>
  <c r="AI379" i="35"/>
  <c r="AI664" i="35"/>
  <c r="AK704" i="35"/>
  <c r="AM857" i="35"/>
  <c r="AN10" i="35"/>
  <c r="AM9" i="35"/>
  <c r="AI69" i="35"/>
  <c r="AM115" i="35"/>
  <c r="AN143" i="35"/>
  <c r="AM144" i="35"/>
  <c r="AI204" i="35"/>
  <c r="AK258" i="35"/>
  <c r="AK416" i="35"/>
  <c r="AK448" i="35"/>
  <c r="AK524" i="35"/>
  <c r="AM638" i="35"/>
  <c r="AN639" i="35"/>
  <c r="AM680" i="35"/>
  <c r="AN681" i="35"/>
  <c r="AM697" i="35"/>
  <c r="AN757" i="35"/>
  <c r="AN780" i="35"/>
  <c r="AM781" i="35"/>
  <c r="AI904" i="35"/>
  <c r="AI154" i="35"/>
  <c r="AK204" i="35"/>
  <c r="AN597" i="35"/>
  <c r="AM598" i="35"/>
  <c r="AN620" i="35"/>
  <c r="AM621" i="35"/>
  <c r="AN677" i="35"/>
  <c r="AM678" i="35"/>
  <c r="AN738" i="35"/>
  <c r="AM739" i="35"/>
  <c r="AN879" i="35"/>
  <c r="AM880" i="35"/>
  <c r="AI21" i="35"/>
  <c r="AH24" i="35" s="1"/>
  <c r="AK46" i="35"/>
  <c r="AM61" i="35"/>
  <c r="AK154" i="35"/>
  <c r="AM217" i="35"/>
  <c r="AM367" i="35"/>
  <c r="AN392" i="35"/>
  <c r="AM429" i="35"/>
  <c r="AN444" i="35"/>
  <c r="AN463" i="35"/>
  <c r="AM464" i="35"/>
  <c r="AN485" i="35"/>
  <c r="AM486" i="35"/>
  <c r="AN517" i="35"/>
  <c r="AM518" i="35"/>
  <c r="AN521" i="35"/>
  <c r="AM537" i="35"/>
  <c r="AN558" i="35"/>
  <c r="AN578" i="35"/>
  <c r="AM579" i="35"/>
  <c r="AM718" i="35"/>
  <c r="AN719" i="35"/>
  <c r="AM720" i="35"/>
  <c r="AI258" i="35"/>
  <c r="AI448" i="35"/>
  <c r="AM541" i="35"/>
  <c r="AM560" i="35"/>
  <c r="AN601" i="35"/>
  <c r="AM617" i="35"/>
  <c r="AN658" i="35"/>
  <c r="AM659" i="35"/>
  <c r="AM699" i="35"/>
  <c r="AN700" i="35"/>
  <c r="AM701" i="35"/>
  <c r="AM798" i="35"/>
  <c r="AN799" i="35"/>
  <c r="AM800" i="35"/>
  <c r="AM817" i="35"/>
  <c r="AN818" i="35"/>
  <c r="AM819" i="35"/>
  <c r="AM859" i="35"/>
  <c r="AN860" i="35"/>
  <c r="AM861" i="35"/>
  <c r="AN898" i="35"/>
  <c r="AM899" i="35"/>
  <c r="AI774" i="34"/>
  <c r="AM774" i="34" s="1"/>
  <c r="AN774" i="34" s="1"/>
  <c r="AK479" i="34"/>
  <c r="AI479" i="34"/>
  <c r="AI438" i="34"/>
  <c r="AM296" i="34"/>
  <c r="AK727" i="34"/>
  <c r="AI640" i="34"/>
  <c r="AK682" i="34"/>
  <c r="AM129" i="34"/>
  <c r="AI545" i="34"/>
  <c r="AM536" i="34"/>
  <c r="AK269" i="34"/>
  <c r="AK223" i="34"/>
  <c r="AI322" i="34"/>
  <c r="AI727" i="34"/>
  <c r="AI76" i="34"/>
  <c r="AI269" i="34"/>
  <c r="AK380" i="34"/>
  <c r="AI682" i="34"/>
  <c r="AM656" i="34"/>
  <c r="AM89" i="34"/>
  <c r="AN90" i="34"/>
  <c r="AM91" i="34"/>
  <c r="AN212" i="34"/>
  <c r="AM236" i="34"/>
  <c r="AN237" i="34"/>
  <c r="AM257" i="34"/>
  <c r="AN282" i="34"/>
  <c r="AI380" i="34"/>
  <c r="AM451" i="34"/>
  <c r="AI600" i="34"/>
  <c r="AN655" i="34"/>
  <c r="AM50" i="34"/>
  <c r="AN51" i="34"/>
  <c r="AM52" i="34"/>
  <c r="AI115" i="34"/>
  <c r="AK158" i="34"/>
  <c r="AM173" i="34"/>
  <c r="AN174" i="34"/>
  <c r="AK545" i="34"/>
  <c r="AN740" i="34"/>
  <c r="AM741" i="34"/>
  <c r="AM131" i="34"/>
  <c r="AM171" i="34"/>
  <c r="AM615" i="34"/>
  <c r="AN616" i="34"/>
  <c r="AI16" i="34"/>
  <c r="AH19" i="34" s="1"/>
  <c r="AK76" i="34"/>
  <c r="AN128" i="34"/>
  <c r="AI190" i="34"/>
  <c r="AM313" i="34"/>
  <c r="AK438" i="34"/>
  <c r="AN492" i="34"/>
  <c r="AM534" i="34"/>
  <c r="AN537" i="34"/>
  <c r="AM558" i="34"/>
  <c r="AN561" i="34"/>
  <c r="AM613" i="34"/>
  <c r="AN704" i="34"/>
  <c r="AM716" i="34"/>
  <c r="AI201" i="33"/>
  <c r="AS544" i="33"/>
  <c r="AY544" i="33" s="1"/>
  <c r="AI59" i="33"/>
  <c r="AM1174" i="33"/>
  <c r="AK59" i="33"/>
  <c r="AN536" i="33"/>
  <c r="AN1173" i="33"/>
  <c r="AK475" i="33"/>
  <c r="AK867" i="33"/>
  <c r="AN1051" i="33"/>
  <c r="AI1118" i="33"/>
  <c r="AM488" i="33"/>
  <c r="AI1038" i="33"/>
  <c r="AM1132" i="33"/>
  <c r="AM404" i="33"/>
  <c r="AK79" i="33"/>
  <c r="AM219" i="33"/>
  <c r="AI750" i="33"/>
  <c r="AK805" i="33"/>
  <c r="AM765" i="33"/>
  <c r="AI912" i="33"/>
  <c r="AN970" i="33"/>
  <c r="AI144" i="33"/>
  <c r="AK201" i="33"/>
  <c r="AM428" i="33"/>
  <c r="AK520" i="33"/>
  <c r="AM583" i="33"/>
  <c r="AN584" i="33"/>
  <c r="AM819" i="33"/>
  <c r="AK1038" i="33"/>
  <c r="AN1131" i="33"/>
  <c r="AM73" i="33"/>
  <c r="AK268" i="33"/>
  <c r="AM1111" i="33"/>
  <c r="AN1112" i="33"/>
  <c r="AM1113" i="33"/>
  <c r="AM337" i="33"/>
  <c r="AN337" i="33"/>
  <c r="AM1094" i="33"/>
  <c r="AN1094" i="33"/>
  <c r="AI104" i="33"/>
  <c r="AN157" i="33"/>
  <c r="AM157" i="33"/>
  <c r="AI692" i="33"/>
  <c r="AN763" i="33"/>
  <c r="AM763" i="33"/>
  <c r="AK954" i="33"/>
  <c r="AM1027" i="33"/>
  <c r="AN1027" i="33"/>
  <c r="AI1079" i="33"/>
  <c r="AN1093" i="33"/>
  <c r="AM1093" i="33"/>
  <c r="AK39" i="33"/>
  <c r="AK104" i="33"/>
  <c r="AI324" i="33"/>
  <c r="AK362" i="33"/>
  <c r="AM375" i="33"/>
  <c r="AN459" i="33"/>
  <c r="AM460" i="33"/>
  <c r="AM581" i="33"/>
  <c r="AK692" i="33"/>
  <c r="AN802" i="33"/>
  <c r="AM802" i="33"/>
  <c r="AK1013" i="33"/>
  <c r="AN52" i="33"/>
  <c r="AM52" i="33"/>
  <c r="AN338" i="33"/>
  <c r="AM338" i="33"/>
  <c r="AK657" i="33"/>
  <c r="AN708" i="33"/>
  <c r="AM708" i="33"/>
  <c r="AM766" i="33"/>
  <c r="AN766" i="33"/>
  <c r="AN1095" i="33"/>
  <c r="AM1095" i="33"/>
  <c r="AN1028" i="33"/>
  <c r="AM1028" i="33"/>
  <c r="AI1013" i="33"/>
  <c r="AI1138" i="33"/>
  <c r="AK1158" i="33"/>
  <c r="AI268" i="33"/>
  <c r="AI414" i="33"/>
  <c r="AI475" i="33"/>
  <c r="AI520" i="33"/>
  <c r="AI568" i="33"/>
  <c r="AI867" i="33"/>
  <c r="AN925" i="33"/>
  <c r="AM936" i="33"/>
  <c r="AI988" i="33"/>
  <c r="AM988" i="33" s="1"/>
  <c r="AM1004" i="33"/>
  <c r="AK1062" i="33"/>
  <c r="AK1118" i="33"/>
  <c r="AM1153" i="33"/>
  <c r="AN1154" i="33"/>
  <c r="AM1155" i="33"/>
  <c r="AN1192" i="33"/>
  <c r="AM1193" i="33"/>
  <c r="AN32" i="33"/>
  <c r="AM92" i="33"/>
  <c r="AN93" i="33"/>
  <c r="AN117" i="33"/>
  <c r="AM118" i="33"/>
  <c r="AM281" i="33"/>
  <c r="AN282" i="33"/>
  <c r="AM283" i="33"/>
  <c r="AM619" i="33"/>
  <c r="AN620" i="33"/>
  <c r="AM621" i="33"/>
  <c r="AM670" i="33"/>
  <c r="AN671" i="33"/>
  <c r="AM880" i="33"/>
  <c r="AN889" i="33"/>
  <c r="AM909" i="33"/>
  <c r="AM1075" i="33"/>
  <c r="AK1098" i="33"/>
  <c r="AM1115" i="33"/>
  <c r="AM1134" i="33"/>
  <c r="AN1135" i="33"/>
  <c r="AM1151" i="33"/>
  <c r="AK1178" i="33"/>
  <c r="AI1198" i="33"/>
  <c r="AN10" i="33"/>
  <c r="AM9" i="33"/>
  <c r="AI19" i="33"/>
  <c r="AK29" i="19"/>
  <c r="AM29" i="19" s="1"/>
  <c r="AH241" i="19"/>
  <c r="AM121" i="19"/>
  <c r="AJ485" i="19"/>
  <c r="AL475" i="19"/>
  <c r="AJ612" i="19"/>
  <c r="AH67" i="19"/>
  <c r="AJ90" i="19"/>
  <c r="AL275" i="19"/>
  <c r="AJ300" i="19"/>
  <c r="AL433" i="19"/>
  <c r="AJ512" i="19"/>
  <c r="AH648" i="19"/>
  <c r="AH108" i="19"/>
  <c r="AH338" i="19"/>
  <c r="AH356" i="19"/>
  <c r="AJ356" i="19"/>
  <c r="AH129" i="19"/>
  <c r="AH148" i="19"/>
  <c r="AH319" i="19"/>
  <c r="AJ395" i="19"/>
  <c r="AH564" i="19"/>
  <c r="AJ592" i="19"/>
  <c r="AJ33" i="19"/>
  <c r="AJ182" i="19"/>
  <c r="AM293" i="19"/>
  <c r="AL294" i="19"/>
  <c r="AH628" i="19"/>
  <c r="AL662" i="19"/>
  <c r="AM28" i="19"/>
  <c r="AH280" i="19"/>
  <c r="AH300" i="19"/>
  <c r="AJ459" i="19"/>
  <c r="AJ538" i="19"/>
  <c r="AL46" i="19"/>
  <c r="AM81" i="19"/>
  <c r="AL82" i="19"/>
  <c r="AJ129" i="19"/>
  <c r="AJ148" i="19"/>
  <c r="AJ164" i="19"/>
  <c r="AL195" i="19"/>
  <c r="AL237" i="19"/>
  <c r="AJ261" i="19"/>
  <c r="AJ319" i="19"/>
  <c r="AJ419" i="19"/>
  <c r="AM456" i="19"/>
  <c r="AL605" i="19"/>
  <c r="AH30" i="19"/>
  <c r="AH33" i="19" s="1"/>
  <c r="AH49" i="19"/>
  <c r="AJ67" i="19"/>
  <c r="AH90" i="19"/>
  <c r="AJ108" i="19"/>
  <c r="AL126" i="19"/>
  <c r="AL143" i="19"/>
  <c r="AL161" i="19"/>
  <c r="AH202" i="19"/>
  <c r="AH222" i="19"/>
  <c r="AL314" i="19"/>
  <c r="AH375" i="19"/>
  <c r="AH442" i="19"/>
  <c r="AJ442" i="19"/>
  <c r="AH459" i="19"/>
  <c r="AJ648" i="19"/>
  <c r="AH668" i="19"/>
  <c r="AJ338" i="19"/>
  <c r="AH485" i="19"/>
  <c r="AL499" i="19"/>
  <c r="AH164" i="19"/>
  <c r="AH182" i="19"/>
  <c r="AJ202" i="19"/>
  <c r="AJ222" i="19"/>
  <c r="AH261" i="19"/>
  <c r="AJ280" i="19"/>
  <c r="AJ375" i="19"/>
  <c r="AH395" i="19"/>
  <c r="AL438" i="19"/>
  <c r="AH512" i="19"/>
  <c r="AH538" i="19"/>
  <c r="AJ564" i="19"/>
  <c r="AH592" i="19"/>
  <c r="AL582" i="19"/>
  <c r="AH612" i="19"/>
  <c r="AJ628" i="19"/>
  <c r="AM642" i="19"/>
  <c r="AL643" i="19"/>
  <c r="AJ668" i="19"/>
  <c r="AL27" i="19"/>
  <c r="AL36" i="37"/>
  <c r="AM36" i="37" s="1"/>
  <c r="AL236" i="37"/>
  <c r="AM236" i="37" s="1"/>
  <c r="AG79" i="37"/>
  <c r="AG99" i="37" s="1"/>
  <c r="AG119" i="37" s="1"/>
  <c r="AG139" i="37" s="1"/>
  <c r="AG159" i="37" s="1"/>
  <c r="AG179" i="37" s="1"/>
  <c r="AG199" i="37" s="1"/>
  <c r="AG219" i="37" s="1"/>
  <c r="AG239" i="37" s="1"/>
  <c r="AG259" i="37" s="1"/>
  <c r="AG279" i="37" s="1"/>
  <c r="AG299" i="37" s="1"/>
  <c r="AG319" i="37" s="1"/>
  <c r="AG339" i="37" s="1"/>
  <c r="AL476" i="37"/>
  <c r="AM476" i="37" s="1"/>
  <c r="AI19" i="37"/>
  <c r="AK19" i="37" s="1"/>
  <c r="AM19" i="37" s="1"/>
  <c r="AL16" i="37"/>
  <c r="AM16" i="37" s="1"/>
  <c r="AG59" i="37"/>
  <c r="AL76" i="37"/>
  <c r="AM76" i="37" s="1"/>
  <c r="AL96" i="37"/>
  <c r="AM96" i="37" s="1"/>
  <c r="AL116" i="37"/>
  <c r="AM116" i="37" s="1"/>
  <c r="AL136" i="37"/>
  <c r="AM136" i="37" s="1"/>
  <c r="AL156" i="37"/>
  <c r="AM156" i="37" s="1"/>
  <c r="AL176" i="37"/>
  <c r="AM176" i="37" s="1"/>
  <c r="AL196" i="37"/>
  <c r="AM196" i="37" s="1"/>
  <c r="AL216" i="37"/>
  <c r="AM216" i="37" s="1"/>
  <c r="AL276" i="37"/>
  <c r="AM276" i="37" s="1"/>
  <c r="AL316" i="37"/>
  <c r="AM316" i="37" s="1"/>
  <c r="AL556" i="37"/>
  <c r="AM556" i="37" s="1"/>
  <c r="AL56" i="37"/>
  <c r="AM56" i="37" s="1"/>
  <c r="AL256" i="37"/>
  <c r="AM256" i="37" s="1"/>
  <c r="AL636" i="37"/>
  <c r="AM636" i="37" s="1"/>
  <c r="AM389" i="37"/>
  <c r="AL389" i="37"/>
  <c r="AM473" i="37"/>
  <c r="AL473" i="37"/>
  <c r="AL10" i="37"/>
  <c r="AL29" i="37"/>
  <c r="AL33" i="37"/>
  <c r="AL52" i="37"/>
  <c r="AL71" i="37"/>
  <c r="AL90" i="37"/>
  <c r="AL109" i="37"/>
  <c r="AL113" i="37"/>
  <c r="AL132" i="37"/>
  <c r="AL151" i="37"/>
  <c r="AL170" i="37"/>
  <c r="AL189" i="37"/>
  <c r="AL193" i="37"/>
  <c r="AL212" i="37"/>
  <c r="AL231" i="37"/>
  <c r="AL250" i="37"/>
  <c r="AL269" i="37"/>
  <c r="AL273" i="37"/>
  <c r="AJ296" i="37"/>
  <c r="AM431" i="37"/>
  <c r="AL431" i="37"/>
  <c r="AM450" i="37"/>
  <c r="AL450" i="37"/>
  <c r="AM492" i="37"/>
  <c r="AL492" i="37"/>
  <c r="AM511" i="37"/>
  <c r="AL511" i="37"/>
  <c r="AM530" i="37"/>
  <c r="AL530" i="37"/>
  <c r="AM553" i="37"/>
  <c r="AL553" i="37"/>
  <c r="AL576" i="37"/>
  <c r="AM576" i="37" s="1"/>
  <c r="AM572" i="37"/>
  <c r="AL572" i="37"/>
  <c r="AM591" i="37"/>
  <c r="AL591" i="37"/>
  <c r="AM610" i="37"/>
  <c r="AL610" i="37"/>
  <c r="AM633" i="37"/>
  <c r="AL633" i="37"/>
  <c r="AJ656" i="37"/>
  <c r="AM313" i="37"/>
  <c r="AL313" i="37"/>
  <c r="AM351" i="37"/>
  <c r="AL351" i="37"/>
  <c r="AM370" i="37"/>
  <c r="AL370" i="37"/>
  <c r="AM412" i="37"/>
  <c r="AL412" i="37"/>
  <c r="AL496" i="37"/>
  <c r="AM496" i="37" s="1"/>
  <c r="AL209" i="37"/>
  <c r="AL213" i="37"/>
  <c r="AL232" i="37"/>
  <c r="AL251" i="37"/>
  <c r="AL270" i="37"/>
  <c r="AM290" i="37"/>
  <c r="AL290" i="37"/>
  <c r="AM309" i="37"/>
  <c r="AL309" i="37"/>
  <c r="AH356" i="37"/>
  <c r="AH376" i="37"/>
  <c r="AH396" i="37"/>
  <c r="AH436" i="37"/>
  <c r="AM469" i="37"/>
  <c r="AL469" i="37"/>
  <c r="AM549" i="37"/>
  <c r="AL549" i="37"/>
  <c r="AM629" i="37"/>
  <c r="AL629" i="37"/>
  <c r="AM652" i="37"/>
  <c r="AL652" i="37"/>
  <c r="AL336" i="37"/>
  <c r="AM336" i="37" s="1"/>
  <c r="AM332" i="37"/>
  <c r="AL332" i="37"/>
  <c r="AL516" i="37"/>
  <c r="AM516" i="37" s="1"/>
  <c r="AJ356" i="37"/>
  <c r="AJ376" i="37"/>
  <c r="AM393" i="37"/>
  <c r="AL393" i="37"/>
  <c r="AJ416" i="37"/>
  <c r="AL436" i="37"/>
  <c r="AM436" i="37" s="1"/>
  <c r="AH456" i="37"/>
  <c r="AL456" i="37" s="1"/>
  <c r="AM456" i="37" s="1"/>
  <c r="AH516" i="37"/>
  <c r="AH536" i="37"/>
  <c r="AL536" i="37" s="1"/>
  <c r="AM536" i="37" s="1"/>
  <c r="AH596" i="37"/>
  <c r="AL596" i="37" s="1"/>
  <c r="AM596" i="37" s="1"/>
  <c r="AH616" i="37"/>
  <c r="AL616" i="37" s="1"/>
  <c r="AM616" i="37" s="1"/>
  <c r="AL291" i="37"/>
  <c r="AL310" i="37"/>
  <c r="AL329" i="37"/>
  <c r="AL333" i="37"/>
  <c r="AL352" i="37"/>
  <c r="AL371" i="37"/>
  <c r="AL390" i="37"/>
  <c r="AL413" i="37"/>
  <c r="AL432" i="37"/>
  <c r="AL470" i="37"/>
  <c r="AL493" i="37"/>
  <c r="AL512" i="37"/>
  <c r="AL569" i="37"/>
  <c r="AL573" i="37"/>
  <c r="AL592" i="37"/>
  <c r="AL630" i="37"/>
  <c r="AL649" i="37"/>
  <c r="AL653" i="37"/>
  <c r="AL56" i="36"/>
  <c r="AM56" i="36" s="1"/>
  <c r="AI59" i="36"/>
  <c r="AL236" i="36"/>
  <c r="AM236" i="36" s="1"/>
  <c r="AI19" i="36"/>
  <c r="AK19" i="36" s="1"/>
  <c r="AM19" i="36" s="1"/>
  <c r="AL16" i="36"/>
  <c r="AM16" i="36" s="1"/>
  <c r="AI39" i="36"/>
  <c r="AL216" i="36"/>
  <c r="AM216" i="36" s="1"/>
  <c r="AL416" i="36"/>
  <c r="AM416" i="36" s="1"/>
  <c r="AL496" i="36"/>
  <c r="AM496" i="36" s="1"/>
  <c r="AL576" i="36"/>
  <c r="AM576" i="36" s="1"/>
  <c r="AL656" i="36"/>
  <c r="AM656" i="36" s="1"/>
  <c r="AL76" i="36"/>
  <c r="AM76" i="36" s="1"/>
  <c r="AL136" i="36"/>
  <c r="AM136" i="36" s="1"/>
  <c r="AL156" i="36"/>
  <c r="AM156" i="36" s="1"/>
  <c r="AM31" i="36"/>
  <c r="AL36" i="36"/>
  <c r="AM36" i="36" s="1"/>
  <c r="AM50" i="36"/>
  <c r="AL129" i="36"/>
  <c r="AL256" i="36"/>
  <c r="AM256" i="36" s="1"/>
  <c r="AM271" i="36"/>
  <c r="AL271" i="36"/>
  <c r="AM309" i="36"/>
  <c r="AL309" i="36"/>
  <c r="AH396" i="36"/>
  <c r="AH476" i="36"/>
  <c r="AL516" i="36"/>
  <c r="AM516" i="36" s="1"/>
  <c r="AH556" i="36"/>
  <c r="AM10" i="36"/>
  <c r="AL11" i="36"/>
  <c r="AL33" i="36"/>
  <c r="AL52" i="36"/>
  <c r="AL71" i="36"/>
  <c r="AL90" i="36"/>
  <c r="AL109" i="36"/>
  <c r="AH136" i="36"/>
  <c r="AL133" i="36"/>
  <c r="AM153" i="36"/>
  <c r="AL153" i="36"/>
  <c r="AL209" i="36"/>
  <c r="AM229" i="36"/>
  <c r="AL229" i="36"/>
  <c r="AL270" i="36"/>
  <c r="AM290" i="36"/>
  <c r="AL290" i="36"/>
  <c r="AM130" i="36"/>
  <c r="AL130" i="36"/>
  <c r="AL176" i="36"/>
  <c r="AM176" i="36" s="1"/>
  <c r="AM191" i="36"/>
  <c r="AL191" i="36"/>
  <c r="AM252" i="36"/>
  <c r="AL252" i="36"/>
  <c r="AL276" i="36"/>
  <c r="AM276" i="36" s="1"/>
  <c r="AG39" i="36"/>
  <c r="AG59" i="36" s="1"/>
  <c r="AG79" i="36" s="1"/>
  <c r="AG99" i="36" s="1"/>
  <c r="AL30" i="36"/>
  <c r="AL49" i="36"/>
  <c r="AM69" i="36"/>
  <c r="AM149" i="36"/>
  <c r="AL149" i="36"/>
  <c r="AL190" i="36"/>
  <c r="AM210" i="36"/>
  <c r="AL210" i="36"/>
  <c r="AL251" i="36"/>
  <c r="AL436" i="36"/>
  <c r="AM436" i="36" s="1"/>
  <c r="AL596" i="36"/>
  <c r="AM596" i="36" s="1"/>
  <c r="AH636" i="36"/>
  <c r="AL53" i="36"/>
  <c r="AL72" i="36"/>
  <c r="AM73" i="36"/>
  <c r="AJ96" i="36"/>
  <c r="AL91" i="36"/>
  <c r="AM92" i="36"/>
  <c r="AH116" i="36"/>
  <c r="AL116" i="36" s="1"/>
  <c r="AM116" i="36" s="1"/>
  <c r="AL110" i="36"/>
  <c r="AM111" i="36"/>
  <c r="AL152" i="36"/>
  <c r="AM172" i="36"/>
  <c r="AL172" i="36"/>
  <c r="AJ196" i="36"/>
  <c r="AH216" i="36"/>
  <c r="AL213" i="36"/>
  <c r="AM233" i="36"/>
  <c r="AL233" i="36"/>
  <c r="AL289" i="36"/>
  <c r="AL333" i="36"/>
  <c r="AL356" i="36"/>
  <c r="AM356" i="36" s="1"/>
  <c r="AL352" i="36"/>
  <c r="AM353" i="36"/>
  <c r="AL376" i="36"/>
  <c r="AM376" i="36" s="1"/>
  <c r="AL456" i="36"/>
  <c r="AM456" i="36" s="1"/>
  <c r="AL536" i="36"/>
  <c r="AM536" i="36" s="1"/>
  <c r="AL616" i="36"/>
  <c r="AM616" i="36" s="1"/>
  <c r="AJ296" i="36"/>
  <c r="AH316" i="36"/>
  <c r="AM371" i="36"/>
  <c r="AL371" i="36"/>
  <c r="AM390" i="36"/>
  <c r="AL390" i="36"/>
  <c r="AM409" i="36"/>
  <c r="AL409" i="36"/>
  <c r="AM413" i="36"/>
  <c r="AL413" i="36"/>
  <c r="AM432" i="36"/>
  <c r="AL432" i="36"/>
  <c r="AM451" i="36"/>
  <c r="AL451" i="36"/>
  <c r="AM470" i="36"/>
  <c r="AL470" i="36"/>
  <c r="AM489" i="36"/>
  <c r="AL489" i="36"/>
  <c r="AM493" i="36"/>
  <c r="AL493" i="36"/>
  <c r="AM512" i="36"/>
  <c r="AL512" i="36"/>
  <c r="AM531" i="36"/>
  <c r="AL531" i="36"/>
  <c r="AM550" i="36"/>
  <c r="AL550" i="36"/>
  <c r="AM569" i="36"/>
  <c r="AL569" i="36"/>
  <c r="AM573" i="36"/>
  <c r="AL573" i="36"/>
  <c r="AM592" i="36"/>
  <c r="AL592" i="36"/>
  <c r="AM611" i="36"/>
  <c r="AL611" i="36"/>
  <c r="AM630" i="36"/>
  <c r="AL630" i="36"/>
  <c r="AM649" i="36"/>
  <c r="AL649" i="36"/>
  <c r="AM653" i="36"/>
  <c r="AL653" i="36"/>
  <c r="AM471" i="35"/>
  <c r="AN471" i="35" s="1"/>
  <c r="AM524" i="35"/>
  <c r="AN524" i="35" s="1"/>
  <c r="AN717" i="35"/>
  <c r="AM717" i="35"/>
  <c r="AN877" i="35"/>
  <c r="AM877" i="35"/>
  <c r="AM82" i="35"/>
  <c r="AM145" i="35"/>
  <c r="AM227" i="35"/>
  <c r="AM271" i="35"/>
  <c r="AM368" i="35"/>
  <c r="AM442" i="35"/>
  <c r="AM461" i="35"/>
  <c r="AM487" i="35"/>
  <c r="AM519" i="35"/>
  <c r="AI544" i="35"/>
  <c r="AI564" i="35"/>
  <c r="AM564" i="35" s="1"/>
  <c r="AN564" i="35" s="1"/>
  <c r="AI604" i="35"/>
  <c r="AM604" i="35" s="1"/>
  <c r="AN604" i="35" s="1"/>
  <c r="AI624" i="35"/>
  <c r="AM624" i="35" s="1"/>
  <c r="AN624" i="35" s="1"/>
  <c r="AI644" i="35"/>
  <c r="AK684" i="35"/>
  <c r="AI704" i="35"/>
  <c r="AI764" i="35"/>
  <c r="AI784" i="35"/>
  <c r="AI804" i="35"/>
  <c r="AI844" i="35"/>
  <c r="AI864" i="35"/>
  <c r="AN641" i="35"/>
  <c r="AM641" i="35"/>
  <c r="AK664" i="35"/>
  <c r="AN660" i="35"/>
  <c r="AM660" i="35"/>
  <c r="AN679" i="35"/>
  <c r="AM679" i="35"/>
  <c r="AN801" i="35"/>
  <c r="AM801" i="35"/>
  <c r="AI884" i="35"/>
  <c r="AN881" i="35"/>
  <c r="AM881" i="35"/>
  <c r="AK904" i="35"/>
  <c r="AN900" i="35"/>
  <c r="AM900" i="35"/>
  <c r="AN538" i="35"/>
  <c r="AM538" i="35"/>
  <c r="AN557" i="35"/>
  <c r="AM557" i="35"/>
  <c r="AN561" i="35"/>
  <c r="AM561" i="35"/>
  <c r="AM584" i="35"/>
  <c r="AN584" i="35" s="1"/>
  <c r="AN580" i="35"/>
  <c r="AM580" i="35"/>
  <c r="AN599" i="35"/>
  <c r="AM599" i="35"/>
  <c r="AN618" i="35"/>
  <c r="AM618" i="35"/>
  <c r="AN637" i="35"/>
  <c r="AM637" i="35"/>
  <c r="AN698" i="35"/>
  <c r="AM698" i="35"/>
  <c r="AN721" i="35"/>
  <c r="AM721" i="35"/>
  <c r="AN740" i="35"/>
  <c r="AM740" i="35"/>
  <c r="AN759" i="35"/>
  <c r="AM759" i="35"/>
  <c r="AN778" i="35"/>
  <c r="AM778" i="35"/>
  <c r="AM784" i="35"/>
  <c r="AN784" i="35" s="1"/>
  <c r="AN797" i="35"/>
  <c r="AM797" i="35"/>
  <c r="AN820" i="35"/>
  <c r="AM820" i="35"/>
  <c r="AN839" i="35"/>
  <c r="AM839" i="35"/>
  <c r="AN858" i="35"/>
  <c r="AM858" i="35"/>
  <c r="AM577" i="35"/>
  <c r="AM581" i="35"/>
  <c r="AM600" i="35"/>
  <c r="AM619" i="35"/>
  <c r="AM657" i="35"/>
  <c r="AM661" i="35"/>
  <c r="AM737" i="35"/>
  <c r="AM741" i="35"/>
  <c r="AM760" i="35"/>
  <c r="AM779" i="35"/>
  <c r="AM821" i="35"/>
  <c r="AM840" i="35"/>
  <c r="AM878" i="35"/>
  <c r="AM897" i="35"/>
  <c r="AM901" i="35"/>
  <c r="AN11" i="34"/>
  <c r="AM11" i="34"/>
  <c r="AN73" i="34"/>
  <c r="AM73" i="34"/>
  <c r="AK115" i="34"/>
  <c r="AI158" i="34"/>
  <c r="AK322" i="34"/>
  <c r="AN49" i="34"/>
  <c r="AM49" i="34"/>
  <c r="AN312" i="34"/>
  <c r="AM312" i="34"/>
  <c r="AN172" i="34"/>
  <c r="AM172" i="34"/>
  <c r="AK16" i="34"/>
  <c r="AI36" i="34"/>
  <c r="AN130" i="34"/>
  <c r="AM130" i="34"/>
  <c r="AK190" i="34"/>
  <c r="AI223" i="34"/>
  <c r="AM535" i="34"/>
  <c r="AK600" i="34"/>
  <c r="AN614" i="34"/>
  <c r="AM614" i="34"/>
  <c r="AK640" i="34"/>
  <c r="AN742" i="34"/>
  <c r="AM742" i="34"/>
  <c r="AM695" i="34"/>
  <c r="AN582" i="33"/>
  <c r="AM582" i="33"/>
  <c r="AN707" i="33"/>
  <c r="AM707" i="33"/>
  <c r="AI79" i="33"/>
  <c r="AN158" i="33"/>
  <c r="AM158" i="33"/>
  <c r="AK324" i="33"/>
  <c r="AI362" i="33"/>
  <c r="AK568" i="33"/>
  <c r="AN54" i="33"/>
  <c r="AM54" i="33"/>
  <c r="AN214" i="33"/>
  <c r="AM214" i="33"/>
  <c r="AN284" i="33"/>
  <c r="AM284" i="33"/>
  <c r="AN535" i="33"/>
  <c r="AM535" i="33"/>
  <c r="AN376" i="33"/>
  <c r="AM376" i="33"/>
  <c r="AK19" i="33"/>
  <c r="AI39" i="33"/>
  <c r="AN72" i="33"/>
  <c r="AM72" i="33"/>
  <c r="AK144" i="33"/>
  <c r="AK414" i="33"/>
  <c r="AN1171" i="33"/>
  <c r="AM1171" i="33"/>
  <c r="AI605" i="33"/>
  <c r="AI657" i="33"/>
  <c r="AN764" i="33"/>
  <c r="AM764" i="33"/>
  <c r="AK912" i="33"/>
  <c r="AI954" i="33"/>
  <c r="AN1001" i="33"/>
  <c r="AM1001" i="33"/>
  <c r="AI1062" i="33"/>
  <c r="AN1092" i="33"/>
  <c r="AM1092" i="33"/>
  <c r="AN1114" i="33"/>
  <c r="AM1114" i="33"/>
  <c r="AK1138" i="33"/>
  <c r="AI1158" i="33"/>
  <c r="AK605" i="33"/>
  <c r="AN818" i="33"/>
  <c r="AM818" i="33"/>
  <c r="AN1133" i="33"/>
  <c r="AM1133" i="33"/>
  <c r="AI1178" i="33"/>
  <c r="AN1175" i="33"/>
  <c r="AM1175" i="33"/>
  <c r="AK1198" i="33"/>
  <c r="AN1194" i="33"/>
  <c r="AM1194" i="33"/>
  <c r="AN1076" i="33"/>
  <c r="AM1076" i="33"/>
  <c r="AN618" i="33"/>
  <c r="AM618" i="33"/>
  <c r="AK750" i="33"/>
  <c r="AI805" i="33"/>
  <c r="AN940" i="33"/>
  <c r="AM940" i="33"/>
  <c r="AN1029" i="33"/>
  <c r="AM1029" i="33"/>
  <c r="AK1079" i="33"/>
  <c r="AI1098" i="33"/>
  <c r="AN1152" i="33"/>
  <c r="AM1152" i="33"/>
  <c r="AM1026" i="33"/>
  <c r="AM1172" i="33"/>
  <c r="AM1191" i="33"/>
  <c r="AM1195" i="33"/>
  <c r="AL663" i="19"/>
  <c r="AL664" i="19"/>
  <c r="AL661" i="19"/>
  <c r="AL665" i="19"/>
  <c r="AL644" i="19"/>
  <c r="AL641" i="19"/>
  <c r="AL645" i="19"/>
  <c r="AL625" i="19"/>
  <c r="AL528" i="19"/>
  <c r="AL498" i="19"/>
  <c r="AL474" i="19"/>
  <c r="AL455" i="19"/>
  <c r="AL434" i="19"/>
  <c r="AL432" i="19"/>
  <c r="AL388" i="19"/>
  <c r="AL351" i="19"/>
  <c r="AL315" i="19"/>
  <c r="AL316" i="19"/>
  <c r="AL313" i="19"/>
  <c r="AL254" i="19"/>
  <c r="AL217" i="19"/>
  <c r="AL196" i="19"/>
  <c r="AL197" i="19"/>
  <c r="AL177" i="19"/>
  <c r="AL144" i="19"/>
  <c r="AL145" i="19"/>
  <c r="AL142" i="19"/>
  <c r="AL103" i="19"/>
  <c r="AL80" i="19"/>
  <c r="AL62" i="19"/>
  <c r="AM884" i="35" l="1"/>
  <c r="AN884" i="35" s="1"/>
  <c r="AM416" i="35"/>
  <c r="AN416" i="35" s="1"/>
  <c r="AM379" i="35"/>
  <c r="AN379" i="35" s="1"/>
  <c r="AM724" i="35"/>
  <c r="AN724" i="35" s="1"/>
  <c r="AM448" i="35"/>
  <c r="AN448" i="35" s="1"/>
  <c r="AM258" i="35"/>
  <c r="AN258" i="35" s="1"/>
  <c r="AM204" i="35"/>
  <c r="AN204" i="35" s="1"/>
  <c r="AM69" i="35"/>
  <c r="AN69" i="35" s="1"/>
  <c r="AM504" i="35"/>
  <c r="AN504" i="35" s="1"/>
  <c r="AM824" i="35"/>
  <c r="AN824" i="35" s="1"/>
  <c r="AM314" i="35"/>
  <c r="AN314" i="35" s="1"/>
  <c r="AM154" i="35"/>
  <c r="AN154" i="35" s="1"/>
  <c r="AM744" i="35"/>
  <c r="AN744" i="35" s="1"/>
  <c r="AM102" i="35"/>
  <c r="AN102" i="35" s="1"/>
  <c r="AM804" i="35"/>
  <c r="AN804" i="35" s="1"/>
  <c r="AM46" i="35"/>
  <c r="AN46" i="35" s="1"/>
  <c r="AH49" i="35"/>
  <c r="AH72" i="35" s="1"/>
  <c r="AH105" i="35" s="1"/>
  <c r="AH157" i="35" s="1"/>
  <c r="AH207" i="35" s="1"/>
  <c r="AH261" i="35" s="1"/>
  <c r="AH317" i="35" s="1"/>
  <c r="AH382" i="35" s="1"/>
  <c r="AH419" i="35" s="1"/>
  <c r="AH451" i="35" s="1"/>
  <c r="AH474" i="35" s="1"/>
  <c r="AH507" i="35" s="1"/>
  <c r="AH527" i="35" s="1"/>
  <c r="AH547" i="35" s="1"/>
  <c r="AH567" i="35" s="1"/>
  <c r="AH587" i="35" s="1"/>
  <c r="AH607" i="35" s="1"/>
  <c r="AH627" i="35" s="1"/>
  <c r="AH647" i="35" s="1"/>
  <c r="AH667" i="35" s="1"/>
  <c r="AH687" i="35" s="1"/>
  <c r="AH707" i="35" s="1"/>
  <c r="AH727" i="35" s="1"/>
  <c r="AH747" i="35" s="1"/>
  <c r="AH767" i="35" s="1"/>
  <c r="AH787" i="35" s="1"/>
  <c r="AH807" i="35" s="1"/>
  <c r="AH827" i="35" s="1"/>
  <c r="AH847" i="35" s="1"/>
  <c r="AH867" i="35" s="1"/>
  <c r="AH887" i="35" s="1"/>
  <c r="AH907" i="35" s="1"/>
  <c r="AL24" i="35"/>
  <c r="AN24" i="35" s="1"/>
  <c r="AM21" i="35"/>
  <c r="AN21" i="35" s="1"/>
  <c r="AM479" i="34"/>
  <c r="AN479" i="34" s="1"/>
  <c r="AM682" i="34"/>
  <c r="AN682" i="34" s="1"/>
  <c r="AM545" i="34"/>
  <c r="AN545" i="34" s="1"/>
  <c r="AM269" i="34"/>
  <c r="AN269" i="34" s="1"/>
  <c r="AM438" i="34"/>
  <c r="AN438" i="34" s="1"/>
  <c r="AM727" i="34"/>
  <c r="AN727" i="34" s="1"/>
  <c r="AM158" i="34"/>
  <c r="AN158" i="34" s="1"/>
  <c r="AM380" i="34"/>
  <c r="AN380" i="34" s="1"/>
  <c r="AM223" i="34"/>
  <c r="AN223" i="34" s="1"/>
  <c r="AH39" i="34"/>
  <c r="AH79" i="34" s="1"/>
  <c r="AH118" i="34" s="1"/>
  <c r="AH161" i="34" s="1"/>
  <c r="AH193" i="34" s="1"/>
  <c r="AH226" i="34" s="1"/>
  <c r="AH272" i="34" s="1"/>
  <c r="AH325" i="34" s="1"/>
  <c r="AH383" i="34" s="1"/>
  <c r="AH441" i="34" s="1"/>
  <c r="AH482" i="34" s="1"/>
  <c r="AH548" i="34" s="1"/>
  <c r="AH603" i="34" s="1"/>
  <c r="AH643" i="34" s="1"/>
  <c r="AH685" i="34" s="1"/>
  <c r="AH730" i="34" s="1"/>
  <c r="AH777" i="34" s="1"/>
  <c r="AH813" i="34" s="1"/>
  <c r="AH841" i="34" s="1"/>
  <c r="AH875" i="34" s="1"/>
  <c r="AH930" i="34" s="1"/>
  <c r="AH983" i="34" s="1"/>
  <c r="AH1035" i="34" s="1"/>
  <c r="AH1068" i="34" s="1"/>
  <c r="AH1107" i="34" s="1"/>
  <c r="AH1123" i="34" s="1"/>
  <c r="AH1141" i="34" s="1"/>
  <c r="AH1165" i="34" s="1"/>
  <c r="AH1196" i="34" s="1"/>
  <c r="AM76" i="34"/>
  <c r="AN76" i="34" s="1"/>
  <c r="AS548" i="33"/>
  <c r="AM657" i="33"/>
  <c r="AN657" i="33" s="1"/>
  <c r="AM1038" i="33"/>
  <c r="AN1038" i="33" s="1"/>
  <c r="AM520" i="33"/>
  <c r="AN520" i="33" s="1"/>
  <c r="AM268" i="33"/>
  <c r="AN268" i="33" s="1"/>
  <c r="AL49" i="19"/>
  <c r="AM49" i="19" s="1"/>
  <c r="AM1118" i="33"/>
  <c r="AN1118" i="33" s="1"/>
  <c r="AM475" i="33"/>
  <c r="AN475" i="33" s="1"/>
  <c r="AH1141" i="33"/>
  <c r="AH1161" i="33" s="1"/>
  <c r="AH1181" i="33" s="1"/>
  <c r="AH1201" i="33" s="1"/>
  <c r="AM867" i="33"/>
  <c r="AN867" i="33" s="1"/>
  <c r="AM104" i="33"/>
  <c r="AN104" i="33" s="1"/>
  <c r="AM692" i="33"/>
  <c r="AN692" i="33" s="1"/>
  <c r="AM1098" i="33"/>
  <c r="AN1098" i="33" s="1"/>
  <c r="AM1013" i="33"/>
  <c r="AN1013" i="33" s="1"/>
  <c r="AM1062" i="33"/>
  <c r="AN1062" i="33" s="1"/>
  <c r="AL29" i="19"/>
  <c r="AL612" i="19"/>
  <c r="AM612" i="19" s="1"/>
  <c r="AL338" i="19"/>
  <c r="AM338" i="19" s="1"/>
  <c r="AL564" i="19"/>
  <c r="AM564" i="19" s="1"/>
  <c r="AL419" i="19"/>
  <c r="AM419" i="19" s="1"/>
  <c r="AL261" i="19"/>
  <c r="AM261" i="19" s="1"/>
  <c r="AL241" i="19"/>
  <c r="AM241" i="19" s="1"/>
  <c r="AL512" i="19"/>
  <c r="AM512" i="19" s="1"/>
  <c r="AL356" i="19"/>
  <c r="AM356" i="19" s="1"/>
  <c r="AL538" i="19"/>
  <c r="AM538" i="19" s="1"/>
  <c r="AL182" i="19"/>
  <c r="AM182" i="19" s="1"/>
  <c r="AL628" i="19"/>
  <c r="AM628" i="19" s="1"/>
  <c r="AL148" i="19"/>
  <c r="AM148" i="19" s="1"/>
  <c r="AL280" i="19"/>
  <c r="AM280" i="19" s="1"/>
  <c r="AL164" i="19"/>
  <c r="AM164" i="19" s="1"/>
  <c r="AL395" i="19"/>
  <c r="AM395" i="19" s="1"/>
  <c r="AL485" i="19"/>
  <c r="AM485" i="19" s="1"/>
  <c r="AL442" i="19"/>
  <c r="AM442" i="19" s="1"/>
  <c r="AL375" i="19"/>
  <c r="AM375" i="19" s="1"/>
  <c r="AL222" i="19"/>
  <c r="AM222" i="19" s="1"/>
  <c r="AL300" i="19"/>
  <c r="AM300" i="19" s="1"/>
  <c r="AL129" i="19"/>
  <c r="AM129" i="19" s="1"/>
  <c r="AL108" i="19"/>
  <c r="AM108" i="19" s="1"/>
  <c r="AL648" i="19"/>
  <c r="AM648" i="19" s="1"/>
  <c r="AL90" i="19"/>
  <c r="AM90" i="19" s="1"/>
  <c r="AL668" i="19"/>
  <c r="AM668" i="19" s="1"/>
  <c r="AL459" i="19"/>
  <c r="AM459" i="19" s="1"/>
  <c r="AL202" i="19"/>
  <c r="AM202" i="19" s="1"/>
  <c r="AL319" i="19"/>
  <c r="AM319" i="19" s="1"/>
  <c r="AL592" i="19"/>
  <c r="AM592" i="19" s="1"/>
  <c r="AL67" i="19"/>
  <c r="AM67" i="19" s="1"/>
  <c r="AL33" i="19"/>
  <c r="AM33" i="19" s="1"/>
  <c r="AL416" i="37"/>
  <c r="AM416" i="37" s="1"/>
  <c r="AL356" i="37"/>
  <c r="AM356" i="37" s="1"/>
  <c r="AL656" i="37"/>
  <c r="AM656" i="37" s="1"/>
  <c r="AL296" i="37"/>
  <c r="AM296" i="37" s="1"/>
  <c r="AL376" i="37"/>
  <c r="AM376" i="37" s="1"/>
  <c r="AG379" i="37"/>
  <c r="AG399" i="37" s="1"/>
  <c r="AG419" i="37" s="1"/>
  <c r="AG439" i="37" s="1"/>
  <c r="AG459" i="37" s="1"/>
  <c r="AG479" i="37" s="1"/>
  <c r="AG499" i="37" s="1"/>
  <c r="AG519" i="37" s="1"/>
  <c r="AG539" i="37" s="1"/>
  <c r="AG559" i="37" s="1"/>
  <c r="AG579" i="37" s="1"/>
  <c r="AG599" i="37" s="1"/>
  <c r="AG619" i="37" s="1"/>
  <c r="AG639" i="37" s="1"/>
  <c r="AG659" i="37" s="1"/>
  <c r="AL396" i="37"/>
  <c r="AM396" i="37" s="1"/>
  <c r="AI39" i="37"/>
  <c r="AG359" i="37"/>
  <c r="AI99" i="36"/>
  <c r="AL96" i="36"/>
  <c r="AM96" i="36" s="1"/>
  <c r="AG119" i="36"/>
  <c r="AG139" i="36" s="1"/>
  <c r="AG159" i="36" s="1"/>
  <c r="AG179" i="36" s="1"/>
  <c r="AG199" i="36" s="1"/>
  <c r="AG219" i="36" s="1"/>
  <c r="AG239" i="36" s="1"/>
  <c r="AG259" i="36" s="1"/>
  <c r="AG279" i="36" s="1"/>
  <c r="AG299" i="36" s="1"/>
  <c r="AG319" i="36" s="1"/>
  <c r="AG339" i="36" s="1"/>
  <c r="AG359" i="36" s="1"/>
  <c r="AG379" i="36" s="1"/>
  <c r="AG399" i="36" s="1"/>
  <c r="AG419" i="36" s="1"/>
  <c r="AG439" i="36" s="1"/>
  <c r="AG459" i="36" s="1"/>
  <c r="AG479" i="36" s="1"/>
  <c r="AG499" i="36" s="1"/>
  <c r="AG519" i="36" s="1"/>
  <c r="AG539" i="36" s="1"/>
  <c r="AG559" i="36" s="1"/>
  <c r="AG579" i="36" s="1"/>
  <c r="AG599" i="36" s="1"/>
  <c r="AG619" i="36" s="1"/>
  <c r="AG639" i="36" s="1"/>
  <c r="AG659" i="36" s="1"/>
  <c r="AK59" i="36"/>
  <c r="AM59" i="36" s="1"/>
  <c r="AL196" i="36"/>
  <c r="AM196" i="36" s="1"/>
  <c r="AL316" i="36"/>
  <c r="AM316" i="36" s="1"/>
  <c r="AL296" i="36"/>
  <c r="AM296" i="36" s="1"/>
  <c r="AI79" i="36"/>
  <c r="AK79" i="36" s="1"/>
  <c r="AM79" i="36" s="1"/>
  <c r="AL636" i="36"/>
  <c r="AM636" i="36" s="1"/>
  <c r="AL556" i="36"/>
  <c r="AM556" i="36" s="1"/>
  <c r="AL476" i="36"/>
  <c r="AM476" i="36" s="1"/>
  <c r="AL396" i="36"/>
  <c r="AM396" i="36" s="1"/>
  <c r="AK39" i="36"/>
  <c r="AM39" i="36" s="1"/>
  <c r="AM904" i="35"/>
  <c r="AN904" i="35" s="1"/>
  <c r="AM664" i="35"/>
  <c r="AN664" i="35" s="1"/>
  <c r="AM864" i="35"/>
  <c r="AN864" i="35" s="1"/>
  <c r="AM764" i="35"/>
  <c r="AN764" i="35" s="1"/>
  <c r="AJ49" i="35"/>
  <c r="AM644" i="35"/>
  <c r="AN644" i="35" s="1"/>
  <c r="AM544" i="35"/>
  <c r="AN544" i="35" s="1"/>
  <c r="AM844" i="35"/>
  <c r="AN844" i="35" s="1"/>
  <c r="AM704" i="35"/>
  <c r="AN704" i="35" s="1"/>
  <c r="AM684" i="35"/>
  <c r="AN684" i="35" s="1"/>
  <c r="AM115" i="34"/>
  <c r="AN115" i="34" s="1"/>
  <c r="AM640" i="34"/>
  <c r="AN640" i="34" s="1"/>
  <c r="AM322" i="34"/>
  <c r="AN322" i="34" s="1"/>
  <c r="AM600" i="34"/>
  <c r="AN600" i="34" s="1"/>
  <c r="AM190" i="34"/>
  <c r="AN190" i="34" s="1"/>
  <c r="AM16" i="34"/>
  <c r="AN16" i="34" s="1"/>
  <c r="AJ19" i="34"/>
  <c r="AJ39" i="34" s="1"/>
  <c r="AM36" i="34"/>
  <c r="AN36" i="34" s="1"/>
  <c r="AM1079" i="33"/>
  <c r="AN1079" i="33" s="1"/>
  <c r="AM1178" i="33"/>
  <c r="AN1178" i="33" s="1"/>
  <c r="AM39" i="33"/>
  <c r="AN39" i="33" s="1"/>
  <c r="AM1198" i="33"/>
  <c r="AN1198" i="33" s="1"/>
  <c r="AM954" i="33"/>
  <c r="AN954" i="33" s="1"/>
  <c r="AM912" i="33"/>
  <c r="AN912" i="33" s="1"/>
  <c r="AM19" i="33"/>
  <c r="AN19" i="33" s="1"/>
  <c r="AM324" i="33"/>
  <c r="AN324" i="33" s="1"/>
  <c r="AN988" i="33"/>
  <c r="AM750" i="33"/>
  <c r="AN750" i="33" s="1"/>
  <c r="AM1158" i="33"/>
  <c r="AN1158" i="33" s="1"/>
  <c r="AM605" i="33"/>
  <c r="AN605" i="33" s="1"/>
  <c r="AM1138" i="33"/>
  <c r="AN1138" i="33" s="1"/>
  <c r="AM414" i="33"/>
  <c r="AN414" i="33" s="1"/>
  <c r="AM144" i="33"/>
  <c r="AN144" i="33" s="1"/>
  <c r="AM805" i="33"/>
  <c r="AN805" i="33" s="1"/>
  <c r="AM362" i="33"/>
  <c r="AN362" i="33" s="1"/>
  <c r="AM568" i="33"/>
  <c r="AN568" i="33" s="1"/>
  <c r="AM59" i="33"/>
  <c r="AN59" i="33" s="1"/>
  <c r="AM201" i="33"/>
  <c r="AN201" i="33" s="1"/>
  <c r="AM79" i="33"/>
  <c r="AN79" i="33" s="1"/>
  <c r="AK39" i="37" l="1"/>
  <c r="AM39" i="37" s="1"/>
  <c r="AI59" i="37"/>
  <c r="AK99" i="36"/>
  <c r="AM99" i="36" s="1"/>
  <c r="AI119" i="36"/>
  <c r="AL49" i="35"/>
  <c r="AN49" i="35" s="1"/>
  <c r="AJ72" i="35"/>
  <c r="AL19" i="34"/>
  <c r="AN19" i="34" s="1"/>
  <c r="AL22" i="33"/>
  <c r="AN22" i="33" s="1"/>
  <c r="AJ42" i="33"/>
  <c r="AK59" i="37" l="1"/>
  <c r="AM59" i="37" s="1"/>
  <c r="AI79" i="37"/>
  <c r="AK119" i="36"/>
  <c r="AM119" i="36" s="1"/>
  <c r="AI139" i="36"/>
  <c r="AL72" i="35"/>
  <c r="AN72" i="35" s="1"/>
  <c r="AJ105" i="35"/>
  <c r="AL39" i="34"/>
  <c r="AN39" i="34" s="1"/>
  <c r="AJ79" i="34"/>
  <c r="AL42" i="33"/>
  <c r="AN42" i="33" s="1"/>
  <c r="AJ62" i="33"/>
  <c r="AK79" i="37" l="1"/>
  <c r="AM79" i="37" s="1"/>
  <c r="AI99" i="37"/>
  <c r="AK139" i="36"/>
  <c r="AM139" i="36" s="1"/>
  <c r="AI159" i="36"/>
  <c r="AL105" i="35"/>
  <c r="AN105" i="35" s="1"/>
  <c r="AJ157" i="35"/>
  <c r="AL79" i="34"/>
  <c r="AN79" i="34" s="1"/>
  <c r="AJ118" i="34"/>
  <c r="AL62" i="33"/>
  <c r="AN62" i="33" s="1"/>
  <c r="AJ82" i="33"/>
  <c r="AK99" i="37" l="1"/>
  <c r="AM99" i="37" s="1"/>
  <c r="AI119" i="37"/>
  <c r="AK159" i="36"/>
  <c r="AM159" i="36" s="1"/>
  <c r="AI179" i="36"/>
  <c r="AL157" i="35"/>
  <c r="AN157" i="35" s="1"/>
  <c r="AJ207" i="35"/>
  <c r="AL118" i="34"/>
  <c r="AN118" i="34" s="1"/>
  <c r="AJ161" i="34"/>
  <c r="AL82" i="33"/>
  <c r="AN82" i="33" s="1"/>
  <c r="AJ107" i="33"/>
  <c r="AK119" i="37" l="1"/>
  <c r="AM119" i="37" s="1"/>
  <c r="AI139" i="37"/>
  <c r="AK179" i="36"/>
  <c r="AM179" i="36" s="1"/>
  <c r="AI199" i="36"/>
  <c r="AL207" i="35"/>
  <c r="AN207" i="35" s="1"/>
  <c r="AJ261" i="35"/>
  <c r="AL161" i="34"/>
  <c r="AN161" i="34" s="1"/>
  <c r="AJ193" i="34"/>
  <c r="AL107" i="33"/>
  <c r="AN107" i="33" s="1"/>
  <c r="AJ147" i="33"/>
  <c r="AK139" i="37" l="1"/>
  <c r="AM139" i="37" s="1"/>
  <c r="AI159" i="37"/>
  <c r="AK199" i="36"/>
  <c r="AM199" i="36" s="1"/>
  <c r="AI219" i="36"/>
  <c r="AL261" i="35"/>
  <c r="AN261" i="35" s="1"/>
  <c r="AJ317" i="35"/>
  <c r="AJ226" i="34"/>
  <c r="AL193" i="34"/>
  <c r="AN193" i="34" s="1"/>
  <c r="AL147" i="33"/>
  <c r="AN147" i="33" s="1"/>
  <c r="AJ204" i="33"/>
  <c r="AK159" i="37" l="1"/>
  <c r="AM159" i="37" s="1"/>
  <c r="AI179" i="37"/>
  <c r="AK219" i="36"/>
  <c r="AM219" i="36" s="1"/>
  <c r="AI239" i="36"/>
  <c r="AL317" i="35"/>
  <c r="AN317" i="35" s="1"/>
  <c r="AJ382" i="35"/>
  <c r="AL226" i="34"/>
  <c r="AN226" i="34" s="1"/>
  <c r="AJ272" i="34"/>
  <c r="AL204" i="33"/>
  <c r="AN204" i="33" s="1"/>
  <c r="AJ271" i="33"/>
  <c r="AK179" i="37" l="1"/>
  <c r="AM179" i="37" s="1"/>
  <c r="AI199" i="37"/>
  <c r="AK239" i="36"/>
  <c r="AM239" i="36" s="1"/>
  <c r="AI259" i="36"/>
  <c r="AL382" i="35"/>
  <c r="AN382" i="35" s="1"/>
  <c r="AJ419" i="35"/>
  <c r="AL272" i="34"/>
  <c r="AN272" i="34" s="1"/>
  <c r="AJ325" i="34"/>
  <c r="AL271" i="33"/>
  <c r="AN271" i="33" s="1"/>
  <c r="AJ327" i="33"/>
  <c r="AK199" i="37" l="1"/>
  <c r="AM199" i="37" s="1"/>
  <c r="AI219" i="37"/>
  <c r="AK259" i="36"/>
  <c r="AM259" i="36" s="1"/>
  <c r="AI279" i="36"/>
  <c r="AL419" i="35"/>
  <c r="AN419" i="35" s="1"/>
  <c r="AJ451" i="35"/>
  <c r="AL325" i="34"/>
  <c r="AN325" i="34" s="1"/>
  <c r="AJ383" i="34"/>
  <c r="AL327" i="33"/>
  <c r="AN327" i="33" s="1"/>
  <c r="AJ365" i="33"/>
  <c r="AK219" i="37" l="1"/>
  <c r="AM219" i="37" s="1"/>
  <c r="AI239" i="37"/>
  <c r="AK279" i="36"/>
  <c r="AM279" i="36" s="1"/>
  <c r="AI299" i="36"/>
  <c r="AL451" i="35"/>
  <c r="AN451" i="35" s="1"/>
  <c r="AJ474" i="35"/>
  <c r="AL383" i="34"/>
  <c r="AN383" i="34" s="1"/>
  <c r="AJ441" i="34"/>
  <c r="AL365" i="33"/>
  <c r="AN365" i="33" s="1"/>
  <c r="AJ417" i="33"/>
  <c r="AK239" i="37" l="1"/>
  <c r="AM239" i="37" s="1"/>
  <c r="AI259" i="37"/>
  <c r="AI319" i="36"/>
  <c r="AK299" i="36"/>
  <c r="AM299" i="36" s="1"/>
  <c r="AL474" i="35"/>
  <c r="AN474" i="35" s="1"/>
  <c r="AJ507" i="35"/>
  <c r="AL441" i="34"/>
  <c r="AN441" i="34" s="1"/>
  <c r="AJ482" i="34"/>
  <c r="AL417" i="33"/>
  <c r="AN417" i="33" s="1"/>
  <c r="AK259" i="37" l="1"/>
  <c r="AM259" i="37" s="1"/>
  <c r="AI279" i="37"/>
  <c r="AK319" i="36"/>
  <c r="AM319" i="36" s="1"/>
  <c r="AI339" i="36"/>
  <c r="AL507" i="35"/>
  <c r="AN507" i="35" s="1"/>
  <c r="AJ527" i="35"/>
  <c r="AL482" i="34"/>
  <c r="AN482" i="34" s="1"/>
  <c r="AJ548" i="34"/>
  <c r="AL478" i="33"/>
  <c r="AN478" i="33" s="1"/>
  <c r="AK279" i="37" l="1"/>
  <c r="AM279" i="37" s="1"/>
  <c r="AI299" i="37"/>
  <c r="AK339" i="36"/>
  <c r="AM339" i="36" s="1"/>
  <c r="AI359" i="36"/>
  <c r="AL527" i="35"/>
  <c r="AN527" i="35" s="1"/>
  <c r="AJ547" i="35"/>
  <c r="AL548" i="34"/>
  <c r="AN548" i="34" s="1"/>
  <c r="AJ603" i="34"/>
  <c r="AL523" i="33"/>
  <c r="AN523" i="33" s="1"/>
  <c r="AJ571" i="33"/>
  <c r="AK299" i="37" l="1"/>
  <c r="AM299" i="37" s="1"/>
  <c r="AI319" i="37"/>
  <c r="AK359" i="36"/>
  <c r="AM359" i="36" s="1"/>
  <c r="AI379" i="36"/>
  <c r="AL547" i="35"/>
  <c r="AN547" i="35" s="1"/>
  <c r="AJ567" i="35"/>
  <c r="AL603" i="34"/>
  <c r="AN603" i="34" s="1"/>
  <c r="AJ643" i="34"/>
  <c r="AL571" i="33"/>
  <c r="AN571" i="33" s="1"/>
  <c r="AK319" i="37" l="1"/>
  <c r="AM319" i="37" s="1"/>
  <c r="AI339" i="37"/>
  <c r="AK379" i="36"/>
  <c r="AM379" i="36" s="1"/>
  <c r="AI399" i="36"/>
  <c r="AL567" i="35"/>
  <c r="AN567" i="35" s="1"/>
  <c r="AJ587" i="35"/>
  <c r="AL643" i="34"/>
  <c r="AN643" i="34" s="1"/>
  <c r="AJ685" i="34"/>
  <c r="AJ730" i="34" s="1"/>
  <c r="AJ777" i="34" s="1"/>
  <c r="AL608" i="33"/>
  <c r="AN608" i="33" s="1"/>
  <c r="AL777" i="34" l="1"/>
  <c r="AN777" i="34" s="1"/>
  <c r="AJ813" i="34"/>
  <c r="AK339" i="37"/>
  <c r="AM339" i="37" s="1"/>
  <c r="AI359" i="37"/>
  <c r="AK399" i="36"/>
  <c r="AM399" i="36" s="1"/>
  <c r="AI419" i="36"/>
  <c r="AL587" i="35"/>
  <c r="AN587" i="35" s="1"/>
  <c r="AJ607" i="35"/>
  <c r="AL685" i="34"/>
  <c r="AN685" i="34" s="1"/>
  <c r="AL660" i="33"/>
  <c r="AN660" i="33" s="1"/>
  <c r="AJ841" i="34" l="1"/>
  <c r="AL813" i="34"/>
  <c r="AN813" i="34" s="1"/>
  <c r="AK359" i="37"/>
  <c r="AM359" i="37" s="1"/>
  <c r="AI379" i="37"/>
  <c r="AK419" i="36"/>
  <c r="AM419" i="36" s="1"/>
  <c r="AI439" i="36"/>
  <c r="AL607" i="35"/>
  <c r="AN607" i="35" s="1"/>
  <c r="AJ627" i="35"/>
  <c r="AL730" i="34"/>
  <c r="AN730" i="34" s="1"/>
  <c r="AL695" i="33"/>
  <c r="AN695" i="33" s="1"/>
  <c r="AJ875" i="34" l="1"/>
  <c r="AL841" i="34"/>
  <c r="AN841" i="34" s="1"/>
  <c r="AK379" i="37"/>
  <c r="AM379" i="37" s="1"/>
  <c r="AI399" i="37"/>
  <c r="AK439" i="36"/>
  <c r="AM439" i="36" s="1"/>
  <c r="AI459" i="36"/>
  <c r="AL627" i="35"/>
  <c r="AN627" i="35" s="1"/>
  <c r="AJ647" i="35"/>
  <c r="AL753" i="33"/>
  <c r="AN753" i="33" s="1"/>
  <c r="AJ808" i="33"/>
  <c r="AL875" i="34" l="1"/>
  <c r="AN875" i="34" s="1"/>
  <c r="AJ930" i="34"/>
  <c r="AK399" i="37"/>
  <c r="AM399" i="37" s="1"/>
  <c r="AI419" i="37"/>
  <c r="AK459" i="36"/>
  <c r="AM459" i="36" s="1"/>
  <c r="AI479" i="36"/>
  <c r="AL647" i="35"/>
  <c r="AN647" i="35" s="1"/>
  <c r="AJ667" i="35"/>
  <c r="AL808" i="33"/>
  <c r="AN808" i="33" s="1"/>
  <c r="AJ870" i="33"/>
  <c r="AJ983" i="34" l="1"/>
  <c r="AL930" i="34"/>
  <c r="AN930" i="34" s="1"/>
  <c r="AK419" i="37"/>
  <c r="AM419" i="37" s="1"/>
  <c r="AI439" i="37"/>
  <c r="AK479" i="36"/>
  <c r="AM479" i="36" s="1"/>
  <c r="AI499" i="36"/>
  <c r="AL667" i="35"/>
  <c r="AN667" i="35" s="1"/>
  <c r="AJ687" i="35"/>
  <c r="AL870" i="33"/>
  <c r="AN870" i="33" s="1"/>
  <c r="AJ915" i="33"/>
  <c r="AJ1035" i="34" l="1"/>
  <c r="AL983" i="34"/>
  <c r="AN983" i="34" s="1"/>
  <c r="AK439" i="37"/>
  <c r="AM439" i="37" s="1"/>
  <c r="AI459" i="37"/>
  <c r="AK499" i="36"/>
  <c r="AM499" i="36" s="1"/>
  <c r="AI519" i="36"/>
  <c r="AL687" i="35"/>
  <c r="AN687" i="35" s="1"/>
  <c r="AJ707" i="35"/>
  <c r="AL915" i="33"/>
  <c r="AN915" i="33" s="1"/>
  <c r="AJ957" i="33"/>
  <c r="AJ1068" i="34" l="1"/>
  <c r="AL1035" i="34"/>
  <c r="AN1035" i="34" s="1"/>
  <c r="AK459" i="37"/>
  <c r="AM459" i="37" s="1"/>
  <c r="AI479" i="37"/>
  <c r="AK519" i="36"/>
  <c r="AM519" i="36" s="1"/>
  <c r="AI539" i="36"/>
  <c r="AL707" i="35"/>
  <c r="AN707" i="35" s="1"/>
  <c r="AJ727" i="35"/>
  <c r="AL957" i="33"/>
  <c r="AN957" i="33" s="1"/>
  <c r="AJ991" i="33"/>
  <c r="AJ1107" i="34" l="1"/>
  <c r="AL1068" i="34"/>
  <c r="AN1068" i="34" s="1"/>
  <c r="AK479" i="37"/>
  <c r="AM479" i="37" s="1"/>
  <c r="AI499" i="37"/>
  <c r="AK539" i="36"/>
  <c r="AM539" i="36" s="1"/>
  <c r="AI559" i="36"/>
  <c r="AL727" i="35"/>
  <c r="AN727" i="35" s="1"/>
  <c r="AJ747" i="35"/>
  <c r="AL991" i="33"/>
  <c r="AN991" i="33" s="1"/>
  <c r="AJ1016" i="33"/>
  <c r="AJ1123" i="34" l="1"/>
  <c r="AL1107" i="34"/>
  <c r="AN1107" i="34" s="1"/>
  <c r="AK499" i="37"/>
  <c r="AM499" i="37" s="1"/>
  <c r="AI519" i="37"/>
  <c r="AK559" i="36"/>
  <c r="AM559" i="36" s="1"/>
  <c r="AI579" i="36"/>
  <c r="AL747" i="35"/>
  <c r="AN747" i="35" s="1"/>
  <c r="AJ767" i="35"/>
  <c r="AL1016" i="33"/>
  <c r="AN1016" i="33" s="1"/>
  <c r="AJ1041" i="33"/>
  <c r="AJ1141" i="34" l="1"/>
  <c r="AL1123" i="34"/>
  <c r="AN1123" i="34" s="1"/>
  <c r="AK519" i="37"/>
  <c r="AM519" i="37" s="1"/>
  <c r="AI539" i="37"/>
  <c r="AK579" i="36"/>
  <c r="AM579" i="36" s="1"/>
  <c r="AI599" i="36"/>
  <c r="AL767" i="35"/>
  <c r="AN767" i="35" s="1"/>
  <c r="AJ787" i="35"/>
  <c r="AL1041" i="33"/>
  <c r="AN1041" i="33" s="1"/>
  <c r="AJ1065" i="33"/>
  <c r="AJ1165" i="34" l="1"/>
  <c r="AL1141" i="34"/>
  <c r="AN1141" i="34" s="1"/>
  <c r="AK539" i="37"/>
  <c r="AM539" i="37" s="1"/>
  <c r="AI559" i="37"/>
  <c r="AK599" i="36"/>
  <c r="AM599" i="36" s="1"/>
  <c r="AI619" i="36"/>
  <c r="AJ807" i="35"/>
  <c r="AL787" i="35"/>
  <c r="AN787" i="35" s="1"/>
  <c r="AL1065" i="33"/>
  <c r="AN1065" i="33" s="1"/>
  <c r="AJ1082" i="33"/>
  <c r="AL1165" i="34" l="1"/>
  <c r="AN1165" i="34" s="1"/>
  <c r="AJ1196" i="34"/>
  <c r="AL1196" i="34" s="1"/>
  <c r="AN1196" i="34" s="1"/>
  <c r="AK559" i="37"/>
  <c r="AM559" i="37" s="1"/>
  <c r="AI579" i="37"/>
  <c r="AK619" i="36"/>
  <c r="AM619" i="36" s="1"/>
  <c r="AI639" i="36"/>
  <c r="AL807" i="35"/>
  <c r="AN807" i="35" s="1"/>
  <c r="AJ827" i="35"/>
  <c r="AL1082" i="33"/>
  <c r="AN1082" i="33" s="1"/>
  <c r="AK579" i="37" l="1"/>
  <c r="AM579" i="37" s="1"/>
  <c r="AI599" i="37"/>
  <c r="AK639" i="36"/>
  <c r="AM639" i="36" s="1"/>
  <c r="AI659" i="36"/>
  <c r="AK659" i="36" s="1"/>
  <c r="AM659" i="36" s="1"/>
  <c r="AL827" i="35"/>
  <c r="AN827" i="35" s="1"/>
  <c r="AJ847" i="35"/>
  <c r="AL1101" i="33"/>
  <c r="AN1101" i="33" s="1"/>
  <c r="AJ1121" i="33"/>
  <c r="AK599" i="37" l="1"/>
  <c r="AM599" i="37" s="1"/>
  <c r="AI619" i="37"/>
  <c r="AL847" i="35"/>
  <c r="AN847" i="35" s="1"/>
  <c r="AJ867" i="35"/>
  <c r="AL1121" i="33"/>
  <c r="AN1121" i="33" s="1"/>
  <c r="AJ1141" i="33"/>
  <c r="AK619" i="37" l="1"/>
  <c r="AM619" i="37" s="1"/>
  <c r="AI639" i="37"/>
  <c r="AL867" i="35"/>
  <c r="AN867" i="35" s="1"/>
  <c r="AJ887" i="35"/>
  <c r="AL1141" i="33"/>
  <c r="AN1141" i="33" s="1"/>
  <c r="AJ1161" i="33"/>
  <c r="AK639" i="37" l="1"/>
  <c r="AM639" i="37" s="1"/>
  <c r="AI659" i="37"/>
  <c r="AK659" i="37" s="1"/>
  <c r="AM659" i="37" s="1"/>
  <c r="AL887" i="35"/>
  <c r="AN887" i="35" s="1"/>
  <c r="AJ907" i="35"/>
  <c r="AL907" i="35" s="1"/>
  <c r="AN907" i="35" s="1"/>
  <c r="AL1161" i="33"/>
  <c r="AN1161" i="33" s="1"/>
  <c r="AJ1181" i="33"/>
  <c r="AL1181" i="33" l="1"/>
  <c r="AN1181" i="33" s="1"/>
  <c r="AJ1201" i="33"/>
  <c r="AL1201" i="33" s="1"/>
  <c r="AN1201" i="33" s="1"/>
  <c r="V346" i="30" l="1"/>
  <c r="U346" i="30"/>
  <c r="T346" i="30"/>
  <c r="S346" i="30"/>
  <c r="R346" i="30"/>
  <c r="O346" i="30"/>
  <c r="W345" i="30"/>
  <c r="X345" i="30" s="1"/>
  <c r="P345" i="30"/>
  <c r="Q345" i="30" s="1"/>
  <c r="W344" i="30"/>
  <c r="X344" i="30" s="1"/>
  <c r="P344" i="30"/>
  <c r="Q344" i="30" s="1"/>
  <c r="W337" i="30"/>
  <c r="X337" i="30" s="1"/>
  <c r="P337" i="30"/>
  <c r="Q337" i="30" s="1"/>
  <c r="W336" i="30"/>
  <c r="X336" i="30" s="1"/>
  <c r="P336" i="30"/>
  <c r="Q336" i="30" s="1"/>
  <c r="W335" i="30"/>
  <c r="X335" i="30" s="1"/>
  <c r="P335" i="30"/>
  <c r="Q335" i="30" s="1"/>
  <c r="W334" i="30"/>
  <c r="X334" i="30" s="1"/>
  <c r="P334" i="30"/>
  <c r="Q334" i="30" s="1"/>
  <c r="W333" i="30"/>
  <c r="X333" i="30" s="1"/>
  <c r="P333" i="30"/>
  <c r="Q333" i="30" s="1"/>
  <c r="W332" i="30"/>
  <c r="X332" i="30" s="1"/>
  <c r="P332" i="30"/>
  <c r="Q332" i="30" s="1"/>
  <c r="W331" i="30"/>
  <c r="X331" i="30" s="1"/>
  <c r="P331" i="30"/>
  <c r="Q331" i="30" s="1"/>
  <c r="P330" i="30"/>
  <c r="Q330" i="30" s="1"/>
  <c r="P329" i="30"/>
  <c r="W328" i="30"/>
  <c r="X328" i="30" s="1"/>
  <c r="P328" i="30"/>
  <c r="Q328" i="30" s="1"/>
  <c r="W327" i="30"/>
  <c r="X327" i="30" s="1"/>
  <c r="Y327" i="30" s="1"/>
  <c r="P327" i="30"/>
  <c r="Q327" i="30" s="1"/>
  <c r="W326" i="30"/>
  <c r="X326" i="30" s="1"/>
  <c r="P326" i="30"/>
  <c r="Q326" i="30" s="1"/>
  <c r="W325" i="30"/>
  <c r="X325" i="30" s="1"/>
  <c r="P325" i="30"/>
  <c r="Q325" i="30" s="1"/>
  <c r="W324" i="30"/>
  <c r="X324" i="30" s="1"/>
  <c r="P324" i="30"/>
  <c r="Q324" i="30" s="1"/>
  <c r="W323" i="30"/>
  <c r="P323" i="30"/>
  <c r="Q323" i="30" s="1"/>
  <c r="V309" i="30"/>
  <c r="U309" i="30"/>
  <c r="T309" i="30"/>
  <c r="S309" i="30"/>
  <c r="R309" i="30"/>
  <c r="O309" i="30"/>
  <c r="W308" i="30"/>
  <c r="X308" i="30" s="1"/>
  <c r="P308" i="30"/>
  <c r="Q308" i="30" s="1"/>
  <c r="W302" i="30"/>
  <c r="X302" i="30" s="1"/>
  <c r="P302" i="30"/>
  <c r="Q302" i="30" s="1"/>
  <c r="W301" i="30"/>
  <c r="X301" i="30" s="1"/>
  <c r="P301" i="30"/>
  <c r="Q301" i="30" s="1"/>
  <c r="W300" i="30"/>
  <c r="X300" i="30" s="1"/>
  <c r="P300" i="30"/>
  <c r="W299" i="30"/>
  <c r="X299" i="30" s="1"/>
  <c r="P299" i="30"/>
  <c r="Q299" i="30" s="1"/>
  <c r="W298" i="30"/>
  <c r="X298" i="30" s="1"/>
  <c r="P298" i="30"/>
  <c r="Q298" i="30" s="1"/>
  <c r="W297" i="30"/>
  <c r="X297" i="30" s="1"/>
  <c r="P297" i="30"/>
  <c r="Q297" i="30" s="1"/>
  <c r="W296" i="30"/>
  <c r="X296" i="30" s="1"/>
  <c r="P296" i="30"/>
  <c r="Q296" i="30" s="1"/>
  <c r="W295" i="30"/>
  <c r="X295" i="30" s="1"/>
  <c r="P295" i="30"/>
  <c r="Q295" i="30" s="1"/>
  <c r="W294" i="30"/>
  <c r="X294" i="30" s="1"/>
  <c r="P294" i="30"/>
  <c r="Q294" i="30" s="1"/>
  <c r="W293" i="30"/>
  <c r="X293" i="30" s="1"/>
  <c r="P293" i="30"/>
  <c r="Q293" i="30" s="1"/>
  <c r="W292" i="30"/>
  <c r="X292" i="30" s="1"/>
  <c r="P292" i="30"/>
  <c r="Q292" i="30" s="1"/>
  <c r="W291" i="30"/>
  <c r="X291" i="30" s="1"/>
  <c r="P291" i="30"/>
  <c r="Q291" i="30" s="1"/>
  <c r="W290" i="30"/>
  <c r="P290" i="30"/>
  <c r="V276" i="30"/>
  <c r="U276" i="30"/>
  <c r="T276" i="30"/>
  <c r="S276" i="30"/>
  <c r="R276" i="30"/>
  <c r="O276" i="30"/>
  <c r="W275" i="30"/>
  <c r="X275" i="30" s="1"/>
  <c r="P275" i="30"/>
  <c r="Q275" i="30" s="1"/>
  <c r="W268" i="30"/>
  <c r="X268" i="30" s="1"/>
  <c r="P268" i="30"/>
  <c r="Q268" i="30" s="1"/>
  <c r="W267" i="30"/>
  <c r="X267" i="30" s="1"/>
  <c r="P267" i="30"/>
  <c r="Q267" i="30" s="1"/>
  <c r="W266" i="30"/>
  <c r="X266" i="30" s="1"/>
  <c r="P266" i="30"/>
  <c r="Q266" i="30" s="1"/>
  <c r="W265" i="30"/>
  <c r="X265" i="30" s="1"/>
  <c r="P265" i="30"/>
  <c r="Q265" i="30" s="1"/>
  <c r="W264" i="30"/>
  <c r="X264" i="30" s="1"/>
  <c r="P264" i="30"/>
  <c r="Q264" i="30" s="1"/>
  <c r="W263" i="30"/>
  <c r="X263" i="30" s="1"/>
  <c r="P263" i="30"/>
  <c r="Q263" i="30" s="1"/>
  <c r="W262" i="30"/>
  <c r="X262" i="30" s="1"/>
  <c r="P262" i="30"/>
  <c r="Q262" i="30" s="1"/>
  <c r="W261" i="30"/>
  <c r="X261" i="30" s="1"/>
  <c r="P261" i="30"/>
  <c r="Q261" i="30" s="1"/>
  <c r="W260" i="30"/>
  <c r="X260" i="30" s="1"/>
  <c r="P260" i="30"/>
  <c r="Q260" i="30" s="1"/>
  <c r="W259" i="30"/>
  <c r="X259" i="30" s="1"/>
  <c r="Y259" i="30" s="1"/>
  <c r="P259" i="30"/>
  <c r="Q259" i="30" s="1"/>
  <c r="W258" i="30"/>
  <c r="X258" i="30" s="1"/>
  <c r="P258" i="30"/>
  <c r="Q258" i="30" s="1"/>
  <c r="W257" i="30"/>
  <c r="X257" i="30" s="1"/>
  <c r="P257" i="30"/>
  <c r="Q257" i="30" s="1"/>
  <c r="W256" i="30"/>
  <c r="X256" i="30" s="1"/>
  <c r="P256" i="30"/>
  <c r="Q256" i="30" s="1"/>
  <c r="W255" i="30"/>
  <c r="X255" i="30" s="1"/>
  <c r="Y255" i="30" s="1"/>
  <c r="P255" i="30"/>
  <c r="V241" i="30"/>
  <c r="U241" i="30"/>
  <c r="T241" i="30"/>
  <c r="S241" i="30"/>
  <c r="R241" i="30"/>
  <c r="O241" i="30"/>
  <c r="W233" i="30"/>
  <c r="X233" i="30" s="1"/>
  <c r="P233" i="30"/>
  <c r="Q233" i="30" s="1"/>
  <c r="W232" i="30"/>
  <c r="X232" i="30" s="1"/>
  <c r="P232" i="30"/>
  <c r="Q232" i="30" s="1"/>
  <c r="W231" i="30"/>
  <c r="X231" i="30" s="1"/>
  <c r="P231" i="30"/>
  <c r="Q231" i="30" s="1"/>
  <c r="W230" i="30"/>
  <c r="X230" i="30" s="1"/>
  <c r="P230" i="30"/>
  <c r="Q230" i="30" s="1"/>
  <c r="W229" i="30"/>
  <c r="X229" i="30" s="1"/>
  <c r="P229" i="30"/>
  <c r="Q229" i="30" s="1"/>
  <c r="W228" i="30"/>
  <c r="X228" i="30" s="1"/>
  <c r="P228" i="30"/>
  <c r="Q228" i="30" s="1"/>
  <c r="W227" i="30"/>
  <c r="X227" i="30" s="1"/>
  <c r="P227" i="30"/>
  <c r="Q227" i="30" s="1"/>
  <c r="W226" i="30"/>
  <c r="X226" i="30" s="1"/>
  <c r="P226" i="30"/>
  <c r="Q226" i="30" s="1"/>
  <c r="W225" i="30"/>
  <c r="X225" i="30" s="1"/>
  <c r="P225" i="30"/>
  <c r="Q225" i="30" s="1"/>
  <c r="W224" i="30"/>
  <c r="X224" i="30" s="1"/>
  <c r="Y224" i="30" s="1"/>
  <c r="P224" i="30"/>
  <c r="Q224" i="30" s="1"/>
  <c r="W223" i="30"/>
  <c r="X223" i="30" s="1"/>
  <c r="P223" i="30"/>
  <c r="Q223" i="30" s="1"/>
  <c r="W222" i="30"/>
  <c r="X222" i="30" s="1"/>
  <c r="P222" i="30"/>
  <c r="Q222" i="30" s="1"/>
  <c r="W221" i="30"/>
  <c r="X221" i="30" s="1"/>
  <c r="P221" i="30"/>
  <c r="Q221" i="30" s="1"/>
  <c r="W220" i="30"/>
  <c r="P220" i="30"/>
  <c r="V206" i="30"/>
  <c r="U206" i="30"/>
  <c r="T206" i="30"/>
  <c r="S206" i="30"/>
  <c r="R206" i="30"/>
  <c r="O206" i="30"/>
  <c r="W205" i="30"/>
  <c r="X205" i="30" s="1"/>
  <c r="P205" i="30"/>
  <c r="Q205" i="30" s="1"/>
  <c r="W199" i="30"/>
  <c r="X199" i="30" s="1"/>
  <c r="P199" i="30"/>
  <c r="Q199" i="30" s="1"/>
  <c r="W198" i="30"/>
  <c r="X198" i="30" s="1"/>
  <c r="P198" i="30"/>
  <c r="Q198" i="30" s="1"/>
  <c r="W197" i="30"/>
  <c r="X197" i="30" s="1"/>
  <c r="P197" i="30"/>
  <c r="Q197" i="30" s="1"/>
  <c r="W196" i="30"/>
  <c r="X196" i="30" s="1"/>
  <c r="P196" i="30"/>
  <c r="Q196" i="30" s="1"/>
  <c r="W195" i="30"/>
  <c r="X195" i="30" s="1"/>
  <c r="P195" i="30"/>
  <c r="Q195" i="30" s="1"/>
  <c r="W194" i="30"/>
  <c r="X194" i="30" s="1"/>
  <c r="P194" i="30"/>
  <c r="Q194" i="30" s="1"/>
  <c r="W193" i="30"/>
  <c r="X193" i="30" s="1"/>
  <c r="P193" i="30"/>
  <c r="Q193" i="30" s="1"/>
  <c r="W192" i="30"/>
  <c r="X192" i="30" s="1"/>
  <c r="P192" i="30"/>
  <c r="Q192" i="30" s="1"/>
  <c r="W191" i="30"/>
  <c r="X191" i="30" s="1"/>
  <c r="P191" i="30"/>
  <c r="Q191" i="30" s="1"/>
  <c r="W190" i="30"/>
  <c r="X190" i="30" s="1"/>
  <c r="P190" i="30"/>
  <c r="Q190" i="30" s="1"/>
  <c r="W189" i="30"/>
  <c r="X189" i="30" s="1"/>
  <c r="P189" i="30"/>
  <c r="Q189" i="30" s="1"/>
  <c r="W188" i="30"/>
  <c r="X188" i="30" s="1"/>
  <c r="P188" i="30"/>
  <c r="Q188" i="30" s="1"/>
  <c r="W187" i="30"/>
  <c r="X187" i="30" s="1"/>
  <c r="P187" i="30"/>
  <c r="Q187" i="30" s="1"/>
  <c r="W186" i="30"/>
  <c r="X186" i="30" s="1"/>
  <c r="P186" i="30"/>
  <c r="V172" i="30"/>
  <c r="U172" i="30"/>
  <c r="T172" i="30"/>
  <c r="S172" i="30"/>
  <c r="R172" i="30"/>
  <c r="O172" i="30"/>
  <c r="W171" i="30"/>
  <c r="X171" i="30" s="1"/>
  <c r="P171" i="30"/>
  <c r="Q171" i="30" s="1"/>
  <c r="W170" i="30"/>
  <c r="X170" i="30" s="1"/>
  <c r="P170" i="30"/>
  <c r="Q170" i="30" s="1"/>
  <c r="W169" i="30"/>
  <c r="X169" i="30" s="1"/>
  <c r="P169" i="30"/>
  <c r="Q169" i="30" s="1"/>
  <c r="W168" i="30"/>
  <c r="X168" i="30" s="1"/>
  <c r="P168" i="30"/>
  <c r="Q168" i="30" s="1"/>
  <c r="W167" i="30"/>
  <c r="X167" i="30" s="1"/>
  <c r="P167" i="30"/>
  <c r="Q167" i="30" s="1"/>
  <c r="W166" i="30"/>
  <c r="X166" i="30" s="1"/>
  <c r="P166" i="30"/>
  <c r="Q166" i="30" s="1"/>
  <c r="W165" i="30"/>
  <c r="X165" i="30" s="1"/>
  <c r="P165" i="30"/>
  <c r="Q165" i="30" s="1"/>
  <c r="W164" i="30"/>
  <c r="X164" i="30" s="1"/>
  <c r="P164" i="30"/>
  <c r="Q164" i="30" s="1"/>
  <c r="W163" i="30"/>
  <c r="X163" i="30" s="1"/>
  <c r="P163" i="30"/>
  <c r="Q163" i="30" s="1"/>
  <c r="W162" i="30"/>
  <c r="X162" i="30" s="1"/>
  <c r="P162" i="30"/>
  <c r="Q162" i="30" s="1"/>
  <c r="W161" i="30"/>
  <c r="X161" i="30" s="1"/>
  <c r="P161" i="30"/>
  <c r="Q161" i="30" s="1"/>
  <c r="W160" i="30"/>
  <c r="X160" i="30" s="1"/>
  <c r="P160" i="30"/>
  <c r="Q160" i="30" s="1"/>
  <c r="W159" i="30"/>
  <c r="X159" i="30" s="1"/>
  <c r="P159" i="30"/>
  <c r="Q159" i="30" s="1"/>
  <c r="W158" i="30"/>
  <c r="P158" i="30"/>
  <c r="V144" i="30"/>
  <c r="U144" i="30"/>
  <c r="T144" i="30"/>
  <c r="S144" i="30"/>
  <c r="R144" i="30"/>
  <c r="O144" i="30"/>
  <c r="W143" i="30"/>
  <c r="X143" i="30" s="1"/>
  <c r="P143" i="30"/>
  <c r="Q143" i="30" s="1"/>
  <c r="W142" i="30"/>
  <c r="X142" i="30" s="1"/>
  <c r="P142" i="30"/>
  <c r="Q142" i="30" s="1"/>
  <c r="W141" i="30"/>
  <c r="X141" i="30" s="1"/>
  <c r="P141" i="30"/>
  <c r="Q141" i="30" s="1"/>
  <c r="W140" i="30"/>
  <c r="X140" i="30" s="1"/>
  <c r="P140" i="30"/>
  <c r="Q140" i="30" s="1"/>
  <c r="W139" i="30"/>
  <c r="X139" i="30" s="1"/>
  <c r="P139" i="30"/>
  <c r="Q139" i="30" s="1"/>
  <c r="W138" i="30"/>
  <c r="X138" i="30" s="1"/>
  <c r="P138" i="30"/>
  <c r="Q138" i="30" s="1"/>
  <c r="W137" i="30"/>
  <c r="X137" i="30" s="1"/>
  <c r="P137" i="30"/>
  <c r="Q137" i="30" s="1"/>
  <c r="W136" i="30"/>
  <c r="X136" i="30" s="1"/>
  <c r="P136" i="30"/>
  <c r="Q136" i="30" s="1"/>
  <c r="W135" i="30"/>
  <c r="X135" i="30" s="1"/>
  <c r="P135" i="30"/>
  <c r="Q135" i="30" s="1"/>
  <c r="P134" i="30"/>
  <c r="P133" i="30"/>
  <c r="P132" i="30"/>
  <c r="Q132" i="30" s="1"/>
  <c r="W131" i="30"/>
  <c r="X131" i="30" s="1"/>
  <c r="P131" i="30"/>
  <c r="Q131" i="30" s="1"/>
  <c r="W130" i="30"/>
  <c r="X130" i="30" s="1"/>
  <c r="Y130" i="30" s="1"/>
  <c r="P130" i="30"/>
  <c r="Q130" i="30" s="1"/>
  <c r="W129" i="30"/>
  <c r="X129" i="30" s="1"/>
  <c r="P129" i="30"/>
  <c r="Q129" i="30" s="1"/>
  <c r="W128" i="30"/>
  <c r="X128" i="30" s="1"/>
  <c r="Y128" i="30" s="1"/>
  <c r="P128" i="30"/>
  <c r="Q128" i="30" s="1"/>
  <c r="V114" i="30"/>
  <c r="U114" i="30"/>
  <c r="T114" i="30"/>
  <c r="S114" i="30"/>
  <c r="R114" i="30"/>
  <c r="O114" i="30"/>
  <c r="W113" i="30"/>
  <c r="X113" i="30" s="1"/>
  <c r="P113" i="30"/>
  <c r="Q113" i="30" s="1"/>
  <c r="W112" i="30"/>
  <c r="X112" i="30" s="1"/>
  <c r="P112" i="30"/>
  <c r="Q112" i="30" s="1"/>
  <c r="W111" i="30"/>
  <c r="X111" i="30" s="1"/>
  <c r="P111" i="30"/>
  <c r="Q111" i="30" s="1"/>
  <c r="W110" i="30"/>
  <c r="X110" i="30" s="1"/>
  <c r="P110" i="30"/>
  <c r="Q110" i="30" s="1"/>
  <c r="W109" i="30"/>
  <c r="X109" i="30" s="1"/>
  <c r="P109" i="30"/>
  <c r="Q109" i="30" s="1"/>
  <c r="P108" i="30"/>
  <c r="Q108" i="30" s="1"/>
  <c r="P107" i="30"/>
  <c r="Q107" i="30" s="1"/>
  <c r="P106" i="30"/>
  <c r="W105" i="30"/>
  <c r="X105" i="30" s="1"/>
  <c r="P105" i="30"/>
  <c r="Q105" i="30" s="1"/>
  <c r="W104" i="30"/>
  <c r="X104" i="30" s="1"/>
  <c r="Y104" i="30" s="1"/>
  <c r="P104" i="30"/>
  <c r="Q104" i="30" s="1"/>
  <c r="W103" i="30"/>
  <c r="X103" i="30" s="1"/>
  <c r="P103" i="30"/>
  <c r="Q103" i="30" s="1"/>
  <c r="W102" i="30"/>
  <c r="X102" i="30" s="1"/>
  <c r="Y102" i="30" s="1"/>
  <c r="P102" i="30"/>
  <c r="Q102" i="30" s="1"/>
  <c r="W101" i="30"/>
  <c r="P101" i="30"/>
  <c r="Q101" i="30" s="1"/>
  <c r="W100" i="30"/>
  <c r="P100" i="30"/>
  <c r="Q100" i="30" s="1"/>
  <c r="V86" i="30"/>
  <c r="U86" i="30"/>
  <c r="T86" i="30"/>
  <c r="S86" i="30"/>
  <c r="R86" i="30"/>
  <c r="O86" i="30"/>
  <c r="W84" i="30"/>
  <c r="X84" i="30" s="1"/>
  <c r="P84" i="30"/>
  <c r="Q84" i="30" s="1"/>
  <c r="W83" i="30"/>
  <c r="X83" i="30" s="1"/>
  <c r="P83" i="30"/>
  <c r="Q83" i="30" s="1"/>
  <c r="W82" i="30"/>
  <c r="X82" i="30" s="1"/>
  <c r="P82" i="30"/>
  <c r="Q82" i="30" s="1"/>
  <c r="W81" i="30"/>
  <c r="X81" i="30" s="1"/>
  <c r="P81" i="30"/>
  <c r="Q81" i="30" s="1"/>
  <c r="W80" i="30"/>
  <c r="X80" i="30" s="1"/>
  <c r="P80" i="30"/>
  <c r="Q80" i="30" s="1"/>
  <c r="W79" i="30"/>
  <c r="X79" i="30" s="1"/>
  <c r="P79" i="30"/>
  <c r="Q79" i="30" s="1"/>
  <c r="W78" i="30"/>
  <c r="X78" i="30" s="1"/>
  <c r="P78" i="30"/>
  <c r="Q78" i="30" s="1"/>
  <c r="W77" i="30"/>
  <c r="X77" i="30" s="1"/>
  <c r="P77" i="30"/>
  <c r="Q77" i="30" s="1"/>
  <c r="W76" i="30"/>
  <c r="X76" i="30" s="1"/>
  <c r="P76" i="30"/>
  <c r="Q76" i="30" s="1"/>
  <c r="W75" i="30"/>
  <c r="X75" i="30" s="1"/>
  <c r="Y75" i="30" s="1"/>
  <c r="P75" i="30"/>
  <c r="Q75" i="30" s="1"/>
  <c r="W74" i="30"/>
  <c r="X74" i="30" s="1"/>
  <c r="P74" i="30"/>
  <c r="Q74" i="30" s="1"/>
  <c r="W73" i="30"/>
  <c r="X73" i="30" s="1"/>
  <c r="P73" i="30"/>
  <c r="Q73" i="30" s="1"/>
  <c r="W72" i="30"/>
  <c r="X72" i="30" s="1"/>
  <c r="P72" i="30"/>
  <c r="Q72" i="30" s="1"/>
  <c r="W71" i="30"/>
  <c r="P71" i="30"/>
  <c r="V57" i="30"/>
  <c r="U57" i="30"/>
  <c r="T57" i="30"/>
  <c r="S57" i="30"/>
  <c r="R57" i="30"/>
  <c r="O57" i="30"/>
  <c r="W56" i="30"/>
  <c r="X56" i="30" s="1"/>
  <c r="P56" i="30"/>
  <c r="Q56" i="30" s="1"/>
  <c r="W55" i="30"/>
  <c r="X55" i="30" s="1"/>
  <c r="P55" i="30"/>
  <c r="Q55" i="30" s="1"/>
  <c r="W54" i="30"/>
  <c r="X54" i="30" s="1"/>
  <c r="P54" i="30"/>
  <c r="Q54" i="30" s="1"/>
  <c r="W53" i="30"/>
  <c r="X53" i="30" s="1"/>
  <c r="P53" i="30"/>
  <c r="Q53" i="30" s="1"/>
  <c r="P52" i="30"/>
  <c r="Q52" i="30" s="1"/>
  <c r="P51" i="30"/>
  <c r="Q51" i="30" s="1"/>
  <c r="P50" i="30"/>
  <c r="W49" i="30"/>
  <c r="X49" i="30" s="1"/>
  <c r="P49" i="30"/>
  <c r="Q49" i="30" s="1"/>
  <c r="W48" i="30"/>
  <c r="P48" i="30"/>
  <c r="V34" i="30"/>
  <c r="U34" i="30"/>
  <c r="T34" i="30"/>
  <c r="S34" i="30"/>
  <c r="R34" i="30"/>
  <c r="O34" i="30"/>
  <c r="W33" i="30"/>
  <c r="X33" i="30" s="1"/>
  <c r="P33" i="30"/>
  <c r="Q33" i="30" s="1"/>
  <c r="W32" i="30"/>
  <c r="X32" i="30" s="1"/>
  <c r="P32" i="30"/>
  <c r="Q32" i="30" s="1"/>
  <c r="W31" i="30"/>
  <c r="X31" i="30" s="1"/>
  <c r="Y31" i="30" s="1"/>
  <c r="P31" i="30"/>
  <c r="Q31" i="30" s="1"/>
  <c r="W30" i="30"/>
  <c r="X30" i="30" s="1"/>
  <c r="P30" i="30"/>
  <c r="Q30" i="30" s="1"/>
  <c r="W29" i="30"/>
  <c r="X29" i="30" s="1"/>
  <c r="P29" i="30"/>
  <c r="Q29" i="30" s="1"/>
  <c r="W28" i="30"/>
  <c r="X28" i="30" s="1"/>
  <c r="P28" i="30"/>
  <c r="Q28" i="30" s="1"/>
  <c r="W27" i="30"/>
  <c r="P27" i="30"/>
  <c r="V13" i="30"/>
  <c r="V16" i="30" s="1"/>
  <c r="U13" i="30"/>
  <c r="U16" i="30" s="1"/>
  <c r="T13" i="30"/>
  <c r="T16" i="30" s="1"/>
  <c r="S13" i="30"/>
  <c r="S16" i="30" s="1"/>
  <c r="R13" i="30"/>
  <c r="R16" i="30" s="1"/>
  <c r="O13" i="30"/>
  <c r="O16" i="30" s="1"/>
  <c r="W12" i="30"/>
  <c r="X12" i="30" s="1"/>
  <c r="P12" i="30"/>
  <c r="Q12" i="30" s="1"/>
  <c r="W11" i="30"/>
  <c r="X11" i="30" s="1"/>
  <c r="P11" i="30"/>
  <c r="Q11" i="30" s="1"/>
  <c r="W10" i="30"/>
  <c r="X10" i="30" s="1"/>
  <c r="P10" i="30"/>
  <c r="Q329" i="30" l="1"/>
  <c r="AA329" i="30" s="1"/>
  <c r="AB329" i="30" s="1"/>
  <c r="Z329" i="30"/>
  <c r="Y300" i="30"/>
  <c r="Q300" i="30"/>
  <c r="Z300" i="30"/>
  <c r="Z268" i="30"/>
  <c r="Y268" i="30"/>
  <c r="AA268" i="30" s="1"/>
  <c r="AB268" i="30" s="1"/>
  <c r="X100" i="30"/>
  <c r="Z100" i="30" s="1"/>
  <c r="Q134" i="30"/>
  <c r="AA134" i="30" s="1"/>
  <c r="AB134" i="30" s="1"/>
  <c r="Z134" i="30"/>
  <c r="Q133" i="30"/>
  <c r="AA132" i="30" s="1"/>
  <c r="AB132" i="30" s="1"/>
  <c r="Z132" i="30"/>
  <c r="Q106" i="30"/>
  <c r="AA106" i="30" s="1"/>
  <c r="AB106" i="30" s="1"/>
  <c r="Z106" i="30"/>
  <c r="Q50" i="30"/>
  <c r="AA50" i="30" s="1"/>
  <c r="AB50" i="30" s="1"/>
  <c r="Z50" i="30"/>
  <c r="W172" i="30"/>
  <c r="W241" i="30"/>
  <c r="AA224" i="30"/>
  <c r="AB224" i="30" s="1"/>
  <c r="W309" i="30"/>
  <c r="P57" i="30"/>
  <c r="W346" i="30"/>
  <c r="AA31" i="30"/>
  <c r="AB31" i="30" s="1"/>
  <c r="AA327" i="30"/>
  <c r="AB327" i="30" s="1"/>
  <c r="P172" i="30"/>
  <c r="AA104" i="30"/>
  <c r="AB104" i="30" s="1"/>
  <c r="W57" i="30"/>
  <c r="P86" i="30"/>
  <c r="P144" i="30"/>
  <c r="P276" i="30"/>
  <c r="W34" i="30"/>
  <c r="W86" i="30"/>
  <c r="W276" i="30"/>
  <c r="P309" i="30"/>
  <c r="X27" i="30"/>
  <c r="Y27" i="30" s="1"/>
  <c r="W144" i="30"/>
  <c r="X220" i="30"/>
  <c r="Y220" i="30" s="1"/>
  <c r="P13" i="30"/>
  <c r="AA75" i="30"/>
  <c r="AB75" i="30" s="1"/>
  <c r="P206" i="30"/>
  <c r="X323" i="30"/>
  <c r="Y323" i="30" s="1"/>
  <c r="AA323" i="30" s="1"/>
  <c r="X71" i="30"/>
  <c r="Y71" i="30" s="1"/>
  <c r="W114" i="30"/>
  <c r="P241" i="30"/>
  <c r="Y11" i="30"/>
  <c r="AA11" i="30" s="1"/>
  <c r="AB11" i="30" s="1"/>
  <c r="Z11" i="30"/>
  <c r="Y72" i="30"/>
  <c r="AA72" i="30" s="1"/>
  <c r="AB72" i="30" s="1"/>
  <c r="Z72" i="30"/>
  <c r="Y159" i="30"/>
  <c r="AA159" i="30" s="1"/>
  <c r="AB159" i="30" s="1"/>
  <c r="Z159" i="30"/>
  <c r="Y161" i="30"/>
  <c r="AA161" i="30" s="1"/>
  <c r="AB161" i="30" s="1"/>
  <c r="Z161" i="30"/>
  <c r="Y163" i="30"/>
  <c r="AA163" i="30" s="1"/>
  <c r="AB163" i="30" s="1"/>
  <c r="Z163" i="30"/>
  <c r="Y187" i="30"/>
  <c r="AA187" i="30" s="1"/>
  <c r="AB187" i="30" s="1"/>
  <c r="Z187" i="30"/>
  <c r="Y189" i="30"/>
  <c r="AA189" i="30" s="1"/>
  <c r="AB189" i="30" s="1"/>
  <c r="Z189" i="30"/>
  <c r="Y260" i="30"/>
  <c r="AA260" i="30" s="1"/>
  <c r="AB260" i="30" s="1"/>
  <c r="Z260" i="30"/>
  <c r="Y291" i="30"/>
  <c r="AA291" i="30" s="1"/>
  <c r="AB291" i="30" s="1"/>
  <c r="Z291" i="30"/>
  <c r="Y326" i="30"/>
  <c r="AA326" i="30" s="1"/>
  <c r="AB326" i="30" s="1"/>
  <c r="Z326" i="30"/>
  <c r="Y29" i="30"/>
  <c r="AA29" i="30" s="1"/>
  <c r="AB29" i="30" s="1"/>
  <c r="Z29" i="30"/>
  <c r="Y32" i="30"/>
  <c r="AA32" i="30" s="1"/>
  <c r="AD32" i="30" s="1"/>
  <c r="Z32" i="30"/>
  <c r="Y74" i="30"/>
  <c r="AA74" i="30" s="1"/>
  <c r="AB74" i="30" s="1"/>
  <c r="Z74" i="30"/>
  <c r="Y105" i="30"/>
  <c r="AA105" i="30" s="1"/>
  <c r="AB105" i="30" s="1"/>
  <c r="Z105" i="30"/>
  <c r="Y131" i="30"/>
  <c r="AA131" i="30" s="1"/>
  <c r="AB131" i="30" s="1"/>
  <c r="Z131" i="30"/>
  <c r="Y191" i="30"/>
  <c r="AA191" i="30" s="1"/>
  <c r="Z191" i="30"/>
  <c r="Y222" i="30"/>
  <c r="AA222" i="30" s="1"/>
  <c r="AB222" i="30" s="1"/>
  <c r="Z222" i="30"/>
  <c r="Y225" i="30"/>
  <c r="AA225" i="30" s="1"/>
  <c r="AB225" i="30" s="1"/>
  <c r="Z225" i="30"/>
  <c r="Y257" i="30"/>
  <c r="AA257" i="30" s="1"/>
  <c r="AB257" i="30" s="1"/>
  <c r="Z257" i="30"/>
  <c r="Y293" i="30"/>
  <c r="AA293" i="30" s="1"/>
  <c r="AB293" i="30" s="1"/>
  <c r="Z293" i="30"/>
  <c r="Y295" i="30"/>
  <c r="AA295" i="30" s="1"/>
  <c r="AB295" i="30" s="1"/>
  <c r="Z295" i="30"/>
  <c r="Y10" i="30"/>
  <c r="Z10" i="30"/>
  <c r="Y28" i="30"/>
  <c r="AA28" i="30" s="1"/>
  <c r="AB28" i="30" s="1"/>
  <c r="Z28" i="30"/>
  <c r="Y49" i="30"/>
  <c r="AA49" i="30" s="1"/>
  <c r="AB49" i="30" s="1"/>
  <c r="Z49" i="30"/>
  <c r="Y160" i="30"/>
  <c r="AA160" i="30" s="1"/>
  <c r="AB160" i="30" s="1"/>
  <c r="Z160" i="30"/>
  <c r="Y162" i="30"/>
  <c r="AA162" i="30" s="1"/>
  <c r="AB162" i="30" s="1"/>
  <c r="Z162" i="30"/>
  <c r="Y186" i="30"/>
  <c r="Z186" i="30"/>
  <c r="Y188" i="30"/>
  <c r="AA188" i="30" s="1"/>
  <c r="AB188" i="30" s="1"/>
  <c r="Z188" i="30"/>
  <c r="Y221" i="30"/>
  <c r="AA221" i="30" s="1"/>
  <c r="AB221" i="30" s="1"/>
  <c r="Z221" i="30"/>
  <c r="Y256" i="30"/>
  <c r="AA256" i="30" s="1"/>
  <c r="AB256" i="30" s="1"/>
  <c r="Z256" i="30"/>
  <c r="Y325" i="30"/>
  <c r="AA325" i="30" s="1"/>
  <c r="AB325" i="30" s="1"/>
  <c r="Z325" i="30"/>
  <c r="Y328" i="30"/>
  <c r="AA328" i="30" s="1"/>
  <c r="AD328" i="30" s="1"/>
  <c r="Z328" i="30"/>
  <c r="Y30" i="30"/>
  <c r="AA30" i="30" s="1"/>
  <c r="AB30" i="30" s="1"/>
  <c r="Z30" i="30"/>
  <c r="Y53" i="30"/>
  <c r="AA53" i="30" s="1"/>
  <c r="AD53" i="30" s="1"/>
  <c r="Z53" i="30"/>
  <c r="Y73" i="30"/>
  <c r="AA73" i="30" s="1"/>
  <c r="AB73" i="30" s="1"/>
  <c r="Z73" i="30"/>
  <c r="Y76" i="30"/>
  <c r="AA76" i="30" s="1"/>
  <c r="AB76" i="30" s="1"/>
  <c r="Z76" i="30"/>
  <c r="Y103" i="30"/>
  <c r="AA103" i="30" s="1"/>
  <c r="AB103" i="30" s="1"/>
  <c r="Z103" i="30"/>
  <c r="Y129" i="30"/>
  <c r="AA129" i="30" s="1"/>
  <c r="AB129" i="30" s="1"/>
  <c r="Z129" i="30"/>
  <c r="Y190" i="30"/>
  <c r="AA190" i="30" s="1"/>
  <c r="AB190" i="30" s="1"/>
  <c r="Z190" i="30"/>
  <c r="Y223" i="30"/>
  <c r="AA223" i="30" s="1"/>
  <c r="AB223" i="30" s="1"/>
  <c r="Z223" i="30"/>
  <c r="Y258" i="30"/>
  <c r="AA258" i="30" s="1"/>
  <c r="AB258" i="30" s="1"/>
  <c r="Z258" i="30"/>
  <c r="Y292" i="30"/>
  <c r="AA292" i="30" s="1"/>
  <c r="AB292" i="30" s="1"/>
  <c r="Z292" i="30"/>
  <c r="Y294" i="30"/>
  <c r="AA294" i="30" s="1"/>
  <c r="AB294" i="30" s="1"/>
  <c r="Z294" i="30"/>
  <c r="Y324" i="30"/>
  <c r="AA324" i="30" s="1"/>
  <c r="AB324" i="30" s="1"/>
  <c r="Z324" i="30"/>
  <c r="Q10" i="30"/>
  <c r="Q13" i="30" s="1"/>
  <c r="Q16" i="30" s="1"/>
  <c r="X48" i="30"/>
  <c r="X57" i="30" s="1"/>
  <c r="Z75" i="30"/>
  <c r="AA102" i="30"/>
  <c r="AB102" i="30" s="1"/>
  <c r="Z130" i="30"/>
  <c r="X158" i="30"/>
  <c r="X172" i="30" s="1"/>
  <c r="Q220" i="30"/>
  <c r="Q241" i="30" s="1"/>
  <c r="X290" i="30"/>
  <c r="X309" i="30" s="1"/>
  <c r="P346" i="30"/>
  <c r="Z327" i="30"/>
  <c r="W13" i="30"/>
  <c r="W16" i="30" s="1"/>
  <c r="Q71" i="30"/>
  <c r="Q86" i="30" s="1"/>
  <c r="Z102" i="30"/>
  <c r="Q186" i="30"/>
  <c r="Q206" i="30" s="1"/>
  <c r="AA259" i="30"/>
  <c r="AB259" i="30" s="1"/>
  <c r="Q346" i="30"/>
  <c r="P34" i="30"/>
  <c r="Z31" i="30"/>
  <c r="Q48" i="30"/>
  <c r="Q57" i="30" s="1"/>
  <c r="Z128" i="30"/>
  <c r="Q158" i="30"/>
  <c r="Q172" i="30" s="1"/>
  <c r="W206" i="30"/>
  <c r="Z255" i="30"/>
  <c r="Z259" i="30"/>
  <c r="Q290" i="30"/>
  <c r="Q27" i="30"/>
  <c r="Q34" i="30" s="1"/>
  <c r="P114" i="30"/>
  <c r="Z104" i="30"/>
  <c r="AA130" i="30"/>
  <c r="AB130" i="30" s="1"/>
  <c r="Z224" i="30"/>
  <c r="Q255" i="30"/>
  <c r="Q276" i="30" s="1"/>
  <c r="Z332" i="30"/>
  <c r="Y332" i="30"/>
  <c r="AA332" i="30" s="1"/>
  <c r="AB332" i="30" s="1"/>
  <c r="Z334" i="30"/>
  <c r="Y334" i="30"/>
  <c r="AA334" i="30" s="1"/>
  <c r="AB334" i="30" s="1"/>
  <c r="Y344" i="30"/>
  <c r="AA344" i="30" s="1"/>
  <c r="AB344" i="30" s="1"/>
  <c r="Z344" i="30"/>
  <c r="Z336" i="30"/>
  <c r="Y336" i="30"/>
  <c r="AA336" i="30" s="1"/>
  <c r="AB336" i="30" s="1"/>
  <c r="Z331" i="30"/>
  <c r="Y331" i="30"/>
  <c r="AA331" i="30" s="1"/>
  <c r="AB331" i="30" s="1"/>
  <c r="Z333" i="30"/>
  <c r="Y333" i="30"/>
  <c r="AA333" i="30" s="1"/>
  <c r="AB333" i="30" s="1"/>
  <c r="Z335" i="30"/>
  <c r="Y335" i="30"/>
  <c r="AA335" i="30" s="1"/>
  <c r="AB335" i="30" s="1"/>
  <c r="Y337" i="30"/>
  <c r="AA337" i="30" s="1"/>
  <c r="AB337" i="30" s="1"/>
  <c r="Z337" i="30"/>
  <c r="Z345" i="30"/>
  <c r="Y345" i="30"/>
  <c r="AA345" i="30" s="1"/>
  <c r="AB345" i="30" s="1"/>
  <c r="Z297" i="30"/>
  <c r="Y297" i="30"/>
  <c r="AA297" i="30" s="1"/>
  <c r="AB297" i="30" s="1"/>
  <c r="Z299" i="30"/>
  <c r="Y299" i="30"/>
  <c r="AA299" i="30" s="1"/>
  <c r="AB299" i="30" s="1"/>
  <c r="Z296" i="30"/>
  <c r="Y296" i="30"/>
  <c r="AA296" i="30" s="1"/>
  <c r="AB296" i="30" s="1"/>
  <c r="Z298" i="30"/>
  <c r="Y298" i="30"/>
  <c r="AA298" i="30" s="1"/>
  <c r="AB298" i="30" s="1"/>
  <c r="Z308" i="30"/>
  <c r="Y308" i="30"/>
  <c r="AA308" i="30" s="1"/>
  <c r="AB308" i="30" s="1"/>
  <c r="Y261" i="30"/>
  <c r="AA261" i="30" s="1"/>
  <c r="AB261" i="30" s="1"/>
  <c r="Z261" i="30"/>
  <c r="Y263" i="30"/>
  <c r="AA263" i="30" s="1"/>
  <c r="AB263" i="30" s="1"/>
  <c r="Z263" i="30"/>
  <c r="Z265" i="30"/>
  <c r="Y265" i="30"/>
  <c r="AA265" i="30" s="1"/>
  <c r="AB265" i="30" s="1"/>
  <c r="Y267" i="30"/>
  <c r="AA267" i="30" s="1"/>
  <c r="AB267" i="30" s="1"/>
  <c r="Z267" i="30"/>
  <c r="Y275" i="30"/>
  <c r="AA275" i="30" s="1"/>
  <c r="AB275" i="30" s="1"/>
  <c r="Z275" i="30"/>
  <c r="Y262" i="30"/>
  <c r="AA262" i="30" s="1"/>
  <c r="AB262" i="30" s="1"/>
  <c r="Z262" i="30"/>
  <c r="Y264" i="30"/>
  <c r="AA264" i="30" s="1"/>
  <c r="AB264" i="30" s="1"/>
  <c r="Z264" i="30"/>
  <c r="Y266" i="30"/>
  <c r="AA266" i="30" s="1"/>
  <c r="AB266" i="30" s="1"/>
  <c r="Z266" i="30"/>
  <c r="X276" i="30"/>
  <c r="Y227" i="30"/>
  <c r="AA227" i="30" s="1"/>
  <c r="AB227" i="30" s="1"/>
  <c r="Z227" i="30"/>
  <c r="Z229" i="30"/>
  <c r="Y229" i="30"/>
  <c r="AA229" i="30" s="1"/>
  <c r="AB229" i="30" s="1"/>
  <c r="Z231" i="30"/>
  <c r="Y231" i="30"/>
  <c r="AA231" i="30" s="1"/>
  <c r="AB231" i="30" s="1"/>
  <c r="Z233" i="30"/>
  <c r="Y233" i="30"/>
  <c r="AA233" i="30" s="1"/>
  <c r="AB233" i="30" s="1"/>
  <c r="Y226" i="30"/>
  <c r="AA226" i="30" s="1"/>
  <c r="AB226" i="30" s="1"/>
  <c r="Z226" i="30"/>
  <c r="Y228" i="30"/>
  <c r="AA228" i="30" s="1"/>
  <c r="AB228" i="30" s="1"/>
  <c r="Z228" i="30"/>
  <c r="Y230" i="30"/>
  <c r="AA230" i="30" s="1"/>
  <c r="AB230" i="30" s="1"/>
  <c r="Z230" i="30"/>
  <c r="Y232" i="30"/>
  <c r="AA232" i="30" s="1"/>
  <c r="AB232" i="30" s="1"/>
  <c r="Z232" i="30"/>
  <c r="Z193" i="30"/>
  <c r="Y193" i="30"/>
  <c r="AA193" i="30" s="1"/>
  <c r="AB193" i="30" s="1"/>
  <c r="Y195" i="30"/>
  <c r="AA195" i="30" s="1"/>
  <c r="AB195" i="30" s="1"/>
  <c r="Z195" i="30"/>
  <c r="Y197" i="30"/>
  <c r="AA197" i="30" s="1"/>
  <c r="AB197" i="30" s="1"/>
  <c r="Z197" i="30"/>
  <c r="Z199" i="30"/>
  <c r="Y199" i="30"/>
  <c r="AA199" i="30" s="1"/>
  <c r="AB199" i="30" s="1"/>
  <c r="Z192" i="30"/>
  <c r="Y192" i="30"/>
  <c r="AA192" i="30" s="1"/>
  <c r="AB192" i="30" s="1"/>
  <c r="Y194" i="30"/>
  <c r="AA194" i="30" s="1"/>
  <c r="AB194" i="30" s="1"/>
  <c r="Z194" i="30"/>
  <c r="Y196" i="30"/>
  <c r="AA196" i="30" s="1"/>
  <c r="AB196" i="30" s="1"/>
  <c r="Z196" i="30"/>
  <c r="Y198" i="30"/>
  <c r="AA198" i="30" s="1"/>
  <c r="AB198" i="30" s="1"/>
  <c r="Z198" i="30"/>
  <c r="Z205" i="30"/>
  <c r="Y205" i="30"/>
  <c r="AA205" i="30" s="1"/>
  <c r="AB205" i="30" s="1"/>
  <c r="X206" i="30"/>
  <c r="Y165" i="30"/>
  <c r="AA165" i="30" s="1"/>
  <c r="AB165" i="30" s="1"/>
  <c r="Z165" i="30"/>
  <c r="Y167" i="30"/>
  <c r="AA167" i="30" s="1"/>
  <c r="AB167" i="30" s="1"/>
  <c r="Z167" i="30"/>
  <c r="Y169" i="30"/>
  <c r="AA169" i="30" s="1"/>
  <c r="AB169" i="30" s="1"/>
  <c r="Z169" i="30"/>
  <c r="Z164" i="30"/>
  <c r="Y164" i="30"/>
  <c r="AA164" i="30" s="1"/>
  <c r="AB164" i="30" s="1"/>
  <c r="Z166" i="30"/>
  <c r="Y166" i="30"/>
  <c r="AA166" i="30" s="1"/>
  <c r="AB166" i="30" s="1"/>
  <c r="Y168" i="30"/>
  <c r="AA168" i="30" s="1"/>
  <c r="AB168" i="30" s="1"/>
  <c r="Z168" i="30"/>
  <c r="Y170" i="30"/>
  <c r="AA170" i="30" s="1"/>
  <c r="AB170" i="30" s="1"/>
  <c r="Z170" i="30"/>
  <c r="Y171" i="30"/>
  <c r="AA171" i="30" s="1"/>
  <c r="AB171" i="30" s="1"/>
  <c r="Z171" i="30"/>
  <c r="AA128" i="30"/>
  <c r="Y136" i="30"/>
  <c r="AA136" i="30" s="1"/>
  <c r="AB136" i="30" s="1"/>
  <c r="Z136" i="30"/>
  <c r="Y138" i="30"/>
  <c r="AA138" i="30" s="1"/>
  <c r="AB138" i="30" s="1"/>
  <c r="Z138" i="30"/>
  <c r="Z140" i="30"/>
  <c r="Y140" i="30"/>
  <c r="AA140" i="30" s="1"/>
  <c r="AB140" i="30" s="1"/>
  <c r="Y142" i="30"/>
  <c r="AA142" i="30" s="1"/>
  <c r="AB142" i="30" s="1"/>
  <c r="Z142" i="30"/>
  <c r="Y143" i="30"/>
  <c r="AA143" i="30" s="1"/>
  <c r="AB143" i="30" s="1"/>
  <c r="Z143" i="30"/>
  <c r="Y135" i="30"/>
  <c r="AA135" i="30" s="1"/>
  <c r="AB135" i="30" s="1"/>
  <c r="Z135" i="30"/>
  <c r="Y137" i="30"/>
  <c r="AA137" i="30" s="1"/>
  <c r="AB137" i="30" s="1"/>
  <c r="Z137" i="30"/>
  <c r="Y139" i="30"/>
  <c r="AA139" i="30" s="1"/>
  <c r="AB139" i="30" s="1"/>
  <c r="Z139" i="30"/>
  <c r="Y141" i="30"/>
  <c r="AA141" i="30" s="1"/>
  <c r="AB141" i="30" s="1"/>
  <c r="Z141" i="30"/>
  <c r="Y110" i="30"/>
  <c r="AA110" i="30" s="1"/>
  <c r="AB110" i="30" s="1"/>
  <c r="Z110" i="30"/>
  <c r="Y112" i="30"/>
  <c r="AA112" i="30" s="1"/>
  <c r="AB112" i="30" s="1"/>
  <c r="Z112" i="30"/>
  <c r="Y113" i="30"/>
  <c r="AA113" i="30" s="1"/>
  <c r="AB113" i="30" s="1"/>
  <c r="Z113" i="30"/>
  <c r="Y109" i="30"/>
  <c r="AA109" i="30" s="1"/>
  <c r="AB109" i="30" s="1"/>
  <c r="Z109" i="30"/>
  <c r="Y111" i="30"/>
  <c r="AA111" i="30" s="1"/>
  <c r="AB111" i="30" s="1"/>
  <c r="Z111" i="30"/>
  <c r="Y80" i="30"/>
  <c r="AA80" i="30" s="1"/>
  <c r="AB80" i="30" s="1"/>
  <c r="Z80" i="30"/>
  <c r="Y84" i="30"/>
  <c r="AA84" i="30" s="1"/>
  <c r="AB84" i="30" s="1"/>
  <c r="Z84" i="30"/>
  <c r="Y78" i="30"/>
  <c r="AA78" i="30" s="1"/>
  <c r="AB78" i="30" s="1"/>
  <c r="Z78" i="30"/>
  <c r="Y77" i="30"/>
  <c r="AA77" i="30" s="1"/>
  <c r="AB77" i="30" s="1"/>
  <c r="Z77" i="30"/>
  <c r="Y79" i="30"/>
  <c r="AA79" i="30" s="1"/>
  <c r="AB79" i="30" s="1"/>
  <c r="Z79" i="30"/>
  <c r="Y81" i="30"/>
  <c r="AA81" i="30" s="1"/>
  <c r="AB81" i="30" s="1"/>
  <c r="Z81" i="30"/>
  <c r="Y83" i="30"/>
  <c r="AA83" i="30" s="1"/>
  <c r="AB83" i="30" s="1"/>
  <c r="Z83" i="30"/>
  <c r="Y82" i="30"/>
  <c r="AA82" i="30" s="1"/>
  <c r="AB82" i="30" s="1"/>
  <c r="Z82" i="30"/>
  <c r="Y55" i="30"/>
  <c r="AA55" i="30" s="1"/>
  <c r="AB55" i="30" s="1"/>
  <c r="Z55" i="30"/>
  <c r="Z54" i="30"/>
  <c r="Y54" i="30"/>
  <c r="AA54" i="30" s="1"/>
  <c r="AB54" i="30" s="1"/>
  <c r="Z56" i="30"/>
  <c r="Y56" i="30"/>
  <c r="AA56" i="30" s="1"/>
  <c r="AB56" i="30" s="1"/>
  <c r="Y33" i="30"/>
  <c r="AA33" i="30" s="1"/>
  <c r="AB33" i="30" s="1"/>
  <c r="Z33" i="30"/>
  <c r="Z12" i="30"/>
  <c r="Y12" i="30"/>
  <c r="AA12" i="30" s="1"/>
  <c r="AB12" i="30" s="1"/>
  <c r="X13" i="30"/>
  <c r="X16" i="30" s="1"/>
  <c r="Q309" i="30" l="1"/>
  <c r="AA300" i="30"/>
  <c r="AB300" i="30" s="1"/>
  <c r="X114" i="30"/>
  <c r="Y100" i="30"/>
  <c r="AA100" i="30" s="1"/>
  <c r="AB100" i="30" s="1"/>
  <c r="X86" i="30"/>
  <c r="Q114" i="30"/>
  <c r="Q144" i="30"/>
  <c r="X144" i="30"/>
  <c r="Q37" i="30"/>
  <c r="AB32" i="30"/>
  <c r="AA220" i="30"/>
  <c r="AB220" i="30" s="1"/>
  <c r="X34" i="30"/>
  <c r="X37" i="30" s="1"/>
  <c r="X60" i="30" s="1"/>
  <c r="Z27" i="30"/>
  <c r="Z34" i="30" s="1"/>
  <c r="Z71" i="30"/>
  <c r="Z86" i="30" s="1"/>
  <c r="AA186" i="30"/>
  <c r="AA206" i="30" s="1"/>
  <c r="AB53" i="30"/>
  <c r="AD76" i="30"/>
  <c r="AD260" i="30"/>
  <c r="AB328" i="30"/>
  <c r="AD225" i="30"/>
  <c r="AD105" i="30"/>
  <c r="AA255" i="30"/>
  <c r="AA276" i="30" s="1"/>
  <c r="AA27" i="30"/>
  <c r="AB27" i="30" s="1"/>
  <c r="AB191" i="30"/>
  <c r="Z220" i="30"/>
  <c r="Z241" i="30" s="1"/>
  <c r="X346" i="30"/>
  <c r="Z323" i="30"/>
  <c r="Z346" i="30" s="1"/>
  <c r="X241" i="30"/>
  <c r="AA10" i="30"/>
  <c r="AA13" i="30" s="1"/>
  <c r="AA16" i="30" s="1"/>
  <c r="AB16" i="30" s="1"/>
  <c r="AA71" i="30"/>
  <c r="AA86" i="30" s="1"/>
  <c r="Z206" i="30"/>
  <c r="Y48" i="30"/>
  <c r="AA48" i="30" s="1"/>
  <c r="AB48" i="30" s="1"/>
  <c r="Z48" i="30"/>
  <c r="Z57" i="30" s="1"/>
  <c r="Z114" i="30"/>
  <c r="Z144" i="30"/>
  <c r="Z276" i="30"/>
  <c r="Y158" i="30"/>
  <c r="AA158" i="30" s="1"/>
  <c r="AA172" i="30" s="1"/>
  <c r="Z158" i="30"/>
  <c r="Z172" i="30" s="1"/>
  <c r="Z13" i="30"/>
  <c r="Y290" i="30"/>
  <c r="AA290" i="30" s="1"/>
  <c r="AB290" i="30" s="1"/>
  <c r="Z290" i="30"/>
  <c r="Z309" i="30" s="1"/>
  <c r="AB323" i="30"/>
  <c r="AA346" i="30"/>
  <c r="Y346" i="30"/>
  <c r="Y276" i="30"/>
  <c r="Y241" i="30"/>
  <c r="Y206" i="30"/>
  <c r="AA144" i="30"/>
  <c r="AB128" i="30"/>
  <c r="Y86" i="30"/>
  <c r="Y34" i="30"/>
  <c r="Y13" i="30"/>
  <c r="Y16" i="30" s="1"/>
  <c r="X89" i="30" l="1"/>
  <c r="X117" i="30" s="1"/>
  <c r="Y114" i="30"/>
  <c r="AA114" i="30"/>
  <c r="AA117" i="30" s="1"/>
  <c r="AB71" i="30"/>
  <c r="X147" i="30"/>
  <c r="X175" i="30" s="1"/>
  <c r="X209" i="30" s="1"/>
  <c r="X244" i="30" s="1"/>
  <c r="X279" i="30" s="1"/>
  <c r="X312" i="30" s="1"/>
  <c r="X349" i="30" s="1"/>
  <c r="X368" i="30" s="1"/>
  <c r="X386" i="30" s="1"/>
  <c r="X419" i="30" s="1"/>
  <c r="X463" i="30" s="1"/>
  <c r="X496" i="30" s="1"/>
  <c r="Y37" i="30"/>
  <c r="Y57" i="30"/>
  <c r="AD133" i="30"/>
  <c r="Y144" i="30"/>
  <c r="AA241" i="30"/>
  <c r="AA244" i="30" s="1"/>
  <c r="AB186" i="30"/>
  <c r="AA34" i="30"/>
  <c r="AB34" i="30" s="1"/>
  <c r="AB255" i="30"/>
  <c r="AB10" i="30"/>
  <c r="AA57" i="30"/>
  <c r="AA60" i="30" s="1"/>
  <c r="AB158" i="30"/>
  <c r="Y172" i="30"/>
  <c r="Y309" i="30"/>
  <c r="AA309" i="30"/>
  <c r="AA312" i="30" s="1"/>
  <c r="AA349" i="30"/>
  <c r="AB346" i="30"/>
  <c r="AA279" i="30"/>
  <c r="AB276" i="30"/>
  <c r="AA209" i="30"/>
  <c r="AB206" i="30"/>
  <c r="AA175" i="30"/>
  <c r="AB172" i="30"/>
  <c r="AA147" i="30"/>
  <c r="AB144" i="30"/>
  <c r="AA89" i="30"/>
  <c r="AB86" i="30"/>
  <c r="AB13" i="30"/>
  <c r="AB114" i="30" l="1"/>
  <c r="AA37" i="30"/>
  <c r="Y60" i="30"/>
  <c r="Y89" i="30" s="1"/>
  <c r="Y117" i="30" s="1"/>
  <c r="Y147" i="30" s="1"/>
  <c r="Y175" i="30" s="1"/>
  <c r="Y209" i="30" s="1"/>
  <c r="Y244" i="30" s="1"/>
  <c r="Y279" i="30" s="1"/>
  <c r="Y312" i="30" s="1"/>
  <c r="Y349" i="30" s="1"/>
  <c r="Y368" i="30" s="1"/>
  <c r="Y386" i="30" s="1"/>
  <c r="Y419" i="30" s="1"/>
  <c r="Y463" i="30" s="1"/>
  <c r="Y496" i="30" s="1"/>
  <c r="AB241" i="30"/>
  <c r="AB57" i="30"/>
  <c r="AB309" i="30"/>
  <c r="L420" i="31" l="1"/>
  <c r="L419" i="31"/>
  <c r="L418" i="31"/>
  <c r="L417" i="31"/>
  <c r="L416" i="31"/>
  <c r="L415" i="31"/>
  <c r="L414" i="31"/>
  <c r="L413" i="31"/>
  <c r="L412" i="31"/>
  <c r="L411" i="31"/>
  <c r="L410" i="31"/>
  <c r="L409" i="31"/>
  <c r="L408" i="31"/>
  <c r="L407" i="31"/>
  <c r="L406" i="31"/>
  <c r="L405" i="31"/>
  <c r="L404" i="31"/>
  <c r="L403" i="31"/>
  <c r="L402" i="31"/>
  <c r="L401" i="31"/>
  <c r="L400" i="31"/>
  <c r="L399" i="31"/>
  <c r="L398" i="31"/>
  <c r="L397" i="31"/>
  <c r="L396" i="31"/>
  <c r="L395" i="31"/>
  <c r="L394" i="31"/>
  <c r="L393" i="31"/>
  <c r="L392" i="31"/>
  <c r="L391" i="31"/>
  <c r="L390" i="31"/>
  <c r="L389" i="31"/>
  <c r="L388" i="31"/>
  <c r="L387" i="31"/>
  <c r="L386" i="31"/>
  <c r="L385" i="31"/>
  <c r="L384" i="31"/>
  <c r="L383" i="31"/>
  <c r="L382" i="31"/>
  <c r="L381" i="31"/>
  <c r="L380" i="31"/>
  <c r="L379" i="31"/>
  <c r="L378" i="31"/>
  <c r="L377" i="31"/>
  <c r="L376" i="31"/>
  <c r="L375" i="31"/>
  <c r="L374" i="31"/>
  <c r="L373" i="31"/>
  <c r="L372" i="31"/>
  <c r="L371" i="31"/>
  <c r="L370" i="31"/>
  <c r="L369" i="31"/>
  <c r="L368" i="31"/>
  <c r="L367" i="31"/>
  <c r="L366" i="31"/>
  <c r="L365" i="31"/>
  <c r="L364" i="31"/>
  <c r="L363" i="31"/>
  <c r="L362" i="31"/>
  <c r="L361" i="31"/>
  <c r="L360" i="31"/>
  <c r="L359" i="31"/>
  <c r="L358" i="31"/>
  <c r="L357" i="31"/>
  <c r="L356" i="31"/>
  <c r="L355" i="31"/>
  <c r="L354" i="31"/>
  <c r="L353" i="31"/>
  <c r="L352" i="31"/>
  <c r="L351" i="31"/>
  <c r="L350" i="31"/>
  <c r="L349" i="31"/>
  <c r="L348" i="31"/>
  <c r="L347" i="31"/>
  <c r="L346" i="31"/>
  <c r="L345" i="31"/>
  <c r="L344" i="31"/>
  <c r="L343" i="31"/>
  <c r="L342" i="31"/>
  <c r="L341" i="31"/>
  <c r="L340" i="31"/>
  <c r="L339" i="31"/>
  <c r="L338" i="31"/>
  <c r="L337" i="31"/>
  <c r="L336" i="31"/>
  <c r="L335" i="31"/>
  <c r="L334" i="31"/>
  <c r="L333" i="31"/>
  <c r="L332" i="31"/>
  <c r="L331" i="31"/>
  <c r="L330" i="31"/>
  <c r="L329" i="31"/>
  <c r="L328" i="31"/>
  <c r="L327" i="31"/>
  <c r="L326" i="31"/>
  <c r="L325" i="31"/>
  <c r="L324" i="31"/>
  <c r="L323" i="31"/>
  <c r="L322" i="31"/>
  <c r="L321" i="31"/>
  <c r="L320" i="31"/>
  <c r="L319" i="31"/>
  <c r="L318" i="31"/>
  <c r="L317" i="31"/>
  <c r="L316" i="31"/>
  <c r="L315" i="31"/>
  <c r="L314" i="31"/>
  <c r="L313" i="31"/>
  <c r="L312" i="31"/>
  <c r="L311" i="31"/>
  <c r="L310" i="31"/>
  <c r="L309" i="31"/>
  <c r="L308" i="31"/>
  <c r="L307" i="31"/>
  <c r="L306" i="31"/>
  <c r="L305" i="31"/>
  <c r="L304" i="31"/>
  <c r="L303" i="31"/>
  <c r="L302" i="31"/>
  <c r="L301" i="31"/>
  <c r="L300" i="31"/>
  <c r="L299" i="31"/>
  <c r="L298" i="31"/>
  <c r="L297" i="31"/>
  <c r="L296" i="31"/>
  <c r="L295" i="31"/>
  <c r="L294" i="31"/>
  <c r="L293" i="31"/>
  <c r="L292" i="31"/>
  <c r="L291" i="31"/>
  <c r="L290" i="31"/>
  <c r="L289" i="31"/>
  <c r="L288" i="31"/>
  <c r="L287" i="31"/>
  <c r="L286" i="31"/>
  <c r="L285" i="31"/>
  <c r="L284" i="31"/>
  <c r="L283" i="31"/>
  <c r="L282" i="31"/>
  <c r="L281" i="31"/>
  <c r="L280" i="31"/>
  <c r="L279" i="31"/>
  <c r="L278" i="31"/>
  <c r="L277" i="31"/>
  <c r="L276" i="31"/>
  <c r="L275" i="31"/>
  <c r="L274" i="31"/>
  <c r="L273" i="31"/>
  <c r="L272" i="31"/>
  <c r="L271" i="31"/>
  <c r="L270" i="31"/>
  <c r="L269" i="31"/>
  <c r="L268" i="31"/>
  <c r="L267" i="31"/>
  <c r="L266" i="31"/>
  <c r="L265" i="31"/>
  <c r="L264" i="31"/>
  <c r="L263" i="31"/>
  <c r="L262" i="31"/>
  <c r="L261" i="31"/>
  <c r="L260" i="31"/>
  <c r="L259" i="31"/>
  <c r="L258" i="31"/>
  <c r="L257" i="31"/>
  <c r="L256" i="31"/>
  <c r="L255" i="31"/>
  <c r="L254" i="31"/>
  <c r="L253" i="31"/>
  <c r="L252" i="31"/>
  <c r="L251" i="31"/>
  <c r="L250" i="31"/>
  <c r="L249" i="31"/>
  <c r="L248" i="31"/>
  <c r="I247" i="31"/>
  <c r="L247" i="31" s="1"/>
  <c r="L246" i="31"/>
  <c r="I246" i="31"/>
  <c r="I245" i="31"/>
  <c r="L245" i="31" s="1"/>
  <c r="L244" i="31"/>
  <c r="L243" i="31"/>
  <c r="L242" i="31"/>
  <c r="L241" i="31"/>
  <c r="L240" i="31"/>
  <c r="L239" i="31"/>
  <c r="L238" i="31"/>
  <c r="L237" i="31"/>
  <c r="L236" i="31"/>
  <c r="L235" i="31"/>
  <c r="L234" i="31"/>
  <c r="L233" i="31"/>
  <c r="L232" i="31"/>
  <c r="L231" i="31"/>
  <c r="L230" i="31"/>
  <c r="L229" i="31"/>
  <c r="L228" i="31"/>
  <c r="L227" i="31"/>
  <c r="L226" i="31"/>
  <c r="L225" i="31"/>
  <c r="L224" i="31"/>
  <c r="L223" i="31"/>
  <c r="L222" i="31"/>
  <c r="L221" i="31"/>
  <c r="L220" i="31"/>
  <c r="L219" i="31"/>
  <c r="L218" i="31"/>
  <c r="L217" i="31"/>
  <c r="L216" i="31"/>
  <c r="L215" i="31"/>
  <c r="L214" i="31"/>
  <c r="L213" i="31"/>
  <c r="L212" i="31"/>
  <c r="L211" i="31"/>
  <c r="L210" i="31"/>
  <c r="L209" i="31"/>
  <c r="L208" i="31"/>
  <c r="L207" i="31"/>
  <c r="L206" i="31"/>
  <c r="L205" i="31"/>
  <c r="L204" i="31"/>
  <c r="L203" i="31"/>
  <c r="L202" i="31"/>
  <c r="L201" i="31"/>
  <c r="L200" i="31"/>
  <c r="L199" i="31"/>
  <c r="L198" i="31"/>
  <c r="L197" i="31"/>
  <c r="L196" i="31"/>
  <c r="L195" i="31"/>
  <c r="L194" i="31"/>
  <c r="L193" i="31"/>
  <c r="L192" i="31"/>
  <c r="L191" i="31"/>
  <c r="L190" i="31"/>
  <c r="L189" i="31"/>
  <c r="L188" i="31"/>
  <c r="L187" i="31"/>
  <c r="L186" i="31"/>
  <c r="L185" i="31"/>
  <c r="L184" i="31"/>
  <c r="L183" i="31"/>
  <c r="L182" i="31"/>
  <c r="L181" i="31"/>
  <c r="L180" i="31"/>
  <c r="L179" i="31"/>
  <c r="L178" i="31"/>
  <c r="L177" i="31"/>
  <c r="L176" i="31"/>
  <c r="L175" i="31"/>
  <c r="L174" i="31"/>
  <c r="L173" i="31"/>
  <c r="L172" i="31"/>
  <c r="L171" i="31"/>
  <c r="L170" i="31"/>
  <c r="L169" i="31"/>
  <c r="L168" i="31"/>
  <c r="L167" i="31"/>
  <c r="L166" i="31"/>
  <c r="L165" i="31"/>
  <c r="L164" i="31"/>
  <c r="L163" i="31"/>
  <c r="L162" i="31"/>
  <c r="L161" i="31"/>
  <c r="L160" i="31"/>
  <c r="L159" i="31"/>
  <c r="L158" i="31"/>
  <c r="L157" i="31"/>
  <c r="L156" i="31"/>
  <c r="L155" i="31"/>
  <c r="L154" i="31"/>
  <c r="L153" i="31"/>
  <c r="L152" i="31"/>
  <c r="L151" i="31"/>
  <c r="L150" i="31"/>
  <c r="L149" i="31"/>
  <c r="L148" i="31"/>
  <c r="L147" i="31"/>
  <c r="L146" i="31"/>
  <c r="L145" i="31"/>
  <c r="L144" i="31"/>
  <c r="L143" i="31"/>
  <c r="L142" i="31"/>
  <c r="L141" i="31"/>
  <c r="L140" i="31"/>
  <c r="L139" i="31"/>
  <c r="L138" i="31"/>
  <c r="L137" i="31"/>
  <c r="L136" i="31"/>
  <c r="L135" i="31"/>
  <c r="L134" i="31"/>
  <c r="L133" i="31"/>
  <c r="L132" i="31"/>
  <c r="L131" i="31"/>
  <c r="L130" i="31"/>
  <c r="L129" i="31"/>
  <c r="L128" i="31"/>
  <c r="L127" i="31"/>
  <c r="L126" i="31"/>
  <c r="L125" i="31"/>
  <c r="L124" i="31"/>
  <c r="L123" i="31"/>
  <c r="L122" i="31"/>
  <c r="L121" i="31"/>
  <c r="L120" i="31"/>
  <c r="L119" i="31"/>
  <c r="L118" i="31"/>
  <c r="L117" i="31"/>
  <c r="L116" i="31"/>
  <c r="L115" i="31"/>
  <c r="L114" i="31"/>
  <c r="L113" i="31"/>
  <c r="L112" i="31"/>
  <c r="L111" i="31"/>
  <c r="L110" i="31"/>
  <c r="L109" i="31"/>
  <c r="L108" i="31"/>
  <c r="L107" i="31"/>
  <c r="L106" i="31"/>
  <c r="L105" i="31"/>
  <c r="L104" i="31"/>
  <c r="L103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6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O37" i="30" l="1"/>
  <c r="O60" i="30" s="1"/>
  <c r="O89" i="30" s="1"/>
  <c r="O117" i="30" s="1"/>
  <c r="O147" i="30" s="1"/>
  <c r="O175" i="30" s="1"/>
  <c r="O209" i="30" s="1"/>
  <c r="O244" i="30" s="1"/>
  <c r="O279" i="30" s="1"/>
  <c r="O312" i="30" s="1"/>
  <c r="O349" i="30" s="1"/>
  <c r="O368" i="30" l="1"/>
  <c r="O386" i="30" s="1"/>
  <c r="O419" i="30" s="1"/>
  <c r="O463" i="30" s="1"/>
  <c r="O496" i="30" s="1"/>
  <c r="O523" i="30" s="1"/>
  <c r="O543" i="30" s="1"/>
  <c r="O567" i="30" s="1"/>
  <c r="O585" i="30" s="1"/>
  <c r="U37" i="30"/>
  <c r="U60" i="30" s="1"/>
  <c r="U89" i="30" s="1"/>
  <c r="U117" i="30" s="1"/>
  <c r="U147" i="30" s="1"/>
  <c r="U175" i="30" s="1"/>
  <c r="U209" i="30" s="1"/>
  <c r="U244" i="30" s="1"/>
  <c r="U279" i="30" s="1"/>
  <c r="U312" i="30" s="1"/>
  <c r="U349" i="30" s="1"/>
  <c r="U368" i="30" s="1"/>
  <c r="U386" i="30" s="1"/>
  <c r="U419" i="30" s="1"/>
  <c r="U463" i="30" s="1"/>
  <c r="U496" i="30" s="1"/>
  <c r="U523" i="30" s="1"/>
  <c r="U543" i="30" s="1"/>
  <c r="U567" i="30" s="1"/>
  <c r="U585" i="30" s="1"/>
  <c r="U620" i="30" s="1"/>
  <c r="U644" i="30" s="1"/>
  <c r="U675" i="30" s="1"/>
  <c r="U706" i="30" s="1"/>
  <c r="U737" i="30" s="1"/>
  <c r="U768" i="30" s="1"/>
  <c r="U799" i="30" s="1"/>
  <c r="U830" i="30" s="1"/>
  <c r="T37" i="30"/>
  <c r="T60" i="30" s="1"/>
  <c r="T89" i="30" s="1"/>
  <c r="T117" i="30" s="1"/>
  <c r="T147" i="30" s="1"/>
  <c r="S37" i="30"/>
  <c r="S60" i="30" s="1"/>
  <c r="S89" i="30" s="1"/>
  <c r="S117" i="30" s="1"/>
  <c r="S147" i="30" s="1"/>
  <c r="S175" i="30" s="1"/>
  <c r="S209" i="30" s="1"/>
  <c r="S244" i="30" s="1"/>
  <c r="S279" i="30" s="1"/>
  <c r="S312" i="30" s="1"/>
  <c r="S349" i="30" s="1"/>
  <c r="S368" i="30" s="1"/>
  <c r="S386" i="30" s="1"/>
  <c r="S419" i="30" s="1"/>
  <c r="S463" i="30" s="1"/>
  <c r="S496" i="30" s="1"/>
  <c r="S523" i="30" s="1"/>
  <c r="S543" i="30" s="1"/>
  <c r="S567" i="30" s="1"/>
  <c r="S585" i="30" s="1"/>
  <c r="S620" i="30" s="1"/>
  <c r="S644" i="30" s="1"/>
  <c r="S675" i="30" s="1"/>
  <c r="S706" i="30" s="1"/>
  <c r="S737" i="30" s="1"/>
  <c r="S768" i="30" s="1"/>
  <c r="S799" i="30" s="1"/>
  <c r="S830" i="30" s="1"/>
  <c r="V37" i="30"/>
  <c r="V60" i="30" s="1"/>
  <c r="V89" i="30" s="1"/>
  <c r="V117" i="30" s="1"/>
  <c r="V147" i="30" s="1"/>
  <c r="O620" i="30" l="1"/>
  <c r="O644" i="30" s="1"/>
  <c r="O675" i="30" s="1"/>
  <c r="O706" i="30" s="1"/>
  <c r="O737" i="30" s="1"/>
  <c r="O768" i="30" s="1"/>
  <c r="O799" i="30" s="1"/>
  <c r="O830" i="30" s="1"/>
  <c r="V175" i="30"/>
  <c r="V209" i="30" s="1"/>
  <c r="V244" i="30" s="1"/>
  <c r="V279" i="30" s="1"/>
  <c r="V312" i="30" s="1"/>
  <c r="V349" i="30" s="1"/>
  <c r="V368" i="30" s="1"/>
  <c r="V386" i="30" s="1"/>
  <c r="V419" i="30" s="1"/>
  <c r="V463" i="30" s="1"/>
  <c r="V496" i="30" s="1"/>
  <c r="V523" i="30" s="1"/>
  <c r="V543" i="30" s="1"/>
  <c r="V567" i="30" s="1"/>
  <c r="V585" i="30" s="1"/>
  <c r="V620" i="30" s="1"/>
  <c r="V644" i="30" s="1"/>
  <c r="V675" i="30" s="1"/>
  <c r="V706" i="30" s="1"/>
  <c r="V737" i="30" s="1"/>
  <c r="V768" i="30" s="1"/>
  <c r="V799" i="30" s="1"/>
  <c r="V830" i="30" s="1"/>
  <c r="T175" i="30"/>
  <c r="T209" i="30" s="1"/>
  <c r="T244" i="30" s="1"/>
  <c r="T279" i="30" s="1"/>
  <c r="T312" i="30" s="1"/>
  <c r="T349" i="30" s="1"/>
  <c r="T368" i="30" s="1"/>
  <c r="T386" i="30" s="1"/>
  <c r="T419" i="30" s="1"/>
  <c r="T463" i="30" s="1"/>
  <c r="T496" i="30" s="1"/>
  <c r="T523" i="30" s="1"/>
  <c r="T543" i="30" s="1"/>
  <c r="T567" i="30" s="1"/>
  <c r="T585" i="30" s="1"/>
  <c r="T620" i="30" s="1"/>
  <c r="T644" i="30" s="1"/>
  <c r="T675" i="30" s="1"/>
  <c r="T706" i="30" s="1"/>
  <c r="T737" i="30" s="1"/>
  <c r="T768" i="30" s="1"/>
  <c r="T799" i="30" s="1"/>
  <c r="T830" i="30" s="1"/>
  <c r="W37" i="30"/>
  <c r="W60" i="30" s="1"/>
  <c r="W89" i="30" s="1"/>
  <c r="W117" i="30" s="1"/>
  <c r="W147" i="30" s="1"/>
  <c r="R37" i="30"/>
  <c r="R60" i="30" s="1"/>
  <c r="R89" i="30" s="1"/>
  <c r="R117" i="30" s="1"/>
  <c r="R147" i="30" s="1"/>
  <c r="R175" i="30" s="1"/>
  <c r="R209" i="30" s="1"/>
  <c r="R244" i="30" s="1"/>
  <c r="R279" i="30" s="1"/>
  <c r="R312" i="30" s="1"/>
  <c r="R349" i="30" s="1"/>
  <c r="R368" i="30" s="1"/>
  <c r="R386" i="30" s="1"/>
  <c r="R419" i="30" s="1"/>
  <c r="R463" i="30" s="1"/>
  <c r="R496" i="30" s="1"/>
  <c r="R523" i="30" s="1"/>
  <c r="R543" i="30" s="1"/>
  <c r="R567" i="30" s="1"/>
  <c r="R585" i="30" s="1"/>
  <c r="R620" i="30" s="1"/>
  <c r="R644" i="30" s="1"/>
  <c r="R675" i="30" s="1"/>
  <c r="R706" i="30" s="1"/>
  <c r="R737" i="30" s="1"/>
  <c r="R768" i="30" s="1"/>
  <c r="R799" i="30" s="1"/>
  <c r="R830" i="30" s="1"/>
  <c r="W175" i="30" l="1"/>
  <c r="W209" i="30" s="1"/>
  <c r="Q60" i="30"/>
  <c r="AB37" i="30"/>
  <c r="W244" i="30" l="1"/>
  <c r="W279" i="30" s="1"/>
  <c r="W312" i="30" s="1"/>
  <c r="W349" i="30" s="1"/>
  <c r="W368" i="30" s="1"/>
  <c r="W386" i="30" s="1"/>
  <c r="W419" i="30" s="1"/>
  <c r="W463" i="30" s="1"/>
  <c r="W496" i="30" s="1"/>
  <c r="W523" i="30" s="1"/>
  <c r="W543" i="30" s="1"/>
  <c r="W567" i="30" s="1"/>
  <c r="W585" i="30" s="1"/>
  <c r="W620" i="30" s="1"/>
  <c r="W644" i="30" s="1"/>
  <c r="W675" i="30" s="1"/>
  <c r="W706" i="30" s="1"/>
  <c r="W737" i="30" s="1"/>
  <c r="W768" i="30" s="1"/>
  <c r="W799" i="30" s="1"/>
  <c r="W830" i="30" s="1"/>
  <c r="Q89" i="30"/>
  <c r="AB60" i="30"/>
  <c r="Q117" i="30" l="1"/>
  <c r="AB89" i="30"/>
  <c r="Q147" i="30" l="1"/>
  <c r="Q175" i="30" s="1"/>
  <c r="AB117" i="30"/>
  <c r="AB147" i="30" l="1"/>
  <c r="Q209" i="30" l="1"/>
  <c r="AB175" i="30"/>
  <c r="Q244" i="30" l="1"/>
  <c r="AB209" i="30"/>
  <c r="Q279" i="30" l="1"/>
  <c r="AB244" i="30"/>
  <c r="Q312" i="30" l="1"/>
  <c r="AB279" i="30"/>
  <c r="Q349" i="30" l="1"/>
  <c r="AB312" i="30"/>
  <c r="AB349" i="30" l="1"/>
  <c r="Q368" i="30"/>
  <c r="K959" i="29"/>
  <c r="K958" i="29"/>
  <c r="K957" i="29"/>
  <c r="K956" i="29"/>
  <c r="K955" i="29"/>
  <c r="K954" i="29"/>
  <c r="K953" i="29"/>
  <c r="K952" i="29"/>
  <c r="K951" i="29"/>
  <c r="K950" i="29"/>
  <c r="K949" i="29"/>
  <c r="K948" i="29"/>
  <c r="K947" i="29"/>
  <c r="K946" i="29"/>
  <c r="K945" i="29"/>
  <c r="K944" i="29"/>
  <c r="K943" i="29"/>
  <c r="K942" i="29"/>
  <c r="K941" i="29"/>
  <c r="K940" i="29"/>
  <c r="K939" i="29"/>
  <c r="K938" i="29"/>
  <c r="K937" i="29"/>
  <c r="K936" i="29"/>
  <c r="K935" i="29"/>
  <c r="K934" i="29"/>
  <c r="K933" i="29"/>
  <c r="K932" i="29"/>
  <c r="K931" i="29"/>
  <c r="K930" i="29"/>
  <c r="K929" i="29"/>
  <c r="K928" i="29"/>
  <c r="K927" i="29"/>
  <c r="K926" i="29"/>
  <c r="K925" i="29"/>
  <c r="K924" i="29"/>
  <c r="K923" i="29"/>
  <c r="K922" i="29"/>
  <c r="K921" i="29"/>
  <c r="K920" i="29"/>
  <c r="K919" i="29"/>
  <c r="K918" i="29"/>
  <c r="K917" i="29"/>
  <c r="K916" i="29"/>
  <c r="K915" i="29"/>
  <c r="K914" i="29"/>
  <c r="K913" i="29"/>
  <c r="K912" i="29"/>
  <c r="K911" i="29"/>
  <c r="K910" i="29"/>
  <c r="K909" i="29"/>
  <c r="K908" i="29"/>
  <c r="K907" i="29"/>
  <c r="K906" i="29"/>
  <c r="K905" i="29"/>
  <c r="K904" i="29"/>
  <c r="K903" i="29"/>
  <c r="K902" i="29"/>
  <c r="K901" i="29"/>
  <c r="K900" i="29"/>
  <c r="K899" i="29"/>
  <c r="K898" i="29"/>
  <c r="K897" i="29"/>
  <c r="K896" i="29"/>
  <c r="K895" i="29"/>
  <c r="K894" i="29"/>
  <c r="K893" i="29"/>
  <c r="K892" i="29"/>
  <c r="K891" i="29"/>
  <c r="K890" i="29"/>
  <c r="K889" i="29"/>
  <c r="K888" i="29"/>
  <c r="K887" i="29"/>
  <c r="K886" i="29"/>
  <c r="K885" i="29"/>
  <c r="K884" i="29"/>
  <c r="K883" i="29"/>
  <c r="K882" i="29"/>
  <c r="K881" i="29"/>
  <c r="K880" i="29"/>
  <c r="K879" i="29"/>
  <c r="K878" i="29"/>
  <c r="K877" i="29"/>
  <c r="K876" i="29"/>
  <c r="K875" i="29"/>
  <c r="K874" i="29"/>
  <c r="K873" i="29"/>
  <c r="K872" i="29"/>
  <c r="K871" i="29"/>
  <c r="K870" i="29"/>
  <c r="K869" i="29"/>
  <c r="K868" i="29"/>
  <c r="K867" i="29"/>
  <c r="K866" i="29"/>
  <c r="K865" i="29"/>
  <c r="K864" i="29"/>
  <c r="K863" i="29"/>
  <c r="K862" i="29"/>
  <c r="K861" i="29"/>
  <c r="K860" i="29"/>
  <c r="K859" i="29"/>
  <c r="K858" i="29"/>
  <c r="K857" i="29"/>
  <c r="K856" i="29"/>
  <c r="K855" i="29"/>
  <c r="K854" i="29"/>
  <c r="K853" i="29"/>
  <c r="K852" i="29"/>
  <c r="K851" i="29"/>
  <c r="K850" i="29"/>
  <c r="K849" i="29"/>
  <c r="K848" i="29"/>
  <c r="K847" i="29"/>
  <c r="K846" i="29"/>
  <c r="K845" i="29"/>
  <c r="K844" i="29"/>
  <c r="K843" i="29"/>
  <c r="K842" i="29"/>
  <c r="K841" i="29"/>
  <c r="K840" i="29"/>
  <c r="K839" i="29"/>
  <c r="K838" i="29"/>
  <c r="K837" i="29"/>
  <c r="K836" i="29"/>
  <c r="K835" i="29"/>
  <c r="K834" i="29"/>
  <c r="K833" i="29"/>
  <c r="K832" i="29"/>
  <c r="K831" i="29"/>
  <c r="K830" i="29"/>
  <c r="K829" i="29"/>
  <c r="K828" i="29"/>
  <c r="K827" i="29"/>
  <c r="K826" i="29"/>
  <c r="K825" i="29"/>
  <c r="K824" i="29"/>
  <c r="K823" i="29"/>
  <c r="K822" i="29"/>
  <c r="K821" i="29"/>
  <c r="K820" i="29"/>
  <c r="K819" i="29"/>
  <c r="K818" i="29"/>
  <c r="K817" i="29"/>
  <c r="K816" i="29"/>
  <c r="K815" i="29"/>
  <c r="K814" i="29"/>
  <c r="K813" i="29"/>
  <c r="K812" i="29"/>
  <c r="K811" i="29"/>
  <c r="K810" i="29"/>
  <c r="K809" i="29"/>
  <c r="K808" i="29"/>
  <c r="K807" i="29"/>
  <c r="K806" i="29"/>
  <c r="K805" i="29"/>
  <c r="K804" i="29"/>
  <c r="K803" i="29"/>
  <c r="K802" i="29"/>
  <c r="K801" i="29"/>
  <c r="K800" i="29"/>
  <c r="K799" i="29"/>
  <c r="K798" i="29"/>
  <c r="K797" i="29"/>
  <c r="K796" i="29"/>
  <c r="K795" i="29"/>
  <c r="K794" i="29"/>
  <c r="K793" i="29"/>
  <c r="K792" i="29"/>
  <c r="K791" i="29"/>
  <c r="K790" i="29"/>
  <c r="K789" i="29"/>
  <c r="K788" i="29"/>
  <c r="K787" i="29"/>
  <c r="K786" i="29"/>
  <c r="K785" i="29"/>
  <c r="K784" i="29"/>
  <c r="K783" i="29"/>
  <c r="K782" i="29"/>
  <c r="K781" i="29"/>
  <c r="K780" i="29"/>
  <c r="K779" i="29"/>
  <c r="K778" i="29"/>
  <c r="K777" i="29"/>
  <c r="K776" i="29"/>
  <c r="K775" i="29"/>
  <c r="K774" i="29"/>
  <c r="K773" i="29"/>
  <c r="K772" i="29"/>
  <c r="K771" i="29"/>
  <c r="K770" i="29"/>
  <c r="K769" i="29"/>
  <c r="K768" i="29"/>
  <c r="K767" i="29"/>
  <c r="K766" i="29"/>
  <c r="K765" i="29"/>
  <c r="K764" i="29"/>
  <c r="K763" i="29"/>
  <c r="K762" i="29"/>
  <c r="K761" i="29"/>
  <c r="K760" i="29"/>
  <c r="K759" i="29"/>
  <c r="K758" i="29"/>
  <c r="K757" i="29"/>
  <c r="K756" i="29"/>
  <c r="K755" i="29"/>
  <c r="K754" i="29"/>
  <c r="K753" i="29"/>
  <c r="K752" i="29"/>
  <c r="K751" i="29"/>
  <c r="K750" i="29"/>
  <c r="K749" i="29"/>
  <c r="K748" i="29"/>
  <c r="K747" i="29"/>
  <c r="K746" i="29"/>
  <c r="K745" i="29"/>
  <c r="K744" i="29"/>
  <c r="K743" i="29"/>
  <c r="K742" i="29"/>
  <c r="K741" i="29"/>
  <c r="K740" i="29"/>
  <c r="K739" i="29"/>
  <c r="K738" i="29"/>
  <c r="K737" i="29"/>
  <c r="K736" i="29"/>
  <c r="K735" i="29"/>
  <c r="K734" i="29"/>
  <c r="K733" i="29"/>
  <c r="K732" i="29"/>
  <c r="K731" i="29"/>
  <c r="K730" i="29"/>
  <c r="K729" i="29"/>
  <c r="K728" i="29"/>
  <c r="K727" i="29"/>
  <c r="K726" i="29"/>
  <c r="K725" i="29"/>
  <c r="K724" i="29"/>
  <c r="K723" i="29"/>
  <c r="K722" i="29"/>
  <c r="K721" i="29"/>
  <c r="K720" i="29"/>
  <c r="K719" i="29"/>
  <c r="K718" i="29"/>
  <c r="K717" i="29"/>
  <c r="K716" i="29"/>
  <c r="K715" i="29"/>
  <c r="K714" i="29"/>
  <c r="K713" i="29"/>
  <c r="K712" i="29"/>
  <c r="K711" i="29"/>
  <c r="K710" i="29"/>
  <c r="K709" i="29"/>
  <c r="K708" i="29"/>
  <c r="K707" i="29"/>
  <c r="K706" i="29"/>
  <c r="K705" i="29"/>
  <c r="K704" i="29"/>
  <c r="K703" i="29"/>
  <c r="K702" i="29"/>
  <c r="K701" i="29"/>
  <c r="K700" i="29"/>
  <c r="K699" i="29"/>
  <c r="K698" i="29"/>
  <c r="K697" i="29"/>
  <c r="K696" i="29"/>
  <c r="K695" i="29"/>
  <c r="K694" i="29"/>
  <c r="K693" i="29"/>
  <c r="K692" i="29"/>
  <c r="K691" i="29"/>
  <c r="K690" i="29"/>
  <c r="K689" i="29"/>
  <c r="K688" i="29"/>
  <c r="K687" i="29"/>
  <c r="K686" i="29"/>
  <c r="K685" i="29"/>
  <c r="K684" i="29"/>
  <c r="K683" i="29"/>
  <c r="K682" i="29"/>
  <c r="K681" i="29"/>
  <c r="K680" i="29"/>
  <c r="K679" i="29"/>
  <c r="K678" i="29"/>
  <c r="K677" i="29"/>
  <c r="K676" i="29"/>
  <c r="K675" i="29"/>
  <c r="K674" i="29"/>
  <c r="K673" i="29"/>
  <c r="K672" i="29"/>
  <c r="K671" i="29"/>
  <c r="K670" i="29"/>
  <c r="K669" i="29"/>
  <c r="K668" i="29"/>
  <c r="K667" i="29"/>
  <c r="K666" i="29"/>
  <c r="K665" i="29"/>
  <c r="K664" i="29"/>
  <c r="K663" i="29"/>
  <c r="K662" i="29"/>
  <c r="K661" i="29"/>
  <c r="K660" i="29"/>
  <c r="K659" i="29"/>
  <c r="K658" i="29"/>
  <c r="K657" i="29"/>
  <c r="K656" i="29"/>
  <c r="K655" i="29"/>
  <c r="K654" i="29"/>
  <c r="K653" i="29"/>
  <c r="K652" i="29"/>
  <c r="K651" i="29"/>
  <c r="K650" i="29"/>
  <c r="K649" i="29"/>
  <c r="K648" i="29"/>
  <c r="K647" i="29"/>
  <c r="K646" i="29"/>
  <c r="K645" i="29"/>
  <c r="K644" i="29"/>
  <c r="K643" i="29"/>
  <c r="K642" i="29"/>
  <c r="K641" i="29"/>
  <c r="K640" i="29"/>
  <c r="K639" i="29"/>
  <c r="K638" i="29"/>
  <c r="K637" i="29"/>
  <c r="K636" i="29"/>
  <c r="K635" i="29"/>
  <c r="K634" i="29"/>
  <c r="K633" i="29"/>
  <c r="K632" i="29"/>
  <c r="K631" i="29"/>
  <c r="K630" i="29"/>
  <c r="K629" i="29"/>
  <c r="K628" i="29"/>
  <c r="K627" i="29"/>
  <c r="K626" i="29"/>
  <c r="K625" i="29"/>
  <c r="K624" i="29"/>
  <c r="K623" i="29"/>
  <c r="K622" i="29"/>
  <c r="K621" i="29"/>
  <c r="K620" i="29"/>
  <c r="K619" i="29"/>
  <c r="K618" i="29"/>
  <c r="K617" i="29"/>
  <c r="K616" i="29"/>
  <c r="K615" i="29"/>
  <c r="K614" i="29"/>
  <c r="K613" i="29"/>
  <c r="K612" i="29"/>
  <c r="K611" i="29"/>
  <c r="K610" i="29"/>
  <c r="K609" i="29"/>
  <c r="K608" i="29"/>
  <c r="K607" i="29"/>
  <c r="K606" i="29"/>
  <c r="K605" i="29"/>
  <c r="K604" i="29"/>
  <c r="K603" i="29"/>
  <c r="K602" i="29"/>
  <c r="K601" i="29"/>
  <c r="K600" i="29"/>
  <c r="K599" i="29"/>
  <c r="K598" i="29"/>
  <c r="K597" i="29"/>
  <c r="K596" i="29"/>
  <c r="K595" i="29"/>
  <c r="K594" i="29"/>
  <c r="K593" i="29"/>
  <c r="K592" i="29"/>
  <c r="K591" i="29"/>
  <c r="K590" i="29"/>
  <c r="K589" i="29"/>
  <c r="K588" i="29"/>
  <c r="K587" i="29"/>
  <c r="K586" i="29"/>
  <c r="K585" i="29"/>
  <c r="K584" i="29"/>
  <c r="K583" i="29"/>
  <c r="K582" i="29"/>
  <c r="K581" i="29"/>
  <c r="K580" i="29"/>
  <c r="K579" i="29"/>
  <c r="K578" i="29"/>
  <c r="K577" i="29"/>
  <c r="K576" i="29"/>
  <c r="K575" i="29"/>
  <c r="K574" i="29"/>
  <c r="K573" i="29"/>
  <c r="K572" i="29"/>
  <c r="K571" i="29"/>
  <c r="K570" i="29"/>
  <c r="K569" i="29"/>
  <c r="K568" i="29"/>
  <c r="K567" i="29"/>
  <c r="K566" i="29"/>
  <c r="K565" i="29"/>
  <c r="K564" i="29"/>
  <c r="K563" i="29"/>
  <c r="K562" i="29"/>
  <c r="K561" i="29"/>
  <c r="K560" i="29"/>
  <c r="K559" i="29"/>
  <c r="K558" i="29"/>
  <c r="K557" i="29"/>
  <c r="K556" i="29"/>
  <c r="K555" i="29"/>
  <c r="K554" i="29"/>
  <c r="K553" i="29"/>
  <c r="K552" i="29"/>
  <c r="K551" i="29"/>
  <c r="K550" i="29"/>
  <c r="K549" i="29"/>
  <c r="K548" i="29"/>
  <c r="K547" i="29"/>
  <c r="K546" i="29"/>
  <c r="K545" i="29"/>
  <c r="K544" i="29"/>
  <c r="K543" i="29"/>
  <c r="K542" i="29"/>
  <c r="K541" i="29"/>
  <c r="K540" i="29"/>
  <c r="K539" i="29"/>
  <c r="K538" i="29"/>
  <c r="K537" i="29"/>
  <c r="K536" i="29"/>
  <c r="K535" i="29"/>
  <c r="K534" i="29"/>
  <c r="K533" i="29"/>
  <c r="K532" i="29"/>
  <c r="K531" i="29"/>
  <c r="K530" i="29"/>
  <c r="K529" i="29"/>
  <c r="K528" i="29"/>
  <c r="K527" i="29"/>
  <c r="K526" i="29"/>
  <c r="K525" i="29"/>
  <c r="K524" i="29"/>
  <c r="K523" i="29"/>
  <c r="K522" i="29"/>
  <c r="K521" i="29"/>
  <c r="K520" i="29"/>
  <c r="K519" i="29"/>
  <c r="K518" i="29"/>
  <c r="K517" i="29"/>
  <c r="K516" i="29"/>
  <c r="K515" i="29"/>
  <c r="K514" i="29"/>
  <c r="K513" i="29"/>
  <c r="K512" i="29"/>
  <c r="K511" i="29"/>
  <c r="K510" i="29"/>
  <c r="K509" i="29"/>
  <c r="K508" i="29"/>
  <c r="K507" i="29"/>
  <c r="K506" i="29"/>
  <c r="K505" i="29"/>
  <c r="K504" i="29"/>
  <c r="K503" i="29"/>
  <c r="K502" i="29"/>
  <c r="K501" i="29"/>
  <c r="K500" i="29"/>
  <c r="K499" i="29"/>
  <c r="K498" i="29"/>
  <c r="K497" i="29"/>
  <c r="K496" i="29"/>
  <c r="K495" i="29"/>
  <c r="K494" i="29"/>
  <c r="K493" i="29"/>
  <c r="K492" i="29"/>
  <c r="K491" i="29"/>
  <c r="K490" i="29"/>
  <c r="K489" i="29"/>
  <c r="K488" i="29"/>
  <c r="K487" i="29"/>
  <c r="K486" i="29"/>
  <c r="K485" i="29"/>
  <c r="K484" i="29"/>
  <c r="K483" i="29"/>
  <c r="K482" i="29"/>
  <c r="K481" i="29"/>
  <c r="K480" i="29"/>
  <c r="K479" i="29"/>
  <c r="K478" i="29"/>
  <c r="K477" i="29"/>
  <c r="K476" i="29"/>
  <c r="K475" i="29"/>
  <c r="K474" i="29"/>
  <c r="K473" i="29"/>
  <c r="K472" i="29"/>
  <c r="K471" i="29"/>
  <c r="K470" i="29"/>
  <c r="K469" i="29"/>
  <c r="K468" i="29"/>
  <c r="K467" i="29"/>
  <c r="K466" i="29"/>
  <c r="K465" i="29"/>
  <c r="K464" i="29"/>
  <c r="K463" i="29"/>
  <c r="K462" i="29"/>
  <c r="K461" i="29"/>
  <c r="K460" i="29"/>
  <c r="K459" i="29"/>
  <c r="K458" i="29"/>
  <c r="K457" i="29"/>
  <c r="K456" i="29"/>
  <c r="K455" i="29"/>
  <c r="K454" i="29"/>
  <c r="K453" i="29"/>
  <c r="K452" i="29"/>
  <c r="K451" i="29"/>
  <c r="K450" i="29"/>
  <c r="K449" i="29"/>
  <c r="K448" i="29"/>
  <c r="K447" i="29"/>
  <c r="K446" i="29"/>
  <c r="K445" i="29"/>
  <c r="K444" i="29"/>
  <c r="K443" i="29"/>
  <c r="K442" i="29"/>
  <c r="K441" i="29"/>
  <c r="K440" i="29"/>
  <c r="K439" i="29"/>
  <c r="K438" i="29"/>
  <c r="K437" i="29"/>
  <c r="K436" i="29"/>
  <c r="K435" i="29"/>
  <c r="K434" i="29"/>
  <c r="K433" i="29"/>
  <c r="K432" i="29"/>
  <c r="K431" i="29"/>
  <c r="K430" i="29"/>
  <c r="K429" i="29"/>
  <c r="K428" i="29"/>
  <c r="K427" i="29"/>
  <c r="K426" i="29"/>
  <c r="K425" i="29"/>
  <c r="K424" i="29"/>
  <c r="K423" i="29"/>
  <c r="K422" i="29"/>
  <c r="K421" i="29"/>
  <c r="K420" i="29"/>
  <c r="K419" i="29"/>
  <c r="K418" i="29"/>
  <c r="K417" i="29"/>
  <c r="K416" i="29"/>
  <c r="K415" i="29"/>
  <c r="K414" i="29"/>
  <c r="K413" i="29"/>
  <c r="K412" i="29"/>
  <c r="K411" i="29"/>
  <c r="K410" i="29"/>
  <c r="K409" i="29"/>
  <c r="K408" i="29"/>
  <c r="K407" i="29"/>
  <c r="K406" i="29"/>
  <c r="K405" i="29"/>
  <c r="K404" i="29"/>
  <c r="K403" i="29"/>
  <c r="K402" i="29"/>
  <c r="K401" i="29"/>
  <c r="K400" i="29"/>
  <c r="K399" i="29"/>
  <c r="K398" i="29"/>
  <c r="K397" i="29"/>
  <c r="K396" i="29"/>
  <c r="K395" i="29"/>
  <c r="K394" i="29"/>
  <c r="K393" i="29"/>
  <c r="K392" i="29"/>
  <c r="K391" i="29"/>
  <c r="K390" i="29"/>
  <c r="K389" i="29"/>
  <c r="K388" i="29"/>
  <c r="K387" i="29"/>
  <c r="K386" i="29"/>
  <c r="K385" i="29"/>
  <c r="K384" i="29"/>
  <c r="K383" i="29"/>
  <c r="K382" i="29"/>
  <c r="K381" i="29"/>
  <c r="K380" i="29"/>
  <c r="K379" i="29"/>
  <c r="K378" i="29"/>
  <c r="K377" i="29"/>
  <c r="K376" i="29"/>
  <c r="K375" i="29"/>
  <c r="K374" i="29"/>
  <c r="K373" i="29"/>
  <c r="K372" i="29"/>
  <c r="K371" i="29"/>
  <c r="K370" i="29"/>
  <c r="K369" i="29"/>
  <c r="K368" i="29"/>
  <c r="K367" i="29"/>
  <c r="K366" i="29"/>
  <c r="K365" i="29"/>
  <c r="K364" i="29"/>
  <c r="K363" i="29"/>
  <c r="K362" i="29"/>
  <c r="K361" i="29"/>
  <c r="K360" i="29"/>
  <c r="K359" i="29"/>
  <c r="K358" i="29"/>
  <c r="K357" i="29"/>
  <c r="K356" i="29"/>
  <c r="K355" i="29"/>
  <c r="K354" i="29"/>
  <c r="K353" i="29"/>
  <c r="K352" i="29"/>
  <c r="K351" i="29"/>
  <c r="K350" i="29"/>
  <c r="K349" i="29"/>
  <c r="K348" i="29"/>
  <c r="K347" i="29"/>
  <c r="K346" i="29"/>
  <c r="K345" i="29"/>
  <c r="K344" i="29"/>
  <c r="K343" i="29"/>
  <c r="K342" i="29"/>
  <c r="K341" i="29"/>
  <c r="K340" i="29"/>
  <c r="K339" i="29"/>
  <c r="K338" i="29"/>
  <c r="K337" i="29"/>
  <c r="K336" i="29"/>
  <c r="K335" i="29"/>
  <c r="K334" i="29"/>
  <c r="K333" i="29"/>
  <c r="K332" i="29"/>
  <c r="K331" i="29"/>
  <c r="K330" i="29"/>
  <c r="K329" i="29"/>
  <c r="K328" i="29"/>
  <c r="K327" i="29"/>
  <c r="K326" i="29"/>
  <c r="K325" i="29"/>
  <c r="K324" i="29"/>
  <c r="K323" i="29"/>
  <c r="K322" i="29"/>
  <c r="K321" i="29"/>
  <c r="K320" i="29"/>
  <c r="K319" i="29"/>
  <c r="K318" i="29"/>
  <c r="K317" i="29"/>
  <c r="K316" i="29"/>
  <c r="K315" i="29"/>
  <c r="K314" i="29"/>
  <c r="K313" i="29"/>
  <c r="K312" i="29"/>
  <c r="K311" i="29"/>
  <c r="K310" i="29"/>
  <c r="K309" i="29"/>
  <c r="K308" i="29"/>
  <c r="K307" i="29"/>
  <c r="K306" i="29"/>
  <c r="K305" i="29"/>
  <c r="K304" i="29"/>
  <c r="K303" i="29"/>
  <c r="K302" i="29"/>
  <c r="K301" i="29"/>
  <c r="K300" i="29"/>
  <c r="K299" i="29"/>
  <c r="K298" i="29"/>
  <c r="K297" i="29"/>
  <c r="K296" i="29"/>
  <c r="K295" i="29"/>
  <c r="K294" i="29"/>
  <c r="K293" i="29"/>
  <c r="K292" i="29"/>
  <c r="K291" i="29"/>
  <c r="K290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J234" i="29"/>
  <c r="K234" i="29" s="1"/>
  <c r="J233" i="29"/>
  <c r="K233" i="29" s="1"/>
  <c r="J232" i="29"/>
  <c r="K232" i="29" s="1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K182" i="29"/>
  <c r="K181" i="29"/>
  <c r="K180" i="29"/>
  <c r="K179" i="29"/>
  <c r="K178" i="29"/>
  <c r="K177" i="29"/>
  <c r="K176" i="29"/>
  <c r="K175" i="29"/>
  <c r="K174" i="29"/>
  <c r="K173" i="29"/>
  <c r="K172" i="29"/>
  <c r="K171" i="29"/>
  <c r="K170" i="29"/>
  <c r="K169" i="29"/>
  <c r="K168" i="29"/>
  <c r="K167" i="29"/>
  <c r="K166" i="29"/>
  <c r="K165" i="29"/>
  <c r="K164" i="29"/>
  <c r="K163" i="29"/>
  <c r="K162" i="29"/>
  <c r="K161" i="29"/>
  <c r="K160" i="29"/>
  <c r="K159" i="29"/>
  <c r="K158" i="29"/>
  <c r="K157" i="29"/>
  <c r="K156" i="29"/>
  <c r="K155" i="29"/>
  <c r="K154" i="29"/>
  <c r="K153" i="29"/>
  <c r="K152" i="29"/>
  <c r="K151" i="29"/>
  <c r="K150" i="29"/>
  <c r="K149" i="29"/>
  <c r="K148" i="29"/>
  <c r="K147" i="29"/>
  <c r="K146" i="29"/>
  <c r="K145" i="29"/>
  <c r="K144" i="29"/>
  <c r="K143" i="29"/>
  <c r="K142" i="29"/>
  <c r="K141" i="29"/>
  <c r="K140" i="29"/>
  <c r="K139" i="29"/>
  <c r="K138" i="29"/>
  <c r="K137" i="29"/>
  <c r="N268" i="28"/>
  <c r="O268" i="28" s="1"/>
  <c r="N267" i="28"/>
  <c r="O267" i="28" s="1"/>
  <c r="N227" i="28"/>
  <c r="O227" i="28" s="1"/>
  <c r="N226" i="28"/>
  <c r="O226" i="28" s="1"/>
  <c r="N225" i="28"/>
  <c r="O225" i="28" s="1"/>
  <c r="N224" i="28"/>
  <c r="O224" i="28" s="1"/>
  <c r="N223" i="28"/>
  <c r="O223" i="28" s="1"/>
  <c r="N222" i="28"/>
  <c r="O222" i="28" s="1"/>
  <c r="N221" i="28"/>
  <c r="O221" i="28" s="1"/>
  <c r="N220" i="28"/>
  <c r="O220" i="28" s="1"/>
  <c r="N219" i="28"/>
  <c r="O219" i="28" s="1"/>
  <c r="N218" i="28"/>
  <c r="O218" i="28" s="1"/>
  <c r="N217" i="28"/>
  <c r="O217" i="28" s="1"/>
  <c r="N216" i="28"/>
  <c r="O216" i="28" s="1"/>
  <c r="N215" i="28"/>
  <c r="O215" i="28" s="1"/>
  <c r="N214" i="28"/>
  <c r="O214" i="28" s="1"/>
  <c r="N213" i="28"/>
  <c r="O213" i="28" s="1"/>
  <c r="N212" i="28"/>
  <c r="O212" i="28" s="1"/>
  <c r="N211" i="28"/>
  <c r="O211" i="28" s="1"/>
  <c r="N210" i="28"/>
  <c r="O210" i="28" s="1"/>
  <c r="N209" i="28"/>
  <c r="O209" i="28" s="1"/>
  <c r="N208" i="28"/>
  <c r="O208" i="28" s="1"/>
  <c r="N207" i="28"/>
  <c r="O207" i="28" s="1"/>
  <c r="N206" i="28"/>
  <c r="O206" i="28" s="1"/>
  <c r="N205" i="28"/>
  <c r="O205" i="28" s="1"/>
  <c r="N204" i="28"/>
  <c r="O204" i="28" s="1"/>
  <c r="N203" i="28"/>
  <c r="O203" i="28" s="1"/>
  <c r="N202" i="28"/>
  <c r="O202" i="28" s="1"/>
  <c r="N201" i="28"/>
  <c r="O201" i="28" s="1"/>
  <c r="N200" i="28"/>
  <c r="O200" i="28" s="1"/>
  <c r="N199" i="28"/>
  <c r="O199" i="28" s="1"/>
  <c r="N198" i="28"/>
  <c r="O198" i="28" s="1"/>
  <c r="N197" i="28"/>
  <c r="O197" i="28" s="1"/>
  <c r="N196" i="28"/>
  <c r="O196" i="28" s="1"/>
  <c r="N195" i="28"/>
  <c r="O195" i="28" s="1"/>
  <c r="N194" i="28"/>
  <c r="O194" i="28" s="1"/>
  <c r="N193" i="28"/>
  <c r="O193" i="28" s="1"/>
  <c r="N192" i="28"/>
  <c r="O192" i="28" s="1"/>
  <c r="N191" i="28"/>
  <c r="O191" i="28" s="1"/>
  <c r="N190" i="28"/>
  <c r="O190" i="28" s="1"/>
  <c r="N189" i="28"/>
  <c r="O189" i="28" s="1"/>
  <c r="N188" i="28"/>
  <c r="O188" i="28" s="1"/>
  <c r="N187" i="28"/>
  <c r="O187" i="28" s="1"/>
  <c r="N186" i="28"/>
  <c r="O186" i="28" s="1"/>
  <c r="N185" i="28"/>
  <c r="O185" i="28" s="1"/>
  <c r="N184" i="28"/>
  <c r="O184" i="28" s="1"/>
  <c r="N183" i="28"/>
  <c r="O183" i="28" s="1"/>
  <c r="N182" i="28"/>
  <c r="O182" i="28" s="1"/>
  <c r="N181" i="28"/>
  <c r="O181" i="28" s="1"/>
  <c r="N180" i="28"/>
  <c r="O180" i="28" s="1"/>
  <c r="N179" i="28"/>
  <c r="O179" i="28" s="1"/>
  <c r="N178" i="28"/>
  <c r="O178" i="28" s="1"/>
  <c r="N177" i="28"/>
  <c r="O177" i="28" s="1"/>
  <c r="N176" i="28"/>
  <c r="O176" i="28" s="1"/>
  <c r="N175" i="28"/>
  <c r="O175" i="28" s="1"/>
  <c r="N174" i="28"/>
  <c r="O174" i="28" s="1"/>
  <c r="N173" i="28"/>
  <c r="O173" i="28" s="1"/>
  <c r="N172" i="28"/>
  <c r="O172" i="28" s="1"/>
  <c r="N171" i="28"/>
  <c r="O171" i="28" s="1"/>
  <c r="N170" i="28"/>
  <c r="O170" i="28" s="1"/>
  <c r="N169" i="28"/>
  <c r="O169" i="28" s="1"/>
  <c r="N168" i="28"/>
  <c r="O168" i="28" s="1"/>
  <c r="N167" i="28"/>
  <c r="O167" i="28" s="1"/>
  <c r="N166" i="28"/>
  <c r="O166" i="28" s="1"/>
  <c r="N165" i="28"/>
  <c r="O165" i="28" s="1"/>
  <c r="N164" i="28"/>
  <c r="O164" i="28" s="1"/>
  <c r="N163" i="28"/>
  <c r="O163" i="28" s="1"/>
  <c r="N162" i="28"/>
  <c r="O162" i="28" s="1"/>
  <c r="N161" i="28"/>
  <c r="O161" i="28" s="1"/>
  <c r="N160" i="28"/>
  <c r="O160" i="28" s="1"/>
  <c r="N159" i="28"/>
  <c r="O159" i="28" s="1"/>
  <c r="N158" i="28"/>
  <c r="O158" i="28" s="1"/>
  <c r="N157" i="28"/>
  <c r="O157" i="28" s="1"/>
  <c r="N156" i="28"/>
  <c r="O156" i="28" s="1"/>
  <c r="N155" i="28"/>
  <c r="O155" i="28" s="1"/>
  <c r="N154" i="28"/>
  <c r="O154" i="28" s="1"/>
  <c r="N153" i="28"/>
  <c r="O153" i="28" s="1"/>
  <c r="N152" i="28"/>
  <c r="O152" i="28" s="1"/>
  <c r="N151" i="28"/>
  <c r="O151" i="28" s="1"/>
  <c r="N150" i="28"/>
  <c r="O150" i="28" s="1"/>
  <c r="N149" i="28"/>
  <c r="O149" i="28" s="1"/>
  <c r="N148" i="28"/>
  <c r="O148" i="28" s="1"/>
  <c r="N147" i="28"/>
  <c r="O147" i="28" s="1"/>
  <c r="N146" i="28"/>
  <c r="O146" i="28" s="1"/>
  <c r="N145" i="28"/>
  <c r="O145" i="28" s="1"/>
  <c r="N144" i="28"/>
  <c r="O144" i="28" s="1"/>
  <c r="N143" i="28"/>
  <c r="O143" i="28" s="1"/>
  <c r="N142" i="28"/>
  <c r="O142" i="28" s="1"/>
  <c r="N141" i="28"/>
  <c r="O141" i="28" s="1"/>
  <c r="N140" i="28"/>
  <c r="O140" i="28" s="1"/>
  <c r="N139" i="28"/>
  <c r="O139" i="28" s="1"/>
  <c r="N138" i="28"/>
  <c r="O138" i="28" s="1"/>
  <c r="N137" i="28"/>
  <c r="O137" i="28" s="1"/>
  <c r="N136" i="28"/>
  <c r="O136" i="28" s="1"/>
  <c r="N135" i="28"/>
  <c r="O135" i="28" s="1"/>
  <c r="N134" i="28"/>
  <c r="O134" i="28" s="1"/>
  <c r="N133" i="28"/>
  <c r="O133" i="28" s="1"/>
  <c r="N132" i="28"/>
  <c r="O132" i="28" s="1"/>
  <c r="N131" i="28"/>
  <c r="O131" i="28" s="1"/>
  <c r="N130" i="28"/>
  <c r="O130" i="28" s="1"/>
  <c r="N129" i="28"/>
  <c r="O129" i="28" s="1"/>
  <c r="N128" i="28"/>
  <c r="O128" i="28" s="1"/>
  <c r="N127" i="28"/>
  <c r="O127" i="28" s="1"/>
  <c r="N126" i="28"/>
  <c r="O126" i="28" s="1"/>
  <c r="N125" i="28"/>
  <c r="O125" i="28" s="1"/>
  <c r="N124" i="28"/>
  <c r="O124" i="28" s="1"/>
  <c r="N123" i="28"/>
  <c r="O123" i="28" s="1"/>
  <c r="N122" i="28"/>
  <c r="O122" i="28" s="1"/>
  <c r="N121" i="28"/>
  <c r="O121" i="28" s="1"/>
  <c r="N120" i="28"/>
  <c r="O120" i="28" s="1"/>
  <c r="N119" i="28"/>
  <c r="O119" i="28" s="1"/>
  <c r="N118" i="28"/>
  <c r="O118" i="28" s="1"/>
  <c r="N117" i="28"/>
  <c r="O117" i="28" s="1"/>
  <c r="N116" i="28"/>
  <c r="O116" i="28" s="1"/>
  <c r="N115" i="28"/>
  <c r="O115" i="28" s="1"/>
  <c r="N114" i="28"/>
  <c r="O114" i="28" s="1"/>
  <c r="N113" i="28"/>
  <c r="O113" i="28" s="1"/>
  <c r="N112" i="28"/>
  <c r="O112" i="28" s="1"/>
  <c r="Q386" i="30" l="1"/>
  <c r="AB368" i="30"/>
  <c r="K1623" i="26"/>
  <c r="N1622" i="26" s="1"/>
  <c r="K1622" i="26"/>
  <c r="N1621" i="26" s="1"/>
  <c r="K1621" i="26"/>
  <c r="N1620" i="26" s="1"/>
  <c r="K1620" i="26"/>
  <c r="N1619" i="26" s="1"/>
  <c r="K1619" i="26"/>
  <c r="N1618" i="26" s="1"/>
  <c r="K1618" i="26"/>
  <c r="N1617" i="26" s="1"/>
  <c r="K1617" i="26"/>
  <c r="N1616" i="26" s="1"/>
  <c r="K1616" i="26"/>
  <c r="N1615" i="26" s="1"/>
  <c r="K1615" i="26"/>
  <c r="N1614" i="26" s="1"/>
  <c r="K1614" i="26"/>
  <c r="N1613" i="26" s="1"/>
  <c r="K1613" i="26"/>
  <c r="N1612" i="26" s="1"/>
  <c r="K1612" i="26"/>
  <c r="N1611" i="26" s="1"/>
  <c r="K1611" i="26"/>
  <c r="N1610" i="26" s="1"/>
  <c r="K1610" i="26"/>
  <c r="N1609" i="26" s="1"/>
  <c r="K1609" i="26"/>
  <c r="N1608" i="26" s="1"/>
  <c r="K1608" i="26"/>
  <c r="N1607" i="26" s="1"/>
  <c r="K1607" i="26"/>
  <c r="N1606" i="26" s="1"/>
  <c r="K1606" i="26"/>
  <c r="N1605" i="26" s="1"/>
  <c r="K1605" i="26"/>
  <c r="N1604" i="26" s="1"/>
  <c r="K1604" i="26"/>
  <c r="N1603" i="26" s="1"/>
  <c r="K1603" i="26"/>
  <c r="N1602" i="26" s="1"/>
  <c r="K1602" i="26"/>
  <c r="N1601" i="26" s="1"/>
  <c r="K1601" i="26"/>
  <c r="N1600" i="26" s="1"/>
  <c r="K1600" i="26"/>
  <c r="N1599" i="26" s="1"/>
  <c r="K1599" i="26"/>
  <c r="N1598" i="26" s="1"/>
  <c r="K1598" i="26"/>
  <c r="N1597" i="26" s="1"/>
  <c r="K1597" i="26"/>
  <c r="N1596" i="26" s="1"/>
  <c r="K1596" i="26"/>
  <c r="N1595" i="26" s="1"/>
  <c r="K1595" i="26"/>
  <c r="N1594" i="26" s="1"/>
  <c r="K1594" i="26"/>
  <c r="N1593" i="26" s="1"/>
  <c r="K1593" i="26"/>
  <c r="N1592" i="26" s="1"/>
  <c r="K1592" i="26"/>
  <c r="N1591" i="26" s="1"/>
  <c r="K1591" i="26"/>
  <c r="N1590" i="26" s="1"/>
  <c r="K1590" i="26"/>
  <c r="N1589" i="26" s="1"/>
  <c r="K1589" i="26"/>
  <c r="N1588" i="26" s="1"/>
  <c r="K1588" i="26"/>
  <c r="N1587" i="26" s="1"/>
  <c r="K1587" i="26"/>
  <c r="N1586" i="26" s="1"/>
  <c r="K1586" i="26"/>
  <c r="N1585" i="26" s="1"/>
  <c r="K1585" i="26"/>
  <c r="N1584" i="26" s="1"/>
  <c r="K1584" i="26"/>
  <c r="N1583" i="26" s="1"/>
  <c r="K1583" i="26"/>
  <c r="N1582" i="26" s="1"/>
  <c r="K1582" i="26"/>
  <c r="N1581" i="26" s="1"/>
  <c r="K1581" i="26"/>
  <c r="N1580" i="26" s="1"/>
  <c r="K1580" i="26"/>
  <c r="N1579" i="26" s="1"/>
  <c r="K1579" i="26"/>
  <c r="N1578" i="26" s="1"/>
  <c r="K1578" i="26"/>
  <c r="N1577" i="26" s="1"/>
  <c r="K1577" i="26"/>
  <c r="N1576" i="26" s="1"/>
  <c r="K1576" i="26"/>
  <c r="N1575" i="26" s="1"/>
  <c r="K1575" i="26"/>
  <c r="N1574" i="26" s="1"/>
  <c r="K1574" i="26"/>
  <c r="N1573" i="26" s="1"/>
  <c r="K1573" i="26"/>
  <c r="N1572" i="26" s="1"/>
  <c r="K1572" i="26"/>
  <c r="N1571" i="26" s="1"/>
  <c r="K1571" i="26"/>
  <c r="N1570" i="26" s="1"/>
  <c r="K1570" i="26"/>
  <c r="N1569" i="26" s="1"/>
  <c r="K1569" i="26"/>
  <c r="N1568" i="26" s="1"/>
  <c r="K1568" i="26"/>
  <c r="N1567" i="26" s="1"/>
  <c r="K1567" i="26"/>
  <c r="N1566" i="26" s="1"/>
  <c r="K1566" i="26"/>
  <c r="N1565" i="26" s="1"/>
  <c r="K1565" i="26"/>
  <c r="N1564" i="26" s="1"/>
  <c r="K1564" i="26"/>
  <c r="N1563" i="26" s="1"/>
  <c r="K1563" i="26"/>
  <c r="N1562" i="26" s="1"/>
  <c r="K1562" i="26"/>
  <c r="N1561" i="26" s="1"/>
  <c r="K1561" i="26"/>
  <c r="N1560" i="26" s="1"/>
  <c r="K1560" i="26"/>
  <c r="N1559" i="26" s="1"/>
  <c r="K1559" i="26"/>
  <c r="N1558" i="26" s="1"/>
  <c r="K1558" i="26"/>
  <c r="N1557" i="26" s="1"/>
  <c r="K1557" i="26"/>
  <c r="N1556" i="26" s="1"/>
  <c r="K1556" i="26"/>
  <c r="N1555" i="26" s="1"/>
  <c r="K1555" i="26"/>
  <c r="N1554" i="26" s="1"/>
  <c r="K1554" i="26"/>
  <c r="N1553" i="26" s="1"/>
  <c r="K1553" i="26"/>
  <c r="N1552" i="26" s="1"/>
  <c r="K1552" i="26"/>
  <c r="N1551" i="26" s="1"/>
  <c r="K1551" i="26"/>
  <c r="N1550" i="26" s="1"/>
  <c r="K1550" i="26"/>
  <c r="N1549" i="26" s="1"/>
  <c r="K1549" i="26"/>
  <c r="N1548" i="26" s="1"/>
  <c r="K1548" i="26"/>
  <c r="N1547" i="26" s="1"/>
  <c r="K1547" i="26"/>
  <c r="N1546" i="26" s="1"/>
  <c r="K1546" i="26"/>
  <c r="N1545" i="26" s="1"/>
  <c r="K1545" i="26"/>
  <c r="N1544" i="26" s="1"/>
  <c r="K1544" i="26"/>
  <c r="N1543" i="26" s="1"/>
  <c r="K1543" i="26"/>
  <c r="N1542" i="26" s="1"/>
  <c r="K1542" i="26"/>
  <c r="N1541" i="26" s="1"/>
  <c r="K1541" i="26"/>
  <c r="N1540" i="26" s="1"/>
  <c r="K1540" i="26"/>
  <c r="N1539" i="26" s="1"/>
  <c r="K1539" i="26"/>
  <c r="N1538" i="26" s="1"/>
  <c r="K1538" i="26"/>
  <c r="N1537" i="26" s="1"/>
  <c r="K1537" i="26"/>
  <c r="N1536" i="26" s="1"/>
  <c r="K1536" i="26"/>
  <c r="N1535" i="26" s="1"/>
  <c r="K1535" i="26"/>
  <c r="N1534" i="26" s="1"/>
  <c r="K1534" i="26"/>
  <c r="N1533" i="26" s="1"/>
  <c r="K1533" i="26"/>
  <c r="N1532" i="26" s="1"/>
  <c r="K1532" i="26"/>
  <c r="N1531" i="26" s="1"/>
  <c r="K1531" i="26"/>
  <c r="N1530" i="26" s="1"/>
  <c r="K1530" i="26"/>
  <c r="N1529" i="26" s="1"/>
  <c r="K1529" i="26"/>
  <c r="N1528" i="26" s="1"/>
  <c r="K1528" i="26"/>
  <c r="N1527" i="26" s="1"/>
  <c r="K1527" i="26"/>
  <c r="N1526" i="26" s="1"/>
  <c r="K1526" i="26"/>
  <c r="N1525" i="26" s="1"/>
  <c r="K1525" i="26"/>
  <c r="N1524" i="26" s="1"/>
  <c r="K1524" i="26"/>
  <c r="N1523" i="26" s="1"/>
  <c r="K1523" i="26"/>
  <c r="N1522" i="26" s="1"/>
  <c r="K1522" i="26"/>
  <c r="N1521" i="26" s="1"/>
  <c r="K1521" i="26"/>
  <c r="N1520" i="26" s="1"/>
  <c r="K1520" i="26"/>
  <c r="N1519" i="26" s="1"/>
  <c r="K1519" i="26"/>
  <c r="N1518" i="26" s="1"/>
  <c r="K1518" i="26"/>
  <c r="N1517" i="26" s="1"/>
  <c r="K1517" i="26"/>
  <c r="N1516" i="26" s="1"/>
  <c r="K1516" i="26"/>
  <c r="N1515" i="26" s="1"/>
  <c r="K1515" i="26"/>
  <c r="N1514" i="26" s="1"/>
  <c r="K1514" i="26"/>
  <c r="N1513" i="26" s="1"/>
  <c r="K1513" i="26"/>
  <c r="N1512" i="26" s="1"/>
  <c r="K1512" i="26"/>
  <c r="N1511" i="26" s="1"/>
  <c r="K1511" i="26"/>
  <c r="N1510" i="26" s="1"/>
  <c r="K1510" i="26"/>
  <c r="N1509" i="26" s="1"/>
  <c r="K1509" i="26"/>
  <c r="N1508" i="26" s="1"/>
  <c r="K1508" i="26"/>
  <c r="N1507" i="26" s="1"/>
  <c r="K1507" i="26"/>
  <c r="N1506" i="26" s="1"/>
  <c r="K1506" i="26"/>
  <c r="N1505" i="26" s="1"/>
  <c r="K1505" i="26"/>
  <c r="N1504" i="26" s="1"/>
  <c r="K1504" i="26"/>
  <c r="N1503" i="26" s="1"/>
  <c r="K1503" i="26"/>
  <c r="N1502" i="26" s="1"/>
  <c r="K1502" i="26"/>
  <c r="N1501" i="26" s="1"/>
  <c r="K1501" i="26"/>
  <c r="N1500" i="26" s="1"/>
  <c r="K1500" i="26"/>
  <c r="N1499" i="26" s="1"/>
  <c r="K1499" i="26"/>
  <c r="N1498" i="26" s="1"/>
  <c r="K1498" i="26"/>
  <c r="N1497" i="26" s="1"/>
  <c r="K1497" i="26"/>
  <c r="N1496" i="26" s="1"/>
  <c r="K1496" i="26"/>
  <c r="N1495" i="26" s="1"/>
  <c r="K1495" i="26"/>
  <c r="N1494" i="26" s="1"/>
  <c r="K1494" i="26"/>
  <c r="N1493" i="26" s="1"/>
  <c r="K1493" i="26"/>
  <c r="N1492" i="26" s="1"/>
  <c r="K1492" i="26"/>
  <c r="N1491" i="26" s="1"/>
  <c r="K1491" i="26"/>
  <c r="N1490" i="26" s="1"/>
  <c r="K1490" i="26"/>
  <c r="N1489" i="26" s="1"/>
  <c r="K1489" i="26"/>
  <c r="N1488" i="26" s="1"/>
  <c r="K1488" i="26"/>
  <c r="N1487" i="26" s="1"/>
  <c r="K1487" i="26"/>
  <c r="N1486" i="26" s="1"/>
  <c r="K1486" i="26"/>
  <c r="N1485" i="26" s="1"/>
  <c r="K1485" i="26"/>
  <c r="N1484" i="26" s="1"/>
  <c r="K1484" i="26"/>
  <c r="N1483" i="26" s="1"/>
  <c r="K1483" i="26"/>
  <c r="N1482" i="26" s="1"/>
  <c r="K1482" i="26"/>
  <c r="N1481" i="26" s="1"/>
  <c r="K1481" i="26"/>
  <c r="N1480" i="26" s="1"/>
  <c r="K1480" i="26"/>
  <c r="N1479" i="26" s="1"/>
  <c r="K1479" i="26"/>
  <c r="N1478" i="26" s="1"/>
  <c r="K1478" i="26"/>
  <c r="N1477" i="26" s="1"/>
  <c r="K1477" i="26"/>
  <c r="N1476" i="26" s="1"/>
  <c r="K1476" i="26"/>
  <c r="N1475" i="26" s="1"/>
  <c r="K1475" i="26"/>
  <c r="N1474" i="26" s="1"/>
  <c r="K1474" i="26"/>
  <c r="N1473" i="26" s="1"/>
  <c r="K1473" i="26"/>
  <c r="N1472" i="26" s="1"/>
  <c r="K1472" i="26"/>
  <c r="N1471" i="26" s="1"/>
  <c r="K1471" i="26"/>
  <c r="N1470" i="26" s="1"/>
  <c r="K1470" i="26"/>
  <c r="N1469" i="26" s="1"/>
  <c r="K1469" i="26"/>
  <c r="N1468" i="26" s="1"/>
  <c r="K1468" i="26"/>
  <c r="N1467" i="26" s="1"/>
  <c r="K1467" i="26"/>
  <c r="N1466" i="26" s="1"/>
  <c r="K1466" i="26"/>
  <c r="N1465" i="26" s="1"/>
  <c r="K1465" i="26"/>
  <c r="N1464" i="26" s="1"/>
  <c r="K1464" i="26"/>
  <c r="N1463" i="26" s="1"/>
  <c r="K1463" i="26"/>
  <c r="N1462" i="26" s="1"/>
  <c r="K1462" i="26"/>
  <c r="N1461" i="26" s="1"/>
  <c r="K1461" i="26"/>
  <c r="N1460" i="26" s="1"/>
  <c r="K1460" i="26"/>
  <c r="N1459" i="26" s="1"/>
  <c r="K1459" i="26"/>
  <c r="N1458" i="26" s="1"/>
  <c r="K1458" i="26"/>
  <c r="N1457" i="26" s="1"/>
  <c r="K1457" i="26"/>
  <c r="N1456" i="26" s="1"/>
  <c r="K1456" i="26"/>
  <c r="N1455" i="26" s="1"/>
  <c r="K1455" i="26"/>
  <c r="N1454" i="26" s="1"/>
  <c r="K1454" i="26"/>
  <c r="N1453" i="26" s="1"/>
  <c r="K1453" i="26"/>
  <c r="N1452" i="26" s="1"/>
  <c r="K1452" i="26"/>
  <c r="N1451" i="26" s="1"/>
  <c r="K1451" i="26"/>
  <c r="N1450" i="26" s="1"/>
  <c r="K1450" i="26"/>
  <c r="N1449" i="26" s="1"/>
  <c r="K1449" i="26"/>
  <c r="N1448" i="26" s="1"/>
  <c r="K1448" i="26"/>
  <c r="N1447" i="26" s="1"/>
  <c r="K1447" i="26"/>
  <c r="N1446" i="26" s="1"/>
  <c r="K1446" i="26"/>
  <c r="N1445" i="26" s="1"/>
  <c r="K1445" i="26"/>
  <c r="N1444" i="26" s="1"/>
  <c r="K1444" i="26"/>
  <c r="N1443" i="26" s="1"/>
  <c r="K1443" i="26"/>
  <c r="N1442" i="26" s="1"/>
  <c r="K1442" i="26"/>
  <c r="N1441" i="26" s="1"/>
  <c r="K1441" i="26"/>
  <c r="N1440" i="26" s="1"/>
  <c r="K1440" i="26"/>
  <c r="N1439" i="26" s="1"/>
  <c r="Q419" i="30" l="1"/>
  <c r="AB386" i="30"/>
  <c r="AK11" i="19"/>
  <c r="AM11" i="19" s="1"/>
  <c r="AJ11" i="19"/>
  <c r="AH11" i="19"/>
  <c r="AK10" i="19"/>
  <c r="AJ10" i="19"/>
  <c r="AH10" i="19"/>
  <c r="AK9" i="19"/>
  <c r="AM9" i="19" s="1"/>
  <c r="AJ9" i="19"/>
  <c r="AH9" i="19"/>
  <c r="Q463" i="30" l="1"/>
  <c r="AB419" i="30"/>
  <c r="AL9" i="19"/>
  <c r="AH14" i="19"/>
  <c r="AG17" i="19" s="1"/>
  <c r="AJ14" i="19"/>
  <c r="AI17" i="19" s="1"/>
  <c r="AI36" i="19" s="1"/>
  <c r="AM10" i="19"/>
  <c r="AL10" i="19"/>
  <c r="AL11" i="19"/>
  <c r="AG36" i="19" l="1"/>
  <c r="AG52" i="19" s="1"/>
  <c r="AG70" i="19" s="1"/>
  <c r="AG93" i="19" s="1"/>
  <c r="AG111" i="19" s="1"/>
  <c r="AG132" i="19" s="1"/>
  <c r="AG151" i="19" s="1"/>
  <c r="AG167" i="19" s="1"/>
  <c r="AG185" i="19" s="1"/>
  <c r="AG205" i="19" s="1"/>
  <c r="AG225" i="19" s="1"/>
  <c r="AG244" i="19" s="1"/>
  <c r="AG264" i="19" s="1"/>
  <c r="AG283" i="19" s="1"/>
  <c r="AG303" i="19" s="1"/>
  <c r="AG322" i="19" s="1"/>
  <c r="Q496" i="30"/>
  <c r="AB463" i="30"/>
  <c r="AI52" i="19"/>
  <c r="AL14" i="19"/>
  <c r="AM14" i="19" s="1"/>
  <c r="AK36" i="19" l="1"/>
  <c r="AM36" i="19" s="1"/>
  <c r="AG341" i="19"/>
  <c r="AG359" i="19" s="1"/>
  <c r="AG378" i="19" s="1"/>
  <c r="Q523" i="30"/>
  <c r="AB496" i="30"/>
  <c r="AI70" i="19"/>
  <c r="AK52" i="19"/>
  <c r="AM52" i="19" s="1"/>
  <c r="AG398" i="19" l="1"/>
  <c r="AG422" i="19" s="1"/>
  <c r="AG445" i="19" s="1"/>
  <c r="AG462" i="19" s="1"/>
  <c r="AG488" i="19" s="1"/>
  <c r="AG515" i="19" s="1"/>
  <c r="AG541" i="19" s="1"/>
  <c r="AG567" i="19" s="1"/>
  <c r="AG595" i="19" s="1"/>
  <c r="AG615" i="19" s="1"/>
  <c r="Q543" i="30"/>
  <c r="AB523" i="30"/>
  <c r="AI93" i="19"/>
  <c r="AK70" i="19"/>
  <c r="AM70" i="19" s="1"/>
  <c r="AG631" i="19" l="1"/>
  <c r="AG651" i="19" s="1"/>
  <c r="AG671" i="19" s="1"/>
  <c r="Q567" i="30"/>
  <c r="AB543" i="30"/>
  <c r="AI111" i="19"/>
  <c r="AK93" i="19"/>
  <c r="AM93" i="19" s="1"/>
  <c r="Q585" i="30" l="1"/>
  <c r="AB567" i="30"/>
  <c r="AI132" i="19"/>
  <c r="AK111" i="19"/>
  <c r="AM111" i="19" s="1"/>
  <c r="Q620" i="30" l="1"/>
  <c r="AB585" i="30"/>
  <c r="AI151" i="19"/>
  <c r="AK132" i="19"/>
  <c r="AM132" i="19" s="1"/>
  <c r="Q644" i="30" l="1"/>
  <c r="AB620" i="30"/>
  <c r="AI167" i="19"/>
  <c r="AK151" i="19"/>
  <c r="AM151" i="19" s="1"/>
  <c r="Q675" i="30" l="1"/>
  <c r="AB644" i="30"/>
  <c r="AI185" i="19"/>
  <c r="AK167" i="19"/>
  <c r="AM167" i="19" s="1"/>
  <c r="Q706" i="30" l="1"/>
  <c r="AB675" i="30"/>
  <c r="AI205" i="19"/>
  <c r="AK185" i="19"/>
  <c r="AM185" i="19" s="1"/>
  <c r="Q737" i="30" l="1"/>
  <c r="AB706" i="30"/>
  <c r="AI225" i="19"/>
  <c r="AK205" i="19"/>
  <c r="AM205" i="19" s="1"/>
  <c r="Q768" i="30" l="1"/>
  <c r="AB737" i="30"/>
  <c r="AI244" i="19"/>
  <c r="AK225" i="19"/>
  <c r="AM225" i="19" s="1"/>
  <c r="Q799" i="30" l="1"/>
  <c r="AB768" i="30"/>
  <c r="AI264" i="19"/>
  <c r="AK244" i="19"/>
  <c r="AM244" i="19" s="1"/>
  <c r="Q830" i="30" l="1"/>
  <c r="AB830" i="30" s="1"/>
  <c r="AB799" i="30"/>
  <c r="AI283" i="19"/>
  <c r="AK264" i="19"/>
  <c r="AM264" i="19" s="1"/>
  <c r="AI303" i="19" l="1"/>
  <c r="AK283" i="19"/>
  <c r="AM283" i="19" s="1"/>
  <c r="AI322" i="19" l="1"/>
  <c r="AK303" i="19"/>
  <c r="AM303" i="19" s="1"/>
  <c r="AI341" i="19" l="1"/>
  <c r="AK322" i="19"/>
  <c r="AM322" i="19" s="1"/>
  <c r="AI359" i="19" l="1"/>
  <c r="AK341" i="19"/>
  <c r="AM341" i="19" s="1"/>
  <c r="AI378" i="19" l="1"/>
  <c r="AK359" i="19"/>
  <c r="AM359" i="19" s="1"/>
  <c r="AI398" i="19" l="1"/>
  <c r="AK378" i="19"/>
  <c r="AM378" i="19" s="1"/>
  <c r="AI422" i="19" l="1"/>
  <c r="AK398" i="19"/>
  <c r="AM398" i="19" s="1"/>
  <c r="AI445" i="19" l="1"/>
  <c r="AK422" i="19"/>
  <c r="AM422" i="19" s="1"/>
  <c r="AI462" i="19" l="1"/>
  <c r="AK445" i="19"/>
  <c r="AM445" i="19" s="1"/>
  <c r="AI488" i="19" l="1"/>
  <c r="AK462" i="19"/>
  <c r="AM462" i="19" s="1"/>
  <c r="AI515" i="19" l="1"/>
  <c r="AK488" i="19"/>
  <c r="AM488" i="19" s="1"/>
  <c r="AI541" i="19" l="1"/>
  <c r="AK515" i="19"/>
  <c r="AM515" i="19" s="1"/>
  <c r="AI567" i="19" l="1"/>
  <c r="AK541" i="19"/>
  <c r="AM541" i="19" s="1"/>
  <c r="AI595" i="19" l="1"/>
  <c r="AK567" i="19"/>
  <c r="AM567" i="19" s="1"/>
  <c r="AI615" i="19" l="1"/>
  <c r="AI631" i="19" s="1"/>
  <c r="AK595" i="19"/>
  <c r="AM595" i="19" s="1"/>
  <c r="AK615" i="19" l="1"/>
  <c r="AM615" i="19" s="1"/>
  <c r="AI651" i="19" l="1"/>
  <c r="AK631" i="19"/>
  <c r="AM631" i="19" s="1"/>
  <c r="AI671" i="19" l="1"/>
  <c r="AK671" i="19" s="1"/>
  <c r="AM671" i="19" s="1"/>
  <c r="AK651" i="19"/>
  <c r="AM651" i="19" s="1"/>
  <c r="AK17" i="19"/>
  <c r="AM17" i="19" s="1"/>
</calcChain>
</file>

<file path=xl/comments1.xml><?xml version="1.0" encoding="utf-8"?>
<comments xmlns="http://schemas.openxmlformats.org/spreadsheetml/2006/main">
  <authors>
    <author>Bascula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SE PESA SIN 12 PALLET VACIO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 xml:space="preserve">670 SACOS DE 25 KG - 85 SACOS DE 50 KG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>
      <text>
        <r>
          <rPr>
            <b/>
            <sz val="9"/>
            <color indexed="81"/>
            <rFont val="Tahoma"/>
            <family val="2"/>
          </rPr>
          <t xml:space="preserve">SE PESA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SE PESA SIN PALLET</t>
        </r>
      </text>
    </comment>
  </commentList>
</comments>
</file>

<file path=xl/comments2.xml><?xml version="1.0" encoding="utf-8"?>
<comments xmlns="http://schemas.openxmlformats.org/spreadsheetml/2006/main">
  <authors>
    <author>Bascula</author>
  </authors>
  <commentList>
    <comment ref="F10" authorId="0" shapeId="0">
      <text>
        <r>
          <rPr>
            <sz val="9"/>
            <color indexed="81"/>
            <rFont val="Tahoma"/>
            <family val="2"/>
          </rPr>
          <t xml:space="preserve">GUIA DE TRASLADO       15162
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 xml:space="preserve">MENOS 1104 KG DE 24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GUIA DE INGRESO 15164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GUIA DE INGRESO 15165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 xml:space="preserve">GUIA DE TRASLADO 15166
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MENOS 966 KG DE 21 PALLET - LOS 3 PALLET SE PESARON DE ENTRADA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27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29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33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34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F35" authorId="0" shapeId="0">
      <text>
        <r>
          <rPr>
            <b/>
            <sz val="9"/>
            <color indexed="81"/>
            <rFont val="Tahoma"/>
            <family val="2"/>
          </rPr>
          <t>SE PESA SIN PALLET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>
      <text>
        <r>
          <rPr>
            <b/>
            <sz val="9"/>
            <color indexed="81"/>
            <rFont val="Tahoma"/>
            <family val="2"/>
          </rPr>
          <t>GUIA DE INGRESO 15181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</rPr>
          <t>GUIA DE INGRESO 15183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</rPr>
          <t>GUIA DE INGRESO 15182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2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15188
</t>
        </r>
      </text>
    </comment>
    <comment ref="F51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15189</t>
        </r>
      </text>
    </comment>
    <comment ref="F60" authorId="0" shapeId="0">
      <text>
        <r>
          <rPr>
            <b/>
            <sz val="9"/>
            <color indexed="81"/>
            <rFont val="Tahoma"/>
            <family val="2"/>
          </rPr>
          <t xml:space="preserve">SE PESA SIN PALLET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2" authorId="0" shapeId="0">
      <text>
        <r>
          <rPr>
            <b/>
            <sz val="9"/>
            <color indexed="81"/>
            <rFont val="Tahoma"/>
            <family val="2"/>
          </rPr>
          <t>GUIA DE INGRESO 15196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3" authorId="0" shapeId="0">
      <text>
        <r>
          <rPr>
            <b/>
            <sz val="9"/>
            <color indexed="81"/>
            <rFont val="Tahoma"/>
            <family val="2"/>
          </rPr>
          <t>GUIA DE INGRESO 15199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GUIA DE INGRESO 15198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5" authorId="0" shapeId="0">
      <text>
        <r>
          <rPr>
            <b/>
            <sz val="9"/>
            <color indexed="81"/>
            <rFont val="Tahoma"/>
            <family val="2"/>
          </rPr>
          <t>GUIA DE INGRESO 15197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6" authorId="0" shapeId="0">
      <text>
        <r>
          <rPr>
            <b/>
            <sz val="9"/>
            <color indexed="81"/>
            <rFont val="Tahoma"/>
            <family val="2"/>
          </rPr>
          <t>GUIA DE INGRESO 15200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7" authorId="0" shapeId="0">
      <text>
        <r>
          <rPr>
            <b/>
            <sz val="9"/>
            <color indexed="81"/>
            <rFont val="Tahoma"/>
            <family val="2"/>
          </rPr>
          <t>GUIA DE INGRESO 15351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8" authorId="0" shapeId="0">
      <text>
        <r>
          <rPr>
            <b/>
            <sz val="9"/>
            <color indexed="81"/>
            <rFont val="Tahoma"/>
            <family val="2"/>
          </rPr>
          <t xml:space="preserve">GUIA DE INGRESO 15353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9" authorId="0" shapeId="0">
      <text>
        <r>
          <rPr>
            <b/>
            <sz val="9"/>
            <color indexed="81"/>
            <rFont val="Tahoma"/>
            <family val="2"/>
          </rPr>
          <t>GUIA DE INGRESO 15352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0" authorId="0" shapeId="0">
      <text>
        <r>
          <rPr>
            <b/>
            <sz val="9"/>
            <color indexed="81"/>
            <rFont val="Tahoma"/>
            <family val="2"/>
          </rPr>
          <t>GUIA DE INGRESO 15354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</rPr>
          <t xml:space="preserve">GUIA DE INGRESO 15355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3" authorId="0" shapeId="0">
      <text>
        <r>
          <rPr>
            <b/>
            <sz val="9"/>
            <color indexed="81"/>
            <rFont val="Tahoma"/>
            <family val="2"/>
          </rPr>
          <t xml:space="preserve">GUIA DE INGRESO 15357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4" authorId="0" shapeId="0">
      <text>
        <r>
          <rPr>
            <b/>
            <sz val="9"/>
            <color indexed="81"/>
            <rFont val="Tahoma"/>
            <family val="2"/>
          </rPr>
          <t>MENOS 368 KG DE 8 PALLET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8" authorId="0" shapeId="0">
      <text>
        <r>
          <rPr>
            <sz val="9"/>
            <color indexed="81"/>
            <rFont val="Tahoma"/>
            <family val="2"/>
          </rPr>
          <t xml:space="preserve">GUIA DE INGRESO 15368
</t>
        </r>
      </text>
    </comment>
    <comment ref="F99" authorId="0" shapeId="0">
      <text>
        <r>
          <rPr>
            <b/>
            <sz val="9"/>
            <color indexed="81"/>
            <rFont val="Tahoma"/>
            <family val="2"/>
          </rPr>
          <t>GUIA DE INGRESO 15369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0" authorId="0" shapeId="0">
      <text>
        <r>
          <rPr>
            <b/>
            <sz val="9"/>
            <color indexed="81"/>
            <rFont val="Tahoma"/>
            <family val="2"/>
          </rPr>
          <t>GUIA DE  INGRESO 15370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2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F106" authorId="0" shapeId="0">
      <text>
        <r>
          <rPr>
            <b/>
            <sz val="9"/>
            <color indexed="81"/>
            <rFont val="Tahoma"/>
            <family val="2"/>
          </rPr>
          <t xml:space="preserve">SE PESA DE SALIDA SIN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7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F112" authorId="0" shapeId="0">
      <text>
        <r>
          <rPr>
            <sz val="9"/>
            <color indexed="81"/>
            <rFont val="Tahoma"/>
            <family val="2"/>
          </rPr>
          <t xml:space="preserve">GUIA DE INGRESO 
15375
</t>
        </r>
      </text>
    </comment>
    <comment ref="F113" authorId="0" shapeId="0">
      <text>
        <r>
          <rPr>
            <sz val="9"/>
            <color indexed="81"/>
            <rFont val="Tahoma"/>
            <family val="2"/>
          </rPr>
          <t xml:space="preserve">GUIA DE INGRESO 
15376
</t>
        </r>
      </text>
    </comment>
    <comment ref="F115" authorId="0" shapeId="0">
      <text>
        <r>
          <rPr>
            <sz val="9"/>
            <color indexed="81"/>
            <rFont val="Tahoma"/>
            <family val="2"/>
          </rPr>
          <t>GUIA DE INGRESO 
15372</t>
        </r>
      </text>
    </comment>
    <comment ref="J117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118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F124" authorId="0" shapeId="0">
      <text>
        <r>
          <rPr>
            <sz val="9"/>
            <color indexed="81"/>
            <rFont val="Tahoma"/>
            <family val="2"/>
          </rPr>
          <t xml:space="preserve">GUIA DE INGRESO 
15379
</t>
        </r>
      </text>
    </comment>
    <comment ref="F126" authorId="0" shapeId="0">
      <text>
        <r>
          <rPr>
            <sz val="9"/>
            <color indexed="81"/>
            <rFont val="Tahoma"/>
            <family val="2"/>
          </rPr>
          <t xml:space="preserve">GUIA DE INGRESO 
15380
</t>
        </r>
      </text>
    </comment>
    <comment ref="J129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130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137" authorId="0" shapeId="0">
      <text>
        <r>
          <rPr>
            <sz val="9"/>
            <color indexed="81"/>
            <rFont val="Tahoma"/>
            <family val="2"/>
          </rPr>
          <t xml:space="preserve">MAS 270 KG DE 3 PALLET SE PESO CON 5 PALLET Y LLEVO SOLO 2 PALLET
</t>
        </r>
      </text>
    </comment>
    <comment ref="F140" authorId="0" shapeId="0">
      <text>
        <r>
          <rPr>
            <sz val="9"/>
            <color indexed="81"/>
            <rFont val="Tahoma"/>
            <family val="2"/>
          </rPr>
          <t xml:space="preserve">GUIA DE INGRESO 
15384
</t>
        </r>
      </text>
    </comment>
    <comment ref="F141" authorId="0" shapeId="0">
      <text>
        <r>
          <rPr>
            <sz val="9"/>
            <color indexed="81"/>
            <rFont val="Tahoma"/>
            <family val="2"/>
          </rPr>
          <t xml:space="preserve">GUIA DE INGRESO 
15385
</t>
        </r>
      </text>
    </comment>
    <comment ref="J144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145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E147" authorId="0" shapeId="0">
      <text>
        <r>
          <rPr>
            <b/>
            <sz val="9"/>
            <color indexed="81"/>
            <rFont val="Tahoma"/>
            <family val="2"/>
          </rPr>
          <t>CAB-7 SE DAÑO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8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J149" authorId="0" shapeId="0">
      <text>
        <r>
          <rPr>
            <sz val="9"/>
            <color indexed="81"/>
            <rFont val="Tahoma"/>
            <family val="2"/>
          </rPr>
          <t xml:space="preserve">MENOS 1104 KG DE 24 PALLET
</t>
        </r>
      </text>
    </comment>
    <comment ref="I152" authorId="0" shapeId="0">
      <text>
        <r>
          <rPr>
            <sz val="9"/>
            <color indexed="81"/>
            <rFont val="Tahoma"/>
            <family val="2"/>
          </rPr>
          <t xml:space="preserve">MENOS 1104 KG DE PALLET
</t>
        </r>
      </text>
    </comment>
    <comment ref="J153" authorId="0" shapeId="0">
      <text>
        <r>
          <rPr>
            <sz val="9"/>
            <color indexed="81"/>
            <rFont val="Tahoma"/>
            <family val="2"/>
          </rPr>
          <t xml:space="preserve">SE DESCUENTA 1230 KILOS PALLET VACIOS
</t>
        </r>
      </text>
    </comment>
    <comment ref="F154" authorId="0" shapeId="0">
      <text>
        <r>
          <rPr>
            <sz val="9"/>
            <color indexed="81"/>
            <rFont val="Tahoma"/>
            <family val="2"/>
          </rPr>
          <t xml:space="preserve">SE PESA SIN PALLET
</t>
        </r>
      </text>
    </comment>
    <comment ref="J155" authorId="0" shapeId="0">
      <text>
        <r>
          <rPr>
            <sz val="9"/>
            <color indexed="81"/>
            <rFont val="Tahoma"/>
            <family val="2"/>
          </rPr>
          <t xml:space="preserve">SE DESCUENTA 1320 KILOS PALLET VACIOS
</t>
        </r>
      </text>
    </comment>
    <comment ref="F157" authorId="0" shapeId="0">
      <text>
        <r>
          <rPr>
            <sz val="9"/>
            <color indexed="81"/>
            <rFont val="Tahoma"/>
            <family val="2"/>
          </rPr>
          <t xml:space="preserve">SE PESA SIN PALLET
</t>
        </r>
      </text>
    </comment>
    <comment ref="J158" authorId="0" shapeId="0">
      <text>
        <r>
          <rPr>
            <sz val="9"/>
            <color indexed="81"/>
            <rFont val="Tahoma"/>
            <family val="2"/>
          </rPr>
          <t xml:space="preserve">SE DESCUENTA 900 KILOS PALLET VACIOS
</t>
        </r>
      </text>
    </comment>
    <comment ref="J160" authorId="0" shapeId="0">
      <text>
        <r>
          <rPr>
            <sz val="9"/>
            <color indexed="81"/>
            <rFont val="Tahoma"/>
            <family val="2"/>
          </rPr>
          <t xml:space="preserve">SE DESCUENTA 780 KILOS PALLET VACIOS
</t>
        </r>
      </text>
    </comment>
    <comment ref="J163" authorId="0" shapeId="0">
      <text>
        <r>
          <rPr>
            <sz val="9"/>
            <color indexed="81"/>
            <rFont val="Tahoma"/>
            <family val="2"/>
          </rPr>
          <t xml:space="preserve">SE DESCUENTA 840 KILOS PALLET VACIOS
</t>
        </r>
      </text>
    </comment>
    <comment ref="F164" authorId="0" shapeId="0">
      <text>
        <r>
          <rPr>
            <sz val="9"/>
            <color indexed="81"/>
            <rFont val="Tahoma"/>
            <family val="2"/>
          </rPr>
          <t xml:space="preserve">SE PESA SIN PALLET
</t>
        </r>
      </text>
    </comment>
    <comment ref="J179" authorId="0" shapeId="0">
      <text>
        <r>
          <rPr>
            <b/>
            <sz val="9"/>
            <color indexed="81"/>
            <rFont val="Tahoma"/>
            <family val="2"/>
          </rPr>
          <t>MENOS 870 KG DE PALLET 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0" authorId="0" shapeId="0">
      <text>
        <r>
          <rPr>
            <b/>
            <sz val="9"/>
            <color indexed="81"/>
            <rFont val="Tahoma"/>
            <family val="2"/>
          </rPr>
          <t xml:space="preserve">MENOS 1100 KG DE 30 PALLET 
</t>
        </r>
      </text>
    </comment>
    <comment ref="J181" authorId="0" shapeId="0">
      <text>
        <r>
          <rPr>
            <b/>
            <sz val="9"/>
            <color indexed="81"/>
            <rFont val="Tahoma"/>
            <family val="2"/>
          </rPr>
          <t xml:space="preserve">MENOS 1180 KG DE 30 PALLET 
</t>
        </r>
      </text>
    </comment>
    <comment ref="J185" authorId="0" shapeId="0">
      <text>
        <r>
          <rPr>
            <b/>
            <sz val="9"/>
            <color indexed="81"/>
            <rFont val="Tahoma"/>
            <family val="2"/>
          </rPr>
          <t xml:space="preserve">MENOS 860 KG DE 30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1" authorId="0" shapeId="0">
      <text>
        <r>
          <rPr>
            <b/>
            <sz val="9"/>
            <color indexed="81"/>
            <rFont val="Tahoma"/>
            <family val="2"/>
          </rPr>
          <t xml:space="preserve">MENOS 840 KG DE 30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1" authorId="0" shapeId="0">
      <text>
        <r>
          <rPr>
            <b/>
            <sz val="9"/>
            <color indexed="81"/>
            <rFont val="Tahoma"/>
            <family val="2"/>
          </rPr>
          <t xml:space="preserve">MENOS 830 KG DE 30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5" authorId="0" shapeId="0">
      <text>
        <r>
          <rPr>
            <sz val="9"/>
            <color indexed="81"/>
            <rFont val="Tahoma"/>
            <family val="2"/>
          </rPr>
          <t xml:space="preserve">SE DESCUENTA 790 KILOS DE 24 PALLET VACIOS
</t>
        </r>
      </text>
    </comment>
    <comment ref="J218" authorId="0" shapeId="0">
      <text>
        <r>
          <rPr>
            <sz val="9"/>
            <color indexed="81"/>
            <rFont val="Tahoma"/>
            <family val="2"/>
          </rPr>
          <t xml:space="preserve">SE DESCUENTA 860 KILOS DE 30 PALLET VACIOS
</t>
        </r>
      </text>
    </comment>
    <comment ref="J219" authorId="0" shapeId="0">
      <text>
        <r>
          <rPr>
            <sz val="9"/>
            <color indexed="81"/>
            <rFont val="Tahoma"/>
            <family val="2"/>
          </rPr>
          <t xml:space="preserve">SE DESCUENTA 810 KILOS DE 30 PALLET VACIOS
</t>
        </r>
      </text>
    </comment>
    <comment ref="J231" authorId="0" shapeId="0">
      <text>
        <r>
          <rPr>
            <sz val="9"/>
            <color indexed="81"/>
            <rFont val="Tahoma"/>
            <family val="2"/>
          </rPr>
          <t xml:space="preserve">SE DESCUENTA 830 KILOS DE 24 PALLET VACIOS
</t>
        </r>
      </text>
    </comment>
    <comment ref="J232" authorId="0" shapeId="0">
      <text>
        <r>
          <rPr>
            <sz val="9"/>
            <color indexed="81"/>
            <rFont val="Tahoma"/>
            <family val="2"/>
          </rPr>
          <t xml:space="preserve">SE DESCUENTA 880 KILOS DE 24 PALLET VACIOS
</t>
        </r>
      </text>
    </comment>
    <comment ref="J239" authorId="0" shapeId="0">
      <text>
        <r>
          <rPr>
            <sz val="9"/>
            <color indexed="81"/>
            <rFont val="Tahoma"/>
            <family val="2"/>
          </rPr>
          <t xml:space="preserve">SE DESCUENTA 540 KILOS DE PALLET VACIOS
</t>
        </r>
      </text>
    </comment>
    <comment ref="F241" authorId="0" shapeId="0">
      <text>
        <r>
          <rPr>
            <b/>
            <sz val="9"/>
            <color indexed="81"/>
            <rFont val="Tahoma"/>
            <family val="2"/>
          </rPr>
          <t>SE PESA SIN PALLET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0" authorId="0" shapeId="0">
      <text>
        <r>
          <rPr>
            <b/>
            <sz val="9"/>
            <color indexed="81"/>
            <rFont val="Tahoma"/>
            <family val="2"/>
          </rPr>
          <t>GUIA DE INGRESO 15643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1" authorId="0" shapeId="0">
      <text>
        <r>
          <rPr>
            <b/>
            <sz val="9"/>
            <color indexed="81"/>
            <rFont val="Tahoma"/>
            <family val="2"/>
          </rPr>
          <t>GUIA DE INGRESO 15644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2" authorId="0" shapeId="0">
      <text>
        <r>
          <rPr>
            <b/>
            <sz val="9"/>
            <color indexed="81"/>
            <rFont val="Tahoma"/>
            <family val="2"/>
          </rPr>
          <t>GUIA DE INGRESO 15645</t>
        </r>
      </text>
    </comment>
    <comment ref="F254" authorId="0" shapeId="0">
      <text>
        <r>
          <rPr>
            <b/>
            <sz val="9"/>
            <color indexed="81"/>
            <rFont val="Tahoma"/>
            <family val="2"/>
          </rPr>
          <t>GUIA DE INGRESO 15648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7" authorId="0" shapeId="0">
      <text>
        <r>
          <rPr>
            <b/>
            <sz val="9"/>
            <color indexed="81"/>
            <rFont val="Tahoma"/>
            <family val="2"/>
          </rPr>
          <t>GUIA DE INGRESO 15646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8" authorId="0" shapeId="0">
      <text>
        <r>
          <rPr>
            <b/>
            <sz val="9"/>
            <color indexed="81"/>
            <rFont val="Tahoma"/>
            <family val="2"/>
          </rPr>
          <t>GUIA DE INGRESO 15647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0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15951</t>
        </r>
      </text>
    </comment>
    <comment ref="F261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15954</t>
        </r>
      </text>
    </comment>
    <comment ref="F262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15952</t>
        </r>
      </text>
    </comment>
    <comment ref="F263" authorId="0" shapeId="0">
      <text>
        <r>
          <rPr>
            <b/>
            <sz val="9"/>
            <color indexed="81"/>
            <rFont val="Tahoma"/>
            <family val="2"/>
          </rPr>
          <t>SE PESA SIN PALLET</t>
        </r>
      </text>
    </comment>
    <comment ref="F264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15953</t>
        </r>
      </text>
    </comment>
    <comment ref="F266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15957</t>
        </r>
      </text>
    </comment>
    <comment ref="F267" authorId="0" shapeId="0">
      <text>
        <r>
          <rPr>
            <b/>
            <sz val="9"/>
            <color indexed="81"/>
            <rFont val="Tahoma"/>
            <family val="2"/>
          </rPr>
          <t xml:space="preserve">GUIA DE INGRESO </t>
        </r>
        <r>
          <rPr>
            <sz val="9"/>
            <color indexed="81"/>
            <rFont val="Tahoma"/>
            <family val="2"/>
          </rPr>
          <t xml:space="preserve">
15956</t>
        </r>
      </text>
    </comment>
    <comment ref="F293" authorId="0" shapeId="0">
      <text>
        <r>
          <rPr>
            <b/>
            <sz val="9"/>
            <color indexed="81"/>
            <rFont val="Tahoma"/>
            <family val="2"/>
          </rPr>
          <t>GUIA DE INGRESO 15966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94" authorId="0" shapeId="0">
      <text>
        <r>
          <rPr>
            <b/>
            <sz val="9"/>
            <color indexed="81"/>
            <rFont val="Tahoma"/>
            <family val="2"/>
          </rPr>
          <t>GUIA DE INGRESO 15967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95" authorId="0" shapeId="0">
      <text>
        <r>
          <rPr>
            <b/>
            <sz val="9"/>
            <color indexed="81"/>
            <rFont val="Tahoma"/>
            <family val="2"/>
          </rPr>
          <t>GUIA DE INGRESO 15971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96" authorId="0" shapeId="0">
      <text>
        <r>
          <rPr>
            <b/>
            <sz val="9"/>
            <color indexed="81"/>
            <rFont val="Tahoma"/>
            <family val="2"/>
          </rPr>
          <t xml:space="preserve">GUIA DE INGRESO 15970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97" authorId="0" shapeId="0">
      <text>
        <r>
          <rPr>
            <b/>
            <sz val="9"/>
            <color indexed="81"/>
            <rFont val="Tahoma"/>
            <family val="2"/>
          </rPr>
          <t>GUIA DE INGRESO 15968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98" authorId="0" shapeId="0">
      <text>
        <r>
          <rPr>
            <b/>
            <sz val="9"/>
            <color indexed="81"/>
            <rFont val="Tahoma"/>
            <family val="2"/>
          </rPr>
          <t>GUIA DE INGRESO 15969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99" authorId="0" shapeId="0">
      <text>
        <r>
          <rPr>
            <b/>
            <sz val="9"/>
            <color indexed="81"/>
            <rFont val="Tahoma"/>
            <family val="2"/>
          </rPr>
          <t>GUIA DE INGRESO 15974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0" authorId="0" shapeId="0">
      <text>
        <r>
          <rPr>
            <b/>
            <sz val="9"/>
            <color indexed="81"/>
            <rFont val="Tahoma"/>
            <family val="2"/>
          </rPr>
          <t>GUIA DE INGRESO 15975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1" authorId="0" shapeId="0">
      <text>
        <r>
          <rPr>
            <b/>
            <sz val="9"/>
            <color indexed="81"/>
            <rFont val="Tahoma"/>
            <family val="2"/>
          </rPr>
          <t>GUIA DE INGRESO 15973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2" authorId="0" shapeId="0">
      <text>
        <r>
          <rPr>
            <b/>
            <sz val="9"/>
            <color indexed="81"/>
            <rFont val="Tahoma"/>
            <family val="2"/>
          </rPr>
          <t>GUIA DE INGRESO 15972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3" authorId="0" shapeId="0">
      <text>
        <r>
          <rPr>
            <b/>
            <sz val="9"/>
            <color indexed="81"/>
            <rFont val="Tahoma"/>
            <family val="2"/>
          </rPr>
          <t>GUIA DE INGRESO 15977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4" authorId="0" shapeId="0">
      <text>
        <r>
          <rPr>
            <b/>
            <sz val="9"/>
            <color indexed="81"/>
            <rFont val="Tahoma"/>
            <family val="2"/>
          </rPr>
          <t>GUIA DE INGRESO 15976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16" authorId="0" shapeId="0">
      <text>
        <r>
          <rPr>
            <sz val="9"/>
            <color indexed="81"/>
            <rFont val="Tahoma"/>
            <family val="2"/>
          </rPr>
          <t>GUIA DE INGRESO 
15980</t>
        </r>
      </text>
    </comment>
    <comment ref="F317" authorId="0" shapeId="0">
      <text>
        <r>
          <rPr>
            <sz val="9"/>
            <color indexed="81"/>
            <rFont val="Tahoma"/>
            <family val="2"/>
          </rPr>
          <t>GUIA DE INGRESO 
15981</t>
        </r>
      </text>
    </comment>
    <comment ref="F318" authorId="0" shapeId="0">
      <text>
        <r>
          <rPr>
            <sz val="9"/>
            <color indexed="81"/>
            <rFont val="Tahoma"/>
            <family val="2"/>
          </rPr>
          <t>GUIA DE INGRESO 
15982</t>
        </r>
      </text>
    </comment>
    <comment ref="F319" authorId="0" shapeId="0">
      <text>
        <r>
          <rPr>
            <sz val="9"/>
            <color indexed="81"/>
            <rFont val="Tahoma"/>
            <family val="2"/>
          </rPr>
          <t>GUIA DE INGRESO 
15938</t>
        </r>
      </text>
    </comment>
    <comment ref="F320" authorId="0" shapeId="0">
      <text>
        <r>
          <rPr>
            <sz val="9"/>
            <color indexed="81"/>
            <rFont val="Tahoma"/>
            <family val="2"/>
          </rPr>
          <t xml:space="preserve">GUIA DE INGRESO 
</t>
        </r>
      </text>
    </comment>
    <comment ref="F321" authorId="0" shapeId="0">
      <text>
        <r>
          <rPr>
            <sz val="9"/>
            <color indexed="81"/>
            <rFont val="Tahoma"/>
            <family val="2"/>
          </rPr>
          <t xml:space="preserve">SE PESA SIN PALLET
</t>
        </r>
      </text>
    </comment>
    <comment ref="F322" authorId="0" shapeId="0">
      <text>
        <r>
          <rPr>
            <sz val="9"/>
            <color indexed="81"/>
            <rFont val="Tahoma"/>
            <family val="2"/>
          </rPr>
          <t>GUIA DE INGRESO 
15984</t>
        </r>
      </text>
    </comment>
    <comment ref="F323" authorId="0" shapeId="0">
      <text>
        <r>
          <rPr>
            <sz val="9"/>
            <color indexed="81"/>
            <rFont val="Tahoma"/>
            <family val="2"/>
          </rPr>
          <t>GUIA DE INGRESO 
15987</t>
        </r>
      </text>
    </comment>
    <comment ref="F324" authorId="0" shapeId="0">
      <text>
        <r>
          <rPr>
            <sz val="9"/>
            <color indexed="81"/>
            <rFont val="Tahoma"/>
            <family val="2"/>
          </rPr>
          <t>GUIA DE INGRESO 
15986</t>
        </r>
      </text>
    </comment>
    <comment ref="F328" authorId="0" shapeId="0">
      <text>
        <r>
          <rPr>
            <sz val="9"/>
            <color indexed="81"/>
            <rFont val="Tahoma"/>
            <family val="2"/>
          </rPr>
          <t>GUIA DE INGRESO 
15988</t>
        </r>
      </text>
    </comment>
    <comment ref="F329" authorId="0" shapeId="0">
      <text>
        <r>
          <rPr>
            <sz val="9"/>
            <color indexed="81"/>
            <rFont val="Tahoma"/>
            <family val="2"/>
          </rPr>
          <t>GUIA DE INGRESO 
15989</t>
        </r>
      </text>
    </comment>
    <comment ref="F330" authorId="0" shapeId="0">
      <text>
        <r>
          <rPr>
            <sz val="9"/>
            <color indexed="81"/>
            <rFont val="Tahoma"/>
            <family val="2"/>
          </rPr>
          <t>GUIA DE INGRESO 
15991</t>
        </r>
      </text>
    </comment>
    <comment ref="F331" authorId="0" shapeId="0">
      <text>
        <r>
          <rPr>
            <sz val="9"/>
            <color indexed="81"/>
            <rFont val="Tahoma"/>
            <family val="2"/>
          </rPr>
          <t>GUIA DE INGRESO 
15990</t>
        </r>
      </text>
    </comment>
    <comment ref="F332" authorId="0" shapeId="0">
      <text>
        <r>
          <rPr>
            <sz val="9"/>
            <color indexed="81"/>
            <rFont val="Tahoma"/>
            <family val="2"/>
          </rPr>
          <t>GUIA DE INGRESO 
15993</t>
        </r>
      </text>
    </comment>
    <comment ref="F333" authorId="0" shapeId="0">
      <text>
        <r>
          <rPr>
            <sz val="9"/>
            <color indexed="81"/>
            <rFont val="Tahoma"/>
            <family val="2"/>
          </rPr>
          <t>GUIA DE INGRESO 
15992</t>
        </r>
      </text>
    </comment>
    <comment ref="F348" authorId="0" shapeId="0">
      <text>
        <r>
          <rPr>
            <sz val="9"/>
            <color indexed="81"/>
            <rFont val="Tahoma"/>
            <family val="2"/>
          </rPr>
          <t xml:space="preserve">SE PESA CON 54 PALLET VACIOS 
</t>
        </r>
      </text>
    </comment>
    <comment ref="F352" authorId="0" shapeId="0">
      <text>
        <r>
          <rPr>
            <sz val="9"/>
            <color indexed="81"/>
            <rFont val="Tahoma"/>
            <family val="2"/>
          </rPr>
          <t>GUIA DE INGRESO
15998</t>
        </r>
      </text>
    </comment>
    <comment ref="F357" authorId="0" shapeId="0">
      <text>
        <r>
          <rPr>
            <b/>
            <sz val="9"/>
            <color indexed="81"/>
            <rFont val="Tahoma"/>
            <family val="2"/>
          </rPr>
          <t xml:space="preserve">SE PESA CON 12 PALLET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0" authorId="0" shapeId="0">
      <text>
        <r>
          <rPr>
            <b/>
            <sz val="9"/>
            <color indexed="81"/>
            <rFont val="Tahoma"/>
            <family val="2"/>
          </rPr>
          <t>GUIA DE INGRESO 16001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1" authorId="0" shapeId="0">
      <text>
        <r>
          <rPr>
            <b/>
            <sz val="9"/>
            <color indexed="81"/>
            <rFont val="Tahoma"/>
            <family val="2"/>
          </rPr>
          <t>GUIA DE INGRESO 16002</t>
        </r>
      </text>
    </comment>
    <comment ref="F363" authorId="0" shapeId="0">
      <text>
        <r>
          <rPr>
            <b/>
            <sz val="9"/>
            <color indexed="81"/>
            <rFont val="Tahoma"/>
            <family val="2"/>
          </rPr>
          <t>GUIA DE INGRESO 
16003</t>
        </r>
      </text>
    </comment>
    <comment ref="F364" authorId="0" shapeId="0">
      <text>
        <r>
          <rPr>
            <b/>
            <sz val="9"/>
            <color indexed="81"/>
            <rFont val="Tahoma"/>
            <family val="2"/>
          </rPr>
          <t>GUIA DE INGRESO 16005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5" authorId="0" shapeId="0">
      <text>
        <r>
          <rPr>
            <b/>
            <sz val="9"/>
            <color indexed="81"/>
            <rFont val="Tahoma"/>
            <family val="2"/>
          </rPr>
          <t>GUIA DE INGRESO 16006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6" authorId="0" shapeId="0">
      <text>
        <r>
          <rPr>
            <b/>
            <sz val="9"/>
            <color indexed="81"/>
            <rFont val="Tahoma"/>
            <family val="2"/>
          </rPr>
          <t>GUIA DE INGRESO 16007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7" authorId="0" shapeId="0">
      <text>
        <r>
          <rPr>
            <b/>
            <sz val="9"/>
            <color indexed="81"/>
            <rFont val="Tahoma"/>
            <family val="2"/>
          </rPr>
          <t>GUIA DE INGRESO 16011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8" authorId="0" shapeId="0">
      <text>
        <r>
          <rPr>
            <b/>
            <sz val="9"/>
            <color indexed="81"/>
            <rFont val="Tahoma"/>
            <family val="2"/>
          </rPr>
          <t>GUIA DE INGRESO 16008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9" authorId="0" shapeId="0">
      <text>
        <r>
          <rPr>
            <b/>
            <sz val="9"/>
            <color indexed="81"/>
            <rFont val="Tahoma"/>
            <family val="2"/>
          </rPr>
          <t>GUIA DE INGRESO 16005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99" authorId="0" shapeId="0">
      <text>
        <r>
          <rPr>
            <b/>
            <sz val="9"/>
            <color indexed="81"/>
            <rFont val="Tahoma"/>
            <family val="2"/>
          </rPr>
          <t>GUIA DE INGRESO 16024</t>
        </r>
      </text>
    </comment>
    <comment ref="F400" authorId="0" shapeId="0">
      <text>
        <r>
          <rPr>
            <b/>
            <sz val="9"/>
            <color indexed="81"/>
            <rFont val="Tahoma"/>
            <family val="2"/>
          </rPr>
          <t>GUIA INGRESO 16023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01" authorId="0" shapeId="0">
      <text>
        <r>
          <rPr>
            <b/>
            <sz val="9"/>
            <color indexed="81"/>
            <rFont val="Tahoma"/>
            <family val="2"/>
          </rPr>
          <t>GUIA DE INGRESO 16025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02" authorId="0" shapeId="0">
      <text>
        <r>
          <rPr>
            <b/>
            <sz val="9"/>
            <color indexed="81"/>
            <rFont val="Tahoma"/>
            <family val="2"/>
          </rPr>
          <t>GUIA DE INGRESO 16026</t>
        </r>
      </text>
    </comment>
  </commentList>
</comments>
</file>

<file path=xl/comments3.xml><?xml version="1.0" encoding="utf-8"?>
<comments xmlns="http://schemas.openxmlformats.org/spreadsheetml/2006/main">
  <authors>
    <author>Bascula</author>
  </authors>
  <commentList>
    <comment ref="G6" authorId="0" shapeId="0">
      <text>
        <r>
          <rPr>
            <b/>
            <sz val="9"/>
            <color indexed="81"/>
            <rFont val="Tahoma"/>
            <family val="2"/>
          </rPr>
          <t>SE DEVUELVE LOS 10 BINES NO HUBO ENTREGA DE HIDROLIZADO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</rPr>
          <t xml:space="preserve">MENOS 1065 KG DE 18 BINES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 xml:space="preserve">MENOS 1065 KG DE 18 BINES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</rPr>
          <t xml:space="preserve">MENOS 1053 KG DE 18 BINES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0" shapeId="0">
      <text>
        <r>
          <rPr>
            <b/>
            <sz val="9"/>
            <color indexed="81"/>
            <rFont val="Tahoma"/>
            <family val="2"/>
          </rPr>
          <t xml:space="preserve">MENOS 1041 KG DE 18 BINES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 xml:space="preserve">MENOS 1044 KG DE 18 BINES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Autor</author>
    <author>Fortidex</author>
    <author>Bascula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7" authorId="2" shapeId="0">
      <text>
        <r>
          <rPr>
            <sz val="9"/>
            <color indexed="81"/>
            <rFont val="Tahoma"/>
            <family val="2"/>
          </rPr>
          <t xml:space="preserve">HIDROLIZADO DE PESCADO
</t>
        </r>
      </text>
    </comment>
    <comment ref="H28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5" authorId="2" shapeId="0">
      <text>
        <r>
          <rPr>
            <sz val="9"/>
            <color indexed="81"/>
            <rFont val="Tahoma"/>
            <family val="2"/>
          </rPr>
          <t xml:space="preserve">HIDROLIZADO DE PESCADO
</t>
        </r>
      </text>
    </comment>
    <comment ref="H6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1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2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8" authorId="2" shapeId="0">
      <text>
        <r>
          <rPr>
            <b/>
            <sz val="9"/>
            <color indexed="81"/>
            <rFont val="Tahoma"/>
            <family val="2"/>
          </rPr>
          <t xml:space="preserve">HIDROLIZADO DE PESCADO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4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5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1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2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2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2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2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28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4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4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4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44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6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6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6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63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</text>
    </comment>
    <comment ref="H17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7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7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7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9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9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9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9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1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1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1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1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13" authorId="2" shapeId="0">
      <text>
        <r>
          <rPr>
            <b/>
            <sz val="9"/>
            <color indexed="81"/>
            <rFont val="Tahoma"/>
            <family val="2"/>
          </rPr>
          <t>HIDROLIZADO</t>
        </r>
      </text>
    </comment>
    <comment ref="H2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29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0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4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4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4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4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46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6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6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6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62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3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7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7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7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79" authorId="2" shapeId="0">
      <text>
        <r>
          <rPr>
            <b/>
            <sz val="9"/>
            <color indexed="81"/>
            <rFont val="Tahoma"/>
            <family val="2"/>
          </rPr>
          <t>HIDROLIZADO</t>
        </r>
      </text>
    </comment>
    <comment ref="H29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9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9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9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95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6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1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1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1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12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2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2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2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28" authorId="2" shapeId="0">
      <text>
        <r>
          <rPr>
            <b/>
            <sz val="9"/>
            <color indexed="81"/>
            <rFont val="Tahoma"/>
            <family val="2"/>
          </rPr>
          <t>HIDROLIZADO</t>
        </r>
      </text>
    </comment>
    <comment ref="H34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4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4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4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44" authorId="2" shapeId="0">
      <text>
        <r>
          <rPr>
            <b/>
            <sz val="9"/>
            <color indexed="81"/>
            <rFont val="Tahoma"/>
            <family val="2"/>
          </rPr>
          <t>HIDROLIZADO</t>
        </r>
      </text>
    </comment>
    <comment ref="H35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5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5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5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60" authorId="2" shapeId="0">
      <text>
        <r>
          <rPr>
            <sz val="9"/>
            <color indexed="81"/>
            <rFont val="Tahoma"/>
            <family val="2"/>
          </rPr>
          <t xml:space="preserve">HIDROLIZADO
</t>
        </r>
      </text>
    </comment>
    <comment ref="H37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7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7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7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76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77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78" authorId="2" shapeId="0">
      <text>
        <r>
          <rPr>
            <sz val="9"/>
            <color indexed="81"/>
            <rFont val="Tahoma"/>
            <family val="2"/>
          </rPr>
          <t xml:space="preserve">HIDROLIZADO
</t>
        </r>
      </text>
    </comment>
    <comment ref="H39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9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9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9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94" authorId="2" shapeId="0">
      <text>
        <r>
          <rPr>
            <sz val="9"/>
            <color indexed="81"/>
            <rFont val="Tahoma"/>
            <family val="2"/>
          </rPr>
          <t xml:space="preserve">HIDROLIZADO
</t>
        </r>
      </text>
    </comment>
    <comment ref="H40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0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0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0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10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1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2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2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2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2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2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29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30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4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4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4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4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47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48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6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6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6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6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64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65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8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9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9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9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9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97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98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1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1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1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1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14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15" authorId="2" shapeId="0">
      <text>
        <r>
          <rPr>
            <b/>
            <sz val="9"/>
            <color indexed="81"/>
            <rFont val="Tahoma"/>
            <family val="2"/>
          </rPr>
          <t>HIDROLIZADO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3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3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3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6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6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6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6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8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8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8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8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0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0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0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0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1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1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1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1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3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3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3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3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5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5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5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5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6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6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6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6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8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8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8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8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0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0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0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0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2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2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2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2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3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3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3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3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5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5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5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5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7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7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7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7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8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8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8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8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0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0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0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0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2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2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2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2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3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3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3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3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5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5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5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5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7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7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7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7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9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9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9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9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1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1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1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1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3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3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3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3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5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5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5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5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7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7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7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7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9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9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9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9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1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1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1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1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3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3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3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3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5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5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5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5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7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7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7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7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9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9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9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9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1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1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1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1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3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3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3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3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5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5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5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5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</commentList>
</comments>
</file>

<file path=xl/comments5.xml><?xml version="1.0" encoding="utf-8"?>
<comments xmlns="http://schemas.openxmlformats.org/spreadsheetml/2006/main">
  <authors>
    <author>Autor</author>
    <author>Fortidex</author>
    <author>Bascula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2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2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2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2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4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4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4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4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6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6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6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6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7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7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7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7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9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9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9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9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1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1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1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1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3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3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3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3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5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5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5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5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54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7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7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7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74" authorId="2" shapeId="0">
      <text>
        <r>
          <rPr>
            <b/>
            <sz val="9"/>
            <color indexed="81"/>
            <rFont val="Tahoma"/>
            <family val="2"/>
          </rPr>
          <t>HIDROLIZADO DE PESCADO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9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9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9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1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1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1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1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3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3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3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3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5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5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5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5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8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8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8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8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0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0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0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0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3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3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3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3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5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5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5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5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7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7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7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7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9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9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9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9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2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2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2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2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5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5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5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5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7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7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7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7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0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0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0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0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2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2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2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2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4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4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4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4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6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6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6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6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</commentList>
</comments>
</file>

<file path=xl/comments6.xml><?xml version="1.0" encoding="utf-8"?>
<comments xmlns="http://schemas.openxmlformats.org/spreadsheetml/2006/main">
  <authors>
    <author>Autor</author>
    <author>Fortidex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5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5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5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5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1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1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1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1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8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8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8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8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3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3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3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3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7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7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7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7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2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2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2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2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8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3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3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3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3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8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8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8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8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1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1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1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1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6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6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6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6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0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0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0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0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6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6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6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6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1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1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1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1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7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7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7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7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2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2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2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2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6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6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6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6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0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0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0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0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2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2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2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2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5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5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5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5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7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7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7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7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9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9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9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9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1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1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1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1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3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3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3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3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5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5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5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5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7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7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7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7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9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9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9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9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</commentList>
</comments>
</file>

<file path=xl/comments7.xml><?xml version="1.0" encoding="utf-8"?>
<comments xmlns="http://schemas.openxmlformats.org/spreadsheetml/2006/main">
  <authors>
    <author>Autor</author>
    <author>Fortidex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2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2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2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2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7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7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7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7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0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0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0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0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3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3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3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3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8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8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8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8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3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3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3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3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9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9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9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9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5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5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5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5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9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9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9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9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5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5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5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5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1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1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1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1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5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5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5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5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9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9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9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9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3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3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3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3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8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8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8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8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2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2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2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2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5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5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5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5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8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8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8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8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39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39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39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39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99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99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99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99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4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4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4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4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77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77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77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77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1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1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1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1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32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32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32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32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5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5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5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5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75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75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75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75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2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2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2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2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</commentList>
</comments>
</file>

<file path=xl/comments8.xml><?xml version="1.0" encoding="utf-8"?>
<comments xmlns="http://schemas.openxmlformats.org/spreadsheetml/2006/main">
  <authors>
    <author>Autor</author>
    <author>Fortidex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14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14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14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6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6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6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6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1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1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1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1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7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7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7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7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2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2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2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2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91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91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91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91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60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60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60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60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83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3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3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3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1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1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1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1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3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3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3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3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5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5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5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5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7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7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7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7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9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9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9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9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1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1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1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1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3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3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3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3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5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5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5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5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7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7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7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7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9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9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9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9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1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1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1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1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3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3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3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3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5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5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5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5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7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7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7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7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79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79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79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79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1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1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1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1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3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3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3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3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5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5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5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5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7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7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7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7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96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96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96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96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</commentList>
</comments>
</file>

<file path=xl/comments9.xml><?xml version="1.0" encoding="utf-8"?>
<comments xmlns="http://schemas.openxmlformats.org/spreadsheetml/2006/main">
  <authors>
    <author>Autor</author>
    <author>Fortidex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</commentList>
</comments>
</file>

<file path=xl/comments10.xml><?xml version="1.0" encoding="utf-8"?>
<comments xmlns="http://schemas.openxmlformats.org/spreadsheetml/2006/main">
  <authors>
    <author>Autor</author>
    <author>Fortidex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1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1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1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1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2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2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2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2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3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3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3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3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4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4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4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4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6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6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6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6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58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58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58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58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0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0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0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0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2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2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2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2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  <comment ref="H648" authorId="0" shapeId="0">
      <text>
        <r>
          <rPr>
            <b/>
            <sz val="9"/>
            <color indexed="81"/>
            <rFont val="Tahoma"/>
            <family val="2"/>
          </rPr>
          <t>Proveedor-1</t>
        </r>
        <r>
          <rPr>
            <sz val="9"/>
            <color indexed="81"/>
            <rFont val="Tahoma"/>
            <family val="2"/>
          </rPr>
          <t xml:space="preserve">
Registrar Tal cual como viene en la Guia.
Para Asunto de Pago
</t>
        </r>
      </text>
    </comment>
    <comment ref="N648" authorId="0" shapeId="0">
      <text>
        <r>
          <rPr>
            <b/>
            <sz val="9"/>
            <color indexed="81"/>
            <rFont val="Tahoma"/>
            <family val="2"/>
          </rPr>
          <t>Proveedor</t>
        </r>
        <r>
          <rPr>
            <sz val="9"/>
            <color indexed="81"/>
            <rFont val="Tahoma"/>
            <family val="2"/>
          </rPr>
          <t xml:space="preserve"> 
Registrar Nombre del
Proveedor Autorizado
para la Trazabilidad</t>
        </r>
      </text>
    </comment>
    <comment ref="T648" authorId="0" shapeId="0">
      <text>
        <r>
          <rPr>
            <b/>
            <sz val="9"/>
            <color indexed="81"/>
            <rFont val="Tahoma"/>
            <family val="2"/>
          </rPr>
          <t xml:space="preserve">PRODUCTO-1:
</t>
        </r>
        <r>
          <rPr>
            <sz val="9"/>
            <color indexed="81"/>
            <rFont val="Tahoma"/>
            <family val="2"/>
          </rPr>
          <t>Se Registra la Materia Prima tal cual como viene, para asunto de Pago.</t>
        </r>
      </text>
    </comment>
    <comment ref="X648" authorId="1" shapeId="0">
      <text>
        <r>
          <rPr>
            <b/>
            <sz val="9"/>
            <color indexed="81"/>
            <rFont val="Tahoma"/>
            <family val="2"/>
          </rPr>
          <t>PRODUCTO:</t>
        </r>
        <r>
          <rPr>
            <sz val="9"/>
            <color indexed="81"/>
            <rFont val="Tahoma"/>
            <family val="2"/>
          </rPr>
          <t xml:space="preserve">
Se Registra las Misma Especie que la Guia Calificada por Calidad y Muelle. (IFFO)</t>
        </r>
      </text>
    </comment>
  </commentList>
</comments>
</file>

<file path=xl/sharedStrings.xml><?xml version="1.0" encoding="utf-8"?>
<sst xmlns="http://schemas.openxmlformats.org/spreadsheetml/2006/main" count="38592" uniqueCount="1910">
  <si>
    <t>TM DEL MES</t>
  </si>
  <si>
    <t>TM=</t>
  </si>
  <si>
    <t>DIFERENCIA DE PESO</t>
  </si>
  <si>
    <t>FORTIDEX</t>
  </si>
  <si>
    <t>PESO GUÍA</t>
  </si>
  <si>
    <t xml:space="preserve">TOTAL  DE  MATERIA  PRIMA:  </t>
  </si>
  <si>
    <t>%</t>
  </si>
  <si>
    <t>TM</t>
  </si>
  <si>
    <t>KG</t>
  </si>
  <si>
    <t>ESTADO</t>
  </si>
  <si>
    <t>PRODUCTO</t>
  </si>
  <si>
    <t>CARRO</t>
  </si>
  <si>
    <t>CHOFER</t>
  </si>
  <si>
    <t>FECHA</t>
  </si>
  <si>
    <t>N°-</t>
  </si>
  <si>
    <t>SALIDA</t>
  </si>
  <si>
    <t>ENTRADA</t>
  </si>
  <si>
    <t>DE  PESOS</t>
  </si>
  <si>
    <t>BASC-FORT.</t>
  </si>
  <si>
    <t>GUÍA</t>
  </si>
  <si>
    <t>DETALLES</t>
  </si>
  <si>
    <t>POZA</t>
  </si>
  <si>
    <t>HORA</t>
  </si>
  <si>
    <t>DIFERENCIA'S</t>
  </si>
  <si>
    <t>PESO</t>
  </si>
  <si>
    <t>MATERIA  PRIMA</t>
  </si>
  <si>
    <t>GUÍA'S</t>
  </si>
  <si>
    <t>INGRESO PLANTA</t>
  </si>
  <si>
    <t xml:space="preserve">  FABRICA DE HARINA DE PESCADO INDUSTRIAL</t>
  </si>
  <si>
    <t>FECHA DE REGISTRO BASCULA</t>
  </si>
  <si>
    <t xml:space="preserve">  REGISTRO  CONTROL</t>
  </si>
  <si>
    <t>FORTIDEX  S.A.</t>
  </si>
  <si>
    <t>BUENO</t>
  </si>
  <si>
    <t>PROVEEDOR</t>
  </si>
  <si>
    <t>PROVEEDOR-1</t>
  </si>
  <si>
    <t>PRODUCTO-1</t>
  </si>
  <si>
    <t>FRIO</t>
  </si>
  <si>
    <t>Lb</t>
  </si>
  <si>
    <t>IFFO</t>
  </si>
  <si>
    <t>FORMATO</t>
  </si>
  <si>
    <t>F-PRO-01</t>
  </si>
  <si>
    <t>T.V.N.</t>
  </si>
  <si>
    <t>J. TOLVA</t>
  </si>
  <si>
    <t>ARMADOR B/P</t>
  </si>
  <si>
    <t>DATOS  DEL  PROVEEDOR</t>
  </si>
  <si>
    <t>LOTE</t>
  </si>
  <si>
    <t>DE</t>
  </si>
  <si>
    <t>PRO</t>
  </si>
  <si>
    <t>PESCADILLA</t>
  </si>
  <si>
    <t>BAA-1483</t>
  </si>
  <si>
    <t>PATRICIA MAURAD</t>
  </si>
  <si>
    <t>JOSE ALI</t>
  </si>
  <si>
    <t>R</t>
  </si>
  <si>
    <t>SILVIO OBANDO</t>
  </si>
  <si>
    <t>EMPAGRAN</t>
  </si>
  <si>
    <t>FRIGOLANDIA</t>
  </si>
  <si>
    <t>REGISTRO DE CONTROL DE DESPACHO</t>
  </si>
  <si>
    <t xml:space="preserve"> Fabrica de Harina de Pescado Industrial</t>
  </si>
  <si>
    <t>DIA</t>
  </si>
  <si>
    <t>PLACA</t>
  </si>
  <si>
    <t>CLIENTE</t>
  </si>
  <si>
    <t>#LOTES</t>
  </si>
  <si>
    <t>GUÌA                                Nº-</t>
  </si>
  <si>
    <t>PESO(S)   BASCULA</t>
  </si>
  <si>
    <t>DESPACHO DE SACOS</t>
  </si>
  <si>
    <t>NETO</t>
  </si>
  <si>
    <t>CANT.</t>
  </si>
  <si>
    <t>PROM</t>
  </si>
  <si>
    <t>Unid's</t>
  </si>
  <si>
    <t>Kg</t>
  </si>
  <si>
    <t>JUEVES</t>
  </si>
  <si>
    <t>EDGAR CASTRO</t>
  </si>
  <si>
    <t>MIERCOLES</t>
  </si>
  <si>
    <t>DOMINGO</t>
  </si>
  <si>
    <t>GOT-867</t>
  </si>
  <si>
    <t>HARINA</t>
  </si>
  <si>
    <t>BORRA DE ACEITE 2019</t>
  </si>
  <si>
    <t>Dia</t>
  </si>
  <si>
    <t>VOLUMEN</t>
  </si>
  <si>
    <t>DENSIDAD</t>
  </si>
  <si>
    <t>Fortidex S.A.</t>
  </si>
  <si>
    <t xml:space="preserve">NUMERO </t>
  </si>
  <si>
    <t>kilos</t>
  </si>
  <si>
    <t xml:space="preserve">GUIA </t>
  </si>
  <si>
    <t>DESPACHO</t>
  </si>
  <si>
    <t>GALONES</t>
  </si>
  <si>
    <t>KG/GLN</t>
  </si>
  <si>
    <t>JUAN DELGADO</t>
  </si>
  <si>
    <t>CEPROFISH</t>
  </si>
  <si>
    <t xml:space="preserve">SUBPRODUCTO DE DORADO </t>
  </si>
  <si>
    <t>GSC-6045</t>
  </si>
  <si>
    <t>FAUSTO GUTIERREZ</t>
  </si>
  <si>
    <t xml:space="preserve">Galones </t>
  </si>
  <si>
    <t>BINES</t>
  </si>
  <si>
    <t>Despachado</t>
  </si>
  <si>
    <t>CARLOS VILLACREES</t>
  </si>
  <si>
    <t>TUARA - FORTIDEX</t>
  </si>
  <si>
    <t>SOLUBLE DE PESCADO</t>
  </si>
  <si>
    <t xml:space="preserve">   </t>
  </si>
  <si>
    <t>CABEZA</t>
  </si>
  <si>
    <t>CASCARA</t>
  </si>
  <si>
    <t>HIELO/BASURA</t>
  </si>
  <si>
    <t>MAA-3454</t>
  </si>
  <si>
    <t>CANECAS</t>
  </si>
  <si>
    <t>POMADA</t>
  </si>
  <si>
    <t>TANQUES</t>
  </si>
  <si>
    <t>LAB.</t>
  </si>
  <si>
    <t>RESULTADOS</t>
  </si>
  <si>
    <t>PESO   BASCULA</t>
  </si>
  <si>
    <t>TOTAL</t>
  </si>
  <si>
    <t>PESO  TOTAL</t>
  </si>
  <si>
    <t>DE  LA  GUÍA</t>
  </si>
  <si>
    <t>CLASIFICACIÒN  DEL  PRODUCTO</t>
  </si>
  <si>
    <t>TOTAL  RECIBIDO EN EL DÍA:</t>
  </si>
  <si>
    <t>TOTAL  RECIBIDO EN EL MES:</t>
  </si>
  <si>
    <t>MALO</t>
  </si>
  <si>
    <t>TANQUERO</t>
  </si>
  <si>
    <t xml:space="preserve">CARLOS VILLACRESES </t>
  </si>
  <si>
    <t>MAA-1707</t>
  </si>
  <si>
    <t xml:space="preserve">Guia </t>
  </si>
  <si>
    <t xml:space="preserve">Diferencia </t>
  </si>
  <si>
    <t>LOTE#</t>
  </si>
  <si>
    <t xml:space="preserve">GLN-995    </t>
  </si>
  <si>
    <t>NO SE RECIBIO MATERIA PRIMA</t>
  </si>
  <si>
    <t>EFRAN SANTANA</t>
  </si>
  <si>
    <t>HARINA  DE  PESCADO 2021</t>
  </si>
  <si>
    <t>HARINA  DE  CAMARON 2021</t>
  </si>
  <si>
    <t>ACEITE DE PESCADO 2021</t>
  </si>
  <si>
    <t>CONCENTRADO CAMARON 2021</t>
  </si>
  <si>
    <t>HIDROLIZADO DE PESCADO 2021</t>
  </si>
  <si>
    <t>% HM</t>
  </si>
  <si>
    <t>% MG</t>
  </si>
  <si>
    <t>SUBPRODUCTO DE ALBACORA 70%  SUBP ATUN COCIDO 25% VISCERAS 5€</t>
  </si>
  <si>
    <t>SUBPRODUCTO DE ALBACORA 60%  SUBP ATUN COCIDO 30% VISCERAS 10%</t>
  </si>
  <si>
    <t>GISIS S.A.</t>
  </si>
  <si>
    <t>1340-11-2020</t>
  </si>
  <si>
    <t xml:space="preserve">EXPOTUNA </t>
  </si>
  <si>
    <t>JHONATHAN HERNANDEZ</t>
  </si>
  <si>
    <t>GPB-2871</t>
  </si>
  <si>
    <t>PROEXPO</t>
  </si>
  <si>
    <t>RICARDO FRANCO</t>
  </si>
  <si>
    <t>GLC-390</t>
  </si>
  <si>
    <t>3226-25</t>
  </si>
  <si>
    <t xml:space="preserve">FAUSTO GUTIERREZ    </t>
  </si>
  <si>
    <t xml:space="preserve">MAA-3454   </t>
  </si>
  <si>
    <t>CRIMASA</t>
  </si>
  <si>
    <t>COFIMAR</t>
  </si>
  <si>
    <t>OMARSA</t>
  </si>
  <si>
    <t>KLEVER ALI</t>
  </si>
  <si>
    <t>GSB-8634</t>
  </si>
  <si>
    <t>LIDER BOLAÑOS</t>
  </si>
  <si>
    <t>PPB-5295</t>
  </si>
  <si>
    <t>GILBERT REINOSO</t>
  </si>
  <si>
    <t>GBN-7977</t>
  </si>
  <si>
    <t xml:space="preserve">JEFFERSON MAYORGA </t>
  </si>
  <si>
    <t>GNC-487</t>
  </si>
  <si>
    <t>SUBPRODUCTO DE ALBACORA 60% SUBP ATUN COCIDO 30% VISCERAS 10%</t>
  </si>
  <si>
    <t xml:space="preserve">LUNES </t>
  </si>
  <si>
    <t>SANTIAGO MALDONADO</t>
  </si>
  <si>
    <t>BIOMAR</t>
  </si>
  <si>
    <t>HIDROLIZADO DE PESCADO</t>
  </si>
  <si>
    <t>JORGE GUANANGA</t>
  </si>
  <si>
    <t>PAB-4168</t>
  </si>
  <si>
    <t>ACEITE DE PESCADO</t>
  </si>
  <si>
    <t>20 BINES</t>
  </si>
  <si>
    <t>HF-28-12-2020-00037</t>
  </si>
  <si>
    <t>APM-12-2020</t>
  </si>
  <si>
    <t>LUNES</t>
  </si>
  <si>
    <t>CARGIL - JAMBELI</t>
  </si>
  <si>
    <t>JACKSON JIMENEZ</t>
  </si>
  <si>
    <t>LISANDRO CALZADA</t>
  </si>
  <si>
    <t>UBH-966</t>
  </si>
  <si>
    <t>JOFFRE ESPINOZA</t>
  </si>
  <si>
    <t>GSV-7577</t>
  </si>
  <si>
    <t>ADILISA</t>
  </si>
  <si>
    <t xml:space="preserve">SIN LOTE </t>
  </si>
  <si>
    <t>CEPROFISH S.A.</t>
  </si>
  <si>
    <t xml:space="preserve">EDGAR CASTRO   </t>
  </si>
  <si>
    <t>GIY-0253</t>
  </si>
  <si>
    <t>SUBPRODUCTO DE DORADO</t>
  </si>
  <si>
    <t xml:space="preserve">3229-3230 </t>
  </si>
  <si>
    <t>JOSE GRANDA</t>
  </si>
  <si>
    <t>WALTER VAQUERO</t>
  </si>
  <si>
    <t>GSJ-2392</t>
  </si>
  <si>
    <t xml:space="preserve">JEFFERSON ZAMBRANO  </t>
  </si>
  <si>
    <t>GTA-1759</t>
  </si>
  <si>
    <t>DAVMER CORP</t>
  </si>
  <si>
    <t>CEAXPORT</t>
  </si>
  <si>
    <t>AQUAFISH</t>
  </si>
  <si>
    <t>LOTE 1338</t>
  </si>
  <si>
    <t>VICTOR SILVA</t>
  </si>
  <si>
    <t xml:space="preserve">MAA-5328    </t>
  </si>
  <si>
    <t>TAURA FORTIDEX</t>
  </si>
  <si>
    <t>GEOVANNY PALMA</t>
  </si>
  <si>
    <t>ACR-910</t>
  </si>
  <si>
    <t xml:space="preserve">SEAFMAN </t>
  </si>
  <si>
    <t xml:space="preserve">ADOLFO SANCHEZ </t>
  </si>
  <si>
    <t xml:space="preserve">OCM-0107  </t>
  </si>
  <si>
    <t>SUBPRODUCTO DE ATUN COCIDO</t>
  </si>
  <si>
    <t>PROMOPESCA</t>
  </si>
  <si>
    <t>GALO TUAZA</t>
  </si>
  <si>
    <t>GBN-7592</t>
  </si>
  <si>
    <t>SUBPRODUCTO DE ATUN CRUDO</t>
  </si>
  <si>
    <t xml:space="preserve">JUAN ZHISPON      </t>
  </si>
  <si>
    <t xml:space="preserve">LCF-094  </t>
  </si>
  <si>
    <t>MARTES</t>
  </si>
  <si>
    <t>HECTOR BANCHEN</t>
  </si>
  <si>
    <t xml:space="preserve">PTD-0533  </t>
  </si>
  <si>
    <t>SUBPRODUCTO VISCERAS-AGALLAS</t>
  </si>
  <si>
    <t xml:space="preserve">10 BINES </t>
  </si>
  <si>
    <t>HF-29-12-2020-00038</t>
  </si>
  <si>
    <t>SUBPRODUCTO DE ALBACORA 55% SUB MERLUZA 35% VISCERAS 10%</t>
  </si>
  <si>
    <t>SOLORCAMP</t>
  </si>
  <si>
    <t>JORGE RONQUILLO</t>
  </si>
  <si>
    <t>GQX-455</t>
  </si>
  <si>
    <t xml:space="preserve">SUBPRODUCTO DE MERLUZA </t>
  </si>
  <si>
    <t>HOJA</t>
  </si>
  <si>
    <t xml:space="preserve">TAURA FORTIDEX    </t>
  </si>
  <si>
    <t>CRISTHIAN SANDOBAL</t>
  </si>
  <si>
    <t>XAF-183</t>
  </si>
  <si>
    <t xml:space="preserve">60 SACOS 4-4203-1 - 60 SACOS 43-4203-1 - 30 SACOS 4-4231-2 - 30 SACOS 34-19-11-1 - </t>
  </si>
  <si>
    <t xml:space="preserve">FIDEL CRESPIN </t>
  </si>
  <si>
    <t>GON-687</t>
  </si>
  <si>
    <t xml:space="preserve">BODEGA JAMBELI - INGRESO </t>
  </si>
  <si>
    <t>BODEGA JAMBELI - TRASLADO</t>
  </si>
  <si>
    <t>LOTE 1337</t>
  </si>
  <si>
    <t>JAIME ALBAN</t>
  </si>
  <si>
    <t>GFF-0372</t>
  </si>
  <si>
    <t xml:space="preserve">SEAFOOD </t>
  </si>
  <si>
    <t>DANIEL CHAGERBEN</t>
  </si>
  <si>
    <t>ICC-0450</t>
  </si>
  <si>
    <t>JAVIER REALPE</t>
  </si>
  <si>
    <t>GSD-9660</t>
  </si>
  <si>
    <t>GNX-101</t>
  </si>
  <si>
    <t>CARLOS ROJAS</t>
  </si>
  <si>
    <t>GMK-0671</t>
  </si>
  <si>
    <t>JBC-180</t>
  </si>
  <si>
    <t>NIRSA</t>
  </si>
  <si>
    <t xml:space="preserve">NESTOR JAIME </t>
  </si>
  <si>
    <t>MFB-0338</t>
  </si>
  <si>
    <t>HUGO IÑIGA</t>
  </si>
  <si>
    <t>CONCENTRADO DE CAMARON</t>
  </si>
  <si>
    <t>GNA-423</t>
  </si>
  <si>
    <t>LUIS CHELE</t>
  </si>
  <si>
    <t xml:space="preserve">UAF-0065  </t>
  </si>
  <si>
    <t>JACKSON BAILON</t>
  </si>
  <si>
    <t xml:space="preserve">MBA-3240   </t>
  </si>
  <si>
    <t xml:space="preserve">CESAR CHAGERBEN </t>
  </si>
  <si>
    <t xml:space="preserve">ICC-0450  </t>
  </si>
  <si>
    <t>JORGE SANTOS</t>
  </si>
  <si>
    <t>PUA-0568</t>
  </si>
  <si>
    <t>SUBPRODUCTO DE SARDNA</t>
  </si>
  <si>
    <t>ROSENDO FLORES</t>
  </si>
  <si>
    <t>SUBPRODUCTO DE ALBACORA 65% SUB MERLUZA 20% SUB TROMPETA 5% VISCERAS 10%</t>
  </si>
  <si>
    <t xml:space="preserve">SUBPRODUCTO DE ALBACORA 70% SUBP ATUN COCIDO 20% VISCERAS 10%  </t>
  </si>
  <si>
    <t>4-2609-1</t>
  </si>
  <si>
    <t>EMPACRECI</t>
  </si>
  <si>
    <t>PAULO SANCHEZ</t>
  </si>
  <si>
    <t>GKL-025</t>
  </si>
  <si>
    <t>GNJ-0122</t>
  </si>
  <si>
    <t>CARGIL</t>
  </si>
  <si>
    <t>4-4262-1 IFFO</t>
  </si>
  <si>
    <t>MIÉRCOLES</t>
  </si>
  <si>
    <t>1338-11-2020</t>
  </si>
  <si>
    <t>1-4307-1 IFFO</t>
  </si>
  <si>
    <t xml:space="preserve">90 SACOS 16-10-12-4309-1 - 28 SACOS 1-4307-1 IFFO - 60 SACOS 1-4311- IFFO </t>
  </si>
  <si>
    <t>1337-11-2020</t>
  </si>
  <si>
    <t>JOSE MACIAS</t>
  </si>
  <si>
    <t>TAA-4399</t>
  </si>
  <si>
    <t>SUBPRODUCTO DE MERLUZA</t>
  </si>
  <si>
    <t>EXPOTUNA</t>
  </si>
  <si>
    <t>HERNAN BURGOS</t>
  </si>
  <si>
    <t>GIP-630</t>
  </si>
  <si>
    <t>EMPREDE</t>
  </si>
  <si>
    <t>ANDERSON VALENCIA</t>
  </si>
  <si>
    <t>GSY-2875</t>
  </si>
  <si>
    <t>SUBPRODUCTO DE ALBACORA 50% SUB MERLUZA 40% VISCERAS 10%</t>
  </si>
  <si>
    <t>HOJA 60% CARA 25% CACHEMA 15%</t>
  </si>
  <si>
    <t>84 SACOS 41-1908-4202-1 - 41-1908-4202-1 - 120 SACOS 43-4221-1 - 43-4221-1 - 562408-4207-1  56-0809-4220-1</t>
  </si>
  <si>
    <t>180 SACOS 1-4342-21-1  1-43-42-21-1  -36-2309-42.35-  56-0809 -4220 -  56-2408-4207-  43-4221-1</t>
  </si>
  <si>
    <t>HF-30-12-2020-00039</t>
  </si>
  <si>
    <t>INPROSA</t>
  </si>
  <si>
    <t xml:space="preserve">KLEVER PITA </t>
  </si>
  <si>
    <t>JACINTO CORDERO</t>
  </si>
  <si>
    <t>GSQ-6595</t>
  </si>
  <si>
    <t>3 BINES</t>
  </si>
  <si>
    <t xml:space="preserve">FRIGOLANDIA </t>
  </si>
  <si>
    <t>CARLOS VILLACRESES</t>
  </si>
  <si>
    <t>DOCAPES</t>
  </si>
  <si>
    <t>3239-3240</t>
  </si>
  <si>
    <t>GLN-995</t>
  </si>
  <si>
    <t>CEPROMAR</t>
  </si>
  <si>
    <t>FIDEL CRESPIN</t>
  </si>
  <si>
    <t>GIY-253</t>
  </si>
  <si>
    <t>SUBPRODUCTO DE DORADO-SUB SELEMBA</t>
  </si>
  <si>
    <t>PABLO VILLON</t>
  </si>
  <si>
    <t>180 SACOS 4-1509-42227-1 - 4-2009-4232-1 -  4-1908-4231-1  -4-209-4232-1</t>
  </si>
  <si>
    <t>VIERNES</t>
  </si>
  <si>
    <t>KLEVER URIÑA</t>
  </si>
  <si>
    <t>GBN-5330</t>
  </si>
  <si>
    <t xml:space="preserve">JORGE SANTOS  </t>
  </si>
  <si>
    <t xml:space="preserve">PUA-0568  </t>
  </si>
  <si>
    <t xml:space="preserve">180 SACOS 19 SACOS - 5 SACOS 4-4222-1 -4-1507-4227-1 - 4 -07-10-4247-1 - 34-4235-2 -  43-4204-1 -  43-4203-1 </t>
  </si>
  <si>
    <t>4-4203-1</t>
  </si>
  <si>
    <t>JAIME ALVAN</t>
  </si>
  <si>
    <t xml:space="preserve">FRIGOLANDIA   </t>
  </si>
  <si>
    <t>GCA-4944</t>
  </si>
  <si>
    <t xml:space="preserve">GONZAPESCA - INGRESO HARINA </t>
  </si>
  <si>
    <t>JOSE MAURAD</t>
  </si>
  <si>
    <t>84 SACOS 4-1911 - 60 SACOS 4-4203</t>
  </si>
  <si>
    <t>3242-3241</t>
  </si>
  <si>
    <t>1406-1407</t>
  </si>
  <si>
    <t>MBA-3240</t>
  </si>
  <si>
    <t xml:space="preserve">JOSE CHAVEZ    </t>
  </si>
  <si>
    <t xml:space="preserve">JUAN ZHISPON   </t>
  </si>
  <si>
    <t>MIGUEL SANCHEZ</t>
  </si>
  <si>
    <t>XBV-0222</t>
  </si>
  <si>
    <t>SUBPRODUCTO DE ALBACORA 85% VISCERAS 15%</t>
  </si>
  <si>
    <t>SUBPRODUCTO DE ALBACORA 60% SUB MERLUZA 30% VISCERAS 10%</t>
  </si>
  <si>
    <t>SUBPRODUCTO DE ALBACORA 65% SUB MERLUZA 30% VISCERAS 5%</t>
  </si>
  <si>
    <t xml:space="preserve">CARLOS ROJAS </t>
  </si>
  <si>
    <t xml:space="preserve">JOSE GRANDA   </t>
  </si>
  <si>
    <t xml:space="preserve">WALTER VAQUERO  </t>
  </si>
  <si>
    <t xml:space="preserve">GSJ-2392  </t>
  </si>
  <si>
    <t>JOSE CAMPOSANO</t>
  </si>
  <si>
    <t>GSH-8290</t>
  </si>
  <si>
    <t>DALINTON RODRIGUEZ</t>
  </si>
  <si>
    <t>JBE-0495</t>
  </si>
  <si>
    <t>CARLOS ZUÑIGA</t>
  </si>
  <si>
    <t>3244-3245</t>
  </si>
  <si>
    <t>SÁBADO</t>
  </si>
  <si>
    <t>ACR-0910</t>
  </si>
  <si>
    <t>SUBPRODUCTO DE ALBACORA 60%- SUB MERLUZA 25% SUB DORADO 10% VISCERAS 5%</t>
  </si>
  <si>
    <t>SUBPRODUCTO DE ALBACORA 65% -SUB ATUN COCIDO 20% - SUB DORADO 10% -VISCERAS 5%</t>
  </si>
  <si>
    <t>MAXIMO SILVA</t>
  </si>
  <si>
    <t>ORMASA</t>
  </si>
  <si>
    <t>HUGO JARA</t>
  </si>
  <si>
    <t xml:space="preserve">GBO-1379   </t>
  </si>
  <si>
    <t>JEFFERSON ZAMBRANO</t>
  </si>
  <si>
    <t xml:space="preserve">GSB-8634   </t>
  </si>
  <si>
    <t xml:space="preserve">3246-3247  </t>
  </si>
  <si>
    <t xml:space="preserve">DALINTON RODRIGUEZ    </t>
  </si>
  <si>
    <t xml:space="preserve">JBE-0495    </t>
  </si>
  <si>
    <t xml:space="preserve">PAULO SANCHEZ     </t>
  </si>
  <si>
    <t xml:space="preserve">GKL-025   </t>
  </si>
  <si>
    <t xml:space="preserve">ICC-0450 </t>
  </si>
  <si>
    <t xml:space="preserve">GILBERTO REINOSO     </t>
  </si>
  <si>
    <t xml:space="preserve">GBN-7977    </t>
  </si>
  <si>
    <t xml:space="preserve">JONATHAN HERNANDEZ    </t>
  </si>
  <si>
    <t xml:space="preserve">GPB-2871   </t>
  </si>
  <si>
    <t xml:space="preserve">ITALO OLVERA       </t>
  </si>
  <si>
    <t xml:space="preserve">GTA-1759 </t>
  </si>
  <si>
    <t xml:space="preserve">ROLANDO CHAVEZ     </t>
  </si>
  <si>
    <t>GMZ-075</t>
  </si>
  <si>
    <t>LUIS MOREIRA</t>
  </si>
  <si>
    <t xml:space="preserve">GPB-2992 </t>
  </si>
  <si>
    <t>MOLPRO</t>
  </si>
  <si>
    <t>SUBPRODUCTO DE SELEMBA</t>
  </si>
  <si>
    <t xml:space="preserve">SUBPRODUCTO DE ALBACORA  60%-SUB ATUN COCIDO 35% -VISCERAS 5% </t>
  </si>
  <si>
    <t>RENE MARQUEZ</t>
  </si>
  <si>
    <t xml:space="preserve">GALO TUAZA  </t>
  </si>
  <si>
    <t xml:space="preserve"> LOTE 4-16-10-4256-1--46-19-10-4259-1                                                                                                                                                                                         </t>
  </si>
  <si>
    <t>OCM-107</t>
  </si>
  <si>
    <t xml:space="preserve">4-16-10-4256-1--4314-10-42554-1--1337-4-4222-1-43-08-08-4191-1--1338--43-4204-1                                                                                                                                              </t>
  </si>
  <si>
    <t>SEAFOOD</t>
  </si>
  <si>
    <t>GBO-1379</t>
  </si>
  <si>
    <t>INBALNOR-JAMBELI</t>
  </si>
  <si>
    <t>JOSE CAMPOZANO</t>
  </si>
  <si>
    <t>ANDRES ANZULES</t>
  </si>
  <si>
    <t>1339-11-2020</t>
  </si>
  <si>
    <t>ADOLFO SANCHEZ</t>
  </si>
  <si>
    <t>GKX-0584</t>
  </si>
  <si>
    <t xml:space="preserve">LUIS CHELE </t>
  </si>
  <si>
    <t>3250-3249</t>
  </si>
  <si>
    <t xml:space="preserve">JOSE MUENTES </t>
  </si>
  <si>
    <t>MAA-5238</t>
  </si>
  <si>
    <t>JACKSON DELGADO</t>
  </si>
  <si>
    <t>PBR-9124</t>
  </si>
  <si>
    <t>GNA423</t>
  </si>
  <si>
    <t>HIPOCAMPUS</t>
  </si>
  <si>
    <t xml:space="preserve">EFRAIN SANTANA  </t>
  </si>
  <si>
    <t xml:space="preserve">HERNAN BURGOS    </t>
  </si>
  <si>
    <t xml:space="preserve">PROMOPESCA </t>
  </si>
  <si>
    <t xml:space="preserve">ANDERSON VALENCIA     </t>
  </si>
  <si>
    <t>SUBPRODUCTO DE ALBACORA 90% VISCERAS 10%</t>
  </si>
  <si>
    <t>SUBPRODUCTO DE ALBACORA 65% SUB MERLUZA 25%SUB DORADO 10%VISCERAS 5%</t>
  </si>
  <si>
    <t xml:space="preserve">56-2907-4182-43-4291-1                                                                                                                                                                                                       </t>
  </si>
  <si>
    <t xml:space="preserve"> LOTE 1294-05-2020-65-30-07-4183-1--1-4176-1--1339-11-2020-4-4262-1                                                                                                                                                           </t>
  </si>
  <si>
    <t xml:space="preserve">PAULO SANCHEZ </t>
  </si>
  <si>
    <t xml:space="preserve">3251-3252  </t>
  </si>
  <si>
    <t>CESAR INTRIAGO</t>
  </si>
  <si>
    <t xml:space="preserve">GSC-6045 </t>
  </si>
  <si>
    <t xml:space="preserve">PATRICIA MAURAD     </t>
  </si>
  <si>
    <t xml:space="preserve">DANIEL CHAGERBEN     </t>
  </si>
  <si>
    <t xml:space="preserve">GNA-423  </t>
  </si>
  <si>
    <t>VICTOR QUINDE</t>
  </si>
  <si>
    <t>GOT-0867</t>
  </si>
  <si>
    <t>BILBOSA</t>
  </si>
  <si>
    <t xml:space="preserve">MIGUEL SANCHEZ  </t>
  </si>
  <si>
    <t xml:space="preserve">XBV-0222   </t>
  </si>
  <si>
    <t>1348-12-2020</t>
  </si>
  <si>
    <t>GISIS</t>
  </si>
  <si>
    <t xml:space="preserve">LOTE 31-4316-2--3-4316-1-                                                                                                                                                                                                   </t>
  </si>
  <si>
    <t>JOSE CAMPUZANO</t>
  </si>
  <si>
    <t xml:space="preserve">GBN-5330  </t>
  </si>
  <si>
    <t xml:space="preserve">VICENTE REQUENA     </t>
  </si>
  <si>
    <t>GBP-1653</t>
  </si>
  <si>
    <t>CARGILL</t>
  </si>
  <si>
    <t xml:space="preserve">1348-31-4316-2-34-4315-1  </t>
  </si>
  <si>
    <t xml:space="preserve">1348-31-4316-2-             </t>
  </si>
  <si>
    <t>INBALNOR</t>
  </si>
  <si>
    <t xml:space="preserve">NESTOR JAIME    </t>
  </si>
  <si>
    <t xml:space="preserve">MFB-0338  </t>
  </si>
  <si>
    <t>LCF-094</t>
  </si>
  <si>
    <t>89 SACOS 43-14-10-4251-1 120 SACOS 4-16-10-4256-1 84 SACOS 56-29-07-4182-1 84 SACOS 56-04-08-4187-1 - 183 SACOS 4-4260-1 IFFO - 90 SACOS 46-19-10-4259-1 - 50 SACOS 4-4277-1 IFFO</t>
  </si>
  <si>
    <t>SUBPRODUCTO DE ATUN CODIDO</t>
  </si>
  <si>
    <t>SUBPRODUCTO DE ALBACORA  70% SUB MERLUZA 25% VISCERAS 5%</t>
  </si>
  <si>
    <t>SUBPRODUCTO DE ALBACORA 50% SUB MERLUZA 45% VISCERAS 5%</t>
  </si>
  <si>
    <t xml:space="preserve">31-43-16-2-34-4315-1-31-4310-2                                                                                                                                                                                               </t>
  </si>
  <si>
    <t xml:space="preserve"> 31-4316-2          </t>
  </si>
  <si>
    <t xml:space="preserve"> 3-4316-1--31-4316-2                                                                                                                                                                                                          </t>
  </si>
  <si>
    <t>DEVOLUCION CONCENTRADO DE CAMARON</t>
  </si>
  <si>
    <t>SUBP MERLUZA 75%-SUBP DE ALBACORA 25%</t>
  </si>
  <si>
    <t>SUBPRODUCTO DE ALBACORA 60%  - SUB MERLUZA 30% - VISCERAS 10%</t>
  </si>
  <si>
    <t xml:space="preserve">4-4247-1--4519-08-4202-1--4-4247-1                                                                                                                                                                                           </t>
  </si>
  <si>
    <t xml:space="preserve">34-26-07-1295                </t>
  </si>
  <si>
    <t>30 SACOS 4-4271-1 IFFO - 30 SACOS 45-19-08-4202-1 - 30 SACOS 4-4247 - 1 FFO</t>
  </si>
  <si>
    <t>4-4235-1 IFFO</t>
  </si>
  <si>
    <t xml:space="preserve">SUBPRODUCTO DE ALBACORA  - SUB MERLUZA - VISCERAS </t>
  </si>
  <si>
    <t>SEAFMAN</t>
  </si>
  <si>
    <t>SUBPRODUCTO DE VISCERAS-AGALLAS</t>
  </si>
  <si>
    <t>SABADO</t>
  </si>
  <si>
    <t xml:space="preserve">ALFREDO CEDEÑO   </t>
  </si>
  <si>
    <t xml:space="preserve">GPY-293  </t>
  </si>
  <si>
    <t>PABLO SANCHEZ</t>
  </si>
  <si>
    <t>GLK-025</t>
  </si>
  <si>
    <t xml:space="preserve">CESAR INTRIAGO  </t>
  </si>
  <si>
    <t xml:space="preserve">GSC-6045  </t>
  </si>
  <si>
    <t>SUBP DORADO</t>
  </si>
  <si>
    <t>SUBPRODUCTO DE ALBACORA 65% SUB ATUN COCIDO  25% VISCERAS 10%</t>
  </si>
  <si>
    <t>SUBPRODUCTO DE ALBACORA 70% SUB MERLUZA  25% VISCERAS 5%</t>
  </si>
  <si>
    <t>SUBP ESCOLAR 90% SUBP SELEMBA 10%</t>
  </si>
  <si>
    <t>MIGUEL UNDA</t>
  </si>
  <si>
    <t>GBN-7210</t>
  </si>
  <si>
    <t>JOSE APO</t>
  </si>
  <si>
    <t>GRY-4489</t>
  </si>
  <si>
    <t>ARTURO URBANO</t>
  </si>
  <si>
    <t>GBN-4872</t>
  </si>
  <si>
    <t>HENRY PAUCAR</t>
  </si>
  <si>
    <t>GBN-4853</t>
  </si>
  <si>
    <t xml:space="preserve">JULIO AYALA </t>
  </si>
  <si>
    <t>GBO-2486</t>
  </si>
  <si>
    <t>WILSON SIMBA</t>
  </si>
  <si>
    <t>GBN-7649</t>
  </si>
  <si>
    <t>MARWIL GUTIERREZ</t>
  </si>
  <si>
    <t>GOY-0425</t>
  </si>
  <si>
    <t>FRANKLIN PONTES</t>
  </si>
  <si>
    <t>GBO-6610</t>
  </si>
  <si>
    <t>NEY PINARGOTE</t>
  </si>
  <si>
    <t>GND-0866</t>
  </si>
  <si>
    <t xml:space="preserve">ALFONSO MORA </t>
  </si>
  <si>
    <t>GGX-0465</t>
  </si>
  <si>
    <t>JUAN ARREAGA</t>
  </si>
  <si>
    <t>GGV-0531</t>
  </si>
  <si>
    <t>ANGEL MORA</t>
  </si>
  <si>
    <t>GIP-0950</t>
  </si>
  <si>
    <t>ENRIQUE FLORES</t>
  </si>
  <si>
    <t>HAJ-615</t>
  </si>
  <si>
    <t>1329-10-2020</t>
  </si>
  <si>
    <t>XIAMEN SEASHINE CEREALS DEVELOPMENT CO.,.LTD - JAMBELI</t>
  </si>
  <si>
    <t>HF-10-01-2021-00042</t>
  </si>
  <si>
    <t>1330-10-2020</t>
  </si>
  <si>
    <t xml:space="preserve">RENE MARQUEZ  </t>
  </si>
  <si>
    <t>GMD-0324</t>
  </si>
  <si>
    <t>1331-10-2020</t>
  </si>
  <si>
    <t>PATRICIA MUARAD</t>
  </si>
  <si>
    <t>JUAN CARLOS ZHISPON</t>
  </si>
  <si>
    <t xml:space="preserve">3280-3281   </t>
  </si>
  <si>
    <t xml:space="preserve">DALINTON RODRIGUEZ       </t>
  </si>
  <si>
    <t xml:space="preserve">JBE-0495  </t>
  </si>
  <si>
    <t xml:space="preserve">UAF-0065   </t>
  </si>
  <si>
    <t>SOPASE</t>
  </si>
  <si>
    <t xml:space="preserve">SUBP ESCOLAR 50%-SUBP SELEMBA 50% </t>
  </si>
  <si>
    <t xml:space="preserve">MAXIMO SILVA  </t>
  </si>
  <si>
    <t xml:space="preserve">XAF-0183 </t>
  </si>
  <si>
    <t>1344-12-2020</t>
  </si>
  <si>
    <t>1345-12-2020</t>
  </si>
  <si>
    <t xml:space="preserve"> VISCERAS</t>
  </si>
  <si>
    <t>SUBPRODUCTO DE ALBACORA 55% -SUB MERLUZA 30% -SUBP TILAPIA 10%-VISCERAS 5%</t>
  </si>
  <si>
    <t>HF-29-12-2020-00040</t>
  </si>
  <si>
    <t>HF-29-12-2020-00041</t>
  </si>
  <si>
    <t xml:space="preserve">PATRICIA MAURAD </t>
  </si>
  <si>
    <t>UAF-0065</t>
  </si>
  <si>
    <t>30 SACOS 4-08-09-4220-1 - 60 SACOS 46-21-09-4233-1 - 90 SACOS 4-4203-1 IFFO</t>
  </si>
  <si>
    <t>60 SACOS 4-08-09-4220-1 30 SACOS 5-6-23-09-4235-1 - 90 SACOS 56-23-09-4235-1</t>
  </si>
  <si>
    <t xml:space="preserve">QUIROLA </t>
  </si>
  <si>
    <t>4-05-12-4305-1</t>
  </si>
  <si>
    <t>3 SACOS 34-4173-1 IFFO  - 84 SACOS 43-25-07-4178-1 - 30 SACOS 43-4173-1 IFFO - 42 SACOS 34-4174-1- IFFO - 30 SACOS 43-06-01-4246-1  30 SACOS 43-4194-1 IFFO</t>
  </si>
  <si>
    <t xml:space="preserve">60 SACOS 4-08-09-4220-1 30 SACOS 56-23-09-4235-1 60 SACOS 56-23-09-4235-1 - 42 SACOS 4-4258-3 IFFO </t>
  </si>
  <si>
    <t>FABIAN BORBOR</t>
  </si>
  <si>
    <t>GSL-3552</t>
  </si>
  <si>
    <t>PEDRO CEDEÑO</t>
  </si>
  <si>
    <t xml:space="preserve">GUILLERMO SALAZAR   </t>
  </si>
  <si>
    <t xml:space="preserve">GRG-286    </t>
  </si>
  <si>
    <t>SOPASA</t>
  </si>
  <si>
    <t>CAEXPORT</t>
  </si>
  <si>
    <t>SUBPRODUCTO DE ALBACORA 20% -SUB MERLUZA 30%  -SUBP MIRAMELINDO 45% -VISCERAS 5%</t>
  </si>
  <si>
    <t xml:space="preserve">42 SACOS 43-08-08-4191-1  42 SACOS 34-29-07-4182-1 - 30 SACOS 34-15-07-4168- 1 - 30 SACOS 56-23-09-4235-1 - 35 SACOS 34-12-07-4165-1 </t>
  </si>
  <si>
    <t xml:space="preserve">JOSE CAMPUZANO    </t>
  </si>
  <si>
    <t xml:space="preserve">GSH-8290 </t>
  </si>
  <si>
    <t>126 SACOS 34-29-07-4182 - 1 30 SACOS 43-4221-1 IFFO - 30 SACOS 4-4203-1 IFFO - 30 SACOS 4-4230-2 - IFFO</t>
  </si>
  <si>
    <t>MARIO QUINTERO</t>
  </si>
  <si>
    <t>UBJ-469</t>
  </si>
  <si>
    <t>GOL-0393</t>
  </si>
  <si>
    <t xml:space="preserve">GLN-995 </t>
  </si>
  <si>
    <t xml:space="preserve">GJL-850 </t>
  </si>
  <si>
    <t xml:space="preserve">30 SACOS 4-4230-2 IFFO - 90 SACOS 4-4203-1 30 SACOS 46-21-09-4233-1 - 30 SACOS 4-4203-2 IFFO </t>
  </si>
  <si>
    <t>7-23-11-4294-1-7-09-01-4334-1--7-09-01-4334-2--7-03-01-4329-1--7-06-01-4332-1</t>
  </si>
  <si>
    <t>3291-3292</t>
  </si>
  <si>
    <t xml:space="preserve">OSCAR GONZABAY    </t>
  </si>
  <si>
    <t xml:space="preserve">GOL-0393   </t>
  </si>
  <si>
    <t>SUBPRODUCTO DE ALBACORA 35%-SUBP DORADO 45%-SUB MERLUZA 10% -VISCERAS 10%</t>
  </si>
  <si>
    <t>GISIS-SKRETTING</t>
  </si>
  <si>
    <t>HF-19-01-2021-00049</t>
  </si>
  <si>
    <t xml:space="preserve">JONNY TALAVERA </t>
  </si>
  <si>
    <t>AQUAFEED S.A. DE C.V</t>
  </si>
  <si>
    <t>ALEX RAMIREZ</t>
  </si>
  <si>
    <t>MANUEL ALVARADO</t>
  </si>
  <si>
    <t>ANDES CONNECTIONS SPA</t>
  </si>
  <si>
    <t xml:space="preserve">EDWAR GILER </t>
  </si>
  <si>
    <t xml:space="preserve">FRANKLIN NIVELA </t>
  </si>
  <si>
    <t>GKT-0925</t>
  </si>
  <si>
    <t>GJL-850</t>
  </si>
  <si>
    <t>PAB-2579</t>
  </si>
  <si>
    <t>PAC-6757</t>
  </si>
  <si>
    <t>PBU-5596</t>
  </si>
  <si>
    <t>GBN-1622</t>
  </si>
  <si>
    <t>GHL-0017</t>
  </si>
  <si>
    <t>IRVIN JIMENEZ</t>
  </si>
  <si>
    <t>GRW-6223</t>
  </si>
  <si>
    <t xml:space="preserve">18 BINES </t>
  </si>
  <si>
    <t>HF-15-01-2021-00048</t>
  </si>
  <si>
    <t>SALICA</t>
  </si>
  <si>
    <t>GMO-555</t>
  </si>
  <si>
    <t xml:space="preserve">SUBPRODUCTO DE ATUN COCIDO </t>
  </si>
  <si>
    <t xml:space="preserve">SUBP MERLUZA 20% -SUBP SELEMBA 80% </t>
  </si>
  <si>
    <t>SUBPRODUCTO DE ALBACORA 20%-SUBP DORADO 65% -SUB MERLUZA 5%  -VISCERAS 10%</t>
  </si>
  <si>
    <t xml:space="preserve">1348-12-2020         </t>
  </si>
  <si>
    <t xml:space="preserve">4-19-08-4202-1--43-4207--1-4-4222-1--65-30-07-4183-1--56-14-09-4226-1-4-4231-2                                                                                                                                               </t>
  </si>
  <si>
    <t>SUBPRODUCTO DE ALBACORA 40%-SUBP DORADO 50% -VISCERAS 10%</t>
  </si>
  <si>
    <t>SUBPRODUCTO DE DORADO 50% -SUBP MERLUZA 50%</t>
  </si>
  <si>
    <t xml:space="preserve">SUBP MERLUZA 35% -SUBP SELEMBA 65% </t>
  </si>
  <si>
    <t>INBALNOR - JAMBELI</t>
  </si>
  <si>
    <t>PETTER ASIQUIMBAI</t>
  </si>
  <si>
    <t>GLB-0052</t>
  </si>
  <si>
    <t>OSCAR LOZADA</t>
  </si>
  <si>
    <t>GBN-4078</t>
  </si>
  <si>
    <t>1348-12-200</t>
  </si>
  <si>
    <t>SHYE YIH FEEDING CO.,LTD</t>
  </si>
  <si>
    <t>SC-15-01-2021-0018</t>
  </si>
  <si>
    <t>SC-11-01-2021-0016</t>
  </si>
  <si>
    <t>SC-13-01-2021-0017</t>
  </si>
  <si>
    <t>SC-07-01-2021-0014</t>
  </si>
  <si>
    <t>SC-09-01-2021-0015</t>
  </si>
  <si>
    <t>SC-28-11-2021-0011</t>
  </si>
  <si>
    <t>SC-06-01-2021-0013</t>
  </si>
  <si>
    <t>CESAR INTRIAO</t>
  </si>
  <si>
    <t>SUBPRODUCTO DE ALBACORA 50% - SUBP DORADO 45%- VISCERAS 5%</t>
  </si>
  <si>
    <t>SUBP DORADO 45% - SUBP ALBACORA 50%- VISCERAS 5%</t>
  </si>
  <si>
    <t xml:space="preserve">MAURO GANCHOZO </t>
  </si>
  <si>
    <t xml:space="preserve">GSC-6640 </t>
  </si>
  <si>
    <t xml:space="preserve">KLEVER ALI    </t>
  </si>
  <si>
    <t xml:space="preserve">GBN-7977  </t>
  </si>
  <si>
    <t>SUBP DORADO  80%- SUBP MERLUZA 15% -VISCERAS 5%</t>
  </si>
  <si>
    <t>1343-12-2020</t>
  </si>
  <si>
    <t>OBX-0545</t>
  </si>
  <si>
    <t xml:space="preserve">30 SACOS 4-4230-2 IFFO - 30 SACOS 43-4221-1 IFFO - 30 SACOS 4-4203-2 IFFO - 36 SACOS 46-21-09-4233-1 - 60 SACOS 4-4203-1 IFFO </t>
  </si>
  <si>
    <t>HF-25-01-2021-00050</t>
  </si>
  <si>
    <t>3299-3300</t>
  </si>
  <si>
    <t xml:space="preserve">JAIME ALVAN     </t>
  </si>
  <si>
    <t xml:space="preserve">VISCERAS AGALLAS </t>
  </si>
  <si>
    <t xml:space="preserve">GNX-101      </t>
  </si>
  <si>
    <t xml:space="preserve">VICENTE REQUENA </t>
  </si>
  <si>
    <t>SUBPRODUCTO DE ALBACORA 70% SUB MERLUZA 25% VISCERAS 5%</t>
  </si>
  <si>
    <t xml:space="preserve">JAIME ALBAN   </t>
  </si>
  <si>
    <t>LOTE 1348</t>
  </si>
  <si>
    <t xml:space="preserve">4-4233-2--4-05-12-4305-1--4-4203-1--4-4203-2-46-18-08-4201-1-4-4230-2--43-4221-1                                                                                                                                             </t>
  </si>
  <si>
    <t xml:space="preserve">4-4233-2--4618-08-4201-1                                                                                                                                                                                                    </t>
  </si>
  <si>
    <t xml:space="preserve">OSCAR LOZADA </t>
  </si>
  <si>
    <t xml:space="preserve">GBN-4078    </t>
  </si>
  <si>
    <t xml:space="preserve">31-4316-2-34-18-12-4327-1-31-4317-2-1348               </t>
  </si>
  <si>
    <t xml:space="preserve">PETER ASIQUIMBAY </t>
  </si>
  <si>
    <t xml:space="preserve">GLB-0052 </t>
  </si>
  <si>
    <t>DESPERDICIO DE DESCARGA</t>
  </si>
  <si>
    <t>JORGE PALLO</t>
  </si>
  <si>
    <t>GBN-7211</t>
  </si>
  <si>
    <t>SUBPRODUCTO DE ALBACORA 60% SUBP MERLUZA 35% VICERAS 5%</t>
  </si>
  <si>
    <t>2832-12-2020</t>
  </si>
  <si>
    <t>120 SACOS 56-21-08-4204-1 - 30 SACOS 6-15-08-4198- 1 - 30 SACOS 1-4184-2- IFFO</t>
  </si>
  <si>
    <t xml:space="preserve">208 SACOS 1-4307-1 IFFO - 90 SACOS 16-10-12-4309-1  60 SACOS 1-4311-1 IFFO </t>
  </si>
  <si>
    <t>EFRAIN SANTANA</t>
  </si>
  <si>
    <t>SUBP ALBACORA 65% - SUBP MERLUZA 30% - VISCERAS 5%</t>
  </si>
  <si>
    <t>4-4231-2</t>
  </si>
  <si>
    <t xml:space="preserve">SUBPRODUCTO DE ATUN CRUDO </t>
  </si>
  <si>
    <t>125 SACOS 4-4231-2 - 25 SACOS 4-4233</t>
  </si>
  <si>
    <t>HF-25-01-2021-00051</t>
  </si>
  <si>
    <t>1342-12-2020</t>
  </si>
  <si>
    <t>41-19-08-4202-1 --1344</t>
  </si>
  <si>
    <t>SUBPRODUCTO ALBACORA -SUB DE MERLUZA - VISCERAS</t>
  </si>
  <si>
    <t>SUBP DORADO - SUBP SELEMBA - SUBP ESCOLAR</t>
  </si>
  <si>
    <t xml:space="preserve">34-08-07-4161-1-1348-12-2020                                                                                                                                                                                                 </t>
  </si>
  <si>
    <t>GMP-651</t>
  </si>
  <si>
    <t>1346-12-2020</t>
  </si>
  <si>
    <t>SUBPRODUCTO ALBACORA 60% SUB DE MERLUZA 35% VISCERAS 5%</t>
  </si>
  <si>
    <t xml:space="preserve">SUBP DORADO </t>
  </si>
  <si>
    <t>JOSE MEDINA</t>
  </si>
  <si>
    <t>ABB-3767</t>
  </si>
  <si>
    <t xml:space="preserve">EDGAR CASTRO    </t>
  </si>
  <si>
    <t>SUB PRODUCTO DE ATUN COCIDO</t>
  </si>
  <si>
    <t>SUB PRODUCTO DE ATUN CRUDO</t>
  </si>
  <si>
    <t>SUBPRODUCTO ALBACORA 75% SUB DE ATUN COCIDO 20% VISCERAS 5%</t>
  </si>
  <si>
    <t>SUBPRODUCTO ALBACORA 65% SUB DORADO 10% SUB DE MERLUZA 20% VISCERAS 5%</t>
  </si>
  <si>
    <t>CEAEXPORT</t>
  </si>
  <si>
    <t xml:space="preserve">GTA-3531 </t>
  </si>
  <si>
    <t>RICARDO ZAMBRANO</t>
  </si>
  <si>
    <t>GSM-5249</t>
  </si>
  <si>
    <t>XAE-0735</t>
  </si>
  <si>
    <t>SUBPRODUCTO DE ALBACORA 50%SUB DE DORADO 45%VISCERAS 5%</t>
  </si>
  <si>
    <t>ULICES MORA</t>
  </si>
  <si>
    <t>GBP-1811</t>
  </si>
  <si>
    <t>RITTER TUFIÑO</t>
  </si>
  <si>
    <t>GBO-7687</t>
  </si>
  <si>
    <t xml:space="preserve">HERNAN BURGOS </t>
  </si>
  <si>
    <t>MAA-5328</t>
  </si>
  <si>
    <t>SUBPRODUCTO DE DESCARGA</t>
  </si>
  <si>
    <t>SUBP SELEMBA 50%-MERLUZA 50%</t>
  </si>
  <si>
    <t>SUBPRODUCTO DE ALBACORA 50% - SUBP  MERLUZA 30%- SUBP DORADO 10% - VISCERAS 10%</t>
  </si>
  <si>
    <t xml:space="preserve">BUENO </t>
  </si>
  <si>
    <t xml:space="preserve">DIONICIO VALENCIA    </t>
  </si>
  <si>
    <t xml:space="preserve">GJL-0684  </t>
  </si>
  <si>
    <t xml:space="preserve">PEDRO CEDEÑO </t>
  </si>
  <si>
    <t>JUAN ZHISPON</t>
  </si>
  <si>
    <t>SC-02-02-2021-00022</t>
  </si>
  <si>
    <t>HF-27-01-2021-00052</t>
  </si>
  <si>
    <t>SC-19-01-2021-00019</t>
  </si>
  <si>
    <t>SC-26-01-2021-00021</t>
  </si>
  <si>
    <t>SC-21-01-2021-00020</t>
  </si>
  <si>
    <t>QUIROLA</t>
  </si>
  <si>
    <t>HIPOCAMPUS S.A.</t>
  </si>
  <si>
    <t>SEGUNDO CAICEDO</t>
  </si>
  <si>
    <t>GNJ-122</t>
  </si>
  <si>
    <t>1 BIN</t>
  </si>
  <si>
    <t xml:space="preserve">INGRESO HIDROLIZADO </t>
  </si>
  <si>
    <t>MOLINO CHAMPION</t>
  </si>
  <si>
    <t xml:space="preserve">RICARDO FRANCO    </t>
  </si>
  <si>
    <t>SUBP SELEMBA-SUBP MERLUZA</t>
  </si>
  <si>
    <t>1350-12-2020</t>
  </si>
  <si>
    <t xml:space="preserve">SUBPRODUCTO DE ALBACORA  45%- SUBP  MERLUZA 30% - SUBP DORADO 15% - VISCERAS 10% </t>
  </si>
  <si>
    <t>LUIS REMACHE</t>
  </si>
  <si>
    <t>GPA-1296</t>
  </si>
  <si>
    <t>385 SACOS 2578 - 345 SACOS 2551</t>
  </si>
  <si>
    <t xml:space="preserve">EDGAR CASTRO </t>
  </si>
  <si>
    <t>280 SACOS 2578 - 140 SACOS 2551</t>
  </si>
  <si>
    <t>OBX-545</t>
  </si>
  <si>
    <t>VICTOR MENDEZ</t>
  </si>
  <si>
    <t>GQA-0656</t>
  </si>
  <si>
    <t xml:space="preserve">MAXIMO SILVA   </t>
  </si>
  <si>
    <t>XAF-0183</t>
  </si>
  <si>
    <t xml:space="preserve">JOSE ALI     </t>
  </si>
  <si>
    <t xml:space="preserve">3341-3343 </t>
  </si>
  <si>
    <t xml:space="preserve">ITALO OLVERA  </t>
  </si>
  <si>
    <t xml:space="preserve">DIONISIO VALENCIA      </t>
  </si>
  <si>
    <t xml:space="preserve">GLJ-0684 </t>
  </si>
  <si>
    <t>SUBPRODUCTO DE ALBACORA 40% SUBP DORADO 50% VISCERAS 10%</t>
  </si>
  <si>
    <t>NELSON CARRANZA</t>
  </si>
  <si>
    <t>GKZ-0429</t>
  </si>
  <si>
    <t xml:space="preserve">PROTEISENT </t>
  </si>
  <si>
    <t xml:space="preserve">ANDERSON VALENCIA </t>
  </si>
  <si>
    <t>B/P NIÑA AMYLU</t>
  </si>
  <si>
    <t xml:space="preserve">GMO-555   </t>
  </si>
  <si>
    <t>S.F</t>
  </si>
  <si>
    <t>SR OSCAR BORBO</t>
  </si>
  <si>
    <t>ESPIN</t>
  </si>
  <si>
    <t>1349-12-2020</t>
  </si>
  <si>
    <t xml:space="preserve">JAIME ALBAN     </t>
  </si>
  <si>
    <t xml:space="preserve">GIY-0253   </t>
  </si>
  <si>
    <t>SUB PRODUCTO DE DORADO</t>
  </si>
  <si>
    <t>SUBPRODUCTO DE ALBACORA 60% SUBP DORADO 20% SUB MERLUZA 15% VISCERAS 5%</t>
  </si>
  <si>
    <t>POLLA 35% BAGRE 25% CARA 40%</t>
  </si>
  <si>
    <t>CORBATA 40% RONCADOR 60%</t>
  </si>
  <si>
    <t>VICENTE REQUENA</t>
  </si>
  <si>
    <t>HF-27-01-2021-00053</t>
  </si>
  <si>
    <t>HF-27-01-2021-00054 - HF-03-02-2021-00055</t>
  </si>
  <si>
    <t>CARGIL - DEVOLUCION</t>
  </si>
  <si>
    <t xml:space="preserve">B/P VIRGEN DE FATIMA </t>
  </si>
  <si>
    <t xml:space="preserve">B/P REGALITO DE DIOS II </t>
  </si>
  <si>
    <t>GDH-0717</t>
  </si>
  <si>
    <t xml:space="preserve">CORBATA </t>
  </si>
  <si>
    <t>SARDINA 70% HOJA 6% CARA 8% BAGRE 6% POLLA 10%</t>
  </si>
  <si>
    <t>C.F</t>
  </si>
  <si>
    <t>MEDINA</t>
  </si>
  <si>
    <t>SR EDUARDO CAMPOVEDE</t>
  </si>
  <si>
    <t>SR STALIN CHICHANDA</t>
  </si>
  <si>
    <t>BOTELLA 70%  COBATA 14% RONCADOR 16%</t>
  </si>
  <si>
    <t>HOJA 90%- CARA 10%</t>
  </si>
  <si>
    <t xml:space="preserve">VIERNES </t>
  </si>
  <si>
    <t>B/P RUBEN ANDRES</t>
  </si>
  <si>
    <t>BAGRE 72%-POLLA 28%</t>
  </si>
  <si>
    <t>BAGRE 72%-RONCADOR 28%</t>
  </si>
  <si>
    <t>B/P SAN JORGE</t>
  </si>
  <si>
    <t>SR CARLOS CHICHANDE</t>
  </si>
  <si>
    <t>KLEBER BRIONES</t>
  </si>
  <si>
    <t>HERNAN MAZZINI</t>
  </si>
  <si>
    <t>PATRICIO VERA</t>
  </si>
  <si>
    <t>TCB-0374</t>
  </si>
  <si>
    <t>CHUHUECO</t>
  </si>
  <si>
    <t>SARDINA 85%-RONCADOR 15%</t>
  </si>
  <si>
    <t>BOTELLA 85%-RONCADOR 15%</t>
  </si>
  <si>
    <t>POLLA BAGRE</t>
  </si>
  <si>
    <t xml:space="preserve">VICTOR SILVA  </t>
  </si>
  <si>
    <t xml:space="preserve">SUBPRODUCTO DE DORADO - SUB MERLUZA </t>
  </si>
  <si>
    <t>SUBP DE ALBACORA 60% SUBP DORADO 30% VISCERAS 10%</t>
  </si>
  <si>
    <t>B/P REGALITO DE DIOS I</t>
  </si>
  <si>
    <t xml:space="preserve">CHULLO 93% HOJA 7% </t>
  </si>
  <si>
    <t xml:space="preserve">CHULLO 93% CORBATA 7% </t>
  </si>
  <si>
    <t xml:space="preserve">B/P GUILLERMINA </t>
  </si>
  <si>
    <t>PICUDILLO</t>
  </si>
  <si>
    <t xml:space="preserve">GLOBALPESCA </t>
  </si>
  <si>
    <t>B/P REGALITO DE DIOS III</t>
  </si>
  <si>
    <t>B/P VB III</t>
  </si>
  <si>
    <t xml:space="preserve">B/P PARDELA </t>
  </si>
  <si>
    <t xml:space="preserve">HOJA </t>
  </si>
  <si>
    <t xml:space="preserve">SARDINA </t>
  </si>
  <si>
    <t>SARDINA 73% HOJA 27%</t>
  </si>
  <si>
    <t xml:space="preserve">BOTELLA </t>
  </si>
  <si>
    <t>BOTELLA  73% CORBATA 27%</t>
  </si>
  <si>
    <t>MATERIA  PRIMA - HIDROLIZADO</t>
  </si>
  <si>
    <t>NO SE RECIBIO MATERIA PRIMA PARA HARINA DE PESCADO</t>
  </si>
  <si>
    <t xml:space="preserve">B/P VALENTINA </t>
  </si>
  <si>
    <t xml:space="preserve">B/P DOÑA BERTHA </t>
  </si>
  <si>
    <t>SR JOSE CEVALLOS</t>
  </si>
  <si>
    <t>HOJA 95% SARDINA 5%</t>
  </si>
  <si>
    <t>CORBATA 95% BOTELLA 5%</t>
  </si>
  <si>
    <t xml:space="preserve">RONCADOR </t>
  </si>
  <si>
    <t xml:space="preserve">POLLA </t>
  </si>
  <si>
    <t>HOJA 90% SARDINA 10%</t>
  </si>
  <si>
    <t>CORBATA 90% BOTELLA 10%</t>
  </si>
  <si>
    <t>MORENILLO 95% GALLINA 5%</t>
  </si>
  <si>
    <t>MILTON VELEZ</t>
  </si>
  <si>
    <t>TBR-520</t>
  </si>
  <si>
    <t>CARLOS CRESPIN</t>
  </si>
  <si>
    <t>GEZ-356</t>
  </si>
  <si>
    <t>B/P AMYLU</t>
  </si>
  <si>
    <t>CHUHUECO 90% - BAGRE 10%</t>
  </si>
  <si>
    <t>CHUHUECO 90% - RONCADOR 10%</t>
  </si>
  <si>
    <t>BAGRE 70% - POLLA 30%</t>
  </si>
  <si>
    <t>PESCA BLANCA ENTERA</t>
  </si>
  <si>
    <t>SUBPRODUCTO DE PINCHAGUA</t>
  </si>
  <si>
    <t>B/P DANIELA</t>
  </si>
  <si>
    <t xml:space="preserve">FIDEL CESPIN </t>
  </si>
  <si>
    <t>CARA</t>
  </si>
  <si>
    <t>CORBATA</t>
  </si>
  <si>
    <t>B/P DOÑA PATTY</t>
  </si>
  <si>
    <t>SR JULIO TRIVIÑO</t>
  </si>
  <si>
    <t>TORRES</t>
  </si>
  <si>
    <t>SR OSCAR BORBOR</t>
  </si>
  <si>
    <t>B/P NIÑA TAHIZ</t>
  </si>
  <si>
    <t>SR COLON GONZALEZ</t>
  </si>
  <si>
    <t>SUBPRODUCTO DE SELEMBA-MERLUZA</t>
  </si>
  <si>
    <t>B/P ANGEL</t>
  </si>
  <si>
    <t>B/P VALENTINA</t>
  </si>
  <si>
    <t>MORENILLO</t>
  </si>
  <si>
    <t>SR GLOBALPESCA</t>
  </si>
  <si>
    <t>B/P PARDELA</t>
  </si>
  <si>
    <t>POLLA 50% BAGRE 30% MORENILLO 20%</t>
  </si>
  <si>
    <t>RONCADOR 80% MORENILLO 20%</t>
  </si>
  <si>
    <t>BRANKETY</t>
  </si>
  <si>
    <t>SR STALIN CHICHANDE</t>
  </si>
  <si>
    <t>MORENILLO 93% BARRIGA JUMA 7%</t>
  </si>
  <si>
    <t>B/P VOLUNTAD DE DIOS</t>
  </si>
  <si>
    <t>B/P OFELIA</t>
  </si>
  <si>
    <t>B/P REGALITO DE DIOS II</t>
  </si>
  <si>
    <t>HOJA 45%CARA 25%BAGRE 12% POLLA 18%</t>
  </si>
  <si>
    <t>CORBATA 70% BAGRE 12%  POLLA 18%</t>
  </si>
  <si>
    <t>MORENILLO 75% BRAVO 12%-HOJA 13%</t>
  </si>
  <si>
    <t>MORENILLO 75% BRAVO 12%-CORBATA 13%</t>
  </si>
  <si>
    <t>B/P CAMPITO</t>
  </si>
  <si>
    <t>SR WILPER GONZALEZ</t>
  </si>
  <si>
    <t>PROMAR FR</t>
  </si>
  <si>
    <t>SR EDUARDO CAMPOVERDE</t>
  </si>
  <si>
    <t>B/P GUILLERMINA</t>
  </si>
  <si>
    <t>HOJA 85%-SARDINA 15%</t>
  </si>
  <si>
    <t>CORBATA 85%-BOTELLA 15%</t>
  </si>
  <si>
    <t>FERNANDO REYES</t>
  </si>
  <si>
    <t>B/P DON FAUSTO</t>
  </si>
  <si>
    <t>SR ORLANDO CEVALLOS</t>
  </si>
  <si>
    <t>ALFREDO CEDEÑO</t>
  </si>
  <si>
    <t>SUBPRODUCTO DE MORENILLO</t>
  </si>
  <si>
    <t>B/P MARIA JOSE</t>
  </si>
  <si>
    <t>B/P DIJAYMAR III</t>
  </si>
  <si>
    <t xml:space="preserve">MUELLE FORTIDEX        </t>
  </si>
  <si>
    <t xml:space="preserve">GMO-555    </t>
  </si>
  <si>
    <t xml:space="preserve">JAVIER ICAZA </t>
  </si>
  <si>
    <t>GHD-105</t>
  </si>
  <si>
    <t>ESCAMAS SOLIDO</t>
  </si>
  <si>
    <t xml:space="preserve">B/P SAN JORGE </t>
  </si>
  <si>
    <t xml:space="preserve">HERNAN MAZZINI  </t>
  </si>
  <si>
    <t xml:space="preserve">WILSON YAGUAL </t>
  </si>
  <si>
    <t>PCG-909</t>
  </si>
  <si>
    <t xml:space="preserve">B/PPARDELA </t>
  </si>
  <si>
    <t>210 SACOS 2578 - 175 SACOS 2551 - 35 SACOS 2560</t>
  </si>
  <si>
    <t xml:space="preserve">SUBPRODUCTO DE ALBACORA - SUB MERLUZA - VISCERAS </t>
  </si>
  <si>
    <t>SR MANUEL ROMERO</t>
  </si>
  <si>
    <t>CARGIL- RIVETO</t>
  </si>
  <si>
    <t xml:space="preserve">GON-687  </t>
  </si>
  <si>
    <t xml:space="preserve">56-24-08-4207-1              </t>
  </si>
  <si>
    <t>B/P PALBERT</t>
  </si>
  <si>
    <t>M</t>
  </si>
  <si>
    <t xml:space="preserve">PESCA ENTERA </t>
  </si>
  <si>
    <t xml:space="preserve">FEDERICO PIONCE </t>
  </si>
  <si>
    <t>GPY-293</t>
  </si>
  <si>
    <t>B/P MATIA</t>
  </si>
  <si>
    <t>SRA MARJORIE YAGUAL</t>
  </si>
  <si>
    <t>POLLA</t>
  </si>
  <si>
    <t>1242-12-2020</t>
  </si>
  <si>
    <t xml:space="preserve">JORGE PALLO    </t>
  </si>
  <si>
    <t xml:space="preserve">GBN-7211 </t>
  </si>
  <si>
    <t>2578-2551-2560</t>
  </si>
  <si>
    <t>GLOBALPESCA</t>
  </si>
  <si>
    <t>WILLIAN CASTRO</t>
  </si>
  <si>
    <t>GBN-8040</t>
  </si>
  <si>
    <t>LUIS CEDILLO</t>
  </si>
  <si>
    <t>MARCOS VIRI</t>
  </si>
  <si>
    <t>GBN-7254</t>
  </si>
  <si>
    <t>JHONATHAN MACIAS</t>
  </si>
  <si>
    <t>RAB-4050</t>
  </si>
  <si>
    <t xml:space="preserve">B/P VOLUNTAD DE DIOS </t>
  </si>
  <si>
    <t>SR WINPER GONZALEZ</t>
  </si>
  <si>
    <t xml:space="preserve">TAURA FORTIDEX - TRASLADO </t>
  </si>
  <si>
    <t>TAURA FORTIDEX - INGRESO</t>
  </si>
  <si>
    <t xml:space="preserve">CARGIL - PROTEINSEC   </t>
  </si>
  <si>
    <t xml:space="preserve"> 56-24-08-4207-1                                                                                                                                                                                                            </t>
  </si>
  <si>
    <t>B/P ALBERTO 2</t>
  </si>
  <si>
    <t>FEDERICO PIONCE</t>
  </si>
  <si>
    <t>SR STALIN CHICHANA</t>
  </si>
  <si>
    <t>JUAN ARDILA</t>
  </si>
  <si>
    <t>GKZ-0436</t>
  </si>
  <si>
    <t>LUIS MENDIETA</t>
  </si>
  <si>
    <t xml:space="preserve">LCH-0153 </t>
  </si>
  <si>
    <t>2570--2526-2551-2579-2524-2578-2560</t>
  </si>
  <si>
    <t>1351-12-2020</t>
  </si>
  <si>
    <t>WILLIAMS CASTRO</t>
  </si>
  <si>
    <t>SANTA ELENA</t>
  </si>
  <si>
    <t xml:space="preserve">AGUA COLA </t>
  </si>
  <si>
    <t>AGUA COLA PESCADO 2021</t>
  </si>
  <si>
    <t xml:space="preserve">MARCOS QUITIO </t>
  </si>
  <si>
    <t>GSP-9188</t>
  </si>
  <si>
    <t xml:space="preserve">POLLA BAGRE </t>
  </si>
  <si>
    <t>SUBPRODUCTO DE ALBACOA 70% SUB MERLUZA 25% VISCERAS 5%</t>
  </si>
  <si>
    <t>SUBPRODUCTO DE ALBACOA 75% SUB MERLUZA 20% VISCERAS 5%</t>
  </si>
  <si>
    <t xml:space="preserve">JHONNY GAVILANEZ         </t>
  </si>
  <si>
    <t xml:space="preserve">OCE-0117 </t>
  </si>
  <si>
    <t>GMP-0651</t>
  </si>
  <si>
    <t xml:space="preserve">ALBERTO SUAREZ  </t>
  </si>
  <si>
    <t>EAF-0819</t>
  </si>
  <si>
    <t>03-08-02-2</t>
  </si>
  <si>
    <t>3-0802-308-02-2</t>
  </si>
  <si>
    <t xml:space="preserve">NUTRIFISHING S.A. </t>
  </si>
  <si>
    <t>INGRESO DE CONCENTRADO</t>
  </si>
  <si>
    <t xml:space="preserve">ENRIQUE CHALEN </t>
  </si>
  <si>
    <t>GTI-1018</t>
  </si>
  <si>
    <t xml:space="preserve">SUBPRODUCTO DE ALBACOA - SUB DORADO - VISCERAS </t>
  </si>
  <si>
    <t>DEVOLUCION HIDROLIZADO DE PESCADO</t>
  </si>
  <si>
    <t>1 BINES</t>
  </si>
  <si>
    <t xml:space="preserve">EDGAR POVEDA   </t>
  </si>
  <si>
    <t xml:space="preserve">GBN-7024    </t>
  </si>
  <si>
    <t>B/P DOÑA BERTHA</t>
  </si>
  <si>
    <t>3-08-02-4356-1--3-4356-1-IFFO</t>
  </si>
  <si>
    <t>CARLOS PICO</t>
  </si>
  <si>
    <t>GBN-2160</t>
  </si>
  <si>
    <t>2844-01-2021</t>
  </si>
  <si>
    <t>SUN VICTORY FEEDSTUFF CO.,LTD</t>
  </si>
  <si>
    <t xml:space="preserve">3-4356-5-IFFO             </t>
  </si>
  <si>
    <t>HF-03-02-2021-00057-HF-06-02-2021-00058</t>
  </si>
  <si>
    <t xml:space="preserve">HF-03-02-2021-00057  </t>
  </si>
  <si>
    <t>PROCESO</t>
  </si>
  <si>
    <t>36-4357-2-IFFO</t>
  </si>
  <si>
    <t>MORENILLO 91%-CARA 9%</t>
  </si>
  <si>
    <t>MORENILLO 91%-CORBATA 9%</t>
  </si>
  <si>
    <t>36-4357-2--36-4357-1</t>
  </si>
  <si>
    <t>MORENILLO 96%-BRAVO 4%</t>
  </si>
  <si>
    <t>GNX-0101</t>
  </si>
  <si>
    <t>AGUA COCCION</t>
  </si>
  <si>
    <t>EBF-0486</t>
  </si>
  <si>
    <t xml:space="preserve">MEDINA </t>
  </si>
  <si>
    <t>JOSE CHAVEZ</t>
  </si>
  <si>
    <t>REGULAR</t>
  </si>
  <si>
    <t>JAIME PALMIRO</t>
  </si>
  <si>
    <t>PCC-4449</t>
  </si>
  <si>
    <t>3-09-02-4357-2</t>
  </si>
  <si>
    <t>4-4255-1-3-09021</t>
  </si>
  <si>
    <t>3-4155-1</t>
  </si>
  <si>
    <t>B/P HARRY</t>
  </si>
  <si>
    <t xml:space="preserve">3-4355-1-5--3-4355-2-5--34-07-02-4355-1-2                                                                                                                                                                                   </t>
  </si>
  <si>
    <t>34-07-02-1</t>
  </si>
  <si>
    <t>CARLOS COBEÑA</t>
  </si>
  <si>
    <t>GBN-5296</t>
  </si>
  <si>
    <t>3-4358-1-34-07-02-1</t>
  </si>
  <si>
    <t xml:space="preserve"> 3-07-02-1-3-4358-1         </t>
  </si>
  <si>
    <t>3-0702-1--43-4254-1</t>
  </si>
  <si>
    <t>43-4354-1--4-06-02</t>
  </si>
  <si>
    <t>ENRIQUE CHALEN</t>
  </si>
  <si>
    <t>3-4356-3--4-0602-6-0602</t>
  </si>
  <si>
    <t xml:space="preserve">3-4356-3--3-4356-2              </t>
  </si>
  <si>
    <t>CRISTOBAL COLON GONZALEZ</t>
  </si>
  <si>
    <t>31235-236</t>
  </si>
  <si>
    <t>FREDDY CAMPOVERDE</t>
  </si>
  <si>
    <t>MARCOS QUITIO</t>
  </si>
  <si>
    <t xml:space="preserve">GTI-1018  </t>
  </si>
  <si>
    <t>SR TIRCIO</t>
  </si>
  <si>
    <t>IVON VARGAS</t>
  </si>
  <si>
    <t>ANTONY POZO</t>
  </si>
  <si>
    <t>UCA-0521</t>
  </si>
  <si>
    <t>MORENILLO ANC</t>
  </si>
  <si>
    <t>ANCHOVETA</t>
  </si>
  <si>
    <t>PCB-3654</t>
  </si>
  <si>
    <t>ANGEL HERNANDEZ</t>
  </si>
  <si>
    <t>OAA-2135</t>
  </si>
  <si>
    <t>KEVIN BENITEZ</t>
  </si>
  <si>
    <t>OAK-0323</t>
  </si>
  <si>
    <t>JOSE OBANDO</t>
  </si>
  <si>
    <t>TAA-3517</t>
  </si>
  <si>
    <t>SUBPRODUCTO DE MORENILLO-CABALLA</t>
  </si>
  <si>
    <t>DARWIN ZHIGUE</t>
  </si>
  <si>
    <t>JOSE MENDOZA</t>
  </si>
  <si>
    <t>OCM-0457</t>
  </si>
  <si>
    <t>ANGEL INFANTE</t>
  </si>
  <si>
    <t>OBA-5767</t>
  </si>
  <si>
    <t xml:space="preserve">FREDDY CASTILLO  </t>
  </si>
  <si>
    <t>JAA-1981</t>
  </si>
  <si>
    <t xml:space="preserve">PEDRO MALACATUS   </t>
  </si>
  <si>
    <t xml:space="preserve">OAA-2337 </t>
  </si>
  <si>
    <t>DANNY SANCHEZ</t>
  </si>
  <si>
    <t>LAA-1445</t>
  </si>
  <si>
    <t>GONZALO MACAS</t>
  </si>
  <si>
    <t>OAA-2211</t>
  </si>
  <si>
    <t xml:space="preserve">FELIX ESPINOZA      </t>
  </si>
  <si>
    <t xml:space="preserve">LEH-0740 </t>
  </si>
  <si>
    <t xml:space="preserve">LUIS CORDOVA    </t>
  </si>
  <si>
    <t>GRE-0127</t>
  </si>
  <si>
    <t>BAGRE 40%-CARA 60%</t>
  </si>
  <si>
    <t>BAGRE 40%-CORBATA 60%</t>
  </si>
  <si>
    <t xml:space="preserve">SUBPRODUCTO DE ALBACORA 65%-SUBP ATUN COCIDO 10% - SUBP TILAPIA 20% - VISCERAS 5% </t>
  </si>
  <si>
    <t>SUBPRODUCTO DE ALBACORA 60%- SUBP DORADO 30%- VISCERAS  10%</t>
  </si>
  <si>
    <t>SUBPRODUCTO DE ALBACOA 35% - SUB DORADO 60% - VISCERAS 5%</t>
  </si>
  <si>
    <t>POLLA 80% BAGRE 20%</t>
  </si>
  <si>
    <t>RONCADOR</t>
  </si>
  <si>
    <t xml:space="preserve">CEPROMAR </t>
  </si>
  <si>
    <t>PEDRO CEDÑO</t>
  </si>
  <si>
    <t xml:space="preserve">MUELLE FORTIDEX </t>
  </si>
  <si>
    <t xml:space="preserve">GHD-105 </t>
  </si>
  <si>
    <t>MORENILLO 94% PICUDILLO 6%</t>
  </si>
  <si>
    <t xml:space="preserve">MORENILLO </t>
  </si>
  <si>
    <t xml:space="preserve">PROMOPESCA       </t>
  </si>
  <si>
    <t>SUBPRODUCTO ATUN COCIDO</t>
  </si>
  <si>
    <t>SUBPRODUCTO DE CABALLA</t>
  </si>
  <si>
    <t>SUBPRODUCTO DE ALBACORA 55%SUB DORADO 25% SUB ATUN COCIDO 10% VISCERAS 10%</t>
  </si>
  <si>
    <t>MARLENE RODRIGUEZ ZAMBRANO</t>
  </si>
  <si>
    <t>JOSE BAZURTO</t>
  </si>
  <si>
    <t>GSV-5126</t>
  </si>
  <si>
    <t xml:space="preserve">B/P MATIA </t>
  </si>
  <si>
    <t xml:space="preserve">EDUARDO CAMPOVERDE </t>
  </si>
  <si>
    <t xml:space="preserve">JHON CADENA </t>
  </si>
  <si>
    <t>GSN-3326</t>
  </si>
  <si>
    <t xml:space="preserve">B/P DIJAYMA IV </t>
  </si>
  <si>
    <t xml:space="preserve">SRA ALBA LUCAS </t>
  </si>
  <si>
    <t xml:space="preserve">ALFREDO CEDEÑO       </t>
  </si>
  <si>
    <t xml:space="preserve">SUBPRODUCTO DE CABALLA </t>
  </si>
  <si>
    <t>CARLOS MURGA</t>
  </si>
  <si>
    <t>GSB-6268</t>
  </si>
  <si>
    <t>MORENILLO 70%-GALLINA 30%</t>
  </si>
  <si>
    <t>MORENILLO 80 % MERLUZA 20%</t>
  </si>
  <si>
    <t xml:space="preserve">JUAN ARDILA   </t>
  </si>
  <si>
    <t xml:space="preserve">CARGIL - PROTEINSEC      </t>
  </si>
  <si>
    <t xml:space="preserve">LISANDRO CALZADA </t>
  </si>
  <si>
    <t>CARGIL - RIVETO</t>
  </si>
  <si>
    <t xml:space="preserve">JONATHAN NAPA </t>
  </si>
  <si>
    <t>BAA-1919</t>
  </si>
  <si>
    <t>MORENILLO 20% BOTELLA 80%</t>
  </si>
  <si>
    <t>7-13-01-4338-1- 11 PALET -  1 PALLET - 7-13-01-4338-2</t>
  </si>
  <si>
    <t xml:space="preserve">B/P SHIRLEY </t>
  </si>
  <si>
    <t>SRA MARIANA QUIJIJE</t>
  </si>
  <si>
    <t>EDUARDO CAMPOVERDE</t>
  </si>
  <si>
    <t>EUDYS VERA</t>
  </si>
  <si>
    <t>GSN-3283</t>
  </si>
  <si>
    <t>B/P VIRGEN DE FATIMA</t>
  </si>
  <si>
    <t>MORENILLO 60% GALLINAZA 40%</t>
  </si>
  <si>
    <t>SR BRANKETY</t>
  </si>
  <si>
    <t>BOTELLA</t>
  </si>
  <si>
    <t>SR BOLIVAR TIRCIO</t>
  </si>
  <si>
    <t>MORENILLO 64%-GALLINAZA 36%</t>
  </si>
  <si>
    <t xml:space="preserve"> SUBP DORADO 35% -SUBP ATUN 15% - CORBATA 20%-MORENILLO 25%-VISCERAS  5%                                                                                                                                                                                                             </t>
  </si>
  <si>
    <t xml:space="preserve"> SUBP DORADO 45% -SUBP ALBACORA 20%-SUBP ATUN  10%-SUBP MORENILLO 20%-VISCERAS 5%                                                                                                                                                                                                       </t>
  </si>
  <si>
    <t>B/P PALBER</t>
  </si>
  <si>
    <t>378 SACOS 4-19-1142-90- 84 SACOS 4-05-12-4305-1 - 42 SACOS 34-4166-1</t>
  </si>
  <si>
    <t>3-4359-3 IFFO</t>
  </si>
  <si>
    <t xml:space="preserve">CESAR PAREDES </t>
  </si>
  <si>
    <t>GLZ-0541</t>
  </si>
  <si>
    <t xml:space="preserve">CARGIL - PROTEINSEC </t>
  </si>
  <si>
    <t xml:space="preserve">378 SACOS 3-4356-2 IFFO - 126 SACOS 3-4356-4 IFFO </t>
  </si>
  <si>
    <t>210 SACOS 3-4359-3 IFFO - 210 SACOS 3-4356-1 IFFO - 84 SACOS 3-4356-4 IFFO</t>
  </si>
  <si>
    <t xml:space="preserve">B/P ANGEL </t>
  </si>
  <si>
    <t>2573-2542-2577-2503-2551-2495-</t>
  </si>
  <si>
    <t xml:space="preserve">B/P MARIA JOSE </t>
  </si>
  <si>
    <t>MORENILLO 74% PICUDILLO 26%</t>
  </si>
  <si>
    <t>PABLO CARRERA</t>
  </si>
  <si>
    <t xml:space="preserve">PPK-030   </t>
  </si>
  <si>
    <t xml:space="preserve"> SUBP DORADO 10% -SUBP ALBACORA 70% -SUBP ATUN 15%  -VISCERAS  5%                                                                                                                                                                                                     </t>
  </si>
  <si>
    <t>SUBPRODUCTO DE SARDINA</t>
  </si>
  <si>
    <t>120 SACOS 4-4233-2 -90 SACOS 4-1909-4231-1   89 SACOS 56-2008-4203-1  60 SACOS 56-0809-4220-1  90 SACOS 46-1808-4201 - 30 SACOS 1-4201-1 42 SACOS 43-4203-1  -42 SACOS 334-10-2020 - 40 SACOS 4-4233-2 42 1 PALLET</t>
  </si>
  <si>
    <t>POLLA BAGRE 70% GALLINA 30%</t>
  </si>
  <si>
    <t xml:space="preserve">262 SACOS 3-13-02-4361-2 - 252 SACOS 3-4363-1 IFFO </t>
  </si>
  <si>
    <t xml:space="preserve">B/P DOÑA PATTY  </t>
  </si>
  <si>
    <t>462 SACOS 3-4363-1 IFFO - 42 SACOS 3-4363-2 IFFO</t>
  </si>
  <si>
    <t>210 SACOS 3-4363-2 IFFO - 117 SACOS 3-11-02-4359-1 - 126 SACOS 3-4360-2 IFFO - 42 SACOS 3-13-02-4361-1</t>
  </si>
  <si>
    <t>3-13-02-4361-1</t>
  </si>
  <si>
    <t>168 SACOS 3-13-02-4361-1 - 336 SACOS 3-4362-1 IFFO</t>
  </si>
  <si>
    <t xml:space="preserve">B/P ISABELLA </t>
  </si>
  <si>
    <t>MUELLE FORTIDEX</t>
  </si>
  <si>
    <t>JAVIER ICAZA</t>
  </si>
  <si>
    <t>ESCAMA SOLIDO</t>
  </si>
  <si>
    <t>SRA SARDIBELLA</t>
  </si>
  <si>
    <t xml:space="preserve">LADY SOLIS   </t>
  </si>
  <si>
    <t xml:space="preserve">JHONNY MUÑOZ   </t>
  </si>
  <si>
    <t xml:space="preserve">GSO-1538  </t>
  </si>
  <si>
    <t>4..81</t>
  </si>
  <si>
    <t xml:space="preserve">SUBP ALBACORA 50% -SUBP MERLUZA 25%-SUBP MORENILLO 20%-VISCERAS 5%                                                                                                                                                                                                   </t>
  </si>
  <si>
    <t>HF-05-02-2021-00059</t>
  </si>
  <si>
    <t>378 SACOS 3-4362-1 IFFO - 126 SACOS 3-4362-2 IFFO</t>
  </si>
  <si>
    <t>MORENILLO 50% PICUDILLO 50%</t>
  </si>
  <si>
    <t>SR COLON ONZALEZ</t>
  </si>
  <si>
    <t>S,F</t>
  </si>
  <si>
    <t xml:space="preserve">3-4362-2 IFFO </t>
  </si>
  <si>
    <t xml:space="preserve">PESCA BLANCA ENTERA </t>
  </si>
  <si>
    <t>2444-2539-2494-2411-2516-2407-2450-2417-2445</t>
  </si>
  <si>
    <t>2523-2495-2454-2461-2425-2338-2529-2467-2525-2356-2468-2539-2359</t>
  </si>
  <si>
    <t>84 SACOS 3-4362-2 IFFO - 378 SACOS 3-4366-2 IFFO - 42 SACOS 3-4360-2 IFFO</t>
  </si>
  <si>
    <t xml:space="preserve">B/P MI PIEDACITA </t>
  </si>
  <si>
    <t>2469-2542-2577-2503-2571-2534-2542-2571-2554-2572-2503-2384</t>
  </si>
  <si>
    <t>MORENILLO 96% HOJA 4%</t>
  </si>
  <si>
    <t>MORENILLO 96% CORBATA 4%</t>
  </si>
  <si>
    <t>SR JOSE RISO</t>
  </si>
  <si>
    <t>SR CALOS CHICHANDE</t>
  </si>
  <si>
    <t>GEOVANNY REGALADO</t>
  </si>
  <si>
    <t>GJD-0434</t>
  </si>
  <si>
    <t xml:space="preserve">7-20-01-4343-1--7-06-01-4332-1                         </t>
  </si>
  <si>
    <t>SR VICENTE TRIVIÑO</t>
  </si>
  <si>
    <t>EBF-486</t>
  </si>
  <si>
    <t>B/P DIJAYMAR IV</t>
  </si>
  <si>
    <t>SR MANOLO ROMERO</t>
  </si>
  <si>
    <t xml:space="preserve">JIMMY CHAVEZ   </t>
  </si>
  <si>
    <t xml:space="preserve">SUBP ALBACORA  45% -SUBP MERLUZA 30% -SUBP DORADO 20% -VISCERAS 5%                                                                                                                                                                                                </t>
  </si>
  <si>
    <t>3-4360-1 IFFO</t>
  </si>
  <si>
    <t>3-4360-1 IFFO - 3-4360-2 IFFO</t>
  </si>
  <si>
    <t xml:space="preserve">SR STALIN CHICHANDE </t>
  </si>
  <si>
    <t>3-4360-2-1 IFFO - 3-4359-4-1 IFFO</t>
  </si>
  <si>
    <t xml:space="preserve">3-4359-41 IIFO - 3-4366-2 I FFFO </t>
  </si>
  <si>
    <t xml:space="preserve">B/P MI PIEDACITAA </t>
  </si>
  <si>
    <t>MORENILLO 85% GALLINA 15%</t>
  </si>
  <si>
    <t>SR CARLOS CHICHANDA</t>
  </si>
  <si>
    <t>SR JOSELITO RISO</t>
  </si>
  <si>
    <t>3-4365-1- IFFO</t>
  </si>
  <si>
    <t>3-4365-1- IFFO - 3-4365 -2 I IFFO</t>
  </si>
  <si>
    <t>2473-2579-2473-2435-2578-2526-2551-2576-2464-2525-</t>
  </si>
  <si>
    <t>SA 25 KG</t>
  </si>
  <si>
    <t>SA 50 K</t>
  </si>
  <si>
    <t xml:space="preserve">B/P DALMACIA </t>
  </si>
  <si>
    <t xml:space="preserve">3-4364-1- IFFO - 3-18-02-4366-2 </t>
  </si>
  <si>
    <t xml:space="preserve">B/P ALZOMAR </t>
  </si>
  <si>
    <t xml:space="preserve">B/P JUAN CARLOS </t>
  </si>
  <si>
    <t>LILIBY</t>
  </si>
  <si>
    <t>SR JHONNY BRAVO</t>
  </si>
  <si>
    <t>SR ARTURO JARAMILLO</t>
  </si>
  <si>
    <t>SARDINA</t>
  </si>
  <si>
    <t>TOLVA</t>
  </si>
  <si>
    <t>BOTELLA 85% MORENILLO 15%</t>
  </si>
  <si>
    <t>MORENILLO 75% GALLINA 25%</t>
  </si>
  <si>
    <t>MORENILLO 90% GALLINA 10%</t>
  </si>
  <si>
    <t>MORENILLO 90%GALLINA 10%</t>
  </si>
  <si>
    <t>JUAN DELADO</t>
  </si>
  <si>
    <t>SUB.PRODUCTO DE DORADO</t>
  </si>
  <si>
    <t>B/P. SAN JORGE</t>
  </si>
  <si>
    <t>B/P.ISABELA</t>
  </si>
  <si>
    <t xml:space="preserve">GALLINA </t>
  </si>
  <si>
    <t>SUB.PRODUCTO DE ALBACORA 60% SUB ATUN COCIDO 35% VISCERAS5%</t>
  </si>
  <si>
    <t>SUB.PRODUCTO DE ALBACORA 60% SUB. MERLUSA 10% SUB. DORADO 25% VISCERAS 5%</t>
  </si>
  <si>
    <t xml:space="preserve">PICUDILLO  </t>
  </si>
  <si>
    <t>SRA ALBA LUCAS</t>
  </si>
  <si>
    <t>B/P ALZOMAR</t>
  </si>
  <si>
    <t>BOTELLA 50%-MORENILLO 40% GALLINA 10%</t>
  </si>
  <si>
    <t>B/P ISABELLA</t>
  </si>
  <si>
    <t>SRA SARDUBELLA</t>
  </si>
  <si>
    <t>PICUDILLO 90%-MORENILLO 10%</t>
  </si>
  <si>
    <t>B/P DALMACIA</t>
  </si>
  <si>
    <t>MORENILLO  88%-GALLINA 12%</t>
  </si>
  <si>
    <t>MORENILLO 55%-BOTELLA 40%-GALLINA 5%</t>
  </si>
  <si>
    <t>B/P ALBETO 1</t>
  </si>
  <si>
    <t>B/P GEPSA</t>
  </si>
  <si>
    <t xml:space="preserve">JOSE MONTERO      </t>
  </si>
  <si>
    <t>GALLINA 22%-PICUDILLO 5%-SARDINA 50%-HOJA 23%</t>
  </si>
  <si>
    <t>GALLINA 22%-PICUDILLO 5%-BOTELLA 50%-CORBATA 23%</t>
  </si>
  <si>
    <t>HERNANA MAZZINI</t>
  </si>
  <si>
    <t>BOTELLA 50%-GALLINA 50%</t>
  </si>
  <si>
    <t xml:space="preserve">GALLINA  </t>
  </si>
  <si>
    <t>SUB.PRODUCTO DE ALBACORA 45%-SUB. MORENILLO 15% -SUB. DORADO 35%- VISCERAS 5%</t>
  </si>
  <si>
    <t xml:space="preserve">LOTE 3-18-02-4366-1            </t>
  </si>
  <si>
    <t>MORENILLO 95%-GALLINA 5%</t>
  </si>
  <si>
    <t xml:space="preserve">LOTE 3-18-02-4366-1--3-4366-1 IFFO                                                                                                                                                                                         </t>
  </si>
  <si>
    <t>GALLINA</t>
  </si>
  <si>
    <t xml:space="preserve">B/P GEPSA </t>
  </si>
  <si>
    <t xml:space="preserve">B/P DOÑA PATTY </t>
  </si>
  <si>
    <t xml:space="preserve">MORENILLO 80% GALLINA 20% </t>
  </si>
  <si>
    <t>POLLA 70% SARDINA 30%</t>
  </si>
  <si>
    <t xml:space="preserve">420 SACOS 3-4366-1 IFFO - 84 SACOS 3-4366-2 IFFO </t>
  </si>
  <si>
    <t xml:space="preserve">SUBPRODUCTO DORADO </t>
  </si>
  <si>
    <t>2397-2391-2484-2492-2435-2454-2541-2454-2474-2392-2395-248</t>
  </si>
  <si>
    <t>2490-2434-2431-2494-2431-2569-2397-2478-2541-2421-2390-2443</t>
  </si>
  <si>
    <t xml:space="preserve">OSCAR PALADINES </t>
  </si>
  <si>
    <t>LUIS JARAMILLO</t>
  </si>
  <si>
    <t>YAA-1119</t>
  </si>
  <si>
    <t>SUBPRODUCTO MERLUZA 31% VISCERAS BUCHE 16% SUB DE BOTELLA 45% GALLINAZA ENTERA 8%</t>
  </si>
  <si>
    <t>SUBPRODUCTO DE ALBACORA 70% MERLUSA 25%VISCERAS 5%</t>
  </si>
  <si>
    <t xml:space="preserve">SUBPRODUCTO DE SARDINA </t>
  </si>
  <si>
    <t>RONCADOR 70% BOTELLA 30%</t>
  </si>
  <si>
    <t>BN-5296</t>
  </si>
  <si>
    <t xml:space="preserve">LOTES 2397-2539--2397-2494--2440-2407                                                                                                                                                                                        </t>
  </si>
  <si>
    <t>JHON FLORES</t>
  </si>
  <si>
    <t>GBN-8647</t>
  </si>
  <si>
    <t>SR CALOS CHICHADA</t>
  </si>
  <si>
    <t>ALFONSO MORA</t>
  </si>
  <si>
    <t>JOSE ALVAREZ</t>
  </si>
  <si>
    <t>GSY-4121</t>
  </si>
  <si>
    <t>IMPROSA</t>
  </si>
  <si>
    <t>4 BINES</t>
  </si>
  <si>
    <t>GIT-1018</t>
  </si>
  <si>
    <t>HF-17-02-2021-00064</t>
  </si>
  <si>
    <t>LCH-0154</t>
  </si>
  <si>
    <t>TAURA FORTIDEX - INGRESO - JAMBELI</t>
  </si>
  <si>
    <t>2381-2409-2382-2439-2371-2460-2213-2475-2189-2524-2428-2524</t>
  </si>
  <si>
    <t>SUBP ALBACORA 65% SUBP MERLUZA 30% VISCERAS 5%</t>
  </si>
  <si>
    <t>420 SACOS 6-16-02-4364-1 - 84 SACOS 6-29-01-4348-1</t>
  </si>
  <si>
    <t>OSWALDO VELEZ</t>
  </si>
  <si>
    <t>PPE-0150</t>
  </si>
  <si>
    <t>CARGIL - PROTEINSEC</t>
  </si>
  <si>
    <t>6-13-02-4361-1</t>
  </si>
  <si>
    <t>210 SACOS 3-4355-2 - 126 SACOS 3-4356-5</t>
  </si>
  <si>
    <t xml:space="preserve">70 SACOS 2832 - 490 SACOS 7-27-11-4298-1 - 280 SACOS 7-01-12-4301-2 </t>
  </si>
  <si>
    <t>350 SACOS 7-01-12-4301-02 - 490 SACOS 7-28-11-4299-1</t>
  </si>
  <si>
    <t>JYMMY CHAVEZ</t>
  </si>
  <si>
    <t>PPK-030</t>
  </si>
  <si>
    <t>3-4359-2-IFFO-1358-59-60</t>
  </si>
  <si>
    <t xml:space="preserve">3-4356-3-3-0802-2                                                                                                                                                                                                            </t>
  </si>
  <si>
    <t xml:space="preserve">2403-2434--2403-2356-2403-2356-2403-2339-2378-2525-2434-2356                                                                                                                                                            </t>
  </si>
  <si>
    <t xml:space="preserve">2494-2419-2525-2474-2542-2322-2213-2450-2360-2538-2359-2593                                                                                                                                                             </t>
  </si>
  <si>
    <t xml:space="preserve">36-4357-1--3-4358-1--3-0802-2                                                                                                                                                                                                </t>
  </si>
  <si>
    <t>3-09-02-4357-1</t>
  </si>
  <si>
    <t>SUBP ALBACORA 70% SUBP MERLUZA 25% VICERAS 5%</t>
  </si>
  <si>
    <t>LADY SOLIS</t>
  </si>
  <si>
    <t>MARLON MATEO</t>
  </si>
  <si>
    <t>GSO-1538</t>
  </si>
  <si>
    <t>SUBPRODUCTO DE WAHOO 50%- SUB CALAMAR 30%-SUBP MERLUZA 20%</t>
  </si>
  <si>
    <t xml:space="preserve">3-09-02-4357-1-3-4359-2 IFFO--3-4359-1 IFFO                                                                                                                                                                                 </t>
  </si>
  <si>
    <t xml:space="preserve"> 1359-02-2021         </t>
  </si>
  <si>
    <t>1359-02-2021--1358-02-2021</t>
  </si>
  <si>
    <t xml:space="preserve">1358-02-2021--3-09-02-4357-1--3-4359-1-IFO                                                                                                                                                                             </t>
  </si>
  <si>
    <t xml:space="preserve">LOTE 3-4367-2--34-4360-1360-02-2021                                                                                                                                                                                         </t>
  </si>
  <si>
    <t xml:space="preserve">LOTE 4356-1--1360-02-2021-1356-02-2021                                                                                                                                                                                      </t>
  </si>
  <si>
    <t>336 SACOS 1356-02-2021 - 172 SACOS 13355-02-2021</t>
  </si>
  <si>
    <t>SUBPRODUCTO DE ALBACORA 65% SUB DORADO 30% VISCERAS 5%</t>
  </si>
  <si>
    <t>SUBPRODUCTO DE ALBACORA 60% SUB DORADO 35% VISCERAS 5%</t>
  </si>
  <si>
    <t>SUBPRODUCTO DE ALBACORA 65% SUB MORENILLO 30% VISCERAS 5%</t>
  </si>
  <si>
    <t>SUBPRODUCTO DE ALBACORA 45% SUB MORENILLO 50% VISCERAS 5%</t>
  </si>
  <si>
    <t>SUBPRODUCTO DE ALBACORA 65% SUB ATUN COCIDO 30% VICERAS 5%</t>
  </si>
  <si>
    <t>SUBP DE ALBACORA 40% SUBP DORADO  55% VISCERAS 5%</t>
  </si>
  <si>
    <t xml:space="preserve">TOLVA </t>
  </si>
  <si>
    <t>SUBPRODUCTO DE ALBACORA 60% SUB DORADO 30% VISCERAS 10%</t>
  </si>
  <si>
    <t>70 SACOS 7-04-1-4330-01 - 140 SACOS 7-28-11-4299-1 - 70 SACOS 7-07-12-4307-1 -70 SACOS 2832-12-2020-  490 SACOS 7-01-12-4301-1</t>
  </si>
  <si>
    <t>560 SACOS 7-01-12-4301-1 - 210 SACOS 7-06-01-4332-1 - 70 SACOS 7-20-01-4343-1</t>
  </si>
  <si>
    <t>7-05-01-4331-1</t>
  </si>
  <si>
    <t>SUBPRODUCTO DE ALBACORA SUB MERLUZA VISCERAS</t>
  </si>
  <si>
    <t xml:space="preserve">LOTE 1355            </t>
  </si>
  <si>
    <t xml:space="preserve">3-4368-2--3-4359-1    </t>
  </si>
  <si>
    <t>SUBPRODUCTO DE TILAPIA</t>
  </si>
  <si>
    <t xml:space="preserve">1355---3-4359-1                   </t>
  </si>
  <si>
    <t xml:space="preserve"> 3-4363-2--3-4360-2     </t>
  </si>
  <si>
    <t xml:space="preserve">NO SE RECIBIO MATERIA PRIMA </t>
  </si>
  <si>
    <t>HF-22-02-2021-00066</t>
  </si>
  <si>
    <t>HF-18-02-2021-00065</t>
  </si>
  <si>
    <t>HIGHNESS ENTERPRISE CO.,.LTD</t>
  </si>
  <si>
    <t>EDUARDO DUARTE</t>
  </si>
  <si>
    <t>PTD-0746</t>
  </si>
  <si>
    <t>2847-01-2021-18-01-2021</t>
  </si>
  <si>
    <t>2846-01-2021-17-01-2021</t>
  </si>
  <si>
    <t>HF-25-02-2021-00067</t>
  </si>
  <si>
    <t xml:space="preserve">GISIS S.A. </t>
  </si>
  <si>
    <t>7-0202-01  -7-03202-1</t>
  </si>
  <si>
    <t>7-2001-1 - 7-1301-2 - 7-1301-1-  7-0202-1  -7 -1401-1</t>
  </si>
  <si>
    <t>7-2401-1  -7-1401-1  7-2501-1   7-0202-1  -7-07-01</t>
  </si>
  <si>
    <t>GIY-6045</t>
  </si>
  <si>
    <t xml:space="preserve"> LOTE 7-03-02-4349-1--7-09-01-4334-2--7-18-01-4341-1--7-18-01-4341-2--7-12-01-4337-1-7-03-02-4349-1                                                                                                                          </t>
  </si>
  <si>
    <t xml:space="preserve">SANTIAGO MALDONADO </t>
  </si>
  <si>
    <t xml:space="preserve">GALO TUAZA </t>
  </si>
  <si>
    <t>APM-02-2021</t>
  </si>
  <si>
    <t>B/P DIEGO ARMANDO</t>
  </si>
  <si>
    <t>SR ALFONSO QUINTERO</t>
  </si>
  <si>
    <t xml:space="preserve">OSWALDO VELEZ </t>
  </si>
  <si>
    <t xml:space="preserve">CARGIL PROTEISENC </t>
  </si>
  <si>
    <t>WILSON YAGUAL</t>
  </si>
  <si>
    <t>GFE-385</t>
  </si>
  <si>
    <t>ROSENDO LINDAO</t>
  </si>
  <si>
    <t xml:space="preserve">FAUSTO GARCIA </t>
  </si>
  <si>
    <t>MBN-251</t>
  </si>
  <si>
    <t xml:space="preserve">CHUHUECO </t>
  </si>
  <si>
    <t xml:space="preserve">CARLOS CRESPIN </t>
  </si>
  <si>
    <t xml:space="preserve">JUAN ARDILA </t>
  </si>
  <si>
    <t>HF-01-03-2021-00069</t>
  </si>
  <si>
    <t>HF-24-02-2021-00068</t>
  </si>
  <si>
    <t>PABLO VILLLON</t>
  </si>
  <si>
    <t>SARDINA 60%-GALLINA 30%-HOJA 10%</t>
  </si>
  <si>
    <t>BOTELLA 60%-GALLINA 30%-CORBATA 10%</t>
  </si>
  <si>
    <t>B/P JOSSELYN</t>
  </si>
  <si>
    <t xml:space="preserve">SARDINA   </t>
  </si>
  <si>
    <t xml:space="preserve">BOTELLA  </t>
  </si>
  <si>
    <t>JUAN MATEO</t>
  </si>
  <si>
    <t>POLLA BAGRE 64%-GALLINA 36%</t>
  </si>
  <si>
    <t>POLLA BAGRE 35%-GALLINA 65%</t>
  </si>
  <si>
    <t>GALLINA 90%-POLLA BAGRE 10%</t>
  </si>
  <si>
    <t>CORBATA 90%- BOTELLA 10%</t>
  </si>
  <si>
    <t>SUBP ALBACORA 60% - SUBP MERLUZA 25%-SUBP DORADO 10%  - VISCERAS 5%</t>
  </si>
  <si>
    <t xml:space="preserve">B/P VB III </t>
  </si>
  <si>
    <t>B/P MANTARO</t>
  </si>
  <si>
    <t>GALLINA 90% VOLADORA 7% CARA 3%</t>
  </si>
  <si>
    <t>GALLINA 90% MORENILLO 7% CORBATA 3%</t>
  </si>
  <si>
    <t>LUIS PADILLA</t>
  </si>
  <si>
    <t>GJD-0094</t>
  </si>
  <si>
    <t>MARSIPESCA S.A.</t>
  </si>
  <si>
    <t xml:space="preserve">RENE MARQUEZ </t>
  </si>
  <si>
    <t>GALLINA 93% SARDINA 7%</t>
  </si>
  <si>
    <t>GALLINA 93% BOTELLA 7%</t>
  </si>
  <si>
    <t>SR FREDDY CAMPOVERDE</t>
  </si>
  <si>
    <t>SARDIBELLA S.A.</t>
  </si>
  <si>
    <t>APP-03-2021</t>
  </si>
  <si>
    <t>APM-01-2021</t>
  </si>
  <si>
    <t>MORENILLO 70 %-SARDINA 30%</t>
  </si>
  <si>
    <t>MORENILLO 70%-BOTELLA 30%</t>
  </si>
  <si>
    <t xml:space="preserve">GALLINA 90%- SARDINA 5% HOJA 5% </t>
  </si>
  <si>
    <t>GALLINA 90% BOTELLA 5%- CORBATA 5%</t>
  </si>
  <si>
    <t>POLLA BAGRE 85%-GALLINA 15%</t>
  </si>
  <si>
    <t xml:space="preserve">POLLA BAGRE  </t>
  </si>
  <si>
    <t>POLLA BAGRE 10%-GALLINA 90%</t>
  </si>
  <si>
    <t>SUBP ALBACORA 55%- SUBP MERLUZA 15%-SUBP DORADO 20%- VISCERAS 10%</t>
  </si>
  <si>
    <t>MORENILLO 94% BARRIGA JUMA 6%</t>
  </si>
  <si>
    <t>SR JOSE MEDINA</t>
  </si>
  <si>
    <t xml:space="preserve">B/P MARIA VIOLETA </t>
  </si>
  <si>
    <t>SEPORCOM S.A.</t>
  </si>
  <si>
    <t xml:space="preserve">VICTOR QUINDE </t>
  </si>
  <si>
    <t xml:space="preserve">B/P RUBEN ANDRES </t>
  </si>
  <si>
    <t xml:space="preserve">ESCAMAS SOLIDO </t>
  </si>
  <si>
    <t>6-13-02- 1 - 4361-1</t>
  </si>
  <si>
    <t xml:space="preserve">SUBP ALBACORA - SUBP MERLUZA -SUBP DORADO - VISCERAS </t>
  </si>
  <si>
    <t>RBA-6028</t>
  </si>
  <si>
    <t>CRISTHIAN MAGALLANES</t>
  </si>
  <si>
    <t>GSA-2826</t>
  </si>
  <si>
    <t>MORENILLO 85% BOTELLA 10% GALLINAZA 5%</t>
  </si>
  <si>
    <t>SARDINA 40% POLLA 60%</t>
  </si>
  <si>
    <t>BARRIGA JUMA 65%  MORENILLO 35%</t>
  </si>
  <si>
    <t>SER JOSE CEVALLOS</t>
  </si>
  <si>
    <t>PICUDILLO 40% MORENILLO 60%</t>
  </si>
  <si>
    <t xml:space="preserve">BARRIGA JUMA   </t>
  </si>
  <si>
    <t>SUBPRODUCTO DE ALBACORA - SUBP MERLUZA - BOTELLA - VISCERAS</t>
  </si>
  <si>
    <t>SUBPRODUCTO DE ALBACORA - SUBP DE ATUN COCIDO - VICERASS</t>
  </si>
  <si>
    <t>SARDINA 80%-CHULLO 20%</t>
  </si>
  <si>
    <t>BOTELLA 80%-CHULLO 20%</t>
  </si>
  <si>
    <t>B/P MARIA VIOLETA</t>
  </si>
  <si>
    <t>SR SEPORCOMP S.A</t>
  </si>
  <si>
    <t>SARDINA 96%-PICUDILLO 4%</t>
  </si>
  <si>
    <t>BOTELLA 96%-PICUDILLO 4%</t>
  </si>
  <si>
    <t>MBA-8987</t>
  </si>
  <si>
    <t>SUBPRODUCTO DE ALBACORA 45% - SUBP DORADO 15% - BOTELLA 35% - VISCERAS 5%</t>
  </si>
  <si>
    <t xml:space="preserve"> APM 02-2021               </t>
  </si>
  <si>
    <t>LOTE 1361</t>
  </si>
  <si>
    <t xml:space="preserve">LOTE 1361---3-4368-4--1361                                                                                                                                                                                                  </t>
  </si>
  <si>
    <t>SR MARLIN MOLINA</t>
  </si>
  <si>
    <t>RONNY JORDAN</t>
  </si>
  <si>
    <t>BAGRE</t>
  </si>
  <si>
    <t>LOTE 3-4368-1 IFFO</t>
  </si>
  <si>
    <t>BOTELLA 40%-BAGRE 35%-POLLA 25%</t>
  </si>
  <si>
    <t>6-0602-1--4-0602-1--4-4355-1--56-0801--1333-4-4233-2-3-4360-2</t>
  </si>
  <si>
    <t>BN-7592</t>
  </si>
  <si>
    <t>POLLA 85%-SARDINA 15%</t>
  </si>
  <si>
    <t>RONCADOR 85%-BOTELLA 15%</t>
  </si>
  <si>
    <t>FAUSTO GARCIA</t>
  </si>
  <si>
    <t>PPZ-0957</t>
  </si>
  <si>
    <t xml:space="preserve">HERNAN MAZZINI </t>
  </si>
  <si>
    <t xml:space="preserve">JUAN DELGADO </t>
  </si>
  <si>
    <t>POLLA 80% SARDINA 20%</t>
  </si>
  <si>
    <t>RONCADOR 80% BOTELLA 20%</t>
  </si>
  <si>
    <t>OSCAR PALADINES</t>
  </si>
  <si>
    <t>ALFONSO FRANCO</t>
  </si>
  <si>
    <t>MAA-4140</t>
  </si>
  <si>
    <t xml:space="preserve">SUBPRODUCTO DE BOTELLA </t>
  </si>
  <si>
    <t xml:space="preserve">CARA </t>
  </si>
  <si>
    <t>SUBPRODUCTO DE DORADO-ESCOLAR</t>
  </si>
  <si>
    <t>SARDINA 35%-HOJA 65%</t>
  </si>
  <si>
    <t>BOTELLA 35%-CORBATA 65%</t>
  </si>
  <si>
    <t xml:space="preserve">MORENILLO 95%-PICUDILLO 5% </t>
  </si>
  <si>
    <t>MORENILLO 70% -PICUDILLO 20%-CARA 10%</t>
  </si>
  <si>
    <t>MORENILLO 70%-PICUDILLO 20%-CORBATA 10%</t>
  </si>
  <si>
    <t xml:space="preserve">MBN-251       </t>
  </si>
  <si>
    <t>EDUARDO TOMALA</t>
  </si>
  <si>
    <t>GCD-071</t>
  </si>
  <si>
    <t>3-43-58-1</t>
  </si>
  <si>
    <t xml:space="preserve">B/P CAMPITO </t>
  </si>
  <si>
    <t xml:space="preserve">B/P REGALITO DE DIOS II   </t>
  </si>
  <si>
    <t xml:space="preserve">B/P DON FAUSTO </t>
  </si>
  <si>
    <t xml:space="preserve">GDH-0717 </t>
  </si>
  <si>
    <t>SARDINA 60% POLLA 40%</t>
  </si>
  <si>
    <t>BOTELLA 60% RONCADOR 40%</t>
  </si>
  <si>
    <t>CEPROFISHS S.A.</t>
  </si>
  <si>
    <t xml:space="preserve"> CHUHUECO</t>
  </si>
  <si>
    <t>MARCELO VERA YEPEZ</t>
  </si>
  <si>
    <t xml:space="preserve">PCN-9468   </t>
  </si>
  <si>
    <t>SUBPRODUCTO DE TROMPETA</t>
  </si>
  <si>
    <t xml:space="preserve">CARLOS CHICHANDE </t>
  </si>
  <si>
    <t xml:space="preserve">RUDYGER GONZALEZ    </t>
  </si>
  <si>
    <t xml:space="preserve">GSX-3792    </t>
  </si>
  <si>
    <t>B/P SHIRLEY</t>
  </si>
  <si>
    <t>B/P MARIANITA</t>
  </si>
  <si>
    <t>SARDINA 50% POLLA 50%</t>
  </si>
  <si>
    <t xml:space="preserve">LOTE3-4366-3-IFFO--3-20-02-4368-1        </t>
  </si>
  <si>
    <t>SR EDUARDO CAM`POVERDE</t>
  </si>
  <si>
    <t>1361--3-4370-1 IFFO</t>
  </si>
  <si>
    <t>MORENILLO 58%-HOJA 36%-SARDINA 6%</t>
  </si>
  <si>
    <t xml:space="preserve">GSH-6859  </t>
  </si>
  <si>
    <t xml:space="preserve">3-4356-1-3-1302-1--3-1302-1-3-4366-1                                                                                                                                                                                         </t>
  </si>
  <si>
    <t xml:space="preserve">SARDINA  </t>
  </si>
  <si>
    <t>HF-25-02-2021-00070</t>
  </si>
  <si>
    <t>B/P. JOEL</t>
  </si>
  <si>
    <t>POLLA-BAGRE</t>
  </si>
  <si>
    <t>B/P. DALMACIA</t>
  </si>
  <si>
    <t>MORENILLO 58% CORBATA 36% BOTELLA 6%</t>
  </si>
  <si>
    <t>LAY SOLIS</t>
  </si>
  <si>
    <t>CARA 57% SARDINA 25% RONCADOR 18%</t>
  </si>
  <si>
    <t>CORBATA 57% BOTELLA 25% RONCADOR 18%</t>
  </si>
  <si>
    <t>B/P. VALENTINA</t>
  </si>
  <si>
    <t xml:space="preserve">LILIBY </t>
  </si>
  <si>
    <t>1-2</t>
  </si>
  <si>
    <t>GALLINA 42%TROMPETA 18% MORENILLO 40%</t>
  </si>
  <si>
    <t>SUBPRODUCTO DE ALBACORA 65% SUB MERLUZA 20% SUB TROMPETA 10% VISCERAS 5%</t>
  </si>
  <si>
    <t>JHON AVILA</t>
  </si>
  <si>
    <t>JONATHAN CARRASCO</t>
  </si>
  <si>
    <t>GBO-4347</t>
  </si>
  <si>
    <t>AGRIPAC</t>
  </si>
  <si>
    <t>3-4367-3 IFFO-3-20-02-4368-1-74</t>
  </si>
  <si>
    <t>1376-02-2021</t>
  </si>
  <si>
    <t>HOJA 80%-B JUMA 15%-SARDINA 5%</t>
  </si>
  <si>
    <t>CORBATA 80%-B JUMA 15%-BOTELLA 5%</t>
  </si>
  <si>
    <t>MORENILLO 93%-GALLINA 7%</t>
  </si>
  <si>
    <t>B/P ANTONELLA</t>
  </si>
  <si>
    <t>B/P JOEL</t>
  </si>
  <si>
    <t>1370-03-2021</t>
  </si>
  <si>
    <t>DOCAPES S.A</t>
  </si>
  <si>
    <t xml:space="preserve">SUB.PRODUCTO DE MERLUSA      </t>
  </si>
  <si>
    <t>PESCA ENTERA CORBATA</t>
  </si>
  <si>
    <t xml:space="preserve">SUB.PRODUCTO DE MERLUZA      </t>
  </si>
  <si>
    <t>LOTE 1374-03-2021</t>
  </si>
  <si>
    <t xml:space="preserve">SUBPRODUCTO DE ALBCORA 65%-SUB.MERLUZA 25%-SUBP TROMPETA 5%-VISCERAS 5% </t>
  </si>
  <si>
    <t xml:space="preserve">WILSON SIMBA   </t>
  </si>
  <si>
    <t xml:space="preserve">GBN-7649   </t>
  </si>
  <si>
    <t xml:space="preserve">JOSE APO   </t>
  </si>
  <si>
    <t xml:space="preserve">GRY-4489   </t>
  </si>
  <si>
    <t xml:space="preserve">MIGUEL UNDA       </t>
  </si>
  <si>
    <t xml:space="preserve">GBN-7210 </t>
  </si>
  <si>
    <t xml:space="preserve">CARLOS MUÑIZ   </t>
  </si>
  <si>
    <t xml:space="preserve">GRY-1556    </t>
  </si>
  <si>
    <t xml:space="preserve"> LOTE 1373-03-2021          </t>
  </si>
  <si>
    <t xml:space="preserve">ALFONSO MORA     </t>
  </si>
  <si>
    <t xml:space="preserve">GGX-0465  </t>
  </si>
  <si>
    <t>1372-03-2021-1372-03-2021</t>
  </si>
  <si>
    <t>1352-02-2021/1353-02-2021/1354-02-2021</t>
  </si>
  <si>
    <t>420 SACOS WSS 002 - 42 SACOS 3-4360-3 IFFO - 42 SACOS 4-19-02-4367-1</t>
  </si>
  <si>
    <t xml:space="preserve">B/P MARIANITA </t>
  </si>
  <si>
    <t>SR MARIANA QUIJIJE</t>
  </si>
  <si>
    <t>SARDIBELLA</t>
  </si>
  <si>
    <t>XIAMEN SEASHINE CEREALS DEVELOPMENT CO., LTD - JAMBELI</t>
  </si>
  <si>
    <t xml:space="preserve">SUBPRODUCTO DE TILAPIA </t>
  </si>
  <si>
    <t>HOJA 40% - CARA 60%</t>
  </si>
  <si>
    <t xml:space="preserve">HOJA 70% - CARA 30% </t>
  </si>
  <si>
    <t xml:space="preserve">EDUARDO DUARTE      </t>
  </si>
  <si>
    <t xml:space="preserve">PTD-0746  </t>
  </si>
  <si>
    <t xml:space="preserve">ALEXIS BASANTE  </t>
  </si>
  <si>
    <t xml:space="preserve">RAB-4510  </t>
  </si>
  <si>
    <t xml:space="preserve">JOSE APO     </t>
  </si>
  <si>
    <t>1352-53-54</t>
  </si>
  <si>
    <t xml:space="preserve">LOTE 4-19-02-4367--1360-02-2021--3-4362-4-3-4367-1--1372-73-74                                                                                                                                                              </t>
  </si>
  <si>
    <t>B/P ANTONELA</t>
  </si>
  <si>
    <t>HOJA 50% CHULLO 50%</t>
  </si>
  <si>
    <t>CORBATA 50%-CHULLO 50%</t>
  </si>
  <si>
    <t xml:space="preserve"> LOTE 1375-03-2021--3-07-02-4355-1--1360-02-2021-3-4367-1                                                                                                                                                                    </t>
  </si>
  <si>
    <t xml:space="preserve"> LOTE 1375-03-2021        </t>
  </si>
  <si>
    <t>MORENILLO 96%-ÑATA 4%</t>
  </si>
  <si>
    <t>HOJA 75% CARA 25%</t>
  </si>
  <si>
    <t>1357-02-2021</t>
  </si>
  <si>
    <t>1356-02-2021</t>
  </si>
  <si>
    <t>1355-02-2021</t>
  </si>
  <si>
    <t>SR SEPORCONSA</t>
  </si>
  <si>
    <t>SARDINA 65%-HOJA 35%</t>
  </si>
  <si>
    <t>BOTELLA 65%-CORBATA 35%</t>
  </si>
  <si>
    <t>MORENILLO 92%-SARDINA 8%</t>
  </si>
  <si>
    <t>MORENILLO 92%-BOTELLA 8%</t>
  </si>
  <si>
    <t>HOJA 85%-CARA 15%</t>
  </si>
  <si>
    <t>B/P MARIA BELEN</t>
  </si>
  <si>
    <t>CHUHUECO 95% - CARA 5%</t>
  </si>
  <si>
    <t>CHUHUECO 95% CORBATA 5%</t>
  </si>
  <si>
    <t>GALLINA 50% POLLA BAGRE 50%</t>
  </si>
  <si>
    <t xml:space="preserve">JUAN MATEO    </t>
  </si>
  <si>
    <t xml:space="preserve">GSO-1538 </t>
  </si>
  <si>
    <t xml:space="preserve">LADY SOLIS </t>
  </si>
  <si>
    <t>SUBPRODUCTO ATUN CRUDO</t>
  </si>
  <si>
    <t>SUBPRODUCTO SARDINA</t>
  </si>
  <si>
    <t>SUBPRODUCTO DORADO</t>
  </si>
  <si>
    <t>SRA KATERINE CEDEÑO</t>
  </si>
  <si>
    <t>SUBPRODUCTO DE ALBCORA 95% VISCERAS 5%</t>
  </si>
  <si>
    <t>SUBPRODUCTO DE ALBCORA 65% SUB.MERLUSA 15% SUB TROMPETA 5% BOTELLA 10%VISCERAS  5%</t>
  </si>
  <si>
    <t>SUBPRODUCTO DE ALBCORA 30% SUB.MERLUSA 15% SUB DORADO 50% VISCERAS 5%</t>
  </si>
  <si>
    <t>SUBPRODUCTO ESCOLAR</t>
  </si>
  <si>
    <t>B/P DON FAUSTO III</t>
  </si>
  <si>
    <t>GJL-0850</t>
  </si>
  <si>
    <t>GALLINA  45% BOTELLA 55%</t>
  </si>
  <si>
    <t>ICE SYSTEMS S.A.</t>
  </si>
  <si>
    <t xml:space="preserve">B/P VIRGEN FATIMA </t>
  </si>
  <si>
    <t>BOTELLA 55% GALLINA 45%</t>
  </si>
  <si>
    <t>B/P CAMPITO 1</t>
  </si>
  <si>
    <t>BOTELLA 4% GALLINA 96%</t>
  </si>
  <si>
    <t>GALLINA 74% MORENILLO 26%</t>
  </si>
  <si>
    <t>HOJA 70% CARA 30%</t>
  </si>
  <si>
    <t>MIRELLA SORIANO PLUAS</t>
  </si>
  <si>
    <t>SUBPRODUCTO DE ALBACORA 45% SUB ATUN COCIDO 20% SUB MERLUZA 20% SUB TROMPETA 10% VISCERAS 5%</t>
  </si>
  <si>
    <t>3-4383-1 IFFO</t>
  </si>
  <si>
    <t>210 SACOS 3-4383 -1 IFFO - 294 SACOS 3-4383-2 IFFO</t>
  </si>
  <si>
    <t>420 SACOS 3-4383-2 IFFO - 84 SACOS 3-4383-3 IFFO</t>
  </si>
  <si>
    <t>210 SACOS 3-4383-3 IFFO - 294 SACOS 3-4367-3 IFFO</t>
  </si>
  <si>
    <t>GALLINA 86% BOTELLA 14%</t>
  </si>
  <si>
    <t xml:space="preserve">MORENILLO 85% GALLINAZA 15% </t>
  </si>
  <si>
    <t>SR CRISTHIAN BALELO</t>
  </si>
  <si>
    <t>3-4367-2 IFFO</t>
  </si>
  <si>
    <t xml:space="preserve">PPZ-0957 </t>
  </si>
  <si>
    <t>168 SACOS 3-4367-3 IFFO - 336 SACOS 4-10-03-4384-1</t>
  </si>
  <si>
    <t>HUMBERTO CUERO</t>
  </si>
  <si>
    <t>84 SACOS 4-10-03-4384-1 - 420 SACOS 34-4381-1 IFFO</t>
  </si>
  <si>
    <t>336 SACOS 43-4384-1 IFFO - 126 SACOS 3-4385-1 IFFO - 23 SACOS 34-4384-1 IFFO</t>
  </si>
  <si>
    <t>MORENILLO 69% GALLINA 14% BOTELLA 17%</t>
  </si>
  <si>
    <t xml:space="preserve">B/P HARRY </t>
  </si>
  <si>
    <t>HF-10-03-2021-00071</t>
  </si>
  <si>
    <t>FERNANDO CASTRO</t>
  </si>
  <si>
    <t>GALLINA 80% BOTELLA 20%</t>
  </si>
  <si>
    <t>MORENILLO 95%- GALLINA 5%</t>
  </si>
  <si>
    <t>HERNAN YAGUAL</t>
  </si>
  <si>
    <t>GOC-0290</t>
  </si>
  <si>
    <t xml:space="preserve">GFE-385       </t>
  </si>
  <si>
    <t xml:space="preserve">PAULINA PALADINES      </t>
  </si>
  <si>
    <t xml:space="preserve">CARLOS CRESPIN     </t>
  </si>
  <si>
    <t xml:space="preserve">EDUARDO TOMALA   </t>
  </si>
  <si>
    <t xml:space="preserve">GCD-071  </t>
  </si>
  <si>
    <t>336 SACOS 3-4385-1 IFFO - 168 SACOS 3-4385-2 IFFO</t>
  </si>
  <si>
    <t xml:space="preserve">GERARDO GUEVARA </t>
  </si>
  <si>
    <t>XAI-0392</t>
  </si>
  <si>
    <t>1371-03-2021</t>
  </si>
  <si>
    <t>B/P CAMILA</t>
  </si>
  <si>
    <t>MOENILLO</t>
  </si>
  <si>
    <t>MORENILLO 86% GALLINA 14%</t>
  </si>
  <si>
    <t xml:space="preserve">SRA MARIANA QUIJIJE </t>
  </si>
  <si>
    <t>KARIKO S.A.</t>
  </si>
  <si>
    <t>SUBPRODUCTO DE ALBACORA 60% SUB MERLUZA 25% SUB DORADO 10% VISCERAS 5%</t>
  </si>
  <si>
    <t xml:space="preserve">HERNAN YAGUAL   </t>
  </si>
  <si>
    <t xml:space="preserve">GOC-0290   </t>
  </si>
  <si>
    <t xml:space="preserve">ROSENDO LINDAO     </t>
  </si>
  <si>
    <t>3-4385-2 IFFO</t>
  </si>
  <si>
    <t xml:space="preserve">HERNAN MAZZINI    </t>
  </si>
  <si>
    <t>LOTE 2397-2392-2435-2392-2435-2395-2435-2349</t>
  </si>
  <si>
    <t>FREDDY GARCIA</t>
  </si>
  <si>
    <t>3-0902-2- -36-4357-2 --3-4359-2--3-4355-2--3-4356-2--3-4356-3</t>
  </si>
  <si>
    <t>LOTE 2474-2392-2444-2436-2395-2539-2433-2422-2373-2435-2427-2397</t>
  </si>
  <si>
    <t xml:space="preserve">MARIANA QUIJIJE </t>
  </si>
  <si>
    <t>OSCAR HERNANDEZ</t>
  </si>
  <si>
    <t>OAA-4338</t>
  </si>
  <si>
    <t>HF-01-03-2021-00072</t>
  </si>
  <si>
    <t xml:space="preserve">JAIME ALBAN </t>
  </si>
  <si>
    <t>PAULINA PALADINES</t>
  </si>
  <si>
    <t>SUBPRODUCTO CRUDO DE SARDINA</t>
  </si>
  <si>
    <t>SUBPRODUCTO DE ALBACORA 45%- BOTELLA 20% - SUB DORADO 30% -VISCERAS 5%</t>
  </si>
  <si>
    <t>SUBPRODUCTO DE MERLUZA 30%-SUBP MORENILLO 70%</t>
  </si>
  <si>
    <t>PCN-9468</t>
  </si>
  <si>
    <t>BAGRE  20%-SARDINA 80%</t>
  </si>
  <si>
    <t>BAGRE 20%-BOTELLA 80%</t>
  </si>
  <si>
    <t xml:space="preserve">LOTE 3-02-02-4357-2--3-08-02-4356-1--3-4385-2                                                                                                                                                                               </t>
  </si>
  <si>
    <t>GALLINA 69%-MORENILLO 31%</t>
  </si>
  <si>
    <t>B/P DOÑA LETTI</t>
  </si>
  <si>
    <t>MORENILLO 80%-GALLINA 20%</t>
  </si>
  <si>
    <t>SR JHONNY ESPINALES</t>
  </si>
  <si>
    <t>B/P CAMPITO II</t>
  </si>
  <si>
    <t>MORENILLO 70%-SARDINA 30%</t>
  </si>
  <si>
    <t>HF-17-03-2021-00073</t>
  </si>
  <si>
    <t>GEOVANNY VERA</t>
  </si>
  <si>
    <t>MCJ-201</t>
  </si>
  <si>
    <t xml:space="preserve"> LOTE 3-4387-1-43-14-03-4388-1  PESO BAJO 3-09-02-4357-2--3-08-02-4356-1                                                                                                                                                     </t>
  </si>
  <si>
    <t>LOTE 1368-02-2021</t>
  </si>
  <si>
    <t>2399-2399-2436-2494-2398-2435-2396-2396-2395-2395-2343-2402</t>
  </si>
  <si>
    <t xml:space="preserve">LUIS MENDIETA      </t>
  </si>
  <si>
    <t xml:space="preserve">LCH-0153  </t>
  </si>
  <si>
    <t xml:space="preserve">ALBERTO SUAREZ     </t>
  </si>
  <si>
    <t xml:space="preserve">VICENTE REQUENA    </t>
  </si>
  <si>
    <t>2454-2454-2472-2445-2541-2445-2360-2512-2396-2339-2541-2408</t>
  </si>
  <si>
    <t xml:space="preserve">2468-2454-2396-2421-2393-2475-2419-2340-2322-2445-2408-2407                                                                                                                                                                  </t>
  </si>
  <si>
    <t xml:space="preserve">VICTOR SILVA </t>
  </si>
  <si>
    <t xml:space="preserve">CEPROFISH </t>
  </si>
  <si>
    <t>MORENILLO 97% GALLINA 3%</t>
  </si>
  <si>
    <t>SUBPRODUCTO DE ALBACORA 55% SUB TILAPIA 25%SUB DE DORADO 15% VISCERAS 5%</t>
  </si>
  <si>
    <t>70 SACOS 7-09-01-4334-2 - 210 SACOS 7-18-01-4341-1 - 70 SACOS 7-14-01-4339-1 - 350 SACOS 7-09-01-4334-1-  140 SACOS 7-31-01-4346-1</t>
  </si>
  <si>
    <t>238 SACOS 7-2511-4296-1 122 SACOS 7-01-12-4301-2  115 SACOS 7-02-02-4348-01  -356 SACOS 7-16-11-4287-1</t>
  </si>
  <si>
    <t>SOLORCAMP - MANTARO</t>
  </si>
  <si>
    <t>GINO ZAMBRANO</t>
  </si>
  <si>
    <t>1364-02-2021</t>
  </si>
  <si>
    <t>378 SACOS 1364-02-2021 - 126 SACOS 1364-02-2021</t>
  </si>
  <si>
    <t>126 SACOS 1364-02-2021- 378 SACOS 1364-02-2021</t>
  </si>
  <si>
    <t>JUNIOR LINDAO</t>
  </si>
  <si>
    <t>B/P SAN JOGE</t>
  </si>
  <si>
    <t xml:space="preserve"> 3-4366-2-34365-2                                                                                                                                                                                                            </t>
  </si>
  <si>
    <t xml:space="preserve">LOTE 1368-02-2021                      </t>
  </si>
  <si>
    <t xml:space="preserve">FAUSTO GARCIA  </t>
  </si>
  <si>
    <t xml:space="preserve">MBN-251   </t>
  </si>
  <si>
    <t>KEVIN GARCIA</t>
  </si>
  <si>
    <t>GKF-208</t>
  </si>
  <si>
    <t>HOJA 40%- SARDINA 60%</t>
  </si>
  <si>
    <t>CORBATA 40% BOTELLA 60%</t>
  </si>
  <si>
    <t>B/P.DIJAYMAR IV</t>
  </si>
  <si>
    <t>HILARIO TOMALA</t>
  </si>
  <si>
    <t>TBR-235</t>
  </si>
  <si>
    <t>LOTE 2395-2396-2443-2468-2421-2417-2331-2407-2402-2462-2360-2442</t>
  </si>
  <si>
    <t xml:space="preserve">CARLOS COBEÑA </t>
  </si>
  <si>
    <t>IAK-801</t>
  </si>
  <si>
    <t>SUBPRODUCTO DE ALBACORA 45% SUB DORADO 35% SUB MERLUZA 15% VISCERAS 5%</t>
  </si>
  <si>
    <t>CHINA NATIONAL TOWNSHIP ENTERPRISES CO.,. LTD - JAMBELI</t>
  </si>
  <si>
    <t>HERNAN TOVAR</t>
  </si>
  <si>
    <t>JULIO AYALA</t>
  </si>
  <si>
    <t>GRV-0662</t>
  </si>
  <si>
    <t>LEONARDO LOZANO</t>
  </si>
  <si>
    <t>GJV-0906</t>
  </si>
  <si>
    <t xml:space="preserve">SR STALIN CHICHANDA </t>
  </si>
  <si>
    <t>LILLIBY</t>
  </si>
  <si>
    <t>MORENILLO 92% GALLINA 8%</t>
  </si>
  <si>
    <t xml:space="preserve">ANGEL MORA     </t>
  </si>
  <si>
    <t xml:space="preserve">GIP-0950   </t>
  </si>
  <si>
    <t xml:space="preserve">JUAN ARREAGA      </t>
  </si>
  <si>
    <t xml:space="preserve">GGV-0531   </t>
  </si>
  <si>
    <t>LOTE 1359-02-2021</t>
  </si>
  <si>
    <t xml:space="preserve">NEY PINARGOTE     </t>
  </si>
  <si>
    <t xml:space="preserve">GND-0866  </t>
  </si>
  <si>
    <t>LOTE 1360-02-2021</t>
  </si>
  <si>
    <t>1358-02-2021</t>
  </si>
  <si>
    <t xml:space="preserve"> LOTE 2417-2408-2421-2329-2329-2518-2444-2483-2408-2494-2515-2356                                                                                                                                                             </t>
  </si>
  <si>
    <t>1616-17</t>
  </si>
  <si>
    <t>TAURA FORTIDEX - INGRESO - FORTIDEX DATA</t>
  </si>
  <si>
    <t xml:space="preserve">SUB PRODUCTO DE ALBACORA 70% SUB MERLUZA 15%  SUB PRODUCTO DE DORADO 10% VISCERAS 5% </t>
  </si>
  <si>
    <t xml:space="preserve">XIAMEN XIANGYU AGRICULTURAL PRODUCTS CO.,.LTD                                                       </t>
  </si>
  <si>
    <t>MEDARDO SAA</t>
  </si>
  <si>
    <t>GRY-7961</t>
  </si>
  <si>
    <t xml:space="preserve">NESTOR VACA </t>
  </si>
  <si>
    <t>GBN-7391</t>
  </si>
  <si>
    <t xml:space="preserve">WALTER GUEVARA </t>
  </si>
  <si>
    <t>MORENILLO 70% GALLINA 25% GALLINAZA 5%</t>
  </si>
  <si>
    <t>SHYE YIH FEEDING CO.,.LTD</t>
  </si>
  <si>
    <t>MORENILLO 50% SARDINA 46% GALLINA 4%</t>
  </si>
  <si>
    <t>MORENILLO 50% BOTELLA 46% GALLINA 4%</t>
  </si>
  <si>
    <t>1365-02-2021</t>
  </si>
  <si>
    <t>1366-02-2021</t>
  </si>
  <si>
    <t>ALEXIS BASANTES</t>
  </si>
  <si>
    <t>1367-02-2021</t>
  </si>
  <si>
    <t>MORENILLO 96% GALLINA 4%</t>
  </si>
  <si>
    <t>LOTE 2849-02-2021</t>
  </si>
  <si>
    <t>LOTE 2848-01-2021</t>
  </si>
  <si>
    <t>PESCA ENTERA</t>
  </si>
  <si>
    <t>HERNAN MAZZINNI</t>
  </si>
  <si>
    <t xml:space="preserve">FAUSTO GUTIEREZ </t>
  </si>
  <si>
    <t>B/P JOSELIN</t>
  </si>
  <si>
    <t>B/P DANIELA ALEJANDRA</t>
  </si>
  <si>
    <t>GALLINA 50%-MORENILLO 50%</t>
  </si>
  <si>
    <t>GALLINA 90%-MORENILLO 10%</t>
  </si>
  <si>
    <t>SR OPTIMARINE</t>
  </si>
  <si>
    <t xml:space="preserve">ALBERTO HIDALGO           </t>
  </si>
  <si>
    <t xml:space="preserve">JOSE HERRERA      </t>
  </si>
  <si>
    <t xml:space="preserve">GSL-7587 </t>
  </si>
  <si>
    <t>MORENILLO 46%-PICUDILLO 52%-GALLINA 2%</t>
  </si>
  <si>
    <t>MORENILLO 88%-GALLINA 12%</t>
  </si>
  <si>
    <t>MORENILLO 30%-GALLINA 70%</t>
  </si>
  <si>
    <t>POLLA 72%-HOJA 28%</t>
  </si>
  <si>
    <t>RONCADOR 72%-CORBATA 28%</t>
  </si>
  <si>
    <t>SUBPRODUCTO DE ALBACORA 55% - SUBP ATUN COCIDO 40% - VISCERAS 5%</t>
  </si>
  <si>
    <t>SUBPRODUCTO DE ALBACORA 75% - SUBP ATUN COCIDO 20% - VISCERAS 5%</t>
  </si>
  <si>
    <t>SUBPRODUCTO DE ALBACORA 50% - SUBP ATUN 15%-SUBP DORADO 25% - VISCERAS 10%</t>
  </si>
  <si>
    <t>GALLINA 90%-LISA 10%</t>
  </si>
  <si>
    <t>MORENILLO 40%-GALLINA 60%</t>
  </si>
  <si>
    <t xml:space="preserve">1358-1359-1360                                                                                                                                                                                                               </t>
  </si>
  <si>
    <t>SR MATIA</t>
  </si>
  <si>
    <t xml:space="preserve">MORENILLO  </t>
  </si>
  <si>
    <t>B/P GERONIMO CAMPOVERDE</t>
  </si>
  <si>
    <t>MORENILLO 96%-GALLINA 4%</t>
  </si>
  <si>
    <t>LOTE 1364</t>
  </si>
  <si>
    <t xml:space="preserve">HERNAN MAZZINI     </t>
  </si>
  <si>
    <t>MANUEL YAGUAL</t>
  </si>
  <si>
    <t>HBD-995</t>
  </si>
  <si>
    <t>ALEJANDRO BAZAN</t>
  </si>
  <si>
    <t>IBF-710</t>
  </si>
  <si>
    <t>CARLOS YAGUAL</t>
  </si>
  <si>
    <t>GDF-301</t>
  </si>
  <si>
    <t xml:space="preserve">SUBPRODUCTO DE ATUN CODIDO </t>
  </si>
  <si>
    <t>SUBPRODUCTO DE ALBACORA 65% SUB MERLUZA 15% SUB DORADO 15% VISCERAS 5%</t>
  </si>
  <si>
    <t>VOLADORA 69%-GALLINA 31%</t>
  </si>
  <si>
    <t xml:space="preserve">ERICK ONOFRE      </t>
  </si>
  <si>
    <t xml:space="preserve">TAV-767 </t>
  </si>
  <si>
    <t xml:space="preserve">MEDARDO SAA    </t>
  </si>
  <si>
    <t xml:space="preserve">GRY-7961     </t>
  </si>
  <si>
    <t xml:space="preserve">ALEXIS BASANTE        </t>
  </si>
  <si>
    <t xml:space="preserve">RAB-4510 </t>
  </si>
  <si>
    <t xml:space="preserve">NESTOR VACA      </t>
  </si>
  <si>
    <t xml:space="preserve">GBN-7391  </t>
  </si>
  <si>
    <t xml:space="preserve">CARLOS MUÑIZ     </t>
  </si>
  <si>
    <t>GRY-1556</t>
  </si>
  <si>
    <t>1372-72-74</t>
  </si>
  <si>
    <t>1372-03-2021</t>
  </si>
  <si>
    <t>1373-03-2021</t>
  </si>
  <si>
    <t xml:space="preserve">NEY PINARGOTE  </t>
  </si>
  <si>
    <t xml:space="preserve">JUAN ARREAGA   </t>
  </si>
  <si>
    <t xml:space="preserve">GGV-0531  </t>
  </si>
  <si>
    <t xml:space="preserve">ANGEL MORA                                                  </t>
  </si>
  <si>
    <t xml:space="preserve">GIP-0950  </t>
  </si>
  <si>
    <t xml:space="preserve">GOC-0290 </t>
  </si>
  <si>
    <t xml:space="preserve">JAIME VERA </t>
  </si>
  <si>
    <t xml:space="preserve">JBA-0368 </t>
  </si>
  <si>
    <t>B/P DOÑA LETTY</t>
  </si>
  <si>
    <t>1374-03-2021</t>
  </si>
  <si>
    <t>LOTE 1364-02-2021</t>
  </si>
  <si>
    <t>GALLINA 85%-PICUDILLO 15%</t>
  </si>
  <si>
    <t>GDR-820</t>
  </si>
  <si>
    <t>HF-20-03-2021-00074</t>
  </si>
  <si>
    <t xml:space="preserve">FERNANDO CASTRO   </t>
  </si>
  <si>
    <t>MORENILLO 69%-GALLINA 31%</t>
  </si>
  <si>
    <t>SUB DE DORADO 30% SUB DE MERLUZA 15% SUB DE ALBACORA 50% VISCERAS 5%</t>
  </si>
  <si>
    <t xml:space="preserve">JORGE LANDIVAR         </t>
  </si>
  <si>
    <t>GRY-1258</t>
  </si>
  <si>
    <t>FUZHOU MING CAI TRADE CO., LTD.</t>
  </si>
  <si>
    <t xml:space="preserve">SERGIO PINOS  </t>
  </si>
  <si>
    <t xml:space="preserve">EBH-0936 </t>
  </si>
  <si>
    <t>ANGEL ARREAGA</t>
  </si>
  <si>
    <t>XAF-0673</t>
  </si>
  <si>
    <t>MORENILLO 50%-B JUMA 50%</t>
  </si>
  <si>
    <t>LOTE 1361-02-2021</t>
  </si>
  <si>
    <t xml:space="preserve">MBN-251 </t>
  </si>
  <si>
    <t>LOTE 1362-02-2021</t>
  </si>
  <si>
    <t>LOTE 1363-02-2021</t>
  </si>
  <si>
    <t>SR TALIN CHICHANDA</t>
  </si>
  <si>
    <t>4333-4344-1-4336-1-4347-1-4348-1-4335-1-</t>
  </si>
  <si>
    <t>4296-1-4298-1-4347-1-4305-1-4292-1-4345-14350-1-4197-14333-1-</t>
  </si>
  <si>
    <t>4366-1-4333-14347-1</t>
  </si>
  <si>
    <t>CALOS CRESPIN</t>
  </si>
  <si>
    <t>GEJ-189</t>
  </si>
  <si>
    <t>TBR--235</t>
  </si>
  <si>
    <t>SUBP ALBACORA 60% SUBP DORADO 20% SUBP MERLUZA 15% VICERAS 5%</t>
  </si>
  <si>
    <t>GLE-0705</t>
  </si>
  <si>
    <t>3-13-03-4387-1</t>
  </si>
  <si>
    <t>252 SACOS 3-13-03-4387-1 - 168 SACOS 3-4387-4 IFFO</t>
  </si>
  <si>
    <t>APM-03-2021-1</t>
  </si>
  <si>
    <t>42 SACOS 3-4387 4 IFFO - 210 SACOS 3-4379-2 IFFO</t>
  </si>
  <si>
    <t>210 SACOS 3-4387-4 IFFO - 126 SACOS 3-13-03-4387-1 - 84 SACOS 3-4382-1 IFFO</t>
  </si>
  <si>
    <t>3-4387-4 IFFO</t>
  </si>
  <si>
    <t xml:space="preserve">158 SACOS 64-21-02-4369-1 - 84 SACOS 6-21-02-4369-1 - 62 SACOS 1-019-02-4367-1- 42 SACOS 6-30-01-4349-1  84 SACOS 6-01-02-4350-1  120 SACOS 6-23-12-4322-1 126 SACOS 6-19-02-4367-1 - 24 SACOS 1364-02-2021- </t>
  </si>
  <si>
    <t>HF-21-03-2021-00075</t>
  </si>
  <si>
    <t>JASSON BAILON</t>
  </si>
  <si>
    <t>GOC-029</t>
  </si>
  <si>
    <t>1375-1376</t>
  </si>
  <si>
    <t xml:space="preserve">SUBPRODUCTO DE ALBACORA 65%-SUBP MERLUZA 20%-SUBP TILAPIA 10%-VISCERAS 5% </t>
  </si>
  <si>
    <t xml:space="preserve"> LOTE 3-4382-1--1375-1376                                                                                                                                                                                                    </t>
  </si>
  <si>
    <t xml:space="preserve">1364-1375-1376            </t>
  </si>
  <si>
    <t xml:space="preserve"> LOTE 1375-1376        </t>
  </si>
  <si>
    <t xml:space="preserve">42 SACOS 6-23-12-4322-1  42 SACOS 64-11-02-4359-1  84 SACOS 6-16-01-4337-1 42 SACOS 5-21-02-4369-1 84 SACOS 6-21-02-4369-1 168 SACOS 6-05-02-4353-1 196 SACOS 6-19-02-4367-1 42 SACOS 1-27-01-4346-1 - </t>
  </si>
  <si>
    <t>226 SACOS 1-18-02-4366-1 - 74 SACOS 1-27-01-4346-1  300 SACOS 1-19-02-4367-1</t>
  </si>
  <si>
    <t>138 SACOS 64-10-02-4358-1  60 SACOS 1-4366-1 IFFO - 42 SACOS 1-04-02-4352-1 - 30 SACOS 4-24-09-4236-1 - 30 SACOS 16-10-02-4358-1 300 SACOS 1-23-02-4361-1</t>
  </si>
  <si>
    <t xml:space="preserve">60 SACOS 1-4333-1 IFFO - 60 SACOS 1-27-01-4346-1  30 SACOS 1-23-02-4361-1  340 SACOS 210 -6 16-02-4364-1 </t>
  </si>
  <si>
    <t xml:space="preserve">6 SACOS 64-10-02-4358-1 - 36 SACOS 46-29-09-4241-1 - 62 SACOS 3-14-10-4254-1 - 120 SACOS 16-11-02-4353-1 - 178 SACOS 1-19-02-4367-1  - 30 SACOS 1-4280-1 IFFO - 30 SACOS 46-28-09-4240-1 -33 SACOS 6,-28-12-4325-1 - 47 SACOS 6-19-01-4338-1 - 50 SACOS 6-26-12-4324-1 </t>
  </si>
  <si>
    <t xml:space="preserve">SUBPRODUCTO DE MERLUZA  </t>
  </si>
  <si>
    <t xml:space="preserve">PATRICIO VERA </t>
  </si>
  <si>
    <t xml:space="preserve">GEOVANNY VERA </t>
  </si>
  <si>
    <t xml:space="preserve">HERNAN YAGUAL </t>
  </si>
  <si>
    <t xml:space="preserve">SOLORCAMP </t>
  </si>
  <si>
    <t>JOSE LUIS MACIAS</t>
  </si>
  <si>
    <t xml:space="preserve">ROSENDO LINDAO </t>
  </si>
  <si>
    <t xml:space="preserve">HILARIO TOMALA </t>
  </si>
  <si>
    <t>4364-14361-1-4341-1-4370-14328-1</t>
  </si>
  <si>
    <t>4370-1-1364-02-2021</t>
  </si>
  <si>
    <t>3-4368-1 IFFO</t>
  </si>
  <si>
    <t>3-4397-3 IFFO</t>
  </si>
  <si>
    <t>407 SACOS 3-4393-1  84 SACOS 3-4388-1 IFFO</t>
  </si>
  <si>
    <t>168 SACOS 34-4389-2 IFFO - 84 SACOS 34-15-03-4389-1 - 164 SACOS 1386-87-88</t>
  </si>
  <si>
    <t xml:space="preserve">168 SACOS 3-4388-3 IFFO - 84 SACOS DE 40 KG -1376 </t>
  </si>
  <si>
    <t>HF-22-03-2021-00077</t>
  </si>
  <si>
    <t>HF-25-03-2021-00076</t>
  </si>
  <si>
    <t xml:space="preserve">FAUSTO GARCIA    </t>
  </si>
  <si>
    <t xml:space="preserve">JUAN DELGADO         </t>
  </si>
  <si>
    <t xml:space="preserve">VICTOR SILVA   </t>
  </si>
  <si>
    <t xml:space="preserve">MAA-5328  </t>
  </si>
  <si>
    <t xml:space="preserve">MBN-251     </t>
  </si>
  <si>
    <t xml:space="preserve">RAMON BECERRA   </t>
  </si>
  <si>
    <t xml:space="preserve">GPK-209 </t>
  </si>
  <si>
    <t>SUBPRODUCTO DE ALBACORA 60% SUB ATUN COCIDO 25% SUB.MERLUZA 19% VISCERAS 5%</t>
  </si>
  <si>
    <t>SUBPRODUCTO DE ALBACORA 60% SUB DORADO 20% SUB.MERLUZA 15% VICERAS 5%</t>
  </si>
  <si>
    <t>RAB-4510</t>
  </si>
  <si>
    <t xml:space="preserve">XIAMEN SEASHINE CEREALS DEVELOPMENT CO., LTD - JAMBELI </t>
  </si>
  <si>
    <t>1376-03-2021</t>
  </si>
  <si>
    <t>1375-03-2021</t>
  </si>
  <si>
    <t>1377-03-2021</t>
  </si>
  <si>
    <t>1385-03-2021</t>
  </si>
  <si>
    <t xml:space="preserve">SUBPRODUCTO DE ALBACORA 70% -SUB.MERLUZA 25%-VISCERAS 5% </t>
  </si>
  <si>
    <t>.</t>
  </si>
  <si>
    <t>SUBPRODUCTO DE ALBACORA 65% SUBPRODUCTO DE MERLUZA 30% VISCERAS 5%</t>
  </si>
  <si>
    <t>BOTELLA 50% CORBATA 46% RONCADOR 4%</t>
  </si>
  <si>
    <t>SARDINA 50% CARA 46% CACHEMA 4%</t>
  </si>
  <si>
    <t>34-10-03-4384-1</t>
  </si>
  <si>
    <t>310 SACOS 34-09-03-4383-1  168 SACOS 3-4370 2 IFFO -  20 SACOS 3-4382- IFFO</t>
  </si>
  <si>
    <t xml:space="preserve">84 SACOS 3-4382-1 IFFO - 210 SACOS 3-4385-1 IFFO - 42 SACOS - 3-4387-4 IFFO - 126 SACOS 3-4370-2 IFFO </t>
  </si>
  <si>
    <t>1386-87-87</t>
  </si>
  <si>
    <t>128 SACOS 1386-87-88 - 378 SACOS 1378-79-80</t>
  </si>
  <si>
    <t>SARDINA 97%-CARA 3%</t>
  </si>
  <si>
    <t>BOTELLA 97%-CORBATA 3%</t>
  </si>
  <si>
    <t>HUMBETO REYES</t>
  </si>
  <si>
    <t xml:space="preserve">JAVIER REYES </t>
  </si>
  <si>
    <t xml:space="preserve">HBZ-0373 </t>
  </si>
  <si>
    <t>CHUMUMO</t>
  </si>
  <si>
    <t>MAAA-5328</t>
  </si>
  <si>
    <t>B/P ALBERTO</t>
  </si>
  <si>
    <t>BA JUMA 85% CARA 10% HOJA 5%</t>
  </si>
  <si>
    <t>BA JUMA 85% CORBATA 15%</t>
  </si>
  <si>
    <t>MORENILLO 78% BARRIGA JUMA 20% CORBATA 2%</t>
  </si>
  <si>
    <t>MORENILLO 70% POLLA 30%</t>
  </si>
  <si>
    <t>MORENILLO 78% BARRIGA JUMA 20% CARA2%</t>
  </si>
  <si>
    <t>SUBPRODUCTO DE SELEMBA - MERLUZA</t>
  </si>
  <si>
    <t>SUBPRODUCTO DE SELEMBA 90% -SUBP MERLUZA 10%</t>
  </si>
  <si>
    <t>SUBP ALBACORA 55% - SUBP ATUN COCIDO 40% - VISCERAS 5%</t>
  </si>
  <si>
    <t>SUBP ALBACORA 25% - SUBP DORADO 55% - SUBP MERLUZA 15% - VISCERAS 5%</t>
  </si>
  <si>
    <t xml:space="preserve">JORGE RONQUILLO  </t>
  </si>
  <si>
    <t xml:space="preserve">GRY-2607  </t>
  </si>
  <si>
    <t xml:space="preserve">MORENILLO 90%-GALLINA 10%  </t>
  </si>
  <si>
    <t>MORENILLO 42%-GALLINA 58%</t>
  </si>
  <si>
    <t>B/P DON TEMO</t>
  </si>
  <si>
    <t>MORENILLO 38%-GALLINA 5%-CALAMAR 7%-SARDINA 50%</t>
  </si>
  <si>
    <t>MORENILLO 38%-GALLINA 5%-CALAMAR 7%-BOTELLA 50%</t>
  </si>
  <si>
    <t>MORENILLO 40%-BOTELLA 60%</t>
  </si>
  <si>
    <t>B/P CATALINA</t>
  </si>
  <si>
    <t>SR JOSE MEDINA -JHONNY BRAVO</t>
  </si>
  <si>
    <t>1378-1379-1380</t>
  </si>
  <si>
    <t>MORENILLO 94%-GALLINA 6%</t>
  </si>
  <si>
    <t>1386-87-88</t>
  </si>
  <si>
    <t>SUBPRODUCTO DE ALBACORA 50%-SUBP DORADO 45%-VISCERAS 5%</t>
  </si>
  <si>
    <t>1378-79-80--1386-1387-1388</t>
  </si>
  <si>
    <t>MORENILLO 50%-GALLINA 50%</t>
  </si>
  <si>
    <t>HF-26-03-2021-00078</t>
  </si>
  <si>
    <t>POLLA 60% MERLUZA 40%</t>
  </si>
  <si>
    <t xml:space="preserve">EFRAIN SANTANA </t>
  </si>
  <si>
    <t>JOSE ZAMORA</t>
  </si>
  <si>
    <t>GALLINA 80% MORENILLO 20%</t>
  </si>
  <si>
    <t>MORENILLO 85% LISA 15%</t>
  </si>
  <si>
    <t>SUBPRODUCTO DE ALBACORA 90% SUB TROMPETA 5% VISCERAS 5%</t>
  </si>
  <si>
    <t xml:space="preserve">1376-1377-1378                                                                                                                                                                                                              </t>
  </si>
  <si>
    <t xml:space="preserve">1376-1377-1378                    </t>
  </si>
  <si>
    <t>GOT-687</t>
  </si>
  <si>
    <t>MORENILLO 96%-PICUDILLO 4%</t>
  </si>
  <si>
    <t>MORENILLO 25%-GALLINA 20%-POLLA 25%-BAGRE 30%</t>
  </si>
  <si>
    <t xml:space="preserve">JUAN MATEO   </t>
  </si>
  <si>
    <t xml:space="preserve">B/P JUAN HIDALGO        </t>
  </si>
  <si>
    <t>MORENILLO 55%-GALLINA 45%</t>
  </si>
  <si>
    <t>MORENILLO 35%-GALLINA 65%</t>
  </si>
  <si>
    <t xml:space="preserve">EDUARDO TOMALA </t>
  </si>
  <si>
    <t>ITALO YAGUAL</t>
  </si>
  <si>
    <t>GALLINA 60% POLLA BAGRE 40%</t>
  </si>
  <si>
    <t>MORENILLO 93% GALLINAZA 7%</t>
  </si>
  <si>
    <t>MORENILLO 98%-GALLINA 2%</t>
  </si>
  <si>
    <t>MORENILLO 59%-BOTELLA 36%-GALLINA 5%</t>
  </si>
  <si>
    <t>MORENILLO 92%BOTELLA 5%-GALLINA 3%</t>
  </si>
  <si>
    <t>MARIANA QUIJIJE</t>
  </si>
  <si>
    <t>MORENILLO P 96%-GALLINA 4%</t>
  </si>
  <si>
    <t>MORENILLO 92%-GALLINA 8%</t>
  </si>
  <si>
    <t>MORENILLO P 95% -GALLINA 5%</t>
  </si>
  <si>
    <t>HF-27-03-2021-0079</t>
  </si>
  <si>
    <t>MORENILLO 70% GALLINA 30%</t>
  </si>
  <si>
    <t>MORENILLO 98% CALAMAR 2%</t>
  </si>
  <si>
    <t>1392-03-2021</t>
  </si>
  <si>
    <t>SR GLOBAL PESCA</t>
  </si>
  <si>
    <t>SRA SARDIBELLA SA</t>
  </si>
  <si>
    <t>MORENILLO P 80% -GALLINA 20%</t>
  </si>
  <si>
    <t>SUBPRODUCTO DE ALBACORA 20% SUB MIRAMELINDO 35% SUB MERLUZA 35% SUB TROMPETA 15% VISCERAS 5%</t>
  </si>
  <si>
    <t xml:space="preserve">ANDY VERA </t>
  </si>
  <si>
    <t>GSH-6859</t>
  </si>
  <si>
    <t xml:space="preserve">B/P ANITA </t>
  </si>
  <si>
    <t>B/P JOSELYN</t>
  </si>
  <si>
    <t xml:space="preserve">B/P DON FAUSTO III </t>
  </si>
  <si>
    <t>GALLINA 70% MORENILLO 30%</t>
  </si>
  <si>
    <t>MORENILLO 50% GALLINA 50%</t>
  </si>
  <si>
    <t>B/PGUILLERMINA</t>
  </si>
  <si>
    <t xml:space="preserve">CARLOS BECERRA </t>
  </si>
  <si>
    <t>GPK-209</t>
  </si>
  <si>
    <t>FIDELCOMISO</t>
  </si>
  <si>
    <t>OPTIMARINE</t>
  </si>
  <si>
    <t>GALLINAZA</t>
  </si>
  <si>
    <t>B/P DEMARCO</t>
  </si>
  <si>
    <t>PROMARVI S.A.</t>
  </si>
  <si>
    <t xml:space="preserve">ENRIQUE CRUZ </t>
  </si>
  <si>
    <t>JULIO MUÑOZ</t>
  </si>
  <si>
    <t xml:space="preserve">SUBPRODUCTO DE TROMPETA </t>
  </si>
  <si>
    <t>AFV-0499</t>
  </si>
  <si>
    <t>GALLINA  85%- GALLINAZA 15%</t>
  </si>
  <si>
    <t xml:space="preserve">MARCELO CEDEÑO </t>
  </si>
  <si>
    <t>GEO0VANNY REGALADO</t>
  </si>
  <si>
    <t xml:space="preserve">JOSE CHAVEZ </t>
  </si>
  <si>
    <t xml:space="preserve">POLLA  </t>
  </si>
  <si>
    <t>GALLINA 85% - GALLINAZA 15 %</t>
  </si>
  <si>
    <t>JAVIER LUNA</t>
  </si>
  <si>
    <t xml:space="preserve">GSF-9786  </t>
  </si>
  <si>
    <t xml:space="preserve">MARCIPESCA         </t>
  </si>
  <si>
    <t>MORENILLO 80%-GALLINA 18%-PICUDA 2%</t>
  </si>
  <si>
    <t>MORENILLO 89%-GALLINA 11%</t>
  </si>
  <si>
    <t>B/P MI PIEDACITA</t>
  </si>
  <si>
    <t>SR FAUSTO MEDINA</t>
  </si>
  <si>
    <t>MORENILLO 84%-GALLINA 16%</t>
  </si>
  <si>
    <t xml:space="preserve">JANEC S.A-GEPSA   </t>
  </si>
  <si>
    <t>JUAN HIDALGO</t>
  </si>
  <si>
    <t xml:space="preserve">OSCAR HERNANDEZ </t>
  </si>
  <si>
    <t xml:space="preserve">OAA-4338 </t>
  </si>
  <si>
    <t xml:space="preserve">MORENILLO  75%-BOTELLA 25 </t>
  </si>
  <si>
    <t xml:space="preserve">MORENILLO  75%-BOTELLA 25% </t>
  </si>
  <si>
    <t>1389-90-91</t>
  </si>
  <si>
    <t>SUBPRODUCTO DE TILAPIA 50% SUB TROMPETA 50%</t>
  </si>
  <si>
    <t>SUBPROSUCTO DE ALBACORA 65% SUBO DE ATUN COCIDO 15% VICERAS 5% SUBP DE TROMPETA 15%</t>
  </si>
  <si>
    <t xml:space="preserve">SUBPRODUCTO DE ALBACORA 60% SUB MERLUZA 25% SUB TROMPETA 10% VISCERAS 5% </t>
  </si>
  <si>
    <t>MORENILLO 72% GALLINA 28%</t>
  </si>
  <si>
    <t>SUBPRODUCTO DE ALBACORA 55% SUB MERLUZA 25% SUB TROMPETA 15%VISCERAS 5%</t>
  </si>
  <si>
    <t>1389-1390-1391</t>
  </si>
  <si>
    <t>MORENILLO P 77%-GALLINA 23%</t>
  </si>
  <si>
    <t>1382-1383-1384</t>
  </si>
  <si>
    <t xml:space="preserve">1382-1384-1383----1389                   </t>
  </si>
  <si>
    <t>HOJA 60%-PICUDILLO P 40%</t>
  </si>
  <si>
    <t>CORBATA 60%-PICUDILLO P 40%</t>
  </si>
  <si>
    <t>GALLINA 42% MORENILLO P 58%</t>
  </si>
  <si>
    <t>MORENILLO 50%-BOTELLA 43%-GALLINA 7%</t>
  </si>
  <si>
    <t>SR JUAN HIDALGO</t>
  </si>
  <si>
    <t xml:space="preserve">1396-1397-1398--3-4409-1-1                                                                                                                                                                                             </t>
  </si>
  <si>
    <t>GALLINA 48%-MORENILLO 52%</t>
  </si>
  <si>
    <t xml:space="preserve">1396-1397-1398--34408-2-1--10---3-4385-3-1--2                                                                                                                                                                               </t>
  </si>
  <si>
    <t xml:space="preserve">1396-1397-1398--3-4397-1-1-450--3-4385-3--1-42--3-4408-2--1-13--                                                                                                                                                            </t>
  </si>
  <si>
    <t>B/P MELINA</t>
  </si>
  <si>
    <t>MORENILLO P 93%-GALLINA 7%</t>
  </si>
  <si>
    <t>34-4384-1</t>
  </si>
  <si>
    <t>DARIO PINCAY</t>
  </si>
  <si>
    <t>GCM-8271</t>
  </si>
  <si>
    <t>GALLINAZA 92% GALLINA 8%</t>
  </si>
  <si>
    <t>SUBPRODUCTO DE ALBACORA 60% -SUBP ATUN COCIDO 20%-SUBP DORADO 15% - VISCERAS 5%</t>
  </si>
  <si>
    <t>SUBPRODUCTO DE BOTELLA 30%-SUBP MERLUZA 65%-VISCERAS 5%</t>
  </si>
  <si>
    <t>SUBPRODUCTO DE ALBACORA 50% -SUB MERLUZA 30%-SUBP TROMPETA 15% - VISCERAS 5%</t>
  </si>
  <si>
    <t>SUBPRODUCTO DE ALBACORA 55%- SUB MERLUZA 25%-SUBP TROMPETA 15% - VISCERAS 5%</t>
  </si>
  <si>
    <t>MORENILLO 52% GALLINA 48%</t>
  </si>
  <si>
    <t>GALLINA 83% PICUDILLO 17%</t>
  </si>
  <si>
    <t>GALLINA 59% HOJA 41%</t>
  </si>
  <si>
    <t>GALLINA 59% CORBATA 41%</t>
  </si>
  <si>
    <t>SRA MIKAHELA MOREIRA MOLINA</t>
  </si>
  <si>
    <t>GALLINA 62% PICUDILLO 38%</t>
  </si>
  <si>
    <t xml:space="preserve">SARDINA POLLA </t>
  </si>
  <si>
    <t xml:space="preserve">BOTELLA RONCADOR   </t>
  </si>
  <si>
    <t>GALLINA 87% MORENILLO 13%</t>
  </si>
  <si>
    <t>21;48</t>
  </si>
  <si>
    <t>SUBPRODUCTO DE ALBACORA 85% SUB DE TROMPETA 15%VISCERAS 5%</t>
  </si>
  <si>
    <t>FUZ.HOU DAH CHONG SHING FEED CO.,. LTD - JAMBELI</t>
  </si>
  <si>
    <t>GBP-2022</t>
  </si>
  <si>
    <t>1378-1375</t>
  </si>
  <si>
    <t>SARDINA 45% CARA 35% HOJA 10% AGUJA 10%</t>
  </si>
  <si>
    <t>BOTELLA 45% CORBTA 45% AGUJA 10%</t>
  </si>
  <si>
    <t>4-10-03-4384-1</t>
  </si>
  <si>
    <t>COLVER VALLADARES</t>
  </si>
  <si>
    <t>1279-1280</t>
  </si>
  <si>
    <t>1380</t>
  </si>
  <si>
    <t xml:space="preserve">SRA SARDIBELLA </t>
  </si>
  <si>
    <t>JUAN FRANCO</t>
  </si>
  <si>
    <t>SUBPRODUCTO DE BOTELLA</t>
  </si>
  <si>
    <t xml:space="preserve">JUAN DELGADO  </t>
  </si>
  <si>
    <t xml:space="preserve">MAA-1707  </t>
  </si>
  <si>
    <t xml:space="preserve">RAMON BECERRA    </t>
  </si>
  <si>
    <t xml:space="preserve">GPK-209    </t>
  </si>
  <si>
    <t>SUBPRODUCTO DE ALBACORA 60% SUB BOTELLA 15% SUBP MERLUZA 20% VISCERAS 5%</t>
  </si>
  <si>
    <t xml:space="preserve">B/P REGALITO DE DIOS I </t>
  </si>
  <si>
    <t>HOJA 70% CARA 21% TENIENTE 9%</t>
  </si>
  <si>
    <t>CORBATA 91% TENIENTE 9%</t>
  </si>
  <si>
    <t>MORENILLO 64% BOTELLA 23% GALLINA 13%</t>
  </si>
  <si>
    <t>SRA JUAN HIDALGO - DIANA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</si>
</sst>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000"/>
    <numFmt numFmtId="166" formatCode="0.0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 Narrow"/>
      <family val="2"/>
    </font>
    <font>
      <b/>
      <u/>
      <sz val="24"/>
      <color rgb="FF0000CC"/>
      <name val="Arial Narrow"/>
      <family val="2"/>
    </font>
    <font>
      <b/>
      <sz val="9"/>
      <color rgb="FF002060"/>
      <name val="Arial Narrow"/>
      <family val="2"/>
    </font>
    <font>
      <sz val="24"/>
      <name val="Arial Narrow"/>
      <family val="2"/>
    </font>
    <font>
      <sz val="20"/>
      <name val="Arial Narrow"/>
      <family val="2"/>
    </font>
    <font>
      <b/>
      <sz val="16"/>
      <color rgb="FFFF0000"/>
      <name val="Arial Narrow"/>
      <family val="2"/>
    </font>
    <font>
      <sz val="8"/>
      <color rgb="FF0000CC"/>
      <name val="Arial Narrow"/>
      <family val="2"/>
    </font>
    <font>
      <sz val="8"/>
      <color rgb="FF00206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color rgb="FFFF0000"/>
      <name val="Arial Narrow"/>
      <family val="2"/>
    </font>
    <font>
      <sz val="9"/>
      <color rgb="FF0000CC"/>
      <name val="Arial Narrow"/>
      <family val="2"/>
    </font>
    <font>
      <sz val="8"/>
      <color theme="1"/>
      <name val="Arial Narrow"/>
      <family val="2"/>
    </font>
    <font>
      <b/>
      <sz val="12"/>
      <name val="Arial Narrow"/>
      <family val="2"/>
    </font>
    <font>
      <u/>
      <sz val="8"/>
      <name val="Arial Narrow"/>
      <family val="2"/>
    </font>
    <font>
      <b/>
      <sz val="10"/>
      <name val="Arial Narrow"/>
      <family val="2"/>
    </font>
    <font>
      <b/>
      <sz val="8"/>
      <color theme="1"/>
      <name val="Arial Narrow"/>
      <family val="2"/>
    </font>
    <font>
      <sz val="8"/>
      <name val="Arial Narrow"/>
      <family val="2"/>
    </font>
    <font>
      <sz val="8"/>
      <color rgb="FF0000CC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u/>
      <sz val="20"/>
      <color rgb="FF0000FF"/>
      <name val="Arial Narrow"/>
      <family val="2"/>
    </font>
    <font>
      <b/>
      <sz val="16"/>
      <color rgb="FF0000FF"/>
      <name val="Arial Narrow"/>
      <family val="2"/>
    </font>
    <font>
      <sz val="11"/>
      <color rgb="FF0000FF"/>
      <name val="Arial"/>
      <family val="2"/>
    </font>
    <font>
      <b/>
      <sz val="8"/>
      <color rgb="FF0000FF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b/>
      <sz val="10"/>
      <name val="Calibri"/>
      <family val="2"/>
      <scheme val="minor"/>
    </font>
    <font>
      <sz val="11"/>
      <color rgb="FF0000FF"/>
      <name val="Arial Narrow"/>
      <family val="2"/>
    </font>
    <font>
      <b/>
      <u/>
      <sz val="24"/>
      <color rgb="FF0000FF"/>
      <name val="Arial Narrow"/>
      <family val="2"/>
    </font>
    <font>
      <b/>
      <sz val="18"/>
      <color rgb="FF0000FF"/>
      <name val="Arial Narrow"/>
      <family val="2"/>
    </font>
    <font>
      <sz val="14"/>
      <color rgb="FF0000FF"/>
      <name val="Arial Narrow"/>
      <family val="2"/>
    </font>
    <font>
      <b/>
      <sz val="20"/>
      <color rgb="FF0000FF"/>
      <name val="Arial Narrow"/>
      <family val="2"/>
    </font>
    <font>
      <b/>
      <sz val="8"/>
      <color rgb="FF0000FF"/>
      <name val="Arial Narrow"/>
      <family val="2"/>
    </font>
    <font>
      <b/>
      <sz val="10"/>
      <color rgb="FF0000FF"/>
      <name val="Arial Narrow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 Light"/>
      <family val="1"/>
      <scheme val="major"/>
    </font>
    <font>
      <sz val="11"/>
      <color rgb="FFFF0000"/>
      <name val="Calibri Light"/>
      <family val="1"/>
      <scheme val="major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rgb="FFFF0000"/>
      <name val="Calibri"/>
      <family val="2"/>
    </font>
    <font>
      <sz val="11"/>
      <color rgb="FFFF0000"/>
      <name val="Arial Narrow"/>
      <family val="2"/>
    </font>
    <font>
      <b/>
      <sz val="8"/>
      <color rgb="FFFF0000"/>
      <name val="Arial Narrow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CC"/>
      <name val="Arial"/>
      <family val="2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b/>
      <u/>
      <sz val="22"/>
      <color rgb="FF0000CC"/>
      <name val="Arial"/>
      <family val="2"/>
    </font>
    <font>
      <sz val="26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4"/>
      <color rgb="FF0000CC"/>
      <name val="Arial Narrow"/>
      <family val="2"/>
    </font>
    <font>
      <b/>
      <sz val="10"/>
      <color theme="1"/>
      <name val="Calibri"/>
      <family val="2"/>
      <scheme val="minor"/>
    </font>
    <font>
      <sz val="8"/>
      <name val="Calibri Light"/>
      <family val="1"/>
      <scheme val="major"/>
    </font>
    <font>
      <b/>
      <sz val="11"/>
      <color rgb="FFFF0000"/>
      <name val="Calibri"/>
      <family val="2"/>
      <scheme val="minor"/>
    </font>
    <font>
      <sz val="9"/>
      <color rgb="FFFF0000"/>
      <name val="Arial Narrow"/>
      <family val="2"/>
    </font>
    <font>
      <b/>
      <sz val="20"/>
      <color rgb="FF0000CC"/>
      <name val="Arial Narrow"/>
      <family val="2"/>
    </font>
    <font>
      <b/>
      <sz val="18"/>
      <color rgb="FF0000CC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8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/>
      <bottom/>
      <diagonal/>
    </border>
    <border>
      <left style="medium">
        <color theme="0" tint="-0.499984740745262"/>
      </left>
      <right style="thin">
        <color theme="1" tint="0.499984740745262"/>
      </right>
      <top/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theme="1" tint="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/>
      <right style="thin">
        <color theme="1" tint="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/>
      <top/>
      <bottom style="medium">
        <color theme="0" tint="-0.499984740745262"/>
      </bottom>
      <diagonal/>
    </border>
    <border>
      <left/>
      <right style="medium">
        <color theme="1" tint="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1" tint="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1" tint="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medium">
        <color theme="0" tint="-0.499984740745262"/>
      </top>
      <bottom/>
      <diagonal/>
    </border>
    <border>
      <left/>
      <right style="thin">
        <color theme="1" tint="0.499984740745262"/>
      </right>
      <top/>
      <bottom style="medium">
        <color theme="0" tint="-0.499984740745262"/>
      </bottom>
      <diagonal/>
    </border>
    <border>
      <left/>
      <right style="medium">
        <color theme="1" tint="0.499984740745262"/>
      </right>
      <top style="thin">
        <color theme="0" tint="-0.499984740745262"/>
      </top>
      <bottom/>
      <diagonal/>
    </border>
    <border>
      <left style="medium">
        <color theme="1" tint="0.499984740745262"/>
      </left>
      <right/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1" tint="0.499984740745262"/>
      </bottom>
      <diagonal/>
    </border>
    <border>
      <left/>
      <right/>
      <top style="medium">
        <color theme="0" tint="-0.499984740745262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 style="thin">
        <color theme="0" tint="-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medium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1" tint="0.499984740745262"/>
      </top>
      <bottom style="medium">
        <color theme="0" tint="-0.499984740745262"/>
      </bottom>
      <diagonal/>
    </border>
    <border>
      <left/>
      <right/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0" tint="-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/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1" tint="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1" tint="0.499984740745262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1" tint="0.499984740745262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1">
    <xf numFmtId="0" fontId="0" fillId="0" borderId="0" xfId="0"/>
    <xf numFmtId="0" fontId="13" fillId="3" borderId="12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13" fillId="3" borderId="48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2" fontId="15" fillId="2" borderId="45" xfId="0" applyNumberFormat="1" applyFont="1" applyFill="1" applyBorder="1" applyAlignment="1">
      <alignment vertical="center"/>
    </xf>
    <xf numFmtId="2" fontId="15" fillId="2" borderId="46" xfId="0" applyNumberFormat="1" applyFont="1" applyFill="1" applyBorder="1" applyAlignment="1">
      <alignment vertical="center"/>
    </xf>
    <xf numFmtId="2" fontId="10" fillId="2" borderId="4" xfId="0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vertical="center"/>
    </xf>
    <xf numFmtId="2" fontId="10" fillId="2" borderId="1" xfId="0" applyNumberFormat="1" applyFont="1" applyFill="1" applyBorder="1" applyAlignment="1">
      <alignment vertical="center"/>
    </xf>
    <xf numFmtId="10" fontId="16" fillId="2" borderId="20" xfId="1" applyNumberFormat="1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164" fontId="19" fillId="2" borderId="0" xfId="1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16" fontId="10" fillId="2" borderId="21" xfId="0" applyNumberFormat="1" applyFont="1" applyFill="1" applyBorder="1" applyAlignment="1">
      <alignment horizontal="center" vertical="center"/>
    </xf>
    <xf numFmtId="16" fontId="10" fillId="2" borderId="40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3" fillId="3" borderId="62" xfId="0" applyFont="1" applyFill="1" applyBorder="1" applyAlignment="1">
      <alignment horizontal="center" vertical="center"/>
    </xf>
    <xf numFmtId="16" fontId="10" fillId="2" borderId="69" xfId="0" applyNumberFormat="1" applyFont="1" applyFill="1" applyBorder="1" applyAlignment="1">
      <alignment horizontal="center" vertical="center"/>
    </xf>
    <xf numFmtId="0" fontId="10" fillId="2" borderId="66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10" fillId="2" borderId="66" xfId="0" applyFont="1" applyFill="1" applyBorder="1" applyAlignment="1">
      <alignment horizontal="center" vertical="center"/>
    </xf>
    <xf numFmtId="0" fontId="10" fillId="2" borderId="67" xfId="0" applyFont="1" applyFill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vertical="center"/>
    </xf>
    <xf numFmtId="0" fontId="10" fillId="2" borderId="71" xfId="0" applyFont="1" applyFill="1" applyBorder="1" applyAlignment="1">
      <alignment vertical="center"/>
    </xf>
    <xf numFmtId="0" fontId="10" fillId="2" borderId="31" xfId="0" applyFont="1" applyFill="1" applyBorder="1" applyAlignment="1">
      <alignment horizontal="center" vertical="center"/>
    </xf>
    <xf numFmtId="20" fontId="22" fillId="2" borderId="1" xfId="0" applyNumberFormat="1" applyFont="1" applyFill="1" applyBorder="1" applyAlignment="1">
      <alignment horizontal="right" vertical="center"/>
    </xf>
    <xf numFmtId="0" fontId="22" fillId="2" borderId="4" xfId="0" applyFont="1" applyFill="1" applyBorder="1" applyAlignment="1">
      <alignment horizontal="center" vertical="center"/>
    </xf>
    <xf numFmtId="1" fontId="23" fillId="2" borderId="5" xfId="0" applyNumberFormat="1" applyFont="1" applyFill="1" applyBorder="1" applyAlignment="1">
      <alignment vertical="center"/>
    </xf>
    <xf numFmtId="1" fontId="23" fillId="0" borderId="5" xfId="0" applyNumberFormat="1" applyFont="1" applyFill="1" applyBorder="1" applyAlignment="1">
      <alignment vertical="center"/>
    </xf>
    <xf numFmtId="0" fontId="14" fillId="2" borderId="67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2" fontId="24" fillId="0" borderId="0" xfId="0" applyNumberFormat="1" applyFont="1" applyBorder="1" applyAlignment="1">
      <alignment vertical="center"/>
    </xf>
    <xf numFmtId="0" fontId="28" fillId="6" borderId="140" xfId="0" applyFont="1" applyFill="1" applyBorder="1" applyAlignment="1">
      <alignment horizontal="center" vertical="center"/>
    </xf>
    <xf numFmtId="0" fontId="28" fillId="6" borderId="132" xfId="0" applyFont="1" applyFill="1" applyBorder="1" applyAlignment="1">
      <alignment horizontal="center" vertical="center"/>
    </xf>
    <xf numFmtId="0" fontId="28" fillId="6" borderId="137" xfId="0" applyFont="1" applyFill="1" applyBorder="1" applyAlignment="1">
      <alignment vertical="center"/>
    </xf>
    <xf numFmtId="2" fontId="28" fillId="6" borderId="137" xfId="0" applyNumberFormat="1" applyFont="1" applyFill="1" applyBorder="1" applyAlignment="1">
      <alignment horizontal="center" vertical="center"/>
    </xf>
    <xf numFmtId="0" fontId="28" fillId="6" borderId="141" xfId="0" applyFont="1" applyFill="1" applyBorder="1" applyAlignment="1">
      <alignment horizontal="center" vertical="center"/>
    </xf>
    <xf numFmtId="0" fontId="28" fillId="6" borderId="141" xfId="0" applyFont="1" applyFill="1" applyBorder="1" applyAlignment="1">
      <alignment vertical="center"/>
    </xf>
    <xf numFmtId="2" fontId="28" fillId="6" borderId="141" xfId="0" applyNumberFormat="1" applyFont="1" applyFill="1" applyBorder="1" applyAlignment="1">
      <alignment horizontal="center" vertical="center"/>
    </xf>
    <xf numFmtId="16" fontId="28" fillId="0" borderId="128" xfId="0" applyNumberFormat="1" applyFont="1" applyFill="1" applyBorder="1" applyAlignment="1">
      <alignment horizontal="center" vertical="center"/>
    </xf>
    <xf numFmtId="0" fontId="29" fillId="0" borderId="128" xfId="0" applyFont="1" applyFill="1" applyBorder="1" applyAlignment="1">
      <alignment horizontal="left" vertical="center"/>
    </xf>
    <xf numFmtId="0" fontId="28" fillId="0" borderId="128" xfId="0" applyFont="1" applyFill="1" applyBorder="1" applyAlignment="1">
      <alignment horizontal="left" vertical="center"/>
    </xf>
    <xf numFmtId="0" fontId="24" fillId="0" borderId="128" xfId="0" applyFont="1" applyFill="1" applyBorder="1" applyAlignment="1">
      <alignment horizontal="right" vertical="center"/>
    </xf>
    <xf numFmtId="0" fontId="28" fillId="0" borderId="128" xfId="0" applyFont="1" applyBorder="1" applyAlignment="1">
      <alignment horizontal="right" vertical="center"/>
    </xf>
    <xf numFmtId="0" fontId="24" fillId="0" borderId="128" xfId="0" applyFont="1" applyBorder="1" applyAlignment="1">
      <alignment vertical="center"/>
    </xf>
    <xf numFmtId="2" fontId="24" fillId="0" borderId="128" xfId="0" applyNumberFormat="1" applyFont="1" applyFill="1" applyBorder="1" applyAlignment="1">
      <alignment vertical="center"/>
    </xf>
    <xf numFmtId="0" fontId="24" fillId="0" borderId="128" xfId="0" applyFont="1" applyFill="1" applyBorder="1" applyAlignment="1">
      <alignment vertical="center"/>
    </xf>
    <xf numFmtId="14" fontId="28" fillId="0" borderId="128" xfId="0" applyNumberFormat="1" applyFont="1" applyFill="1" applyBorder="1" applyAlignment="1">
      <alignment horizontal="left" vertical="center"/>
    </xf>
    <xf numFmtId="0" fontId="29" fillId="0" borderId="128" xfId="0" applyNumberFormat="1" applyFont="1" applyFill="1" applyBorder="1" applyAlignment="1">
      <alignment horizontal="right" vertical="center"/>
    </xf>
    <xf numFmtId="0" fontId="28" fillId="0" borderId="128" xfId="0" applyFont="1" applyBorder="1" applyAlignment="1">
      <alignment vertical="center"/>
    </xf>
    <xf numFmtId="0" fontId="30" fillId="0" borderId="128" xfId="0" applyFont="1" applyFill="1" applyBorder="1" applyAlignment="1"/>
    <xf numFmtId="2" fontId="24" fillId="0" borderId="128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2" fontId="24" fillId="0" borderId="0" xfId="0" applyNumberFormat="1" applyFont="1" applyAlignment="1">
      <alignment vertical="center"/>
    </xf>
    <xf numFmtId="0" fontId="24" fillId="0" borderId="0" xfId="0" applyFont="1" applyAlignment="1">
      <alignment horizontal="right" vertical="center"/>
    </xf>
    <xf numFmtId="0" fontId="0" fillId="0" borderId="0" xfId="0" applyFill="1"/>
    <xf numFmtId="0" fontId="32" fillId="0" borderId="0" xfId="0" applyFont="1" applyFill="1" applyAlignment="1">
      <alignment vertical="center"/>
    </xf>
    <xf numFmtId="0" fontId="4" fillId="0" borderId="0" xfId="0" applyFont="1"/>
    <xf numFmtId="0" fontId="32" fillId="5" borderId="0" xfId="0" applyFont="1" applyFill="1" applyAlignment="1">
      <alignment horizontal="right" vertical="center"/>
    </xf>
    <xf numFmtId="0" fontId="37" fillId="5" borderId="137" xfId="0" applyFont="1" applyFill="1" applyBorder="1" applyAlignment="1">
      <alignment horizontal="left" vertical="center"/>
    </xf>
    <xf numFmtId="0" fontId="37" fillId="5" borderId="137" xfId="0" applyFont="1" applyFill="1" applyBorder="1" applyAlignment="1">
      <alignment horizontal="center" vertical="center"/>
    </xf>
    <xf numFmtId="0" fontId="38" fillId="5" borderId="128" xfId="0" applyFont="1" applyFill="1" applyBorder="1" applyAlignment="1">
      <alignment horizontal="center" vertical="center"/>
    </xf>
    <xf numFmtId="0" fontId="38" fillId="5" borderId="128" xfId="0" applyFont="1" applyFill="1" applyBorder="1" applyAlignment="1">
      <alignment horizontal="center"/>
    </xf>
    <xf numFmtId="0" fontId="37" fillId="5" borderId="140" xfId="0" applyFont="1" applyFill="1" applyBorder="1" applyAlignment="1">
      <alignment horizontal="left" vertical="center"/>
    </xf>
    <xf numFmtId="0" fontId="37" fillId="5" borderId="140" xfId="0" applyFont="1" applyFill="1" applyBorder="1" applyAlignment="1">
      <alignment horizontal="center" vertical="center"/>
    </xf>
    <xf numFmtId="0" fontId="37" fillId="5" borderId="132" xfId="0" applyFont="1" applyFill="1" applyBorder="1" applyAlignment="1">
      <alignment horizontal="center" vertical="center"/>
    </xf>
    <xf numFmtId="0" fontId="38" fillId="5" borderId="128" xfId="0" applyFont="1" applyFill="1" applyBorder="1"/>
    <xf numFmtId="0" fontId="4" fillId="0" borderId="0" xfId="0" applyFont="1" applyFill="1"/>
    <xf numFmtId="0" fontId="39" fillId="0" borderId="0" xfId="0" applyFont="1" applyAlignment="1">
      <alignment vertical="center"/>
    </xf>
    <xf numFmtId="16" fontId="29" fillId="0" borderId="141" xfId="0" applyNumberFormat="1" applyFont="1" applyFill="1" applyBorder="1" applyAlignment="1">
      <alignment horizontal="right" vertical="center" indent="1"/>
    </xf>
    <xf numFmtId="16" fontId="29" fillId="0" borderId="141" xfId="0" applyNumberFormat="1" applyFont="1" applyFill="1" applyBorder="1" applyAlignment="1">
      <alignment horizontal="left" vertical="center" indent="1"/>
    </xf>
    <xf numFmtId="0" fontId="29" fillId="0" borderId="141" xfId="0" applyFont="1" applyFill="1" applyBorder="1" applyAlignment="1">
      <alignment horizontal="left" vertical="center"/>
    </xf>
    <xf numFmtId="14" fontId="29" fillId="0" borderId="141" xfId="0" applyNumberFormat="1" applyFont="1" applyFill="1" applyBorder="1" applyAlignment="1">
      <alignment horizontal="left" vertical="center"/>
    </xf>
    <xf numFmtId="0" fontId="29" fillId="0" borderId="141" xfId="0" applyNumberFormat="1" applyFont="1" applyFill="1" applyBorder="1" applyAlignment="1">
      <alignment horizontal="center" vertical="center"/>
    </xf>
    <xf numFmtId="0" fontId="24" fillId="0" borderId="141" xfId="0" applyFont="1" applyFill="1" applyBorder="1" applyAlignment="1">
      <alignment horizontal="right" vertical="center"/>
    </xf>
    <xf numFmtId="0" fontId="24" fillId="0" borderId="141" xfId="0" applyNumberFormat="1" applyFont="1" applyFill="1" applyBorder="1" applyAlignment="1">
      <alignment horizontal="right" vertical="center"/>
    </xf>
    <xf numFmtId="165" fontId="24" fillId="0" borderId="141" xfId="0" applyNumberFormat="1" applyFont="1" applyFill="1" applyBorder="1" applyAlignment="1">
      <alignment horizontal="right" vertical="center" indent="1"/>
    </xf>
    <xf numFmtId="16" fontId="29" fillId="0" borderId="128" xfId="0" applyNumberFormat="1" applyFont="1" applyFill="1" applyBorder="1" applyAlignment="1">
      <alignment horizontal="right" vertical="center" indent="1"/>
    </xf>
    <xf numFmtId="16" fontId="24" fillId="0" borderId="128" xfId="0" applyNumberFormat="1" applyFont="1" applyFill="1" applyBorder="1" applyAlignment="1">
      <alignment horizontal="left" vertical="center" indent="1"/>
    </xf>
    <xf numFmtId="14" fontId="29" fillId="0" borderId="128" xfId="0" applyNumberFormat="1" applyFont="1" applyFill="1" applyBorder="1" applyAlignment="1">
      <alignment horizontal="left" vertical="center"/>
    </xf>
    <xf numFmtId="0" fontId="29" fillId="0" borderId="128" xfId="0" applyNumberFormat="1" applyFont="1" applyFill="1" applyBorder="1" applyAlignment="1">
      <alignment horizontal="center" vertical="center"/>
    </xf>
    <xf numFmtId="0" fontId="24" fillId="0" borderId="128" xfId="0" applyNumberFormat="1" applyFont="1" applyBorder="1" applyAlignment="1">
      <alignment horizontal="right" vertical="center"/>
    </xf>
    <xf numFmtId="165" fontId="24" fillId="0" borderId="128" xfId="0" applyNumberFormat="1" applyFont="1" applyBorder="1" applyAlignment="1">
      <alignment horizontal="right" vertical="center" indent="1"/>
    </xf>
    <xf numFmtId="0" fontId="24" fillId="0" borderId="128" xfId="0" applyFont="1" applyFill="1" applyBorder="1" applyAlignment="1"/>
    <xf numFmtId="2" fontId="24" fillId="0" borderId="128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right" vertical="center" indent="1"/>
    </xf>
    <xf numFmtId="0" fontId="39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/>
    </xf>
    <xf numFmtId="20" fontId="39" fillId="0" borderId="0" xfId="0" applyNumberFormat="1" applyFont="1" applyAlignment="1">
      <alignment vertical="center"/>
    </xf>
    <xf numFmtId="0" fontId="39" fillId="0" borderId="0" xfId="0" applyFont="1" applyAlignment="1">
      <alignment horizontal="right" vertical="center"/>
    </xf>
    <xf numFmtId="0" fontId="41" fillId="0" borderId="0" xfId="0" applyFont="1" applyBorder="1" applyAlignment="1">
      <alignment horizontal="center"/>
    </xf>
    <xf numFmtId="0" fontId="42" fillId="2" borderId="128" xfId="0" applyFont="1" applyFill="1" applyBorder="1" applyAlignment="1">
      <alignment horizontal="center"/>
    </xf>
    <xf numFmtId="0" fontId="38" fillId="5" borderId="138" xfId="0" applyFont="1" applyFill="1" applyBorder="1" applyAlignment="1">
      <alignment horizontal="center"/>
    </xf>
    <xf numFmtId="0" fontId="38" fillId="5" borderId="140" xfId="0" applyFont="1" applyFill="1" applyBorder="1" applyAlignment="1">
      <alignment horizontal="center"/>
    </xf>
    <xf numFmtId="14" fontId="43" fillId="0" borderId="128" xfId="0" applyNumberFormat="1" applyFont="1" applyFill="1" applyBorder="1" applyAlignment="1">
      <alignment horizontal="left"/>
    </xf>
    <xf numFmtId="14" fontId="44" fillId="0" borderId="128" xfId="0" applyNumberFormat="1" applyFont="1" applyFill="1" applyBorder="1" applyAlignment="1">
      <alignment horizontal="center"/>
    </xf>
    <xf numFmtId="0" fontId="45" fillId="0" borderId="128" xfId="0" applyFont="1" applyFill="1" applyBorder="1" applyAlignment="1">
      <alignment horizontal="left"/>
    </xf>
    <xf numFmtId="14" fontId="44" fillId="0" borderId="142" xfId="0" applyNumberFormat="1" applyFont="1" applyFill="1" applyBorder="1" applyAlignment="1">
      <alignment horizontal="center"/>
    </xf>
    <xf numFmtId="0" fontId="31" fillId="0" borderId="142" xfId="0" applyNumberFormat="1" applyFont="1" applyFill="1" applyBorder="1" applyAlignment="1">
      <alignment horizontal="center" vertical="center"/>
    </xf>
    <xf numFmtId="0" fontId="31" fillId="0" borderId="128" xfId="0" applyFont="1" applyBorder="1"/>
    <xf numFmtId="166" fontId="46" fillId="2" borderId="128" xfId="0" applyNumberFormat="1" applyFont="1" applyFill="1" applyBorder="1" applyAlignment="1">
      <alignment horizontal="center"/>
    </xf>
    <xf numFmtId="0" fontId="44" fillId="0" borderId="128" xfId="0" applyFont="1" applyFill="1" applyBorder="1" applyAlignment="1">
      <alignment horizontal="center"/>
    </xf>
    <xf numFmtId="0" fontId="43" fillId="0" borderId="128" xfId="0" applyFont="1" applyFill="1" applyBorder="1"/>
    <xf numFmtId="0" fontId="43" fillId="0" borderId="128" xfId="0" applyFont="1" applyBorder="1"/>
    <xf numFmtId="14" fontId="44" fillId="0" borderId="128" xfId="0" applyNumberFormat="1" applyFont="1" applyBorder="1" applyAlignment="1">
      <alignment horizontal="center"/>
    </xf>
    <xf numFmtId="0" fontId="44" fillId="0" borderId="128" xfId="0" applyFont="1" applyBorder="1" applyAlignment="1">
      <alignment horizontal="center"/>
    </xf>
    <xf numFmtId="0" fontId="45" fillId="0" borderId="128" xfId="0" applyFont="1" applyBorder="1" applyAlignment="1">
      <alignment horizontal="left"/>
    </xf>
    <xf numFmtId="14" fontId="44" fillId="0" borderId="128" xfId="0" applyNumberFormat="1" applyFont="1" applyBorder="1" applyAlignment="1">
      <alignment horizontal="left"/>
    </xf>
    <xf numFmtId="0" fontId="14" fillId="2" borderId="71" xfId="0" applyFont="1" applyFill="1" applyBorder="1" applyAlignment="1">
      <alignment vertical="center"/>
    </xf>
    <xf numFmtId="0" fontId="10" fillId="2" borderId="26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3" fillId="3" borderId="7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20" fontId="22" fillId="2" borderId="1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" fontId="23" fillId="2" borderId="5" xfId="0" applyNumberFormat="1" applyFont="1" applyFill="1" applyBorder="1" applyAlignment="1">
      <alignment horizontal="center" vertical="center"/>
    </xf>
    <xf numFmtId="2" fontId="15" fillId="2" borderId="46" xfId="0" applyNumberFormat="1" applyFont="1" applyFill="1" applyBorder="1" applyAlignment="1">
      <alignment horizontal="center" vertical="center"/>
    </xf>
    <xf numFmtId="10" fontId="16" fillId="2" borderId="0" xfId="1" applyNumberFormat="1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10" fontId="16" fillId="2" borderId="20" xfId="1" applyNumberFormat="1" applyFont="1" applyFill="1" applyBorder="1" applyAlignment="1">
      <alignment horizontal="center" vertical="center"/>
    </xf>
    <xf numFmtId="20" fontId="10" fillId="2" borderId="14" xfId="0" applyNumberFormat="1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2" borderId="63" xfId="0" applyFont="1" applyFill="1" applyBorder="1" applyAlignment="1">
      <alignment horizontal="center" vertical="center"/>
    </xf>
    <xf numFmtId="1" fontId="14" fillId="2" borderId="63" xfId="0" applyNumberFormat="1" applyFont="1" applyFill="1" applyBorder="1" applyAlignment="1">
      <alignment horizontal="center" vertical="center"/>
    </xf>
    <xf numFmtId="1" fontId="14" fillId="2" borderId="2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" fontId="23" fillId="0" borderId="5" xfId="0" applyNumberFormat="1" applyFont="1" applyFill="1" applyBorder="1" applyAlignment="1">
      <alignment horizontal="center" vertical="center"/>
    </xf>
    <xf numFmtId="2" fontId="15" fillId="2" borderId="47" xfId="0" applyNumberFormat="1" applyFont="1" applyFill="1" applyBorder="1" applyAlignment="1">
      <alignment horizontal="center" vertical="center"/>
    </xf>
    <xf numFmtId="2" fontId="10" fillId="2" borderId="55" xfId="0" applyNumberFormat="1" applyFont="1" applyFill="1" applyBorder="1" applyAlignment="1">
      <alignment horizontal="center" vertical="center"/>
    </xf>
    <xf numFmtId="1" fontId="14" fillId="2" borderId="56" xfId="0" applyNumberFormat="1" applyFont="1" applyFill="1" applyBorder="1" applyAlignment="1">
      <alignment horizontal="center" vertical="center"/>
    </xf>
    <xf numFmtId="2" fontId="10" fillId="2" borderId="57" xfId="0" applyNumberFormat="1" applyFont="1" applyFill="1" applyBorder="1" applyAlignment="1">
      <alignment horizontal="center" vertical="center"/>
    </xf>
    <xf numFmtId="10" fontId="16" fillId="2" borderId="22" xfId="1" applyNumberFormat="1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2" fontId="15" fillId="2" borderId="45" xfId="0" applyNumberFormat="1" applyFont="1" applyFill="1" applyBorder="1" applyAlignment="1">
      <alignment horizontal="center" vertical="center"/>
    </xf>
    <xf numFmtId="1" fontId="14" fillId="2" borderId="60" xfId="0" applyNumberFormat="1" applyFont="1" applyFill="1" applyBorder="1" applyAlignment="1">
      <alignment horizontal="center" vertical="center"/>
    </xf>
    <xf numFmtId="2" fontId="15" fillId="2" borderId="52" xfId="0" applyNumberFormat="1" applyFont="1" applyFill="1" applyBorder="1" applyAlignment="1">
      <alignment horizontal="center" vertical="center"/>
    </xf>
    <xf numFmtId="1" fontId="14" fillId="2" borderId="27" xfId="0" applyNumberFormat="1" applyFont="1" applyFill="1" applyBorder="1" applyAlignment="1">
      <alignment horizontal="center" vertical="center"/>
    </xf>
    <xf numFmtId="2" fontId="10" fillId="2" borderId="51" xfId="0" applyNumberFormat="1" applyFont="1" applyFill="1" applyBorder="1" applyAlignment="1">
      <alignment horizontal="center" vertical="center"/>
    </xf>
    <xf numFmtId="1" fontId="14" fillId="2" borderId="51" xfId="0" applyNumberFormat="1" applyFont="1" applyFill="1" applyBorder="1" applyAlignment="1">
      <alignment horizontal="center" vertical="center"/>
    </xf>
    <xf numFmtId="10" fontId="16" fillId="2" borderId="28" xfId="1" applyNumberFormat="1" applyFont="1" applyFill="1" applyBorder="1" applyAlignment="1">
      <alignment horizontal="center" vertical="center"/>
    </xf>
    <xf numFmtId="0" fontId="10" fillId="2" borderId="71" xfId="0" applyFont="1" applyFill="1" applyBorder="1" applyAlignment="1">
      <alignment horizontal="center" vertical="center"/>
    </xf>
    <xf numFmtId="0" fontId="20" fillId="2" borderId="72" xfId="0" applyFont="1" applyFill="1" applyBorder="1" applyAlignment="1">
      <alignment horizontal="center" vertical="center"/>
    </xf>
    <xf numFmtId="0" fontId="20" fillId="2" borderId="73" xfId="0" applyFont="1" applyFill="1" applyBorder="1" applyAlignment="1">
      <alignment horizontal="center" vertical="center"/>
    </xf>
    <xf numFmtId="0" fontId="20" fillId="2" borderId="74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47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50" fillId="2" borderId="0" xfId="0" applyFont="1" applyFill="1" applyAlignment="1">
      <alignment vertical="center"/>
    </xf>
    <xf numFmtId="0" fontId="50" fillId="4" borderId="0" xfId="0" applyFont="1" applyFill="1" applyAlignment="1">
      <alignment vertical="center"/>
    </xf>
    <xf numFmtId="0" fontId="50" fillId="8" borderId="0" xfId="0" applyFont="1" applyFill="1" applyAlignment="1">
      <alignment vertical="center"/>
    </xf>
    <xf numFmtId="0" fontId="50" fillId="7" borderId="0" xfId="0" applyFont="1" applyFill="1" applyAlignment="1">
      <alignment vertical="center"/>
    </xf>
    <xf numFmtId="0" fontId="50" fillId="10" borderId="0" xfId="0" applyFont="1" applyFill="1" applyAlignment="1">
      <alignment vertical="center"/>
    </xf>
    <xf numFmtId="0" fontId="50" fillId="9" borderId="0" xfId="0" applyFont="1" applyFill="1" applyAlignment="1">
      <alignment vertical="center"/>
    </xf>
    <xf numFmtId="0" fontId="49" fillId="2" borderId="0" xfId="0" applyFont="1" applyFill="1" applyBorder="1" applyAlignment="1">
      <alignment horizontal="center" vertical="center"/>
    </xf>
    <xf numFmtId="0" fontId="50" fillId="0" borderId="0" xfId="0" applyFont="1"/>
    <xf numFmtId="0" fontId="53" fillId="2" borderId="0" xfId="0" applyFont="1" applyFill="1" applyAlignment="1">
      <alignment vertical="center"/>
    </xf>
    <xf numFmtId="0" fontId="53" fillId="4" borderId="0" xfId="0" applyFont="1" applyFill="1" applyAlignment="1">
      <alignment vertical="center"/>
    </xf>
    <xf numFmtId="0" fontId="53" fillId="8" borderId="0" xfId="0" applyFont="1" applyFill="1" applyAlignment="1">
      <alignment vertical="center"/>
    </xf>
    <xf numFmtId="0" fontId="53" fillId="7" borderId="0" xfId="0" applyFont="1" applyFill="1" applyAlignment="1">
      <alignment vertical="center"/>
    </xf>
    <xf numFmtId="0" fontId="53" fillId="10" borderId="0" xfId="0" applyFont="1" applyFill="1" applyAlignment="1">
      <alignment vertical="center"/>
    </xf>
    <xf numFmtId="0" fontId="53" fillId="9" borderId="0" xfId="0" applyFont="1" applyFill="1" applyAlignment="1">
      <alignment vertical="center"/>
    </xf>
    <xf numFmtId="0" fontId="49" fillId="3" borderId="12" xfId="0" applyFont="1" applyFill="1" applyBorder="1" applyAlignment="1">
      <alignment horizontal="center" vertical="center"/>
    </xf>
    <xf numFmtId="0" fontId="49" fillId="3" borderId="9" xfId="0" applyFont="1" applyFill="1" applyBorder="1" applyAlignment="1">
      <alignment horizontal="center" vertical="center"/>
    </xf>
    <xf numFmtId="0" fontId="49" fillId="3" borderId="54" xfId="0" applyFont="1" applyFill="1" applyBorder="1" applyAlignment="1">
      <alignment horizontal="center" vertical="center"/>
    </xf>
    <xf numFmtId="0" fontId="49" fillId="4" borderId="44" xfId="0" applyFont="1" applyFill="1" applyBorder="1" applyAlignment="1">
      <alignment horizontal="center" vertical="center"/>
    </xf>
    <xf numFmtId="0" fontId="49" fillId="3" borderId="33" xfId="0" applyFont="1" applyFill="1" applyBorder="1" applyAlignment="1">
      <alignment horizontal="center" vertical="center"/>
    </xf>
    <xf numFmtId="16" fontId="52" fillId="2" borderId="40" xfId="0" applyNumberFormat="1" applyFont="1" applyFill="1" applyBorder="1" applyAlignment="1">
      <alignment horizontal="center" vertical="center"/>
    </xf>
    <xf numFmtId="20" fontId="52" fillId="2" borderId="1" xfId="0" applyNumberFormat="1" applyFont="1" applyFill="1" applyBorder="1" applyAlignment="1">
      <alignment horizontal="right" vertical="center"/>
    </xf>
    <xf numFmtId="0" fontId="52" fillId="2" borderId="0" xfId="0" applyFont="1" applyFill="1" applyAlignment="1">
      <alignment vertical="center"/>
    </xf>
    <xf numFmtId="0" fontId="50" fillId="0" borderId="0" xfId="0" applyFont="1" applyFill="1" applyAlignment="1">
      <alignment vertical="center"/>
    </xf>
    <xf numFmtId="0" fontId="49" fillId="3" borderId="30" xfId="0" applyFont="1" applyFill="1" applyBorder="1" applyAlignment="1">
      <alignment vertical="center"/>
    </xf>
    <xf numFmtId="0" fontId="49" fillId="3" borderId="54" xfId="0" applyFont="1" applyFill="1" applyBorder="1" applyAlignment="1">
      <alignment horizontal="left" vertical="center"/>
    </xf>
    <xf numFmtId="0" fontId="49" fillId="3" borderId="54" xfId="0" applyFont="1" applyFill="1" applyBorder="1" applyAlignment="1">
      <alignment vertical="center"/>
    </xf>
    <xf numFmtId="16" fontId="52" fillId="2" borderId="99" xfId="0" applyNumberFormat="1" applyFont="1" applyFill="1" applyBorder="1" applyAlignment="1">
      <alignment horizontal="center" vertical="center"/>
    </xf>
    <xf numFmtId="20" fontId="52" fillId="2" borderId="18" xfId="0" applyNumberFormat="1" applyFont="1" applyFill="1" applyBorder="1" applyAlignment="1">
      <alignment horizontal="right" vertical="center"/>
    </xf>
    <xf numFmtId="0" fontId="52" fillId="2" borderId="150" xfId="0" applyFont="1" applyFill="1" applyBorder="1" applyAlignment="1">
      <alignment horizontal="center" vertical="center"/>
    </xf>
    <xf numFmtId="0" fontId="52" fillId="2" borderId="66" xfId="0" applyFont="1" applyFill="1" applyBorder="1" applyAlignment="1">
      <alignment vertical="center"/>
    </xf>
    <xf numFmtId="0" fontId="52" fillId="2" borderId="10" xfId="0" applyFont="1" applyFill="1" applyBorder="1" applyAlignment="1">
      <alignment vertical="center"/>
    </xf>
    <xf numFmtId="0" fontId="52" fillId="2" borderId="67" xfId="0" applyFont="1" applyFill="1" applyBorder="1" applyAlignment="1">
      <alignment vertical="center"/>
    </xf>
    <xf numFmtId="1" fontId="54" fillId="2" borderId="10" xfId="0" applyNumberFormat="1" applyFont="1" applyFill="1" applyBorder="1" applyAlignment="1">
      <alignment vertical="center"/>
    </xf>
    <xf numFmtId="2" fontId="49" fillId="2" borderId="67" xfId="0" applyNumberFormat="1" applyFont="1" applyFill="1" applyBorder="1" applyAlignment="1">
      <alignment vertical="center"/>
    </xf>
    <xf numFmtId="1" fontId="54" fillId="2" borderId="66" xfId="0" applyNumberFormat="1" applyFont="1" applyFill="1" applyBorder="1" applyAlignment="1">
      <alignment vertical="center"/>
    </xf>
    <xf numFmtId="2" fontId="52" fillId="2" borderId="10" xfId="0" applyNumberFormat="1" applyFont="1" applyFill="1" applyBorder="1" applyAlignment="1">
      <alignment vertical="center"/>
    </xf>
    <xf numFmtId="164" fontId="49" fillId="2" borderId="67" xfId="1" applyNumberFormat="1" applyFont="1" applyFill="1" applyBorder="1" applyAlignment="1">
      <alignment vertical="center"/>
    </xf>
    <xf numFmtId="0" fontId="52" fillId="2" borderId="66" xfId="0" applyFont="1" applyFill="1" applyBorder="1" applyAlignment="1">
      <alignment horizontal="center" vertical="center"/>
    </xf>
    <xf numFmtId="0" fontId="52" fillId="2" borderId="67" xfId="0" applyFont="1" applyFill="1" applyBorder="1" applyAlignment="1">
      <alignment horizontal="center" vertical="center"/>
    </xf>
    <xf numFmtId="16" fontId="52" fillId="2" borderId="41" xfId="0" applyNumberFormat="1" applyFont="1" applyFill="1" applyBorder="1" applyAlignment="1">
      <alignment horizontal="center" vertical="center"/>
    </xf>
    <xf numFmtId="20" fontId="52" fillId="2" borderId="57" xfId="0" applyNumberFormat="1" applyFont="1" applyFill="1" applyBorder="1" applyAlignment="1">
      <alignment horizontal="right" vertical="center"/>
    </xf>
    <xf numFmtId="0" fontId="52" fillId="2" borderId="151" xfId="0" applyFont="1" applyFill="1" applyBorder="1" applyAlignment="1">
      <alignment horizontal="center" vertical="center"/>
    </xf>
    <xf numFmtId="0" fontId="52" fillId="2" borderId="145" xfId="0" applyFont="1" applyFill="1" applyBorder="1" applyAlignment="1">
      <alignment horizontal="center" vertical="center"/>
    </xf>
    <xf numFmtId="0" fontId="52" fillId="2" borderId="147" xfId="0" applyFont="1" applyFill="1" applyBorder="1" applyAlignment="1">
      <alignment horizontal="center" vertical="center"/>
    </xf>
    <xf numFmtId="1" fontId="54" fillId="2" borderId="71" xfId="0" applyNumberFormat="1" applyFont="1" applyFill="1" applyBorder="1" applyAlignment="1">
      <alignment vertical="center"/>
    </xf>
    <xf numFmtId="2" fontId="52" fillId="2" borderId="71" xfId="0" applyNumberFormat="1" applyFont="1" applyFill="1" applyBorder="1" applyAlignment="1">
      <alignment vertical="center"/>
    </xf>
    <xf numFmtId="0" fontId="49" fillId="2" borderId="0" xfId="0" applyFont="1" applyFill="1" applyBorder="1" applyAlignment="1">
      <alignment vertical="center"/>
    </xf>
    <xf numFmtId="0" fontId="52" fillId="2" borderId="148" xfId="0" applyFont="1" applyFill="1" applyBorder="1" applyAlignment="1">
      <alignment vertical="center"/>
    </xf>
    <xf numFmtId="1" fontId="54" fillId="2" borderId="127" xfId="0" applyNumberFormat="1" applyFont="1" applyFill="1" applyBorder="1" applyAlignment="1">
      <alignment vertical="center"/>
    </xf>
    <xf numFmtId="2" fontId="49" fillId="2" borderId="149" xfId="0" applyNumberFormat="1" applyFont="1" applyFill="1" applyBorder="1" applyAlignment="1">
      <alignment vertical="center"/>
    </xf>
    <xf numFmtId="0" fontId="52" fillId="2" borderId="127" xfId="0" applyFont="1" applyFill="1" applyBorder="1" applyAlignment="1">
      <alignment vertical="center"/>
    </xf>
    <xf numFmtId="0" fontId="52" fillId="2" borderId="149" xfId="0" applyFont="1" applyFill="1" applyBorder="1" applyAlignment="1">
      <alignment vertical="center"/>
    </xf>
    <xf numFmtId="1" fontId="54" fillId="2" borderId="148" xfId="0" applyNumberFormat="1" applyFont="1" applyFill="1" applyBorder="1" applyAlignment="1">
      <alignment vertical="center"/>
    </xf>
    <xf numFmtId="2" fontId="52" fillId="2" borderId="127" xfId="0" applyNumberFormat="1" applyFont="1" applyFill="1" applyBorder="1" applyAlignment="1">
      <alignment vertical="center"/>
    </xf>
    <xf numFmtId="164" fontId="49" fillId="2" borderId="149" xfId="1" applyNumberFormat="1" applyFont="1" applyFill="1" applyBorder="1" applyAlignment="1">
      <alignment vertical="center"/>
    </xf>
    <xf numFmtId="0" fontId="52" fillId="2" borderId="152" xfId="0" applyFont="1" applyFill="1" applyBorder="1" applyAlignment="1">
      <alignment horizontal="center" vertical="center"/>
    </xf>
    <xf numFmtId="0" fontId="52" fillId="2" borderId="143" xfId="0" applyFont="1" applyFill="1" applyBorder="1" applyAlignment="1">
      <alignment horizontal="center" vertical="center"/>
    </xf>
    <xf numFmtId="0" fontId="52" fillId="2" borderId="152" xfId="0" applyFont="1" applyFill="1" applyBorder="1" applyAlignment="1">
      <alignment vertical="center"/>
    </xf>
    <xf numFmtId="2" fontId="49" fillId="2" borderId="143" xfId="0" applyNumberFormat="1" applyFont="1" applyFill="1" applyBorder="1" applyAlignment="1">
      <alignment vertical="center"/>
    </xf>
    <xf numFmtId="0" fontId="52" fillId="2" borderId="71" xfId="0" applyFont="1" applyFill="1" applyBorder="1" applyAlignment="1">
      <alignment vertical="center"/>
    </xf>
    <xf numFmtId="0" fontId="52" fillId="2" borderId="143" xfId="0" applyFont="1" applyFill="1" applyBorder="1" applyAlignment="1">
      <alignment vertical="center"/>
    </xf>
    <xf numFmtId="1" fontId="54" fillId="2" borderId="152" xfId="0" applyNumberFormat="1" applyFont="1" applyFill="1" applyBorder="1" applyAlignment="1">
      <alignment vertical="center"/>
    </xf>
    <xf numFmtId="164" fontId="49" fillId="2" borderId="143" xfId="1" applyNumberFormat="1" applyFont="1" applyFill="1" applyBorder="1" applyAlignment="1">
      <alignment vertical="center"/>
    </xf>
    <xf numFmtId="0" fontId="49" fillId="3" borderId="44" xfId="0" applyFont="1" applyFill="1" applyBorder="1" applyAlignment="1">
      <alignment horizontal="center" vertical="center"/>
    </xf>
    <xf numFmtId="0" fontId="49" fillId="3" borderId="37" xfId="0" applyFont="1" applyFill="1" applyBorder="1" applyAlignment="1">
      <alignment vertical="center"/>
    </xf>
    <xf numFmtId="0" fontId="49" fillId="3" borderId="153" xfId="0" applyFont="1" applyFill="1" applyBorder="1" applyAlignment="1">
      <alignment horizontal="center" vertical="center"/>
    </xf>
    <xf numFmtId="0" fontId="49" fillId="3" borderId="36" xfId="0" applyFont="1" applyFill="1" applyBorder="1" applyAlignment="1">
      <alignment vertical="center"/>
    </xf>
    <xf numFmtId="0" fontId="49" fillId="3" borderId="37" xfId="0" applyFont="1" applyFill="1" applyBorder="1" applyAlignment="1">
      <alignment horizontal="center" vertical="center"/>
    </xf>
    <xf numFmtId="0" fontId="52" fillId="0" borderId="152" xfId="0" applyFont="1" applyFill="1" applyBorder="1" applyAlignment="1">
      <alignment vertical="center"/>
    </xf>
    <xf numFmtId="0" fontId="52" fillId="0" borderId="66" xfId="0" applyFont="1" applyFill="1" applyBorder="1" applyAlignment="1">
      <alignment vertical="center"/>
    </xf>
    <xf numFmtId="0" fontId="31" fillId="0" borderId="128" xfId="0" applyNumberFormat="1" applyFont="1" applyFill="1" applyBorder="1" applyAlignment="1">
      <alignment horizontal="center" vertical="center"/>
    </xf>
    <xf numFmtId="14" fontId="31" fillId="0" borderId="128" xfId="0" applyNumberFormat="1" applyFont="1" applyFill="1" applyBorder="1" applyAlignment="1"/>
    <xf numFmtId="14" fontId="43" fillId="0" borderId="128" xfId="0" applyNumberFormat="1" applyFont="1" applyFill="1" applyBorder="1"/>
    <xf numFmtId="14" fontId="45" fillId="0" borderId="128" xfId="0" applyNumberFormat="1" applyFont="1" applyFill="1" applyBorder="1" applyAlignment="1">
      <alignment horizontal="left"/>
    </xf>
    <xf numFmtId="14" fontId="31" fillId="0" borderId="128" xfId="0" applyNumberFormat="1" applyFont="1" applyFill="1" applyBorder="1" applyAlignment="1">
      <alignment horizontal="center"/>
    </xf>
    <xf numFmtId="0" fontId="60" fillId="0" borderId="128" xfId="0" applyFont="1" applyFill="1" applyBorder="1" applyAlignment="1">
      <alignment horizontal="center"/>
    </xf>
    <xf numFmtId="0" fontId="61" fillId="0" borderId="128" xfId="0" applyNumberFormat="1" applyFont="1" applyBorder="1" applyAlignment="1">
      <alignment horizontal="left" vertical="center" indent="1"/>
    </xf>
    <xf numFmtId="0" fontId="52" fillId="2" borderId="10" xfId="0" applyFont="1" applyFill="1" applyBorder="1" applyAlignment="1">
      <alignment horizontal="center" vertical="center"/>
    </xf>
    <xf numFmtId="0" fontId="52" fillId="2" borderId="146" xfId="0" applyFont="1" applyFill="1" applyBorder="1" applyAlignment="1">
      <alignment horizontal="center" vertical="center"/>
    </xf>
    <xf numFmtId="0" fontId="52" fillId="2" borderId="71" xfId="0" applyFont="1" applyFill="1" applyBorder="1" applyAlignment="1">
      <alignment horizontal="center" vertical="center"/>
    </xf>
    <xf numFmtId="0" fontId="49" fillId="3" borderId="36" xfId="0" applyFont="1" applyFill="1" applyBorder="1" applyAlignment="1">
      <alignment horizontal="center" vertical="center"/>
    </xf>
    <xf numFmtId="0" fontId="49" fillId="3" borderId="34" xfId="0" applyFont="1" applyFill="1" applyBorder="1" applyAlignment="1">
      <alignment horizontal="center" vertical="center"/>
    </xf>
    <xf numFmtId="0" fontId="49" fillId="3" borderId="16" xfId="0" applyFont="1" applyFill="1" applyBorder="1" applyAlignment="1">
      <alignment horizontal="center" vertical="center"/>
    </xf>
    <xf numFmtId="0" fontId="52" fillId="2" borderId="96" xfId="0" applyFont="1" applyFill="1" applyBorder="1" applyAlignment="1">
      <alignment horizontal="center" vertical="center"/>
    </xf>
    <xf numFmtId="0" fontId="51" fillId="3" borderId="16" xfId="0" applyFont="1" applyFill="1" applyBorder="1" applyAlignment="1">
      <alignment vertical="center"/>
    </xf>
    <xf numFmtId="0" fontId="51" fillId="3" borderId="19" xfId="0" applyFont="1" applyFill="1" applyBorder="1" applyAlignment="1">
      <alignment vertical="center"/>
    </xf>
    <xf numFmtId="0" fontId="10" fillId="0" borderId="67" xfId="0" applyFont="1" applyFill="1" applyBorder="1" applyAlignment="1">
      <alignment horizontal="center" vertical="center"/>
    </xf>
    <xf numFmtId="0" fontId="14" fillId="0" borderId="67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3" fillId="3" borderId="7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28" fillId="6" borderId="140" xfId="0" applyFont="1" applyFill="1" applyBorder="1" applyAlignment="1">
      <alignment horizontal="center" vertical="center"/>
    </xf>
    <xf numFmtId="0" fontId="28" fillId="6" borderId="141" xfId="0" applyFont="1" applyFill="1" applyBorder="1" applyAlignment="1">
      <alignment horizontal="center" vertical="center"/>
    </xf>
    <xf numFmtId="2" fontId="10" fillId="2" borderId="6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2" fontId="10" fillId="2" borderId="7" xfId="0" applyNumberFormat="1" applyFont="1" applyFill="1" applyBorder="1" applyAlignment="1">
      <alignment horizontal="center" vertical="center"/>
    </xf>
    <xf numFmtId="10" fontId="16" fillId="2" borderId="29" xfId="1" applyNumberFormat="1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24" fillId="0" borderId="128" xfId="0" applyFont="1" applyBorder="1" applyAlignment="1">
      <alignment horizontal="center" vertical="center"/>
    </xf>
    <xf numFmtId="0" fontId="14" fillId="2" borderId="25" xfId="0" applyFont="1" applyFill="1" applyBorder="1" applyAlignment="1">
      <alignment vertical="center"/>
    </xf>
    <xf numFmtId="0" fontId="54" fillId="2" borderId="152" xfId="0" applyFont="1" applyFill="1" applyBorder="1" applyAlignment="1">
      <alignment horizontal="center" vertical="center"/>
    </xf>
    <xf numFmtId="0" fontId="54" fillId="2" borderId="143" xfId="0" applyFont="1" applyFill="1" applyBorder="1" applyAlignment="1">
      <alignment horizontal="center" vertical="center"/>
    </xf>
    <xf numFmtId="0" fontId="54" fillId="2" borderId="66" xfId="0" applyFont="1" applyFill="1" applyBorder="1" applyAlignment="1">
      <alignment horizontal="center" vertical="center"/>
    </xf>
    <xf numFmtId="0" fontId="54" fillId="2" borderId="67" xfId="0" applyFont="1" applyFill="1" applyBorder="1" applyAlignment="1">
      <alignment horizontal="center" vertical="center"/>
    </xf>
    <xf numFmtId="0" fontId="52" fillId="2" borderId="71" xfId="0" applyFont="1" applyFill="1" applyBorder="1" applyAlignment="1">
      <alignment horizontal="center" vertical="center"/>
    </xf>
    <xf numFmtId="0" fontId="14" fillId="2" borderId="71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2" fontId="24" fillId="4" borderId="128" xfId="0" applyNumberFormat="1" applyFont="1" applyFill="1" applyBorder="1" applyAlignment="1">
      <alignment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" fontId="63" fillId="2" borderId="46" xfId="0" applyNumberFormat="1" applyFont="1" applyFill="1" applyBorder="1" applyAlignment="1">
      <alignment vertical="center"/>
    </xf>
    <xf numFmtId="1" fontId="14" fillId="2" borderId="60" xfId="0" applyNumberFormat="1" applyFont="1" applyFill="1" applyBorder="1" applyAlignment="1">
      <alignment vertical="center"/>
    </xf>
    <xf numFmtId="0" fontId="30" fillId="0" borderId="128" xfId="0" applyFont="1" applyFill="1" applyBorder="1" applyAlignment="1">
      <alignment horizontal="center"/>
    </xf>
    <xf numFmtId="0" fontId="24" fillId="14" borderId="12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16" fontId="10" fillId="0" borderId="40" xfId="0" applyNumberFormat="1" applyFont="1" applyFill="1" applyBorder="1" applyAlignment="1">
      <alignment horizontal="center" vertical="center"/>
    </xf>
    <xf numFmtId="20" fontId="22" fillId="0" borderId="1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10" fillId="0" borderId="6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2" fontId="15" fillId="0" borderId="45" xfId="0" applyNumberFormat="1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1" fontId="14" fillId="0" borderId="8" xfId="0" applyNumberFormat="1" applyFont="1" applyFill="1" applyBorder="1" applyAlignment="1">
      <alignment horizontal="center" vertical="center"/>
    </xf>
    <xf numFmtId="2" fontId="10" fillId="0" borderId="7" xfId="0" applyNumberFormat="1" applyFont="1" applyFill="1" applyBorder="1" applyAlignment="1">
      <alignment horizontal="center" vertical="center"/>
    </xf>
    <xf numFmtId="10" fontId="16" fillId="0" borderId="29" xfId="1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4" fillId="0" borderId="128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2" fontId="15" fillId="2" borderId="52" xfId="0" applyNumberFormat="1" applyFont="1" applyFill="1" applyBorder="1" applyAlignment="1">
      <alignment vertical="center"/>
    </xf>
    <xf numFmtId="12" fontId="28" fillId="0" borderId="128" xfId="0" applyNumberFormat="1" applyFont="1" applyFill="1" applyBorder="1" applyAlignment="1">
      <alignment horizontal="left" vertical="center"/>
    </xf>
    <xf numFmtId="0" fontId="14" fillId="2" borderId="25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52" fillId="2" borderId="146" xfId="0" applyFont="1" applyFill="1" applyBorder="1" applyAlignment="1">
      <alignment horizontal="center" vertical="center"/>
    </xf>
    <xf numFmtId="0" fontId="49" fillId="3" borderId="36" xfId="0" applyFont="1" applyFill="1" applyBorder="1" applyAlignment="1">
      <alignment horizontal="center" vertical="center"/>
    </xf>
    <xf numFmtId="0" fontId="52" fillId="2" borderId="71" xfId="0" applyFont="1" applyFill="1" applyBorder="1" applyAlignment="1">
      <alignment horizontal="center" vertical="center"/>
    </xf>
    <xf numFmtId="0" fontId="49" fillId="3" borderId="34" xfId="0" applyFont="1" applyFill="1" applyBorder="1" applyAlignment="1">
      <alignment horizontal="center" vertical="center"/>
    </xf>
    <xf numFmtId="0" fontId="49" fillId="3" borderId="1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52" fillId="4" borderId="152" xfId="0" applyFont="1" applyFill="1" applyBorder="1" applyAlignment="1">
      <alignment vertical="center"/>
    </xf>
    <xf numFmtId="0" fontId="52" fillId="4" borderId="66" xfId="0" applyFont="1" applyFill="1" applyBorder="1" applyAlignment="1">
      <alignment vertical="center"/>
    </xf>
    <xf numFmtId="2" fontId="15" fillId="0" borderId="46" xfId="0" applyNumberFormat="1" applyFont="1" applyFill="1" applyBorder="1" applyAlignment="1">
      <alignment horizontal="center" vertical="center"/>
    </xf>
    <xf numFmtId="2" fontId="10" fillId="0" borderId="4" xfId="0" applyNumberFormat="1" applyFont="1" applyFill="1" applyBorder="1" applyAlignment="1">
      <alignment horizontal="center" vertical="center"/>
    </xf>
    <xf numFmtId="1" fontId="14" fillId="0" borderId="5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10" fontId="16" fillId="0" borderId="20" xfId="1" applyNumberFormat="1" applyFont="1" applyFill="1" applyBorder="1" applyAlignment="1">
      <alignment horizontal="center" vertical="center"/>
    </xf>
    <xf numFmtId="164" fontId="19" fillId="0" borderId="0" xfId="1" applyNumberFormat="1" applyFont="1" applyFill="1" applyBorder="1" applyAlignment="1">
      <alignment horizontal="center" vertical="center"/>
    </xf>
    <xf numFmtId="14" fontId="43" fillId="16" borderId="128" xfId="0" applyNumberFormat="1" applyFont="1" applyFill="1" applyBorder="1" applyAlignment="1">
      <alignment horizontal="left"/>
    </xf>
    <xf numFmtId="14" fontId="44" fillId="16" borderId="128" xfId="0" applyNumberFormat="1" applyFont="1" applyFill="1" applyBorder="1" applyAlignment="1">
      <alignment horizontal="center"/>
    </xf>
    <xf numFmtId="0" fontId="45" fillId="16" borderId="128" xfId="0" applyFont="1" applyFill="1" applyBorder="1" applyAlignment="1">
      <alignment horizontal="left"/>
    </xf>
    <xf numFmtId="0" fontId="31" fillId="16" borderId="128" xfId="0" applyNumberFormat="1" applyFont="1" applyFill="1" applyBorder="1" applyAlignment="1">
      <alignment horizontal="center" vertical="center"/>
    </xf>
    <xf numFmtId="0" fontId="31" fillId="16" borderId="128" xfId="0" applyFont="1" applyFill="1" applyBorder="1"/>
    <xf numFmtId="166" fontId="46" fillId="16" borderId="128" xfId="0" applyNumberFormat="1" applyFont="1" applyFill="1" applyBorder="1" applyAlignment="1">
      <alignment horizontal="center"/>
    </xf>
    <xf numFmtId="0" fontId="0" fillId="16" borderId="0" xfId="0" applyFill="1"/>
    <xf numFmtId="0" fontId="10" fillId="0" borderId="26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52" fillId="0" borderId="148" xfId="0" applyFont="1" applyFill="1" applyBorder="1" applyAlignment="1">
      <alignment vertical="center"/>
    </xf>
    <xf numFmtId="1" fontId="50" fillId="2" borderId="0" xfId="0" applyNumberFormat="1" applyFont="1" applyFill="1" applyAlignment="1">
      <alignment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20" fontId="22" fillId="2" borderId="4" xfId="0" applyNumberFormat="1" applyFont="1" applyFill="1" applyBorder="1" applyAlignment="1">
      <alignment horizontal="center" vertical="center"/>
    </xf>
    <xf numFmtId="20" fontId="10" fillId="2" borderId="68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49" fontId="28" fillId="0" borderId="128" xfId="0" applyNumberFormat="1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3" fillId="3" borderId="7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2" fillId="2" borderId="113" xfId="0" applyFont="1" applyFill="1" applyBorder="1" applyAlignment="1">
      <alignment horizontal="center" vertical="center"/>
    </xf>
    <xf numFmtId="0" fontId="22" fillId="2" borderId="105" xfId="0" applyFont="1" applyFill="1" applyBorder="1" applyAlignment="1">
      <alignment horizontal="center" vertical="center"/>
    </xf>
    <xf numFmtId="0" fontId="22" fillId="2" borderId="11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2" fillId="2" borderId="106" xfId="0" applyFont="1" applyFill="1" applyBorder="1" applyAlignment="1">
      <alignment horizontal="center" vertical="center"/>
    </xf>
    <xf numFmtId="0" fontId="24" fillId="15" borderId="0" xfId="0" applyFont="1" applyFill="1" applyAlignment="1">
      <alignment vertical="center"/>
    </xf>
    <xf numFmtId="16" fontId="28" fillId="15" borderId="128" xfId="0" applyNumberFormat="1" applyFont="1" applyFill="1" applyBorder="1" applyAlignment="1">
      <alignment horizontal="center" vertical="center"/>
    </xf>
    <xf numFmtId="0" fontId="24" fillId="15" borderId="128" xfId="0" applyFont="1" applyFill="1" applyBorder="1" applyAlignment="1">
      <alignment vertical="center"/>
    </xf>
    <xf numFmtId="0" fontId="29" fillId="15" borderId="128" xfId="0" applyFont="1" applyFill="1" applyBorder="1" applyAlignment="1">
      <alignment horizontal="left" vertical="center"/>
    </xf>
    <xf numFmtId="14" fontId="28" fillId="15" borderId="128" xfId="0" applyNumberFormat="1" applyFont="1" applyFill="1" applyBorder="1" applyAlignment="1">
      <alignment horizontal="left" vertical="center"/>
    </xf>
    <xf numFmtId="0" fontId="29" fillId="15" borderId="128" xfId="0" applyNumberFormat="1" applyFont="1" applyFill="1" applyBorder="1" applyAlignment="1">
      <alignment horizontal="right" vertical="center"/>
    </xf>
    <xf numFmtId="0" fontId="24" fillId="15" borderId="128" xfId="0" applyFont="1" applyFill="1" applyBorder="1" applyAlignment="1">
      <alignment horizontal="right" vertical="center"/>
    </xf>
    <xf numFmtId="0" fontId="28" fillId="15" borderId="128" xfId="0" applyFont="1" applyFill="1" applyBorder="1" applyAlignment="1">
      <alignment horizontal="right" vertical="center"/>
    </xf>
    <xf numFmtId="0" fontId="28" fillId="15" borderId="128" xfId="0" applyFont="1" applyFill="1" applyBorder="1" applyAlignment="1">
      <alignment vertical="center"/>
    </xf>
    <xf numFmtId="2" fontId="24" fillId="15" borderId="128" xfId="0" applyNumberFormat="1" applyFont="1" applyFill="1" applyBorder="1" applyAlignment="1">
      <alignment vertical="center"/>
    </xf>
    <xf numFmtId="0" fontId="0" fillId="15" borderId="0" xfId="0" applyFill="1"/>
    <xf numFmtId="0" fontId="10" fillId="0" borderId="71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2" fontId="15" fillId="0" borderId="46" xfId="0" applyNumberFormat="1" applyFont="1" applyFill="1" applyBorder="1" applyAlignment="1">
      <alignment vertical="center"/>
    </xf>
    <xf numFmtId="2" fontId="15" fillId="0" borderId="45" xfId="0" applyNumberFormat="1" applyFont="1" applyFill="1" applyBorder="1" applyAlignment="1">
      <alignment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71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1" fontId="14" fillId="0" borderId="60" xfId="0" applyNumberFormat="1" applyFont="1" applyFill="1" applyBorder="1" applyAlignment="1">
      <alignment horizontal="center" vertical="center"/>
    </xf>
    <xf numFmtId="2" fontId="15" fillId="0" borderId="52" xfId="0" applyNumberFormat="1" applyFont="1" applyFill="1" applyBorder="1" applyAlignment="1">
      <alignment horizontal="center" vertical="center"/>
    </xf>
    <xf numFmtId="1" fontId="14" fillId="0" borderId="27" xfId="0" applyNumberFormat="1" applyFont="1" applyFill="1" applyBorder="1" applyAlignment="1">
      <alignment horizontal="center" vertical="center"/>
    </xf>
    <xf numFmtId="2" fontId="10" fillId="0" borderId="51" xfId="0" applyNumberFormat="1" applyFont="1" applyFill="1" applyBorder="1" applyAlignment="1">
      <alignment horizontal="center" vertical="center"/>
    </xf>
    <xf numFmtId="1" fontId="14" fillId="0" borderId="51" xfId="0" applyNumberFormat="1" applyFont="1" applyFill="1" applyBorder="1" applyAlignment="1">
      <alignment horizontal="center" vertical="center"/>
    </xf>
    <xf numFmtId="10" fontId="16" fillId="0" borderId="28" xfId="1" applyNumberFormat="1" applyFont="1" applyFill="1" applyBorder="1" applyAlignment="1">
      <alignment horizontal="center" vertical="center"/>
    </xf>
    <xf numFmtId="10" fontId="16" fillId="0" borderId="0" xfId="1" applyNumberFormat="1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16" fontId="10" fillId="0" borderId="30" xfId="0" applyNumberFormat="1" applyFont="1" applyFill="1" applyBorder="1" applyAlignment="1">
      <alignment horizontal="center" vertical="center"/>
    </xf>
    <xf numFmtId="20" fontId="22" fillId="0" borderId="54" xfId="0" applyNumberFormat="1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6" fontId="10" fillId="0" borderId="0" xfId="0" applyNumberFormat="1" applyFont="1" applyFill="1" applyBorder="1" applyAlignment="1">
      <alignment horizontal="center" vertical="center"/>
    </xf>
    <xf numFmtId="0" fontId="10" fillId="0" borderId="164" xfId="0" applyFont="1" applyFill="1" applyBorder="1" applyAlignment="1">
      <alignment horizontal="center" vertical="center"/>
    </xf>
    <xf numFmtId="0" fontId="10" fillId="0" borderId="165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2" fontId="15" fillId="0" borderId="31" xfId="0" applyNumberFormat="1" applyFont="1" applyFill="1" applyBorder="1" applyAlignment="1">
      <alignment horizontal="center" vertical="center"/>
    </xf>
    <xf numFmtId="1" fontId="14" fillId="0" borderId="30" xfId="0" applyNumberFormat="1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10" fontId="16" fillId="0" borderId="31" xfId="1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0" fillId="0" borderId="160" xfId="0" applyFont="1" applyFill="1" applyBorder="1" applyAlignment="1">
      <alignment horizontal="center" vertical="center"/>
    </xf>
    <xf numFmtId="0" fontId="10" fillId="0" borderId="161" xfId="0" applyFont="1" applyFill="1" applyBorder="1" applyAlignment="1">
      <alignment horizontal="center" vertical="center"/>
    </xf>
    <xf numFmtId="0" fontId="14" fillId="0" borderId="162" xfId="0" applyFont="1" applyFill="1" applyBorder="1" applyAlignment="1">
      <alignment horizontal="left" vertical="center"/>
    </xf>
    <xf numFmtId="0" fontId="14" fillId="0" borderId="161" xfId="0" applyFont="1" applyFill="1" applyBorder="1" applyAlignment="1">
      <alignment horizontal="left" vertical="center"/>
    </xf>
    <xf numFmtId="0" fontId="10" fillId="0" borderId="162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2" fillId="0" borderId="163" xfId="0" applyFont="1" applyFill="1" applyBorder="1" applyAlignment="1">
      <alignment horizontal="center" vertical="center"/>
    </xf>
    <xf numFmtId="0" fontId="22" fillId="0" borderId="3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0" fillId="0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4" fontId="44" fillId="4" borderId="128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" fontId="23" fillId="4" borderId="5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14" fontId="43" fillId="17" borderId="128" xfId="0" applyNumberFormat="1" applyFont="1" applyFill="1" applyBorder="1" applyAlignment="1">
      <alignment horizontal="left"/>
    </xf>
    <xf numFmtId="14" fontId="44" fillId="17" borderId="128" xfId="0" applyNumberFormat="1" applyFont="1" applyFill="1" applyBorder="1" applyAlignment="1">
      <alignment horizontal="center"/>
    </xf>
    <xf numFmtId="0" fontId="45" fillId="17" borderId="128" xfId="0" applyFont="1" applyFill="1" applyBorder="1" applyAlignment="1">
      <alignment horizontal="left"/>
    </xf>
    <xf numFmtId="14" fontId="44" fillId="17" borderId="142" xfId="0" applyNumberFormat="1" applyFont="1" applyFill="1" applyBorder="1" applyAlignment="1">
      <alignment horizontal="center"/>
    </xf>
    <xf numFmtId="0" fontId="31" fillId="17" borderId="142" xfId="0" applyNumberFormat="1" applyFont="1" applyFill="1" applyBorder="1" applyAlignment="1">
      <alignment horizontal="center" vertical="center"/>
    </xf>
    <xf numFmtId="0" fontId="31" fillId="17" borderId="128" xfId="0" applyFont="1" applyFill="1" applyBorder="1"/>
    <xf numFmtId="166" fontId="46" fillId="17" borderId="128" xfId="0" applyNumberFormat="1" applyFont="1" applyFill="1" applyBorder="1" applyAlignment="1">
      <alignment horizontal="center"/>
    </xf>
    <xf numFmtId="0" fontId="0" fillId="17" borderId="0" xfId="0" applyFill="1"/>
    <xf numFmtId="14" fontId="44" fillId="17" borderId="128" xfId="0" applyNumberFormat="1" applyFont="1" applyFill="1" applyBorder="1" applyAlignment="1">
      <alignment horizontal="left"/>
    </xf>
    <xf numFmtId="0" fontId="10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2" fillId="2" borderId="105" xfId="0" applyFont="1" applyFill="1" applyBorder="1" applyAlignment="1">
      <alignment horizontal="center" vertical="center"/>
    </xf>
    <xf numFmtId="0" fontId="10" fillId="2" borderId="90" xfId="0" applyFont="1" applyFill="1" applyBorder="1" applyAlignment="1">
      <alignment vertical="center"/>
    </xf>
    <xf numFmtId="0" fontId="22" fillId="2" borderId="117" xfId="0" applyFont="1" applyFill="1" applyBorder="1" applyAlignment="1">
      <alignment vertical="center"/>
    </xf>
    <xf numFmtId="0" fontId="14" fillId="2" borderId="26" xfId="0" applyFont="1" applyFill="1" applyBorder="1" applyAlignment="1">
      <alignment horizontal="center" vertical="center"/>
    </xf>
    <xf numFmtId="0" fontId="22" fillId="2" borderId="118" xfId="0" applyFont="1" applyFill="1" applyBorder="1" applyAlignment="1">
      <alignment vertical="center"/>
    </xf>
    <xf numFmtId="0" fontId="22" fillId="0" borderId="117" xfId="0" applyFont="1" applyFill="1" applyBorder="1" applyAlignment="1">
      <alignment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2" fillId="2" borderId="115" xfId="0" applyFont="1" applyFill="1" applyBorder="1" applyAlignment="1">
      <alignment vertical="center"/>
    </xf>
    <xf numFmtId="0" fontId="22" fillId="2" borderId="97" xfId="0" applyFont="1" applyFill="1" applyBorder="1" applyAlignment="1">
      <alignment vertical="center"/>
    </xf>
    <xf numFmtId="2" fontId="4" fillId="2" borderId="0" xfId="0" applyNumberFormat="1" applyFont="1" applyFill="1" applyAlignment="1">
      <alignment horizontal="center" vertical="center"/>
    </xf>
    <xf numFmtId="0" fontId="22" fillId="2" borderId="119" xfId="0" applyFont="1" applyFill="1" applyBorder="1" applyAlignment="1">
      <alignment vertical="center"/>
    </xf>
    <xf numFmtId="0" fontId="22" fillId="2" borderId="106" xfId="0" applyFont="1" applyFill="1" applyBorder="1" applyAlignment="1">
      <alignment vertical="center"/>
    </xf>
    <xf numFmtId="0" fontId="22" fillId="0" borderId="118" xfId="0" applyFont="1" applyFill="1" applyBorder="1" applyAlignment="1">
      <alignment vertical="center"/>
    </xf>
    <xf numFmtId="0" fontId="10" fillId="0" borderId="90" xfId="0" applyFont="1" applyFill="1" applyBorder="1" applyAlignment="1">
      <alignment vertical="center"/>
    </xf>
    <xf numFmtId="0" fontId="22" fillId="2" borderId="101" xfId="0" applyFont="1" applyFill="1" applyBorder="1" applyAlignment="1">
      <alignment vertical="center"/>
    </xf>
    <xf numFmtId="0" fontId="22" fillId="2" borderId="46" xfId="0" applyFont="1" applyFill="1" applyBorder="1" applyAlignment="1">
      <alignment vertical="center"/>
    </xf>
    <xf numFmtId="0" fontId="10" fillId="4" borderId="67" xfId="0" applyFont="1" applyFill="1" applyBorder="1" applyAlignment="1">
      <alignment horizontal="center" vertical="center"/>
    </xf>
    <xf numFmtId="14" fontId="24" fillId="0" borderId="128" xfId="0" applyNumberFormat="1" applyFont="1" applyFill="1" applyBorder="1" applyAlignment="1">
      <alignment vertical="center"/>
    </xf>
    <xf numFmtId="0" fontId="10" fillId="2" borderId="26" xfId="0" applyFont="1" applyFill="1" applyBorder="1" applyAlignment="1">
      <alignment horizontal="center" vertical="center"/>
    </xf>
    <xf numFmtId="0" fontId="22" fillId="2" borderId="117" xfId="0" applyFont="1" applyFill="1" applyBorder="1" applyAlignment="1">
      <alignment vertical="center"/>
    </xf>
    <xf numFmtId="0" fontId="14" fillId="2" borderId="26" xfId="0" applyFont="1" applyFill="1" applyBorder="1" applyAlignment="1">
      <alignment horizontal="center" vertical="center"/>
    </xf>
    <xf numFmtId="0" fontId="22" fillId="2" borderId="45" xfId="0" applyFont="1" applyFill="1" applyBorder="1" applyAlignment="1">
      <alignment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2" fillId="2" borderId="167" xfId="0" applyFont="1" applyFill="1" applyBorder="1" applyAlignment="1">
      <alignment horizontal="center" vertical="center"/>
    </xf>
    <xf numFmtId="0" fontId="22" fillId="2" borderId="16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49" fontId="10" fillId="2" borderId="89" xfId="0" applyNumberFormat="1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2" fillId="2" borderId="9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22" fillId="2" borderId="94" xfId="0" applyFont="1" applyFill="1" applyBorder="1" applyAlignment="1">
      <alignment horizontal="center" vertical="center"/>
    </xf>
    <xf numFmtId="0" fontId="22" fillId="0" borderId="167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2" fontId="15" fillId="2" borderId="179" xfId="0" applyNumberFormat="1" applyFont="1" applyFill="1" applyBorder="1" applyAlignment="1">
      <alignment vertical="center"/>
    </xf>
    <xf numFmtId="2" fontId="15" fillId="2" borderId="182" xfId="0" applyNumberFormat="1" applyFont="1" applyFill="1" applyBorder="1" applyAlignment="1">
      <alignment vertical="center"/>
    </xf>
    <xf numFmtId="2" fontId="15" fillId="2" borderId="183" xfId="0" applyNumberFormat="1" applyFont="1" applyFill="1" applyBorder="1" applyAlignment="1">
      <alignment vertical="center"/>
    </xf>
    <xf numFmtId="0" fontId="6" fillId="3" borderId="19" xfId="0" applyFont="1" applyFill="1" applyBorder="1" applyAlignment="1">
      <alignment horizontal="center" vertical="center"/>
    </xf>
    <xf numFmtId="0" fontId="13" fillId="3" borderId="7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22" fillId="2" borderId="96" xfId="0" applyFont="1" applyFill="1" applyBorder="1" applyAlignment="1">
      <alignment horizontal="center" vertical="center"/>
    </xf>
    <xf numFmtId="0" fontId="22" fillId="2" borderId="97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22" fillId="2" borderId="97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22" fillId="2" borderId="96" xfId="0" applyFont="1" applyFill="1" applyBorder="1" applyAlignment="1">
      <alignment horizontal="center" vertical="center"/>
    </xf>
    <xf numFmtId="0" fontId="22" fillId="2" borderId="9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2" fillId="2" borderId="94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22" fillId="2" borderId="96" xfId="0" applyFont="1" applyFill="1" applyBorder="1" applyAlignment="1">
      <alignment horizontal="center" vertical="center"/>
    </xf>
    <xf numFmtId="0" fontId="13" fillId="3" borderId="70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3" fillId="3" borderId="70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29" fillId="4" borderId="128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2" fillId="2" borderId="9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22" fillId="2" borderId="106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16" fontId="10" fillId="4" borderId="40" xfId="0" applyNumberFormat="1" applyFont="1" applyFill="1" applyBorder="1" applyAlignment="1">
      <alignment horizontal="center" vertical="center"/>
    </xf>
    <xf numFmtId="20" fontId="22" fillId="4" borderId="1" xfId="0" applyNumberFormat="1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8" fillId="6" borderId="137" xfId="0" applyFont="1" applyFill="1" applyBorder="1" applyAlignment="1">
      <alignment horizontal="center" vertical="center" wrapText="1"/>
    </xf>
    <xf numFmtId="0" fontId="28" fillId="6" borderId="140" xfId="0" applyFont="1" applyFill="1" applyBorder="1" applyAlignment="1">
      <alignment horizontal="center" vertical="center" wrapText="1"/>
    </xf>
    <xf numFmtId="0" fontId="28" fillId="6" borderId="141" xfId="0" applyFont="1" applyFill="1" applyBorder="1" applyAlignment="1">
      <alignment horizontal="center" vertical="center" wrapText="1"/>
    </xf>
    <xf numFmtId="0" fontId="28" fillId="6" borderId="138" xfId="0" applyFont="1" applyFill="1" applyBorder="1" applyAlignment="1">
      <alignment horizontal="center" vertical="center"/>
    </xf>
    <xf numFmtId="0" fontId="28" fillId="6" borderId="139" xfId="0" applyFont="1" applyFill="1" applyBorder="1" applyAlignment="1">
      <alignment horizontal="center" vertical="center"/>
    </xf>
    <xf numFmtId="0" fontId="28" fillId="6" borderId="129" xfId="0" applyFont="1" applyFill="1" applyBorder="1" applyAlignment="1">
      <alignment horizontal="center" vertical="center"/>
    </xf>
    <xf numFmtId="0" fontId="28" fillId="6" borderId="130" xfId="0" applyFont="1" applyFill="1" applyBorder="1" applyAlignment="1">
      <alignment horizontal="center" vertical="center"/>
    </xf>
    <xf numFmtId="0" fontId="28" fillId="6" borderId="131" xfId="0" applyFont="1" applyFill="1" applyBorder="1" applyAlignment="1">
      <alignment horizontal="center" vertical="center"/>
    </xf>
    <xf numFmtId="0" fontId="25" fillId="5" borderId="129" xfId="0" applyFont="1" applyFill="1" applyBorder="1" applyAlignment="1">
      <alignment horizontal="center"/>
    </xf>
    <xf numFmtId="0" fontId="25" fillId="5" borderId="130" xfId="0" applyFont="1" applyFill="1" applyBorder="1" applyAlignment="1">
      <alignment horizontal="center"/>
    </xf>
    <xf numFmtId="0" fontId="25" fillId="5" borderId="131" xfId="0" applyFont="1" applyFill="1" applyBorder="1" applyAlignment="1">
      <alignment horizontal="center"/>
    </xf>
    <xf numFmtId="0" fontId="25" fillId="5" borderId="132" xfId="0" applyFont="1" applyFill="1" applyBorder="1" applyAlignment="1">
      <alignment horizontal="center"/>
    </xf>
    <xf numFmtId="0" fontId="25" fillId="5" borderId="0" xfId="0" applyFont="1" applyFill="1" applyBorder="1" applyAlignment="1">
      <alignment horizontal="center"/>
    </xf>
    <xf numFmtId="0" fontId="25" fillId="5" borderId="133" xfId="0" applyFont="1" applyFill="1" applyBorder="1" applyAlignment="1">
      <alignment horizontal="center"/>
    </xf>
    <xf numFmtId="0" fontId="26" fillId="5" borderId="129" xfId="0" applyFont="1" applyFill="1" applyBorder="1" applyAlignment="1">
      <alignment horizontal="center" vertical="center"/>
    </xf>
    <xf numFmtId="0" fontId="26" fillId="5" borderId="130" xfId="0" applyFont="1" applyFill="1" applyBorder="1" applyAlignment="1">
      <alignment horizontal="center" vertical="center"/>
    </xf>
    <xf numFmtId="0" fontId="26" fillId="5" borderId="131" xfId="0" applyFont="1" applyFill="1" applyBorder="1" applyAlignment="1">
      <alignment horizontal="center" vertical="center"/>
    </xf>
    <xf numFmtId="0" fontId="26" fillId="5" borderId="132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133" xfId="0" applyFont="1" applyFill="1" applyBorder="1" applyAlignment="1">
      <alignment horizontal="center" vertical="center"/>
    </xf>
    <xf numFmtId="0" fontId="26" fillId="5" borderId="134" xfId="0" applyFont="1" applyFill="1" applyBorder="1" applyAlignment="1">
      <alignment horizontal="center" vertical="center"/>
    </xf>
    <xf numFmtId="0" fontId="26" fillId="5" borderId="135" xfId="0" applyFont="1" applyFill="1" applyBorder="1" applyAlignment="1">
      <alignment horizontal="center" vertical="center"/>
    </xf>
    <xf numFmtId="0" fontId="26" fillId="5" borderId="136" xfId="0" applyFont="1" applyFill="1" applyBorder="1" applyAlignment="1">
      <alignment horizontal="center" vertical="center"/>
    </xf>
    <xf numFmtId="0" fontId="27" fillId="5" borderId="134" xfId="0" applyFont="1" applyFill="1" applyBorder="1" applyAlignment="1">
      <alignment horizontal="center" vertical="top"/>
    </xf>
    <xf numFmtId="0" fontId="27" fillId="5" borderId="135" xfId="0" applyFont="1" applyFill="1" applyBorder="1" applyAlignment="1">
      <alignment horizontal="center" vertical="top"/>
    </xf>
    <xf numFmtId="0" fontId="27" fillId="5" borderId="136" xfId="0" applyFont="1" applyFill="1" applyBorder="1" applyAlignment="1">
      <alignment horizontal="center" vertical="top"/>
    </xf>
    <xf numFmtId="0" fontId="28" fillId="6" borderId="137" xfId="0" applyFont="1" applyFill="1" applyBorder="1" applyAlignment="1">
      <alignment horizontal="center" vertical="center"/>
    </xf>
    <xf numFmtId="0" fontId="28" fillId="6" borderId="140" xfId="0" applyFont="1" applyFill="1" applyBorder="1" applyAlignment="1">
      <alignment horizontal="center" vertical="center"/>
    </xf>
    <xf numFmtId="0" fontId="28" fillId="6" borderId="141" xfId="0" applyFont="1" applyFill="1" applyBorder="1" applyAlignment="1">
      <alignment horizontal="center" vertical="center"/>
    </xf>
    <xf numFmtId="0" fontId="38" fillId="5" borderId="137" xfId="0" applyFont="1" applyFill="1" applyBorder="1" applyAlignment="1">
      <alignment horizontal="center" vertical="center"/>
    </xf>
    <xf numFmtId="0" fontId="38" fillId="5" borderId="141" xfId="0" applyFont="1" applyFill="1" applyBorder="1" applyAlignment="1">
      <alignment horizontal="center" vertical="center"/>
    </xf>
    <xf numFmtId="0" fontId="40" fillId="6" borderId="129" xfId="0" applyFont="1" applyFill="1" applyBorder="1" applyAlignment="1">
      <alignment horizontal="center" vertical="center"/>
    </xf>
    <xf numFmtId="0" fontId="40" fillId="6" borderId="130" xfId="0" applyFont="1" applyFill="1" applyBorder="1" applyAlignment="1">
      <alignment horizontal="center" vertical="center"/>
    </xf>
    <xf numFmtId="0" fontId="40" fillId="6" borderId="134" xfId="0" applyFont="1" applyFill="1" applyBorder="1" applyAlignment="1">
      <alignment horizontal="center" vertical="center"/>
    </xf>
    <xf numFmtId="0" fontId="40" fillId="6" borderId="135" xfId="0" applyFont="1" applyFill="1" applyBorder="1" applyAlignment="1">
      <alignment horizontal="center" vertical="center"/>
    </xf>
    <xf numFmtId="166" fontId="40" fillId="6" borderId="130" xfId="0" applyNumberFormat="1" applyFont="1" applyFill="1" applyBorder="1" applyAlignment="1">
      <alignment vertical="center"/>
    </xf>
    <xf numFmtId="166" fontId="40" fillId="6" borderId="135" xfId="0" applyNumberFormat="1" applyFont="1" applyFill="1" applyBorder="1" applyAlignment="1">
      <alignment vertical="center"/>
    </xf>
    <xf numFmtId="0" fontId="40" fillId="6" borderId="131" xfId="0" applyFont="1" applyFill="1" applyBorder="1" applyAlignment="1">
      <alignment vertical="center"/>
    </xf>
    <xf numFmtId="0" fontId="40" fillId="6" borderId="136" xfId="0" applyFont="1" applyFill="1" applyBorder="1" applyAlignment="1">
      <alignment vertical="center"/>
    </xf>
    <xf numFmtId="0" fontId="37" fillId="5" borderId="137" xfId="0" applyFont="1" applyFill="1" applyBorder="1" applyAlignment="1">
      <alignment horizontal="center" vertical="center"/>
    </xf>
    <xf numFmtId="0" fontId="37" fillId="5" borderId="140" xfId="0" applyFont="1" applyFill="1" applyBorder="1" applyAlignment="1">
      <alignment horizontal="center" vertical="center"/>
    </xf>
    <xf numFmtId="0" fontId="37" fillId="5" borderId="137" xfId="0" applyFont="1" applyFill="1" applyBorder="1" applyAlignment="1">
      <alignment horizontal="center" vertical="center" wrapText="1"/>
    </xf>
    <xf numFmtId="0" fontId="37" fillId="5" borderId="140" xfId="0" applyFont="1" applyFill="1" applyBorder="1" applyAlignment="1">
      <alignment horizontal="center" vertical="center" wrapText="1"/>
    </xf>
    <xf numFmtId="0" fontId="37" fillId="5" borderId="138" xfId="0" applyFont="1" applyFill="1" applyBorder="1" applyAlignment="1">
      <alignment horizontal="center" vertical="center"/>
    </xf>
    <xf numFmtId="0" fontId="37" fillId="5" borderId="139" xfId="0" applyFont="1" applyFill="1" applyBorder="1" applyAlignment="1">
      <alignment horizontal="center" vertical="center"/>
    </xf>
    <xf numFmtId="0" fontId="33" fillId="5" borderId="129" xfId="0" applyFont="1" applyFill="1" applyBorder="1" applyAlignment="1">
      <alignment horizontal="left" indent="4"/>
    </xf>
    <xf numFmtId="0" fontId="33" fillId="5" borderId="130" xfId="0" applyFont="1" applyFill="1" applyBorder="1" applyAlignment="1">
      <alignment horizontal="left" indent="4"/>
    </xf>
    <xf numFmtId="0" fontId="33" fillId="5" borderId="131" xfId="0" applyFont="1" applyFill="1" applyBorder="1" applyAlignment="1">
      <alignment horizontal="left" indent="4"/>
    </xf>
    <xf numFmtId="0" fontId="33" fillId="5" borderId="132" xfId="0" applyFont="1" applyFill="1" applyBorder="1" applyAlignment="1">
      <alignment horizontal="left" indent="4"/>
    </xf>
    <xf numFmtId="0" fontId="33" fillId="5" borderId="0" xfId="0" applyFont="1" applyFill="1" applyBorder="1" applyAlignment="1">
      <alignment horizontal="left" indent="4"/>
    </xf>
    <xf numFmtId="0" fontId="33" fillId="5" borderId="133" xfId="0" applyFont="1" applyFill="1" applyBorder="1" applyAlignment="1">
      <alignment horizontal="left" indent="4"/>
    </xf>
    <xf numFmtId="0" fontId="34" fillId="5" borderId="129" xfId="0" applyFont="1" applyFill="1" applyBorder="1" applyAlignment="1">
      <alignment horizontal="center" vertical="center"/>
    </xf>
    <xf numFmtId="0" fontId="34" fillId="5" borderId="130" xfId="0" applyFont="1" applyFill="1" applyBorder="1" applyAlignment="1">
      <alignment horizontal="center" vertical="center"/>
    </xf>
    <xf numFmtId="0" fontId="34" fillId="5" borderId="131" xfId="0" applyFont="1" applyFill="1" applyBorder="1" applyAlignment="1">
      <alignment horizontal="center" vertical="center"/>
    </xf>
    <xf numFmtId="0" fontId="34" fillId="5" borderId="132" xfId="0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/>
    </xf>
    <xf numFmtId="0" fontId="34" fillId="5" borderId="133" xfId="0" applyFont="1" applyFill="1" applyBorder="1" applyAlignment="1">
      <alignment horizontal="center" vertical="center"/>
    </xf>
    <xf numFmtId="0" fontId="34" fillId="5" borderId="134" xfId="0" applyFont="1" applyFill="1" applyBorder="1" applyAlignment="1">
      <alignment horizontal="center" vertical="center"/>
    </xf>
    <xf numFmtId="0" fontId="34" fillId="5" borderId="135" xfId="0" applyFont="1" applyFill="1" applyBorder="1" applyAlignment="1">
      <alignment horizontal="center" vertical="center"/>
    </xf>
    <xf numFmtId="0" fontId="34" fillId="5" borderId="136" xfId="0" applyFont="1" applyFill="1" applyBorder="1" applyAlignment="1">
      <alignment horizontal="center" vertical="center"/>
    </xf>
    <xf numFmtId="0" fontId="35" fillId="5" borderId="134" xfId="0" applyFont="1" applyFill="1" applyBorder="1" applyAlignment="1">
      <alignment horizontal="left" vertical="top" indent="3"/>
    </xf>
    <xf numFmtId="0" fontId="35" fillId="5" borderId="135" xfId="0" applyFont="1" applyFill="1" applyBorder="1" applyAlignment="1">
      <alignment horizontal="left" vertical="top" indent="3"/>
    </xf>
    <xf numFmtId="0" fontId="35" fillId="5" borderId="136" xfId="0" applyFont="1" applyFill="1" applyBorder="1" applyAlignment="1">
      <alignment horizontal="left" vertical="top" indent="3"/>
    </xf>
    <xf numFmtId="0" fontId="36" fillId="5" borderId="138" xfId="0" applyFont="1" applyFill="1" applyBorder="1" applyAlignment="1">
      <alignment horizontal="center" vertical="center"/>
    </xf>
    <xf numFmtId="0" fontId="36" fillId="5" borderId="139" xfId="0" applyFont="1" applyFill="1" applyBorder="1" applyAlignment="1">
      <alignment horizontal="center" vertical="center"/>
    </xf>
    <xf numFmtId="0" fontId="36" fillId="5" borderId="142" xfId="0" applyFont="1" applyFill="1" applyBorder="1" applyAlignment="1">
      <alignment horizontal="center" vertical="center"/>
    </xf>
    <xf numFmtId="0" fontId="34" fillId="5" borderId="138" xfId="0" applyFont="1" applyFill="1" applyBorder="1" applyAlignment="1">
      <alignment horizontal="center" vertical="center"/>
    </xf>
    <xf numFmtId="0" fontId="34" fillId="5" borderId="139" xfId="0" applyFont="1" applyFill="1" applyBorder="1" applyAlignment="1">
      <alignment horizontal="center" vertical="center"/>
    </xf>
    <xf numFmtId="0" fontId="34" fillId="5" borderId="142" xfId="0" applyFont="1" applyFill="1" applyBorder="1" applyAlignment="1">
      <alignment horizontal="center" vertical="center"/>
    </xf>
    <xf numFmtId="1" fontId="54" fillId="2" borderId="125" xfId="0" applyNumberFormat="1" applyFont="1" applyFill="1" applyBorder="1" applyAlignment="1">
      <alignment horizontal="right" vertical="center"/>
    </xf>
    <xf numFmtId="1" fontId="54" fillId="2" borderId="126" xfId="0" applyNumberFormat="1" applyFont="1" applyFill="1" applyBorder="1" applyAlignment="1">
      <alignment horizontal="right" vertical="center"/>
    </xf>
    <xf numFmtId="2" fontId="52" fillId="2" borderId="111" xfId="0" applyNumberFormat="1" applyFont="1" applyFill="1" applyBorder="1" applyAlignment="1">
      <alignment horizontal="right" vertical="center"/>
    </xf>
    <xf numFmtId="2" fontId="52" fillId="2" borderId="6" xfId="0" applyNumberFormat="1" applyFont="1" applyFill="1" applyBorder="1" applyAlignment="1">
      <alignment horizontal="right" vertical="center"/>
    </xf>
    <xf numFmtId="1" fontId="54" fillId="2" borderId="110" xfId="0" applyNumberFormat="1" applyFont="1" applyFill="1" applyBorder="1" applyAlignment="1">
      <alignment horizontal="right" vertical="center"/>
    </xf>
    <xf numFmtId="1" fontId="54" fillId="2" borderId="8" xfId="0" applyNumberFormat="1" applyFont="1" applyFill="1" applyBorder="1" applyAlignment="1">
      <alignment horizontal="right" vertical="center"/>
    </xf>
    <xf numFmtId="2" fontId="52" fillId="2" borderId="112" xfId="0" applyNumberFormat="1" applyFont="1" applyFill="1" applyBorder="1" applyAlignment="1">
      <alignment horizontal="right" vertical="center"/>
    </xf>
    <xf numFmtId="2" fontId="52" fillId="2" borderId="7" xfId="0" applyNumberFormat="1" applyFont="1" applyFill="1" applyBorder="1" applyAlignment="1">
      <alignment horizontal="right" vertical="center"/>
    </xf>
    <xf numFmtId="164" fontId="50" fillId="2" borderId="111" xfId="1" applyNumberFormat="1" applyFont="1" applyFill="1" applyBorder="1" applyAlignment="1">
      <alignment horizontal="right" vertical="center"/>
    </xf>
    <xf numFmtId="164" fontId="50" fillId="2" borderId="6" xfId="1" applyNumberFormat="1" applyFont="1" applyFill="1" applyBorder="1" applyAlignment="1">
      <alignment horizontal="right" vertical="center"/>
    </xf>
    <xf numFmtId="0" fontId="52" fillId="2" borderId="10" xfId="0" applyFont="1" applyFill="1" applyBorder="1" applyAlignment="1">
      <alignment horizontal="left" vertical="center"/>
    </xf>
    <xf numFmtId="0" fontId="52" fillId="2" borderId="10" xfId="0" applyFont="1" applyFill="1" applyBorder="1" applyAlignment="1">
      <alignment horizontal="center" vertical="center"/>
    </xf>
    <xf numFmtId="0" fontId="52" fillId="2" borderId="26" xfId="0" applyFont="1" applyFill="1" applyBorder="1" applyAlignment="1">
      <alignment horizontal="center" vertical="center"/>
    </xf>
    <xf numFmtId="0" fontId="50" fillId="3" borderId="61" xfId="0" applyFont="1" applyFill="1" applyBorder="1" applyAlignment="1">
      <alignment horizontal="center" vertical="center"/>
    </xf>
    <xf numFmtId="0" fontId="50" fillId="3" borderId="19" xfId="0" applyFont="1" applyFill="1" applyBorder="1" applyAlignment="1">
      <alignment horizontal="center" vertical="center"/>
    </xf>
    <xf numFmtId="0" fontId="50" fillId="3" borderId="17" xfId="0" applyFont="1" applyFill="1" applyBorder="1" applyAlignment="1">
      <alignment horizontal="center" vertical="center"/>
    </xf>
    <xf numFmtId="0" fontId="57" fillId="3" borderId="23" xfId="0" applyFont="1" applyFill="1" applyBorder="1" applyAlignment="1">
      <alignment horizontal="center" vertical="center"/>
    </xf>
    <xf numFmtId="0" fontId="57" fillId="3" borderId="0" xfId="0" applyFont="1" applyFill="1" applyBorder="1" applyAlignment="1">
      <alignment horizontal="center" vertical="center"/>
    </xf>
    <xf numFmtId="0" fontId="57" fillId="3" borderId="31" xfId="0" applyFont="1" applyFill="1" applyBorder="1" applyAlignment="1">
      <alignment horizontal="center" vertical="center"/>
    </xf>
    <xf numFmtId="0" fontId="57" fillId="3" borderId="65" xfId="0" applyFont="1" applyFill="1" applyBorder="1" applyAlignment="1">
      <alignment horizontal="center" vertical="center"/>
    </xf>
    <xf numFmtId="0" fontId="57" fillId="3" borderId="42" xfId="0" applyFont="1" applyFill="1" applyBorder="1" applyAlignment="1">
      <alignment horizontal="center" vertical="center"/>
    </xf>
    <xf numFmtId="0" fontId="57" fillId="3" borderId="43" xfId="0" applyFont="1" applyFill="1" applyBorder="1" applyAlignment="1">
      <alignment horizontal="center" vertical="center"/>
    </xf>
    <xf numFmtId="0" fontId="49" fillId="3" borderId="16" xfId="0" applyFont="1" applyFill="1" applyBorder="1" applyAlignment="1">
      <alignment horizontal="center" vertical="center"/>
    </xf>
    <xf numFmtId="0" fontId="49" fillId="3" borderId="19" xfId="0" applyFont="1" applyFill="1" applyBorder="1" applyAlignment="1">
      <alignment horizontal="center" vertical="center"/>
    </xf>
    <xf numFmtId="0" fontId="49" fillId="3" borderId="17" xfId="0" applyFont="1" applyFill="1" applyBorder="1" applyAlignment="1">
      <alignment horizontal="center" vertical="center"/>
    </xf>
    <xf numFmtId="0" fontId="49" fillId="3" borderId="30" xfId="0" applyFont="1" applyFill="1" applyBorder="1" applyAlignment="1">
      <alignment horizontal="center" vertical="center"/>
    </xf>
    <xf numFmtId="0" fontId="49" fillId="3" borderId="0" xfId="0" applyFont="1" applyFill="1" applyBorder="1" applyAlignment="1">
      <alignment horizontal="center" vertical="center"/>
    </xf>
    <xf numFmtId="0" fontId="49" fillId="3" borderId="3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vertical="center"/>
    </xf>
    <xf numFmtId="0" fontId="49" fillId="4" borderId="146" xfId="0" applyFont="1" applyFill="1" applyBorder="1" applyAlignment="1">
      <alignment vertical="center"/>
    </xf>
    <xf numFmtId="0" fontId="49" fillId="4" borderId="28" xfId="0" applyFont="1" applyFill="1" applyBorder="1" applyAlignment="1">
      <alignment vertical="center"/>
    </xf>
    <xf numFmtId="0" fontId="49" fillId="4" borderId="147" xfId="0" applyFont="1" applyFill="1" applyBorder="1" applyAlignment="1">
      <alignment vertical="center"/>
    </xf>
    <xf numFmtId="0" fontId="49" fillId="4" borderId="27" xfId="0" applyFont="1" applyFill="1" applyBorder="1" applyAlignment="1">
      <alignment vertical="center"/>
    </xf>
    <xf numFmtId="0" fontId="49" fillId="4" borderId="145" xfId="0" applyFont="1" applyFill="1" applyBorder="1" applyAlignment="1">
      <alignment vertical="center"/>
    </xf>
    <xf numFmtId="1" fontId="49" fillId="15" borderId="51" xfId="0" applyNumberFormat="1" applyFont="1" applyFill="1" applyBorder="1" applyAlignment="1">
      <alignment vertical="center"/>
    </xf>
    <xf numFmtId="0" fontId="49" fillId="15" borderId="146" xfId="0" applyFont="1" applyFill="1" applyBorder="1" applyAlignment="1">
      <alignment vertical="center"/>
    </xf>
    <xf numFmtId="2" fontId="49" fillId="15" borderId="28" xfId="0" applyNumberFormat="1" applyFont="1" applyFill="1" applyBorder="1" applyAlignment="1">
      <alignment vertical="center"/>
    </xf>
    <xf numFmtId="0" fontId="49" fillId="15" borderId="147" xfId="0" applyFont="1" applyFill="1" applyBorder="1" applyAlignment="1">
      <alignment vertical="center"/>
    </xf>
    <xf numFmtId="1" fontId="49" fillId="4" borderId="92" xfId="0" applyNumberFormat="1" applyFont="1" applyFill="1" applyBorder="1" applyAlignment="1">
      <alignment vertical="center"/>
    </xf>
    <xf numFmtId="0" fontId="49" fillId="4" borderId="87" xfId="0" applyFont="1" applyFill="1" applyBorder="1" applyAlignment="1">
      <alignment vertical="center"/>
    </xf>
    <xf numFmtId="2" fontId="49" fillId="4" borderId="51" xfId="0" applyNumberFormat="1" applyFont="1" applyFill="1" applyBorder="1" applyAlignment="1">
      <alignment vertical="center"/>
    </xf>
    <xf numFmtId="9" fontId="49" fillId="4" borderId="28" xfId="1" applyFont="1" applyFill="1" applyBorder="1" applyAlignment="1">
      <alignment vertical="center"/>
    </xf>
    <xf numFmtId="9" fontId="49" fillId="4" borderId="147" xfId="1" applyFont="1" applyFill="1" applyBorder="1" applyAlignment="1">
      <alignment vertical="center"/>
    </xf>
    <xf numFmtId="0" fontId="49" fillId="3" borderId="36" xfId="0" applyFont="1" applyFill="1" applyBorder="1" applyAlignment="1">
      <alignment horizontal="center" vertical="center"/>
    </xf>
    <xf numFmtId="0" fontId="49" fillId="3" borderId="70" xfId="0" applyFont="1" applyFill="1" applyBorder="1" applyAlignment="1">
      <alignment horizontal="center" vertical="center"/>
    </xf>
    <xf numFmtId="1" fontId="58" fillId="3" borderId="16" xfId="0" applyNumberFormat="1" applyFont="1" applyFill="1" applyBorder="1" applyAlignment="1">
      <alignment horizontal="center" vertical="center"/>
    </xf>
    <xf numFmtId="1" fontId="58" fillId="3" borderId="19" xfId="0" applyNumberFormat="1" applyFont="1" applyFill="1" applyBorder="1" applyAlignment="1">
      <alignment horizontal="center" vertical="center"/>
    </xf>
    <xf numFmtId="1" fontId="58" fillId="3" borderId="17" xfId="0" applyNumberFormat="1" applyFont="1" applyFill="1" applyBorder="1" applyAlignment="1">
      <alignment horizontal="center" vertical="center"/>
    </xf>
    <xf numFmtId="1" fontId="58" fillId="3" borderId="41" xfId="0" applyNumberFormat="1" applyFont="1" applyFill="1" applyBorder="1" applyAlignment="1">
      <alignment horizontal="center" vertical="center"/>
    </xf>
    <xf numFmtId="1" fontId="58" fillId="3" borderId="42" xfId="0" applyNumberFormat="1" applyFont="1" applyFill="1" applyBorder="1" applyAlignment="1">
      <alignment horizontal="center" vertical="center"/>
    </xf>
    <xf numFmtId="1" fontId="58" fillId="3" borderId="43" xfId="0" applyNumberFormat="1" applyFont="1" applyFill="1" applyBorder="1" applyAlignment="1">
      <alignment horizontal="center" vertical="center"/>
    </xf>
    <xf numFmtId="1" fontId="49" fillId="4" borderId="51" xfId="0" applyNumberFormat="1" applyFont="1" applyFill="1" applyBorder="1" applyAlignment="1">
      <alignment vertical="center"/>
    </xf>
    <xf numFmtId="2" fontId="49" fillId="4" borderId="28" xfId="0" applyNumberFormat="1" applyFont="1" applyFill="1" applyBorder="1" applyAlignment="1">
      <alignment vertical="center"/>
    </xf>
    <xf numFmtId="0" fontId="52" fillId="2" borderId="146" xfId="0" applyFont="1" applyFill="1" applyBorder="1" applyAlignment="1">
      <alignment horizontal="center" vertical="center"/>
    </xf>
    <xf numFmtId="0" fontId="52" fillId="2" borderId="86" xfId="0" applyFont="1" applyFill="1" applyBorder="1" applyAlignment="1">
      <alignment horizontal="center" vertical="center"/>
    </xf>
    <xf numFmtId="1" fontId="58" fillId="4" borderId="16" xfId="0" applyNumberFormat="1" applyFont="1" applyFill="1" applyBorder="1" applyAlignment="1">
      <alignment horizontal="center" vertical="center"/>
    </xf>
    <xf numFmtId="1" fontId="58" fillId="4" borderId="19" xfId="0" applyNumberFormat="1" applyFont="1" applyFill="1" applyBorder="1" applyAlignment="1">
      <alignment horizontal="center" vertical="center"/>
    </xf>
    <xf numFmtId="1" fontId="58" fillId="4" borderId="17" xfId="0" applyNumberFormat="1" applyFont="1" applyFill="1" applyBorder="1" applyAlignment="1">
      <alignment horizontal="center" vertical="center"/>
    </xf>
    <xf numFmtId="1" fontId="58" fillId="4" borderId="41" xfId="0" applyNumberFormat="1" applyFont="1" applyFill="1" applyBorder="1" applyAlignment="1">
      <alignment horizontal="center" vertical="center"/>
    </xf>
    <xf numFmtId="1" fontId="58" fillId="4" borderId="42" xfId="0" applyNumberFormat="1" applyFont="1" applyFill="1" applyBorder="1" applyAlignment="1">
      <alignment horizontal="center" vertical="center"/>
    </xf>
    <xf numFmtId="1" fontId="58" fillId="4" borderId="43" xfId="0" applyNumberFormat="1" applyFont="1" applyFill="1" applyBorder="1" applyAlignment="1">
      <alignment horizontal="center" vertical="center"/>
    </xf>
    <xf numFmtId="0" fontId="49" fillId="11" borderId="28" xfId="0" applyFont="1" applyFill="1" applyBorder="1" applyAlignment="1">
      <alignment vertical="center"/>
    </xf>
    <xf numFmtId="0" fontId="49" fillId="11" borderId="147" xfId="0" applyFont="1" applyFill="1" applyBorder="1" applyAlignment="1">
      <alignment vertical="center"/>
    </xf>
    <xf numFmtId="1" fontId="49" fillId="11" borderId="27" xfId="0" applyNumberFormat="1" applyFont="1" applyFill="1" applyBorder="1" applyAlignment="1">
      <alignment vertical="center"/>
    </xf>
    <xf numFmtId="0" fontId="49" fillId="11" borderId="145" xfId="0" applyFont="1" applyFill="1" applyBorder="1" applyAlignment="1">
      <alignment vertical="center"/>
    </xf>
    <xf numFmtId="2" fontId="49" fillId="11" borderId="27" xfId="0" applyNumberFormat="1" applyFont="1" applyFill="1" applyBorder="1" applyAlignment="1">
      <alignment vertical="center"/>
    </xf>
    <xf numFmtId="9" fontId="49" fillId="11" borderId="28" xfId="1" applyFont="1" applyFill="1" applyBorder="1" applyAlignment="1">
      <alignment vertical="center"/>
    </xf>
    <xf numFmtId="9" fontId="49" fillId="11" borderId="147" xfId="1" applyFont="1" applyFill="1" applyBorder="1" applyAlignment="1">
      <alignment vertical="center"/>
    </xf>
    <xf numFmtId="0" fontId="52" fillId="2" borderId="146" xfId="0" applyFont="1" applyFill="1" applyBorder="1" applyAlignment="1">
      <alignment horizontal="left" vertical="center"/>
    </xf>
    <xf numFmtId="0" fontId="55" fillId="3" borderId="16" xfId="0" applyFont="1" applyFill="1" applyBorder="1" applyAlignment="1">
      <alignment horizontal="center" vertical="center"/>
    </xf>
    <xf numFmtId="0" fontId="55" fillId="3" borderId="19" xfId="0" applyFont="1" applyFill="1" applyBorder="1" applyAlignment="1">
      <alignment horizontal="center" vertical="center"/>
    </xf>
    <xf numFmtId="0" fontId="55" fillId="3" borderId="30" xfId="0" applyFont="1" applyFill="1" applyBorder="1" applyAlignment="1">
      <alignment horizontal="center" vertical="center"/>
    </xf>
    <xf numFmtId="0" fontId="55" fillId="3" borderId="0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56" fillId="3" borderId="30" xfId="0" applyFont="1" applyFill="1" applyBorder="1" applyAlignment="1">
      <alignment horizontal="center" vertical="center"/>
    </xf>
    <xf numFmtId="0" fontId="56" fillId="3" borderId="0" xfId="0" applyFont="1" applyFill="1" applyBorder="1" applyAlignment="1">
      <alignment horizontal="center" vertical="center"/>
    </xf>
    <xf numFmtId="0" fontId="56" fillId="3" borderId="24" xfId="0" applyFont="1" applyFill="1" applyBorder="1" applyAlignment="1">
      <alignment horizontal="center" vertical="center"/>
    </xf>
    <xf numFmtId="0" fontId="56" fillId="3" borderId="41" xfId="0" applyFont="1" applyFill="1" applyBorder="1" applyAlignment="1">
      <alignment horizontal="center" vertical="center"/>
    </xf>
    <xf numFmtId="0" fontId="56" fillId="3" borderId="42" xfId="0" applyFont="1" applyFill="1" applyBorder="1" applyAlignment="1">
      <alignment horizontal="center" vertical="center"/>
    </xf>
    <xf numFmtId="0" fontId="56" fillId="3" borderId="64" xfId="0" applyFont="1" applyFill="1" applyBorder="1" applyAlignment="1">
      <alignment horizontal="center" vertical="center"/>
    </xf>
    <xf numFmtId="14" fontId="8" fillId="3" borderId="23" xfId="0" applyNumberFormat="1" applyFont="1" applyFill="1" applyBorder="1" applyAlignment="1">
      <alignment horizontal="center" vertical="center"/>
    </xf>
    <xf numFmtId="14" fontId="8" fillId="3" borderId="0" xfId="0" applyNumberFormat="1" applyFont="1" applyFill="1" applyBorder="1" applyAlignment="1">
      <alignment horizontal="center" vertical="center"/>
    </xf>
    <xf numFmtId="14" fontId="8" fillId="3" borderId="24" xfId="0" applyNumberFormat="1" applyFont="1" applyFill="1" applyBorder="1" applyAlignment="1">
      <alignment horizontal="center" vertical="center"/>
    </xf>
    <xf numFmtId="14" fontId="8" fillId="3" borderId="65" xfId="0" applyNumberFormat="1" applyFont="1" applyFill="1" applyBorder="1" applyAlignment="1">
      <alignment horizontal="center" vertical="center"/>
    </xf>
    <xf numFmtId="14" fontId="8" fillId="3" borderId="42" xfId="0" applyNumberFormat="1" applyFont="1" applyFill="1" applyBorder="1" applyAlignment="1">
      <alignment horizontal="center" vertical="center"/>
    </xf>
    <xf numFmtId="14" fontId="8" fillId="3" borderId="64" xfId="0" applyNumberFormat="1" applyFont="1" applyFill="1" applyBorder="1" applyAlignment="1">
      <alignment horizontal="center" vertical="center"/>
    </xf>
    <xf numFmtId="0" fontId="22" fillId="3" borderId="41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49" fillId="3" borderId="34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93" xfId="0" applyFont="1" applyFill="1" applyBorder="1" applyAlignment="1">
      <alignment horizontal="center" vertical="center"/>
    </xf>
    <xf numFmtId="0" fontId="49" fillId="3" borderId="16" xfId="0" applyFont="1" applyFill="1" applyBorder="1" applyAlignment="1">
      <alignment horizontal="center" vertical="center" wrapText="1"/>
    </xf>
    <xf numFmtId="0" fontId="49" fillId="3" borderId="19" xfId="0" applyFont="1" applyFill="1" applyBorder="1" applyAlignment="1">
      <alignment horizontal="center" vertical="center" wrapText="1"/>
    </xf>
    <xf numFmtId="0" fontId="49" fillId="3" borderId="17" xfId="0" applyFont="1" applyFill="1" applyBorder="1" applyAlignment="1">
      <alignment horizontal="center" vertical="center" wrapText="1"/>
    </xf>
    <xf numFmtId="0" fontId="49" fillId="3" borderId="49" xfId="0" applyFont="1" applyFill="1" applyBorder="1" applyAlignment="1">
      <alignment horizontal="center" vertical="center" wrapText="1"/>
    </xf>
    <xf numFmtId="0" fontId="49" fillId="3" borderId="60" xfId="0" applyFont="1" applyFill="1" applyBorder="1" applyAlignment="1">
      <alignment horizontal="center" vertical="center" wrapText="1"/>
    </xf>
    <xf numFmtId="0" fontId="49" fillId="3" borderId="144" xfId="0" applyFont="1" applyFill="1" applyBorder="1" applyAlignment="1">
      <alignment horizontal="center" vertical="center" wrapText="1"/>
    </xf>
    <xf numFmtId="0" fontId="49" fillId="3" borderId="49" xfId="0" applyFont="1" applyFill="1" applyBorder="1" applyAlignment="1">
      <alignment horizontal="center" vertical="center"/>
    </xf>
    <xf numFmtId="0" fontId="49" fillId="3" borderId="60" xfId="0" applyFont="1" applyFill="1" applyBorder="1" applyAlignment="1">
      <alignment horizontal="center" vertical="center"/>
    </xf>
    <xf numFmtId="0" fontId="49" fillId="3" borderId="144" xfId="0" applyFont="1" applyFill="1" applyBorder="1" applyAlignment="1">
      <alignment horizontal="center" vertical="center"/>
    </xf>
    <xf numFmtId="0" fontId="49" fillId="15" borderId="27" xfId="0" applyFont="1" applyFill="1" applyBorder="1" applyAlignment="1">
      <alignment vertical="center"/>
    </xf>
    <xf numFmtId="0" fontId="49" fillId="15" borderId="145" xfId="0" applyFont="1" applyFill="1" applyBorder="1" applyAlignment="1">
      <alignment vertical="center"/>
    </xf>
    <xf numFmtId="0" fontId="49" fillId="15" borderId="28" xfId="0" applyFont="1" applyFill="1" applyBorder="1" applyAlignment="1">
      <alignment vertical="center"/>
    </xf>
    <xf numFmtId="1" fontId="49" fillId="13" borderId="51" xfId="0" applyNumberFormat="1" applyFont="1" applyFill="1" applyBorder="1" applyAlignment="1">
      <alignment vertical="center"/>
    </xf>
    <xf numFmtId="0" fontId="49" fillId="13" borderId="146" xfId="0" applyFont="1" applyFill="1" applyBorder="1" applyAlignment="1">
      <alignment vertical="center"/>
    </xf>
    <xf numFmtId="0" fontId="49" fillId="13" borderId="27" xfId="0" applyFont="1" applyFill="1" applyBorder="1" applyAlignment="1">
      <alignment vertical="center"/>
    </xf>
    <xf numFmtId="0" fontId="49" fillId="13" borderId="145" xfId="0" applyFont="1" applyFill="1" applyBorder="1" applyAlignment="1">
      <alignment vertical="center"/>
    </xf>
    <xf numFmtId="0" fontId="49" fillId="13" borderId="28" xfId="0" applyFont="1" applyFill="1" applyBorder="1" applyAlignment="1">
      <alignment vertical="center"/>
    </xf>
    <xf numFmtId="0" fontId="49" fillId="13" borderId="147" xfId="0" applyFont="1" applyFill="1" applyBorder="1" applyAlignment="1">
      <alignment vertical="center"/>
    </xf>
    <xf numFmtId="2" fontId="49" fillId="13" borderId="28" xfId="0" applyNumberFormat="1" applyFont="1" applyFill="1" applyBorder="1" applyAlignment="1">
      <alignment vertical="center"/>
    </xf>
    <xf numFmtId="2" fontId="49" fillId="4" borderId="146" xfId="0" applyNumberFormat="1" applyFont="1" applyFill="1" applyBorder="1" applyAlignment="1">
      <alignment vertical="center"/>
    </xf>
    <xf numFmtId="164" fontId="49" fillId="4" borderId="28" xfId="1" applyNumberFormat="1" applyFont="1" applyFill="1" applyBorder="1" applyAlignment="1">
      <alignment vertical="center"/>
    </xf>
    <xf numFmtId="164" fontId="49" fillId="4" borderId="147" xfId="1" applyNumberFormat="1" applyFont="1" applyFill="1" applyBorder="1" applyAlignment="1">
      <alignment vertical="center"/>
    </xf>
    <xf numFmtId="1" fontId="23" fillId="2" borderId="111" xfId="0" applyNumberFormat="1" applyFont="1" applyFill="1" applyBorder="1" applyAlignment="1">
      <alignment horizontal="right" vertical="center"/>
    </xf>
    <xf numFmtId="1" fontId="23" fillId="2" borderId="156" xfId="0" applyNumberFormat="1" applyFont="1" applyFill="1" applyBorder="1" applyAlignment="1">
      <alignment horizontal="right" vertical="center"/>
    </xf>
    <xf numFmtId="1" fontId="23" fillId="2" borderId="6" xfId="0" applyNumberFormat="1" applyFont="1" applyFill="1" applyBorder="1" applyAlignment="1">
      <alignment horizontal="right" vertical="center"/>
    </xf>
    <xf numFmtId="2" fontId="22" fillId="2" borderId="111" xfId="0" applyNumberFormat="1" applyFont="1" applyFill="1" applyBorder="1" applyAlignment="1">
      <alignment horizontal="right" vertical="center"/>
    </xf>
    <xf numFmtId="2" fontId="22" fillId="2" borderId="156" xfId="0" applyNumberFormat="1" applyFont="1" applyFill="1" applyBorder="1" applyAlignment="1">
      <alignment horizontal="right" vertical="center"/>
    </xf>
    <xf numFmtId="2" fontId="22" fillId="2" borderId="6" xfId="0" applyNumberFormat="1" applyFont="1" applyFill="1" applyBorder="1" applyAlignment="1">
      <alignment horizontal="right" vertical="center"/>
    </xf>
    <xf numFmtId="2" fontId="49" fillId="2" borderId="155" xfId="0" applyNumberFormat="1" applyFont="1" applyFill="1" applyBorder="1" applyAlignment="1">
      <alignment horizontal="right" vertical="center"/>
    </xf>
    <xf numFmtId="2" fontId="49" fillId="2" borderId="73" xfId="0" applyNumberFormat="1" applyFont="1" applyFill="1" applyBorder="1" applyAlignment="1">
      <alignment horizontal="right" vertical="center"/>
    </xf>
    <xf numFmtId="2" fontId="49" fillId="2" borderId="157" xfId="0" applyNumberFormat="1" applyFont="1" applyFill="1" applyBorder="1" applyAlignment="1">
      <alignment horizontal="right" vertical="center"/>
    </xf>
    <xf numFmtId="2" fontId="22" fillId="2" borderId="112" xfId="0" applyNumberFormat="1" applyFont="1" applyFill="1" applyBorder="1" applyAlignment="1">
      <alignment horizontal="right" vertical="center"/>
    </xf>
    <xf numFmtId="2" fontId="22" fillId="2" borderId="54" xfId="0" applyNumberFormat="1" applyFont="1" applyFill="1" applyBorder="1" applyAlignment="1">
      <alignment horizontal="right" vertical="center"/>
    </xf>
    <xf numFmtId="2" fontId="22" fillId="2" borderId="7" xfId="0" applyNumberFormat="1" applyFont="1" applyFill="1" applyBorder="1" applyAlignment="1">
      <alignment horizontal="right" vertical="center"/>
    </xf>
    <xf numFmtId="1" fontId="49" fillId="11" borderId="28" xfId="0" applyNumberFormat="1" applyFont="1" applyFill="1" applyBorder="1" applyAlignment="1">
      <alignment vertical="center"/>
    </xf>
    <xf numFmtId="0" fontId="52" fillId="2" borderId="71" xfId="0" applyFont="1" applyFill="1" applyBorder="1" applyAlignment="1">
      <alignment horizontal="left" vertical="center"/>
    </xf>
    <xf numFmtId="0" fontId="52" fillId="2" borderId="71" xfId="0" applyFont="1" applyFill="1" applyBorder="1" applyAlignment="1">
      <alignment horizontal="center" vertical="center"/>
    </xf>
    <xf numFmtId="0" fontId="52" fillId="2" borderId="25" xfId="0" applyFont="1" applyFill="1" applyBorder="1" applyAlignment="1">
      <alignment horizontal="center" vertical="center"/>
    </xf>
    <xf numFmtId="0" fontId="52" fillId="2" borderId="26" xfId="0" applyFont="1" applyFill="1" applyBorder="1" applyAlignment="1">
      <alignment horizontal="left" vertical="center"/>
    </xf>
    <xf numFmtId="0" fontId="52" fillId="2" borderId="11" xfId="0" applyFont="1" applyFill="1" applyBorder="1" applyAlignment="1">
      <alignment horizontal="left" vertical="center"/>
    </xf>
    <xf numFmtId="0" fontId="49" fillId="7" borderId="27" xfId="0" applyFont="1" applyFill="1" applyBorder="1" applyAlignment="1">
      <alignment vertical="center"/>
    </xf>
    <xf numFmtId="0" fontId="49" fillId="7" borderId="145" xfId="0" applyFont="1" applyFill="1" applyBorder="1" applyAlignment="1">
      <alignment vertical="center"/>
    </xf>
    <xf numFmtId="1" fontId="49" fillId="7" borderId="51" xfId="0" applyNumberFormat="1" applyFont="1" applyFill="1" applyBorder="1" applyAlignment="1">
      <alignment vertical="center"/>
    </xf>
    <xf numFmtId="0" fontId="49" fillId="7" borderId="146" xfId="0" applyFont="1" applyFill="1" applyBorder="1" applyAlignment="1">
      <alignment vertical="center"/>
    </xf>
    <xf numFmtId="0" fontId="49" fillId="7" borderId="28" xfId="0" applyFont="1" applyFill="1" applyBorder="1" applyAlignment="1">
      <alignment vertical="center"/>
    </xf>
    <xf numFmtId="0" fontId="49" fillId="7" borderId="147" xfId="0" applyFont="1" applyFill="1" applyBorder="1" applyAlignment="1">
      <alignment vertical="center"/>
    </xf>
    <xf numFmtId="2" fontId="49" fillId="7" borderId="28" xfId="0" applyNumberFormat="1" applyFont="1" applyFill="1" applyBorder="1" applyAlignment="1">
      <alignment vertical="center"/>
    </xf>
    <xf numFmtId="2" fontId="49" fillId="7" borderId="147" xfId="0" applyNumberFormat="1" applyFont="1" applyFill="1" applyBorder="1" applyAlignment="1">
      <alignment vertical="center"/>
    </xf>
    <xf numFmtId="2" fontId="49" fillId="11" borderId="28" xfId="0" applyNumberFormat="1" applyFont="1" applyFill="1" applyBorder="1" applyAlignment="1">
      <alignment vertical="center"/>
    </xf>
    <xf numFmtId="2" fontId="49" fillId="11" borderId="147" xfId="0" applyNumberFormat="1" applyFont="1" applyFill="1" applyBorder="1" applyAlignment="1">
      <alignment vertical="center"/>
    </xf>
    <xf numFmtId="2" fontId="49" fillId="13" borderId="147" xfId="0" applyNumberFormat="1" applyFont="1" applyFill="1" applyBorder="1" applyAlignment="1">
      <alignment vertical="center"/>
    </xf>
    <xf numFmtId="2" fontId="49" fillId="4" borderId="147" xfId="0" applyNumberFormat="1" applyFont="1" applyFill="1" applyBorder="1" applyAlignment="1">
      <alignment vertical="center"/>
    </xf>
    <xf numFmtId="1" fontId="23" fillId="0" borderId="125" xfId="0" applyNumberFormat="1" applyFont="1" applyFill="1" applyBorder="1" applyAlignment="1">
      <alignment horizontal="right" vertical="center"/>
    </xf>
    <xf numFmtId="1" fontId="23" fillId="0" borderId="126" xfId="0" applyNumberFormat="1" applyFont="1" applyFill="1" applyBorder="1" applyAlignment="1">
      <alignment horizontal="right" vertical="center"/>
    </xf>
    <xf numFmtId="2" fontId="22" fillId="0" borderId="111" xfId="0" applyNumberFormat="1" applyFont="1" applyFill="1" applyBorder="1" applyAlignment="1">
      <alignment horizontal="right" vertical="center"/>
    </xf>
    <xf numFmtId="2" fontId="22" fillId="0" borderId="6" xfId="0" applyNumberFormat="1" applyFont="1" applyFill="1" applyBorder="1" applyAlignment="1">
      <alignment horizontal="right" vertical="center"/>
    </xf>
    <xf numFmtId="1" fontId="23" fillId="0" borderId="110" xfId="0" applyNumberFormat="1" applyFont="1" applyFill="1" applyBorder="1" applyAlignment="1">
      <alignment horizontal="right" vertical="center"/>
    </xf>
    <xf numFmtId="1" fontId="23" fillId="0" borderId="8" xfId="0" applyNumberFormat="1" applyFont="1" applyFill="1" applyBorder="1" applyAlignment="1">
      <alignment horizontal="right" vertical="center"/>
    </xf>
    <xf numFmtId="2" fontId="22" fillId="0" borderId="112" xfId="0" applyNumberFormat="1" applyFont="1" applyFill="1" applyBorder="1" applyAlignment="1">
      <alignment horizontal="right" vertical="center"/>
    </xf>
    <xf numFmtId="2" fontId="22" fillId="0" borderId="7" xfId="0" applyNumberFormat="1" applyFont="1" applyFill="1" applyBorder="1" applyAlignment="1">
      <alignment horizontal="right" vertical="center"/>
    </xf>
    <xf numFmtId="10" fontId="24" fillId="0" borderId="111" xfId="1" applyNumberFormat="1" applyFont="1" applyFill="1" applyBorder="1" applyAlignment="1">
      <alignment horizontal="right" vertical="center"/>
    </xf>
    <xf numFmtId="10" fontId="24" fillId="0" borderId="6" xfId="1" applyNumberFormat="1" applyFont="1" applyFill="1" applyBorder="1" applyAlignment="1">
      <alignment horizontal="right" vertical="center"/>
    </xf>
    <xf numFmtId="0" fontId="62" fillId="12" borderId="127" xfId="0" applyFont="1" applyFill="1" applyBorder="1" applyAlignment="1">
      <alignment horizontal="center" vertical="center"/>
    </xf>
    <xf numFmtId="0" fontId="62" fillId="12" borderId="15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164" fontId="19" fillId="2" borderId="108" xfId="1" applyNumberFormat="1" applyFont="1" applyFill="1" applyBorder="1" applyAlignment="1">
      <alignment horizontal="center" vertical="center"/>
    </xf>
    <xf numFmtId="164" fontId="19" fillId="2" borderId="15" xfId="1" applyNumberFormat="1" applyFont="1" applyFill="1" applyBorder="1" applyAlignment="1">
      <alignment horizontal="center" vertical="center"/>
    </xf>
    <xf numFmtId="0" fontId="22" fillId="0" borderId="113" xfId="0" applyFont="1" applyFill="1" applyBorder="1" applyAlignment="1">
      <alignment horizontal="center" vertical="center"/>
    </xf>
    <xf numFmtId="0" fontId="22" fillId="0" borderId="105" xfId="0" applyFont="1" applyFill="1" applyBorder="1" applyAlignment="1">
      <alignment horizontal="center" vertical="center"/>
    </xf>
    <xf numFmtId="0" fontId="22" fillId="0" borderId="118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/>
    </xf>
    <xf numFmtId="0" fontId="22" fillId="0" borderId="104" xfId="0" applyFont="1" applyFill="1" applyBorder="1" applyAlignment="1">
      <alignment horizontal="center" vertical="center"/>
    </xf>
    <xf numFmtId="0" fontId="22" fillId="0" borderId="95" xfId="0" applyFont="1" applyFill="1" applyBorder="1" applyAlignment="1">
      <alignment horizontal="center" vertical="center"/>
    </xf>
    <xf numFmtId="0" fontId="22" fillId="0" borderId="96" xfId="0" applyFont="1" applyFill="1" applyBorder="1" applyAlignment="1">
      <alignment horizontal="center" vertical="center"/>
    </xf>
    <xf numFmtId="0" fontId="22" fillId="0" borderId="46" xfId="0" applyFont="1" applyFill="1" applyBorder="1" applyAlignment="1">
      <alignment horizontal="center" vertical="center"/>
    </xf>
    <xf numFmtId="0" fontId="10" fillId="0" borderId="88" xfId="0" applyFont="1" applyFill="1" applyBorder="1" applyAlignment="1">
      <alignment horizontal="center" vertical="center"/>
    </xf>
    <xf numFmtId="0" fontId="10" fillId="0" borderId="89" xfId="0" applyFont="1" applyFill="1" applyBorder="1" applyAlignment="1">
      <alignment horizontal="center" vertical="center"/>
    </xf>
    <xf numFmtId="0" fontId="10" fillId="0" borderId="90" xfId="0" applyFont="1" applyFill="1" applyBorder="1" applyAlignment="1">
      <alignment horizontal="center" vertical="center"/>
    </xf>
    <xf numFmtId="0" fontId="22" fillId="0" borderId="9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48" fillId="3" borderId="70" xfId="0" applyNumberFormat="1" applyFont="1" applyFill="1" applyBorder="1" applyAlignment="1">
      <alignment horizontal="left" vertical="center"/>
    </xf>
    <xf numFmtId="0" fontId="48" fillId="3" borderId="35" xfId="0" applyNumberFormat="1" applyFont="1" applyFill="1" applyBorder="1" applyAlignment="1">
      <alignment horizontal="left" vertical="center"/>
    </xf>
    <xf numFmtId="0" fontId="13" fillId="3" borderId="70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12" fillId="3" borderId="93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65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3" fillId="3" borderId="93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0" fontId="10" fillId="2" borderId="85" xfId="0" applyFont="1" applyFill="1" applyBorder="1" applyAlignment="1">
      <alignment horizontal="center" vertical="center"/>
    </xf>
    <xf numFmtId="0" fontId="10" fillId="2" borderId="87" xfId="0" applyFont="1" applyFill="1" applyBorder="1" applyAlignment="1">
      <alignment horizontal="center" vertical="center"/>
    </xf>
    <xf numFmtId="0" fontId="14" fillId="2" borderId="86" xfId="0" applyFont="1" applyFill="1" applyBorder="1" applyAlignment="1">
      <alignment horizontal="left" vertical="center"/>
    </xf>
    <xf numFmtId="0" fontId="14" fillId="2" borderId="87" xfId="0" applyFont="1" applyFill="1" applyBorder="1" applyAlignment="1">
      <alignment horizontal="left" vertical="center"/>
    </xf>
    <xf numFmtId="0" fontId="10" fillId="2" borderId="86" xfId="0" applyFont="1" applyFill="1" applyBorder="1" applyAlignment="1">
      <alignment horizontal="center" vertical="center"/>
    </xf>
    <xf numFmtId="0" fontId="10" fillId="2" borderId="124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/>
    </xf>
    <xf numFmtId="0" fontId="10" fillId="2" borderId="122" xfId="0" applyFont="1" applyFill="1" applyBorder="1" applyAlignment="1">
      <alignment horizontal="center" vertical="center"/>
    </xf>
    <xf numFmtId="0" fontId="10" fillId="2" borderId="123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2" fontId="17" fillId="2" borderId="16" xfId="0" applyNumberFormat="1" applyFont="1" applyFill="1" applyBorder="1" applyAlignment="1">
      <alignment horizontal="center" vertical="center"/>
    </xf>
    <xf numFmtId="2" fontId="17" fillId="2" borderId="48" xfId="0" applyNumberFormat="1" applyFont="1" applyFill="1" applyBorder="1" applyAlignment="1">
      <alignment horizontal="center" vertical="center"/>
    </xf>
    <xf numFmtId="2" fontId="17" fillId="2" borderId="41" xfId="0" applyNumberFormat="1" applyFont="1" applyFill="1" applyBorder="1" applyAlignment="1">
      <alignment horizontal="center" vertical="center"/>
    </xf>
    <xf numFmtId="2" fontId="17" fillId="2" borderId="82" xfId="0" applyNumberFormat="1" applyFont="1" applyFill="1" applyBorder="1" applyAlignment="1">
      <alignment horizontal="center" vertical="center"/>
    </xf>
    <xf numFmtId="2" fontId="17" fillId="2" borderId="81" xfId="0" applyNumberFormat="1" applyFont="1" applyFill="1" applyBorder="1" applyAlignment="1">
      <alignment horizontal="center" vertical="center"/>
    </xf>
    <xf numFmtId="2" fontId="17" fillId="2" borderId="62" xfId="0" applyNumberFormat="1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1" fillId="2" borderId="78" xfId="0" applyFont="1" applyFill="1" applyBorder="1" applyAlignment="1">
      <alignment horizontal="center" vertical="center"/>
    </xf>
    <xf numFmtId="0" fontId="21" fillId="2" borderId="80" xfId="0" applyFont="1" applyFill="1" applyBorder="1" applyAlignment="1">
      <alignment horizontal="center" vertical="center"/>
    </xf>
    <xf numFmtId="0" fontId="21" fillId="2" borderId="79" xfId="0" applyFont="1" applyFill="1" applyBorder="1" applyAlignment="1">
      <alignment horizontal="center" vertical="center"/>
    </xf>
    <xf numFmtId="0" fontId="21" fillId="2" borderId="52" xfId="0" applyFont="1" applyFill="1" applyBorder="1" applyAlignment="1">
      <alignment horizontal="center" vertical="center"/>
    </xf>
    <xf numFmtId="0" fontId="19" fillId="2" borderId="84" xfId="0" applyFont="1" applyFill="1" applyBorder="1" applyAlignment="1">
      <alignment horizontal="center" vertical="center"/>
    </xf>
    <xf numFmtId="0" fontId="19" fillId="2" borderId="58" xfId="0" applyFont="1" applyFill="1" applyBorder="1" applyAlignment="1">
      <alignment horizontal="center" vertical="center"/>
    </xf>
    <xf numFmtId="2" fontId="19" fillId="2" borderId="83" xfId="0" applyNumberFormat="1" applyFont="1" applyFill="1" applyBorder="1" applyAlignment="1">
      <alignment horizontal="center" vertical="center"/>
    </xf>
    <xf numFmtId="2" fontId="19" fillId="2" borderId="59" xfId="0" applyNumberFormat="1" applyFont="1" applyFill="1" applyBorder="1" applyAlignment="1">
      <alignment horizontal="center" vertical="center"/>
    </xf>
    <xf numFmtId="2" fontId="19" fillId="2" borderId="109" xfId="0" applyNumberFormat="1" applyFont="1" applyFill="1" applyBorder="1" applyAlignment="1">
      <alignment horizontal="center" vertical="center"/>
    </xf>
    <xf numFmtId="2" fontId="19" fillId="2" borderId="82" xfId="0" applyNumberFormat="1" applyFont="1" applyFill="1" applyBorder="1" applyAlignment="1">
      <alignment horizontal="center" vertical="center"/>
    </xf>
    <xf numFmtId="0" fontId="22" fillId="0" borderId="116" xfId="0" applyFont="1" applyFill="1" applyBorder="1" applyAlignment="1">
      <alignment horizontal="center" vertical="center"/>
    </xf>
    <xf numFmtId="0" fontId="22" fillId="0" borderId="114" xfId="0" applyFont="1" applyFill="1" applyBorder="1" applyAlignment="1">
      <alignment horizontal="center" vertical="center"/>
    </xf>
    <xf numFmtId="0" fontId="22" fillId="0" borderId="117" xfId="0" applyFont="1" applyFill="1" applyBorder="1" applyAlignment="1">
      <alignment horizontal="center" vertical="center"/>
    </xf>
    <xf numFmtId="164" fontId="4" fillId="2" borderId="50" xfId="1" applyNumberFormat="1" applyFont="1" applyFill="1" applyBorder="1" applyAlignment="1">
      <alignment horizontal="center" vertical="center"/>
    </xf>
    <xf numFmtId="164" fontId="4" fillId="2" borderId="15" xfId="1" applyNumberFormat="1" applyFont="1" applyFill="1" applyBorder="1" applyAlignment="1">
      <alignment horizontal="center" vertical="center"/>
    </xf>
    <xf numFmtId="0" fontId="22" fillId="0" borderId="99" xfId="0" applyFont="1" applyFill="1" applyBorder="1" applyAlignment="1">
      <alignment horizontal="center" vertical="center"/>
    </xf>
    <xf numFmtId="0" fontId="22" fillId="0" borderId="100" xfId="0" applyFont="1" applyFill="1" applyBorder="1" applyAlignment="1">
      <alignment horizontal="center" vertical="center"/>
    </xf>
    <xf numFmtId="0" fontId="22" fillId="0" borderId="119" xfId="0" applyFont="1" applyFill="1" applyBorder="1" applyAlignment="1">
      <alignment horizontal="center" vertical="center"/>
    </xf>
    <xf numFmtId="0" fontId="10" fillId="0" borderId="91" xfId="0" applyFont="1" applyFill="1" applyBorder="1" applyAlignment="1">
      <alignment horizontal="center" vertical="center"/>
    </xf>
    <xf numFmtId="0" fontId="10" fillId="0" borderId="92" xfId="0" applyFont="1" applyFill="1" applyBorder="1" applyAlignment="1">
      <alignment horizontal="center" vertical="center"/>
    </xf>
    <xf numFmtId="0" fontId="14" fillId="0" borderId="91" xfId="0" applyFont="1" applyFill="1" applyBorder="1" applyAlignment="1">
      <alignment horizontal="left" vertical="center"/>
    </xf>
    <xf numFmtId="0" fontId="14" fillId="0" borderId="92" xfId="0" applyFont="1" applyFill="1" applyBorder="1" applyAlignment="1">
      <alignment horizontal="left" vertical="center"/>
    </xf>
    <xf numFmtId="0" fontId="10" fillId="0" borderId="102" xfId="0" applyFont="1" applyFill="1" applyBorder="1" applyAlignment="1">
      <alignment horizontal="center" vertical="center"/>
    </xf>
    <xf numFmtId="0" fontId="10" fillId="0" borderId="103" xfId="0" applyFont="1" applyFill="1" applyBorder="1" applyAlignment="1">
      <alignment horizontal="center" vertical="center"/>
    </xf>
    <xf numFmtId="0" fontId="10" fillId="0" borderId="101" xfId="0" applyFont="1" applyFill="1" applyBorder="1" applyAlignment="1">
      <alignment horizontal="center" vertical="center"/>
    </xf>
    <xf numFmtId="0" fontId="22" fillId="2" borderId="99" xfId="0" applyFont="1" applyFill="1" applyBorder="1" applyAlignment="1">
      <alignment horizontal="center" vertical="center"/>
    </xf>
    <xf numFmtId="0" fontId="22" fillId="2" borderId="100" xfId="0" applyFont="1" applyFill="1" applyBorder="1" applyAlignment="1">
      <alignment horizontal="center" vertical="center"/>
    </xf>
    <xf numFmtId="0" fontId="22" fillId="2" borderId="119" xfId="0" applyFont="1" applyFill="1" applyBorder="1" applyAlignment="1">
      <alignment horizontal="center" vertical="center"/>
    </xf>
    <xf numFmtId="0" fontId="10" fillId="2" borderId="91" xfId="0" applyFont="1" applyFill="1" applyBorder="1" applyAlignment="1">
      <alignment horizontal="center" vertical="center"/>
    </xf>
    <xf numFmtId="0" fontId="10" fillId="2" borderId="92" xfId="0" applyFont="1" applyFill="1" applyBorder="1" applyAlignment="1">
      <alignment horizontal="center" vertical="center"/>
    </xf>
    <xf numFmtId="0" fontId="14" fillId="2" borderId="91" xfId="0" applyFont="1" applyFill="1" applyBorder="1" applyAlignment="1">
      <alignment horizontal="left" vertical="center"/>
    </xf>
    <xf numFmtId="0" fontId="14" fillId="2" borderId="92" xfId="0" applyFont="1" applyFill="1" applyBorder="1" applyAlignment="1">
      <alignment horizontal="left" vertical="center"/>
    </xf>
    <xf numFmtId="0" fontId="10" fillId="2" borderId="102" xfId="0" applyFont="1" applyFill="1" applyBorder="1" applyAlignment="1">
      <alignment horizontal="center" vertical="center"/>
    </xf>
    <xf numFmtId="0" fontId="10" fillId="2" borderId="103" xfId="0" applyFont="1" applyFill="1" applyBorder="1" applyAlignment="1">
      <alignment horizontal="center" vertical="center"/>
    </xf>
    <xf numFmtId="0" fontId="10" fillId="2" borderId="101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22" fillId="2" borderId="104" xfId="0" applyFont="1" applyFill="1" applyBorder="1" applyAlignment="1">
      <alignment horizontal="center" vertical="center"/>
    </xf>
    <xf numFmtId="0" fontId="22" fillId="2" borderId="95" xfId="0" applyFont="1" applyFill="1" applyBorder="1" applyAlignment="1">
      <alignment horizontal="center" vertical="center"/>
    </xf>
    <xf numFmtId="0" fontId="22" fillId="2" borderId="96" xfId="0" applyFont="1" applyFill="1" applyBorder="1" applyAlignment="1">
      <alignment horizontal="center" vertical="center"/>
    </xf>
    <xf numFmtId="0" fontId="22" fillId="2" borderId="97" xfId="0" applyFont="1" applyFill="1" applyBorder="1" applyAlignment="1">
      <alignment horizontal="center" vertical="center"/>
    </xf>
    <xf numFmtId="0" fontId="22" fillId="2" borderId="116" xfId="0" applyFont="1" applyFill="1" applyBorder="1" applyAlignment="1">
      <alignment horizontal="center" vertical="center"/>
    </xf>
    <xf numFmtId="0" fontId="22" fillId="2" borderId="114" xfId="0" applyFont="1" applyFill="1" applyBorder="1" applyAlignment="1">
      <alignment horizontal="center" vertical="center"/>
    </xf>
    <xf numFmtId="0" fontId="22" fillId="2" borderId="117" xfId="0" applyFont="1" applyFill="1" applyBorder="1" applyAlignment="1">
      <alignment horizontal="center" vertical="center"/>
    </xf>
    <xf numFmtId="0" fontId="22" fillId="2" borderId="115" xfId="0" applyFont="1" applyFill="1" applyBorder="1" applyAlignment="1">
      <alignment horizontal="center" vertical="center"/>
    </xf>
    <xf numFmtId="0" fontId="22" fillId="2" borderId="113" xfId="0" applyFont="1" applyFill="1" applyBorder="1" applyAlignment="1">
      <alignment horizontal="center" vertical="center"/>
    </xf>
    <xf numFmtId="0" fontId="22" fillId="2" borderId="105" xfId="0" applyFont="1" applyFill="1" applyBorder="1" applyAlignment="1">
      <alignment horizontal="center" vertical="center"/>
    </xf>
    <xf numFmtId="0" fontId="22" fillId="2" borderId="118" xfId="0" applyFont="1" applyFill="1" applyBorder="1" applyAlignment="1">
      <alignment horizontal="center" vertical="center"/>
    </xf>
    <xf numFmtId="0" fontId="10" fillId="2" borderId="88" xfId="0" applyFont="1" applyFill="1" applyBorder="1" applyAlignment="1">
      <alignment horizontal="center" vertical="center"/>
    </xf>
    <xf numFmtId="0" fontId="10" fillId="2" borderId="89" xfId="0" applyFont="1" applyFill="1" applyBorder="1" applyAlignment="1">
      <alignment horizontal="center" vertical="center"/>
    </xf>
    <xf numFmtId="0" fontId="10" fillId="2" borderId="90" xfId="0" applyFont="1" applyFill="1" applyBorder="1" applyAlignment="1">
      <alignment horizontal="center" vertical="center"/>
    </xf>
    <xf numFmtId="0" fontId="22" fillId="2" borderId="46" xfId="0" applyFont="1" applyFill="1" applyBorder="1" applyAlignment="1">
      <alignment horizontal="center" vertical="center"/>
    </xf>
    <xf numFmtId="0" fontId="22" fillId="2" borderId="120" xfId="0" applyFont="1" applyFill="1" applyBorder="1" applyAlignment="1">
      <alignment horizontal="center" vertical="center"/>
    </xf>
    <xf numFmtId="0" fontId="22" fillId="2" borderId="101" xfId="0" applyFont="1" applyFill="1" applyBorder="1" applyAlignment="1">
      <alignment horizontal="center" vertical="center"/>
    </xf>
    <xf numFmtId="0" fontId="22" fillId="2" borderId="106" xfId="0" applyFont="1" applyFill="1" applyBorder="1" applyAlignment="1">
      <alignment horizontal="center" vertical="center"/>
    </xf>
    <xf numFmtId="0" fontId="22" fillId="2" borderId="107" xfId="0" applyFont="1" applyFill="1" applyBorder="1" applyAlignment="1">
      <alignment horizontal="center" vertical="center"/>
    </xf>
    <xf numFmtId="0" fontId="22" fillId="2" borderId="121" xfId="0" applyFont="1" applyFill="1" applyBorder="1" applyAlignment="1">
      <alignment horizontal="center" vertical="center"/>
    </xf>
    <xf numFmtId="0" fontId="22" fillId="2" borderId="98" xfId="0" applyFont="1" applyFill="1" applyBorder="1" applyAlignment="1">
      <alignment horizontal="center" vertical="center"/>
    </xf>
    <xf numFmtId="0" fontId="22" fillId="2" borderId="94" xfId="0" applyFont="1" applyFill="1" applyBorder="1" applyAlignment="1">
      <alignment horizontal="center" vertical="center"/>
    </xf>
    <xf numFmtId="1" fontId="23" fillId="0" borderId="12" xfId="0" applyNumberFormat="1" applyFont="1" applyFill="1" applyBorder="1" applyAlignment="1">
      <alignment horizontal="right" vertical="center"/>
    </xf>
    <xf numFmtId="2" fontId="22" fillId="0" borderId="156" xfId="0" applyNumberFormat="1" applyFont="1" applyFill="1" applyBorder="1" applyAlignment="1">
      <alignment horizontal="right" vertical="center"/>
    </xf>
    <xf numFmtId="1" fontId="23" fillId="0" borderId="158" xfId="0" applyNumberFormat="1" applyFont="1" applyFill="1" applyBorder="1" applyAlignment="1">
      <alignment horizontal="right" vertical="center"/>
    </xf>
    <xf numFmtId="2" fontId="22" fillId="0" borderId="54" xfId="0" applyNumberFormat="1" applyFont="1" applyFill="1" applyBorder="1" applyAlignment="1">
      <alignment horizontal="right" vertical="center"/>
    </xf>
    <xf numFmtId="10" fontId="24" fillId="0" borderId="156" xfId="1" applyNumberFormat="1" applyFont="1" applyFill="1" applyBorder="1" applyAlignment="1">
      <alignment horizontal="right" vertical="center"/>
    </xf>
    <xf numFmtId="0" fontId="24" fillId="0" borderId="137" xfId="0" applyFont="1" applyFill="1" applyBorder="1" applyAlignment="1">
      <alignment horizontal="center" vertical="center"/>
    </xf>
    <xf numFmtId="0" fontId="24" fillId="0" borderId="141" xfId="0" applyFont="1" applyFill="1" applyBorder="1" applyAlignment="1">
      <alignment horizontal="center" vertical="center"/>
    </xf>
    <xf numFmtId="0" fontId="22" fillId="2" borderId="116" xfId="0" applyFont="1" applyFill="1" applyBorder="1" applyAlignment="1">
      <alignment vertical="center"/>
    </xf>
    <xf numFmtId="0" fontId="22" fillId="2" borderId="114" xfId="0" applyFont="1" applyFill="1" applyBorder="1" applyAlignment="1">
      <alignment vertical="center"/>
    </xf>
    <xf numFmtId="0" fontId="22" fillId="2" borderId="117" xfId="0" applyFont="1" applyFill="1" applyBorder="1" applyAlignment="1">
      <alignment vertical="center"/>
    </xf>
    <xf numFmtId="0" fontId="22" fillId="2" borderId="104" xfId="0" applyFont="1" applyFill="1" applyBorder="1" applyAlignment="1">
      <alignment vertical="center"/>
    </xf>
    <xf numFmtId="0" fontId="22" fillId="2" borderId="95" xfId="0" applyFont="1" applyFill="1" applyBorder="1" applyAlignment="1">
      <alignment vertical="center"/>
    </xf>
    <xf numFmtId="0" fontId="22" fillId="2" borderId="113" xfId="0" applyFont="1" applyFill="1" applyBorder="1" applyAlignment="1">
      <alignment vertical="center"/>
    </xf>
    <xf numFmtId="0" fontId="22" fillId="2" borderId="105" xfId="0" applyFont="1" applyFill="1" applyBorder="1" applyAlignment="1">
      <alignment vertical="center"/>
    </xf>
    <xf numFmtId="0" fontId="22" fillId="2" borderId="118" xfId="0" applyFont="1" applyFill="1" applyBorder="1" applyAlignment="1">
      <alignment vertical="center"/>
    </xf>
    <xf numFmtId="0" fontId="10" fillId="2" borderId="26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0" fillId="2" borderId="88" xfId="0" applyFont="1" applyFill="1" applyBorder="1" applyAlignment="1">
      <alignment vertical="center"/>
    </xf>
    <xf numFmtId="0" fontId="10" fillId="2" borderId="89" xfId="0" applyFont="1" applyFill="1" applyBorder="1" applyAlignment="1">
      <alignment vertical="center"/>
    </xf>
    <xf numFmtId="0" fontId="10" fillId="2" borderId="90" xfId="0" applyFont="1" applyFill="1" applyBorder="1" applyAlignment="1">
      <alignment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/>
    </xf>
    <xf numFmtId="0" fontId="59" fillId="2" borderId="23" xfId="0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horizontal="center" vertical="center"/>
    </xf>
    <xf numFmtId="0" fontId="59" fillId="2" borderId="31" xfId="0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0" fontId="59" fillId="0" borderId="31" xfId="0" applyFont="1" applyFill="1" applyBorder="1" applyAlignment="1">
      <alignment horizontal="center" vertical="center"/>
    </xf>
    <xf numFmtId="0" fontId="10" fillId="2" borderId="159" xfId="0" applyFont="1" applyFill="1" applyBorder="1" applyAlignment="1">
      <alignment horizontal="center" vertical="center"/>
    </xf>
    <xf numFmtId="0" fontId="64" fillId="2" borderId="23" xfId="0" applyFont="1" applyFill="1" applyBorder="1" applyAlignment="1">
      <alignment horizontal="center" vertical="center"/>
    </xf>
    <xf numFmtId="0" fontId="64" fillId="2" borderId="0" xfId="0" applyFont="1" applyFill="1" applyBorder="1" applyAlignment="1">
      <alignment horizontal="center" vertical="center"/>
    </xf>
    <xf numFmtId="0" fontId="64" fillId="2" borderId="31" xfId="0" applyFont="1" applyFill="1" applyBorder="1" applyAlignment="1">
      <alignment horizontal="center" vertical="center"/>
    </xf>
    <xf numFmtId="0" fontId="22" fillId="0" borderId="116" xfId="0" applyFont="1" applyFill="1" applyBorder="1" applyAlignment="1">
      <alignment vertical="center"/>
    </xf>
    <xf numFmtId="0" fontId="22" fillId="0" borderId="114" xfId="0" applyFont="1" applyFill="1" applyBorder="1" applyAlignment="1">
      <alignment vertical="center"/>
    </xf>
    <xf numFmtId="0" fontId="22" fillId="0" borderId="117" xfId="0" applyFont="1" applyFill="1" applyBorder="1" applyAlignment="1">
      <alignment vertical="center"/>
    </xf>
    <xf numFmtId="1" fontId="23" fillId="0" borderId="110" xfId="0" applyNumberFormat="1" applyFont="1" applyFill="1" applyBorder="1" applyAlignment="1">
      <alignment horizontal="center" vertical="center"/>
    </xf>
    <xf numFmtId="1" fontId="23" fillId="0" borderId="15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2" fontId="22" fillId="2" borderId="111" xfId="0" applyNumberFormat="1" applyFont="1" applyFill="1" applyBorder="1" applyAlignment="1">
      <alignment horizontal="center" vertical="center"/>
    </xf>
    <xf numFmtId="2" fontId="22" fillId="2" borderId="156" xfId="0" applyNumberFormat="1" applyFont="1" applyFill="1" applyBorder="1" applyAlignment="1">
      <alignment horizontal="center" vertical="center"/>
    </xf>
    <xf numFmtId="2" fontId="22" fillId="2" borderId="6" xfId="0" applyNumberFormat="1" applyFont="1" applyFill="1" applyBorder="1" applyAlignment="1">
      <alignment horizontal="center" vertical="center"/>
    </xf>
    <xf numFmtId="1" fontId="23" fillId="2" borderId="110" xfId="0" applyNumberFormat="1" applyFont="1" applyFill="1" applyBorder="1" applyAlignment="1">
      <alignment horizontal="center" vertical="center"/>
    </xf>
    <xf numFmtId="1" fontId="23" fillId="2" borderId="158" xfId="0" applyNumberFormat="1" applyFont="1" applyFill="1" applyBorder="1" applyAlignment="1">
      <alignment horizontal="center" vertical="center"/>
    </xf>
    <xf numFmtId="1" fontId="23" fillId="2" borderId="8" xfId="0" applyNumberFormat="1" applyFont="1" applyFill="1" applyBorder="1" applyAlignment="1">
      <alignment horizontal="center" vertical="center"/>
    </xf>
    <xf numFmtId="2" fontId="22" fillId="2" borderId="112" xfId="0" applyNumberFormat="1" applyFont="1" applyFill="1" applyBorder="1" applyAlignment="1">
      <alignment horizontal="center" vertical="center"/>
    </xf>
    <xf numFmtId="2" fontId="22" fillId="2" borderId="54" xfId="0" applyNumberFormat="1" applyFont="1" applyFill="1" applyBorder="1" applyAlignment="1">
      <alignment horizontal="center" vertical="center"/>
    </xf>
    <xf numFmtId="2" fontId="22" fillId="2" borderId="7" xfId="0" applyNumberFormat="1" applyFont="1" applyFill="1" applyBorder="1" applyAlignment="1">
      <alignment horizontal="center" vertical="center"/>
    </xf>
    <xf numFmtId="10" fontId="24" fillId="2" borderId="111" xfId="1" applyNumberFormat="1" applyFont="1" applyFill="1" applyBorder="1" applyAlignment="1">
      <alignment horizontal="center" vertical="center"/>
    </xf>
    <xf numFmtId="10" fontId="24" fillId="2" borderId="156" xfId="1" applyNumberFormat="1" applyFont="1" applyFill="1" applyBorder="1" applyAlignment="1">
      <alignment horizontal="center" vertical="center"/>
    </xf>
    <xf numFmtId="10" fontId="24" fillId="2" borderId="6" xfId="1" applyNumberFormat="1" applyFont="1" applyFill="1" applyBorder="1" applyAlignment="1">
      <alignment horizontal="center" vertical="center"/>
    </xf>
    <xf numFmtId="0" fontId="22" fillId="2" borderId="104" xfId="0" applyFont="1" applyFill="1" applyBorder="1" applyAlignment="1">
      <alignment horizontal="left" vertical="center"/>
    </xf>
    <xf numFmtId="0" fontId="22" fillId="2" borderId="95" xfId="0" applyFont="1" applyFill="1" applyBorder="1" applyAlignment="1">
      <alignment horizontal="left" vertical="center"/>
    </xf>
    <xf numFmtId="0" fontId="22" fillId="2" borderId="98" xfId="0" applyFont="1" applyFill="1" applyBorder="1" applyAlignment="1">
      <alignment horizontal="left" vertical="center"/>
    </xf>
    <xf numFmtId="0" fontId="22" fillId="2" borderId="94" xfId="0" applyFont="1" applyFill="1" applyBorder="1" applyAlignment="1">
      <alignment horizontal="left" vertical="center"/>
    </xf>
    <xf numFmtId="0" fontId="22" fillId="2" borderId="159" xfId="0" applyFont="1" applyFill="1" applyBorder="1" applyAlignment="1">
      <alignment horizontal="center" vertical="center"/>
    </xf>
    <xf numFmtId="0" fontId="22" fillId="2" borderId="89" xfId="0" applyFont="1" applyFill="1" applyBorder="1" applyAlignment="1">
      <alignment horizontal="center" vertical="center"/>
    </xf>
    <xf numFmtId="0" fontId="22" fillId="2" borderId="166" xfId="0" applyFont="1" applyFill="1" applyBorder="1" applyAlignment="1">
      <alignment horizontal="center" vertical="center"/>
    </xf>
    <xf numFmtId="0" fontId="10" fillId="2" borderId="173" xfId="0" applyFont="1" applyFill="1" applyBorder="1" applyAlignment="1">
      <alignment horizontal="center" vertical="center"/>
    </xf>
    <xf numFmtId="0" fontId="10" fillId="2" borderId="105" xfId="0" applyFont="1" applyFill="1" applyBorder="1" applyAlignment="1">
      <alignment horizontal="center" vertical="center"/>
    </xf>
    <xf numFmtId="0" fontId="10" fillId="2" borderId="106" xfId="0" applyFont="1" applyFill="1" applyBorder="1" applyAlignment="1">
      <alignment horizontal="center" vertical="center"/>
    </xf>
    <xf numFmtId="0" fontId="10" fillId="2" borderId="172" xfId="0" applyFont="1" applyFill="1" applyBorder="1" applyAlignment="1">
      <alignment horizontal="center" vertical="center"/>
    </xf>
    <xf numFmtId="164" fontId="19" fillId="2" borderId="168" xfId="1" applyNumberFormat="1" applyFont="1" applyFill="1" applyBorder="1" applyAlignment="1">
      <alignment horizontal="center" vertical="center"/>
    </xf>
    <xf numFmtId="0" fontId="21" fillId="2" borderId="120" xfId="0" applyFont="1" applyFill="1" applyBorder="1" applyAlignment="1">
      <alignment horizontal="center" vertical="center"/>
    </xf>
    <xf numFmtId="0" fontId="21" fillId="2" borderId="119" xfId="0" applyFont="1" applyFill="1" applyBorder="1" applyAlignment="1">
      <alignment horizontal="center" vertical="center"/>
    </xf>
    <xf numFmtId="0" fontId="21" fillId="2" borderId="100" xfId="0" applyFont="1" applyFill="1" applyBorder="1" applyAlignment="1">
      <alignment horizontal="center" vertical="center"/>
    </xf>
    <xf numFmtId="0" fontId="21" fillId="2" borderId="101" xfId="0" applyFont="1" applyFill="1" applyBorder="1" applyAlignment="1">
      <alignment horizontal="center" vertical="center"/>
    </xf>
    <xf numFmtId="0" fontId="19" fillId="2" borderId="170" xfId="0" applyFont="1" applyFill="1" applyBorder="1" applyAlignment="1">
      <alignment horizontal="center" vertical="center"/>
    </xf>
    <xf numFmtId="2" fontId="19" fillId="2" borderId="171" xfId="0" applyNumberFormat="1" applyFont="1" applyFill="1" applyBorder="1" applyAlignment="1">
      <alignment horizontal="center" vertical="center"/>
    </xf>
    <xf numFmtId="2" fontId="19" fillId="2" borderId="169" xfId="0" applyNumberFormat="1" applyFont="1" applyFill="1" applyBorder="1" applyAlignment="1">
      <alignment horizontal="center" vertical="center"/>
    </xf>
    <xf numFmtId="1" fontId="14" fillId="2" borderId="174" xfId="0" applyNumberFormat="1" applyFont="1" applyFill="1" applyBorder="1" applyAlignment="1">
      <alignment horizontal="center" vertical="center"/>
    </xf>
    <xf numFmtId="1" fontId="14" fillId="2" borderId="180" xfId="0" applyNumberFormat="1" applyFont="1" applyFill="1" applyBorder="1" applyAlignment="1">
      <alignment horizontal="center" vertical="center"/>
    </xf>
    <xf numFmtId="1" fontId="14" fillId="2" borderId="184" xfId="0" applyNumberFormat="1" applyFont="1" applyFill="1" applyBorder="1" applyAlignment="1">
      <alignment horizontal="center" vertical="center"/>
    </xf>
    <xf numFmtId="2" fontId="10" fillId="2" borderId="175" xfId="0" applyNumberFormat="1" applyFont="1" applyFill="1" applyBorder="1" applyAlignment="1">
      <alignment horizontal="right" vertical="center"/>
    </xf>
    <xf numFmtId="2" fontId="10" fillId="2" borderId="181" xfId="0" applyNumberFormat="1" applyFont="1" applyFill="1" applyBorder="1" applyAlignment="1">
      <alignment horizontal="right" vertical="center"/>
    </xf>
    <xf numFmtId="2" fontId="10" fillId="2" borderId="185" xfId="0" applyNumberFormat="1" applyFont="1" applyFill="1" applyBorder="1" applyAlignment="1">
      <alignment horizontal="right" vertical="center"/>
    </xf>
    <xf numFmtId="1" fontId="14" fillId="2" borderId="176" xfId="0" applyNumberFormat="1" applyFont="1" applyFill="1" applyBorder="1" applyAlignment="1">
      <alignment horizontal="right" vertical="center"/>
    </xf>
    <xf numFmtId="1" fontId="14" fillId="2" borderId="165" xfId="0" applyNumberFormat="1" applyFont="1" applyFill="1" applyBorder="1" applyAlignment="1">
      <alignment horizontal="right" vertical="center"/>
    </xf>
    <xf numFmtId="1" fontId="14" fillId="2" borderId="154" xfId="0" applyNumberFormat="1" applyFont="1" applyFill="1" applyBorder="1" applyAlignment="1">
      <alignment horizontal="right" vertical="center"/>
    </xf>
    <xf numFmtId="2" fontId="10" fillId="2" borderId="177" xfId="0" applyNumberFormat="1" applyFont="1" applyFill="1" applyBorder="1" applyAlignment="1">
      <alignment horizontal="right" vertical="center"/>
    </xf>
    <xf numFmtId="2" fontId="10" fillId="2" borderId="24" xfId="0" applyNumberFormat="1" applyFont="1" applyFill="1" applyBorder="1" applyAlignment="1">
      <alignment horizontal="right" vertical="center"/>
    </xf>
    <xf numFmtId="2" fontId="10" fillId="2" borderId="186" xfId="0" applyNumberFormat="1" applyFont="1" applyFill="1" applyBorder="1" applyAlignment="1">
      <alignment horizontal="right" vertical="center"/>
    </xf>
    <xf numFmtId="10" fontId="16" fillId="2" borderId="178" xfId="1" applyNumberFormat="1" applyFont="1" applyFill="1" applyBorder="1" applyAlignment="1">
      <alignment horizontal="right" vertical="center"/>
    </xf>
    <xf numFmtId="10" fontId="16" fillId="2" borderId="180" xfId="1" applyNumberFormat="1" applyFont="1" applyFill="1" applyBorder="1" applyAlignment="1">
      <alignment horizontal="right" vertical="center"/>
    </xf>
    <xf numFmtId="10" fontId="16" fillId="2" borderId="187" xfId="1" applyNumberFormat="1" applyFont="1" applyFill="1" applyBorder="1" applyAlignment="1">
      <alignment horizontal="right" vertical="center"/>
    </xf>
    <xf numFmtId="0" fontId="65" fillId="2" borderId="23" xfId="0" applyFont="1" applyFill="1" applyBorder="1" applyAlignment="1">
      <alignment horizontal="center" vertical="center"/>
    </xf>
    <xf numFmtId="0" fontId="65" fillId="2" borderId="0" xfId="0" applyFont="1" applyFill="1" applyBorder="1" applyAlignment="1">
      <alignment horizontal="center" vertical="center"/>
    </xf>
    <xf numFmtId="0" fontId="65" fillId="2" borderId="188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1725"/>
  <sheetViews>
    <sheetView topLeftCell="A46" zoomScale="98" zoomScaleNormal="98" workbookViewId="0">
      <selection activeCell="D67" sqref="D67"/>
    </sheetView>
  </sheetViews>
  <sheetFormatPr baseColWidth="10" defaultRowHeight="15" x14ac:dyDescent="0.25"/>
  <cols>
    <col min="1" max="1" width="1" style="47" customWidth="1"/>
    <col min="2" max="2" width="10.5703125" style="47" customWidth="1"/>
    <col min="3" max="3" width="9.28515625" style="47" customWidth="1"/>
    <col min="4" max="4" width="20.85546875" style="70" customWidth="1"/>
    <col min="5" max="5" width="9" style="70" customWidth="1"/>
    <col min="6" max="7" width="26.28515625" style="70" customWidth="1"/>
    <col min="8" max="8" width="7.28515625" style="72" customWidth="1"/>
    <col min="9" max="11" width="8.140625" style="72" customWidth="1"/>
    <col min="12" max="12" width="11.42578125" style="47"/>
    <col min="13" max="13" width="5.85546875" style="47" customWidth="1"/>
    <col min="14" max="14" width="6.7109375" style="71" customWidth="1"/>
  </cols>
  <sheetData>
    <row r="2" spans="2:14" ht="20.25" x14ac:dyDescent="0.25">
      <c r="B2" s="630" t="s">
        <v>31</v>
      </c>
      <c r="C2" s="631"/>
      <c r="D2" s="631"/>
      <c r="E2" s="632"/>
      <c r="F2" s="636" t="s">
        <v>56</v>
      </c>
      <c r="G2" s="637"/>
      <c r="H2" s="637"/>
      <c r="I2" s="637"/>
      <c r="J2" s="637"/>
      <c r="K2" s="637"/>
      <c r="L2" s="637"/>
      <c r="M2" s="637"/>
      <c r="N2" s="638"/>
    </row>
    <row r="3" spans="2:14" x14ac:dyDescent="0.25">
      <c r="B3" s="633"/>
      <c r="C3" s="634"/>
      <c r="D3" s="634"/>
      <c r="E3" s="635"/>
      <c r="F3" s="639" t="s">
        <v>126</v>
      </c>
      <c r="G3" s="640"/>
      <c r="H3" s="640"/>
      <c r="I3" s="640"/>
      <c r="J3" s="640"/>
      <c r="K3" s="640"/>
      <c r="L3" s="640"/>
      <c r="M3" s="640"/>
      <c r="N3" s="641"/>
    </row>
    <row r="4" spans="2:14" x14ac:dyDescent="0.25">
      <c r="B4" s="645" t="s">
        <v>57</v>
      </c>
      <c r="C4" s="646"/>
      <c r="D4" s="646"/>
      <c r="E4" s="647"/>
      <c r="F4" s="642"/>
      <c r="G4" s="643"/>
      <c r="H4" s="643"/>
      <c r="I4" s="643"/>
      <c r="J4" s="643"/>
      <c r="K4" s="643"/>
      <c r="L4" s="643"/>
      <c r="M4" s="643"/>
      <c r="N4" s="644"/>
    </row>
    <row r="5" spans="2:14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</row>
    <row r="6" spans="2:14" x14ac:dyDescent="0.25">
      <c r="B6" s="648" t="s">
        <v>13</v>
      </c>
      <c r="C6" s="648" t="s">
        <v>58</v>
      </c>
      <c r="D6" s="648" t="s">
        <v>12</v>
      </c>
      <c r="E6" s="648" t="s">
        <v>59</v>
      </c>
      <c r="F6" s="648" t="s">
        <v>60</v>
      </c>
      <c r="G6" s="648" t="s">
        <v>61</v>
      </c>
      <c r="H6" s="622" t="s">
        <v>62</v>
      </c>
      <c r="I6" s="625" t="s">
        <v>63</v>
      </c>
      <c r="J6" s="626"/>
      <c r="K6" s="626"/>
      <c r="L6" s="627" t="s">
        <v>64</v>
      </c>
      <c r="M6" s="628"/>
      <c r="N6" s="629"/>
    </row>
    <row r="7" spans="2:14" x14ac:dyDescent="0.25">
      <c r="B7" s="649"/>
      <c r="C7" s="649"/>
      <c r="D7" s="649"/>
      <c r="E7" s="649"/>
      <c r="F7" s="649"/>
      <c r="G7" s="649"/>
      <c r="H7" s="623"/>
      <c r="I7" s="270" t="s">
        <v>16</v>
      </c>
      <c r="J7" s="270" t="s">
        <v>15</v>
      </c>
      <c r="K7" s="51" t="s">
        <v>65</v>
      </c>
      <c r="L7" s="625" t="s">
        <v>10</v>
      </c>
      <c r="M7" s="52" t="s">
        <v>66</v>
      </c>
      <c r="N7" s="53" t="s">
        <v>67</v>
      </c>
    </row>
    <row r="8" spans="2:14" x14ac:dyDescent="0.25">
      <c r="B8" s="650"/>
      <c r="C8" s="650"/>
      <c r="D8" s="650"/>
      <c r="E8" s="650"/>
      <c r="F8" s="650"/>
      <c r="G8" s="650"/>
      <c r="H8" s="624"/>
      <c r="I8" s="271" t="s">
        <v>8</v>
      </c>
      <c r="J8" s="271" t="s">
        <v>8</v>
      </c>
      <c r="K8" s="271" t="s">
        <v>8</v>
      </c>
      <c r="L8" s="625"/>
      <c r="M8" s="55" t="s">
        <v>68</v>
      </c>
      <c r="N8" s="56" t="s">
        <v>69</v>
      </c>
    </row>
    <row r="9" spans="2:14" x14ac:dyDescent="0.25">
      <c r="B9" s="57">
        <v>44204</v>
      </c>
      <c r="C9" s="64" t="s">
        <v>297</v>
      </c>
      <c r="D9" s="58" t="s">
        <v>158</v>
      </c>
      <c r="E9" s="58" t="s">
        <v>306</v>
      </c>
      <c r="F9" s="65" t="s">
        <v>307</v>
      </c>
      <c r="G9" s="313">
        <v>2824</v>
      </c>
      <c r="H9" s="66">
        <v>325</v>
      </c>
      <c r="I9" s="60">
        <v>38400</v>
      </c>
      <c r="J9" s="60">
        <v>16460</v>
      </c>
      <c r="K9" s="61">
        <f t="shared" ref="K9:K72" si="0">+J9-I9</f>
        <v>-21940</v>
      </c>
      <c r="L9" s="62" t="s">
        <v>75</v>
      </c>
      <c r="M9" s="67">
        <v>840</v>
      </c>
      <c r="N9" s="69">
        <f>+K9/M9</f>
        <v>-26.11904761904762</v>
      </c>
    </row>
    <row r="10" spans="2:14" x14ac:dyDescent="0.25">
      <c r="B10" s="57">
        <v>44216</v>
      </c>
      <c r="C10" s="64" t="s">
        <v>262</v>
      </c>
      <c r="D10" s="58" t="s">
        <v>240</v>
      </c>
      <c r="E10" s="58" t="s">
        <v>515</v>
      </c>
      <c r="F10" s="65" t="s">
        <v>838</v>
      </c>
      <c r="G10" s="65" t="s">
        <v>517</v>
      </c>
      <c r="H10" s="66">
        <v>15408</v>
      </c>
      <c r="I10" s="60">
        <v>18310</v>
      </c>
      <c r="J10" s="60">
        <v>38550</v>
      </c>
      <c r="K10" s="61">
        <f t="shared" si="0"/>
        <v>20240</v>
      </c>
      <c r="L10" s="62" t="s">
        <v>75</v>
      </c>
      <c r="M10" s="67">
        <v>800</v>
      </c>
      <c r="N10" s="69">
        <f t="shared" ref="N10:N73" si="1">+K10/M10</f>
        <v>25.3</v>
      </c>
    </row>
    <row r="11" spans="2:14" x14ac:dyDescent="0.25">
      <c r="B11" s="57">
        <v>44219</v>
      </c>
      <c r="C11" s="64" t="s">
        <v>330</v>
      </c>
      <c r="D11" s="58" t="s">
        <v>526</v>
      </c>
      <c r="E11" s="58" t="s">
        <v>534</v>
      </c>
      <c r="F11" s="65" t="s">
        <v>558</v>
      </c>
      <c r="G11" s="65" t="s">
        <v>597</v>
      </c>
      <c r="H11" s="66">
        <v>5709</v>
      </c>
      <c r="I11" s="60">
        <v>15550</v>
      </c>
      <c r="J11" s="60">
        <v>40550</v>
      </c>
      <c r="K11" s="61">
        <f t="shared" si="0"/>
        <v>25000</v>
      </c>
      <c r="L11" s="62" t="s">
        <v>75</v>
      </c>
      <c r="M11" s="67">
        <v>1000</v>
      </c>
      <c r="N11" s="69">
        <f t="shared" si="1"/>
        <v>25</v>
      </c>
    </row>
    <row r="12" spans="2:14" x14ac:dyDescent="0.25">
      <c r="B12" s="57">
        <v>44219</v>
      </c>
      <c r="C12" s="64" t="s">
        <v>330</v>
      </c>
      <c r="D12" s="58" t="s">
        <v>527</v>
      </c>
      <c r="E12" s="58" t="s">
        <v>535</v>
      </c>
      <c r="F12" s="65" t="s">
        <v>558</v>
      </c>
      <c r="G12" s="65" t="s">
        <v>597</v>
      </c>
      <c r="H12" s="66">
        <v>5710</v>
      </c>
      <c r="I12" s="60">
        <v>13830</v>
      </c>
      <c r="J12" s="60">
        <v>38830</v>
      </c>
      <c r="K12" s="61">
        <f t="shared" si="0"/>
        <v>25000</v>
      </c>
      <c r="L12" s="62" t="s">
        <v>75</v>
      </c>
      <c r="M12" s="67">
        <v>1000</v>
      </c>
      <c r="N12" s="69">
        <f t="shared" si="1"/>
        <v>25</v>
      </c>
    </row>
    <row r="13" spans="2:14" x14ac:dyDescent="0.25">
      <c r="B13" s="57">
        <v>44222</v>
      </c>
      <c r="C13" s="64" t="s">
        <v>205</v>
      </c>
      <c r="D13" s="58" t="s">
        <v>594</v>
      </c>
      <c r="E13" s="58" t="s">
        <v>595</v>
      </c>
      <c r="F13" s="65" t="s">
        <v>307</v>
      </c>
      <c r="G13" s="358">
        <v>2852</v>
      </c>
      <c r="H13" s="66">
        <v>351</v>
      </c>
      <c r="I13" s="60">
        <v>38640</v>
      </c>
      <c r="J13" s="60">
        <v>16770</v>
      </c>
      <c r="K13" s="61">
        <f t="shared" si="0"/>
        <v>-21870</v>
      </c>
      <c r="L13" s="62" t="s">
        <v>75</v>
      </c>
      <c r="M13" s="67">
        <v>840</v>
      </c>
      <c r="N13" s="69">
        <f t="shared" si="1"/>
        <v>-26.035714285714285</v>
      </c>
    </row>
    <row r="14" spans="2:14" x14ac:dyDescent="0.25">
      <c r="B14" s="57">
        <v>44230</v>
      </c>
      <c r="C14" s="64" t="s">
        <v>262</v>
      </c>
      <c r="D14" s="58" t="s">
        <v>661</v>
      </c>
      <c r="E14" s="58" t="s">
        <v>581</v>
      </c>
      <c r="F14" s="65" t="s">
        <v>839</v>
      </c>
      <c r="G14" s="65" t="s">
        <v>660</v>
      </c>
      <c r="H14" s="66">
        <v>4921</v>
      </c>
      <c r="I14" s="60">
        <v>36490</v>
      </c>
      <c r="J14" s="60">
        <v>15250</v>
      </c>
      <c r="K14" s="61">
        <f t="shared" si="0"/>
        <v>-21240</v>
      </c>
      <c r="L14" s="62" t="s">
        <v>75</v>
      </c>
      <c r="M14" s="67">
        <v>420</v>
      </c>
      <c r="N14" s="69">
        <f t="shared" si="1"/>
        <v>-50.571428571428569</v>
      </c>
    </row>
    <row r="15" spans="2:14" x14ac:dyDescent="0.25">
      <c r="B15" s="57">
        <v>44230</v>
      </c>
      <c r="C15" s="64" t="s">
        <v>262</v>
      </c>
      <c r="D15" s="58" t="s">
        <v>395</v>
      </c>
      <c r="E15" s="58" t="s">
        <v>663</v>
      </c>
      <c r="F15" s="65" t="s">
        <v>839</v>
      </c>
      <c r="G15" s="65" t="s">
        <v>662</v>
      </c>
      <c r="H15" s="66">
        <v>4920</v>
      </c>
      <c r="I15" s="60">
        <v>38850</v>
      </c>
      <c r="J15" s="60">
        <v>16880</v>
      </c>
      <c r="K15" s="61">
        <f t="shared" si="0"/>
        <v>-21970</v>
      </c>
      <c r="L15" s="62" t="s">
        <v>75</v>
      </c>
      <c r="M15" s="67">
        <v>420</v>
      </c>
      <c r="N15" s="69">
        <f t="shared" si="1"/>
        <v>-52.30952380952381</v>
      </c>
    </row>
    <row r="16" spans="2:14" x14ac:dyDescent="0.25">
      <c r="B16" s="57">
        <v>44235</v>
      </c>
      <c r="C16" s="64" t="s">
        <v>167</v>
      </c>
      <c r="D16" s="58" t="s">
        <v>690</v>
      </c>
      <c r="E16" s="58" t="s">
        <v>406</v>
      </c>
      <c r="F16" s="65" t="s">
        <v>839</v>
      </c>
      <c r="G16" s="65" t="s">
        <v>810</v>
      </c>
      <c r="H16" s="66">
        <v>4924</v>
      </c>
      <c r="I16" s="60">
        <v>37280</v>
      </c>
      <c r="J16" s="60">
        <v>16330</v>
      </c>
      <c r="K16" s="61">
        <f t="shared" si="0"/>
        <v>-20950</v>
      </c>
      <c r="L16" s="62" t="s">
        <v>75</v>
      </c>
      <c r="M16" s="67">
        <v>420</v>
      </c>
      <c r="N16" s="69">
        <f t="shared" si="1"/>
        <v>-49.88095238095238</v>
      </c>
    </row>
    <row r="17" spans="2:17" x14ac:dyDescent="0.25">
      <c r="B17" s="57">
        <v>44236</v>
      </c>
      <c r="C17" s="64" t="s">
        <v>205</v>
      </c>
      <c r="D17" s="58" t="s">
        <v>690</v>
      </c>
      <c r="E17" s="58" t="s">
        <v>406</v>
      </c>
      <c r="F17" s="65" t="s">
        <v>838</v>
      </c>
      <c r="G17" s="65"/>
      <c r="H17" s="66">
        <v>15442</v>
      </c>
      <c r="I17" s="60">
        <v>16540</v>
      </c>
      <c r="J17" s="60">
        <v>37330</v>
      </c>
      <c r="K17" s="61">
        <f t="shared" ref="K17:K18" si="2">+J17-I17</f>
        <v>20790</v>
      </c>
      <c r="L17" s="62" t="s">
        <v>75</v>
      </c>
      <c r="M17" s="67">
        <v>840</v>
      </c>
      <c r="N17" s="69">
        <f t="shared" ref="N17" si="3">+K17/M17</f>
        <v>24.75</v>
      </c>
    </row>
    <row r="18" spans="2:17" x14ac:dyDescent="0.25">
      <c r="B18" s="57">
        <v>44236</v>
      </c>
      <c r="C18" s="64" t="s">
        <v>205</v>
      </c>
      <c r="D18" s="58" t="s">
        <v>825</v>
      </c>
      <c r="E18" s="58" t="s">
        <v>826</v>
      </c>
      <c r="F18" s="65" t="s">
        <v>1147</v>
      </c>
      <c r="G18" s="65" t="s">
        <v>827</v>
      </c>
      <c r="H18" s="66">
        <v>4926</v>
      </c>
      <c r="I18" s="60">
        <v>39600</v>
      </c>
      <c r="J18" s="60">
        <v>17970</v>
      </c>
      <c r="K18" s="61">
        <f t="shared" si="2"/>
        <v>-21630</v>
      </c>
      <c r="L18" s="62" t="s">
        <v>75</v>
      </c>
      <c r="M18" s="67">
        <v>420</v>
      </c>
      <c r="N18" s="69">
        <f>+K18/M18</f>
        <v>-51.5</v>
      </c>
    </row>
    <row r="19" spans="2:17" x14ac:dyDescent="0.25">
      <c r="B19" s="57">
        <v>44236</v>
      </c>
      <c r="C19" s="64" t="s">
        <v>205</v>
      </c>
      <c r="D19" s="58" t="s">
        <v>690</v>
      </c>
      <c r="E19" s="58" t="s">
        <v>406</v>
      </c>
      <c r="F19" s="65" t="s">
        <v>1147</v>
      </c>
      <c r="G19" s="358">
        <v>2464</v>
      </c>
      <c r="H19" s="66">
        <v>4927</v>
      </c>
      <c r="I19" s="60">
        <v>37420</v>
      </c>
      <c r="J19" s="60">
        <v>15440</v>
      </c>
      <c r="K19" s="61">
        <f t="shared" si="0"/>
        <v>-21980</v>
      </c>
      <c r="L19" s="62" t="s">
        <v>75</v>
      </c>
      <c r="M19" s="67">
        <v>840</v>
      </c>
      <c r="N19" s="69">
        <f t="shared" si="1"/>
        <v>-26.166666666666668</v>
      </c>
    </row>
    <row r="20" spans="2:17" x14ac:dyDescent="0.25">
      <c r="B20" s="57">
        <v>44236</v>
      </c>
      <c r="C20" s="64" t="s">
        <v>205</v>
      </c>
      <c r="D20" s="58" t="s">
        <v>829</v>
      </c>
      <c r="E20" s="58" t="s">
        <v>830</v>
      </c>
      <c r="F20" s="65" t="s">
        <v>839</v>
      </c>
      <c r="G20" s="65"/>
      <c r="H20" s="66">
        <v>4928</v>
      </c>
      <c r="I20" s="60">
        <v>38670</v>
      </c>
      <c r="J20" s="60">
        <v>16780</v>
      </c>
      <c r="K20" s="61">
        <f t="shared" si="0"/>
        <v>-21890</v>
      </c>
      <c r="L20" s="62" t="s">
        <v>75</v>
      </c>
      <c r="M20" s="67">
        <v>840</v>
      </c>
      <c r="N20" s="69">
        <f t="shared" si="1"/>
        <v>-26.05952380952381</v>
      </c>
    </row>
    <row r="21" spans="2:17" x14ac:dyDescent="0.25">
      <c r="B21" s="57">
        <v>44237</v>
      </c>
      <c r="C21" s="64" t="s">
        <v>72</v>
      </c>
      <c r="D21" s="58" t="s">
        <v>847</v>
      </c>
      <c r="E21" s="58" t="s">
        <v>848</v>
      </c>
      <c r="F21" s="65" t="s">
        <v>839</v>
      </c>
      <c r="G21" s="65" t="s">
        <v>849</v>
      </c>
      <c r="H21" s="66">
        <v>4929</v>
      </c>
      <c r="I21" s="60">
        <v>39980</v>
      </c>
      <c r="J21" s="60">
        <v>17260</v>
      </c>
      <c r="K21" s="61">
        <f t="shared" ref="K21" si="4">+J21-I21</f>
        <v>-22720</v>
      </c>
      <c r="L21" s="62" t="s">
        <v>75</v>
      </c>
      <c r="M21" s="67">
        <v>708</v>
      </c>
      <c r="N21" s="69">
        <f t="shared" ref="N21" si="5">+K21/M21</f>
        <v>-32.090395480225986</v>
      </c>
    </row>
    <row r="22" spans="2:17" x14ac:dyDescent="0.25">
      <c r="B22" s="57">
        <v>44239</v>
      </c>
      <c r="C22" s="64" t="s">
        <v>297</v>
      </c>
      <c r="D22" s="58" t="s">
        <v>878</v>
      </c>
      <c r="E22" s="58" t="s">
        <v>879</v>
      </c>
      <c r="F22" s="65" t="s">
        <v>881</v>
      </c>
      <c r="G22" s="65" t="s">
        <v>880</v>
      </c>
      <c r="H22" s="66">
        <v>5778</v>
      </c>
      <c r="I22" s="60">
        <v>20290</v>
      </c>
      <c r="J22" s="60">
        <v>44330</v>
      </c>
      <c r="K22" s="61">
        <f t="shared" ref="K22" si="6">+J22-I22</f>
        <v>24040</v>
      </c>
      <c r="L22" s="62" t="s">
        <v>75</v>
      </c>
      <c r="M22" s="67">
        <v>960</v>
      </c>
      <c r="N22" s="69">
        <f t="shared" ref="N22" si="7">+K22/M22</f>
        <v>25.041666666666668</v>
      </c>
    </row>
    <row r="23" spans="2:17" x14ac:dyDescent="0.25">
      <c r="B23" s="57">
        <v>44243</v>
      </c>
      <c r="C23" s="64" t="s">
        <v>205</v>
      </c>
      <c r="D23" s="58" t="s">
        <v>360</v>
      </c>
      <c r="E23" s="58" t="s">
        <v>201</v>
      </c>
      <c r="F23" s="65" t="s">
        <v>838</v>
      </c>
      <c r="G23" s="65" t="s">
        <v>989</v>
      </c>
      <c r="H23" s="66">
        <v>15567</v>
      </c>
      <c r="I23" s="60">
        <v>15770</v>
      </c>
      <c r="J23" s="60">
        <v>37960</v>
      </c>
      <c r="K23" s="61">
        <f t="shared" si="0"/>
        <v>22190</v>
      </c>
      <c r="L23" s="62" t="s">
        <v>75</v>
      </c>
      <c r="M23" s="67">
        <v>840</v>
      </c>
      <c r="N23" s="69">
        <f t="shared" si="1"/>
        <v>26.416666666666668</v>
      </c>
    </row>
    <row r="24" spans="2:17" x14ac:dyDescent="0.25">
      <c r="B24" s="57">
        <v>44244</v>
      </c>
      <c r="C24" s="64" t="s">
        <v>262</v>
      </c>
      <c r="D24" s="58" t="s">
        <v>360</v>
      </c>
      <c r="E24" s="58" t="s">
        <v>201</v>
      </c>
      <c r="F24" s="65" t="s">
        <v>839</v>
      </c>
      <c r="G24" s="65" t="s">
        <v>1012</v>
      </c>
      <c r="H24" s="66">
        <v>4933</v>
      </c>
      <c r="I24" s="60">
        <v>38200</v>
      </c>
      <c r="J24" s="60">
        <v>15750</v>
      </c>
      <c r="K24" s="61">
        <f t="shared" si="0"/>
        <v>-22450</v>
      </c>
      <c r="L24" s="62" t="s">
        <v>75</v>
      </c>
      <c r="M24" s="67">
        <v>840</v>
      </c>
      <c r="N24" s="69">
        <f t="shared" si="1"/>
        <v>-26.726190476190474</v>
      </c>
    </row>
    <row r="25" spans="2:17" x14ac:dyDescent="0.25">
      <c r="B25" s="57">
        <v>44246</v>
      </c>
      <c r="C25" s="64" t="s">
        <v>297</v>
      </c>
      <c r="D25" s="58" t="s">
        <v>847</v>
      </c>
      <c r="E25" s="58" t="s">
        <v>848</v>
      </c>
      <c r="F25" s="65" t="s">
        <v>839</v>
      </c>
      <c r="G25" s="65" t="s">
        <v>1044</v>
      </c>
      <c r="H25" s="66">
        <v>4935</v>
      </c>
      <c r="I25" s="60">
        <v>39510</v>
      </c>
      <c r="J25" s="60">
        <v>17290</v>
      </c>
      <c r="K25" s="61">
        <f t="shared" si="0"/>
        <v>-22220</v>
      </c>
      <c r="L25" s="62" t="s">
        <v>75</v>
      </c>
      <c r="M25" s="67">
        <v>840</v>
      </c>
      <c r="N25" s="69">
        <f t="shared" si="1"/>
        <v>-26.452380952380953</v>
      </c>
    </row>
    <row r="26" spans="2:17" x14ac:dyDescent="0.25">
      <c r="B26" s="57">
        <v>44246</v>
      </c>
      <c r="C26" s="64" t="s">
        <v>297</v>
      </c>
      <c r="D26" s="58" t="s">
        <v>863</v>
      </c>
      <c r="E26" s="58" t="s">
        <v>864</v>
      </c>
      <c r="F26" s="65" t="s">
        <v>839</v>
      </c>
      <c r="G26" s="65" t="s">
        <v>1045</v>
      </c>
      <c r="H26" s="66">
        <v>4934</v>
      </c>
      <c r="I26" s="60">
        <v>42920</v>
      </c>
      <c r="J26" s="60">
        <v>17310</v>
      </c>
      <c r="K26" s="61">
        <f t="shared" si="0"/>
        <v>-25610</v>
      </c>
      <c r="L26" s="62" t="s">
        <v>75</v>
      </c>
      <c r="M26" s="67">
        <v>840</v>
      </c>
      <c r="N26" s="69">
        <f t="shared" si="1"/>
        <v>-30.488095238095237</v>
      </c>
      <c r="P26">
        <v>670</v>
      </c>
      <c r="Q26" t="s">
        <v>1074</v>
      </c>
    </row>
    <row r="27" spans="2:17" x14ac:dyDescent="0.25">
      <c r="B27" s="57">
        <v>44246</v>
      </c>
      <c r="C27" s="64" t="s">
        <v>297</v>
      </c>
      <c r="D27" s="58" t="s">
        <v>690</v>
      </c>
      <c r="E27" s="58" t="s">
        <v>406</v>
      </c>
      <c r="F27" s="65" t="s">
        <v>839</v>
      </c>
      <c r="G27" s="65" t="s">
        <v>1048</v>
      </c>
      <c r="H27" s="66">
        <v>4937</v>
      </c>
      <c r="I27" s="60">
        <v>39400</v>
      </c>
      <c r="J27" s="60">
        <v>16830</v>
      </c>
      <c r="K27" s="61">
        <f t="shared" si="0"/>
        <v>-22570</v>
      </c>
      <c r="L27" s="62" t="s">
        <v>75</v>
      </c>
      <c r="M27" s="67">
        <v>840</v>
      </c>
      <c r="N27" s="69">
        <f t="shared" si="1"/>
        <v>-26.86904761904762</v>
      </c>
      <c r="P27">
        <v>85</v>
      </c>
      <c r="Q27" t="s">
        <v>1075</v>
      </c>
    </row>
    <row r="28" spans="2:17" x14ac:dyDescent="0.25">
      <c r="B28" s="57">
        <v>44246</v>
      </c>
      <c r="C28" s="64" t="s">
        <v>297</v>
      </c>
      <c r="D28" s="58" t="s">
        <v>863</v>
      </c>
      <c r="E28" s="58" t="s">
        <v>864</v>
      </c>
      <c r="F28" s="65" t="s">
        <v>838</v>
      </c>
      <c r="G28" s="65" t="s">
        <v>1055</v>
      </c>
      <c r="H28" s="66">
        <v>15580</v>
      </c>
      <c r="I28" s="60">
        <v>17320</v>
      </c>
      <c r="J28" s="60">
        <v>39670</v>
      </c>
      <c r="K28" s="61">
        <f t="shared" si="0"/>
        <v>22350</v>
      </c>
      <c r="L28" s="62" t="s">
        <v>75</v>
      </c>
      <c r="M28" s="67">
        <v>844</v>
      </c>
      <c r="N28" s="69">
        <f t="shared" si="1"/>
        <v>26.481042654028435</v>
      </c>
    </row>
    <row r="29" spans="2:17" x14ac:dyDescent="0.25">
      <c r="B29" s="57">
        <v>44247</v>
      </c>
      <c r="C29" s="64" t="s">
        <v>330</v>
      </c>
      <c r="D29" s="58" t="s">
        <v>690</v>
      </c>
      <c r="E29" s="58" t="s">
        <v>406</v>
      </c>
      <c r="F29" s="65" t="s">
        <v>839</v>
      </c>
      <c r="G29" s="65" t="s">
        <v>1073</v>
      </c>
      <c r="H29" s="66">
        <v>4940</v>
      </c>
      <c r="I29" s="60">
        <v>38780</v>
      </c>
      <c r="J29" s="60">
        <v>16810</v>
      </c>
      <c r="K29" s="61">
        <f t="shared" si="0"/>
        <v>-21970</v>
      </c>
      <c r="L29" s="62" t="s">
        <v>75</v>
      </c>
      <c r="M29" s="67">
        <v>755</v>
      </c>
      <c r="N29" s="69">
        <f t="shared" si="1"/>
        <v>-29.099337748344372</v>
      </c>
      <c r="P29">
        <f>670+85</f>
        <v>755</v>
      </c>
    </row>
    <row r="30" spans="2:17" x14ac:dyDescent="0.25">
      <c r="B30" s="57">
        <v>44249</v>
      </c>
      <c r="C30" s="64" t="s">
        <v>167</v>
      </c>
      <c r="D30" s="58" t="s">
        <v>690</v>
      </c>
      <c r="E30" s="58" t="s">
        <v>406</v>
      </c>
      <c r="F30" s="65" t="s">
        <v>1147</v>
      </c>
      <c r="G30" s="65" t="s">
        <v>1125</v>
      </c>
      <c r="H30" s="66">
        <v>4942</v>
      </c>
      <c r="I30" s="60">
        <v>38740</v>
      </c>
      <c r="J30" s="60">
        <v>16780</v>
      </c>
      <c r="K30" s="61">
        <f t="shared" si="0"/>
        <v>-21960</v>
      </c>
      <c r="L30" s="62" t="s">
        <v>75</v>
      </c>
      <c r="M30" s="67">
        <v>840</v>
      </c>
      <c r="N30" s="69">
        <f t="shared" si="1"/>
        <v>-26.142857142857142</v>
      </c>
    </row>
    <row r="31" spans="2:17" x14ac:dyDescent="0.25">
      <c r="B31" s="57">
        <v>44249</v>
      </c>
      <c r="C31" s="64" t="s">
        <v>157</v>
      </c>
      <c r="D31" s="58" t="s">
        <v>863</v>
      </c>
      <c r="E31" s="58" t="s">
        <v>864</v>
      </c>
      <c r="F31" s="65" t="s">
        <v>1147</v>
      </c>
      <c r="G31" s="65" t="s">
        <v>1126</v>
      </c>
      <c r="H31" s="66">
        <v>4941</v>
      </c>
      <c r="I31" s="60">
        <v>39270</v>
      </c>
      <c r="J31" s="60">
        <v>17480</v>
      </c>
      <c r="K31" s="61">
        <f t="shared" si="0"/>
        <v>-21790</v>
      </c>
      <c r="L31" s="62" t="s">
        <v>75</v>
      </c>
      <c r="M31" s="67">
        <v>840</v>
      </c>
      <c r="N31" s="69">
        <f t="shared" si="1"/>
        <v>-25.94047619047619</v>
      </c>
    </row>
    <row r="32" spans="2:17" x14ac:dyDescent="0.25">
      <c r="B32" s="57">
        <v>44250</v>
      </c>
      <c r="C32" s="64" t="s">
        <v>205</v>
      </c>
      <c r="D32" s="58" t="s">
        <v>905</v>
      </c>
      <c r="E32" s="58" t="s">
        <v>1134</v>
      </c>
      <c r="F32" s="65" t="s">
        <v>839</v>
      </c>
      <c r="G32" s="65" t="s">
        <v>1135</v>
      </c>
      <c r="H32" s="66">
        <v>4943</v>
      </c>
      <c r="I32" s="60">
        <v>28830</v>
      </c>
      <c r="J32" s="60">
        <v>17730</v>
      </c>
      <c r="K32" s="61">
        <f t="shared" ref="K32" si="8">+J32-I32</f>
        <v>-11100</v>
      </c>
      <c r="L32" s="62" t="s">
        <v>75</v>
      </c>
      <c r="M32" s="67">
        <v>420</v>
      </c>
      <c r="N32" s="69">
        <f t="shared" ref="N32" si="9">+K32/M32</f>
        <v>-26.428571428571427</v>
      </c>
    </row>
    <row r="33" spans="2:14" x14ac:dyDescent="0.25">
      <c r="B33" s="57">
        <v>44250</v>
      </c>
      <c r="C33" s="64" t="s">
        <v>205</v>
      </c>
      <c r="D33" s="58" t="s">
        <v>847</v>
      </c>
      <c r="E33" s="58" t="s">
        <v>1146</v>
      </c>
      <c r="F33" s="65" t="s">
        <v>1147</v>
      </c>
      <c r="G33" s="65" t="s">
        <v>1148</v>
      </c>
      <c r="H33" s="66">
        <v>4944</v>
      </c>
      <c r="I33" s="60">
        <v>39750</v>
      </c>
      <c r="J33" s="60">
        <v>17030</v>
      </c>
      <c r="K33" s="61">
        <f t="shared" si="0"/>
        <v>-22720</v>
      </c>
      <c r="L33" s="62" t="s">
        <v>75</v>
      </c>
      <c r="M33" s="67">
        <v>840</v>
      </c>
      <c r="N33" s="69">
        <f t="shared" si="1"/>
        <v>-27.047619047619047</v>
      </c>
    </row>
    <row r="34" spans="2:14" x14ac:dyDescent="0.25">
      <c r="B34" s="57">
        <v>44250</v>
      </c>
      <c r="C34" s="64" t="s">
        <v>205</v>
      </c>
      <c r="D34" s="58" t="s">
        <v>843</v>
      </c>
      <c r="E34" s="58" t="s">
        <v>820</v>
      </c>
      <c r="F34" s="65" t="s">
        <v>838</v>
      </c>
      <c r="G34" s="65" t="s">
        <v>1156</v>
      </c>
      <c r="H34" s="66">
        <v>15594</v>
      </c>
      <c r="I34" s="60">
        <v>18770</v>
      </c>
      <c r="J34" s="60">
        <v>39870</v>
      </c>
      <c r="K34" s="61">
        <f t="shared" si="0"/>
        <v>21100</v>
      </c>
      <c r="L34" s="62" t="s">
        <v>75</v>
      </c>
      <c r="M34" s="67">
        <v>840</v>
      </c>
      <c r="N34" s="69">
        <f t="shared" si="1"/>
        <v>25.11904761904762</v>
      </c>
    </row>
    <row r="35" spans="2:14" x14ac:dyDescent="0.25">
      <c r="B35" s="57">
        <v>44250</v>
      </c>
      <c r="C35" s="64" t="s">
        <v>205</v>
      </c>
      <c r="D35" s="58" t="s">
        <v>117</v>
      </c>
      <c r="E35" s="58" t="s">
        <v>581</v>
      </c>
      <c r="F35" s="65" t="s">
        <v>838</v>
      </c>
      <c r="G35" s="65" t="s">
        <v>1157</v>
      </c>
      <c r="H35" s="66">
        <v>15597</v>
      </c>
      <c r="I35" s="60">
        <v>14820</v>
      </c>
      <c r="J35" s="60">
        <v>35960</v>
      </c>
      <c r="K35" s="61">
        <f t="shared" si="0"/>
        <v>21140</v>
      </c>
      <c r="L35" s="62" t="s">
        <v>75</v>
      </c>
      <c r="M35" s="67">
        <v>840</v>
      </c>
      <c r="N35" s="69">
        <f t="shared" si="1"/>
        <v>25.166666666666668</v>
      </c>
    </row>
    <row r="36" spans="2:14" x14ac:dyDescent="0.25">
      <c r="B36" s="57">
        <v>44252</v>
      </c>
      <c r="C36" s="64" t="s">
        <v>70</v>
      </c>
      <c r="D36" s="58" t="s">
        <v>863</v>
      </c>
      <c r="E36" s="58" t="s">
        <v>864</v>
      </c>
      <c r="F36" s="65" t="s">
        <v>1147</v>
      </c>
      <c r="G36" s="65" t="s">
        <v>1162</v>
      </c>
      <c r="H36" s="66">
        <v>4946</v>
      </c>
      <c r="I36" s="60">
        <v>38340</v>
      </c>
      <c r="J36" s="60">
        <v>17430</v>
      </c>
      <c r="K36" s="61">
        <f t="shared" si="0"/>
        <v>-20910</v>
      </c>
      <c r="L36" s="62" t="s">
        <v>75</v>
      </c>
      <c r="M36" s="67">
        <v>840</v>
      </c>
      <c r="N36" s="69">
        <f t="shared" si="1"/>
        <v>-24.892857142857142</v>
      </c>
    </row>
    <row r="37" spans="2:14" x14ac:dyDescent="0.25">
      <c r="B37" s="57">
        <v>44252</v>
      </c>
      <c r="C37" s="64" t="s">
        <v>70</v>
      </c>
      <c r="D37" s="58" t="s">
        <v>905</v>
      </c>
      <c r="E37" s="58" t="s">
        <v>1134</v>
      </c>
      <c r="F37" s="65" t="s">
        <v>839</v>
      </c>
      <c r="G37" s="65" t="s">
        <v>1163</v>
      </c>
      <c r="H37" s="66">
        <v>4945</v>
      </c>
      <c r="I37" s="60">
        <v>39480</v>
      </c>
      <c r="J37" s="60">
        <v>17680</v>
      </c>
      <c r="K37" s="61">
        <f t="shared" si="0"/>
        <v>-21800</v>
      </c>
      <c r="L37" s="62" t="s">
        <v>75</v>
      </c>
      <c r="M37" s="67">
        <v>840</v>
      </c>
      <c r="N37" s="69">
        <f t="shared" si="1"/>
        <v>-25.952380952380953</v>
      </c>
    </row>
    <row r="38" spans="2:14" x14ac:dyDescent="0.25">
      <c r="B38" s="57">
        <v>44253</v>
      </c>
      <c r="C38" s="64" t="s">
        <v>297</v>
      </c>
      <c r="D38" s="58" t="s">
        <v>295</v>
      </c>
      <c r="E38" s="58" t="s">
        <v>611</v>
      </c>
      <c r="F38" s="65" t="s">
        <v>838</v>
      </c>
      <c r="G38" s="65" t="s">
        <v>1186</v>
      </c>
      <c r="H38" s="66">
        <v>15858</v>
      </c>
      <c r="I38" s="60">
        <v>16260</v>
      </c>
      <c r="J38" s="60">
        <v>37180</v>
      </c>
      <c r="K38" s="61">
        <f t="shared" si="0"/>
        <v>20920</v>
      </c>
      <c r="L38" s="62" t="s">
        <v>75</v>
      </c>
      <c r="M38" s="67">
        <v>840</v>
      </c>
      <c r="N38" s="69">
        <f t="shared" si="1"/>
        <v>24.904761904761905</v>
      </c>
    </row>
    <row r="39" spans="2:14" x14ac:dyDescent="0.25">
      <c r="B39" s="57">
        <v>44253</v>
      </c>
      <c r="C39" s="64" t="s">
        <v>297</v>
      </c>
      <c r="D39" s="58" t="s">
        <v>843</v>
      </c>
      <c r="E39" s="58" t="s">
        <v>820</v>
      </c>
      <c r="F39" s="65" t="s">
        <v>838</v>
      </c>
      <c r="G39" s="65" t="s">
        <v>1187</v>
      </c>
      <c r="H39" s="66">
        <v>15859</v>
      </c>
      <c r="I39" s="60">
        <v>18760</v>
      </c>
      <c r="J39" s="60">
        <v>39610</v>
      </c>
      <c r="K39" s="61">
        <f t="shared" si="0"/>
        <v>20850</v>
      </c>
      <c r="L39" s="62" t="s">
        <v>75</v>
      </c>
      <c r="M39" s="67">
        <v>840</v>
      </c>
      <c r="N39" s="69">
        <f t="shared" si="1"/>
        <v>24.821428571428573</v>
      </c>
    </row>
    <row r="40" spans="2:14" x14ac:dyDescent="0.25">
      <c r="B40" s="57">
        <v>44253</v>
      </c>
      <c r="C40" s="64" t="s">
        <v>297</v>
      </c>
      <c r="D40" s="58" t="s">
        <v>359</v>
      </c>
      <c r="E40" s="58" t="s">
        <v>74</v>
      </c>
      <c r="F40" s="65" t="s">
        <v>838</v>
      </c>
      <c r="G40" s="65" t="s">
        <v>1188</v>
      </c>
      <c r="H40" s="66">
        <v>15860</v>
      </c>
      <c r="I40" s="60">
        <v>16790</v>
      </c>
      <c r="J40" s="60">
        <v>37630</v>
      </c>
      <c r="K40" s="61">
        <f t="shared" si="0"/>
        <v>20840</v>
      </c>
      <c r="L40" s="62" t="s">
        <v>75</v>
      </c>
      <c r="M40" s="67">
        <v>840</v>
      </c>
      <c r="N40" s="69">
        <f t="shared" si="1"/>
        <v>24.80952380952381</v>
      </c>
    </row>
    <row r="41" spans="2:14" x14ac:dyDescent="0.25">
      <c r="B41" s="57">
        <v>44256</v>
      </c>
      <c r="C41" s="64" t="s">
        <v>167</v>
      </c>
      <c r="D41" s="58" t="s">
        <v>444</v>
      </c>
      <c r="E41" s="58" t="s">
        <v>445</v>
      </c>
      <c r="F41" s="65" t="s">
        <v>1198</v>
      </c>
      <c r="G41" s="65" t="s">
        <v>1202</v>
      </c>
      <c r="H41" s="66">
        <v>5806</v>
      </c>
      <c r="I41" s="60">
        <v>16820</v>
      </c>
      <c r="J41" s="60">
        <v>41820</v>
      </c>
      <c r="K41" s="61">
        <f t="shared" si="0"/>
        <v>25000</v>
      </c>
      <c r="L41" s="62" t="s">
        <v>75</v>
      </c>
      <c r="M41" s="67">
        <v>998</v>
      </c>
      <c r="N41" s="69">
        <f t="shared" si="1"/>
        <v>25.050100200400802</v>
      </c>
    </row>
    <row r="42" spans="2:14" x14ac:dyDescent="0.25">
      <c r="B42" s="57">
        <v>44256</v>
      </c>
      <c r="C42" s="64" t="s">
        <v>167</v>
      </c>
      <c r="D42" s="58" t="s">
        <v>1199</v>
      </c>
      <c r="E42" s="58" t="s">
        <v>1200</v>
      </c>
      <c r="F42" s="65" t="s">
        <v>1198</v>
      </c>
      <c r="G42" s="65" t="s">
        <v>1201</v>
      </c>
      <c r="H42" s="66">
        <v>5807</v>
      </c>
      <c r="I42" s="60">
        <v>16790</v>
      </c>
      <c r="J42" s="60">
        <v>41790</v>
      </c>
      <c r="K42" s="61">
        <f t="shared" si="0"/>
        <v>25000</v>
      </c>
      <c r="L42" s="62" t="s">
        <v>75</v>
      </c>
      <c r="M42" s="67">
        <v>997</v>
      </c>
      <c r="N42" s="69">
        <f t="shared" si="1"/>
        <v>25.075225677031092</v>
      </c>
    </row>
    <row r="43" spans="2:14" x14ac:dyDescent="0.25">
      <c r="B43" s="57">
        <v>44256</v>
      </c>
      <c r="C43" s="64" t="s">
        <v>167</v>
      </c>
      <c r="D43" s="58" t="s">
        <v>843</v>
      </c>
      <c r="E43" s="58" t="s">
        <v>820</v>
      </c>
      <c r="F43" s="65" t="s">
        <v>838</v>
      </c>
      <c r="G43" s="65" t="s">
        <v>1207</v>
      </c>
      <c r="H43" s="66">
        <v>15865</v>
      </c>
      <c r="I43" s="60">
        <v>18700</v>
      </c>
      <c r="J43" s="60">
        <v>39770</v>
      </c>
      <c r="K43" s="61">
        <f t="shared" si="0"/>
        <v>21070</v>
      </c>
      <c r="L43" s="62" t="s">
        <v>75</v>
      </c>
      <c r="M43" s="67">
        <v>840</v>
      </c>
      <c r="N43" s="69">
        <f t="shared" si="1"/>
        <v>25.083333333333332</v>
      </c>
    </row>
    <row r="44" spans="2:14" x14ac:dyDescent="0.25">
      <c r="B44" s="57">
        <v>44256</v>
      </c>
      <c r="C44" s="64" t="s">
        <v>167</v>
      </c>
      <c r="D44" s="58" t="s">
        <v>360</v>
      </c>
      <c r="E44" s="58" t="s">
        <v>201</v>
      </c>
      <c r="F44" s="65" t="s">
        <v>838</v>
      </c>
      <c r="G44" s="65" t="s">
        <v>1206</v>
      </c>
      <c r="H44" s="66">
        <v>15866</v>
      </c>
      <c r="I44" s="60">
        <v>17100</v>
      </c>
      <c r="J44" s="60">
        <v>38170</v>
      </c>
      <c r="K44" s="61">
        <f t="shared" si="0"/>
        <v>21070</v>
      </c>
      <c r="L44" s="62" t="s">
        <v>75</v>
      </c>
      <c r="M44" s="67">
        <v>840</v>
      </c>
      <c r="N44" s="69">
        <f t="shared" si="1"/>
        <v>25.083333333333332</v>
      </c>
    </row>
    <row r="45" spans="2:14" x14ac:dyDescent="0.25">
      <c r="B45" s="57">
        <v>44256</v>
      </c>
      <c r="C45" s="64" t="s">
        <v>167</v>
      </c>
      <c r="D45" s="58" t="s">
        <v>677</v>
      </c>
      <c r="E45" s="58" t="s">
        <v>473</v>
      </c>
      <c r="F45" s="65" t="s">
        <v>838</v>
      </c>
      <c r="G45" s="65" t="s">
        <v>1205</v>
      </c>
      <c r="H45" s="66">
        <v>15867</v>
      </c>
      <c r="I45" s="60">
        <v>17560</v>
      </c>
      <c r="J45" s="60">
        <v>38650</v>
      </c>
      <c r="K45" s="61">
        <f t="shared" si="0"/>
        <v>21090</v>
      </c>
      <c r="L45" s="62" t="s">
        <v>75</v>
      </c>
      <c r="M45" s="67">
        <v>840</v>
      </c>
      <c r="N45" s="69">
        <f t="shared" si="1"/>
        <v>25.107142857142858</v>
      </c>
    </row>
    <row r="46" spans="2:14" x14ac:dyDescent="0.25">
      <c r="B46" s="57">
        <v>44257</v>
      </c>
      <c r="C46" s="64" t="s">
        <v>205</v>
      </c>
      <c r="D46" s="58" t="s">
        <v>843</v>
      </c>
      <c r="E46" s="58" t="s">
        <v>820</v>
      </c>
      <c r="F46" s="65" t="s">
        <v>838</v>
      </c>
      <c r="G46" s="65" t="s">
        <v>1209</v>
      </c>
      <c r="H46" s="66">
        <v>15868</v>
      </c>
      <c r="I46" s="60">
        <v>19080</v>
      </c>
      <c r="J46" s="60">
        <v>40290</v>
      </c>
      <c r="K46" s="61">
        <f t="shared" si="0"/>
        <v>21210</v>
      </c>
      <c r="L46" s="62" t="s">
        <v>75</v>
      </c>
      <c r="M46" s="67">
        <v>843</v>
      </c>
      <c r="N46" s="69">
        <f t="shared" si="1"/>
        <v>25.160142348754448</v>
      </c>
    </row>
    <row r="47" spans="2:14" x14ac:dyDescent="0.25">
      <c r="B47" s="57">
        <v>44271</v>
      </c>
      <c r="C47" s="64" t="s">
        <v>205</v>
      </c>
      <c r="D47" s="58" t="s">
        <v>1490</v>
      </c>
      <c r="E47" s="58" t="s">
        <v>906</v>
      </c>
      <c r="F47" s="65" t="s">
        <v>1572</v>
      </c>
      <c r="G47" s="65" t="s">
        <v>1489</v>
      </c>
      <c r="H47" s="66">
        <v>4948</v>
      </c>
      <c r="I47" s="60">
        <v>39340</v>
      </c>
      <c r="J47" s="60">
        <v>17750</v>
      </c>
      <c r="K47" s="61">
        <f t="shared" si="0"/>
        <v>-21590</v>
      </c>
      <c r="L47" s="62" t="s">
        <v>75</v>
      </c>
      <c r="M47" s="67">
        <v>840</v>
      </c>
      <c r="N47" s="69">
        <f t="shared" si="1"/>
        <v>-25.702380952380953</v>
      </c>
    </row>
    <row r="48" spans="2:14" x14ac:dyDescent="0.25">
      <c r="B48" s="57">
        <v>44271</v>
      </c>
      <c r="C48" s="64" t="s">
        <v>205</v>
      </c>
      <c r="D48" s="58" t="s">
        <v>690</v>
      </c>
      <c r="E48" s="58" t="s">
        <v>406</v>
      </c>
      <c r="F48" s="65" t="s">
        <v>1572</v>
      </c>
      <c r="G48" s="65" t="s">
        <v>1492</v>
      </c>
      <c r="H48" s="66">
        <v>4949</v>
      </c>
      <c r="I48" s="60">
        <v>38570</v>
      </c>
      <c r="J48" s="60">
        <v>16750</v>
      </c>
      <c r="K48" s="61">
        <f t="shared" si="0"/>
        <v>-21820</v>
      </c>
      <c r="L48" s="62" t="s">
        <v>75</v>
      </c>
      <c r="M48" s="67">
        <v>840</v>
      </c>
      <c r="N48" s="69">
        <f t="shared" si="1"/>
        <v>-25.976190476190474</v>
      </c>
    </row>
    <row r="49" spans="2:14" x14ac:dyDescent="0.25">
      <c r="B49" s="57">
        <v>44271</v>
      </c>
      <c r="C49" s="64" t="s">
        <v>205</v>
      </c>
      <c r="D49" s="58" t="s">
        <v>690</v>
      </c>
      <c r="E49" s="58" t="s">
        <v>406</v>
      </c>
      <c r="F49" s="65" t="s">
        <v>838</v>
      </c>
      <c r="G49" s="65" t="s">
        <v>1528</v>
      </c>
      <c r="H49" s="66">
        <v>15910</v>
      </c>
      <c r="I49" s="60">
        <v>17990</v>
      </c>
      <c r="J49" s="60">
        <v>39140</v>
      </c>
      <c r="K49" s="61">
        <f t="shared" si="0"/>
        <v>21150</v>
      </c>
      <c r="L49" s="62" t="s">
        <v>75</v>
      </c>
      <c r="M49" s="67">
        <v>840</v>
      </c>
      <c r="N49" s="69">
        <f t="shared" si="1"/>
        <v>25.178571428571427</v>
      </c>
    </row>
    <row r="50" spans="2:14" x14ac:dyDescent="0.25">
      <c r="B50" s="57">
        <v>44272</v>
      </c>
      <c r="C50" s="64" t="s">
        <v>72</v>
      </c>
      <c r="D50" s="58" t="s">
        <v>1518</v>
      </c>
      <c r="E50" s="58" t="s">
        <v>1519</v>
      </c>
      <c r="F50" s="65" t="s">
        <v>1572</v>
      </c>
      <c r="G50" s="65" t="s">
        <v>1517</v>
      </c>
      <c r="H50" s="66">
        <v>5552</v>
      </c>
      <c r="I50" s="60">
        <v>38950</v>
      </c>
      <c r="J50" s="60">
        <v>17000</v>
      </c>
      <c r="K50" s="61">
        <f t="shared" si="0"/>
        <v>-21950</v>
      </c>
      <c r="L50" s="62" t="s">
        <v>75</v>
      </c>
      <c r="M50" s="67">
        <v>840</v>
      </c>
      <c r="N50" s="69">
        <f t="shared" si="1"/>
        <v>-26.13095238095238</v>
      </c>
    </row>
    <row r="51" spans="2:14" x14ac:dyDescent="0.25">
      <c r="B51" s="57">
        <v>44272</v>
      </c>
      <c r="C51" s="64" t="s">
        <v>72</v>
      </c>
      <c r="D51" s="58" t="s">
        <v>1520</v>
      </c>
      <c r="E51" s="58" t="s">
        <v>864</v>
      </c>
      <c r="F51" s="65" t="s">
        <v>1572</v>
      </c>
      <c r="G51" s="65" t="s">
        <v>1522</v>
      </c>
      <c r="H51" s="66">
        <v>5553</v>
      </c>
      <c r="I51" s="60">
        <v>39120</v>
      </c>
      <c r="J51" s="60">
        <v>17440</v>
      </c>
      <c r="K51" s="61">
        <f t="shared" si="0"/>
        <v>-21680</v>
      </c>
      <c r="L51" s="62" t="s">
        <v>75</v>
      </c>
      <c r="M51" s="67">
        <v>840</v>
      </c>
      <c r="N51" s="69">
        <f t="shared" si="1"/>
        <v>-25.80952380952381</v>
      </c>
    </row>
    <row r="52" spans="2:14" x14ac:dyDescent="0.25">
      <c r="B52" s="57">
        <v>44272</v>
      </c>
      <c r="C52" s="64" t="s">
        <v>72</v>
      </c>
      <c r="D52" s="58" t="s">
        <v>1521</v>
      </c>
      <c r="E52" s="58" t="s">
        <v>406</v>
      </c>
      <c r="F52" s="65" t="s">
        <v>1572</v>
      </c>
      <c r="G52" s="65" t="s">
        <v>1523</v>
      </c>
      <c r="H52" s="66">
        <v>5554</v>
      </c>
      <c r="I52" s="60">
        <v>38630</v>
      </c>
      <c r="J52" s="60">
        <v>16780</v>
      </c>
      <c r="K52" s="61">
        <f t="shared" si="0"/>
        <v>-21850</v>
      </c>
      <c r="L52" s="62" t="s">
        <v>75</v>
      </c>
      <c r="M52" s="67">
        <v>840</v>
      </c>
      <c r="N52" s="69">
        <f t="shared" si="1"/>
        <v>-26.011904761904763</v>
      </c>
    </row>
    <row r="53" spans="2:14" x14ac:dyDescent="0.25">
      <c r="B53" s="57">
        <v>44272</v>
      </c>
      <c r="C53" s="64" t="s">
        <v>72</v>
      </c>
      <c r="D53" s="58" t="s">
        <v>1521</v>
      </c>
      <c r="E53" s="58" t="s">
        <v>406</v>
      </c>
      <c r="F53" s="65" t="s">
        <v>838</v>
      </c>
      <c r="G53" s="65" t="s">
        <v>1529</v>
      </c>
      <c r="H53" s="66">
        <v>15915</v>
      </c>
      <c r="I53" s="60">
        <v>18120</v>
      </c>
      <c r="J53" s="60">
        <v>39030</v>
      </c>
      <c r="K53" s="61">
        <f t="shared" si="0"/>
        <v>20910</v>
      </c>
      <c r="L53" s="62" t="s">
        <v>75</v>
      </c>
      <c r="M53" s="67">
        <v>831</v>
      </c>
      <c r="N53" s="69">
        <f t="shared" si="1"/>
        <v>25.162454873646208</v>
      </c>
    </row>
    <row r="54" spans="2:14" x14ac:dyDescent="0.25">
      <c r="B54" s="57">
        <v>44274</v>
      </c>
      <c r="C54" s="64" t="s">
        <v>297</v>
      </c>
      <c r="D54" s="58" t="s">
        <v>1549</v>
      </c>
      <c r="E54" s="58" t="s">
        <v>1550</v>
      </c>
      <c r="F54" s="65" t="s">
        <v>1572</v>
      </c>
      <c r="G54" s="65" t="s">
        <v>1548</v>
      </c>
      <c r="H54" s="66">
        <v>5555</v>
      </c>
      <c r="I54" s="60">
        <v>38080</v>
      </c>
      <c r="J54" s="60">
        <v>16550</v>
      </c>
      <c r="K54" s="61">
        <f t="shared" si="0"/>
        <v>-21530</v>
      </c>
      <c r="L54" s="62" t="s">
        <v>75</v>
      </c>
      <c r="M54" s="67">
        <v>840</v>
      </c>
      <c r="N54" s="69">
        <f t="shared" si="1"/>
        <v>-25.63095238095238</v>
      </c>
    </row>
    <row r="55" spans="2:14" x14ac:dyDescent="0.25">
      <c r="B55" s="57">
        <v>44274</v>
      </c>
      <c r="C55" s="64" t="s">
        <v>297</v>
      </c>
      <c r="D55" s="58" t="s">
        <v>1518</v>
      </c>
      <c r="E55" s="58" t="s">
        <v>1519</v>
      </c>
      <c r="F55" s="65" t="s">
        <v>1572</v>
      </c>
      <c r="G55" s="65" t="s">
        <v>1570</v>
      </c>
      <c r="H55" s="66">
        <v>5556</v>
      </c>
      <c r="I55" s="60">
        <v>38860</v>
      </c>
      <c r="J55" s="60">
        <v>16880</v>
      </c>
      <c r="K55" s="61">
        <f t="shared" si="0"/>
        <v>-21980</v>
      </c>
      <c r="L55" s="62" t="s">
        <v>75</v>
      </c>
      <c r="M55" s="67">
        <v>840</v>
      </c>
      <c r="N55" s="69">
        <f t="shared" si="1"/>
        <v>-26.166666666666668</v>
      </c>
    </row>
    <row r="56" spans="2:14" x14ac:dyDescent="0.25">
      <c r="B56" s="57">
        <v>44275</v>
      </c>
      <c r="C56" s="64" t="s">
        <v>330</v>
      </c>
      <c r="D56" s="58" t="s">
        <v>456</v>
      </c>
      <c r="E56" s="58" t="s">
        <v>457</v>
      </c>
      <c r="F56" s="65" t="s">
        <v>1581</v>
      </c>
      <c r="G56" s="65" t="s">
        <v>1589</v>
      </c>
      <c r="H56" s="66">
        <v>5870</v>
      </c>
      <c r="I56" s="60">
        <v>14200</v>
      </c>
      <c r="J56" s="60">
        <v>39200</v>
      </c>
      <c r="K56" s="61">
        <f t="shared" si="0"/>
        <v>25000</v>
      </c>
      <c r="L56" s="62" t="s">
        <v>75</v>
      </c>
      <c r="M56" s="67">
        <v>995</v>
      </c>
      <c r="N56" s="69">
        <f t="shared" si="1"/>
        <v>25.125628140703519</v>
      </c>
    </row>
    <row r="57" spans="2:14" x14ac:dyDescent="0.25">
      <c r="B57" s="57">
        <v>44275</v>
      </c>
      <c r="C57" s="64" t="s">
        <v>330</v>
      </c>
      <c r="D57" s="58" t="s">
        <v>1561</v>
      </c>
      <c r="E57" s="58" t="s">
        <v>1562</v>
      </c>
      <c r="F57" s="65" t="s">
        <v>1581</v>
      </c>
      <c r="G57" s="65" t="s">
        <v>1590</v>
      </c>
      <c r="H57" s="66">
        <v>5871</v>
      </c>
      <c r="I57" s="60">
        <v>14950</v>
      </c>
      <c r="J57" s="60">
        <v>39950</v>
      </c>
      <c r="K57" s="61">
        <f t="shared" si="0"/>
        <v>25000</v>
      </c>
      <c r="L57" s="62" t="s">
        <v>75</v>
      </c>
      <c r="M57" s="67">
        <v>997</v>
      </c>
      <c r="N57" s="69">
        <f t="shared" si="1"/>
        <v>25.075225677031092</v>
      </c>
    </row>
    <row r="58" spans="2:14" x14ac:dyDescent="0.25">
      <c r="B58" s="57"/>
      <c r="C58" s="64"/>
      <c r="D58" s="58"/>
      <c r="E58" s="58"/>
      <c r="F58" s="65"/>
      <c r="G58" s="65"/>
      <c r="H58" s="66"/>
      <c r="I58" s="60"/>
      <c r="J58" s="60"/>
      <c r="K58" s="61">
        <f t="shared" si="0"/>
        <v>0</v>
      </c>
      <c r="L58" s="62" t="s">
        <v>75</v>
      </c>
      <c r="M58" s="67"/>
      <c r="N58" s="69" t="e">
        <f t="shared" si="1"/>
        <v>#DIV/0!</v>
      </c>
    </row>
    <row r="59" spans="2:14" x14ac:dyDescent="0.25">
      <c r="B59" s="57"/>
      <c r="C59" s="64"/>
      <c r="D59" s="58"/>
      <c r="E59" s="58"/>
      <c r="F59" s="65"/>
      <c r="G59" s="65"/>
      <c r="H59" s="66"/>
      <c r="I59" s="60"/>
      <c r="J59" s="60"/>
      <c r="K59" s="61">
        <f t="shared" si="0"/>
        <v>0</v>
      </c>
      <c r="L59" s="62" t="s">
        <v>75</v>
      </c>
      <c r="M59" s="67"/>
      <c r="N59" s="69" t="e">
        <f t="shared" si="1"/>
        <v>#DIV/0!</v>
      </c>
    </row>
    <row r="60" spans="2:14" x14ac:dyDescent="0.25">
      <c r="B60" s="57"/>
      <c r="C60" s="64"/>
      <c r="D60" s="58"/>
      <c r="E60" s="58"/>
      <c r="F60" s="65"/>
      <c r="G60" s="65"/>
      <c r="H60" s="66"/>
      <c r="I60" s="60"/>
      <c r="J60" s="60"/>
      <c r="K60" s="61">
        <f t="shared" si="0"/>
        <v>0</v>
      </c>
      <c r="L60" s="62" t="s">
        <v>75</v>
      </c>
      <c r="M60" s="67"/>
      <c r="N60" s="69" t="e">
        <f t="shared" si="1"/>
        <v>#DIV/0!</v>
      </c>
    </row>
    <row r="61" spans="2:14" x14ac:dyDescent="0.25">
      <c r="B61" s="57"/>
      <c r="C61" s="64"/>
      <c r="D61" s="58"/>
      <c r="E61" s="58"/>
      <c r="F61" s="65"/>
      <c r="G61" s="65"/>
      <c r="H61" s="66"/>
      <c r="I61" s="60"/>
      <c r="J61" s="60"/>
      <c r="K61" s="61">
        <f t="shared" si="0"/>
        <v>0</v>
      </c>
      <c r="L61" s="62" t="s">
        <v>75</v>
      </c>
      <c r="M61" s="67"/>
      <c r="N61" s="69" t="e">
        <f t="shared" si="1"/>
        <v>#DIV/0!</v>
      </c>
    </row>
    <row r="62" spans="2:14" x14ac:dyDescent="0.25">
      <c r="B62" s="57"/>
      <c r="C62" s="64"/>
      <c r="D62" s="58"/>
      <c r="E62" s="58"/>
      <c r="F62" s="65"/>
      <c r="G62" s="65"/>
      <c r="H62" s="66"/>
      <c r="I62" s="60"/>
      <c r="J62" s="60"/>
      <c r="K62" s="61">
        <f t="shared" si="0"/>
        <v>0</v>
      </c>
      <c r="L62" s="62" t="s">
        <v>75</v>
      </c>
      <c r="M62" s="67"/>
      <c r="N62" s="69" t="e">
        <f t="shared" si="1"/>
        <v>#DIV/0!</v>
      </c>
    </row>
    <row r="63" spans="2:14" x14ac:dyDescent="0.25">
      <c r="B63" s="57"/>
      <c r="C63" s="64"/>
      <c r="D63" s="58"/>
      <c r="E63" s="58"/>
      <c r="F63" s="65"/>
      <c r="G63" s="65"/>
      <c r="H63" s="66"/>
      <c r="I63" s="60"/>
      <c r="J63" s="60"/>
      <c r="K63" s="61">
        <f t="shared" si="0"/>
        <v>0</v>
      </c>
      <c r="L63" s="62" t="s">
        <v>75</v>
      </c>
      <c r="M63" s="67"/>
      <c r="N63" s="69" t="e">
        <f t="shared" si="1"/>
        <v>#DIV/0!</v>
      </c>
    </row>
    <row r="64" spans="2:14" x14ac:dyDescent="0.25">
      <c r="B64" s="57"/>
      <c r="C64" s="64"/>
      <c r="D64" s="58"/>
      <c r="E64" s="58"/>
      <c r="F64" s="65"/>
      <c r="G64" s="65"/>
      <c r="H64" s="66"/>
      <c r="I64" s="60"/>
      <c r="J64" s="60"/>
      <c r="K64" s="61">
        <f t="shared" si="0"/>
        <v>0</v>
      </c>
      <c r="L64" s="62" t="s">
        <v>75</v>
      </c>
      <c r="M64" s="67"/>
      <c r="N64" s="69" t="e">
        <f t="shared" si="1"/>
        <v>#DIV/0!</v>
      </c>
    </row>
    <row r="65" spans="2:14" x14ac:dyDescent="0.25">
      <c r="B65" s="57"/>
      <c r="C65" s="64"/>
      <c r="D65" s="58"/>
      <c r="E65" s="58"/>
      <c r="F65" s="65"/>
      <c r="G65" s="65"/>
      <c r="H65" s="66"/>
      <c r="I65" s="60"/>
      <c r="J65" s="60"/>
      <c r="K65" s="61">
        <f t="shared" si="0"/>
        <v>0</v>
      </c>
      <c r="L65" s="62" t="s">
        <v>75</v>
      </c>
      <c r="M65" s="67"/>
      <c r="N65" s="69" t="e">
        <f t="shared" si="1"/>
        <v>#DIV/0!</v>
      </c>
    </row>
    <row r="66" spans="2:14" x14ac:dyDescent="0.25">
      <c r="B66" s="57"/>
      <c r="C66" s="64"/>
      <c r="D66" s="58"/>
      <c r="E66" s="58"/>
      <c r="F66" s="65"/>
      <c r="G66" s="65"/>
      <c r="H66" s="66"/>
      <c r="I66" s="60"/>
      <c r="J66" s="60"/>
      <c r="K66" s="61">
        <f t="shared" si="0"/>
        <v>0</v>
      </c>
      <c r="L66" s="62" t="s">
        <v>75</v>
      </c>
      <c r="M66" s="67"/>
      <c r="N66" s="69" t="e">
        <f t="shared" si="1"/>
        <v>#DIV/0!</v>
      </c>
    </row>
    <row r="67" spans="2:14" x14ac:dyDescent="0.25">
      <c r="B67" s="57"/>
      <c r="C67" s="64"/>
      <c r="D67" s="58"/>
      <c r="E67" s="58"/>
      <c r="F67" s="65"/>
      <c r="G67" s="65"/>
      <c r="H67" s="66"/>
      <c r="I67" s="60"/>
      <c r="J67" s="60"/>
      <c r="K67" s="61">
        <f t="shared" si="0"/>
        <v>0</v>
      </c>
      <c r="L67" s="62" t="s">
        <v>75</v>
      </c>
      <c r="M67" s="67"/>
      <c r="N67" s="69" t="e">
        <f t="shared" si="1"/>
        <v>#DIV/0!</v>
      </c>
    </row>
    <row r="68" spans="2:14" x14ac:dyDescent="0.25">
      <c r="B68" s="57"/>
      <c r="C68" s="64"/>
      <c r="D68" s="58"/>
      <c r="E68" s="58"/>
      <c r="F68" s="65"/>
      <c r="G68" s="65"/>
      <c r="H68" s="66"/>
      <c r="I68" s="60"/>
      <c r="J68" s="60"/>
      <c r="K68" s="61">
        <f t="shared" si="0"/>
        <v>0</v>
      </c>
      <c r="L68" s="62" t="s">
        <v>75</v>
      </c>
      <c r="M68" s="67"/>
      <c r="N68" s="69" t="e">
        <f t="shared" si="1"/>
        <v>#DIV/0!</v>
      </c>
    </row>
    <row r="69" spans="2:14" x14ac:dyDescent="0.25">
      <c r="B69" s="57"/>
      <c r="C69" s="64"/>
      <c r="D69" s="58"/>
      <c r="E69" s="58"/>
      <c r="F69" s="65"/>
      <c r="G69" s="65"/>
      <c r="H69" s="66"/>
      <c r="I69" s="60"/>
      <c r="J69" s="60"/>
      <c r="K69" s="61">
        <f t="shared" si="0"/>
        <v>0</v>
      </c>
      <c r="L69" s="62" t="s">
        <v>75</v>
      </c>
      <c r="M69" s="67"/>
      <c r="N69" s="69" t="e">
        <f t="shared" si="1"/>
        <v>#DIV/0!</v>
      </c>
    </row>
    <row r="70" spans="2:14" x14ac:dyDescent="0.25">
      <c r="B70" s="57"/>
      <c r="C70" s="64"/>
      <c r="D70" s="58"/>
      <c r="E70" s="58"/>
      <c r="F70" s="65"/>
      <c r="G70" s="65"/>
      <c r="H70" s="66"/>
      <c r="I70" s="60"/>
      <c r="J70" s="60"/>
      <c r="K70" s="61">
        <f t="shared" si="0"/>
        <v>0</v>
      </c>
      <c r="L70" s="62" t="s">
        <v>75</v>
      </c>
      <c r="M70" s="67"/>
      <c r="N70" s="69" t="e">
        <f t="shared" si="1"/>
        <v>#DIV/0!</v>
      </c>
    </row>
    <row r="71" spans="2:14" x14ac:dyDescent="0.25">
      <c r="B71" s="57"/>
      <c r="C71" s="64"/>
      <c r="D71" s="58"/>
      <c r="E71" s="58"/>
      <c r="F71" s="65"/>
      <c r="G71" s="65"/>
      <c r="H71" s="66"/>
      <c r="I71" s="60"/>
      <c r="J71" s="60"/>
      <c r="K71" s="61">
        <f t="shared" si="0"/>
        <v>0</v>
      </c>
      <c r="L71" s="62" t="s">
        <v>75</v>
      </c>
      <c r="M71" s="67"/>
      <c r="N71" s="69" t="e">
        <f t="shared" si="1"/>
        <v>#DIV/0!</v>
      </c>
    </row>
    <row r="72" spans="2:14" x14ac:dyDescent="0.25">
      <c r="B72" s="57"/>
      <c r="C72" s="64"/>
      <c r="D72" s="58"/>
      <c r="E72" s="58"/>
      <c r="F72" s="65"/>
      <c r="G72" s="65"/>
      <c r="H72" s="66"/>
      <c r="I72" s="60"/>
      <c r="J72" s="60"/>
      <c r="K72" s="61">
        <f t="shared" si="0"/>
        <v>0</v>
      </c>
      <c r="L72" s="62" t="s">
        <v>75</v>
      </c>
      <c r="M72" s="67"/>
      <c r="N72" s="69" t="e">
        <f t="shared" si="1"/>
        <v>#DIV/0!</v>
      </c>
    </row>
    <row r="73" spans="2:14" x14ac:dyDescent="0.25">
      <c r="B73" s="57"/>
      <c r="C73" s="64"/>
      <c r="D73" s="58"/>
      <c r="E73" s="58"/>
      <c r="F73" s="65"/>
      <c r="G73" s="65"/>
      <c r="H73" s="66"/>
      <c r="I73" s="60"/>
      <c r="J73" s="60"/>
      <c r="K73" s="61">
        <f t="shared" ref="K73:K136" si="10">+J73-I73</f>
        <v>0</v>
      </c>
      <c r="L73" s="62" t="s">
        <v>75</v>
      </c>
      <c r="M73" s="67"/>
      <c r="N73" s="69" t="e">
        <f t="shared" si="1"/>
        <v>#DIV/0!</v>
      </c>
    </row>
    <row r="74" spans="2:14" x14ac:dyDescent="0.25">
      <c r="B74" s="57"/>
      <c r="C74" s="64"/>
      <c r="D74" s="58"/>
      <c r="E74" s="58"/>
      <c r="F74" s="65"/>
      <c r="G74" s="65"/>
      <c r="H74" s="66"/>
      <c r="I74" s="60"/>
      <c r="J74" s="60"/>
      <c r="K74" s="61">
        <f t="shared" si="10"/>
        <v>0</v>
      </c>
      <c r="L74" s="62" t="s">
        <v>75</v>
      </c>
      <c r="M74" s="67"/>
      <c r="N74" s="69" t="e">
        <f t="shared" ref="N74:N93" si="11">+K74/M74</f>
        <v>#DIV/0!</v>
      </c>
    </row>
    <row r="75" spans="2:14" x14ac:dyDescent="0.25">
      <c r="B75" s="57"/>
      <c r="C75" s="64"/>
      <c r="D75" s="58"/>
      <c r="E75" s="58"/>
      <c r="F75" s="65"/>
      <c r="G75" s="65"/>
      <c r="H75" s="66"/>
      <c r="I75" s="60"/>
      <c r="J75" s="60"/>
      <c r="K75" s="61">
        <f t="shared" si="10"/>
        <v>0</v>
      </c>
      <c r="L75" s="62" t="s">
        <v>75</v>
      </c>
      <c r="M75" s="67"/>
      <c r="N75" s="69" t="e">
        <f t="shared" si="11"/>
        <v>#DIV/0!</v>
      </c>
    </row>
    <row r="76" spans="2:14" x14ac:dyDescent="0.25">
      <c r="B76" s="57"/>
      <c r="C76" s="64"/>
      <c r="D76" s="58"/>
      <c r="E76" s="58"/>
      <c r="F76" s="65"/>
      <c r="G76" s="65"/>
      <c r="H76" s="66"/>
      <c r="I76" s="60"/>
      <c r="J76" s="60"/>
      <c r="K76" s="61">
        <f t="shared" si="10"/>
        <v>0</v>
      </c>
      <c r="L76" s="62" t="s">
        <v>75</v>
      </c>
      <c r="M76" s="67"/>
      <c r="N76" s="69" t="e">
        <f t="shared" si="11"/>
        <v>#DIV/0!</v>
      </c>
    </row>
    <row r="77" spans="2:14" x14ac:dyDescent="0.25">
      <c r="B77" s="57"/>
      <c r="C77" s="64"/>
      <c r="D77" s="58"/>
      <c r="E77" s="58"/>
      <c r="F77" s="65"/>
      <c r="G77" s="65"/>
      <c r="H77" s="66"/>
      <c r="I77" s="60"/>
      <c r="J77" s="60"/>
      <c r="K77" s="61">
        <f t="shared" si="10"/>
        <v>0</v>
      </c>
      <c r="L77" s="62" t="s">
        <v>75</v>
      </c>
      <c r="M77" s="67"/>
      <c r="N77" s="69" t="e">
        <f t="shared" si="11"/>
        <v>#DIV/0!</v>
      </c>
    </row>
    <row r="78" spans="2:14" x14ac:dyDescent="0.25">
      <c r="B78" s="57"/>
      <c r="C78" s="64"/>
      <c r="D78" s="58"/>
      <c r="E78" s="58"/>
      <c r="F78" s="65"/>
      <c r="G78" s="65"/>
      <c r="H78" s="66"/>
      <c r="I78" s="60"/>
      <c r="J78" s="60"/>
      <c r="K78" s="61">
        <f t="shared" si="10"/>
        <v>0</v>
      </c>
      <c r="L78" s="62" t="s">
        <v>75</v>
      </c>
      <c r="M78" s="67"/>
      <c r="N78" s="69" t="e">
        <f t="shared" si="11"/>
        <v>#DIV/0!</v>
      </c>
    </row>
    <row r="79" spans="2:14" x14ac:dyDescent="0.25">
      <c r="B79" s="57"/>
      <c r="C79" s="64"/>
      <c r="D79" s="58"/>
      <c r="E79" s="58"/>
      <c r="F79" s="65"/>
      <c r="G79" s="65"/>
      <c r="H79" s="66"/>
      <c r="I79" s="60"/>
      <c r="J79" s="60"/>
      <c r="K79" s="61">
        <f t="shared" si="10"/>
        <v>0</v>
      </c>
      <c r="L79" s="62" t="s">
        <v>75</v>
      </c>
      <c r="M79" s="67"/>
      <c r="N79" s="69" t="e">
        <f t="shared" si="11"/>
        <v>#DIV/0!</v>
      </c>
    </row>
    <row r="80" spans="2:14" x14ac:dyDescent="0.25">
      <c r="B80" s="57"/>
      <c r="C80" s="64"/>
      <c r="D80" s="58"/>
      <c r="E80" s="58"/>
      <c r="F80" s="65"/>
      <c r="G80" s="65"/>
      <c r="H80" s="66"/>
      <c r="I80" s="60"/>
      <c r="J80" s="60"/>
      <c r="K80" s="61">
        <f t="shared" si="10"/>
        <v>0</v>
      </c>
      <c r="L80" s="62" t="s">
        <v>75</v>
      </c>
      <c r="M80" s="67"/>
      <c r="N80" s="69" t="e">
        <f t="shared" si="11"/>
        <v>#DIV/0!</v>
      </c>
    </row>
    <row r="81" spans="2:14" x14ac:dyDescent="0.25">
      <c r="B81" s="57"/>
      <c r="C81" s="64"/>
      <c r="D81" s="58"/>
      <c r="E81" s="58"/>
      <c r="F81" s="65"/>
      <c r="G81" s="65"/>
      <c r="H81" s="66"/>
      <c r="I81" s="60"/>
      <c r="J81" s="60"/>
      <c r="K81" s="61">
        <f t="shared" si="10"/>
        <v>0</v>
      </c>
      <c r="L81" s="62" t="s">
        <v>75</v>
      </c>
      <c r="M81" s="67"/>
      <c r="N81" s="69" t="e">
        <f t="shared" si="11"/>
        <v>#DIV/0!</v>
      </c>
    </row>
    <row r="82" spans="2:14" x14ac:dyDescent="0.25">
      <c r="B82" s="57"/>
      <c r="C82" s="64"/>
      <c r="D82" s="58"/>
      <c r="E82" s="58"/>
      <c r="F82" s="65"/>
      <c r="G82" s="65"/>
      <c r="H82" s="66"/>
      <c r="I82" s="60"/>
      <c r="J82" s="60"/>
      <c r="K82" s="61">
        <f t="shared" si="10"/>
        <v>0</v>
      </c>
      <c r="L82" s="62" t="s">
        <v>75</v>
      </c>
      <c r="M82" s="67"/>
      <c r="N82" s="69" t="e">
        <f t="shared" si="11"/>
        <v>#DIV/0!</v>
      </c>
    </row>
    <row r="83" spans="2:14" x14ac:dyDescent="0.25">
      <c r="B83" s="57"/>
      <c r="C83" s="64"/>
      <c r="D83" s="58"/>
      <c r="E83" s="58"/>
      <c r="F83" s="65"/>
      <c r="G83" s="65"/>
      <c r="H83" s="66"/>
      <c r="I83" s="60"/>
      <c r="J83" s="60"/>
      <c r="K83" s="61">
        <f t="shared" si="10"/>
        <v>0</v>
      </c>
      <c r="L83" s="62" t="s">
        <v>75</v>
      </c>
      <c r="M83" s="67"/>
      <c r="N83" s="69" t="e">
        <f t="shared" si="11"/>
        <v>#DIV/0!</v>
      </c>
    </row>
    <row r="84" spans="2:14" x14ac:dyDescent="0.25">
      <c r="B84" s="57"/>
      <c r="C84" s="64"/>
      <c r="D84" s="58"/>
      <c r="E84" s="58"/>
      <c r="F84" s="65"/>
      <c r="G84" s="65"/>
      <c r="H84" s="66"/>
      <c r="I84" s="60"/>
      <c r="J84" s="60"/>
      <c r="K84" s="61">
        <f t="shared" si="10"/>
        <v>0</v>
      </c>
      <c r="L84" s="62" t="s">
        <v>75</v>
      </c>
      <c r="M84" s="67"/>
      <c r="N84" s="69" t="e">
        <f t="shared" si="11"/>
        <v>#DIV/0!</v>
      </c>
    </row>
    <row r="85" spans="2:14" x14ac:dyDescent="0.25">
      <c r="B85" s="57"/>
      <c r="C85" s="64"/>
      <c r="D85" s="58"/>
      <c r="E85" s="58"/>
      <c r="F85" s="65"/>
      <c r="G85" s="65"/>
      <c r="H85" s="66"/>
      <c r="I85" s="60"/>
      <c r="J85" s="60"/>
      <c r="K85" s="61">
        <f t="shared" si="10"/>
        <v>0</v>
      </c>
      <c r="L85" s="62" t="s">
        <v>75</v>
      </c>
      <c r="M85" s="67"/>
      <c r="N85" s="69" t="e">
        <f t="shared" si="11"/>
        <v>#DIV/0!</v>
      </c>
    </row>
    <row r="86" spans="2:14" x14ac:dyDescent="0.25">
      <c r="B86" s="57"/>
      <c r="C86" s="64"/>
      <c r="D86" s="58"/>
      <c r="E86" s="58"/>
      <c r="F86" s="65"/>
      <c r="G86" s="65"/>
      <c r="H86" s="66"/>
      <c r="I86" s="60"/>
      <c r="J86" s="60"/>
      <c r="K86" s="61">
        <f t="shared" si="10"/>
        <v>0</v>
      </c>
      <c r="L86" s="62" t="s">
        <v>75</v>
      </c>
      <c r="M86" s="67"/>
      <c r="N86" s="69" t="e">
        <f t="shared" si="11"/>
        <v>#DIV/0!</v>
      </c>
    </row>
    <row r="87" spans="2:14" x14ac:dyDescent="0.25">
      <c r="B87" s="57"/>
      <c r="C87" s="64"/>
      <c r="D87" s="58"/>
      <c r="E87" s="58"/>
      <c r="F87" s="65"/>
      <c r="G87" s="65"/>
      <c r="H87" s="66"/>
      <c r="I87" s="60"/>
      <c r="J87" s="60"/>
      <c r="K87" s="61">
        <f t="shared" si="10"/>
        <v>0</v>
      </c>
      <c r="L87" s="62" t="s">
        <v>75</v>
      </c>
      <c r="M87" s="67"/>
      <c r="N87" s="69" t="e">
        <f t="shared" si="11"/>
        <v>#DIV/0!</v>
      </c>
    </row>
    <row r="88" spans="2:14" x14ac:dyDescent="0.25">
      <c r="B88" s="57"/>
      <c r="C88" s="64"/>
      <c r="D88" s="58"/>
      <c r="E88" s="58"/>
      <c r="F88" s="65"/>
      <c r="G88" s="65"/>
      <c r="H88" s="66"/>
      <c r="I88" s="60"/>
      <c r="J88" s="60"/>
      <c r="K88" s="61">
        <f t="shared" si="10"/>
        <v>0</v>
      </c>
      <c r="L88" s="62" t="s">
        <v>75</v>
      </c>
      <c r="M88" s="67"/>
      <c r="N88" s="69" t="e">
        <f t="shared" si="11"/>
        <v>#DIV/0!</v>
      </c>
    </row>
    <row r="89" spans="2:14" x14ac:dyDescent="0.25">
      <c r="B89" s="57"/>
      <c r="C89" s="64"/>
      <c r="D89" s="58"/>
      <c r="E89" s="58"/>
      <c r="F89" s="65"/>
      <c r="G89" s="65"/>
      <c r="H89" s="66"/>
      <c r="I89" s="60"/>
      <c r="J89" s="60"/>
      <c r="K89" s="61">
        <f t="shared" si="10"/>
        <v>0</v>
      </c>
      <c r="L89" s="62" t="s">
        <v>75</v>
      </c>
      <c r="M89" s="67"/>
      <c r="N89" s="69" t="e">
        <f t="shared" si="11"/>
        <v>#DIV/0!</v>
      </c>
    </row>
    <row r="90" spans="2:14" x14ac:dyDescent="0.25">
      <c r="B90" s="57"/>
      <c r="C90" s="64"/>
      <c r="D90" s="58"/>
      <c r="E90" s="58"/>
      <c r="F90" s="65"/>
      <c r="G90" s="65"/>
      <c r="H90" s="66"/>
      <c r="I90" s="60"/>
      <c r="J90" s="60"/>
      <c r="K90" s="61">
        <f t="shared" si="10"/>
        <v>0</v>
      </c>
      <c r="L90" s="62" t="s">
        <v>75</v>
      </c>
      <c r="M90" s="67"/>
      <c r="N90" s="69" t="e">
        <f t="shared" si="11"/>
        <v>#DIV/0!</v>
      </c>
    </row>
    <row r="91" spans="2:14" x14ac:dyDescent="0.25">
      <c r="B91" s="57"/>
      <c r="C91" s="64"/>
      <c r="D91" s="58"/>
      <c r="E91" s="58"/>
      <c r="F91" s="65"/>
      <c r="G91" s="65"/>
      <c r="H91" s="66"/>
      <c r="I91" s="60"/>
      <c r="J91" s="60"/>
      <c r="K91" s="61">
        <f t="shared" si="10"/>
        <v>0</v>
      </c>
      <c r="L91" s="62" t="s">
        <v>75</v>
      </c>
      <c r="M91" s="67"/>
      <c r="N91" s="69" t="e">
        <f t="shared" si="11"/>
        <v>#DIV/0!</v>
      </c>
    </row>
    <row r="92" spans="2:14" x14ac:dyDescent="0.25">
      <c r="B92" s="57"/>
      <c r="C92" s="64"/>
      <c r="D92" s="58"/>
      <c r="E92" s="58"/>
      <c r="F92" s="65"/>
      <c r="G92" s="65"/>
      <c r="H92" s="66"/>
      <c r="I92" s="60"/>
      <c r="J92" s="60"/>
      <c r="K92" s="61">
        <f t="shared" si="10"/>
        <v>0</v>
      </c>
      <c r="L92" s="62" t="s">
        <v>75</v>
      </c>
      <c r="M92" s="67"/>
      <c r="N92" s="69" t="e">
        <f t="shared" si="11"/>
        <v>#DIV/0!</v>
      </c>
    </row>
    <row r="93" spans="2:14" x14ac:dyDescent="0.25">
      <c r="B93" s="57"/>
      <c r="C93" s="64"/>
      <c r="D93" s="58"/>
      <c r="E93" s="58"/>
      <c r="F93" s="65"/>
      <c r="G93" s="65"/>
      <c r="H93" s="66"/>
      <c r="I93" s="60"/>
      <c r="J93" s="60"/>
      <c r="K93" s="61">
        <f t="shared" si="10"/>
        <v>0</v>
      </c>
      <c r="L93" s="62" t="s">
        <v>75</v>
      </c>
      <c r="M93" s="67"/>
      <c r="N93" s="286" t="e">
        <f t="shared" si="11"/>
        <v>#DIV/0!</v>
      </c>
    </row>
    <row r="94" spans="2:14" x14ac:dyDescent="0.25">
      <c r="B94" s="57"/>
      <c r="C94" s="64"/>
      <c r="D94" s="58"/>
      <c r="E94" s="58"/>
      <c r="F94" s="65"/>
      <c r="G94" s="65"/>
      <c r="H94" s="66"/>
      <c r="I94" s="60"/>
      <c r="J94" s="60"/>
      <c r="K94" s="61">
        <f t="shared" si="10"/>
        <v>0</v>
      </c>
      <c r="L94" s="62" t="s">
        <v>75</v>
      </c>
      <c r="M94" s="67"/>
      <c r="N94" s="69" t="e">
        <f t="shared" ref="N94:N136" si="12">+K95/M95</f>
        <v>#DIV/0!</v>
      </c>
    </row>
    <row r="95" spans="2:14" x14ac:dyDescent="0.25">
      <c r="B95" s="57"/>
      <c r="C95" s="64"/>
      <c r="D95" s="58"/>
      <c r="E95" s="58"/>
      <c r="F95" s="65"/>
      <c r="G95" s="65"/>
      <c r="H95" s="66"/>
      <c r="I95" s="60"/>
      <c r="J95" s="60"/>
      <c r="K95" s="61">
        <f t="shared" si="10"/>
        <v>0</v>
      </c>
      <c r="L95" s="62" t="s">
        <v>75</v>
      </c>
      <c r="M95" s="67"/>
      <c r="N95" s="69" t="e">
        <f t="shared" si="12"/>
        <v>#DIV/0!</v>
      </c>
    </row>
    <row r="96" spans="2:14" x14ac:dyDescent="0.25">
      <c r="B96" s="57"/>
      <c r="C96" s="64"/>
      <c r="D96" s="58"/>
      <c r="E96" s="58"/>
      <c r="F96" s="65"/>
      <c r="G96" s="65"/>
      <c r="H96" s="66"/>
      <c r="I96" s="60"/>
      <c r="J96" s="60"/>
      <c r="K96" s="61">
        <f t="shared" si="10"/>
        <v>0</v>
      </c>
      <c r="L96" s="62" t="s">
        <v>75</v>
      </c>
      <c r="M96" s="67"/>
      <c r="N96" s="69" t="e">
        <f t="shared" si="12"/>
        <v>#DIV/0!</v>
      </c>
    </row>
    <row r="97" spans="2:14" x14ac:dyDescent="0.25">
      <c r="B97" s="57"/>
      <c r="C97" s="64"/>
      <c r="D97" s="58"/>
      <c r="E97" s="58"/>
      <c r="F97" s="65"/>
      <c r="G97" s="65"/>
      <c r="H97" s="66"/>
      <c r="I97" s="60"/>
      <c r="J97" s="60"/>
      <c r="K97" s="61">
        <f t="shared" si="10"/>
        <v>0</v>
      </c>
      <c r="L97" s="62" t="s">
        <v>75</v>
      </c>
      <c r="M97" s="67"/>
      <c r="N97" s="69" t="e">
        <f t="shared" si="12"/>
        <v>#DIV/0!</v>
      </c>
    </row>
    <row r="98" spans="2:14" x14ac:dyDescent="0.25">
      <c r="B98" s="57"/>
      <c r="C98" s="64"/>
      <c r="D98" s="58"/>
      <c r="E98" s="58"/>
      <c r="F98" s="65"/>
      <c r="G98" s="65"/>
      <c r="H98" s="66"/>
      <c r="I98" s="60"/>
      <c r="J98" s="60"/>
      <c r="K98" s="61">
        <f t="shared" si="10"/>
        <v>0</v>
      </c>
      <c r="L98" s="62" t="s">
        <v>75</v>
      </c>
      <c r="M98" s="67"/>
      <c r="N98" s="69" t="e">
        <f t="shared" si="12"/>
        <v>#DIV/0!</v>
      </c>
    </row>
    <row r="99" spans="2:14" x14ac:dyDescent="0.25">
      <c r="B99" s="57"/>
      <c r="C99" s="64"/>
      <c r="D99" s="58"/>
      <c r="E99" s="58"/>
      <c r="F99" s="65"/>
      <c r="G99" s="65"/>
      <c r="H99" s="66"/>
      <c r="I99" s="60"/>
      <c r="J99" s="60"/>
      <c r="K99" s="61">
        <f t="shared" si="10"/>
        <v>0</v>
      </c>
      <c r="L99" s="62" t="s">
        <v>75</v>
      </c>
      <c r="M99" s="67"/>
      <c r="N99" s="69" t="e">
        <f t="shared" si="12"/>
        <v>#DIV/0!</v>
      </c>
    </row>
    <row r="100" spans="2:14" x14ac:dyDescent="0.25">
      <c r="B100" s="57"/>
      <c r="C100" s="64"/>
      <c r="D100" s="58"/>
      <c r="E100" s="58"/>
      <c r="F100" s="65"/>
      <c r="G100" s="65"/>
      <c r="H100" s="66"/>
      <c r="I100" s="60"/>
      <c r="J100" s="60"/>
      <c r="K100" s="61">
        <f t="shared" si="10"/>
        <v>0</v>
      </c>
      <c r="L100" s="62" t="s">
        <v>75</v>
      </c>
      <c r="M100" s="67"/>
      <c r="N100" s="69" t="e">
        <f t="shared" si="12"/>
        <v>#DIV/0!</v>
      </c>
    </row>
    <row r="101" spans="2:14" x14ac:dyDescent="0.25">
      <c r="B101" s="57"/>
      <c r="C101" s="64"/>
      <c r="D101" s="58"/>
      <c r="E101" s="58"/>
      <c r="F101" s="65"/>
      <c r="G101" s="65"/>
      <c r="H101" s="66"/>
      <c r="I101" s="60"/>
      <c r="J101" s="60"/>
      <c r="K101" s="61">
        <f t="shared" si="10"/>
        <v>0</v>
      </c>
      <c r="L101" s="62" t="s">
        <v>75</v>
      </c>
      <c r="M101" s="67"/>
      <c r="N101" s="69" t="e">
        <f t="shared" si="12"/>
        <v>#DIV/0!</v>
      </c>
    </row>
    <row r="102" spans="2:14" x14ac:dyDescent="0.25">
      <c r="B102" s="57"/>
      <c r="C102" s="64"/>
      <c r="D102" s="58"/>
      <c r="E102" s="58"/>
      <c r="F102" s="65"/>
      <c r="G102" s="65"/>
      <c r="H102" s="66"/>
      <c r="I102" s="60"/>
      <c r="J102" s="60"/>
      <c r="K102" s="61">
        <f t="shared" si="10"/>
        <v>0</v>
      </c>
      <c r="L102" s="62" t="s">
        <v>75</v>
      </c>
      <c r="M102" s="67"/>
      <c r="N102" s="69" t="e">
        <f t="shared" si="12"/>
        <v>#DIV/0!</v>
      </c>
    </row>
    <row r="103" spans="2:14" x14ac:dyDescent="0.25">
      <c r="B103" s="57"/>
      <c r="C103" s="64"/>
      <c r="D103" s="58"/>
      <c r="E103" s="58"/>
      <c r="F103" s="65"/>
      <c r="G103" s="65"/>
      <c r="H103" s="66"/>
      <c r="I103" s="60"/>
      <c r="J103" s="60"/>
      <c r="K103" s="61">
        <f t="shared" si="10"/>
        <v>0</v>
      </c>
      <c r="L103" s="62" t="s">
        <v>75</v>
      </c>
      <c r="M103" s="67"/>
      <c r="N103" s="69" t="e">
        <f t="shared" si="12"/>
        <v>#DIV/0!</v>
      </c>
    </row>
    <row r="104" spans="2:14" x14ac:dyDescent="0.25">
      <c r="B104" s="57"/>
      <c r="C104" s="64"/>
      <c r="D104" s="58"/>
      <c r="E104" s="58"/>
      <c r="F104" s="65"/>
      <c r="G104" s="65"/>
      <c r="H104" s="66"/>
      <c r="I104" s="60"/>
      <c r="J104" s="60"/>
      <c r="K104" s="61">
        <f t="shared" si="10"/>
        <v>0</v>
      </c>
      <c r="L104" s="62" t="s">
        <v>75</v>
      </c>
      <c r="M104" s="67"/>
      <c r="N104" s="69" t="e">
        <f t="shared" si="12"/>
        <v>#DIV/0!</v>
      </c>
    </row>
    <row r="105" spans="2:14" x14ac:dyDescent="0.25">
      <c r="B105" s="57"/>
      <c r="C105" s="64"/>
      <c r="D105" s="58"/>
      <c r="E105" s="58"/>
      <c r="F105" s="65"/>
      <c r="G105" s="65"/>
      <c r="H105" s="66"/>
      <c r="I105" s="60"/>
      <c r="J105" s="60"/>
      <c r="K105" s="61">
        <f t="shared" si="10"/>
        <v>0</v>
      </c>
      <c r="L105" s="62" t="s">
        <v>75</v>
      </c>
      <c r="M105" s="67"/>
      <c r="N105" s="69" t="e">
        <f t="shared" si="12"/>
        <v>#DIV/0!</v>
      </c>
    </row>
    <row r="106" spans="2:14" x14ac:dyDescent="0.25">
      <c r="B106" s="57"/>
      <c r="C106" s="64"/>
      <c r="D106" s="58"/>
      <c r="E106" s="58"/>
      <c r="F106" s="65"/>
      <c r="G106" s="65"/>
      <c r="H106" s="66"/>
      <c r="I106" s="60"/>
      <c r="J106" s="60"/>
      <c r="K106" s="61">
        <f t="shared" si="10"/>
        <v>0</v>
      </c>
      <c r="L106" s="62" t="s">
        <v>75</v>
      </c>
      <c r="M106" s="67"/>
      <c r="N106" s="69" t="e">
        <f t="shared" si="12"/>
        <v>#DIV/0!</v>
      </c>
    </row>
    <row r="107" spans="2:14" x14ac:dyDescent="0.25">
      <c r="B107" s="57"/>
      <c r="C107" s="64"/>
      <c r="D107" s="58"/>
      <c r="E107" s="58"/>
      <c r="F107" s="65"/>
      <c r="G107" s="65"/>
      <c r="H107" s="66"/>
      <c r="I107" s="60"/>
      <c r="J107" s="60"/>
      <c r="K107" s="61">
        <f t="shared" si="10"/>
        <v>0</v>
      </c>
      <c r="L107" s="62" t="s">
        <v>75</v>
      </c>
      <c r="M107" s="67"/>
      <c r="N107" s="69" t="e">
        <f t="shared" si="12"/>
        <v>#DIV/0!</v>
      </c>
    </row>
    <row r="108" spans="2:14" x14ac:dyDescent="0.25">
      <c r="B108" s="57"/>
      <c r="C108" s="64"/>
      <c r="D108" s="58"/>
      <c r="E108" s="58"/>
      <c r="F108" s="65"/>
      <c r="G108" s="65"/>
      <c r="H108" s="66"/>
      <c r="I108" s="60"/>
      <c r="J108" s="60"/>
      <c r="K108" s="61">
        <f t="shared" si="10"/>
        <v>0</v>
      </c>
      <c r="L108" s="62" t="s">
        <v>75</v>
      </c>
      <c r="M108" s="67"/>
      <c r="N108" s="69" t="e">
        <f t="shared" si="12"/>
        <v>#DIV/0!</v>
      </c>
    </row>
    <row r="109" spans="2:14" x14ac:dyDescent="0.25">
      <c r="B109" s="57"/>
      <c r="C109" s="64"/>
      <c r="D109" s="58"/>
      <c r="E109" s="58"/>
      <c r="F109" s="65"/>
      <c r="G109" s="65"/>
      <c r="H109" s="66"/>
      <c r="I109" s="60"/>
      <c r="J109" s="60"/>
      <c r="K109" s="61">
        <f t="shared" si="10"/>
        <v>0</v>
      </c>
      <c r="L109" s="62" t="s">
        <v>75</v>
      </c>
      <c r="M109" s="67"/>
      <c r="N109" s="69" t="e">
        <f t="shared" si="12"/>
        <v>#DIV/0!</v>
      </c>
    </row>
    <row r="110" spans="2:14" x14ac:dyDescent="0.25">
      <c r="B110" s="57"/>
      <c r="C110" s="64"/>
      <c r="D110" s="58"/>
      <c r="E110" s="58"/>
      <c r="F110" s="65"/>
      <c r="G110" s="65"/>
      <c r="H110" s="66"/>
      <c r="I110" s="60"/>
      <c r="J110" s="60"/>
      <c r="K110" s="61">
        <f t="shared" si="10"/>
        <v>0</v>
      </c>
      <c r="L110" s="62" t="s">
        <v>75</v>
      </c>
      <c r="M110" s="67"/>
      <c r="N110" s="69" t="e">
        <f t="shared" si="12"/>
        <v>#DIV/0!</v>
      </c>
    </row>
    <row r="111" spans="2:14" x14ac:dyDescent="0.25">
      <c r="B111" s="57"/>
      <c r="C111" s="64"/>
      <c r="D111" s="58"/>
      <c r="E111" s="58"/>
      <c r="F111" s="65"/>
      <c r="G111" s="65"/>
      <c r="H111" s="66"/>
      <c r="I111" s="60"/>
      <c r="J111" s="60"/>
      <c r="K111" s="61">
        <f t="shared" si="10"/>
        <v>0</v>
      </c>
      <c r="L111" s="62" t="s">
        <v>75</v>
      </c>
      <c r="M111" s="67"/>
      <c r="N111" s="69" t="e">
        <f t="shared" si="12"/>
        <v>#DIV/0!</v>
      </c>
    </row>
    <row r="112" spans="2:14" x14ac:dyDescent="0.25">
      <c r="B112" s="57"/>
      <c r="C112" s="64"/>
      <c r="D112" s="58"/>
      <c r="E112" s="58"/>
      <c r="F112" s="65"/>
      <c r="G112" s="65"/>
      <c r="H112" s="66"/>
      <c r="I112" s="60"/>
      <c r="J112" s="60"/>
      <c r="K112" s="61">
        <f t="shared" si="10"/>
        <v>0</v>
      </c>
      <c r="L112" s="62" t="s">
        <v>75</v>
      </c>
      <c r="M112" s="67"/>
      <c r="N112" s="69" t="e">
        <f t="shared" si="12"/>
        <v>#DIV/0!</v>
      </c>
    </row>
    <row r="113" spans="2:14" x14ac:dyDescent="0.25">
      <c r="B113" s="57"/>
      <c r="C113" s="64"/>
      <c r="D113" s="58"/>
      <c r="E113" s="58"/>
      <c r="F113" s="65"/>
      <c r="G113" s="65"/>
      <c r="H113" s="66"/>
      <c r="I113" s="60"/>
      <c r="J113" s="60"/>
      <c r="K113" s="61">
        <f t="shared" si="10"/>
        <v>0</v>
      </c>
      <c r="L113" s="62" t="s">
        <v>75</v>
      </c>
      <c r="M113" s="67"/>
      <c r="N113" s="69" t="e">
        <f t="shared" si="12"/>
        <v>#DIV/0!</v>
      </c>
    </row>
    <row r="114" spans="2:14" x14ac:dyDescent="0.25">
      <c r="B114" s="57"/>
      <c r="C114" s="64"/>
      <c r="D114" s="58"/>
      <c r="E114" s="58"/>
      <c r="F114" s="65"/>
      <c r="G114" s="65"/>
      <c r="H114" s="66"/>
      <c r="I114" s="60"/>
      <c r="J114" s="60"/>
      <c r="K114" s="61">
        <f t="shared" si="10"/>
        <v>0</v>
      </c>
      <c r="L114" s="62" t="s">
        <v>75</v>
      </c>
      <c r="M114" s="67"/>
      <c r="N114" s="69" t="e">
        <f t="shared" si="12"/>
        <v>#DIV/0!</v>
      </c>
    </row>
    <row r="115" spans="2:14" x14ac:dyDescent="0.25">
      <c r="B115" s="57"/>
      <c r="C115" s="64"/>
      <c r="D115" s="58"/>
      <c r="E115" s="58"/>
      <c r="F115" s="65"/>
      <c r="G115" s="65"/>
      <c r="H115" s="66"/>
      <c r="I115" s="60"/>
      <c r="J115" s="60"/>
      <c r="K115" s="61">
        <f t="shared" si="10"/>
        <v>0</v>
      </c>
      <c r="L115" s="62" t="s">
        <v>75</v>
      </c>
      <c r="M115" s="67"/>
      <c r="N115" s="69" t="e">
        <f t="shared" si="12"/>
        <v>#DIV/0!</v>
      </c>
    </row>
    <row r="116" spans="2:14" x14ac:dyDescent="0.25">
      <c r="B116" s="57"/>
      <c r="C116" s="64"/>
      <c r="D116" s="58"/>
      <c r="E116" s="58"/>
      <c r="F116" s="65"/>
      <c r="G116" s="65"/>
      <c r="H116" s="66"/>
      <c r="I116" s="60"/>
      <c r="J116" s="60"/>
      <c r="K116" s="61">
        <f t="shared" si="10"/>
        <v>0</v>
      </c>
      <c r="L116" s="62" t="s">
        <v>75</v>
      </c>
      <c r="M116" s="67"/>
      <c r="N116" s="69" t="e">
        <f t="shared" si="12"/>
        <v>#DIV/0!</v>
      </c>
    </row>
    <row r="117" spans="2:14" x14ac:dyDescent="0.25">
      <c r="B117" s="57"/>
      <c r="C117" s="64"/>
      <c r="D117" s="58"/>
      <c r="E117" s="58"/>
      <c r="F117" s="65"/>
      <c r="G117" s="65"/>
      <c r="H117" s="66"/>
      <c r="I117" s="60"/>
      <c r="J117" s="60"/>
      <c r="K117" s="61">
        <f t="shared" si="10"/>
        <v>0</v>
      </c>
      <c r="L117" s="62" t="s">
        <v>75</v>
      </c>
      <c r="M117" s="67"/>
      <c r="N117" s="69" t="e">
        <f t="shared" si="12"/>
        <v>#DIV/0!</v>
      </c>
    </row>
    <row r="118" spans="2:14" x14ac:dyDescent="0.25">
      <c r="B118" s="57"/>
      <c r="C118" s="64"/>
      <c r="D118" s="58"/>
      <c r="E118" s="58"/>
      <c r="F118" s="65"/>
      <c r="G118" s="65"/>
      <c r="H118" s="66"/>
      <c r="I118" s="60"/>
      <c r="J118" s="60"/>
      <c r="K118" s="61">
        <f t="shared" si="10"/>
        <v>0</v>
      </c>
      <c r="L118" s="62" t="s">
        <v>75</v>
      </c>
      <c r="M118" s="67"/>
      <c r="N118" s="69" t="e">
        <f t="shared" si="12"/>
        <v>#DIV/0!</v>
      </c>
    </row>
    <row r="119" spans="2:14" x14ac:dyDescent="0.25">
      <c r="B119" s="57"/>
      <c r="C119" s="64"/>
      <c r="D119" s="58"/>
      <c r="E119" s="58"/>
      <c r="F119" s="65"/>
      <c r="G119" s="65"/>
      <c r="H119" s="66"/>
      <c r="I119" s="60"/>
      <c r="J119" s="60"/>
      <c r="K119" s="61">
        <f t="shared" si="10"/>
        <v>0</v>
      </c>
      <c r="L119" s="62" t="s">
        <v>75</v>
      </c>
      <c r="M119" s="67"/>
      <c r="N119" s="69" t="e">
        <f t="shared" si="12"/>
        <v>#DIV/0!</v>
      </c>
    </row>
    <row r="120" spans="2:14" x14ac:dyDescent="0.25">
      <c r="B120" s="57"/>
      <c r="C120" s="64"/>
      <c r="D120" s="58"/>
      <c r="E120" s="58"/>
      <c r="F120" s="65"/>
      <c r="G120" s="65"/>
      <c r="H120" s="66"/>
      <c r="I120" s="60"/>
      <c r="J120" s="60"/>
      <c r="K120" s="61">
        <f t="shared" si="10"/>
        <v>0</v>
      </c>
      <c r="L120" s="62" t="s">
        <v>75</v>
      </c>
      <c r="M120" s="67"/>
      <c r="N120" s="69" t="e">
        <f t="shared" si="12"/>
        <v>#DIV/0!</v>
      </c>
    </row>
    <row r="121" spans="2:14" x14ac:dyDescent="0.25">
      <c r="B121" s="57"/>
      <c r="C121" s="64"/>
      <c r="D121" s="58"/>
      <c r="E121" s="58"/>
      <c r="F121" s="65"/>
      <c r="G121" s="65"/>
      <c r="H121" s="66"/>
      <c r="I121" s="60"/>
      <c r="J121" s="60"/>
      <c r="K121" s="61">
        <f t="shared" si="10"/>
        <v>0</v>
      </c>
      <c r="L121" s="62" t="s">
        <v>75</v>
      </c>
      <c r="M121" s="67"/>
      <c r="N121" s="69" t="e">
        <f t="shared" si="12"/>
        <v>#DIV/0!</v>
      </c>
    </row>
    <row r="122" spans="2:14" x14ac:dyDescent="0.25">
      <c r="B122" s="57"/>
      <c r="C122" s="64"/>
      <c r="D122" s="58"/>
      <c r="E122" s="58"/>
      <c r="F122" s="65"/>
      <c r="G122" s="65"/>
      <c r="H122" s="66"/>
      <c r="I122" s="60"/>
      <c r="J122" s="60"/>
      <c r="K122" s="61">
        <f t="shared" si="10"/>
        <v>0</v>
      </c>
      <c r="L122" s="62" t="s">
        <v>75</v>
      </c>
      <c r="M122" s="67"/>
      <c r="N122" s="69" t="e">
        <f t="shared" si="12"/>
        <v>#DIV/0!</v>
      </c>
    </row>
    <row r="123" spans="2:14" x14ac:dyDescent="0.25">
      <c r="B123" s="57"/>
      <c r="C123" s="64"/>
      <c r="D123" s="58"/>
      <c r="E123" s="58"/>
      <c r="F123" s="65"/>
      <c r="G123" s="65"/>
      <c r="H123" s="66"/>
      <c r="I123" s="60"/>
      <c r="J123" s="60"/>
      <c r="K123" s="61">
        <f t="shared" si="10"/>
        <v>0</v>
      </c>
      <c r="L123" s="62" t="s">
        <v>75</v>
      </c>
      <c r="M123" s="67"/>
      <c r="N123" s="69" t="e">
        <f t="shared" si="12"/>
        <v>#DIV/0!</v>
      </c>
    </row>
    <row r="124" spans="2:14" x14ac:dyDescent="0.25">
      <c r="B124" s="57"/>
      <c r="C124" s="64"/>
      <c r="D124" s="58"/>
      <c r="E124" s="58"/>
      <c r="F124" s="65"/>
      <c r="G124" s="65"/>
      <c r="H124" s="66"/>
      <c r="I124" s="60"/>
      <c r="J124" s="60"/>
      <c r="K124" s="61">
        <f t="shared" si="10"/>
        <v>0</v>
      </c>
      <c r="L124" s="62" t="s">
        <v>75</v>
      </c>
      <c r="M124" s="67"/>
      <c r="N124" s="69" t="e">
        <f t="shared" si="12"/>
        <v>#DIV/0!</v>
      </c>
    </row>
    <row r="125" spans="2:14" x14ac:dyDescent="0.25">
      <c r="B125" s="57"/>
      <c r="C125" s="64"/>
      <c r="D125" s="58"/>
      <c r="E125" s="58"/>
      <c r="F125" s="65"/>
      <c r="G125" s="65"/>
      <c r="H125" s="66"/>
      <c r="I125" s="60"/>
      <c r="J125" s="60"/>
      <c r="K125" s="61">
        <f t="shared" si="10"/>
        <v>0</v>
      </c>
      <c r="L125" s="62" t="s">
        <v>75</v>
      </c>
      <c r="M125" s="67"/>
      <c r="N125" s="69" t="e">
        <f t="shared" si="12"/>
        <v>#DIV/0!</v>
      </c>
    </row>
    <row r="126" spans="2:14" x14ac:dyDescent="0.25">
      <c r="B126" s="57"/>
      <c r="C126" s="64"/>
      <c r="D126" s="58"/>
      <c r="E126" s="58"/>
      <c r="F126" s="65"/>
      <c r="G126" s="65"/>
      <c r="H126" s="66"/>
      <c r="I126" s="60"/>
      <c r="J126" s="60"/>
      <c r="K126" s="61">
        <f t="shared" si="10"/>
        <v>0</v>
      </c>
      <c r="L126" s="62" t="s">
        <v>75</v>
      </c>
      <c r="M126" s="67"/>
      <c r="N126" s="69" t="e">
        <f t="shared" si="12"/>
        <v>#DIV/0!</v>
      </c>
    </row>
    <row r="127" spans="2:14" x14ac:dyDescent="0.25">
      <c r="B127" s="57"/>
      <c r="C127" s="64"/>
      <c r="D127" s="58"/>
      <c r="E127" s="58"/>
      <c r="F127" s="65"/>
      <c r="G127" s="65"/>
      <c r="H127" s="66"/>
      <c r="I127" s="60"/>
      <c r="J127" s="60"/>
      <c r="K127" s="61">
        <f t="shared" si="10"/>
        <v>0</v>
      </c>
      <c r="L127" s="62" t="s">
        <v>75</v>
      </c>
      <c r="M127" s="67"/>
      <c r="N127" s="69" t="e">
        <f t="shared" si="12"/>
        <v>#DIV/0!</v>
      </c>
    </row>
    <row r="128" spans="2:14" x14ac:dyDescent="0.25">
      <c r="B128" s="57"/>
      <c r="C128" s="64"/>
      <c r="D128" s="58"/>
      <c r="E128" s="58"/>
      <c r="F128" s="65"/>
      <c r="G128" s="65"/>
      <c r="H128" s="66"/>
      <c r="I128" s="60"/>
      <c r="J128" s="60"/>
      <c r="K128" s="61">
        <f t="shared" si="10"/>
        <v>0</v>
      </c>
      <c r="L128" s="62" t="s">
        <v>75</v>
      </c>
      <c r="M128" s="67"/>
      <c r="N128" s="69" t="e">
        <f t="shared" si="12"/>
        <v>#DIV/0!</v>
      </c>
    </row>
    <row r="129" spans="2:14" x14ac:dyDescent="0.25">
      <c r="B129" s="57"/>
      <c r="C129" s="64"/>
      <c r="D129" s="58"/>
      <c r="E129" s="58"/>
      <c r="F129" s="65"/>
      <c r="G129" s="65"/>
      <c r="H129" s="66"/>
      <c r="I129" s="60"/>
      <c r="J129" s="60"/>
      <c r="K129" s="61">
        <f t="shared" si="10"/>
        <v>0</v>
      </c>
      <c r="L129" s="62" t="s">
        <v>75</v>
      </c>
      <c r="M129" s="67"/>
      <c r="N129" s="69" t="e">
        <f t="shared" si="12"/>
        <v>#DIV/0!</v>
      </c>
    </row>
    <row r="130" spans="2:14" x14ac:dyDescent="0.25">
      <c r="B130" s="57"/>
      <c r="C130" s="64"/>
      <c r="D130" s="58"/>
      <c r="E130" s="58"/>
      <c r="F130" s="65"/>
      <c r="G130" s="65"/>
      <c r="H130" s="66"/>
      <c r="I130" s="60"/>
      <c r="J130" s="60"/>
      <c r="K130" s="61">
        <f t="shared" si="10"/>
        <v>0</v>
      </c>
      <c r="L130" s="62" t="s">
        <v>75</v>
      </c>
      <c r="M130" s="67"/>
      <c r="N130" s="69" t="e">
        <f t="shared" si="12"/>
        <v>#DIV/0!</v>
      </c>
    </row>
    <row r="131" spans="2:14" x14ac:dyDescent="0.25">
      <c r="B131" s="57"/>
      <c r="C131" s="64"/>
      <c r="D131" s="58"/>
      <c r="E131" s="58"/>
      <c r="F131" s="65"/>
      <c r="G131" s="65"/>
      <c r="H131" s="66"/>
      <c r="I131" s="60"/>
      <c r="J131" s="60"/>
      <c r="K131" s="61">
        <f t="shared" si="10"/>
        <v>0</v>
      </c>
      <c r="L131" s="62" t="s">
        <v>75</v>
      </c>
      <c r="M131" s="67"/>
      <c r="N131" s="69" t="e">
        <f t="shared" si="12"/>
        <v>#DIV/0!</v>
      </c>
    </row>
    <row r="132" spans="2:14" x14ac:dyDescent="0.25">
      <c r="B132" s="57"/>
      <c r="C132" s="64"/>
      <c r="D132" s="58"/>
      <c r="E132" s="58"/>
      <c r="F132" s="65"/>
      <c r="G132" s="65"/>
      <c r="H132" s="66"/>
      <c r="I132" s="60"/>
      <c r="J132" s="60"/>
      <c r="K132" s="61">
        <f t="shared" si="10"/>
        <v>0</v>
      </c>
      <c r="L132" s="62" t="s">
        <v>75</v>
      </c>
      <c r="M132" s="67"/>
      <c r="N132" s="69" t="e">
        <f t="shared" si="12"/>
        <v>#DIV/0!</v>
      </c>
    </row>
    <row r="133" spans="2:14" x14ac:dyDescent="0.25">
      <c r="B133" s="57"/>
      <c r="C133" s="64"/>
      <c r="D133" s="58"/>
      <c r="E133" s="58"/>
      <c r="F133" s="65"/>
      <c r="G133" s="65"/>
      <c r="H133" s="66"/>
      <c r="I133" s="60"/>
      <c r="J133" s="60"/>
      <c r="K133" s="61">
        <f t="shared" si="10"/>
        <v>0</v>
      </c>
      <c r="L133" s="62" t="s">
        <v>75</v>
      </c>
      <c r="M133" s="67"/>
      <c r="N133" s="69" t="e">
        <f t="shared" si="12"/>
        <v>#DIV/0!</v>
      </c>
    </row>
    <row r="134" spans="2:14" x14ac:dyDescent="0.25">
      <c r="B134" s="57"/>
      <c r="C134" s="64"/>
      <c r="D134" s="58"/>
      <c r="E134" s="58"/>
      <c r="F134" s="65"/>
      <c r="G134" s="65"/>
      <c r="H134" s="66"/>
      <c r="I134" s="60"/>
      <c r="J134" s="60"/>
      <c r="K134" s="61">
        <f t="shared" si="10"/>
        <v>0</v>
      </c>
      <c r="L134" s="62" t="s">
        <v>75</v>
      </c>
      <c r="M134" s="67"/>
      <c r="N134" s="69" t="e">
        <f t="shared" si="12"/>
        <v>#DIV/0!</v>
      </c>
    </row>
    <row r="135" spans="2:14" x14ac:dyDescent="0.25">
      <c r="B135" s="57"/>
      <c r="C135" s="64"/>
      <c r="D135" s="58"/>
      <c r="E135" s="58"/>
      <c r="F135" s="65"/>
      <c r="G135" s="65"/>
      <c r="H135" s="66"/>
      <c r="I135" s="60"/>
      <c r="J135" s="60"/>
      <c r="K135" s="61">
        <f t="shared" si="10"/>
        <v>0</v>
      </c>
      <c r="L135" s="62" t="s">
        <v>75</v>
      </c>
      <c r="M135" s="67"/>
      <c r="N135" s="69" t="e">
        <f t="shared" si="12"/>
        <v>#DIV/0!</v>
      </c>
    </row>
    <row r="136" spans="2:14" x14ac:dyDescent="0.25">
      <c r="B136" s="57"/>
      <c r="C136" s="64"/>
      <c r="D136" s="58"/>
      <c r="E136" s="58"/>
      <c r="F136" s="65"/>
      <c r="G136" s="65"/>
      <c r="H136" s="66"/>
      <c r="I136" s="60"/>
      <c r="J136" s="60"/>
      <c r="K136" s="61">
        <f t="shared" si="10"/>
        <v>0</v>
      </c>
      <c r="L136" s="62" t="s">
        <v>75</v>
      </c>
      <c r="M136" s="67"/>
      <c r="N136" s="69" t="e">
        <f t="shared" si="12"/>
        <v>#DIV/0!</v>
      </c>
    </row>
    <row r="137" spans="2:14" x14ac:dyDescent="0.25">
      <c r="B137" s="57"/>
      <c r="C137" s="64"/>
      <c r="D137" s="58"/>
      <c r="E137" s="58"/>
      <c r="F137" s="65"/>
      <c r="G137" s="65"/>
      <c r="H137" s="66"/>
      <c r="I137" s="60"/>
      <c r="J137" s="60"/>
      <c r="K137" s="61">
        <f t="shared" ref="K137:K200" si="13">+J137-I137</f>
        <v>0</v>
      </c>
      <c r="L137" s="62" t="s">
        <v>75</v>
      </c>
      <c r="M137" s="67"/>
      <c r="N137" s="69" t="e">
        <f t="shared" ref="N137:N200" si="14">+K138/M138</f>
        <v>#DIV/0!</v>
      </c>
    </row>
    <row r="138" spans="2:14" x14ac:dyDescent="0.25">
      <c r="B138" s="57"/>
      <c r="C138" s="64"/>
      <c r="D138" s="58"/>
      <c r="E138" s="58"/>
      <c r="F138" s="65"/>
      <c r="G138" s="65"/>
      <c r="H138" s="66"/>
      <c r="I138" s="60"/>
      <c r="J138" s="60"/>
      <c r="K138" s="61">
        <f t="shared" si="13"/>
        <v>0</v>
      </c>
      <c r="L138" s="62" t="s">
        <v>75</v>
      </c>
      <c r="M138" s="67"/>
      <c r="N138" s="69" t="e">
        <f t="shared" si="14"/>
        <v>#DIV/0!</v>
      </c>
    </row>
    <row r="139" spans="2:14" x14ac:dyDescent="0.25">
      <c r="B139" s="57"/>
      <c r="C139" s="64"/>
      <c r="D139" s="58"/>
      <c r="E139" s="58"/>
      <c r="F139" s="65"/>
      <c r="G139" s="65"/>
      <c r="H139" s="66"/>
      <c r="I139" s="60"/>
      <c r="J139" s="60"/>
      <c r="K139" s="61">
        <f t="shared" si="13"/>
        <v>0</v>
      </c>
      <c r="L139" s="62" t="s">
        <v>75</v>
      </c>
      <c r="M139" s="67"/>
      <c r="N139" s="69" t="e">
        <f t="shared" si="14"/>
        <v>#DIV/0!</v>
      </c>
    </row>
    <row r="140" spans="2:14" x14ac:dyDescent="0.25">
      <c r="B140" s="57"/>
      <c r="C140" s="64"/>
      <c r="D140" s="58"/>
      <c r="E140" s="58"/>
      <c r="F140" s="65"/>
      <c r="G140" s="65"/>
      <c r="H140" s="66"/>
      <c r="I140" s="60"/>
      <c r="J140" s="60"/>
      <c r="K140" s="61">
        <f t="shared" si="13"/>
        <v>0</v>
      </c>
      <c r="L140" s="62" t="s">
        <v>75</v>
      </c>
      <c r="M140" s="67"/>
      <c r="N140" s="69" t="e">
        <f t="shared" si="14"/>
        <v>#DIV/0!</v>
      </c>
    </row>
    <row r="141" spans="2:14" x14ac:dyDescent="0.25">
      <c r="B141" s="57"/>
      <c r="C141" s="64"/>
      <c r="D141" s="58"/>
      <c r="E141" s="58"/>
      <c r="F141" s="65"/>
      <c r="G141" s="65"/>
      <c r="H141" s="66"/>
      <c r="I141" s="60"/>
      <c r="J141" s="60"/>
      <c r="K141" s="61">
        <f t="shared" si="13"/>
        <v>0</v>
      </c>
      <c r="L141" s="62" t="s">
        <v>75</v>
      </c>
      <c r="M141" s="67"/>
      <c r="N141" s="69" t="e">
        <f t="shared" si="14"/>
        <v>#DIV/0!</v>
      </c>
    </row>
    <row r="142" spans="2:14" x14ac:dyDescent="0.25">
      <c r="B142" s="57"/>
      <c r="C142" s="64"/>
      <c r="D142" s="58"/>
      <c r="E142" s="58"/>
      <c r="F142" s="65"/>
      <c r="G142" s="65"/>
      <c r="H142" s="66"/>
      <c r="I142" s="60"/>
      <c r="J142" s="60"/>
      <c r="K142" s="61">
        <f t="shared" si="13"/>
        <v>0</v>
      </c>
      <c r="L142" s="62" t="s">
        <v>75</v>
      </c>
      <c r="M142" s="67"/>
      <c r="N142" s="69" t="e">
        <f t="shared" si="14"/>
        <v>#DIV/0!</v>
      </c>
    </row>
    <row r="143" spans="2:14" x14ac:dyDescent="0.25">
      <c r="B143" s="57"/>
      <c r="C143" s="64"/>
      <c r="D143" s="58"/>
      <c r="E143" s="58"/>
      <c r="F143" s="65"/>
      <c r="G143" s="65"/>
      <c r="H143" s="66"/>
      <c r="I143" s="60"/>
      <c r="J143" s="60"/>
      <c r="K143" s="61">
        <f t="shared" si="13"/>
        <v>0</v>
      </c>
      <c r="L143" s="62" t="s">
        <v>75</v>
      </c>
      <c r="M143" s="67"/>
      <c r="N143" s="69" t="e">
        <f t="shared" si="14"/>
        <v>#DIV/0!</v>
      </c>
    </row>
    <row r="144" spans="2:14" x14ac:dyDescent="0.25">
      <c r="B144" s="57"/>
      <c r="C144" s="64"/>
      <c r="D144" s="58"/>
      <c r="E144" s="58"/>
      <c r="F144" s="65"/>
      <c r="G144" s="65"/>
      <c r="H144" s="66"/>
      <c r="I144" s="60"/>
      <c r="J144" s="60"/>
      <c r="K144" s="61">
        <f t="shared" si="13"/>
        <v>0</v>
      </c>
      <c r="L144" s="62" t="s">
        <v>75</v>
      </c>
      <c r="M144" s="67"/>
      <c r="N144" s="69" t="e">
        <f t="shared" si="14"/>
        <v>#DIV/0!</v>
      </c>
    </row>
    <row r="145" spans="2:14" x14ac:dyDescent="0.25">
      <c r="B145" s="57"/>
      <c r="C145" s="64"/>
      <c r="D145" s="58"/>
      <c r="E145" s="58"/>
      <c r="F145" s="65"/>
      <c r="G145" s="65"/>
      <c r="H145" s="66"/>
      <c r="I145" s="60"/>
      <c r="J145" s="60"/>
      <c r="K145" s="61">
        <f t="shared" si="13"/>
        <v>0</v>
      </c>
      <c r="L145" s="62" t="s">
        <v>75</v>
      </c>
      <c r="M145" s="67"/>
      <c r="N145" s="69" t="e">
        <f t="shared" si="14"/>
        <v>#DIV/0!</v>
      </c>
    </row>
    <row r="146" spans="2:14" x14ac:dyDescent="0.25">
      <c r="B146" s="57"/>
      <c r="C146" s="64"/>
      <c r="D146" s="58"/>
      <c r="E146" s="58"/>
      <c r="F146" s="65"/>
      <c r="G146" s="65"/>
      <c r="H146" s="66"/>
      <c r="I146" s="60"/>
      <c r="J146" s="60"/>
      <c r="K146" s="61">
        <f t="shared" si="13"/>
        <v>0</v>
      </c>
      <c r="L146" s="62" t="s">
        <v>75</v>
      </c>
      <c r="M146" s="67"/>
      <c r="N146" s="69" t="e">
        <f t="shared" si="14"/>
        <v>#DIV/0!</v>
      </c>
    </row>
    <row r="147" spans="2:14" x14ac:dyDescent="0.25">
      <c r="B147" s="57"/>
      <c r="C147" s="64"/>
      <c r="D147" s="58"/>
      <c r="E147" s="58"/>
      <c r="F147" s="65"/>
      <c r="G147" s="65"/>
      <c r="H147" s="66"/>
      <c r="I147" s="60"/>
      <c r="J147" s="60"/>
      <c r="K147" s="61">
        <f t="shared" si="13"/>
        <v>0</v>
      </c>
      <c r="L147" s="62" t="s">
        <v>75</v>
      </c>
      <c r="M147" s="67"/>
      <c r="N147" s="69" t="e">
        <f t="shared" si="14"/>
        <v>#DIV/0!</v>
      </c>
    </row>
    <row r="148" spans="2:14" x14ac:dyDescent="0.25">
      <c r="B148" s="57"/>
      <c r="C148" s="64"/>
      <c r="D148" s="58"/>
      <c r="E148" s="58"/>
      <c r="F148" s="65"/>
      <c r="G148" s="65"/>
      <c r="H148" s="66"/>
      <c r="I148" s="60"/>
      <c r="J148" s="60"/>
      <c r="K148" s="61">
        <f t="shared" si="13"/>
        <v>0</v>
      </c>
      <c r="L148" s="62" t="s">
        <v>75</v>
      </c>
      <c r="M148" s="67"/>
      <c r="N148" s="69" t="e">
        <f t="shared" si="14"/>
        <v>#DIV/0!</v>
      </c>
    </row>
    <row r="149" spans="2:14" x14ac:dyDescent="0.25">
      <c r="B149" s="57"/>
      <c r="C149" s="64"/>
      <c r="D149" s="58"/>
      <c r="E149" s="58"/>
      <c r="F149" s="65"/>
      <c r="G149" s="65"/>
      <c r="H149" s="66"/>
      <c r="I149" s="60"/>
      <c r="J149" s="60"/>
      <c r="K149" s="61">
        <f t="shared" si="13"/>
        <v>0</v>
      </c>
      <c r="L149" s="62" t="s">
        <v>75</v>
      </c>
      <c r="M149" s="67"/>
      <c r="N149" s="69" t="e">
        <f t="shared" si="14"/>
        <v>#DIV/0!</v>
      </c>
    </row>
    <row r="150" spans="2:14" x14ac:dyDescent="0.25">
      <c r="B150" s="57"/>
      <c r="C150" s="64"/>
      <c r="D150" s="58"/>
      <c r="E150" s="58"/>
      <c r="F150" s="65"/>
      <c r="G150" s="65"/>
      <c r="H150" s="66"/>
      <c r="I150" s="60"/>
      <c r="J150" s="60"/>
      <c r="K150" s="61">
        <f t="shared" si="13"/>
        <v>0</v>
      </c>
      <c r="L150" s="62" t="s">
        <v>75</v>
      </c>
      <c r="M150" s="67"/>
      <c r="N150" s="69" t="e">
        <f t="shared" si="14"/>
        <v>#DIV/0!</v>
      </c>
    </row>
    <row r="151" spans="2:14" x14ac:dyDescent="0.25">
      <c r="B151" s="57"/>
      <c r="C151" s="64"/>
      <c r="D151" s="58"/>
      <c r="E151" s="58"/>
      <c r="F151" s="65"/>
      <c r="G151" s="65"/>
      <c r="H151" s="66"/>
      <c r="I151" s="60"/>
      <c r="J151" s="60"/>
      <c r="K151" s="61">
        <f t="shared" si="13"/>
        <v>0</v>
      </c>
      <c r="L151" s="62" t="s">
        <v>75</v>
      </c>
      <c r="M151" s="67"/>
      <c r="N151" s="69" t="e">
        <f t="shared" si="14"/>
        <v>#DIV/0!</v>
      </c>
    </row>
    <row r="152" spans="2:14" x14ac:dyDescent="0.25">
      <c r="B152" s="57"/>
      <c r="C152" s="64"/>
      <c r="D152" s="58"/>
      <c r="E152" s="58"/>
      <c r="F152" s="65"/>
      <c r="G152" s="65"/>
      <c r="H152" s="66"/>
      <c r="I152" s="60"/>
      <c r="J152" s="60"/>
      <c r="K152" s="61">
        <f t="shared" si="13"/>
        <v>0</v>
      </c>
      <c r="L152" s="62" t="s">
        <v>75</v>
      </c>
      <c r="M152" s="67"/>
      <c r="N152" s="69" t="e">
        <f t="shared" si="14"/>
        <v>#DIV/0!</v>
      </c>
    </row>
    <row r="153" spans="2:14" x14ac:dyDescent="0.25">
      <c r="B153" s="57"/>
      <c r="C153" s="64"/>
      <c r="D153" s="58"/>
      <c r="E153" s="58"/>
      <c r="F153" s="65"/>
      <c r="G153" s="65"/>
      <c r="H153" s="66"/>
      <c r="I153" s="60"/>
      <c r="J153" s="60"/>
      <c r="K153" s="61">
        <f t="shared" si="13"/>
        <v>0</v>
      </c>
      <c r="L153" s="62" t="s">
        <v>75</v>
      </c>
      <c r="M153" s="67"/>
      <c r="N153" s="69" t="e">
        <f t="shared" si="14"/>
        <v>#DIV/0!</v>
      </c>
    </row>
    <row r="154" spans="2:14" x14ac:dyDescent="0.25">
      <c r="B154" s="57"/>
      <c r="C154" s="64"/>
      <c r="D154" s="58"/>
      <c r="E154" s="58"/>
      <c r="F154" s="65"/>
      <c r="G154" s="65"/>
      <c r="H154" s="66"/>
      <c r="I154" s="60"/>
      <c r="J154" s="60"/>
      <c r="K154" s="61">
        <f t="shared" si="13"/>
        <v>0</v>
      </c>
      <c r="L154" s="62" t="s">
        <v>75</v>
      </c>
      <c r="M154" s="67"/>
      <c r="N154" s="69" t="e">
        <f t="shared" si="14"/>
        <v>#DIV/0!</v>
      </c>
    </row>
    <row r="155" spans="2:14" x14ac:dyDescent="0.25">
      <c r="B155" s="57"/>
      <c r="C155" s="64"/>
      <c r="D155" s="58"/>
      <c r="E155" s="58"/>
      <c r="F155" s="65"/>
      <c r="G155" s="65"/>
      <c r="H155" s="66"/>
      <c r="I155" s="60"/>
      <c r="J155" s="60"/>
      <c r="K155" s="61">
        <f t="shared" si="13"/>
        <v>0</v>
      </c>
      <c r="L155" s="62" t="s">
        <v>75</v>
      </c>
      <c r="M155" s="67"/>
      <c r="N155" s="69" t="e">
        <f t="shared" si="14"/>
        <v>#DIV/0!</v>
      </c>
    </row>
    <row r="156" spans="2:14" x14ac:dyDescent="0.25">
      <c r="B156" s="57"/>
      <c r="C156" s="64"/>
      <c r="D156" s="58"/>
      <c r="E156" s="58"/>
      <c r="F156" s="65"/>
      <c r="G156" s="65"/>
      <c r="H156" s="66"/>
      <c r="I156" s="60"/>
      <c r="J156" s="60"/>
      <c r="K156" s="61">
        <f t="shared" si="13"/>
        <v>0</v>
      </c>
      <c r="L156" s="62" t="s">
        <v>75</v>
      </c>
      <c r="M156" s="67"/>
      <c r="N156" s="69" t="e">
        <f t="shared" si="14"/>
        <v>#DIV/0!</v>
      </c>
    </row>
    <row r="157" spans="2:14" x14ac:dyDescent="0.25">
      <c r="B157" s="57"/>
      <c r="C157" s="64"/>
      <c r="D157" s="58"/>
      <c r="E157" s="58"/>
      <c r="F157" s="65"/>
      <c r="G157" s="65"/>
      <c r="H157" s="66"/>
      <c r="I157" s="60"/>
      <c r="J157" s="60"/>
      <c r="K157" s="61">
        <f t="shared" si="13"/>
        <v>0</v>
      </c>
      <c r="L157" s="62" t="s">
        <v>75</v>
      </c>
      <c r="M157" s="67"/>
      <c r="N157" s="69" t="e">
        <f t="shared" si="14"/>
        <v>#DIV/0!</v>
      </c>
    </row>
    <row r="158" spans="2:14" x14ac:dyDescent="0.25">
      <c r="B158" s="57"/>
      <c r="C158" s="64"/>
      <c r="D158" s="58"/>
      <c r="E158" s="58"/>
      <c r="F158" s="65"/>
      <c r="G158" s="65"/>
      <c r="H158" s="66"/>
      <c r="I158" s="60"/>
      <c r="J158" s="60"/>
      <c r="K158" s="61">
        <f t="shared" si="13"/>
        <v>0</v>
      </c>
      <c r="L158" s="62" t="s">
        <v>75</v>
      </c>
      <c r="M158" s="67"/>
      <c r="N158" s="69" t="e">
        <f t="shared" si="14"/>
        <v>#DIV/0!</v>
      </c>
    </row>
    <row r="159" spans="2:14" x14ac:dyDescent="0.25">
      <c r="B159" s="57"/>
      <c r="C159" s="64"/>
      <c r="D159" s="58"/>
      <c r="E159" s="58"/>
      <c r="F159" s="65"/>
      <c r="G159" s="65"/>
      <c r="H159" s="66"/>
      <c r="I159" s="60"/>
      <c r="J159" s="60"/>
      <c r="K159" s="61">
        <f t="shared" si="13"/>
        <v>0</v>
      </c>
      <c r="L159" s="62" t="s">
        <v>75</v>
      </c>
      <c r="M159" s="67"/>
      <c r="N159" s="69" t="e">
        <f t="shared" si="14"/>
        <v>#DIV/0!</v>
      </c>
    </row>
    <row r="160" spans="2:14" x14ac:dyDescent="0.25">
      <c r="B160" s="57"/>
      <c r="C160" s="64"/>
      <c r="D160" s="58"/>
      <c r="E160" s="58"/>
      <c r="F160" s="65"/>
      <c r="G160" s="65"/>
      <c r="H160" s="66"/>
      <c r="I160" s="60"/>
      <c r="J160" s="60"/>
      <c r="K160" s="61">
        <f t="shared" si="13"/>
        <v>0</v>
      </c>
      <c r="L160" s="62" t="s">
        <v>75</v>
      </c>
      <c r="M160" s="67"/>
      <c r="N160" s="69" t="e">
        <f t="shared" si="14"/>
        <v>#DIV/0!</v>
      </c>
    </row>
    <row r="161" spans="2:14" x14ac:dyDescent="0.25">
      <c r="B161" s="57"/>
      <c r="C161" s="64"/>
      <c r="D161" s="58"/>
      <c r="E161" s="58"/>
      <c r="F161" s="65"/>
      <c r="G161" s="65"/>
      <c r="H161" s="66"/>
      <c r="I161" s="60"/>
      <c r="J161" s="60"/>
      <c r="K161" s="61">
        <f t="shared" si="13"/>
        <v>0</v>
      </c>
      <c r="L161" s="62" t="s">
        <v>75</v>
      </c>
      <c r="M161" s="67"/>
      <c r="N161" s="69" t="e">
        <f t="shared" si="14"/>
        <v>#DIV/0!</v>
      </c>
    </row>
    <row r="162" spans="2:14" x14ac:dyDescent="0.25">
      <c r="B162" s="57"/>
      <c r="C162" s="64"/>
      <c r="D162" s="58"/>
      <c r="E162" s="58"/>
      <c r="F162" s="65"/>
      <c r="G162" s="65"/>
      <c r="H162" s="66"/>
      <c r="I162" s="60"/>
      <c r="J162" s="60"/>
      <c r="K162" s="61">
        <f t="shared" si="13"/>
        <v>0</v>
      </c>
      <c r="L162" s="62" t="s">
        <v>75</v>
      </c>
      <c r="M162" s="67"/>
      <c r="N162" s="69" t="e">
        <f t="shared" si="14"/>
        <v>#DIV/0!</v>
      </c>
    </row>
    <row r="163" spans="2:14" x14ac:dyDescent="0.25">
      <c r="B163" s="57"/>
      <c r="C163" s="64"/>
      <c r="D163" s="58"/>
      <c r="E163" s="58"/>
      <c r="F163" s="65"/>
      <c r="G163" s="65"/>
      <c r="H163" s="66"/>
      <c r="I163" s="60"/>
      <c r="J163" s="60"/>
      <c r="K163" s="61">
        <f t="shared" si="13"/>
        <v>0</v>
      </c>
      <c r="L163" s="62" t="s">
        <v>75</v>
      </c>
      <c r="M163" s="67"/>
      <c r="N163" s="69" t="e">
        <f t="shared" si="14"/>
        <v>#DIV/0!</v>
      </c>
    </row>
    <row r="164" spans="2:14" x14ac:dyDescent="0.25">
      <c r="B164" s="57"/>
      <c r="C164" s="64"/>
      <c r="D164" s="58"/>
      <c r="E164" s="58"/>
      <c r="F164" s="65"/>
      <c r="G164" s="65"/>
      <c r="H164" s="66"/>
      <c r="I164" s="60"/>
      <c r="J164" s="60"/>
      <c r="K164" s="61">
        <f t="shared" si="13"/>
        <v>0</v>
      </c>
      <c r="L164" s="62" t="s">
        <v>75</v>
      </c>
      <c r="M164" s="67"/>
      <c r="N164" s="69" t="e">
        <f t="shared" si="14"/>
        <v>#DIV/0!</v>
      </c>
    </row>
    <row r="165" spans="2:14" x14ac:dyDescent="0.25">
      <c r="B165" s="57"/>
      <c r="C165" s="64"/>
      <c r="D165" s="58"/>
      <c r="E165" s="58"/>
      <c r="F165" s="65"/>
      <c r="G165" s="65"/>
      <c r="H165" s="66"/>
      <c r="I165" s="60"/>
      <c r="J165" s="60"/>
      <c r="K165" s="61">
        <f t="shared" si="13"/>
        <v>0</v>
      </c>
      <c r="L165" s="62" t="s">
        <v>75</v>
      </c>
      <c r="M165" s="67"/>
      <c r="N165" s="69" t="e">
        <f t="shared" si="14"/>
        <v>#DIV/0!</v>
      </c>
    </row>
    <row r="166" spans="2:14" x14ac:dyDescent="0.25">
      <c r="B166" s="57"/>
      <c r="C166" s="64"/>
      <c r="D166" s="58"/>
      <c r="E166" s="58"/>
      <c r="F166" s="65"/>
      <c r="G166" s="65"/>
      <c r="H166" s="66"/>
      <c r="I166" s="60"/>
      <c r="J166" s="60"/>
      <c r="K166" s="61">
        <f t="shared" si="13"/>
        <v>0</v>
      </c>
      <c r="L166" s="62" t="s">
        <v>75</v>
      </c>
      <c r="M166" s="67"/>
      <c r="N166" s="69" t="e">
        <f t="shared" si="14"/>
        <v>#DIV/0!</v>
      </c>
    </row>
    <row r="167" spans="2:14" x14ac:dyDescent="0.25">
      <c r="B167" s="57"/>
      <c r="C167" s="64"/>
      <c r="D167" s="58"/>
      <c r="E167" s="58"/>
      <c r="F167" s="65"/>
      <c r="G167" s="65"/>
      <c r="H167" s="66"/>
      <c r="I167" s="60"/>
      <c r="J167" s="60"/>
      <c r="K167" s="61">
        <f t="shared" si="13"/>
        <v>0</v>
      </c>
      <c r="L167" s="62" t="s">
        <v>75</v>
      </c>
      <c r="M167" s="67"/>
      <c r="N167" s="69" t="e">
        <f t="shared" si="14"/>
        <v>#DIV/0!</v>
      </c>
    </row>
    <row r="168" spans="2:14" x14ac:dyDescent="0.25">
      <c r="B168" s="57"/>
      <c r="C168" s="64"/>
      <c r="D168" s="58"/>
      <c r="E168" s="58"/>
      <c r="F168" s="65"/>
      <c r="G168" s="65"/>
      <c r="H168" s="66"/>
      <c r="I168" s="60"/>
      <c r="J168" s="60"/>
      <c r="K168" s="61">
        <f t="shared" si="13"/>
        <v>0</v>
      </c>
      <c r="L168" s="62" t="s">
        <v>75</v>
      </c>
      <c r="M168" s="67"/>
      <c r="N168" s="69" t="e">
        <f t="shared" si="14"/>
        <v>#DIV/0!</v>
      </c>
    </row>
    <row r="169" spans="2:14" x14ac:dyDescent="0.25">
      <c r="B169" s="57"/>
      <c r="C169" s="64"/>
      <c r="D169" s="58"/>
      <c r="E169" s="58"/>
      <c r="F169" s="65"/>
      <c r="G169" s="65"/>
      <c r="H169" s="66"/>
      <c r="I169" s="60"/>
      <c r="J169" s="60"/>
      <c r="K169" s="61">
        <f t="shared" si="13"/>
        <v>0</v>
      </c>
      <c r="L169" s="62" t="s">
        <v>75</v>
      </c>
      <c r="M169" s="67"/>
      <c r="N169" s="69" t="e">
        <f t="shared" si="14"/>
        <v>#DIV/0!</v>
      </c>
    </row>
    <row r="170" spans="2:14" x14ac:dyDescent="0.25">
      <c r="B170" s="57"/>
      <c r="C170" s="64"/>
      <c r="D170" s="58"/>
      <c r="E170" s="58"/>
      <c r="F170" s="65"/>
      <c r="G170" s="65"/>
      <c r="H170" s="66"/>
      <c r="I170" s="60"/>
      <c r="J170" s="60"/>
      <c r="K170" s="61">
        <f t="shared" si="13"/>
        <v>0</v>
      </c>
      <c r="L170" s="62" t="s">
        <v>75</v>
      </c>
      <c r="M170" s="67"/>
      <c r="N170" s="69" t="e">
        <f t="shared" si="14"/>
        <v>#DIV/0!</v>
      </c>
    </row>
    <row r="171" spans="2:14" x14ac:dyDescent="0.25">
      <c r="B171" s="57"/>
      <c r="C171" s="64"/>
      <c r="D171" s="58"/>
      <c r="E171" s="58"/>
      <c r="F171" s="65"/>
      <c r="G171" s="65"/>
      <c r="H171" s="66"/>
      <c r="I171" s="60"/>
      <c r="J171" s="60"/>
      <c r="K171" s="61">
        <f t="shared" si="13"/>
        <v>0</v>
      </c>
      <c r="L171" s="62" t="s">
        <v>75</v>
      </c>
      <c r="M171" s="67"/>
      <c r="N171" s="69" t="e">
        <f t="shared" si="14"/>
        <v>#DIV/0!</v>
      </c>
    </row>
    <row r="172" spans="2:14" x14ac:dyDescent="0.25">
      <c r="B172" s="57"/>
      <c r="C172" s="64"/>
      <c r="D172" s="58"/>
      <c r="E172" s="58"/>
      <c r="F172" s="65"/>
      <c r="G172" s="65"/>
      <c r="H172" s="66"/>
      <c r="I172" s="60"/>
      <c r="J172" s="60"/>
      <c r="K172" s="61">
        <f t="shared" si="13"/>
        <v>0</v>
      </c>
      <c r="L172" s="62" t="s">
        <v>75</v>
      </c>
      <c r="M172" s="67"/>
      <c r="N172" s="69" t="e">
        <f t="shared" si="14"/>
        <v>#DIV/0!</v>
      </c>
    </row>
    <row r="173" spans="2:14" x14ac:dyDescent="0.25">
      <c r="B173" s="57"/>
      <c r="C173" s="64"/>
      <c r="D173" s="58"/>
      <c r="E173" s="58"/>
      <c r="F173" s="65"/>
      <c r="G173" s="65"/>
      <c r="H173" s="66"/>
      <c r="I173" s="60"/>
      <c r="J173" s="60"/>
      <c r="K173" s="61">
        <f t="shared" si="13"/>
        <v>0</v>
      </c>
      <c r="L173" s="62" t="s">
        <v>75</v>
      </c>
      <c r="M173" s="67"/>
      <c r="N173" s="69" t="e">
        <f t="shared" si="14"/>
        <v>#DIV/0!</v>
      </c>
    </row>
    <row r="174" spans="2:14" x14ac:dyDescent="0.25">
      <c r="B174" s="57"/>
      <c r="C174" s="64"/>
      <c r="D174" s="58"/>
      <c r="E174" s="58"/>
      <c r="F174" s="65"/>
      <c r="G174" s="65"/>
      <c r="H174" s="66"/>
      <c r="I174" s="60"/>
      <c r="J174" s="60"/>
      <c r="K174" s="61">
        <f t="shared" si="13"/>
        <v>0</v>
      </c>
      <c r="L174" s="62" t="s">
        <v>75</v>
      </c>
      <c r="M174" s="67"/>
      <c r="N174" s="69" t="e">
        <f t="shared" si="14"/>
        <v>#DIV/0!</v>
      </c>
    </row>
    <row r="175" spans="2:14" x14ac:dyDescent="0.25">
      <c r="B175" s="57"/>
      <c r="C175" s="64"/>
      <c r="D175" s="58"/>
      <c r="E175" s="58"/>
      <c r="F175" s="65"/>
      <c r="G175" s="65"/>
      <c r="H175" s="66"/>
      <c r="I175" s="60"/>
      <c r="J175" s="60"/>
      <c r="K175" s="61">
        <f t="shared" si="13"/>
        <v>0</v>
      </c>
      <c r="L175" s="62" t="s">
        <v>75</v>
      </c>
      <c r="M175" s="67"/>
      <c r="N175" s="69" t="e">
        <f t="shared" si="14"/>
        <v>#DIV/0!</v>
      </c>
    </row>
    <row r="176" spans="2:14" x14ac:dyDescent="0.25">
      <c r="B176" s="57"/>
      <c r="C176" s="64"/>
      <c r="D176" s="58"/>
      <c r="E176" s="58"/>
      <c r="F176" s="65"/>
      <c r="G176" s="65"/>
      <c r="H176" s="66"/>
      <c r="I176" s="60"/>
      <c r="J176" s="60"/>
      <c r="K176" s="61">
        <f t="shared" si="13"/>
        <v>0</v>
      </c>
      <c r="L176" s="62" t="s">
        <v>75</v>
      </c>
      <c r="M176" s="67"/>
      <c r="N176" s="69" t="e">
        <f t="shared" si="14"/>
        <v>#DIV/0!</v>
      </c>
    </row>
    <row r="177" spans="2:14" x14ac:dyDescent="0.25">
      <c r="B177" s="57"/>
      <c r="C177" s="64"/>
      <c r="D177" s="58"/>
      <c r="E177" s="58"/>
      <c r="F177" s="65"/>
      <c r="G177" s="65"/>
      <c r="H177" s="66"/>
      <c r="I177" s="60"/>
      <c r="J177" s="60"/>
      <c r="K177" s="61">
        <f t="shared" si="13"/>
        <v>0</v>
      </c>
      <c r="L177" s="62" t="s">
        <v>75</v>
      </c>
      <c r="M177" s="67"/>
      <c r="N177" s="69" t="e">
        <f t="shared" si="14"/>
        <v>#DIV/0!</v>
      </c>
    </row>
    <row r="178" spans="2:14" x14ac:dyDescent="0.25">
      <c r="B178" s="57"/>
      <c r="C178" s="64"/>
      <c r="D178" s="58"/>
      <c r="E178" s="58"/>
      <c r="F178" s="65"/>
      <c r="G178" s="65"/>
      <c r="H178" s="66"/>
      <c r="I178" s="60"/>
      <c r="J178" s="60"/>
      <c r="K178" s="61">
        <f t="shared" si="13"/>
        <v>0</v>
      </c>
      <c r="L178" s="62" t="s">
        <v>75</v>
      </c>
      <c r="M178" s="67"/>
      <c r="N178" s="69" t="e">
        <f t="shared" si="14"/>
        <v>#DIV/0!</v>
      </c>
    </row>
    <row r="179" spans="2:14" x14ac:dyDescent="0.25">
      <c r="B179" s="57"/>
      <c r="C179" s="64"/>
      <c r="D179" s="58"/>
      <c r="E179" s="58"/>
      <c r="F179" s="65"/>
      <c r="G179" s="65"/>
      <c r="H179" s="66"/>
      <c r="I179" s="60"/>
      <c r="J179" s="60"/>
      <c r="K179" s="61">
        <f t="shared" si="13"/>
        <v>0</v>
      </c>
      <c r="L179" s="62" t="s">
        <v>75</v>
      </c>
      <c r="M179" s="67"/>
      <c r="N179" s="69" t="e">
        <f t="shared" si="14"/>
        <v>#DIV/0!</v>
      </c>
    </row>
    <row r="180" spans="2:14" x14ac:dyDescent="0.25">
      <c r="B180" s="57"/>
      <c r="C180" s="64"/>
      <c r="D180" s="58"/>
      <c r="E180" s="58"/>
      <c r="F180" s="65"/>
      <c r="G180" s="65"/>
      <c r="H180" s="66"/>
      <c r="I180" s="60"/>
      <c r="J180" s="60"/>
      <c r="K180" s="61">
        <f t="shared" si="13"/>
        <v>0</v>
      </c>
      <c r="L180" s="62" t="s">
        <v>75</v>
      </c>
      <c r="M180" s="67"/>
      <c r="N180" s="69" t="e">
        <f t="shared" si="14"/>
        <v>#DIV/0!</v>
      </c>
    </row>
    <row r="181" spans="2:14" x14ac:dyDescent="0.25">
      <c r="B181" s="57"/>
      <c r="C181" s="64"/>
      <c r="D181" s="58"/>
      <c r="E181" s="58"/>
      <c r="F181" s="65"/>
      <c r="G181" s="65"/>
      <c r="H181" s="66"/>
      <c r="I181" s="60"/>
      <c r="J181" s="60"/>
      <c r="K181" s="61">
        <f t="shared" si="13"/>
        <v>0</v>
      </c>
      <c r="L181" s="62" t="s">
        <v>75</v>
      </c>
      <c r="M181" s="67"/>
      <c r="N181" s="69" t="e">
        <f t="shared" si="14"/>
        <v>#DIV/0!</v>
      </c>
    </row>
    <row r="182" spans="2:14" x14ac:dyDescent="0.25">
      <c r="B182" s="57"/>
      <c r="C182" s="64"/>
      <c r="D182" s="58"/>
      <c r="E182" s="58"/>
      <c r="F182" s="65"/>
      <c r="G182" s="65"/>
      <c r="H182" s="66"/>
      <c r="I182" s="60"/>
      <c r="J182" s="60"/>
      <c r="K182" s="61">
        <f t="shared" si="13"/>
        <v>0</v>
      </c>
      <c r="L182" s="62" t="s">
        <v>75</v>
      </c>
      <c r="M182" s="67"/>
      <c r="N182" s="69" t="e">
        <f t="shared" si="14"/>
        <v>#DIV/0!</v>
      </c>
    </row>
    <row r="183" spans="2:14" x14ac:dyDescent="0.25">
      <c r="B183" s="57"/>
      <c r="C183" s="64"/>
      <c r="D183" s="58"/>
      <c r="E183" s="58"/>
      <c r="F183" s="65"/>
      <c r="G183" s="65"/>
      <c r="H183" s="66"/>
      <c r="I183" s="60"/>
      <c r="J183" s="60"/>
      <c r="K183" s="61">
        <f t="shared" si="13"/>
        <v>0</v>
      </c>
      <c r="L183" s="62" t="s">
        <v>75</v>
      </c>
      <c r="M183" s="67"/>
      <c r="N183" s="69" t="e">
        <f t="shared" si="14"/>
        <v>#DIV/0!</v>
      </c>
    </row>
    <row r="184" spans="2:14" x14ac:dyDescent="0.25">
      <c r="B184" s="57"/>
      <c r="C184" s="64"/>
      <c r="D184" s="58"/>
      <c r="E184" s="58"/>
      <c r="F184" s="65"/>
      <c r="G184" s="65"/>
      <c r="H184" s="66"/>
      <c r="I184" s="60"/>
      <c r="J184" s="60"/>
      <c r="K184" s="61">
        <f t="shared" si="13"/>
        <v>0</v>
      </c>
      <c r="L184" s="62" t="s">
        <v>75</v>
      </c>
      <c r="M184" s="67"/>
      <c r="N184" s="69" t="e">
        <f t="shared" si="14"/>
        <v>#DIV/0!</v>
      </c>
    </row>
    <row r="185" spans="2:14" x14ac:dyDescent="0.25">
      <c r="B185" s="57"/>
      <c r="C185" s="64"/>
      <c r="D185" s="58"/>
      <c r="E185" s="58"/>
      <c r="F185" s="65"/>
      <c r="G185" s="65"/>
      <c r="H185" s="66"/>
      <c r="I185" s="60"/>
      <c r="J185" s="60"/>
      <c r="K185" s="61">
        <f t="shared" si="13"/>
        <v>0</v>
      </c>
      <c r="L185" s="62" t="s">
        <v>75</v>
      </c>
      <c r="M185" s="67"/>
      <c r="N185" s="69" t="e">
        <f t="shared" si="14"/>
        <v>#DIV/0!</v>
      </c>
    </row>
    <row r="186" spans="2:14" x14ac:dyDescent="0.25">
      <c r="B186" s="57"/>
      <c r="C186" s="64"/>
      <c r="D186" s="58"/>
      <c r="E186" s="58"/>
      <c r="F186" s="65"/>
      <c r="G186" s="65"/>
      <c r="H186" s="66"/>
      <c r="I186" s="60"/>
      <c r="J186" s="60"/>
      <c r="K186" s="61">
        <f t="shared" si="13"/>
        <v>0</v>
      </c>
      <c r="L186" s="62" t="s">
        <v>75</v>
      </c>
      <c r="M186" s="67"/>
      <c r="N186" s="69" t="e">
        <f t="shared" si="14"/>
        <v>#DIV/0!</v>
      </c>
    </row>
    <row r="187" spans="2:14" x14ac:dyDescent="0.25">
      <c r="B187" s="57"/>
      <c r="C187" s="64"/>
      <c r="D187" s="58"/>
      <c r="E187" s="58"/>
      <c r="F187" s="65"/>
      <c r="G187" s="65"/>
      <c r="H187" s="66"/>
      <c r="I187" s="60"/>
      <c r="J187" s="60"/>
      <c r="K187" s="61">
        <f t="shared" si="13"/>
        <v>0</v>
      </c>
      <c r="L187" s="62" t="s">
        <v>75</v>
      </c>
      <c r="M187" s="67"/>
      <c r="N187" s="69" t="e">
        <f t="shared" si="14"/>
        <v>#DIV/0!</v>
      </c>
    </row>
    <row r="188" spans="2:14" x14ac:dyDescent="0.25">
      <c r="B188" s="57"/>
      <c r="C188" s="64"/>
      <c r="D188" s="58"/>
      <c r="E188" s="58"/>
      <c r="F188" s="65"/>
      <c r="G188" s="65"/>
      <c r="H188" s="66"/>
      <c r="I188" s="60"/>
      <c r="J188" s="60"/>
      <c r="K188" s="61">
        <f t="shared" si="13"/>
        <v>0</v>
      </c>
      <c r="L188" s="62" t="s">
        <v>75</v>
      </c>
      <c r="M188" s="67"/>
      <c r="N188" s="69" t="e">
        <f t="shared" si="14"/>
        <v>#DIV/0!</v>
      </c>
    </row>
    <row r="189" spans="2:14" x14ac:dyDescent="0.25">
      <c r="B189" s="57"/>
      <c r="C189" s="64"/>
      <c r="D189" s="58"/>
      <c r="E189" s="58"/>
      <c r="F189" s="65"/>
      <c r="G189" s="65"/>
      <c r="H189" s="66"/>
      <c r="I189" s="60"/>
      <c r="J189" s="60"/>
      <c r="K189" s="61">
        <f t="shared" si="13"/>
        <v>0</v>
      </c>
      <c r="L189" s="62" t="s">
        <v>75</v>
      </c>
      <c r="M189" s="67"/>
      <c r="N189" s="69" t="e">
        <f t="shared" si="14"/>
        <v>#DIV/0!</v>
      </c>
    </row>
    <row r="190" spans="2:14" x14ac:dyDescent="0.25">
      <c r="B190" s="57"/>
      <c r="C190" s="64"/>
      <c r="D190" s="58"/>
      <c r="E190" s="58"/>
      <c r="F190" s="65"/>
      <c r="G190" s="65"/>
      <c r="H190" s="66"/>
      <c r="I190" s="60"/>
      <c r="J190" s="60"/>
      <c r="K190" s="61">
        <f t="shared" si="13"/>
        <v>0</v>
      </c>
      <c r="L190" s="62" t="s">
        <v>75</v>
      </c>
      <c r="M190" s="67"/>
      <c r="N190" s="69" t="e">
        <f t="shared" si="14"/>
        <v>#DIV/0!</v>
      </c>
    </row>
    <row r="191" spans="2:14" x14ac:dyDescent="0.25">
      <c r="B191" s="57"/>
      <c r="C191" s="64"/>
      <c r="D191" s="58"/>
      <c r="E191" s="58"/>
      <c r="F191" s="65"/>
      <c r="G191" s="65"/>
      <c r="H191" s="66"/>
      <c r="I191" s="60"/>
      <c r="J191" s="60"/>
      <c r="K191" s="61">
        <f t="shared" si="13"/>
        <v>0</v>
      </c>
      <c r="L191" s="62" t="s">
        <v>75</v>
      </c>
      <c r="M191" s="67"/>
      <c r="N191" s="69" t="e">
        <f t="shared" si="14"/>
        <v>#DIV/0!</v>
      </c>
    </row>
    <row r="192" spans="2:14" x14ac:dyDescent="0.25">
      <c r="B192" s="57"/>
      <c r="C192" s="64"/>
      <c r="D192" s="58"/>
      <c r="E192" s="58"/>
      <c r="F192" s="65"/>
      <c r="G192" s="65"/>
      <c r="H192" s="66"/>
      <c r="I192" s="60"/>
      <c r="J192" s="60"/>
      <c r="K192" s="61">
        <f t="shared" si="13"/>
        <v>0</v>
      </c>
      <c r="L192" s="62" t="s">
        <v>75</v>
      </c>
      <c r="M192" s="67"/>
      <c r="N192" s="69" t="e">
        <f t="shared" si="14"/>
        <v>#DIV/0!</v>
      </c>
    </row>
    <row r="193" spans="2:14" x14ac:dyDescent="0.25">
      <c r="B193" s="57"/>
      <c r="C193" s="64"/>
      <c r="D193" s="58"/>
      <c r="E193" s="58"/>
      <c r="F193" s="65"/>
      <c r="G193" s="65"/>
      <c r="H193" s="66"/>
      <c r="I193" s="60"/>
      <c r="J193" s="60"/>
      <c r="K193" s="61">
        <f t="shared" si="13"/>
        <v>0</v>
      </c>
      <c r="L193" s="62" t="s">
        <v>75</v>
      </c>
      <c r="M193" s="67"/>
      <c r="N193" s="69" t="e">
        <f t="shared" si="14"/>
        <v>#DIV/0!</v>
      </c>
    </row>
    <row r="194" spans="2:14" x14ac:dyDescent="0.25">
      <c r="B194" s="57"/>
      <c r="C194" s="64"/>
      <c r="D194" s="58"/>
      <c r="E194" s="58"/>
      <c r="F194" s="65"/>
      <c r="G194" s="65"/>
      <c r="H194" s="66"/>
      <c r="I194" s="60"/>
      <c r="J194" s="60"/>
      <c r="K194" s="61">
        <f t="shared" si="13"/>
        <v>0</v>
      </c>
      <c r="L194" s="62" t="s">
        <v>75</v>
      </c>
      <c r="M194" s="67"/>
      <c r="N194" s="69" t="e">
        <f t="shared" si="14"/>
        <v>#DIV/0!</v>
      </c>
    </row>
    <row r="195" spans="2:14" x14ac:dyDescent="0.25">
      <c r="B195" s="57"/>
      <c r="C195" s="64"/>
      <c r="D195" s="58"/>
      <c r="E195" s="58"/>
      <c r="F195" s="65"/>
      <c r="G195" s="65"/>
      <c r="H195" s="66"/>
      <c r="I195" s="60"/>
      <c r="J195" s="60"/>
      <c r="K195" s="61">
        <f t="shared" si="13"/>
        <v>0</v>
      </c>
      <c r="L195" s="62" t="s">
        <v>75</v>
      </c>
      <c r="M195" s="67"/>
      <c r="N195" s="69" t="e">
        <f t="shared" si="14"/>
        <v>#DIV/0!</v>
      </c>
    </row>
    <row r="196" spans="2:14" x14ac:dyDescent="0.25">
      <c r="B196" s="57"/>
      <c r="C196" s="64"/>
      <c r="D196" s="58"/>
      <c r="E196" s="58"/>
      <c r="F196" s="65"/>
      <c r="G196" s="65"/>
      <c r="H196" s="66"/>
      <c r="I196" s="60"/>
      <c r="J196" s="60"/>
      <c r="K196" s="61">
        <f t="shared" si="13"/>
        <v>0</v>
      </c>
      <c r="L196" s="62" t="s">
        <v>75</v>
      </c>
      <c r="M196" s="67"/>
      <c r="N196" s="69" t="e">
        <f t="shared" si="14"/>
        <v>#DIV/0!</v>
      </c>
    </row>
    <row r="197" spans="2:14" x14ac:dyDescent="0.25">
      <c r="B197" s="57"/>
      <c r="C197" s="64"/>
      <c r="D197" s="58"/>
      <c r="E197" s="58"/>
      <c r="F197" s="65"/>
      <c r="G197" s="65"/>
      <c r="H197" s="66"/>
      <c r="I197" s="60"/>
      <c r="J197" s="60"/>
      <c r="K197" s="61">
        <f t="shared" si="13"/>
        <v>0</v>
      </c>
      <c r="L197" s="62" t="s">
        <v>75</v>
      </c>
      <c r="M197" s="67"/>
      <c r="N197" s="69" t="e">
        <f t="shared" si="14"/>
        <v>#DIV/0!</v>
      </c>
    </row>
    <row r="198" spans="2:14" x14ac:dyDescent="0.25">
      <c r="B198" s="57"/>
      <c r="C198" s="64"/>
      <c r="D198" s="58"/>
      <c r="E198" s="58"/>
      <c r="F198" s="65"/>
      <c r="G198" s="65"/>
      <c r="H198" s="66"/>
      <c r="I198" s="60"/>
      <c r="J198" s="60"/>
      <c r="K198" s="61">
        <f t="shared" si="13"/>
        <v>0</v>
      </c>
      <c r="L198" s="62" t="s">
        <v>75</v>
      </c>
      <c r="M198" s="67"/>
      <c r="N198" s="69" t="e">
        <f t="shared" si="14"/>
        <v>#DIV/0!</v>
      </c>
    </row>
    <row r="199" spans="2:14" x14ac:dyDescent="0.25">
      <c r="B199" s="57"/>
      <c r="C199" s="64"/>
      <c r="D199" s="58"/>
      <c r="E199" s="58"/>
      <c r="F199" s="65"/>
      <c r="G199" s="65"/>
      <c r="H199" s="66"/>
      <c r="I199" s="60"/>
      <c r="J199" s="60"/>
      <c r="K199" s="61">
        <f t="shared" si="13"/>
        <v>0</v>
      </c>
      <c r="L199" s="62" t="s">
        <v>75</v>
      </c>
      <c r="M199" s="67"/>
      <c r="N199" s="69" t="e">
        <f t="shared" si="14"/>
        <v>#DIV/0!</v>
      </c>
    </row>
    <row r="200" spans="2:14" x14ac:dyDescent="0.25">
      <c r="B200" s="57"/>
      <c r="C200" s="64"/>
      <c r="D200" s="58"/>
      <c r="E200" s="58"/>
      <c r="F200" s="65"/>
      <c r="G200" s="65"/>
      <c r="H200" s="66"/>
      <c r="I200" s="60"/>
      <c r="J200" s="60"/>
      <c r="K200" s="61">
        <f t="shared" si="13"/>
        <v>0</v>
      </c>
      <c r="L200" s="62" t="s">
        <v>75</v>
      </c>
      <c r="M200" s="67"/>
      <c r="N200" s="69" t="e">
        <f t="shared" si="14"/>
        <v>#DIV/0!</v>
      </c>
    </row>
    <row r="201" spans="2:14" x14ac:dyDescent="0.25">
      <c r="B201" s="57"/>
      <c r="C201" s="64"/>
      <c r="D201" s="58"/>
      <c r="E201" s="58"/>
      <c r="F201" s="65"/>
      <c r="G201" s="65"/>
      <c r="H201" s="66"/>
      <c r="I201" s="60"/>
      <c r="J201" s="60"/>
      <c r="K201" s="61">
        <f t="shared" ref="K201:K264" si="15">+J201-I201</f>
        <v>0</v>
      </c>
      <c r="L201" s="62" t="s">
        <v>75</v>
      </c>
      <c r="M201" s="67"/>
      <c r="N201" s="69" t="e">
        <f t="shared" ref="N201:N264" si="16">+K202/M202</f>
        <v>#DIV/0!</v>
      </c>
    </row>
    <row r="202" spans="2:14" x14ac:dyDescent="0.25">
      <c r="B202" s="57"/>
      <c r="C202" s="64"/>
      <c r="D202" s="58"/>
      <c r="E202" s="58"/>
      <c r="F202" s="65"/>
      <c r="G202" s="65"/>
      <c r="H202" s="66"/>
      <c r="I202" s="60"/>
      <c r="J202" s="60"/>
      <c r="K202" s="61">
        <f t="shared" si="15"/>
        <v>0</v>
      </c>
      <c r="L202" s="62" t="s">
        <v>75</v>
      </c>
      <c r="M202" s="67"/>
      <c r="N202" s="69" t="e">
        <f t="shared" si="16"/>
        <v>#DIV/0!</v>
      </c>
    </row>
    <row r="203" spans="2:14" x14ac:dyDescent="0.25">
      <c r="B203" s="57"/>
      <c r="C203" s="64"/>
      <c r="D203" s="58"/>
      <c r="E203" s="58"/>
      <c r="F203" s="65"/>
      <c r="G203" s="65"/>
      <c r="H203" s="66"/>
      <c r="I203" s="60"/>
      <c r="J203" s="60"/>
      <c r="K203" s="61">
        <f t="shared" si="15"/>
        <v>0</v>
      </c>
      <c r="L203" s="62" t="s">
        <v>75</v>
      </c>
      <c r="M203" s="67"/>
      <c r="N203" s="69" t="e">
        <f t="shared" si="16"/>
        <v>#DIV/0!</v>
      </c>
    </row>
    <row r="204" spans="2:14" x14ac:dyDescent="0.25">
      <c r="B204" s="57"/>
      <c r="C204" s="64"/>
      <c r="D204" s="58"/>
      <c r="E204" s="58"/>
      <c r="F204" s="65"/>
      <c r="G204" s="65"/>
      <c r="H204" s="66"/>
      <c r="I204" s="60"/>
      <c r="J204" s="60"/>
      <c r="K204" s="61">
        <f t="shared" si="15"/>
        <v>0</v>
      </c>
      <c r="L204" s="62" t="s">
        <v>75</v>
      </c>
      <c r="M204" s="67"/>
      <c r="N204" s="69" t="e">
        <f t="shared" si="16"/>
        <v>#DIV/0!</v>
      </c>
    </row>
    <row r="205" spans="2:14" x14ac:dyDescent="0.25">
      <c r="B205" s="57"/>
      <c r="C205" s="64"/>
      <c r="D205" s="58"/>
      <c r="E205" s="58"/>
      <c r="F205" s="65"/>
      <c r="G205" s="65"/>
      <c r="H205" s="66"/>
      <c r="I205" s="60"/>
      <c r="J205" s="60"/>
      <c r="K205" s="61">
        <f t="shared" si="15"/>
        <v>0</v>
      </c>
      <c r="L205" s="62" t="s">
        <v>75</v>
      </c>
      <c r="M205" s="67"/>
      <c r="N205" s="69" t="e">
        <f t="shared" si="16"/>
        <v>#DIV/0!</v>
      </c>
    </row>
    <row r="206" spans="2:14" x14ac:dyDescent="0.25">
      <c r="B206" s="57"/>
      <c r="C206" s="64"/>
      <c r="D206" s="58"/>
      <c r="E206" s="58"/>
      <c r="F206" s="65"/>
      <c r="G206" s="65"/>
      <c r="H206" s="66"/>
      <c r="I206" s="60"/>
      <c r="J206" s="60"/>
      <c r="K206" s="61">
        <f t="shared" si="15"/>
        <v>0</v>
      </c>
      <c r="L206" s="62" t="s">
        <v>75</v>
      </c>
      <c r="M206" s="67"/>
      <c r="N206" s="69" t="e">
        <f t="shared" si="16"/>
        <v>#DIV/0!</v>
      </c>
    </row>
    <row r="207" spans="2:14" x14ac:dyDescent="0.25">
      <c r="B207" s="57"/>
      <c r="C207" s="64"/>
      <c r="D207" s="58"/>
      <c r="E207" s="58"/>
      <c r="F207" s="65"/>
      <c r="G207" s="65"/>
      <c r="H207" s="66"/>
      <c r="I207" s="60"/>
      <c r="J207" s="60"/>
      <c r="K207" s="61">
        <f t="shared" si="15"/>
        <v>0</v>
      </c>
      <c r="L207" s="62" t="s">
        <v>75</v>
      </c>
      <c r="M207" s="67"/>
      <c r="N207" s="69" t="e">
        <f t="shared" si="16"/>
        <v>#DIV/0!</v>
      </c>
    </row>
    <row r="208" spans="2:14" x14ac:dyDescent="0.25">
      <c r="B208" s="57"/>
      <c r="C208" s="64"/>
      <c r="D208" s="58"/>
      <c r="E208" s="58"/>
      <c r="F208" s="65"/>
      <c r="G208" s="65"/>
      <c r="H208" s="66"/>
      <c r="I208" s="60"/>
      <c r="J208" s="60"/>
      <c r="K208" s="61">
        <f t="shared" si="15"/>
        <v>0</v>
      </c>
      <c r="L208" s="62" t="s">
        <v>75</v>
      </c>
      <c r="M208" s="67"/>
      <c r="N208" s="69" t="e">
        <f t="shared" si="16"/>
        <v>#DIV/0!</v>
      </c>
    </row>
    <row r="209" spans="2:14" x14ac:dyDescent="0.25">
      <c r="B209" s="57"/>
      <c r="C209" s="64"/>
      <c r="D209" s="58"/>
      <c r="E209" s="58"/>
      <c r="F209" s="65"/>
      <c r="G209" s="65"/>
      <c r="H209" s="66"/>
      <c r="I209" s="60"/>
      <c r="J209" s="60"/>
      <c r="K209" s="61">
        <f t="shared" si="15"/>
        <v>0</v>
      </c>
      <c r="L209" s="62" t="s">
        <v>75</v>
      </c>
      <c r="M209" s="67"/>
      <c r="N209" s="69" t="e">
        <f t="shared" si="16"/>
        <v>#DIV/0!</v>
      </c>
    </row>
    <row r="210" spans="2:14" x14ac:dyDescent="0.25">
      <c r="B210" s="57"/>
      <c r="C210" s="64"/>
      <c r="D210" s="58"/>
      <c r="E210" s="58"/>
      <c r="F210" s="65"/>
      <c r="G210" s="65"/>
      <c r="H210" s="66"/>
      <c r="I210" s="60"/>
      <c r="J210" s="60"/>
      <c r="K210" s="61">
        <f t="shared" si="15"/>
        <v>0</v>
      </c>
      <c r="L210" s="62" t="s">
        <v>75</v>
      </c>
      <c r="M210" s="67"/>
      <c r="N210" s="69" t="e">
        <f t="shared" si="16"/>
        <v>#DIV/0!</v>
      </c>
    </row>
    <row r="211" spans="2:14" x14ac:dyDescent="0.25">
      <c r="B211" s="57"/>
      <c r="C211" s="64"/>
      <c r="D211" s="58"/>
      <c r="E211" s="58"/>
      <c r="F211" s="65"/>
      <c r="G211" s="65"/>
      <c r="H211" s="66"/>
      <c r="I211" s="60"/>
      <c r="J211" s="60"/>
      <c r="K211" s="61">
        <f t="shared" si="15"/>
        <v>0</v>
      </c>
      <c r="L211" s="62" t="s">
        <v>75</v>
      </c>
      <c r="M211" s="67"/>
      <c r="N211" s="69" t="e">
        <f t="shared" si="16"/>
        <v>#DIV/0!</v>
      </c>
    </row>
    <row r="212" spans="2:14" x14ac:dyDescent="0.25">
      <c r="B212" s="57"/>
      <c r="C212" s="64"/>
      <c r="D212" s="58"/>
      <c r="E212" s="58"/>
      <c r="F212" s="65"/>
      <c r="G212" s="65"/>
      <c r="H212" s="66"/>
      <c r="I212" s="60"/>
      <c r="J212" s="60"/>
      <c r="K212" s="61">
        <f t="shared" si="15"/>
        <v>0</v>
      </c>
      <c r="L212" s="62" t="s">
        <v>75</v>
      </c>
      <c r="M212" s="67"/>
      <c r="N212" s="69" t="e">
        <f t="shared" si="16"/>
        <v>#DIV/0!</v>
      </c>
    </row>
    <row r="213" spans="2:14" x14ac:dyDescent="0.25">
      <c r="B213" s="57"/>
      <c r="C213" s="64"/>
      <c r="D213" s="58"/>
      <c r="E213" s="58"/>
      <c r="F213" s="65"/>
      <c r="G213" s="65"/>
      <c r="H213" s="66"/>
      <c r="I213" s="60"/>
      <c r="J213" s="60"/>
      <c r="K213" s="61">
        <f t="shared" si="15"/>
        <v>0</v>
      </c>
      <c r="L213" s="62" t="s">
        <v>75</v>
      </c>
      <c r="M213" s="67"/>
      <c r="N213" s="69" t="e">
        <f t="shared" si="16"/>
        <v>#DIV/0!</v>
      </c>
    </row>
    <row r="214" spans="2:14" x14ac:dyDescent="0.25">
      <c r="B214" s="57"/>
      <c r="C214" s="64"/>
      <c r="D214" s="58"/>
      <c r="E214" s="58"/>
      <c r="F214" s="65"/>
      <c r="G214" s="65"/>
      <c r="H214" s="66"/>
      <c r="I214" s="60"/>
      <c r="J214" s="60"/>
      <c r="K214" s="61">
        <f t="shared" si="15"/>
        <v>0</v>
      </c>
      <c r="L214" s="62" t="s">
        <v>75</v>
      </c>
      <c r="M214" s="67"/>
      <c r="N214" s="69" t="e">
        <f t="shared" si="16"/>
        <v>#DIV/0!</v>
      </c>
    </row>
    <row r="215" spans="2:14" x14ac:dyDescent="0.25">
      <c r="B215" s="57"/>
      <c r="C215" s="64"/>
      <c r="D215" s="58"/>
      <c r="E215" s="58"/>
      <c r="F215" s="65"/>
      <c r="G215" s="65"/>
      <c r="H215" s="66"/>
      <c r="I215" s="60"/>
      <c r="J215" s="60"/>
      <c r="K215" s="61">
        <f t="shared" si="15"/>
        <v>0</v>
      </c>
      <c r="L215" s="62" t="s">
        <v>75</v>
      </c>
      <c r="M215" s="67"/>
      <c r="N215" s="69" t="e">
        <f t="shared" si="16"/>
        <v>#DIV/0!</v>
      </c>
    </row>
    <row r="216" spans="2:14" x14ac:dyDescent="0.25">
      <c r="B216" s="57"/>
      <c r="C216" s="64"/>
      <c r="D216" s="58"/>
      <c r="E216" s="58"/>
      <c r="F216" s="65"/>
      <c r="G216" s="65"/>
      <c r="H216" s="66"/>
      <c r="I216" s="60"/>
      <c r="J216" s="60"/>
      <c r="K216" s="61">
        <f t="shared" si="15"/>
        <v>0</v>
      </c>
      <c r="L216" s="62" t="s">
        <v>75</v>
      </c>
      <c r="M216" s="67"/>
      <c r="N216" s="69" t="e">
        <f t="shared" si="16"/>
        <v>#DIV/0!</v>
      </c>
    </row>
    <row r="217" spans="2:14" x14ac:dyDescent="0.25">
      <c r="B217" s="57"/>
      <c r="C217" s="64"/>
      <c r="D217" s="58"/>
      <c r="E217" s="58"/>
      <c r="F217" s="65"/>
      <c r="G217" s="65"/>
      <c r="H217" s="66"/>
      <c r="I217" s="60"/>
      <c r="J217" s="60"/>
      <c r="K217" s="61">
        <f t="shared" si="15"/>
        <v>0</v>
      </c>
      <c r="L217" s="62" t="s">
        <v>75</v>
      </c>
      <c r="M217" s="67"/>
      <c r="N217" s="69" t="e">
        <f t="shared" si="16"/>
        <v>#DIV/0!</v>
      </c>
    </row>
    <row r="218" spans="2:14" x14ac:dyDescent="0.25">
      <c r="B218" s="57"/>
      <c r="C218" s="64"/>
      <c r="D218" s="58"/>
      <c r="E218" s="58"/>
      <c r="F218" s="65"/>
      <c r="G218" s="65"/>
      <c r="H218" s="66"/>
      <c r="I218" s="60"/>
      <c r="J218" s="60"/>
      <c r="K218" s="61">
        <f t="shared" si="15"/>
        <v>0</v>
      </c>
      <c r="L218" s="62" t="s">
        <v>75</v>
      </c>
      <c r="M218" s="67"/>
      <c r="N218" s="69" t="e">
        <f t="shared" si="16"/>
        <v>#DIV/0!</v>
      </c>
    </row>
    <row r="219" spans="2:14" x14ac:dyDescent="0.25">
      <c r="B219" s="57"/>
      <c r="C219" s="64"/>
      <c r="D219" s="58"/>
      <c r="E219" s="58"/>
      <c r="F219" s="65"/>
      <c r="G219" s="65"/>
      <c r="H219" s="66"/>
      <c r="I219" s="60"/>
      <c r="J219" s="60"/>
      <c r="K219" s="61">
        <f t="shared" si="15"/>
        <v>0</v>
      </c>
      <c r="L219" s="62" t="s">
        <v>75</v>
      </c>
      <c r="M219" s="67"/>
      <c r="N219" s="69" t="e">
        <f t="shared" si="16"/>
        <v>#DIV/0!</v>
      </c>
    </row>
    <row r="220" spans="2:14" x14ac:dyDescent="0.25">
      <c r="B220" s="57"/>
      <c r="C220" s="64"/>
      <c r="D220" s="58"/>
      <c r="E220" s="58"/>
      <c r="F220" s="65"/>
      <c r="G220" s="65"/>
      <c r="H220" s="66"/>
      <c r="I220" s="60"/>
      <c r="J220" s="60"/>
      <c r="K220" s="61">
        <f t="shared" si="15"/>
        <v>0</v>
      </c>
      <c r="L220" s="62" t="s">
        <v>75</v>
      </c>
      <c r="M220" s="67"/>
      <c r="N220" s="69" t="e">
        <f t="shared" si="16"/>
        <v>#DIV/0!</v>
      </c>
    </row>
    <row r="221" spans="2:14" x14ac:dyDescent="0.25">
      <c r="B221" s="57"/>
      <c r="C221" s="64"/>
      <c r="D221" s="58"/>
      <c r="E221" s="58"/>
      <c r="F221" s="65"/>
      <c r="G221" s="65"/>
      <c r="H221" s="66"/>
      <c r="I221" s="60"/>
      <c r="J221" s="60"/>
      <c r="K221" s="61">
        <f t="shared" si="15"/>
        <v>0</v>
      </c>
      <c r="L221" s="62" t="s">
        <v>75</v>
      </c>
      <c r="M221" s="67"/>
      <c r="N221" s="69" t="e">
        <f t="shared" si="16"/>
        <v>#DIV/0!</v>
      </c>
    </row>
    <row r="222" spans="2:14" x14ac:dyDescent="0.25">
      <c r="B222" s="57"/>
      <c r="C222" s="64"/>
      <c r="D222" s="58"/>
      <c r="E222" s="58"/>
      <c r="F222" s="65"/>
      <c r="G222" s="65"/>
      <c r="H222" s="66"/>
      <c r="I222" s="60"/>
      <c r="J222" s="60"/>
      <c r="K222" s="61">
        <f t="shared" si="15"/>
        <v>0</v>
      </c>
      <c r="L222" s="62" t="s">
        <v>75</v>
      </c>
      <c r="M222" s="67"/>
      <c r="N222" s="69" t="e">
        <f t="shared" si="16"/>
        <v>#DIV/0!</v>
      </c>
    </row>
    <row r="223" spans="2:14" x14ac:dyDescent="0.25">
      <c r="B223" s="57"/>
      <c r="C223" s="64"/>
      <c r="D223" s="58"/>
      <c r="E223" s="58"/>
      <c r="F223" s="65"/>
      <c r="G223" s="65"/>
      <c r="H223" s="66"/>
      <c r="I223" s="60"/>
      <c r="J223" s="60"/>
      <c r="K223" s="61">
        <f t="shared" si="15"/>
        <v>0</v>
      </c>
      <c r="L223" s="62" t="s">
        <v>75</v>
      </c>
      <c r="M223" s="67"/>
      <c r="N223" s="69" t="e">
        <f t="shared" si="16"/>
        <v>#DIV/0!</v>
      </c>
    </row>
    <row r="224" spans="2:14" x14ac:dyDescent="0.25">
      <c r="B224" s="57"/>
      <c r="C224" s="64"/>
      <c r="D224" s="58"/>
      <c r="E224" s="58"/>
      <c r="F224" s="65"/>
      <c r="G224" s="65"/>
      <c r="H224" s="66"/>
      <c r="I224" s="60"/>
      <c r="J224" s="60"/>
      <c r="K224" s="61">
        <f t="shared" si="15"/>
        <v>0</v>
      </c>
      <c r="L224" s="62" t="s">
        <v>75</v>
      </c>
      <c r="M224" s="67"/>
      <c r="N224" s="69" t="e">
        <f t="shared" si="16"/>
        <v>#DIV/0!</v>
      </c>
    </row>
    <row r="225" spans="2:14" x14ac:dyDescent="0.25">
      <c r="B225" s="57"/>
      <c r="C225" s="64"/>
      <c r="D225" s="58"/>
      <c r="E225" s="58"/>
      <c r="F225" s="65"/>
      <c r="G225" s="65"/>
      <c r="H225" s="66"/>
      <c r="I225" s="60"/>
      <c r="J225" s="60"/>
      <c r="K225" s="61">
        <f t="shared" si="15"/>
        <v>0</v>
      </c>
      <c r="L225" s="62" t="s">
        <v>75</v>
      </c>
      <c r="M225" s="67"/>
      <c r="N225" s="69" t="e">
        <f t="shared" si="16"/>
        <v>#DIV/0!</v>
      </c>
    </row>
    <row r="226" spans="2:14" x14ac:dyDescent="0.25">
      <c r="B226" s="57"/>
      <c r="C226" s="64"/>
      <c r="D226" s="58"/>
      <c r="E226" s="58"/>
      <c r="F226" s="65"/>
      <c r="G226" s="65"/>
      <c r="H226" s="66"/>
      <c r="I226" s="60"/>
      <c r="J226" s="60"/>
      <c r="K226" s="61">
        <f t="shared" si="15"/>
        <v>0</v>
      </c>
      <c r="L226" s="62" t="s">
        <v>75</v>
      </c>
      <c r="M226" s="67"/>
      <c r="N226" s="69" t="e">
        <f t="shared" si="16"/>
        <v>#DIV/0!</v>
      </c>
    </row>
    <row r="227" spans="2:14" x14ac:dyDescent="0.25">
      <c r="B227" s="57"/>
      <c r="C227" s="64"/>
      <c r="D227" s="58"/>
      <c r="E227" s="58"/>
      <c r="F227" s="65"/>
      <c r="G227" s="65"/>
      <c r="H227" s="66"/>
      <c r="I227" s="60"/>
      <c r="J227" s="60"/>
      <c r="K227" s="61">
        <f t="shared" si="15"/>
        <v>0</v>
      </c>
      <c r="L227" s="62" t="s">
        <v>75</v>
      </c>
      <c r="M227" s="67"/>
      <c r="N227" s="69" t="e">
        <f t="shared" si="16"/>
        <v>#DIV/0!</v>
      </c>
    </row>
    <row r="228" spans="2:14" x14ac:dyDescent="0.25">
      <c r="B228" s="57"/>
      <c r="C228" s="64"/>
      <c r="D228" s="58"/>
      <c r="E228" s="58"/>
      <c r="F228" s="65"/>
      <c r="G228" s="65"/>
      <c r="H228" s="66"/>
      <c r="I228" s="60"/>
      <c r="J228" s="60"/>
      <c r="K228" s="61">
        <f t="shared" si="15"/>
        <v>0</v>
      </c>
      <c r="L228" s="62" t="s">
        <v>75</v>
      </c>
      <c r="M228" s="67"/>
      <c r="N228" s="69" t="e">
        <f t="shared" si="16"/>
        <v>#DIV/0!</v>
      </c>
    </row>
    <row r="229" spans="2:14" x14ac:dyDescent="0.25">
      <c r="B229" s="57"/>
      <c r="C229" s="64"/>
      <c r="D229" s="58"/>
      <c r="E229" s="58"/>
      <c r="F229" s="65"/>
      <c r="G229" s="65"/>
      <c r="H229" s="66"/>
      <c r="I229" s="60"/>
      <c r="J229" s="60"/>
      <c r="K229" s="61">
        <f t="shared" si="15"/>
        <v>0</v>
      </c>
      <c r="L229" s="62" t="s">
        <v>75</v>
      </c>
      <c r="M229" s="67"/>
      <c r="N229" s="69" t="e">
        <f t="shared" si="16"/>
        <v>#DIV/0!</v>
      </c>
    </row>
    <row r="230" spans="2:14" x14ac:dyDescent="0.25">
      <c r="B230" s="57"/>
      <c r="C230" s="64"/>
      <c r="D230" s="58"/>
      <c r="E230" s="58"/>
      <c r="F230" s="65"/>
      <c r="G230" s="65"/>
      <c r="H230" s="66"/>
      <c r="I230" s="60"/>
      <c r="J230" s="60"/>
      <c r="K230" s="61">
        <f t="shared" si="15"/>
        <v>0</v>
      </c>
      <c r="L230" s="62" t="s">
        <v>75</v>
      </c>
      <c r="M230" s="67"/>
      <c r="N230" s="69" t="e">
        <f t="shared" si="16"/>
        <v>#DIV/0!</v>
      </c>
    </row>
    <row r="231" spans="2:14" x14ac:dyDescent="0.25">
      <c r="B231" s="57"/>
      <c r="C231" s="64"/>
      <c r="D231" s="58"/>
      <c r="E231" s="58"/>
      <c r="F231" s="65"/>
      <c r="G231" s="65"/>
      <c r="H231" s="66"/>
      <c r="I231" s="60"/>
      <c r="J231" s="60"/>
      <c r="K231" s="61">
        <f t="shared" si="15"/>
        <v>0</v>
      </c>
      <c r="L231" s="62" t="s">
        <v>75</v>
      </c>
      <c r="M231" s="67"/>
      <c r="N231" s="69" t="e">
        <f t="shared" si="16"/>
        <v>#DIV/0!</v>
      </c>
    </row>
    <row r="232" spans="2:14" x14ac:dyDescent="0.25">
      <c r="B232" s="57"/>
      <c r="C232" s="64"/>
      <c r="D232" s="58"/>
      <c r="E232" s="58"/>
      <c r="F232" s="65"/>
      <c r="G232" s="65"/>
      <c r="H232" s="66"/>
      <c r="I232" s="60"/>
      <c r="J232" s="60"/>
      <c r="K232" s="61">
        <f t="shared" si="15"/>
        <v>0</v>
      </c>
      <c r="L232" s="62" t="s">
        <v>75</v>
      </c>
      <c r="M232" s="67"/>
      <c r="N232" s="69" t="e">
        <f t="shared" si="16"/>
        <v>#DIV/0!</v>
      </c>
    </row>
    <row r="233" spans="2:14" x14ac:dyDescent="0.25">
      <c r="B233" s="57"/>
      <c r="C233" s="64"/>
      <c r="D233" s="58"/>
      <c r="E233" s="58"/>
      <c r="F233" s="65"/>
      <c r="G233" s="65"/>
      <c r="H233" s="66"/>
      <c r="I233" s="60"/>
      <c r="J233" s="60"/>
      <c r="K233" s="61">
        <f t="shared" si="15"/>
        <v>0</v>
      </c>
      <c r="L233" s="62" t="s">
        <v>75</v>
      </c>
      <c r="M233" s="67"/>
      <c r="N233" s="69" t="e">
        <f t="shared" si="16"/>
        <v>#DIV/0!</v>
      </c>
    </row>
    <row r="234" spans="2:14" x14ac:dyDescent="0.25">
      <c r="B234" s="57"/>
      <c r="C234" s="64"/>
      <c r="D234" s="58"/>
      <c r="E234" s="58"/>
      <c r="F234" s="65"/>
      <c r="G234" s="65"/>
      <c r="H234" s="66"/>
      <c r="I234" s="60"/>
      <c r="J234" s="60"/>
      <c r="K234" s="61">
        <f t="shared" si="15"/>
        <v>0</v>
      </c>
      <c r="L234" s="62" t="s">
        <v>75</v>
      </c>
      <c r="M234" s="67"/>
      <c r="N234" s="69" t="e">
        <f t="shared" si="16"/>
        <v>#DIV/0!</v>
      </c>
    </row>
    <row r="235" spans="2:14" x14ac:dyDescent="0.25">
      <c r="B235" s="57"/>
      <c r="C235" s="64"/>
      <c r="D235" s="58"/>
      <c r="E235" s="58"/>
      <c r="F235" s="65"/>
      <c r="G235" s="65"/>
      <c r="H235" s="66"/>
      <c r="I235" s="60"/>
      <c r="J235" s="60"/>
      <c r="K235" s="61">
        <f t="shared" si="15"/>
        <v>0</v>
      </c>
      <c r="L235" s="62" t="s">
        <v>75</v>
      </c>
      <c r="M235" s="67"/>
      <c r="N235" s="69" t="e">
        <f t="shared" si="16"/>
        <v>#DIV/0!</v>
      </c>
    </row>
    <row r="236" spans="2:14" x14ac:dyDescent="0.25">
      <c r="B236" s="57"/>
      <c r="C236" s="64"/>
      <c r="D236" s="58"/>
      <c r="E236" s="58"/>
      <c r="F236" s="65"/>
      <c r="G236" s="65"/>
      <c r="H236" s="66"/>
      <c r="I236" s="60"/>
      <c r="J236" s="60"/>
      <c r="K236" s="61">
        <f t="shared" si="15"/>
        <v>0</v>
      </c>
      <c r="L236" s="62" t="s">
        <v>75</v>
      </c>
      <c r="M236" s="67"/>
      <c r="N236" s="69" t="e">
        <f t="shared" si="16"/>
        <v>#DIV/0!</v>
      </c>
    </row>
    <row r="237" spans="2:14" x14ac:dyDescent="0.25">
      <c r="B237" s="57"/>
      <c r="C237" s="64"/>
      <c r="D237" s="58"/>
      <c r="E237" s="58"/>
      <c r="F237" s="65"/>
      <c r="G237" s="65"/>
      <c r="H237" s="66"/>
      <c r="I237" s="60"/>
      <c r="J237" s="60"/>
      <c r="K237" s="61">
        <f t="shared" si="15"/>
        <v>0</v>
      </c>
      <c r="L237" s="62" t="s">
        <v>75</v>
      </c>
      <c r="M237" s="67"/>
      <c r="N237" s="69" t="e">
        <f t="shared" si="16"/>
        <v>#DIV/0!</v>
      </c>
    </row>
    <row r="238" spans="2:14" x14ac:dyDescent="0.25">
      <c r="B238" s="57"/>
      <c r="C238" s="64"/>
      <c r="D238" s="58"/>
      <c r="E238" s="58"/>
      <c r="F238" s="65"/>
      <c r="G238" s="65"/>
      <c r="H238" s="66"/>
      <c r="I238" s="60"/>
      <c r="J238" s="60"/>
      <c r="K238" s="61">
        <f t="shared" si="15"/>
        <v>0</v>
      </c>
      <c r="L238" s="62" t="s">
        <v>75</v>
      </c>
      <c r="M238" s="67"/>
      <c r="N238" s="69" t="e">
        <f t="shared" si="16"/>
        <v>#DIV/0!</v>
      </c>
    </row>
    <row r="239" spans="2:14" x14ac:dyDescent="0.25">
      <c r="B239" s="57"/>
      <c r="C239" s="64"/>
      <c r="D239" s="58"/>
      <c r="E239" s="58"/>
      <c r="F239" s="65"/>
      <c r="G239" s="65"/>
      <c r="H239" s="66"/>
      <c r="I239" s="60"/>
      <c r="J239" s="60"/>
      <c r="K239" s="61">
        <f t="shared" si="15"/>
        <v>0</v>
      </c>
      <c r="L239" s="62" t="s">
        <v>75</v>
      </c>
      <c r="M239" s="67"/>
      <c r="N239" s="69" t="e">
        <f t="shared" si="16"/>
        <v>#DIV/0!</v>
      </c>
    </row>
    <row r="240" spans="2:14" x14ac:dyDescent="0.25">
      <c r="B240" s="57"/>
      <c r="C240" s="64"/>
      <c r="D240" s="58"/>
      <c r="E240" s="58"/>
      <c r="F240" s="65"/>
      <c r="G240" s="65"/>
      <c r="H240" s="66"/>
      <c r="I240" s="60"/>
      <c r="J240" s="60"/>
      <c r="K240" s="61">
        <f t="shared" si="15"/>
        <v>0</v>
      </c>
      <c r="L240" s="62" t="s">
        <v>75</v>
      </c>
      <c r="M240" s="67"/>
      <c r="N240" s="69" t="e">
        <f t="shared" si="16"/>
        <v>#DIV/0!</v>
      </c>
    </row>
    <row r="241" spans="2:14" x14ac:dyDescent="0.25">
      <c r="B241" s="57"/>
      <c r="C241" s="64"/>
      <c r="D241" s="58"/>
      <c r="E241" s="58"/>
      <c r="F241" s="65"/>
      <c r="G241" s="65"/>
      <c r="H241" s="66"/>
      <c r="I241" s="60"/>
      <c r="J241" s="60"/>
      <c r="K241" s="61">
        <f t="shared" si="15"/>
        <v>0</v>
      </c>
      <c r="L241" s="62" t="s">
        <v>75</v>
      </c>
      <c r="M241" s="67"/>
      <c r="N241" s="69" t="e">
        <f t="shared" si="16"/>
        <v>#DIV/0!</v>
      </c>
    </row>
    <row r="242" spans="2:14" x14ac:dyDescent="0.25">
      <c r="B242" s="57"/>
      <c r="C242" s="64"/>
      <c r="D242" s="58"/>
      <c r="E242" s="58"/>
      <c r="F242" s="65"/>
      <c r="G242" s="65"/>
      <c r="H242" s="66"/>
      <c r="I242" s="60"/>
      <c r="J242" s="60"/>
      <c r="K242" s="61">
        <f t="shared" si="15"/>
        <v>0</v>
      </c>
      <c r="L242" s="62" t="s">
        <v>75</v>
      </c>
      <c r="M242" s="67"/>
      <c r="N242" s="69" t="e">
        <f t="shared" si="16"/>
        <v>#DIV/0!</v>
      </c>
    </row>
    <row r="243" spans="2:14" x14ac:dyDescent="0.25">
      <c r="B243" s="57"/>
      <c r="C243" s="64"/>
      <c r="D243" s="58"/>
      <c r="E243" s="58"/>
      <c r="F243" s="65"/>
      <c r="G243" s="65"/>
      <c r="H243" s="66"/>
      <c r="I243" s="60"/>
      <c r="J243" s="60"/>
      <c r="K243" s="61">
        <f t="shared" si="15"/>
        <v>0</v>
      </c>
      <c r="L243" s="62" t="s">
        <v>75</v>
      </c>
      <c r="M243" s="67"/>
      <c r="N243" s="69" t="e">
        <f t="shared" si="16"/>
        <v>#DIV/0!</v>
      </c>
    </row>
    <row r="244" spans="2:14" x14ac:dyDescent="0.25">
      <c r="B244" s="57"/>
      <c r="C244" s="64"/>
      <c r="D244" s="58"/>
      <c r="E244" s="58"/>
      <c r="F244" s="65"/>
      <c r="G244" s="65"/>
      <c r="H244" s="66"/>
      <c r="I244" s="60"/>
      <c r="J244" s="60"/>
      <c r="K244" s="61">
        <f t="shared" si="15"/>
        <v>0</v>
      </c>
      <c r="L244" s="62" t="s">
        <v>75</v>
      </c>
      <c r="M244" s="67"/>
      <c r="N244" s="69" t="e">
        <f t="shared" si="16"/>
        <v>#DIV/0!</v>
      </c>
    </row>
    <row r="245" spans="2:14" x14ac:dyDescent="0.25">
      <c r="B245" s="57"/>
      <c r="C245" s="64"/>
      <c r="D245" s="58"/>
      <c r="E245" s="58"/>
      <c r="F245" s="65"/>
      <c r="G245" s="65"/>
      <c r="H245" s="66"/>
      <c r="I245" s="60"/>
      <c r="J245" s="60"/>
      <c r="K245" s="61">
        <f t="shared" si="15"/>
        <v>0</v>
      </c>
      <c r="L245" s="62" t="s">
        <v>75</v>
      </c>
      <c r="M245" s="67"/>
      <c r="N245" s="69" t="e">
        <f t="shared" si="16"/>
        <v>#DIV/0!</v>
      </c>
    </row>
    <row r="246" spans="2:14" x14ac:dyDescent="0.25">
      <c r="B246" s="57"/>
      <c r="C246" s="64"/>
      <c r="D246" s="58"/>
      <c r="E246" s="58"/>
      <c r="F246" s="65"/>
      <c r="G246" s="65"/>
      <c r="H246" s="66"/>
      <c r="I246" s="60"/>
      <c r="J246" s="60"/>
      <c r="K246" s="61">
        <f t="shared" si="15"/>
        <v>0</v>
      </c>
      <c r="L246" s="62" t="s">
        <v>75</v>
      </c>
      <c r="M246" s="67"/>
      <c r="N246" s="69" t="e">
        <f t="shared" si="16"/>
        <v>#DIV/0!</v>
      </c>
    </row>
    <row r="247" spans="2:14" x14ac:dyDescent="0.25">
      <c r="B247" s="57"/>
      <c r="C247" s="64"/>
      <c r="D247" s="58"/>
      <c r="E247" s="58"/>
      <c r="F247" s="65"/>
      <c r="G247" s="65"/>
      <c r="H247" s="66"/>
      <c r="I247" s="60"/>
      <c r="J247" s="60"/>
      <c r="K247" s="61">
        <f t="shared" si="15"/>
        <v>0</v>
      </c>
      <c r="L247" s="62" t="s">
        <v>75</v>
      </c>
      <c r="M247" s="67"/>
      <c r="N247" s="69" t="e">
        <f t="shared" si="16"/>
        <v>#DIV/0!</v>
      </c>
    </row>
    <row r="248" spans="2:14" x14ac:dyDescent="0.25">
      <c r="B248" s="57"/>
      <c r="C248" s="64"/>
      <c r="D248" s="58"/>
      <c r="E248" s="58"/>
      <c r="F248" s="65"/>
      <c r="G248" s="65"/>
      <c r="H248" s="66"/>
      <c r="I248" s="60"/>
      <c r="J248" s="60"/>
      <c r="K248" s="61">
        <f t="shared" si="15"/>
        <v>0</v>
      </c>
      <c r="L248" s="62" t="s">
        <v>75</v>
      </c>
      <c r="M248" s="67"/>
      <c r="N248" s="69" t="e">
        <f t="shared" si="16"/>
        <v>#DIV/0!</v>
      </c>
    </row>
    <row r="249" spans="2:14" x14ac:dyDescent="0.25">
      <c r="B249" s="57"/>
      <c r="C249" s="64"/>
      <c r="D249" s="58"/>
      <c r="E249" s="58"/>
      <c r="F249" s="65"/>
      <c r="G249" s="65"/>
      <c r="H249" s="66"/>
      <c r="I249" s="60"/>
      <c r="J249" s="60"/>
      <c r="K249" s="61">
        <f t="shared" si="15"/>
        <v>0</v>
      </c>
      <c r="L249" s="62" t="s">
        <v>75</v>
      </c>
      <c r="M249" s="67"/>
      <c r="N249" s="69" t="e">
        <f t="shared" si="16"/>
        <v>#DIV/0!</v>
      </c>
    </row>
    <row r="250" spans="2:14" x14ac:dyDescent="0.25">
      <c r="B250" s="57"/>
      <c r="C250" s="64"/>
      <c r="D250" s="58"/>
      <c r="E250" s="58"/>
      <c r="F250" s="65"/>
      <c r="G250" s="65"/>
      <c r="H250" s="66"/>
      <c r="I250" s="60"/>
      <c r="J250" s="60"/>
      <c r="K250" s="61">
        <f t="shared" si="15"/>
        <v>0</v>
      </c>
      <c r="L250" s="62" t="s">
        <v>75</v>
      </c>
      <c r="M250" s="67"/>
      <c r="N250" s="69" t="e">
        <f t="shared" si="16"/>
        <v>#DIV/0!</v>
      </c>
    </row>
    <row r="251" spans="2:14" x14ac:dyDescent="0.25">
      <c r="B251" s="57"/>
      <c r="C251" s="64"/>
      <c r="D251" s="58"/>
      <c r="E251" s="58"/>
      <c r="F251" s="65"/>
      <c r="G251" s="65"/>
      <c r="H251" s="66"/>
      <c r="I251" s="60"/>
      <c r="J251" s="60"/>
      <c r="K251" s="61">
        <f t="shared" si="15"/>
        <v>0</v>
      </c>
      <c r="L251" s="62" t="s">
        <v>75</v>
      </c>
      <c r="M251" s="67"/>
      <c r="N251" s="69" t="e">
        <f t="shared" si="16"/>
        <v>#DIV/0!</v>
      </c>
    </row>
    <row r="252" spans="2:14" x14ac:dyDescent="0.25">
      <c r="B252" s="57"/>
      <c r="C252" s="64"/>
      <c r="D252" s="58"/>
      <c r="E252" s="58"/>
      <c r="F252" s="65"/>
      <c r="G252" s="65"/>
      <c r="H252" s="66"/>
      <c r="I252" s="60"/>
      <c r="J252" s="60"/>
      <c r="K252" s="61">
        <f t="shared" si="15"/>
        <v>0</v>
      </c>
      <c r="L252" s="62" t="s">
        <v>75</v>
      </c>
      <c r="M252" s="67"/>
      <c r="N252" s="69" t="e">
        <f t="shared" si="16"/>
        <v>#DIV/0!</v>
      </c>
    </row>
    <row r="253" spans="2:14" x14ac:dyDescent="0.25">
      <c r="B253" s="57"/>
      <c r="C253" s="64"/>
      <c r="D253" s="58"/>
      <c r="E253" s="58"/>
      <c r="F253" s="65"/>
      <c r="G253" s="65"/>
      <c r="H253" s="66"/>
      <c r="I253" s="60"/>
      <c r="J253" s="60"/>
      <c r="K253" s="61">
        <f t="shared" si="15"/>
        <v>0</v>
      </c>
      <c r="L253" s="62" t="s">
        <v>75</v>
      </c>
      <c r="M253" s="67"/>
      <c r="N253" s="69" t="e">
        <f t="shared" si="16"/>
        <v>#DIV/0!</v>
      </c>
    </row>
    <row r="254" spans="2:14" x14ac:dyDescent="0.25">
      <c r="B254" s="57"/>
      <c r="C254" s="64"/>
      <c r="D254" s="58"/>
      <c r="E254" s="58"/>
      <c r="F254" s="65"/>
      <c r="G254" s="65"/>
      <c r="H254" s="66"/>
      <c r="I254" s="60"/>
      <c r="J254" s="60"/>
      <c r="K254" s="61">
        <f t="shared" si="15"/>
        <v>0</v>
      </c>
      <c r="L254" s="62" t="s">
        <v>75</v>
      </c>
      <c r="M254" s="67"/>
      <c r="N254" s="69" t="e">
        <f t="shared" si="16"/>
        <v>#DIV/0!</v>
      </c>
    </row>
    <row r="255" spans="2:14" x14ac:dyDescent="0.25">
      <c r="B255" s="57"/>
      <c r="C255" s="64"/>
      <c r="D255" s="58"/>
      <c r="E255" s="58"/>
      <c r="F255" s="65"/>
      <c r="G255" s="65"/>
      <c r="H255" s="66"/>
      <c r="I255" s="60"/>
      <c r="J255" s="60"/>
      <c r="K255" s="61">
        <f t="shared" si="15"/>
        <v>0</v>
      </c>
      <c r="L255" s="62" t="s">
        <v>75</v>
      </c>
      <c r="M255" s="67"/>
      <c r="N255" s="69" t="e">
        <f t="shared" si="16"/>
        <v>#DIV/0!</v>
      </c>
    </row>
    <row r="256" spans="2:14" x14ac:dyDescent="0.25">
      <c r="B256" s="57"/>
      <c r="C256" s="64"/>
      <c r="D256" s="58"/>
      <c r="E256" s="58"/>
      <c r="F256" s="65"/>
      <c r="G256" s="65"/>
      <c r="H256" s="66"/>
      <c r="I256" s="60"/>
      <c r="J256" s="60"/>
      <c r="K256" s="61">
        <f t="shared" si="15"/>
        <v>0</v>
      </c>
      <c r="L256" s="62" t="s">
        <v>75</v>
      </c>
      <c r="M256" s="67"/>
      <c r="N256" s="69" t="e">
        <f t="shared" si="16"/>
        <v>#DIV/0!</v>
      </c>
    </row>
    <row r="257" spans="2:14" x14ac:dyDescent="0.25">
      <c r="B257" s="57"/>
      <c r="C257" s="64"/>
      <c r="D257" s="58"/>
      <c r="E257" s="58"/>
      <c r="F257" s="65"/>
      <c r="G257" s="65"/>
      <c r="H257" s="66"/>
      <c r="I257" s="60"/>
      <c r="J257" s="60"/>
      <c r="K257" s="61">
        <f t="shared" si="15"/>
        <v>0</v>
      </c>
      <c r="L257" s="62" t="s">
        <v>75</v>
      </c>
      <c r="M257" s="67"/>
      <c r="N257" s="69" t="e">
        <f t="shared" si="16"/>
        <v>#DIV/0!</v>
      </c>
    </row>
    <row r="258" spans="2:14" x14ac:dyDescent="0.25">
      <c r="B258" s="57"/>
      <c r="C258" s="64"/>
      <c r="D258" s="58"/>
      <c r="E258" s="58"/>
      <c r="F258" s="65"/>
      <c r="G258" s="65"/>
      <c r="H258" s="66"/>
      <c r="I258" s="60"/>
      <c r="J258" s="60"/>
      <c r="K258" s="61">
        <f t="shared" si="15"/>
        <v>0</v>
      </c>
      <c r="L258" s="62" t="s">
        <v>75</v>
      </c>
      <c r="M258" s="67"/>
      <c r="N258" s="69" t="e">
        <f t="shared" si="16"/>
        <v>#DIV/0!</v>
      </c>
    </row>
    <row r="259" spans="2:14" x14ac:dyDescent="0.25">
      <c r="B259" s="57"/>
      <c r="C259" s="64"/>
      <c r="D259" s="58"/>
      <c r="E259" s="58"/>
      <c r="F259" s="65"/>
      <c r="G259" s="65"/>
      <c r="H259" s="66"/>
      <c r="I259" s="60"/>
      <c r="J259" s="60"/>
      <c r="K259" s="61">
        <f t="shared" si="15"/>
        <v>0</v>
      </c>
      <c r="L259" s="62" t="s">
        <v>75</v>
      </c>
      <c r="M259" s="67"/>
      <c r="N259" s="69" t="e">
        <f t="shared" si="16"/>
        <v>#DIV/0!</v>
      </c>
    </row>
    <row r="260" spans="2:14" x14ac:dyDescent="0.25">
      <c r="B260" s="57"/>
      <c r="C260" s="64"/>
      <c r="D260" s="58"/>
      <c r="E260" s="58"/>
      <c r="F260" s="65"/>
      <c r="G260" s="65"/>
      <c r="H260" s="66"/>
      <c r="I260" s="60"/>
      <c r="J260" s="60"/>
      <c r="K260" s="61">
        <f t="shared" si="15"/>
        <v>0</v>
      </c>
      <c r="L260" s="62" t="s">
        <v>75</v>
      </c>
      <c r="M260" s="67"/>
      <c r="N260" s="69" t="e">
        <f t="shared" si="16"/>
        <v>#DIV/0!</v>
      </c>
    </row>
    <row r="261" spans="2:14" x14ac:dyDescent="0.25">
      <c r="B261" s="57"/>
      <c r="C261" s="64"/>
      <c r="D261" s="58"/>
      <c r="E261" s="58"/>
      <c r="F261" s="65"/>
      <c r="G261" s="65"/>
      <c r="H261" s="66"/>
      <c r="I261" s="60"/>
      <c r="J261" s="60"/>
      <c r="K261" s="61">
        <f t="shared" si="15"/>
        <v>0</v>
      </c>
      <c r="L261" s="62" t="s">
        <v>75</v>
      </c>
      <c r="M261" s="67"/>
      <c r="N261" s="69" t="e">
        <f t="shared" si="16"/>
        <v>#DIV/0!</v>
      </c>
    </row>
    <row r="262" spans="2:14" x14ac:dyDescent="0.25">
      <c r="B262" s="57"/>
      <c r="C262" s="64"/>
      <c r="D262" s="58"/>
      <c r="E262" s="58"/>
      <c r="F262" s="65"/>
      <c r="G262" s="65"/>
      <c r="H262" s="66"/>
      <c r="I262" s="60"/>
      <c r="J262" s="60"/>
      <c r="K262" s="61">
        <f t="shared" si="15"/>
        <v>0</v>
      </c>
      <c r="L262" s="62" t="s">
        <v>75</v>
      </c>
      <c r="M262" s="67"/>
      <c r="N262" s="69" t="e">
        <f t="shared" si="16"/>
        <v>#DIV/0!</v>
      </c>
    </row>
    <row r="263" spans="2:14" x14ac:dyDescent="0.25">
      <c r="B263" s="57"/>
      <c r="C263" s="64"/>
      <c r="D263" s="58"/>
      <c r="E263" s="58"/>
      <c r="F263" s="65"/>
      <c r="G263" s="65"/>
      <c r="H263" s="66"/>
      <c r="I263" s="60"/>
      <c r="J263" s="60"/>
      <c r="K263" s="61">
        <f t="shared" si="15"/>
        <v>0</v>
      </c>
      <c r="L263" s="62" t="s">
        <v>75</v>
      </c>
      <c r="M263" s="67"/>
      <c r="N263" s="69" t="e">
        <f t="shared" si="16"/>
        <v>#DIV/0!</v>
      </c>
    </row>
    <row r="264" spans="2:14" x14ac:dyDescent="0.25">
      <c r="B264" s="57"/>
      <c r="C264" s="64"/>
      <c r="D264" s="58"/>
      <c r="E264" s="58"/>
      <c r="F264" s="65"/>
      <c r="G264" s="65"/>
      <c r="H264" s="66"/>
      <c r="I264" s="60"/>
      <c r="J264" s="60"/>
      <c r="K264" s="61">
        <f t="shared" si="15"/>
        <v>0</v>
      </c>
      <c r="L264" s="62" t="s">
        <v>75</v>
      </c>
      <c r="M264" s="67"/>
      <c r="N264" s="69" t="e">
        <f t="shared" si="16"/>
        <v>#DIV/0!</v>
      </c>
    </row>
    <row r="265" spans="2:14" x14ac:dyDescent="0.25">
      <c r="B265" s="57"/>
      <c r="C265" s="64"/>
      <c r="D265" s="58"/>
      <c r="E265" s="58"/>
      <c r="F265" s="65"/>
      <c r="G265" s="65"/>
      <c r="H265" s="66"/>
      <c r="I265" s="60"/>
      <c r="J265" s="60"/>
      <c r="K265" s="61">
        <f t="shared" ref="K265:K328" si="17">+J265-I265</f>
        <v>0</v>
      </c>
      <c r="L265" s="62" t="s">
        <v>75</v>
      </c>
      <c r="M265" s="67"/>
      <c r="N265" s="69" t="e">
        <f t="shared" ref="N265:N328" si="18">+K266/M266</f>
        <v>#DIV/0!</v>
      </c>
    </row>
    <row r="266" spans="2:14" x14ac:dyDescent="0.25">
      <c r="B266" s="57"/>
      <c r="C266" s="64"/>
      <c r="D266" s="58"/>
      <c r="E266" s="58"/>
      <c r="F266" s="65"/>
      <c r="G266" s="65"/>
      <c r="H266" s="66"/>
      <c r="I266" s="60"/>
      <c r="J266" s="60"/>
      <c r="K266" s="61">
        <f t="shared" si="17"/>
        <v>0</v>
      </c>
      <c r="L266" s="62" t="s">
        <v>75</v>
      </c>
      <c r="M266" s="67"/>
      <c r="N266" s="69" t="e">
        <f t="shared" si="18"/>
        <v>#DIV/0!</v>
      </c>
    </row>
    <row r="267" spans="2:14" x14ac:dyDescent="0.25">
      <c r="B267" s="57"/>
      <c r="C267" s="64"/>
      <c r="D267" s="58"/>
      <c r="E267" s="58"/>
      <c r="F267" s="65"/>
      <c r="G267" s="65"/>
      <c r="H267" s="66"/>
      <c r="I267" s="60"/>
      <c r="J267" s="60"/>
      <c r="K267" s="61">
        <f t="shared" si="17"/>
        <v>0</v>
      </c>
      <c r="L267" s="62" t="s">
        <v>75</v>
      </c>
      <c r="M267" s="67"/>
      <c r="N267" s="69" t="e">
        <f t="shared" si="18"/>
        <v>#DIV/0!</v>
      </c>
    </row>
    <row r="268" spans="2:14" x14ac:dyDescent="0.25">
      <c r="B268" s="57"/>
      <c r="C268" s="64"/>
      <c r="D268" s="58"/>
      <c r="E268" s="58"/>
      <c r="F268" s="65"/>
      <c r="G268" s="65"/>
      <c r="H268" s="66"/>
      <c r="I268" s="60"/>
      <c r="J268" s="60"/>
      <c r="K268" s="61">
        <f t="shared" si="17"/>
        <v>0</v>
      </c>
      <c r="L268" s="62" t="s">
        <v>75</v>
      </c>
      <c r="M268" s="67"/>
      <c r="N268" s="69" t="e">
        <f t="shared" si="18"/>
        <v>#DIV/0!</v>
      </c>
    </row>
    <row r="269" spans="2:14" x14ac:dyDescent="0.25">
      <c r="B269" s="57"/>
      <c r="C269" s="64"/>
      <c r="D269" s="58"/>
      <c r="E269" s="58"/>
      <c r="F269" s="65"/>
      <c r="G269" s="65"/>
      <c r="H269" s="66"/>
      <c r="I269" s="60"/>
      <c r="J269" s="60"/>
      <c r="K269" s="61">
        <f t="shared" si="17"/>
        <v>0</v>
      </c>
      <c r="L269" s="62" t="s">
        <v>75</v>
      </c>
      <c r="M269" s="67"/>
      <c r="N269" s="69" t="e">
        <f t="shared" si="18"/>
        <v>#DIV/0!</v>
      </c>
    </row>
    <row r="270" spans="2:14" x14ac:dyDescent="0.25">
      <c r="B270" s="57"/>
      <c r="C270" s="64"/>
      <c r="D270" s="58"/>
      <c r="E270" s="58"/>
      <c r="F270" s="65"/>
      <c r="G270" s="65"/>
      <c r="H270" s="66"/>
      <c r="I270" s="60"/>
      <c r="J270" s="60"/>
      <c r="K270" s="61">
        <f t="shared" si="17"/>
        <v>0</v>
      </c>
      <c r="L270" s="62" t="s">
        <v>75</v>
      </c>
      <c r="M270" s="67"/>
      <c r="N270" s="69" t="e">
        <f t="shared" si="18"/>
        <v>#DIV/0!</v>
      </c>
    </row>
    <row r="271" spans="2:14" x14ac:dyDescent="0.25">
      <c r="B271" s="57"/>
      <c r="C271" s="64"/>
      <c r="D271" s="58"/>
      <c r="E271" s="58"/>
      <c r="F271" s="65"/>
      <c r="G271" s="65"/>
      <c r="H271" s="66"/>
      <c r="I271" s="60"/>
      <c r="J271" s="60"/>
      <c r="K271" s="61">
        <f t="shared" si="17"/>
        <v>0</v>
      </c>
      <c r="L271" s="62" t="s">
        <v>75</v>
      </c>
      <c r="M271" s="67"/>
      <c r="N271" s="69" t="e">
        <f t="shared" si="18"/>
        <v>#DIV/0!</v>
      </c>
    </row>
    <row r="272" spans="2:14" x14ac:dyDescent="0.25">
      <c r="B272" s="57"/>
      <c r="C272" s="64"/>
      <c r="D272" s="58"/>
      <c r="E272" s="58"/>
      <c r="F272" s="65"/>
      <c r="G272" s="65"/>
      <c r="H272" s="66"/>
      <c r="I272" s="60"/>
      <c r="J272" s="60"/>
      <c r="K272" s="61">
        <f t="shared" si="17"/>
        <v>0</v>
      </c>
      <c r="L272" s="62" t="s">
        <v>75</v>
      </c>
      <c r="M272" s="67"/>
      <c r="N272" s="69" t="e">
        <f t="shared" si="18"/>
        <v>#DIV/0!</v>
      </c>
    </row>
    <row r="273" spans="2:14" x14ac:dyDescent="0.25">
      <c r="B273" s="57"/>
      <c r="C273" s="64"/>
      <c r="D273" s="58"/>
      <c r="E273" s="58"/>
      <c r="F273" s="65"/>
      <c r="G273" s="65"/>
      <c r="H273" s="66"/>
      <c r="I273" s="60"/>
      <c r="J273" s="60"/>
      <c r="K273" s="61">
        <f t="shared" si="17"/>
        <v>0</v>
      </c>
      <c r="L273" s="62" t="s">
        <v>75</v>
      </c>
      <c r="M273" s="67"/>
      <c r="N273" s="69" t="e">
        <f t="shared" si="18"/>
        <v>#DIV/0!</v>
      </c>
    </row>
    <row r="274" spans="2:14" x14ac:dyDescent="0.25">
      <c r="B274" s="57"/>
      <c r="C274" s="64"/>
      <c r="D274" s="58"/>
      <c r="E274" s="58"/>
      <c r="F274" s="65"/>
      <c r="G274" s="65"/>
      <c r="H274" s="66"/>
      <c r="I274" s="60"/>
      <c r="J274" s="60"/>
      <c r="K274" s="61">
        <f t="shared" si="17"/>
        <v>0</v>
      </c>
      <c r="L274" s="62" t="s">
        <v>75</v>
      </c>
      <c r="M274" s="67"/>
      <c r="N274" s="69" t="e">
        <f t="shared" si="18"/>
        <v>#DIV/0!</v>
      </c>
    </row>
    <row r="275" spans="2:14" x14ac:dyDescent="0.25">
      <c r="B275" s="57"/>
      <c r="C275" s="64"/>
      <c r="D275" s="58"/>
      <c r="E275" s="58"/>
      <c r="F275" s="65"/>
      <c r="G275" s="65"/>
      <c r="H275" s="66"/>
      <c r="I275" s="60"/>
      <c r="J275" s="60"/>
      <c r="K275" s="61">
        <f t="shared" si="17"/>
        <v>0</v>
      </c>
      <c r="L275" s="62" t="s">
        <v>75</v>
      </c>
      <c r="M275" s="67"/>
      <c r="N275" s="69" t="e">
        <f t="shared" si="18"/>
        <v>#DIV/0!</v>
      </c>
    </row>
    <row r="276" spans="2:14" x14ac:dyDescent="0.25">
      <c r="B276" s="57"/>
      <c r="C276" s="64"/>
      <c r="D276" s="58"/>
      <c r="E276" s="58"/>
      <c r="F276" s="65"/>
      <c r="G276" s="65"/>
      <c r="H276" s="66"/>
      <c r="I276" s="60"/>
      <c r="J276" s="60"/>
      <c r="K276" s="61">
        <f t="shared" si="17"/>
        <v>0</v>
      </c>
      <c r="L276" s="62" t="s">
        <v>75</v>
      </c>
      <c r="M276" s="67"/>
      <c r="N276" s="69" t="e">
        <f t="shared" si="18"/>
        <v>#DIV/0!</v>
      </c>
    </row>
    <row r="277" spans="2:14" x14ac:dyDescent="0.25">
      <c r="B277" s="57"/>
      <c r="C277" s="64"/>
      <c r="D277" s="58"/>
      <c r="E277" s="58"/>
      <c r="F277" s="65"/>
      <c r="G277" s="65"/>
      <c r="H277" s="66"/>
      <c r="I277" s="60"/>
      <c r="J277" s="60"/>
      <c r="K277" s="61">
        <f t="shared" si="17"/>
        <v>0</v>
      </c>
      <c r="L277" s="62" t="s">
        <v>75</v>
      </c>
      <c r="M277" s="67"/>
      <c r="N277" s="69" t="e">
        <f t="shared" si="18"/>
        <v>#DIV/0!</v>
      </c>
    </row>
    <row r="278" spans="2:14" x14ac:dyDescent="0.25">
      <c r="B278" s="57"/>
      <c r="C278" s="64"/>
      <c r="D278" s="58"/>
      <c r="E278" s="58"/>
      <c r="F278" s="65"/>
      <c r="G278" s="65"/>
      <c r="H278" s="66"/>
      <c r="I278" s="60"/>
      <c r="J278" s="60"/>
      <c r="K278" s="61">
        <f t="shared" si="17"/>
        <v>0</v>
      </c>
      <c r="L278" s="62" t="s">
        <v>75</v>
      </c>
      <c r="M278" s="67"/>
      <c r="N278" s="69" t="e">
        <f t="shared" si="18"/>
        <v>#DIV/0!</v>
      </c>
    </row>
    <row r="279" spans="2:14" x14ac:dyDescent="0.25">
      <c r="B279" s="57"/>
      <c r="C279" s="64"/>
      <c r="D279" s="58"/>
      <c r="E279" s="58"/>
      <c r="F279" s="65"/>
      <c r="G279" s="65"/>
      <c r="H279" s="66"/>
      <c r="I279" s="60"/>
      <c r="J279" s="60"/>
      <c r="K279" s="61">
        <f t="shared" si="17"/>
        <v>0</v>
      </c>
      <c r="L279" s="62" t="s">
        <v>75</v>
      </c>
      <c r="M279" s="67"/>
      <c r="N279" s="69" t="e">
        <f t="shared" si="18"/>
        <v>#DIV/0!</v>
      </c>
    </row>
    <row r="280" spans="2:14" x14ac:dyDescent="0.25">
      <c r="B280" s="57"/>
      <c r="C280" s="64"/>
      <c r="D280" s="58"/>
      <c r="E280" s="58"/>
      <c r="F280" s="65"/>
      <c r="G280" s="65"/>
      <c r="H280" s="66"/>
      <c r="I280" s="60"/>
      <c r="J280" s="60"/>
      <c r="K280" s="61">
        <f t="shared" si="17"/>
        <v>0</v>
      </c>
      <c r="L280" s="62" t="s">
        <v>75</v>
      </c>
      <c r="M280" s="67"/>
      <c r="N280" s="69" t="e">
        <f t="shared" si="18"/>
        <v>#DIV/0!</v>
      </c>
    </row>
    <row r="281" spans="2:14" x14ac:dyDescent="0.25">
      <c r="B281" s="57"/>
      <c r="C281" s="64"/>
      <c r="D281" s="58"/>
      <c r="E281" s="58"/>
      <c r="F281" s="65"/>
      <c r="G281" s="65"/>
      <c r="H281" s="66"/>
      <c r="I281" s="60"/>
      <c r="J281" s="60"/>
      <c r="K281" s="61">
        <f t="shared" si="17"/>
        <v>0</v>
      </c>
      <c r="L281" s="62" t="s">
        <v>75</v>
      </c>
      <c r="M281" s="67"/>
      <c r="N281" s="69" t="e">
        <f t="shared" si="18"/>
        <v>#DIV/0!</v>
      </c>
    </row>
    <row r="282" spans="2:14" x14ac:dyDescent="0.25">
      <c r="B282" s="57"/>
      <c r="C282" s="64"/>
      <c r="D282" s="58"/>
      <c r="E282" s="58"/>
      <c r="F282" s="65"/>
      <c r="G282" s="65"/>
      <c r="H282" s="66"/>
      <c r="I282" s="60"/>
      <c r="J282" s="60"/>
      <c r="K282" s="61">
        <f t="shared" si="17"/>
        <v>0</v>
      </c>
      <c r="L282" s="62" t="s">
        <v>75</v>
      </c>
      <c r="M282" s="67"/>
      <c r="N282" s="69" t="e">
        <f t="shared" si="18"/>
        <v>#DIV/0!</v>
      </c>
    </row>
    <row r="283" spans="2:14" x14ac:dyDescent="0.25">
      <c r="B283" s="57"/>
      <c r="C283" s="64"/>
      <c r="D283" s="58"/>
      <c r="E283" s="58"/>
      <c r="F283" s="65"/>
      <c r="G283" s="65"/>
      <c r="H283" s="66"/>
      <c r="I283" s="60"/>
      <c r="J283" s="60"/>
      <c r="K283" s="61">
        <f t="shared" si="17"/>
        <v>0</v>
      </c>
      <c r="L283" s="62" t="s">
        <v>75</v>
      </c>
      <c r="M283" s="67"/>
      <c r="N283" s="69" t="e">
        <f t="shared" si="18"/>
        <v>#DIV/0!</v>
      </c>
    </row>
    <row r="284" spans="2:14" x14ac:dyDescent="0.25">
      <c r="B284" s="57"/>
      <c r="C284" s="64"/>
      <c r="D284" s="58"/>
      <c r="E284" s="58"/>
      <c r="F284" s="65"/>
      <c r="G284" s="65"/>
      <c r="H284" s="66"/>
      <c r="I284" s="60"/>
      <c r="J284" s="60"/>
      <c r="K284" s="61">
        <f t="shared" si="17"/>
        <v>0</v>
      </c>
      <c r="L284" s="62" t="s">
        <v>75</v>
      </c>
      <c r="M284" s="67"/>
      <c r="N284" s="69" t="e">
        <f t="shared" si="18"/>
        <v>#DIV/0!</v>
      </c>
    </row>
    <row r="285" spans="2:14" x14ac:dyDescent="0.25">
      <c r="B285" s="57"/>
      <c r="C285" s="64"/>
      <c r="D285" s="58"/>
      <c r="E285" s="58"/>
      <c r="F285" s="65"/>
      <c r="G285" s="65"/>
      <c r="H285" s="66"/>
      <c r="I285" s="60"/>
      <c r="J285" s="60"/>
      <c r="K285" s="61">
        <f t="shared" si="17"/>
        <v>0</v>
      </c>
      <c r="L285" s="62" t="s">
        <v>75</v>
      </c>
      <c r="M285" s="67"/>
      <c r="N285" s="69" t="e">
        <f t="shared" si="18"/>
        <v>#DIV/0!</v>
      </c>
    </row>
    <row r="286" spans="2:14" x14ac:dyDescent="0.25">
      <c r="B286" s="57"/>
      <c r="C286" s="64"/>
      <c r="D286" s="58"/>
      <c r="E286" s="58"/>
      <c r="F286" s="65"/>
      <c r="G286" s="65"/>
      <c r="H286" s="66"/>
      <c r="I286" s="60"/>
      <c r="J286" s="60"/>
      <c r="K286" s="61">
        <f t="shared" si="17"/>
        <v>0</v>
      </c>
      <c r="L286" s="62" t="s">
        <v>75</v>
      </c>
      <c r="M286" s="67"/>
      <c r="N286" s="69" t="e">
        <f t="shared" si="18"/>
        <v>#DIV/0!</v>
      </c>
    </row>
    <row r="287" spans="2:14" x14ac:dyDescent="0.25">
      <c r="B287" s="57"/>
      <c r="C287" s="64"/>
      <c r="D287" s="58"/>
      <c r="E287" s="58"/>
      <c r="F287" s="65"/>
      <c r="G287" s="65"/>
      <c r="H287" s="66"/>
      <c r="I287" s="60"/>
      <c r="J287" s="60"/>
      <c r="K287" s="61">
        <f t="shared" si="17"/>
        <v>0</v>
      </c>
      <c r="L287" s="62" t="s">
        <v>75</v>
      </c>
      <c r="M287" s="67"/>
      <c r="N287" s="69" t="e">
        <f t="shared" si="18"/>
        <v>#DIV/0!</v>
      </c>
    </row>
    <row r="288" spans="2:14" x14ac:dyDescent="0.25">
      <c r="B288" s="57"/>
      <c r="C288" s="64"/>
      <c r="D288" s="58"/>
      <c r="E288" s="58"/>
      <c r="F288" s="65"/>
      <c r="G288" s="65"/>
      <c r="H288" s="66"/>
      <c r="I288" s="60"/>
      <c r="J288" s="60"/>
      <c r="K288" s="61">
        <f t="shared" si="17"/>
        <v>0</v>
      </c>
      <c r="L288" s="62" t="s">
        <v>75</v>
      </c>
      <c r="M288" s="67"/>
      <c r="N288" s="69" t="e">
        <f t="shared" si="18"/>
        <v>#DIV/0!</v>
      </c>
    </row>
    <row r="289" spans="2:14" x14ac:dyDescent="0.25">
      <c r="B289" s="57"/>
      <c r="C289" s="64"/>
      <c r="D289" s="58"/>
      <c r="E289" s="58"/>
      <c r="F289" s="65"/>
      <c r="G289" s="65"/>
      <c r="H289" s="66"/>
      <c r="I289" s="60"/>
      <c r="J289" s="60"/>
      <c r="K289" s="61">
        <f t="shared" si="17"/>
        <v>0</v>
      </c>
      <c r="L289" s="62" t="s">
        <v>75</v>
      </c>
      <c r="M289" s="67"/>
      <c r="N289" s="69" t="e">
        <f t="shared" si="18"/>
        <v>#DIV/0!</v>
      </c>
    </row>
    <row r="290" spans="2:14" x14ac:dyDescent="0.25">
      <c r="B290" s="57"/>
      <c r="C290" s="64"/>
      <c r="D290" s="58"/>
      <c r="E290" s="58"/>
      <c r="F290" s="65"/>
      <c r="G290" s="65"/>
      <c r="H290" s="66"/>
      <c r="I290" s="60"/>
      <c r="J290" s="60"/>
      <c r="K290" s="61">
        <f t="shared" si="17"/>
        <v>0</v>
      </c>
      <c r="L290" s="62" t="s">
        <v>75</v>
      </c>
      <c r="M290" s="67"/>
      <c r="N290" s="69" t="e">
        <f t="shared" si="18"/>
        <v>#DIV/0!</v>
      </c>
    </row>
    <row r="291" spans="2:14" x14ac:dyDescent="0.25">
      <c r="B291" s="57"/>
      <c r="C291" s="64"/>
      <c r="D291" s="58"/>
      <c r="E291" s="58"/>
      <c r="F291" s="65"/>
      <c r="G291" s="65"/>
      <c r="H291" s="66"/>
      <c r="I291" s="60"/>
      <c r="J291" s="60"/>
      <c r="K291" s="61">
        <f t="shared" si="17"/>
        <v>0</v>
      </c>
      <c r="L291" s="62" t="s">
        <v>75</v>
      </c>
      <c r="M291" s="67"/>
      <c r="N291" s="69" t="e">
        <f t="shared" si="18"/>
        <v>#DIV/0!</v>
      </c>
    </row>
    <row r="292" spans="2:14" x14ac:dyDescent="0.25">
      <c r="B292" s="57"/>
      <c r="C292" s="64"/>
      <c r="D292" s="58"/>
      <c r="E292" s="58"/>
      <c r="F292" s="65"/>
      <c r="G292" s="65"/>
      <c r="H292" s="66"/>
      <c r="I292" s="60"/>
      <c r="J292" s="60"/>
      <c r="K292" s="61">
        <f t="shared" si="17"/>
        <v>0</v>
      </c>
      <c r="L292" s="62" t="s">
        <v>75</v>
      </c>
      <c r="M292" s="67"/>
      <c r="N292" s="69" t="e">
        <f t="shared" si="18"/>
        <v>#DIV/0!</v>
      </c>
    </row>
    <row r="293" spans="2:14" x14ac:dyDescent="0.25">
      <c r="B293" s="57"/>
      <c r="C293" s="64"/>
      <c r="D293" s="58"/>
      <c r="E293" s="58"/>
      <c r="F293" s="65"/>
      <c r="G293" s="65"/>
      <c r="H293" s="66"/>
      <c r="I293" s="60"/>
      <c r="J293" s="60"/>
      <c r="K293" s="61">
        <f t="shared" si="17"/>
        <v>0</v>
      </c>
      <c r="L293" s="62" t="s">
        <v>75</v>
      </c>
      <c r="M293" s="67"/>
      <c r="N293" s="69" t="e">
        <f t="shared" si="18"/>
        <v>#DIV/0!</v>
      </c>
    </row>
    <row r="294" spans="2:14" x14ac:dyDescent="0.25">
      <c r="B294" s="57"/>
      <c r="C294" s="64"/>
      <c r="D294" s="58"/>
      <c r="E294" s="58"/>
      <c r="F294" s="65"/>
      <c r="G294" s="65"/>
      <c r="H294" s="66"/>
      <c r="I294" s="60"/>
      <c r="J294" s="60"/>
      <c r="K294" s="61">
        <f t="shared" si="17"/>
        <v>0</v>
      </c>
      <c r="L294" s="62" t="s">
        <v>75</v>
      </c>
      <c r="M294" s="67"/>
      <c r="N294" s="69" t="e">
        <f t="shared" si="18"/>
        <v>#DIV/0!</v>
      </c>
    </row>
    <row r="295" spans="2:14" x14ac:dyDescent="0.25">
      <c r="B295" s="57"/>
      <c r="C295" s="64"/>
      <c r="D295" s="58"/>
      <c r="E295" s="58"/>
      <c r="F295" s="65"/>
      <c r="G295" s="65"/>
      <c r="H295" s="66"/>
      <c r="I295" s="60"/>
      <c r="J295" s="60"/>
      <c r="K295" s="61">
        <f t="shared" si="17"/>
        <v>0</v>
      </c>
      <c r="L295" s="62" t="s">
        <v>75</v>
      </c>
      <c r="M295" s="67"/>
      <c r="N295" s="69" t="e">
        <f t="shared" si="18"/>
        <v>#DIV/0!</v>
      </c>
    </row>
    <row r="296" spans="2:14" x14ac:dyDescent="0.25">
      <c r="B296" s="57"/>
      <c r="C296" s="64"/>
      <c r="D296" s="58"/>
      <c r="E296" s="58"/>
      <c r="F296" s="65"/>
      <c r="G296" s="65"/>
      <c r="H296" s="66"/>
      <c r="I296" s="60"/>
      <c r="J296" s="60"/>
      <c r="K296" s="61">
        <f t="shared" si="17"/>
        <v>0</v>
      </c>
      <c r="L296" s="62" t="s">
        <v>75</v>
      </c>
      <c r="M296" s="67"/>
      <c r="N296" s="69" t="e">
        <f t="shared" si="18"/>
        <v>#DIV/0!</v>
      </c>
    </row>
    <row r="297" spans="2:14" x14ac:dyDescent="0.25">
      <c r="B297" s="57"/>
      <c r="C297" s="64"/>
      <c r="D297" s="58"/>
      <c r="E297" s="58"/>
      <c r="F297" s="65"/>
      <c r="G297" s="65"/>
      <c r="H297" s="66"/>
      <c r="I297" s="60"/>
      <c r="J297" s="60"/>
      <c r="K297" s="61">
        <f t="shared" si="17"/>
        <v>0</v>
      </c>
      <c r="L297" s="62" t="s">
        <v>75</v>
      </c>
      <c r="M297" s="67"/>
      <c r="N297" s="69" t="e">
        <f t="shared" si="18"/>
        <v>#DIV/0!</v>
      </c>
    </row>
    <row r="298" spans="2:14" x14ac:dyDescent="0.25">
      <c r="B298" s="57"/>
      <c r="C298" s="64"/>
      <c r="D298" s="58"/>
      <c r="E298" s="58"/>
      <c r="F298" s="65"/>
      <c r="G298" s="65"/>
      <c r="H298" s="66"/>
      <c r="I298" s="60"/>
      <c r="J298" s="60"/>
      <c r="K298" s="61">
        <f t="shared" si="17"/>
        <v>0</v>
      </c>
      <c r="L298" s="62" t="s">
        <v>75</v>
      </c>
      <c r="M298" s="67"/>
      <c r="N298" s="69" t="e">
        <f t="shared" si="18"/>
        <v>#DIV/0!</v>
      </c>
    </row>
    <row r="299" spans="2:14" x14ac:dyDescent="0.25">
      <c r="B299" s="57"/>
      <c r="C299" s="64"/>
      <c r="D299" s="58"/>
      <c r="E299" s="58"/>
      <c r="F299" s="65"/>
      <c r="G299" s="65"/>
      <c r="H299" s="66"/>
      <c r="I299" s="60"/>
      <c r="J299" s="60"/>
      <c r="K299" s="61">
        <f t="shared" si="17"/>
        <v>0</v>
      </c>
      <c r="L299" s="62" t="s">
        <v>75</v>
      </c>
      <c r="M299" s="67"/>
      <c r="N299" s="69" t="e">
        <f t="shared" si="18"/>
        <v>#DIV/0!</v>
      </c>
    </row>
    <row r="300" spans="2:14" x14ac:dyDescent="0.25">
      <c r="B300" s="57"/>
      <c r="C300" s="64"/>
      <c r="D300" s="58"/>
      <c r="E300" s="58"/>
      <c r="F300" s="65"/>
      <c r="G300" s="65"/>
      <c r="H300" s="66"/>
      <c r="I300" s="60"/>
      <c r="J300" s="60"/>
      <c r="K300" s="61">
        <f t="shared" si="17"/>
        <v>0</v>
      </c>
      <c r="L300" s="62" t="s">
        <v>75</v>
      </c>
      <c r="M300" s="67"/>
      <c r="N300" s="69" t="e">
        <f t="shared" si="18"/>
        <v>#DIV/0!</v>
      </c>
    </row>
    <row r="301" spans="2:14" x14ac:dyDescent="0.25">
      <c r="B301" s="57"/>
      <c r="C301" s="64"/>
      <c r="D301" s="58"/>
      <c r="E301" s="58"/>
      <c r="F301" s="65"/>
      <c r="G301" s="65"/>
      <c r="H301" s="66"/>
      <c r="I301" s="60"/>
      <c r="J301" s="60"/>
      <c r="K301" s="61">
        <f t="shared" si="17"/>
        <v>0</v>
      </c>
      <c r="L301" s="62" t="s">
        <v>75</v>
      </c>
      <c r="M301" s="67"/>
      <c r="N301" s="69" t="e">
        <f t="shared" si="18"/>
        <v>#DIV/0!</v>
      </c>
    </row>
    <row r="302" spans="2:14" x14ac:dyDescent="0.25">
      <c r="B302" s="57"/>
      <c r="C302" s="64"/>
      <c r="D302" s="58"/>
      <c r="E302" s="58"/>
      <c r="F302" s="65"/>
      <c r="G302" s="65"/>
      <c r="H302" s="66"/>
      <c r="I302" s="60"/>
      <c r="J302" s="60"/>
      <c r="K302" s="61">
        <f t="shared" si="17"/>
        <v>0</v>
      </c>
      <c r="L302" s="62" t="s">
        <v>75</v>
      </c>
      <c r="M302" s="67"/>
      <c r="N302" s="69" t="e">
        <f t="shared" si="18"/>
        <v>#DIV/0!</v>
      </c>
    </row>
    <row r="303" spans="2:14" x14ac:dyDescent="0.25">
      <c r="B303" s="57"/>
      <c r="C303" s="64"/>
      <c r="D303" s="58"/>
      <c r="E303" s="58"/>
      <c r="F303" s="65"/>
      <c r="G303" s="65"/>
      <c r="H303" s="66"/>
      <c r="I303" s="60"/>
      <c r="J303" s="60"/>
      <c r="K303" s="61">
        <f t="shared" si="17"/>
        <v>0</v>
      </c>
      <c r="L303" s="62" t="s">
        <v>75</v>
      </c>
      <c r="M303" s="67"/>
      <c r="N303" s="69" t="e">
        <f t="shared" si="18"/>
        <v>#DIV/0!</v>
      </c>
    </row>
    <row r="304" spans="2:14" x14ac:dyDescent="0.25">
      <c r="B304" s="57"/>
      <c r="C304" s="64"/>
      <c r="D304" s="58"/>
      <c r="E304" s="58"/>
      <c r="F304" s="65"/>
      <c r="G304" s="65"/>
      <c r="H304" s="66"/>
      <c r="I304" s="60"/>
      <c r="J304" s="60"/>
      <c r="K304" s="61">
        <f t="shared" si="17"/>
        <v>0</v>
      </c>
      <c r="L304" s="62" t="s">
        <v>75</v>
      </c>
      <c r="M304" s="67"/>
      <c r="N304" s="69" t="e">
        <f t="shared" si="18"/>
        <v>#DIV/0!</v>
      </c>
    </row>
    <row r="305" spans="2:14" x14ac:dyDescent="0.25">
      <c r="B305" s="57"/>
      <c r="C305" s="64"/>
      <c r="D305" s="58"/>
      <c r="E305" s="58"/>
      <c r="F305" s="65"/>
      <c r="G305" s="65"/>
      <c r="H305" s="66"/>
      <c r="I305" s="60"/>
      <c r="J305" s="60"/>
      <c r="K305" s="61">
        <f t="shared" si="17"/>
        <v>0</v>
      </c>
      <c r="L305" s="62" t="s">
        <v>75</v>
      </c>
      <c r="M305" s="67"/>
      <c r="N305" s="69" t="e">
        <f t="shared" si="18"/>
        <v>#DIV/0!</v>
      </c>
    </row>
    <row r="306" spans="2:14" x14ac:dyDescent="0.25">
      <c r="B306" s="57"/>
      <c r="C306" s="64"/>
      <c r="D306" s="58"/>
      <c r="E306" s="58"/>
      <c r="F306" s="65"/>
      <c r="G306" s="65"/>
      <c r="H306" s="66"/>
      <c r="I306" s="60"/>
      <c r="J306" s="60"/>
      <c r="K306" s="61">
        <f t="shared" si="17"/>
        <v>0</v>
      </c>
      <c r="L306" s="62" t="s">
        <v>75</v>
      </c>
      <c r="M306" s="67"/>
      <c r="N306" s="69" t="e">
        <f t="shared" si="18"/>
        <v>#DIV/0!</v>
      </c>
    </row>
    <row r="307" spans="2:14" x14ac:dyDescent="0.25">
      <c r="B307" s="57"/>
      <c r="C307" s="64"/>
      <c r="D307" s="58"/>
      <c r="E307" s="58"/>
      <c r="F307" s="65"/>
      <c r="G307" s="65"/>
      <c r="H307" s="66"/>
      <c r="I307" s="60"/>
      <c r="J307" s="60"/>
      <c r="K307" s="61">
        <f t="shared" si="17"/>
        <v>0</v>
      </c>
      <c r="L307" s="62" t="s">
        <v>75</v>
      </c>
      <c r="M307" s="67"/>
      <c r="N307" s="69" t="e">
        <f t="shared" si="18"/>
        <v>#DIV/0!</v>
      </c>
    </row>
    <row r="308" spans="2:14" x14ac:dyDescent="0.25">
      <c r="B308" s="57"/>
      <c r="C308" s="64"/>
      <c r="D308" s="58"/>
      <c r="E308" s="58"/>
      <c r="F308" s="65"/>
      <c r="G308" s="65"/>
      <c r="H308" s="66"/>
      <c r="I308" s="60"/>
      <c r="J308" s="60"/>
      <c r="K308" s="61">
        <f t="shared" si="17"/>
        <v>0</v>
      </c>
      <c r="L308" s="62" t="s">
        <v>75</v>
      </c>
      <c r="M308" s="67"/>
      <c r="N308" s="69" t="e">
        <f t="shared" si="18"/>
        <v>#DIV/0!</v>
      </c>
    </row>
    <row r="309" spans="2:14" x14ac:dyDescent="0.25">
      <c r="B309" s="57"/>
      <c r="C309" s="64"/>
      <c r="D309" s="58"/>
      <c r="E309" s="58"/>
      <c r="F309" s="65"/>
      <c r="G309" s="65"/>
      <c r="H309" s="66"/>
      <c r="I309" s="60"/>
      <c r="J309" s="60"/>
      <c r="K309" s="61">
        <f t="shared" si="17"/>
        <v>0</v>
      </c>
      <c r="L309" s="62" t="s">
        <v>75</v>
      </c>
      <c r="M309" s="67"/>
      <c r="N309" s="69" t="e">
        <f t="shared" si="18"/>
        <v>#DIV/0!</v>
      </c>
    </row>
    <row r="310" spans="2:14" x14ac:dyDescent="0.25">
      <c r="B310" s="57"/>
      <c r="C310" s="64"/>
      <c r="D310" s="58"/>
      <c r="E310" s="58"/>
      <c r="F310" s="65"/>
      <c r="G310" s="65"/>
      <c r="H310" s="66"/>
      <c r="I310" s="60"/>
      <c r="J310" s="60"/>
      <c r="K310" s="61">
        <f t="shared" si="17"/>
        <v>0</v>
      </c>
      <c r="L310" s="62" t="s">
        <v>75</v>
      </c>
      <c r="M310" s="67"/>
      <c r="N310" s="69" t="e">
        <f t="shared" si="18"/>
        <v>#DIV/0!</v>
      </c>
    </row>
    <row r="311" spans="2:14" x14ac:dyDescent="0.25">
      <c r="B311" s="57"/>
      <c r="C311" s="64"/>
      <c r="D311" s="58"/>
      <c r="E311" s="58"/>
      <c r="F311" s="65"/>
      <c r="G311" s="65"/>
      <c r="H311" s="66"/>
      <c r="I311" s="60"/>
      <c r="J311" s="60"/>
      <c r="K311" s="61">
        <f t="shared" si="17"/>
        <v>0</v>
      </c>
      <c r="L311" s="62" t="s">
        <v>75</v>
      </c>
      <c r="M311" s="67"/>
      <c r="N311" s="69" t="e">
        <f t="shared" si="18"/>
        <v>#DIV/0!</v>
      </c>
    </row>
    <row r="312" spans="2:14" x14ac:dyDescent="0.25">
      <c r="B312" s="57"/>
      <c r="C312" s="64"/>
      <c r="D312" s="58"/>
      <c r="E312" s="58"/>
      <c r="F312" s="65"/>
      <c r="G312" s="65"/>
      <c r="H312" s="66"/>
      <c r="I312" s="60"/>
      <c r="J312" s="60"/>
      <c r="K312" s="61">
        <f t="shared" si="17"/>
        <v>0</v>
      </c>
      <c r="L312" s="62" t="s">
        <v>75</v>
      </c>
      <c r="M312" s="67"/>
      <c r="N312" s="69" t="e">
        <f t="shared" si="18"/>
        <v>#DIV/0!</v>
      </c>
    </row>
    <row r="313" spans="2:14" x14ac:dyDescent="0.25">
      <c r="B313" s="57"/>
      <c r="C313" s="64"/>
      <c r="D313" s="58"/>
      <c r="E313" s="58"/>
      <c r="F313" s="65"/>
      <c r="G313" s="65"/>
      <c r="H313" s="66"/>
      <c r="I313" s="60"/>
      <c r="J313" s="60"/>
      <c r="K313" s="61">
        <f t="shared" si="17"/>
        <v>0</v>
      </c>
      <c r="L313" s="62" t="s">
        <v>75</v>
      </c>
      <c r="M313" s="67"/>
      <c r="N313" s="69" t="e">
        <f t="shared" si="18"/>
        <v>#DIV/0!</v>
      </c>
    </row>
    <row r="314" spans="2:14" x14ac:dyDescent="0.25">
      <c r="B314" s="57"/>
      <c r="C314" s="64"/>
      <c r="D314" s="58"/>
      <c r="E314" s="58"/>
      <c r="F314" s="65"/>
      <c r="G314" s="65"/>
      <c r="H314" s="66"/>
      <c r="I314" s="60"/>
      <c r="J314" s="60"/>
      <c r="K314" s="61">
        <f t="shared" si="17"/>
        <v>0</v>
      </c>
      <c r="L314" s="62" t="s">
        <v>75</v>
      </c>
      <c r="M314" s="67"/>
      <c r="N314" s="69" t="e">
        <f t="shared" si="18"/>
        <v>#DIV/0!</v>
      </c>
    </row>
    <row r="315" spans="2:14" x14ac:dyDescent="0.25">
      <c r="B315" s="57"/>
      <c r="C315" s="64"/>
      <c r="D315" s="58"/>
      <c r="E315" s="58"/>
      <c r="F315" s="65"/>
      <c r="G315" s="65"/>
      <c r="H315" s="66"/>
      <c r="I315" s="60"/>
      <c r="J315" s="60"/>
      <c r="K315" s="61">
        <f t="shared" si="17"/>
        <v>0</v>
      </c>
      <c r="L315" s="62" t="s">
        <v>75</v>
      </c>
      <c r="M315" s="67"/>
      <c r="N315" s="69" t="e">
        <f t="shared" si="18"/>
        <v>#DIV/0!</v>
      </c>
    </row>
    <row r="316" spans="2:14" x14ac:dyDescent="0.25">
      <c r="B316" s="57"/>
      <c r="C316" s="64"/>
      <c r="D316" s="58"/>
      <c r="E316" s="58"/>
      <c r="F316" s="65"/>
      <c r="G316" s="65"/>
      <c r="H316" s="66"/>
      <c r="I316" s="60"/>
      <c r="J316" s="60"/>
      <c r="K316" s="61">
        <f t="shared" si="17"/>
        <v>0</v>
      </c>
      <c r="L316" s="62" t="s">
        <v>75</v>
      </c>
      <c r="M316" s="67"/>
      <c r="N316" s="69" t="e">
        <f t="shared" si="18"/>
        <v>#DIV/0!</v>
      </c>
    </row>
    <row r="317" spans="2:14" x14ac:dyDescent="0.25">
      <c r="B317" s="57"/>
      <c r="C317" s="64"/>
      <c r="D317" s="58"/>
      <c r="E317" s="58"/>
      <c r="F317" s="65"/>
      <c r="G317" s="65"/>
      <c r="H317" s="66"/>
      <c r="I317" s="60"/>
      <c r="J317" s="60"/>
      <c r="K317" s="61">
        <f t="shared" si="17"/>
        <v>0</v>
      </c>
      <c r="L317" s="62" t="s">
        <v>75</v>
      </c>
      <c r="M317" s="67"/>
      <c r="N317" s="69" t="e">
        <f t="shared" si="18"/>
        <v>#DIV/0!</v>
      </c>
    </row>
    <row r="318" spans="2:14" x14ac:dyDescent="0.25">
      <c r="B318" s="57"/>
      <c r="C318" s="64"/>
      <c r="D318" s="58"/>
      <c r="E318" s="58"/>
      <c r="F318" s="65"/>
      <c r="G318" s="65"/>
      <c r="H318" s="66"/>
      <c r="I318" s="60"/>
      <c r="J318" s="60"/>
      <c r="K318" s="61">
        <f t="shared" si="17"/>
        <v>0</v>
      </c>
      <c r="L318" s="62" t="s">
        <v>75</v>
      </c>
      <c r="M318" s="67"/>
      <c r="N318" s="69" t="e">
        <f t="shared" si="18"/>
        <v>#DIV/0!</v>
      </c>
    </row>
    <row r="319" spans="2:14" x14ac:dyDescent="0.25">
      <c r="B319" s="57"/>
      <c r="C319" s="64"/>
      <c r="D319" s="58"/>
      <c r="E319" s="58"/>
      <c r="F319" s="65"/>
      <c r="G319" s="65"/>
      <c r="H319" s="66"/>
      <c r="I319" s="60"/>
      <c r="J319" s="60"/>
      <c r="K319" s="61">
        <f t="shared" si="17"/>
        <v>0</v>
      </c>
      <c r="L319" s="62" t="s">
        <v>75</v>
      </c>
      <c r="M319" s="67"/>
      <c r="N319" s="69" t="e">
        <f t="shared" si="18"/>
        <v>#DIV/0!</v>
      </c>
    </row>
    <row r="320" spans="2:14" x14ac:dyDescent="0.25">
      <c r="B320" s="57"/>
      <c r="C320" s="64"/>
      <c r="D320" s="58"/>
      <c r="E320" s="58"/>
      <c r="F320" s="65"/>
      <c r="G320" s="65"/>
      <c r="H320" s="66"/>
      <c r="I320" s="60"/>
      <c r="J320" s="60"/>
      <c r="K320" s="61">
        <f t="shared" si="17"/>
        <v>0</v>
      </c>
      <c r="L320" s="62" t="s">
        <v>75</v>
      </c>
      <c r="M320" s="67"/>
      <c r="N320" s="69" t="e">
        <f t="shared" si="18"/>
        <v>#DIV/0!</v>
      </c>
    </row>
    <row r="321" spans="2:14" x14ac:dyDescent="0.25">
      <c r="B321" s="57"/>
      <c r="C321" s="64"/>
      <c r="D321" s="58"/>
      <c r="E321" s="58"/>
      <c r="F321" s="65"/>
      <c r="G321" s="65"/>
      <c r="H321" s="66"/>
      <c r="I321" s="60"/>
      <c r="J321" s="60"/>
      <c r="K321" s="61">
        <f t="shared" si="17"/>
        <v>0</v>
      </c>
      <c r="L321" s="62" t="s">
        <v>75</v>
      </c>
      <c r="M321" s="67"/>
      <c r="N321" s="69" t="e">
        <f t="shared" si="18"/>
        <v>#DIV/0!</v>
      </c>
    </row>
    <row r="322" spans="2:14" x14ac:dyDescent="0.25">
      <c r="B322" s="57"/>
      <c r="C322" s="64"/>
      <c r="D322" s="58"/>
      <c r="E322" s="58"/>
      <c r="F322" s="65"/>
      <c r="G322" s="65"/>
      <c r="H322" s="66"/>
      <c r="I322" s="60"/>
      <c r="J322" s="60"/>
      <c r="K322" s="61">
        <f t="shared" si="17"/>
        <v>0</v>
      </c>
      <c r="L322" s="62" t="s">
        <v>75</v>
      </c>
      <c r="M322" s="67"/>
      <c r="N322" s="69" t="e">
        <f t="shared" si="18"/>
        <v>#DIV/0!</v>
      </c>
    </row>
    <row r="323" spans="2:14" x14ac:dyDescent="0.25">
      <c r="B323" s="57"/>
      <c r="C323" s="64"/>
      <c r="D323" s="58"/>
      <c r="E323" s="58"/>
      <c r="F323" s="65"/>
      <c r="G323" s="65"/>
      <c r="H323" s="66"/>
      <c r="I323" s="60"/>
      <c r="J323" s="60"/>
      <c r="K323" s="61">
        <f t="shared" si="17"/>
        <v>0</v>
      </c>
      <c r="L323" s="62" t="s">
        <v>75</v>
      </c>
      <c r="M323" s="67"/>
      <c r="N323" s="69" t="e">
        <f t="shared" si="18"/>
        <v>#DIV/0!</v>
      </c>
    </row>
    <row r="324" spans="2:14" x14ac:dyDescent="0.25">
      <c r="B324" s="57"/>
      <c r="C324" s="64"/>
      <c r="D324" s="58"/>
      <c r="E324" s="58"/>
      <c r="F324" s="65"/>
      <c r="G324" s="65"/>
      <c r="H324" s="66"/>
      <c r="I324" s="60"/>
      <c r="J324" s="60"/>
      <c r="K324" s="61">
        <f t="shared" si="17"/>
        <v>0</v>
      </c>
      <c r="L324" s="62" t="s">
        <v>75</v>
      </c>
      <c r="M324" s="67"/>
      <c r="N324" s="69" t="e">
        <f t="shared" si="18"/>
        <v>#DIV/0!</v>
      </c>
    </row>
    <row r="325" spans="2:14" x14ac:dyDescent="0.25">
      <c r="B325" s="57"/>
      <c r="C325" s="64"/>
      <c r="D325" s="58"/>
      <c r="E325" s="58"/>
      <c r="F325" s="65"/>
      <c r="G325" s="65"/>
      <c r="H325" s="66"/>
      <c r="I325" s="60"/>
      <c r="J325" s="60"/>
      <c r="K325" s="61">
        <f t="shared" si="17"/>
        <v>0</v>
      </c>
      <c r="L325" s="62" t="s">
        <v>75</v>
      </c>
      <c r="M325" s="67"/>
      <c r="N325" s="69" t="e">
        <f t="shared" si="18"/>
        <v>#DIV/0!</v>
      </c>
    </row>
    <row r="326" spans="2:14" x14ac:dyDescent="0.25">
      <c r="B326" s="57"/>
      <c r="C326" s="64"/>
      <c r="D326" s="58"/>
      <c r="E326" s="58"/>
      <c r="F326" s="65"/>
      <c r="G326" s="65"/>
      <c r="H326" s="66"/>
      <c r="I326" s="60"/>
      <c r="J326" s="60"/>
      <c r="K326" s="61">
        <f t="shared" si="17"/>
        <v>0</v>
      </c>
      <c r="L326" s="62" t="s">
        <v>75</v>
      </c>
      <c r="M326" s="67"/>
      <c r="N326" s="69" t="e">
        <f t="shared" si="18"/>
        <v>#DIV/0!</v>
      </c>
    </row>
    <row r="327" spans="2:14" x14ac:dyDescent="0.25">
      <c r="B327" s="57"/>
      <c r="C327" s="64"/>
      <c r="D327" s="58"/>
      <c r="E327" s="58"/>
      <c r="F327" s="65"/>
      <c r="G327" s="65"/>
      <c r="H327" s="66"/>
      <c r="I327" s="60"/>
      <c r="J327" s="60"/>
      <c r="K327" s="61">
        <f t="shared" si="17"/>
        <v>0</v>
      </c>
      <c r="L327" s="62" t="s">
        <v>75</v>
      </c>
      <c r="M327" s="67"/>
      <c r="N327" s="69" t="e">
        <f t="shared" si="18"/>
        <v>#DIV/0!</v>
      </c>
    </row>
    <row r="328" spans="2:14" x14ac:dyDescent="0.25">
      <c r="B328" s="57"/>
      <c r="C328" s="64"/>
      <c r="D328" s="58"/>
      <c r="E328" s="58"/>
      <c r="F328" s="65"/>
      <c r="G328" s="65"/>
      <c r="H328" s="66"/>
      <c r="I328" s="60"/>
      <c r="J328" s="60"/>
      <c r="K328" s="61">
        <f t="shared" si="17"/>
        <v>0</v>
      </c>
      <c r="L328" s="62" t="s">
        <v>75</v>
      </c>
      <c r="M328" s="67"/>
      <c r="N328" s="69" t="e">
        <f t="shared" si="18"/>
        <v>#DIV/0!</v>
      </c>
    </row>
    <row r="329" spans="2:14" x14ac:dyDescent="0.25">
      <c r="B329" s="57"/>
      <c r="C329" s="64"/>
      <c r="D329" s="58"/>
      <c r="E329" s="58"/>
      <c r="F329" s="65"/>
      <c r="G329" s="65"/>
      <c r="H329" s="66"/>
      <c r="I329" s="60"/>
      <c r="J329" s="60"/>
      <c r="K329" s="61">
        <f t="shared" ref="K329:K392" si="19">+J329-I329</f>
        <v>0</v>
      </c>
      <c r="L329" s="62" t="s">
        <v>75</v>
      </c>
      <c r="M329" s="67"/>
      <c r="N329" s="69" t="e">
        <f t="shared" ref="N329:N392" si="20">+K330/M330</f>
        <v>#DIV/0!</v>
      </c>
    </row>
    <row r="330" spans="2:14" x14ac:dyDescent="0.25">
      <c r="B330" s="57"/>
      <c r="C330" s="64"/>
      <c r="D330" s="58"/>
      <c r="E330" s="58"/>
      <c r="F330" s="65"/>
      <c r="G330" s="65"/>
      <c r="H330" s="66"/>
      <c r="I330" s="60"/>
      <c r="J330" s="60"/>
      <c r="K330" s="61">
        <f t="shared" si="19"/>
        <v>0</v>
      </c>
      <c r="L330" s="62" t="s">
        <v>75</v>
      </c>
      <c r="M330" s="67"/>
      <c r="N330" s="69" t="e">
        <f t="shared" si="20"/>
        <v>#DIV/0!</v>
      </c>
    </row>
    <row r="331" spans="2:14" x14ac:dyDescent="0.25">
      <c r="B331" s="57"/>
      <c r="C331" s="64"/>
      <c r="D331" s="58"/>
      <c r="E331" s="58"/>
      <c r="F331" s="65"/>
      <c r="G331" s="65"/>
      <c r="H331" s="66"/>
      <c r="I331" s="60"/>
      <c r="J331" s="60"/>
      <c r="K331" s="61">
        <f t="shared" si="19"/>
        <v>0</v>
      </c>
      <c r="L331" s="62" t="s">
        <v>75</v>
      </c>
      <c r="M331" s="67"/>
      <c r="N331" s="69" t="e">
        <f t="shared" si="20"/>
        <v>#DIV/0!</v>
      </c>
    </row>
    <row r="332" spans="2:14" x14ac:dyDescent="0.25">
      <c r="B332" s="57"/>
      <c r="C332" s="64"/>
      <c r="D332" s="58"/>
      <c r="E332" s="58"/>
      <c r="F332" s="65"/>
      <c r="G332" s="65"/>
      <c r="H332" s="66"/>
      <c r="I332" s="60"/>
      <c r="J332" s="60"/>
      <c r="K332" s="61">
        <f t="shared" si="19"/>
        <v>0</v>
      </c>
      <c r="L332" s="62" t="s">
        <v>75</v>
      </c>
      <c r="M332" s="67"/>
      <c r="N332" s="69" t="e">
        <f t="shared" si="20"/>
        <v>#DIV/0!</v>
      </c>
    </row>
    <row r="333" spans="2:14" x14ac:dyDescent="0.25">
      <c r="B333" s="57"/>
      <c r="C333" s="64"/>
      <c r="D333" s="58"/>
      <c r="E333" s="58"/>
      <c r="F333" s="65"/>
      <c r="G333" s="65"/>
      <c r="H333" s="66"/>
      <c r="I333" s="60"/>
      <c r="J333" s="60"/>
      <c r="K333" s="61">
        <f t="shared" si="19"/>
        <v>0</v>
      </c>
      <c r="L333" s="62" t="s">
        <v>75</v>
      </c>
      <c r="M333" s="67"/>
      <c r="N333" s="69" t="e">
        <f t="shared" si="20"/>
        <v>#DIV/0!</v>
      </c>
    </row>
    <row r="334" spans="2:14" x14ac:dyDescent="0.25">
      <c r="B334" s="57"/>
      <c r="C334" s="64"/>
      <c r="D334" s="58"/>
      <c r="E334" s="58"/>
      <c r="F334" s="65"/>
      <c r="G334" s="65"/>
      <c r="H334" s="66"/>
      <c r="I334" s="60"/>
      <c r="J334" s="60"/>
      <c r="K334" s="61">
        <f t="shared" si="19"/>
        <v>0</v>
      </c>
      <c r="L334" s="62" t="s">
        <v>75</v>
      </c>
      <c r="M334" s="67"/>
      <c r="N334" s="69" t="e">
        <f t="shared" si="20"/>
        <v>#DIV/0!</v>
      </c>
    </row>
    <row r="335" spans="2:14" x14ac:dyDescent="0.25">
      <c r="B335" s="57"/>
      <c r="C335" s="64"/>
      <c r="D335" s="58"/>
      <c r="E335" s="58"/>
      <c r="F335" s="65"/>
      <c r="G335" s="65"/>
      <c r="H335" s="66"/>
      <c r="I335" s="60"/>
      <c r="J335" s="60"/>
      <c r="K335" s="61">
        <f t="shared" si="19"/>
        <v>0</v>
      </c>
      <c r="L335" s="62" t="s">
        <v>75</v>
      </c>
      <c r="M335" s="67"/>
      <c r="N335" s="69" t="e">
        <f t="shared" si="20"/>
        <v>#DIV/0!</v>
      </c>
    </row>
    <row r="336" spans="2:14" x14ac:dyDescent="0.25">
      <c r="B336" s="57"/>
      <c r="C336" s="64"/>
      <c r="D336" s="58"/>
      <c r="E336" s="58"/>
      <c r="F336" s="65"/>
      <c r="G336" s="65"/>
      <c r="H336" s="66"/>
      <c r="I336" s="60"/>
      <c r="J336" s="60"/>
      <c r="K336" s="61">
        <f t="shared" si="19"/>
        <v>0</v>
      </c>
      <c r="L336" s="62" t="s">
        <v>75</v>
      </c>
      <c r="M336" s="67"/>
      <c r="N336" s="69" t="e">
        <f t="shared" si="20"/>
        <v>#DIV/0!</v>
      </c>
    </row>
    <row r="337" spans="2:14" x14ac:dyDescent="0.25">
      <c r="B337" s="57"/>
      <c r="C337" s="64"/>
      <c r="D337" s="58"/>
      <c r="E337" s="58"/>
      <c r="F337" s="65"/>
      <c r="G337" s="65"/>
      <c r="H337" s="66"/>
      <c r="I337" s="60"/>
      <c r="J337" s="60"/>
      <c r="K337" s="61">
        <f t="shared" si="19"/>
        <v>0</v>
      </c>
      <c r="L337" s="62" t="s">
        <v>75</v>
      </c>
      <c r="M337" s="67"/>
      <c r="N337" s="69" t="e">
        <f t="shared" si="20"/>
        <v>#DIV/0!</v>
      </c>
    </row>
    <row r="338" spans="2:14" x14ac:dyDescent="0.25">
      <c r="B338" s="57"/>
      <c r="C338" s="64"/>
      <c r="D338" s="58"/>
      <c r="E338" s="58"/>
      <c r="F338" s="65"/>
      <c r="G338" s="65"/>
      <c r="H338" s="66"/>
      <c r="I338" s="60"/>
      <c r="J338" s="60"/>
      <c r="K338" s="61">
        <f t="shared" si="19"/>
        <v>0</v>
      </c>
      <c r="L338" s="62" t="s">
        <v>75</v>
      </c>
      <c r="M338" s="67"/>
      <c r="N338" s="69" t="e">
        <f t="shared" si="20"/>
        <v>#DIV/0!</v>
      </c>
    </row>
    <row r="339" spans="2:14" x14ac:dyDescent="0.25">
      <c r="B339" s="57"/>
      <c r="C339" s="64"/>
      <c r="D339" s="58"/>
      <c r="E339" s="58"/>
      <c r="F339" s="65"/>
      <c r="G339" s="65"/>
      <c r="H339" s="66"/>
      <c r="I339" s="60"/>
      <c r="J339" s="60"/>
      <c r="K339" s="61">
        <f t="shared" si="19"/>
        <v>0</v>
      </c>
      <c r="L339" s="62" t="s">
        <v>75</v>
      </c>
      <c r="M339" s="67"/>
      <c r="N339" s="69" t="e">
        <f t="shared" si="20"/>
        <v>#DIV/0!</v>
      </c>
    </row>
    <row r="340" spans="2:14" x14ac:dyDescent="0.25">
      <c r="B340" s="57"/>
      <c r="C340" s="64"/>
      <c r="D340" s="58"/>
      <c r="E340" s="58"/>
      <c r="F340" s="65"/>
      <c r="G340" s="65"/>
      <c r="H340" s="66"/>
      <c r="I340" s="60"/>
      <c r="J340" s="60"/>
      <c r="K340" s="61">
        <f t="shared" si="19"/>
        <v>0</v>
      </c>
      <c r="L340" s="62" t="s">
        <v>75</v>
      </c>
      <c r="M340" s="67"/>
      <c r="N340" s="69" t="e">
        <f t="shared" si="20"/>
        <v>#DIV/0!</v>
      </c>
    </row>
    <row r="341" spans="2:14" x14ac:dyDescent="0.25">
      <c r="B341" s="57"/>
      <c r="C341" s="64"/>
      <c r="D341" s="58"/>
      <c r="E341" s="58"/>
      <c r="F341" s="65"/>
      <c r="G341" s="65"/>
      <c r="H341" s="66"/>
      <c r="I341" s="60"/>
      <c r="J341" s="60"/>
      <c r="K341" s="61">
        <f t="shared" si="19"/>
        <v>0</v>
      </c>
      <c r="L341" s="62" t="s">
        <v>75</v>
      </c>
      <c r="M341" s="67"/>
      <c r="N341" s="69" t="e">
        <f t="shared" si="20"/>
        <v>#DIV/0!</v>
      </c>
    </row>
    <row r="342" spans="2:14" x14ac:dyDescent="0.25">
      <c r="B342" s="57"/>
      <c r="C342" s="64"/>
      <c r="D342" s="58"/>
      <c r="E342" s="58"/>
      <c r="F342" s="65"/>
      <c r="G342" s="65"/>
      <c r="H342" s="66"/>
      <c r="I342" s="60"/>
      <c r="J342" s="60"/>
      <c r="K342" s="61">
        <f t="shared" si="19"/>
        <v>0</v>
      </c>
      <c r="L342" s="62" t="s">
        <v>75</v>
      </c>
      <c r="M342" s="67"/>
      <c r="N342" s="69" t="e">
        <f t="shared" si="20"/>
        <v>#DIV/0!</v>
      </c>
    </row>
    <row r="343" spans="2:14" x14ac:dyDescent="0.25">
      <c r="B343" s="57"/>
      <c r="C343" s="64"/>
      <c r="D343" s="58"/>
      <c r="E343" s="58"/>
      <c r="F343" s="65"/>
      <c r="G343" s="65"/>
      <c r="H343" s="66"/>
      <c r="I343" s="60"/>
      <c r="J343" s="60"/>
      <c r="K343" s="61">
        <f t="shared" si="19"/>
        <v>0</v>
      </c>
      <c r="L343" s="62" t="s">
        <v>75</v>
      </c>
      <c r="M343" s="67"/>
      <c r="N343" s="69" t="e">
        <f t="shared" si="20"/>
        <v>#DIV/0!</v>
      </c>
    </row>
    <row r="344" spans="2:14" x14ac:dyDescent="0.25">
      <c r="B344" s="57"/>
      <c r="C344" s="64"/>
      <c r="D344" s="58"/>
      <c r="E344" s="58"/>
      <c r="F344" s="65"/>
      <c r="G344" s="65"/>
      <c r="H344" s="66"/>
      <c r="I344" s="60"/>
      <c r="J344" s="60"/>
      <c r="K344" s="61">
        <f t="shared" si="19"/>
        <v>0</v>
      </c>
      <c r="L344" s="62" t="s">
        <v>75</v>
      </c>
      <c r="M344" s="67"/>
      <c r="N344" s="69" t="e">
        <f t="shared" si="20"/>
        <v>#DIV/0!</v>
      </c>
    </row>
    <row r="345" spans="2:14" x14ac:dyDescent="0.25">
      <c r="B345" s="57"/>
      <c r="C345" s="64"/>
      <c r="D345" s="58"/>
      <c r="E345" s="58"/>
      <c r="F345" s="65"/>
      <c r="G345" s="65"/>
      <c r="H345" s="66"/>
      <c r="I345" s="60"/>
      <c r="J345" s="60"/>
      <c r="K345" s="61">
        <f t="shared" si="19"/>
        <v>0</v>
      </c>
      <c r="L345" s="62" t="s">
        <v>75</v>
      </c>
      <c r="M345" s="67"/>
      <c r="N345" s="69" t="e">
        <f t="shared" si="20"/>
        <v>#DIV/0!</v>
      </c>
    </row>
    <row r="346" spans="2:14" x14ac:dyDescent="0.25">
      <c r="B346" s="57"/>
      <c r="C346" s="64"/>
      <c r="D346" s="58"/>
      <c r="E346" s="58"/>
      <c r="F346" s="65"/>
      <c r="G346" s="65"/>
      <c r="H346" s="66"/>
      <c r="I346" s="60"/>
      <c r="J346" s="60"/>
      <c r="K346" s="61">
        <f t="shared" si="19"/>
        <v>0</v>
      </c>
      <c r="L346" s="62" t="s">
        <v>75</v>
      </c>
      <c r="M346" s="67"/>
      <c r="N346" s="69" t="e">
        <f t="shared" si="20"/>
        <v>#DIV/0!</v>
      </c>
    </row>
    <row r="347" spans="2:14" x14ac:dyDescent="0.25">
      <c r="B347" s="57"/>
      <c r="C347" s="64"/>
      <c r="D347" s="58"/>
      <c r="E347" s="58"/>
      <c r="F347" s="65"/>
      <c r="G347" s="65"/>
      <c r="H347" s="66"/>
      <c r="I347" s="60"/>
      <c r="J347" s="60"/>
      <c r="K347" s="61">
        <f t="shared" si="19"/>
        <v>0</v>
      </c>
      <c r="L347" s="62" t="s">
        <v>75</v>
      </c>
      <c r="M347" s="67"/>
      <c r="N347" s="69" t="e">
        <f t="shared" si="20"/>
        <v>#DIV/0!</v>
      </c>
    </row>
    <row r="348" spans="2:14" x14ac:dyDescent="0.25">
      <c r="B348" s="57"/>
      <c r="C348" s="64"/>
      <c r="D348" s="58"/>
      <c r="E348" s="58"/>
      <c r="F348" s="65"/>
      <c r="G348" s="65"/>
      <c r="H348" s="66"/>
      <c r="I348" s="60"/>
      <c r="J348" s="60"/>
      <c r="K348" s="61">
        <f t="shared" si="19"/>
        <v>0</v>
      </c>
      <c r="L348" s="62" t="s">
        <v>75</v>
      </c>
      <c r="M348" s="67"/>
      <c r="N348" s="69" t="e">
        <f t="shared" si="20"/>
        <v>#DIV/0!</v>
      </c>
    </row>
    <row r="349" spans="2:14" x14ac:dyDescent="0.25">
      <c r="B349" s="57"/>
      <c r="C349" s="64"/>
      <c r="D349" s="58"/>
      <c r="E349" s="58"/>
      <c r="F349" s="65"/>
      <c r="G349" s="65"/>
      <c r="H349" s="66"/>
      <c r="I349" s="60"/>
      <c r="J349" s="60"/>
      <c r="K349" s="61">
        <f t="shared" si="19"/>
        <v>0</v>
      </c>
      <c r="L349" s="62" t="s">
        <v>75</v>
      </c>
      <c r="M349" s="67"/>
      <c r="N349" s="69" t="e">
        <f t="shared" si="20"/>
        <v>#DIV/0!</v>
      </c>
    </row>
    <row r="350" spans="2:14" x14ac:dyDescent="0.25">
      <c r="B350" s="57"/>
      <c r="C350" s="64"/>
      <c r="D350" s="58"/>
      <c r="E350" s="58"/>
      <c r="F350" s="65"/>
      <c r="G350" s="65"/>
      <c r="H350" s="66"/>
      <c r="I350" s="60"/>
      <c r="J350" s="60"/>
      <c r="K350" s="61">
        <f t="shared" si="19"/>
        <v>0</v>
      </c>
      <c r="L350" s="62" t="s">
        <v>75</v>
      </c>
      <c r="M350" s="67"/>
      <c r="N350" s="69" t="e">
        <f t="shared" si="20"/>
        <v>#DIV/0!</v>
      </c>
    </row>
    <row r="351" spans="2:14" x14ac:dyDescent="0.25">
      <c r="B351" s="57"/>
      <c r="C351" s="64"/>
      <c r="D351" s="58"/>
      <c r="E351" s="58"/>
      <c r="F351" s="65"/>
      <c r="G351" s="65"/>
      <c r="H351" s="66"/>
      <c r="I351" s="60"/>
      <c r="J351" s="60"/>
      <c r="K351" s="61">
        <f t="shared" si="19"/>
        <v>0</v>
      </c>
      <c r="L351" s="62" t="s">
        <v>75</v>
      </c>
      <c r="M351" s="67"/>
      <c r="N351" s="69" t="e">
        <f t="shared" si="20"/>
        <v>#DIV/0!</v>
      </c>
    </row>
    <row r="352" spans="2:14" x14ac:dyDescent="0.25">
      <c r="B352" s="57"/>
      <c r="C352" s="64"/>
      <c r="D352" s="58"/>
      <c r="E352" s="58"/>
      <c r="F352" s="65"/>
      <c r="G352" s="65"/>
      <c r="H352" s="66"/>
      <c r="I352" s="60"/>
      <c r="J352" s="60"/>
      <c r="K352" s="61">
        <f t="shared" si="19"/>
        <v>0</v>
      </c>
      <c r="L352" s="62" t="s">
        <v>75</v>
      </c>
      <c r="M352" s="67"/>
      <c r="N352" s="69" t="e">
        <f t="shared" si="20"/>
        <v>#DIV/0!</v>
      </c>
    </row>
    <row r="353" spans="2:14" x14ac:dyDescent="0.25">
      <c r="B353" s="57"/>
      <c r="C353" s="64"/>
      <c r="D353" s="58"/>
      <c r="E353" s="58"/>
      <c r="F353" s="65"/>
      <c r="G353" s="65"/>
      <c r="H353" s="66"/>
      <c r="I353" s="60"/>
      <c r="J353" s="60"/>
      <c r="K353" s="61">
        <f t="shared" si="19"/>
        <v>0</v>
      </c>
      <c r="L353" s="62" t="s">
        <v>75</v>
      </c>
      <c r="M353" s="67"/>
      <c r="N353" s="69" t="e">
        <f t="shared" si="20"/>
        <v>#DIV/0!</v>
      </c>
    </row>
    <row r="354" spans="2:14" x14ac:dyDescent="0.25">
      <c r="B354" s="57"/>
      <c r="C354" s="64"/>
      <c r="D354" s="58"/>
      <c r="E354" s="58"/>
      <c r="F354" s="65"/>
      <c r="G354" s="65"/>
      <c r="H354" s="66"/>
      <c r="I354" s="60"/>
      <c r="J354" s="60"/>
      <c r="K354" s="61">
        <f t="shared" si="19"/>
        <v>0</v>
      </c>
      <c r="L354" s="62" t="s">
        <v>75</v>
      </c>
      <c r="M354" s="67"/>
      <c r="N354" s="69" t="e">
        <f t="shared" si="20"/>
        <v>#DIV/0!</v>
      </c>
    </row>
    <row r="355" spans="2:14" x14ac:dyDescent="0.25">
      <c r="B355" s="57"/>
      <c r="C355" s="64"/>
      <c r="D355" s="58"/>
      <c r="E355" s="58"/>
      <c r="F355" s="65"/>
      <c r="G355" s="65"/>
      <c r="H355" s="66"/>
      <c r="I355" s="60"/>
      <c r="J355" s="60"/>
      <c r="K355" s="61">
        <f t="shared" si="19"/>
        <v>0</v>
      </c>
      <c r="L355" s="62" t="s">
        <v>75</v>
      </c>
      <c r="M355" s="67"/>
      <c r="N355" s="69" t="e">
        <f t="shared" si="20"/>
        <v>#DIV/0!</v>
      </c>
    </row>
    <row r="356" spans="2:14" x14ac:dyDescent="0.25">
      <c r="B356" s="57"/>
      <c r="C356" s="64"/>
      <c r="D356" s="58"/>
      <c r="E356" s="58"/>
      <c r="F356" s="65"/>
      <c r="G356" s="65"/>
      <c r="H356" s="66"/>
      <c r="I356" s="60"/>
      <c r="J356" s="60"/>
      <c r="K356" s="61">
        <f t="shared" si="19"/>
        <v>0</v>
      </c>
      <c r="L356" s="62" t="s">
        <v>75</v>
      </c>
      <c r="M356" s="67"/>
      <c r="N356" s="69" t="e">
        <f t="shared" si="20"/>
        <v>#DIV/0!</v>
      </c>
    </row>
    <row r="357" spans="2:14" x14ac:dyDescent="0.25">
      <c r="B357" s="57"/>
      <c r="C357" s="64"/>
      <c r="D357" s="58"/>
      <c r="E357" s="58"/>
      <c r="F357" s="65"/>
      <c r="G357" s="65"/>
      <c r="H357" s="66"/>
      <c r="I357" s="60"/>
      <c r="J357" s="60"/>
      <c r="K357" s="61">
        <f t="shared" si="19"/>
        <v>0</v>
      </c>
      <c r="L357" s="62" t="s">
        <v>75</v>
      </c>
      <c r="M357" s="67"/>
      <c r="N357" s="69" t="e">
        <f t="shared" si="20"/>
        <v>#DIV/0!</v>
      </c>
    </row>
    <row r="358" spans="2:14" x14ac:dyDescent="0.25">
      <c r="B358" s="57"/>
      <c r="C358" s="64"/>
      <c r="D358" s="58"/>
      <c r="E358" s="58"/>
      <c r="F358" s="65"/>
      <c r="G358" s="65"/>
      <c r="H358" s="66"/>
      <c r="I358" s="60"/>
      <c r="J358" s="60"/>
      <c r="K358" s="61">
        <f t="shared" si="19"/>
        <v>0</v>
      </c>
      <c r="L358" s="62" t="s">
        <v>75</v>
      </c>
      <c r="M358" s="67"/>
      <c r="N358" s="69" t="e">
        <f t="shared" si="20"/>
        <v>#DIV/0!</v>
      </c>
    </row>
    <row r="359" spans="2:14" x14ac:dyDescent="0.25">
      <c r="B359" s="57"/>
      <c r="C359" s="64"/>
      <c r="D359" s="58"/>
      <c r="E359" s="58"/>
      <c r="F359" s="65"/>
      <c r="G359" s="65"/>
      <c r="H359" s="66"/>
      <c r="I359" s="60"/>
      <c r="J359" s="60"/>
      <c r="K359" s="61">
        <f t="shared" si="19"/>
        <v>0</v>
      </c>
      <c r="L359" s="62" t="s">
        <v>75</v>
      </c>
      <c r="M359" s="67"/>
      <c r="N359" s="69" t="e">
        <f t="shared" si="20"/>
        <v>#DIV/0!</v>
      </c>
    </row>
    <row r="360" spans="2:14" x14ac:dyDescent="0.25">
      <c r="B360" s="57"/>
      <c r="C360" s="64"/>
      <c r="D360" s="58"/>
      <c r="E360" s="58"/>
      <c r="F360" s="65"/>
      <c r="G360" s="65"/>
      <c r="H360" s="66"/>
      <c r="I360" s="60"/>
      <c r="J360" s="60"/>
      <c r="K360" s="61">
        <f t="shared" si="19"/>
        <v>0</v>
      </c>
      <c r="L360" s="62" t="s">
        <v>75</v>
      </c>
      <c r="M360" s="67"/>
      <c r="N360" s="69" t="e">
        <f t="shared" si="20"/>
        <v>#DIV/0!</v>
      </c>
    </row>
    <row r="361" spans="2:14" x14ac:dyDescent="0.25">
      <c r="B361" s="57"/>
      <c r="C361" s="64"/>
      <c r="D361" s="58"/>
      <c r="E361" s="58"/>
      <c r="F361" s="65"/>
      <c r="G361" s="65"/>
      <c r="H361" s="66"/>
      <c r="I361" s="60"/>
      <c r="J361" s="60"/>
      <c r="K361" s="61">
        <f t="shared" si="19"/>
        <v>0</v>
      </c>
      <c r="L361" s="62" t="s">
        <v>75</v>
      </c>
      <c r="M361" s="67"/>
      <c r="N361" s="69" t="e">
        <f t="shared" si="20"/>
        <v>#DIV/0!</v>
      </c>
    </row>
    <row r="362" spans="2:14" x14ac:dyDescent="0.25">
      <c r="B362" s="57"/>
      <c r="C362" s="64"/>
      <c r="D362" s="58"/>
      <c r="E362" s="58"/>
      <c r="F362" s="65"/>
      <c r="G362" s="65"/>
      <c r="H362" s="66"/>
      <c r="I362" s="60"/>
      <c r="J362" s="60"/>
      <c r="K362" s="61">
        <f t="shared" si="19"/>
        <v>0</v>
      </c>
      <c r="L362" s="62" t="s">
        <v>75</v>
      </c>
      <c r="M362" s="67"/>
      <c r="N362" s="69" t="e">
        <f t="shared" si="20"/>
        <v>#DIV/0!</v>
      </c>
    </row>
    <row r="363" spans="2:14" x14ac:dyDescent="0.25">
      <c r="B363" s="57"/>
      <c r="C363" s="64"/>
      <c r="D363" s="58"/>
      <c r="E363" s="58"/>
      <c r="F363" s="65"/>
      <c r="G363" s="65"/>
      <c r="H363" s="66"/>
      <c r="I363" s="60"/>
      <c r="J363" s="60"/>
      <c r="K363" s="61">
        <f t="shared" si="19"/>
        <v>0</v>
      </c>
      <c r="L363" s="62" t="s">
        <v>75</v>
      </c>
      <c r="M363" s="67"/>
      <c r="N363" s="69" t="e">
        <f t="shared" si="20"/>
        <v>#DIV/0!</v>
      </c>
    </row>
    <row r="364" spans="2:14" x14ac:dyDescent="0.25">
      <c r="B364" s="57"/>
      <c r="C364" s="64"/>
      <c r="D364" s="58"/>
      <c r="E364" s="58"/>
      <c r="F364" s="65"/>
      <c r="G364" s="65"/>
      <c r="H364" s="66"/>
      <c r="I364" s="60"/>
      <c r="J364" s="60"/>
      <c r="K364" s="61">
        <f t="shared" si="19"/>
        <v>0</v>
      </c>
      <c r="L364" s="62" t="s">
        <v>75</v>
      </c>
      <c r="M364" s="67"/>
      <c r="N364" s="69" t="e">
        <f t="shared" si="20"/>
        <v>#DIV/0!</v>
      </c>
    </row>
    <row r="365" spans="2:14" x14ac:dyDescent="0.25">
      <c r="B365" s="57"/>
      <c r="C365" s="64"/>
      <c r="D365" s="58"/>
      <c r="E365" s="58"/>
      <c r="F365" s="65"/>
      <c r="G365" s="65"/>
      <c r="H365" s="66"/>
      <c r="I365" s="60"/>
      <c r="J365" s="60"/>
      <c r="K365" s="61">
        <f t="shared" si="19"/>
        <v>0</v>
      </c>
      <c r="L365" s="62" t="s">
        <v>75</v>
      </c>
      <c r="M365" s="67"/>
      <c r="N365" s="69" t="e">
        <f t="shared" si="20"/>
        <v>#DIV/0!</v>
      </c>
    </row>
    <row r="366" spans="2:14" x14ac:dyDescent="0.25">
      <c r="B366" s="57"/>
      <c r="C366" s="64"/>
      <c r="D366" s="58"/>
      <c r="E366" s="58"/>
      <c r="F366" s="65"/>
      <c r="G366" s="65"/>
      <c r="H366" s="66"/>
      <c r="I366" s="60"/>
      <c r="J366" s="60"/>
      <c r="K366" s="61">
        <f t="shared" si="19"/>
        <v>0</v>
      </c>
      <c r="L366" s="62" t="s">
        <v>75</v>
      </c>
      <c r="M366" s="67"/>
      <c r="N366" s="69" t="e">
        <f t="shared" si="20"/>
        <v>#DIV/0!</v>
      </c>
    </row>
    <row r="367" spans="2:14" x14ac:dyDescent="0.25">
      <c r="B367" s="57"/>
      <c r="C367" s="64"/>
      <c r="D367" s="58"/>
      <c r="E367" s="58"/>
      <c r="F367" s="65"/>
      <c r="G367" s="65"/>
      <c r="H367" s="66"/>
      <c r="I367" s="60"/>
      <c r="J367" s="60"/>
      <c r="K367" s="61">
        <f t="shared" si="19"/>
        <v>0</v>
      </c>
      <c r="L367" s="62" t="s">
        <v>75</v>
      </c>
      <c r="M367" s="67"/>
      <c r="N367" s="69" t="e">
        <f t="shared" si="20"/>
        <v>#DIV/0!</v>
      </c>
    </row>
    <row r="368" spans="2:14" x14ac:dyDescent="0.25">
      <c r="B368" s="57"/>
      <c r="C368" s="64"/>
      <c r="D368" s="58"/>
      <c r="E368" s="58"/>
      <c r="F368" s="65"/>
      <c r="G368" s="65"/>
      <c r="H368" s="66"/>
      <c r="I368" s="60"/>
      <c r="J368" s="60"/>
      <c r="K368" s="61">
        <f t="shared" si="19"/>
        <v>0</v>
      </c>
      <c r="L368" s="62" t="s">
        <v>75</v>
      </c>
      <c r="M368" s="67"/>
      <c r="N368" s="69" t="e">
        <f t="shared" si="20"/>
        <v>#DIV/0!</v>
      </c>
    </row>
    <row r="369" spans="2:14" x14ac:dyDescent="0.25">
      <c r="B369" s="57"/>
      <c r="C369" s="64"/>
      <c r="D369" s="58"/>
      <c r="E369" s="58"/>
      <c r="F369" s="65"/>
      <c r="G369" s="65"/>
      <c r="H369" s="66"/>
      <c r="I369" s="60"/>
      <c r="J369" s="60"/>
      <c r="K369" s="61">
        <f t="shared" si="19"/>
        <v>0</v>
      </c>
      <c r="L369" s="62" t="s">
        <v>75</v>
      </c>
      <c r="M369" s="67"/>
      <c r="N369" s="69" t="e">
        <f t="shared" si="20"/>
        <v>#DIV/0!</v>
      </c>
    </row>
    <row r="370" spans="2:14" x14ac:dyDescent="0.25">
      <c r="B370" s="57"/>
      <c r="C370" s="64"/>
      <c r="D370" s="58"/>
      <c r="E370" s="58"/>
      <c r="F370" s="65"/>
      <c r="G370" s="65"/>
      <c r="H370" s="66"/>
      <c r="I370" s="60"/>
      <c r="J370" s="60"/>
      <c r="K370" s="61">
        <f t="shared" si="19"/>
        <v>0</v>
      </c>
      <c r="L370" s="62" t="s">
        <v>75</v>
      </c>
      <c r="M370" s="67"/>
      <c r="N370" s="69" t="e">
        <f t="shared" si="20"/>
        <v>#DIV/0!</v>
      </c>
    </row>
    <row r="371" spans="2:14" x14ac:dyDescent="0.25">
      <c r="B371" s="57"/>
      <c r="C371" s="64"/>
      <c r="D371" s="58"/>
      <c r="E371" s="58"/>
      <c r="F371" s="65"/>
      <c r="G371" s="65"/>
      <c r="H371" s="66"/>
      <c r="I371" s="60"/>
      <c r="J371" s="60"/>
      <c r="K371" s="61">
        <f t="shared" si="19"/>
        <v>0</v>
      </c>
      <c r="L371" s="62" t="s">
        <v>75</v>
      </c>
      <c r="M371" s="67"/>
      <c r="N371" s="69" t="e">
        <f t="shared" si="20"/>
        <v>#DIV/0!</v>
      </c>
    </row>
    <row r="372" spans="2:14" x14ac:dyDescent="0.25">
      <c r="B372" s="57"/>
      <c r="C372" s="64"/>
      <c r="D372" s="58"/>
      <c r="E372" s="58"/>
      <c r="F372" s="65"/>
      <c r="G372" s="65"/>
      <c r="H372" s="66"/>
      <c r="I372" s="60"/>
      <c r="J372" s="60"/>
      <c r="K372" s="61">
        <f t="shared" si="19"/>
        <v>0</v>
      </c>
      <c r="L372" s="62" t="s">
        <v>75</v>
      </c>
      <c r="M372" s="67"/>
      <c r="N372" s="69" t="e">
        <f t="shared" si="20"/>
        <v>#DIV/0!</v>
      </c>
    </row>
    <row r="373" spans="2:14" x14ac:dyDescent="0.25">
      <c r="B373" s="57"/>
      <c r="C373" s="64"/>
      <c r="D373" s="58"/>
      <c r="E373" s="58"/>
      <c r="F373" s="65"/>
      <c r="G373" s="65"/>
      <c r="H373" s="66"/>
      <c r="I373" s="60"/>
      <c r="J373" s="60"/>
      <c r="K373" s="61">
        <f t="shared" si="19"/>
        <v>0</v>
      </c>
      <c r="L373" s="62" t="s">
        <v>75</v>
      </c>
      <c r="M373" s="67"/>
      <c r="N373" s="69" t="e">
        <f t="shared" si="20"/>
        <v>#DIV/0!</v>
      </c>
    </row>
    <row r="374" spans="2:14" x14ac:dyDescent="0.25">
      <c r="B374" s="57"/>
      <c r="C374" s="64"/>
      <c r="D374" s="58"/>
      <c r="E374" s="58"/>
      <c r="F374" s="65"/>
      <c r="G374" s="65"/>
      <c r="H374" s="66"/>
      <c r="I374" s="60"/>
      <c r="J374" s="60"/>
      <c r="K374" s="61">
        <f t="shared" si="19"/>
        <v>0</v>
      </c>
      <c r="L374" s="62" t="s">
        <v>75</v>
      </c>
      <c r="M374" s="67"/>
      <c r="N374" s="69" t="e">
        <f t="shared" si="20"/>
        <v>#DIV/0!</v>
      </c>
    </row>
    <row r="375" spans="2:14" x14ac:dyDescent="0.25">
      <c r="B375" s="57"/>
      <c r="C375" s="64"/>
      <c r="D375" s="58"/>
      <c r="E375" s="58"/>
      <c r="F375" s="65"/>
      <c r="G375" s="65"/>
      <c r="H375" s="66"/>
      <c r="I375" s="60"/>
      <c r="J375" s="60"/>
      <c r="K375" s="61">
        <f t="shared" si="19"/>
        <v>0</v>
      </c>
      <c r="L375" s="62" t="s">
        <v>75</v>
      </c>
      <c r="M375" s="67"/>
      <c r="N375" s="69" t="e">
        <f t="shared" si="20"/>
        <v>#DIV/0!</v>
      </c>
    </row>
    <row r="376" spans="2:14" x14ac:dyDescent="0.25">
      <c r="B376" s="57"/>
      <c r="C376" s="64"/>
      <c r="D376" s="58"/>
      <c r="E376" s="58"/>
      <c r="F376" s="65"/>
      <c r="G376" s="65"/>
      <c r="H376" s="66"/>
      <c r="I376" s="60"/>
      <c r="J376" s="60"/>
      <c r="K376" s="61">
        <f t="shared" si="19"/>
        <v>0</v>
      </c>
      <c r="L376" s="62" t="s">
        <v>75</v>
      </c>
      <c r="M376" s="67"/>
      <c r="N376" s="69" t="e">
        <f t="shared" si="20"/>
        <v>#DIV/0!</v>
      </c>
    </row>
    <row r="377" spans="2:14" x14ac:dyDescent="0.25">
      <c r="B377" s="57"/>
      <c r="C377" s="64"/>
      <c r="D377" s="58"/>
      <c r="E377" s="58"/>
      <c r="F377" s="65"/>
      <c r="G377" s="65"/>
      <c r="H377" s="66"/>
      <c r="I377" s="60"/>
      <c r="J377" s="60"/>
      <c r="K377" s="61">
        <f t="shared" si="19"/>
        <v>0</v>
      </c>
      <c r="L377" s="62" t="s">
        <v>75</v>
      </c>
      <c r="M377" s="67"/>
      <c r="N377" s="69" t="e">
        <f t="shared" si="20"/>
        <v>#DIV/0!</v>
      </c>
    </row>
    <row r="378" spans="2:14" x14ac:dyDescent="0.25">
      <c r="B378" s="57"/>
      <c r="C378" s="64"/>
      <c r="D378" s="58"/>
      <c r="E378" s="58"/>
      <c r="F378" s="65"/>
      <c r="G378" s="65"/>
      <c r="H378" s="66"/>
      <c r="I378" s="60"/>
      <c r="J378" s="60"/>
      <c r="K378" s="61">
        <f t="shared" si="19"/>
        <v>0</v>
      </c>
      <c r="L378" s="62" t="s">
        <v>75</v>
      </c>
      <c r="M378" s="67"/>
      <c r="N378" s="69" t="e">
        <f t="shared" si="20"/>
        <v>#DIV/0!</v>
      </c>
    </row>
    <row r="379" spans="2:14" x14ac:dyDescent="0.25">
      <c r="B379" s="57"/>
      <c r="C379" s="64"/>
      <c r="D379" s="58"/>
      <c r="E379" s="58"/>
      <c r="F379" s="65"/>
      <c r="G379" s="65"/>
      <c r="H379" s="66"/>
      <c r="I379" s="60"/>
      <c r="J379" s="60"/>
      <c r="K379" s="61">
        <f t="shared" si="19"/>
        <v>0</v>
      </c>
      <c r="L379" s="62" t="s">
        <v>75</v>
      </c>
      <c r="M379" s="67"/>
      <c r="N379" s="69" t="e">
        <f t="shared" si="20"/>
        <v>#DIV/0!</v>
      </c>
    </row>
    <row r="380" spans="2:14" x14ac:dyDescent="0.25">
      <c r="B380" s="57"/>
      <c r="C380" s="64"/>
      <c r="D380" s="58"/>
      <c r="E380" s="58"/>
      <c r="F380" s="65"/>
      <c r="G380" s="65"/>
      <c r="H380" s="66"/>
      <c r="I380" s="60"/>
      <c r="J380" s="60"/>
      <c r="K380" s="61">
        <f t="shared" si="19"/>
        <v>0</v>
      </c>
      <c r="L380" s="62" t="s">
        <v>75</v>
      </c>
      <c r="M380" s="67"/>
      <c r="N380" s="69" t="e">
        <f t="shared" si="20"/>
        <v>#DIV/0!</v>
      </c>
    </row>
    <row r="381" spans="2:14" x14ac:dyDescent="0.25">
      <c r="B381" s="57"/>
      <c r="C381" s="64"/>
      <c r="D381" s="58"/>
      <c r="E381" s="58"/>
      <c r="F381" s="65"/>
      <c r="G381" s="65"/>
      <c r="H381" s="66"/>
      <c r="I381" s="60"/>
      <c r="J381" s="60"/>
      <c r="K381" s="61">
        <f t="shared" si="19"/>
        <v>0</v>
      </c>
      <c r="L381" s="62" t="s">
        <v>75</v>
      </c>
      <c r="M381" s="67"/>
      <c r="N381" s="69" t="e">
        <f t="shared" si="20"/>
        <v>#DIV/0!</v>
      </c>
    </row>
    <row r="382" spans="2:14" x14ac:dyDescent="0.25">
      <c r="B382" s="57"/>
      <c r="C382" s="64"/>
      <c r="D382" s="58"/>
      <c r="E382" s="58"/>
      <c r="F382" s="65"/>
      <c r="G382" s="65"/>
      <c r="H382" s="66"/>
      <c r="I382" s="60"/>
      <c r="J382" s="60"/>
      <c r="K382" s="61">
        <f t="shared" si="19"/>
        <v>0</v>
      </c>
      <c r="L382" s="62" t="s">
        <v>75</v>
      </c>
      <c r="M382" s="67"/>
      <c r="N382" s="69" t="e">
        <f t="shared" si="20"/>
        <v>#DIV/0!</v>
      </c>
    </row>
    <row r="383" spans="2:14" x14ac:dyDescent="0.25">
      <c r="B383" s="57"/>
      <c r="C383" s="64"/>
      <c r="D383" s="58"/>
      <c r="E383" s="58"/>
      <c r="F383" s="65"/>
      <c r="G383" s="65"/>
      <c r="H383" s="66"/>
      <c r="I383" s="60"/>
      <c r="J383" s="60"/>
      <c r="K383" s="61">
        <f t="shared" si="19"/>
        <v>0</v>
      </c>
      <c r="L383" s="62" t="s">
        <v>75</v>
      </c>
      <c r="M383" s="67"/>
      <c r="N383" s="69" t="e">
        <f t="shared" si="20"/>
        <v>#DIV/0!</v>
      </c>
    </row>
    <row r="384" spans="2:14" x14ac:dyDescent="0.25">
      <c r="B384" s="57"/>
      <c r="C384" s="64"/>
      <c r="D384" s="58"/>
      <c r="E384" s="58"/>
      <c r="F384" s="65"/>
      <c r="G384" s="65"/>
      <c r="H384" s="66"/>
      <c r="I384" s="60"/>
      <c r="J384" s="60"/>
      <c r="K384" s="61">
        <f t="shared" si="19"/>
        <v>0</v>
      </c>
      <c r="L384" s="62" t="s">
        <v>75</v>
      </c>
      <c r="M384" s="67"/>
      <c r="N384" s="69" t="e">
        <f t="shared" si="20"/>
        <v>#DIV/0!</v>
      </c>
    </row>
    <row r="385" spans="2:14" x14ac:dyDescent="0.25">
      <c r="B385" s="57"/>
      <c r="C385" s="64"/>
      <c r="D385" s="58"/>
      <c r="E385" s="58"/>
      <c r="F385" s="65"/>
      <c r="G385" s="65"/>
      <c r="H385" s="66"/>
      <c r="I385" s="60"/>
      <c r="J385" s="60"/>
      <c r="K385" s="61">
        <f t="shared" si="19"/>
        <v>0</v>
      </c>
      <c r="L385" s="62" t="s">
        <v>75</v>
      </c>
      <c r="M385" s="67"/>
      <c r="N385" s="69" t="e">
        <f t="shared" si="20"/>
        <v>#DIV/0!</v>
      </c>
    </row>
    <row r="386" spans="2:14" x14ac:dyDescent="0.25">
      <c r="B386" s="57"/>
      <c r="C386" s="64"/>
      <c r="D386" s="58"/>
      <c r="E386" s="58"/>
      <c r="F386" s="65"/>
      <c r="G386" s="65"/>
      <c r="H386" s="66"/>
      <c r="I386" s="60"/>
      <c r="J386" s="60"/>
      <c r="K386" s="61">
        <f t="shared" si="19"/>
        <v>0</v>
      </c>
      <c r="L386" s="62" t="s">
        <v>75</v>
      </c>
      <c r="M386" s="67"/>
      <c r="N386" s="69" t="e">
        <f t="shared" si="20"/>
        <v>#DIV/0!</v>
      </c>
    </row>
    <row r="387" spans="2:14" x14ac:dyDescent="0.25">
      <c r="B387" s="57"/>
      <c r="C387" s="64"/>
      <c r="D387" s="58"/>
      <c r="E387" s="58"/>
      <c r="F387" s="65"/>
      <c r="G387" s="65"/>
      <c r="H387" s="66"/>
      <c r="I387" s="60"/>
      <c r="J387" s="60"/>
      <c r="K387" s="61">
        <f t="shared" si="19"/>
        <v>0</v>
      </c>
      <c r="L387" s="62" t="s">
        <v>75</v>
      </c>
      <c r="M387" s="67"/>
      <c r="N387" s="69" t="e">
        <f t="shared" si="20"/>
        <v>#DIV/0!</v>
      </c>
    </row>
    <row r="388" spans="2:14" x14ac:dyDescent="0.25">
      <c r="B388" s="57"/>
      <c r="C388" s="64"/>
      <c r="D388" s="58"/>
      <c r="E388" s="58"/>
      <c r="F388" s="65"/>
      <c r="G388" s="65"/>
      <c r="H388" s="66"/>
      <c r="I388" s="60"/>
      <c r="J388" s="60"/>
      <c r="K388" s="61">
        <f t="shared" si="19"/>
        <v>0</v>
      </c>
      <c r="L388" s="62" t="s">
        <v>75</v>
      </c>
      <c r="M388" s="67"/>
      <c r="N388" s="69" t="e">
        <f t="shared" si="20"/>
        <v>#DIV/0!</v>
      </c>
    </row>
    <row r="389" spans="2:14" x14ac:dyDescent="0.25">
      <c r="B389" s="57"/>
      <c r="C389" s="64"/>
      <c r="D389" s="58"/>
      <c r="E389" s="58"/>
      <c r="F389" s="65"/>
      <c r="G389" s="65"/>
      <c r="H389" s="66"/>
      <c r="I389" s="60"/>
      <c r="J389" s="60"/>
      <c r="K389" s="61">
        <f t="shared" si="19"/>
        <v>0</v>
      </c>
      <c r="L389" s="62" t="s">
        <v>75</v>
      </c>
      <c r="M389" s="67"/>
      <c r="N389" s="69" t="e">
        <f t="shared" si="20"/>
        <v>#DIV/0!</v>
      </c>
    </row>
    <row r="390" spans="2:14" x14ac:dyDescent="0.25">
      <c r="B390" s="57"/>
      <c r="C390" s="64"/>
      <c r="D390" s="58"/>
      <c r="E390" s="58"/>
      <c r="F390" s="65"/>
      <c r="G390" s="65"/>
      <c r="H390" s="66"/>
      <c r="I390" s="60"/>
      <c r="J390" s="60"/>
      <c r="K390" s="61">
        <f t="shared" si="19"/>
        <v>0</v>
      </c>
      <c r="L390" s="62" t="s">
        <v>75</v>
      </c>
      <c r="M390" s="67"/>
      <c r="N390" s="69" t="e">
        <f t="shared" si="20"/>
        <v>#DIV/0!</v>
      </c>
    </row>
    <row r="391" spans="2:14" x14ac:dyDescent="0.25">
      <c r="B391" s="57"/>
      <c r="C391" s="64"/>
      <c r="D391" s="58"/>
      <c r="E391" s="58"/>
      <c r="F391" s="65"/>
      <c r="G391" s="65"/>
      <c r="H391" s="66"/>
      <c r="I391" s="60"/>
      <c r="J391" s="60"/>
      <c r="K391" s="61">
        <f t="shared" si="19"/>
        <v>0</v>
      </c>
      <c r="L391" s="62" t="s">
        <v>75</v>
      </c>
      <c r="M391" s="67"/>
      <c r="N391" s="69" t="e">
        <f t="shared" si="20"/>
        <v>#DIV/0!</v>
      </c>
    </row>
    <row r="392" spans="2:14" x14ac:dyDescent="0.25">
      <c r="B392" s="57"/>
      <c r="C392" s="64"/>
      <c r="D392" s="58"/>
      <c r="E392" s="58"/>
      <c r="F392" s="65"/>
      <c r="G392" s="65"/>
      <c r="H392" s="66"/>
      <c r="I392" s="60"/>
      <c r="J392" s="60"/>
      <c r="K392" s="61">
        <f t="shared" si="19"/>
        <v>0</v>
      </c>
      <c r="L392" s="62" t="s">
        <v>75</v>
      </c>
      <c r="M392" s="67"/>
      <c r="N392" s="69" t="e">
        <f t="shared" si="20"/>
        <v>#DIV/0!</v>
      </c>
    </row>
    <row r="393" spans="2:14" x14ac:dyDescent="0.25">
      <c r="B393" s="57"/>
      <c r="C393" s="64"/>
      <c r="D393" s="58"/>
      <c r="E393" s="58"/>
      <c r="F393" s="65"/>
      <c r="G393" s="65"/>
      <c r="H393" s="66"/>
      <c r="I393" s="60"/>
      <c r="J393" s="60"/>
      <c r="K393" s="61">
        <f t="shared" ref="K393:K456" si="21">+J393-I393</f>
        <v>0</v>
      </c>
      <c r="L393" s="62" t="s">
        <v>75</v>
      </c>
      <c r="M393" s="67"/>
      <c r="N393" s="69" t="e">
        <f t="shared" ref="N393:N456" si="22">+K394/M394</f>
        <v>#DIV/0!</v>
      </c>
    </row>
    <row r="394" spans="2:14" x14ac:dyDescent="0.25">
      <c r="B394" s="57"/>
      <c r="C394" s="64"/>
      <c r="D394" s="58"/>
      <c r="E394" s="58"/>
      <c r="F394" s="65"/>
      <c r="G394" s="65"/>
      <c r="H394" s="66"/>
      <c r="I394" s="60"/>
      <c r="J394" s="60"/>
      <c r="K394" s="61">
        <f t="shared" si="21"/>
        <v>0</v>
      </c>
      <c r="L394" s="62" t="s">
        <v>75</v>
      </c>
      <c r="M394" s="67"/>
      <c r="N394" s="69" t="e">
        <f t="shared" si="22"/>
        <v>#DIV/0!</v>
      </c>
    </row>
    <row r="395" spans="2:14" x14ac:dyDescent="0.25">
      <c r="B395" s="57"/>
      <c r="C395" s="64"/>
      <c r="D395" s="58"/>
      <c r="E395" s="58"/>
      <c r="F395" s="65"/>
      <c r="G395" s="65"/>
      <c r="H395" s="66"/>
      <c r="I395" s="60"/>
      <c r="J395" s="60"/>
      <c r="K395" s="61">
        <f t="shared" si="21"/>
        <v>0</v>
      </c>
      <c r="L395" s="62" t="s">
        <v>75</v>
      </c>
      <c r="M395" s="67"/>
      <c r="N395" s="69" t="e">
        <f t="shared" si="22"/>
        <v>#DIV/0!</v>
      </c>
    </row>
    <row r="396" spans="2:14" x14ac:dyDescent="0.25">
      <c r="B396" s="57"/>
      <c r="C396" s="64"/>
      <c r="D396" s="58"/>
      <c r="E396" s="58"/>
      <c r="F396" s="65"/>
      <c r="G396" s="65"/>
      <c r="H396" s="66"/>
      <c r="I396" s="60"/>
      <c r="J396" s="60"/>
      <c r="K396" s="61">
        <f t="shared" si="21"/>
        <v>0</v>
      </c>
      <c r="L396" s="62" t="s">
        <v>75</v>
      </c>
      <c r="M396" s="67"/>
      <c r="N396" s="69" t="e">
        <f t="shared" si="22"/>
        <v>#DIV/0!</v>
      </c>
    </row>
    <row r="397" spans="2:14" x14ac:dyDescent="0.25">
      <c r="B397" s="57"/>
      <c r="C397" s="64"/>
      <c r="D397" s="58"/>
      <c r="E397" s="58"/>
      <c r="F397" s="65"/>
      <c r="G397" s="65"/>
      <c r="H397" s="66"/>
      <c r="I397" s="60"/>
      <c r="J397" s="60"/>
      <c r="K397" s="61">
        <f t="shared" si="21"/>
        <v>0</v>
      </c>
      <c r="L397" s="62" t="s">
        <v>75</v>
      </c>
      <c r="M397" s="67"/>
      <c r="N397" s="69" t="e">
        <f t="shared" si="22"/>
        <v>#DIV/0!</v>
      </c>
    </row>
    <row r="398" spans="2:14" x14ac:dyDescent="0.25">
      <c r="B398" s="57"/>
      <c r="C398" s="64"/>
      <c r="D398" s="58"/>
      <c r="E398" s="58"/>
      <c r="F398" s="65"/>
      <c r="G398" s="65"/>
      <c r="H398" s="66"/>
      <c r="I398" s="60"/>
      <c r="J398" s="60"/>
      <c r="K398" s="61">
        <f t="shared" si="21"/>
        <v>0</v>
      </c>
      <c r="L398" s="62" t="s">
        <v>75</v>
      </c>
      <c r="M398" s="67"/>
      <c r="N398" s="69" t="e">
        <f t="shared" si="22"/>
        <v>#DIV/0!</v>
      </c>
    </row>
    <row r="399" spans="2:14" x14ac:dyDescent="0.25">
      <c r="B399" s="57"/>
      <c r="C399" s="64"/>
      <c r="D399" s="58"/>
      <c r="E399" s="58"/>
      <c r="F399" s="65"/>
      <c r="G399" s="65"/>
      <c r="H399" s="66"/>
      <c r="I399" s="60"/>
      <c r="J399" s="60"/>
      <c r="K399" s="61">
        <f t="shared" si="21"/>
        <v>0</v>
      </c>
      <c r="L399" s="62" t="s">
        <v>75</v>
      </c>
      <c r="M399" s="67"/>
      <c r="N399" s="69" t="e">
        <f t="shared" si="22"/>
        <v>#DIV/0!</v>
      </c>
    </row>
    <row r="400" spans="2:14" x14ac:dyDescent="0.25">
      <c r="B400" s="57"/>
      <c r="C400" s="64"/>
      <c r="D400" s="58"/>
      <c r="E400" s="58"/>
      <c r="F400" s="65"/>
      <c r="G400" s="65"/>
      <c r="H400" s="66"/>
      <c r="I400" s="60"/>
      <c r="J400" s="60"/>
      <c r="K400" s="61">
        <f t="shared" si="21"/>
        <v>0</v>
      </c>
      <c r="L400" s="62" t="s">
        <v>75</v>
      </c>
      <c r="M400" s="67"/>
      <c r="N400" s="69" t="e">
        <f t="shared" si="22"/>
        <v>#DIV/0!</v>
      </c>
    </row>
    <row r="401" spans="2:14" x14ac:dyDescent="0.25">
      <c r="B401" s="57"/>
      <c r="C401" s="64"/>
      <c r="D401" s="58"/>
      <c r="E401" s="58"/>
      <c r="F401" s="65"/>
      <c r="G401" s="65"/>
      <c r="H401" s="66"/>
      <c r="I401" s="60"/>
      <c r="J401" s="60"/>
      <c r="K401" s="61">
        <f t="shared" si="21"/>
        <v>0</v>
      </c>
      <c r="L401" s="62" t="s">
        <v>75</v>
      </c>
      <c r="M401" s="67"/>
      <c r="N401" s="69" t="e">
        <f t="shared" si="22"/>
        <v>#DIV/0!</v>
      </c>
    </row>
    <row r="402" spans="2:14" x14ac:dyDescent="0.25">
      <c r="B402" s="57"/>
      <c r="C402" s="64"/>
      <c r="D402" s="58"/>
      <c r="E402" s="58"/>
      <c r="F402" s="65"/>
      <c r="G402" s="65"/>
      <c r="H402" s="66"/>
      <c r="I402" s="60"/>
      <c r="J402" s="60"/>
      <c r="K402" s="61">
        <f t="shared" si="21"/>
        <v>0</v>
      </c>
      <c r="L402" s="62" t="s">
        <v>75</v>
      </c>
      <c r="M402" s="67"/>
      <c r="N402" s="69" t="e">
        <f t="shared" si="22"/>
        <v>#DIV/0!</v>
      </c>
    </row>
    <row r="403" spans="2:14" x14ac:dyDescent="0.25">
      <c r="B403" s="57"/>
      <c r="C403" s="64"/>
      <c r="D403" s="58"/>
      <c r="E403" s="58"/>
      <c r="F403" s="65"/>
      <c r="G403" s="65"/>
      <c r="H403" s="66"/>
      <c r="I403" s="60"/>
      <c r="J403" s="60"/>
      <c r="K403" s="61">
        <f t="shared" si="21"/>
        <v>0</v>
      </c>
      <c r="L403" s="62" t="s">
        <v>75</v>
      </c>
      <c r="M403" s="67"/>
      <c r="N403" s="69" t="e">
        <f t="shared" si="22"/>
        <v>#DIV/0!</v>
      </c>
    </row>
    <row r="404" spans="2:14" x14ac:dyDescent="0.25">
      <c r="B404" s="57"/>
      <c r="C404" s="64"/>
      <c r="D404" s="58"/>
      <c r="E404" s="58"/>
      <c r="F404" s="65"/>
      <c r="G404" s="65"/>
      <c r="H404" s="66"/>
      <c r="I404" s="60"/>
      <c r="J404" s="60"/>
      <c r="K404" s="61">
        <f t="shared" si="21"/>
        <v>0</v>
      </c>
      <c r="L404" s="62" t="s">
        <v>75</v>
      </c>
      <c r="M404" s="67"/>
      <c r="N404" s="69" t="e">
        <f t="shared" si="22"/>
        <v>#DIV/0!</v>
      </c>
    </row>
    <row r="405" spans="2:14" x14ac:dyDescent="0.25">
      <c r="B405" s="57"/>
      <c r="C405" s="64"/>
      <c r="D405" s="58"/>
      <c r="E405" s="58"/>
      <c r="F405" s="65"/>
      <c r="G405" s="65"/>
      <c r="H405" s="66"/>
      <c r="I405" s="60"/>
      <c r="J405" s="60"/>
      <c r="K405" s="61">
        <f t="shared" si="21"/>
        <v>0</v>
      </c>
      <c r="L405" s="62" t="s">
        <v>75</v>
      </c>
      <c r="M405" s="67"/>
      <c r="N405" s="69" t="e">
        <f t="shared" si="22"/>
        <v>#DIV/0!</v>
      </c>
    </row>
    <row r="406" spans="2:14" x14ac:dyDescent="0.25">
      <c r="B406" s="57"/>
      <c r="C406" s="64"/>
      <c r="D406" s="58"/>
      <c r="E406" s="58"/>
      <c r="F406" s="65"/>
      <c r="G406" s="65"/>
      <c r="H406" s="66"/>
      <c r="I406" s="60"/>
      <c r="J406" s="60"/>
      <c r="K406" s="61">
        <f t="shared" si="21"/>
        <v>0</v>
      </c>
      <c r="L406" s="62" t="s">
        <v>75</v>
      </c>
      <c r="M406" s="67"/>
      <c r="N406" s="69" t="e">
        <f t="shared" si="22"/>
        <v>#DIV/0!</v>
      </c>
    </row>
    <row r="407" spans="2:14" x14ac:dyDescent="0.25">
      <c r="B407" s="57"/>
      <c r="C407" s="64"/>
      <c r="D407" s="58"/>
      <c r="E407" s="58"/>
      <c r="F407" s="65"/>
      <c r="G407" s="65"/>
      <c r="H407" s="66"/>
      <c r="I407" s="60"/>
      <c r="J407" s="60"/>
      <c r="K407" s="61">
        <f t="shared" si="21"/>
        <v>0</v>
      </c>
      <c r="L407" s="62" t="s">
        <v>75</v>
      </c>
      <c r="M407" s="67"/>
      <c r="N407" s="69" t="e">
        <f t="shared" si="22"/>
        <v>#DIV/0!</v>
      </c>
    </row>
    <row r="408" spans="2:14" x14ac:dyDescent="0.25">
      <c r="B408" s="57"/>
      <c r="C408" s="64"/>
      <c r="D408" s="58"/>
      <c r="E408" s="58"/>
      <c r="F408" s="65"/>
      <c r="G408" s="65"/>
      <c r="H408" s="66"/>
      <c r="I408" s="60"/>
      <c r="J408" s="60"/>
      <c r="K408" s="61">
        <f t="shared" si="21"/>
        <v>0</v>
      </c>
      <c r="L408" s="62" t="s">
        <v>75</v>
      </c>
      <c r="M408" s="67"/>
      <c r="N408" s="69" t="e">
        <f t="shared" si="22"/>
        <v>#DIV/0!</v>
      </c>
    </row>
    <row r="409" spans="2:14" x14ac:dyDescent="0.25">
      <c r="B409" s="57"/>
      <c r="C409" s="64"/>
      <c r="D409" s="58"/>
      <c r="E409" s="58"/>
      <c r="F409" s="65"/>
      <c r="G409" s="65"/>
      <c r="H409" s="66"/>
      <c r="I409" s="60"/>
      <c r="J409" s="60"/>
      <c r="K409" s="61">
        <f t="shared" si="21"/>
        <v>0</v>
      </c>
      <c r="L409" s="62" t="s">
        <v>75</v>
      </c>
      <c r="M409" s="67"/>
      <c r="N409" s="69" t="e">
        <f t="shared" si="22"/>
        <v>#DIV/0!</v>
      </c>
    </row>
    <row r="410" spans="2:14" x14ac:dyDescent="0.25">
      <c r="B410" s="57"/>
      <c r="C410" s="64"/>
      <c r="D410" s="58"/>
      <c r="E410" s="58"/>
      <c r="F410" s="65"/>
      <c r="G410" s="65"/>
      <c r="H410" s="66"/>
      <c r="I410" s="60"/>
      <c r="J410" s="60"/>
      <c r="K410" s="61">
        <f t="shared" si="21"/>
        <v>0</v>
      </c>
      <c r="L410" s="62" t="s">
        <v>75</v>
      </c>
      <c r="M410" s="67"/>
      <c r="N410" s="69" t="e">
        <f t="shared" si="22"/>
        <v>#DIV/0!</v>
      </c>
    </row>
    <row r="411" spans="2:14" x14ac:dyDescent="0.25">
      <c r="B411" s="57"/>
      <c r="C411" s="64"/>
      <c r="D411" s="58"/>
      <c r="E411" s="58"/>
      <c r="F411" s="65"/>
      <c r="G411" s="65"/>
      <c r="H411" s="66"/>
      <c r="I411" s="60"/>
      <c r="J411" s="60"/>
      <c r="K411" s="61">
        <f t="shared" si="21"/>
        <v>0</v>
      </c>
      <c r="L411" s="62" t="s">
        <v>75</v>
      </c>
      <c r="M411" s="67"/>
      <c r="N411" s="69" t="e">
        <f t="shared" si="22"/>
        <v>#DIV/0!</v>
      </c>
    </row>
    <row r="412" spans="2:14" x14ac:dyDescent="0.25">
      <c r="B412" s="57"/>
      <c r="C412" s="64"/>
      <c r="D412" s="58"/>
      <c r="E412" s="58"/>
      <c r="F412" s="65"/>
      <c r="G412" s="65"/>
      <c r="H412" s="66"/>
      <c r="I412" s="60"/>
      <c r="J412" s="60"/>
      <c r="K412" s="61">
        <f t="shared" si="21"/>
        <v>0</v>
      </c>
      <c r="L412" s="62" t="s">
        <v>75</v>
      </c>
      <c r="M412" s="67"/>
      <c r="N412" s="69" t="e">
        <f t="shared" si="22"/>
        <v>#DIV/0!</v>
      </c>
    </row>
    <row r="413" spans="2:14" x14ac:dyDescent="0.25">
      <c r="B413" s="57"/>
      <c r="C413" s="64"/>
      <c r="D413" s="58"/>
      <c r="E413" s="58"/>
      <c r="F413" s="65"/>
      <c r="G413" s="65"/>
      <c r="H413" s="66"/>
      <c r="I413" s="60"/>
      <c r="J413" s="60"/>
      <c r="K413" s="61">
        <f t="shared" si="21"/>
        <v>0</v>
      </c>
      <c r="L413" s="62" t="s">
        <v>75</v>
      </c>
      <c r="M413" s="67"/>
      <c r="N413" s="69" t="e">
        <f t="shared" si="22"/>
        <v>#DIV/0!</v>
      </c>
    </row>
    <row r="414" spans="2:14" x14ac:dyDescent="0.25">
      <c r="B414" s="57"/>
      <c r="C414" s="64"/>
      <c r="D414" s="58"/>
      <c r="E414" s="58"/>
      <c r="F414" s="65"/>
      <c r="G414" s="65"/>
      <c r="H414" s="66"/>
      <c r="I414" s="60"/>
      <c r="J414" s="60"/>
      <c r="K414" s="61">
        <f t="shared" si="21"/>
        <v>0</v>
      </c>
      <c r="L414" s="62" t="s">
        <v>75</v>
      </c>
      <c r="M414" s="67"/>
      <c r="N414" s="69" t="e">
        <f t="shared" si="22"/>
        <v>#DIV/0!</v>
      </c>
    </row>
    <row r="415" spans="2:14" x14ac:dyDescent="0.25">
      <c r="B415" s="57"/>
      <c r="C415" s="64"/>
      <c r="D415" s="58"/>
      <c r="E415" s="58"/>
      <c r="F415" s="65"/>
      <c r="G415" s="65"/>
      <c r="H415" s="66"/>
      <c r="I415" s="60"/>
      <c r="J415" s="60"/>
      <c r="K415" s="61">
        <f t="shared" si="21"/>
        <v>0</v>
      </c>
      <c r="L415" s="62" t="s">
        <v>75</v>
      </c>
      <c r="M415" s="67"/>
      <c r="N415" s="69" t="e">
        <f t="shared" si="22"/>
        <v>#DIV/0!</v>
      </c>
    </row>
    <row r="416" spans="2:14" x14ac:dyDescent="0.25">
      <c r="B416" s="57"/>
      <c r="C416" s="64"/>
      <c r="D416" s="58"/>
      <c r="E416" s="58"/>
      <c r="F416" s="65"/>
      <c r="G416" s="65"/>
      <c r="H416" s="66"/>
      <c r="I416" s="60"/>
      <c r="J416" s="60"/>
      <c r="K416" s="61">
        <f t="shared" si="21"/>
        <v>0</v>
      </c>
      <c r="L416" s="62" t="s">
        <v>75</v>
      </c>
      <c r="M416" s="67"/>
      <c r="N416" s="69" t="e">
        <f t="shared" si="22"/>
        <v>#DIV/0!</v>
      </c>
    </row>
    <row r="417" spans="2:14" x14ac:dyDescent="0.25">
      <c r="B417" s="57"/>
      <c r="C417" s="64"/>
      <c r="D417" s="58"/>
      <c r="E417" s="58"/>
      <c r="F417" s="65"/>
      <c r="G417" s="65"/>
      <c r="H417" s="66"/>
      <c r="I417" s="60"/>
      <c r="J417" s="60"/>
      <c r="K417" s="61">
        <f t="shared" si="21"/>
        <v>0</v>
      </c>
      <c r="L417" s="62" t="s">
        <v>75</v>
      </c>
      <c r="M417" s="67"/>
      <c r="N417" s="69" t="e">
        <f t="shared" si="22"/>
        <v>#DIV/0!</v>
      </c>
    </row>
    <row r="418" spans="2:14" x14ac:dyDescent="0.25">
      <c r="B418" s="57"/>
      <c r="C418" s="64"/>
      <c r="D418" s="58"/>
      <c r="E418" s="58"/>
      <c r="F418" s="65"/>
      <c r="G418" s="65"/>
      <c r="H418" s="66"/>
      <c r="I418" s="60"/>
      <c r="J418" s="60"/>
      <c r="K418" s="61">
        <f t="shared" si="21"/>
        <v>0</v>
      </c>
      <c r="L418" s="62" t="s">
        <v>75</v>
      </c>
      <c r="M418" s="67"/>
      <c r="N418" s="69" t="e">
        <f t="shared" si="22"/>
        <v>#DIV/0!</v>
      </c>
    </row>
    <row r="419" spans="2:14" x14ac:dyDescent="0.25">
      <c r="B419" s="57"/>
      <c r="C419" s="64"/>
      <c r="D419" s="58"/>
      <c r="E419" s="58"/>
      <c r="F419" s="65"/>
      <c r="G419" s="65"/>
      <c r="H419" s="66"/>
      <c r="I419" s="60"/>
      <c r="J419" s="60"/>
      <c r="K419" s="61">
        <f t="shared" si="21"/>
        <v>0</v>
      </c>
      <c r="L419" s="62" t="s">
        <v>75</v>
      </c>
      <c r="M419" s="67"/>
      <c r="N419" s="69" t="e">
        <f t="shared" si="22"/>
        <v>#DIV/0!</v>
      </c>
    </row>
    <row r="420" spans="2:14" x14ac:dyDescent="0.25">
      <c r="B420" s="57"/>
      <c r="C420" s="64"/>
      <c r="D420" s="58"/>
      <c r="E420" s="58"/>
      <c r="F420" s="65"/>
      <c r="G420" s="65"/>
      <c r="H420" s="66"/>
      <c r="I420" s="60"/>
      <c r="J420" s="60"/>
      <c r="K420" s="61">
        <f t="shared" si="21"/>
        <v>0</v>
      </c>
      <c r="L420" s="62" t="s">
        <v>75</v>
      </c>
      <c r="M420" s="67"/>
      <c r="N420" s="69" t="e">
        <f t="shared" si="22"/>
        <v>#DIV/0!</v>
      </c>
    </row>
    <row r="421" spans="2:14" x14ac:dyDescent="0.25">
      <c r="B421" s="57"/>
      <c r="C421" s="64"/>
      <c r="D421" s="58"/>
      <c r="E421" s="58"/>
      <c r="F421" s="65"/>
      <c r="G421" s="65"/>
      <c r="H421" s="66"/>
      <c r="I421" s="60"/>
      <c r="J421" s="60"/>
      <c r="K421" s="61">
        <f t="shared" si="21"/>
        <v>0</v>
      </c>
      <c r="L421" s="62" t="s">
        <v>75</v>
      </c>
      <c r="M421" s="67"/>
      <c r="N421" s="69" t="e">
        <f t="shared" si="22"/>
        <v>#DIV/0!</v>
      </c>
    </row>
    <row r="422" spans="2:14" x14ac:dyDescent="0.25">
      <c r="B422" s="57"/>
      <c r="C422" s="64"/>
      <c r="D422" s="58"/>
      <c r="E422" s="58"/>
      <c r="F422" s="65"/>
      <c r="G422" s="65"/>
      <c r="H422" s="66"/>
      <c r="I422" s="60"/>
      <c r="J422" s="60"/>
      <c r="K422" s="61">
        <f t="shared" si="21"/>
        <v>0</v>
      </c>
      <c r="L422" s="62" t="s">
        <v>75</v>
      </c>
      <c r="M422" s="67"/>
      <c r="N422" s="69" t="e">
        <f t="shared" si="22"/>
        <v>#DIV/0!</v>
      </c>
    </row>
    <row r="423" spans="2:14" x14ac:dyDescent="0.25">
      <c r="B423" s="57"/>
      <c r="C423" s="64"/>
      <c r="D423" s="58"/>
      <c r="E423" s="58"/>
      <c r="F423" s="65"/>
      <c r="G423" s="65"/>
      <c r="H423" s="66"/>
      <c r="I423" s="60"/>
      <c r="J423" s="60"/>
      <c r="K423" s="61">
        <f t="shared" si="21"/>
        <v>0</v>
      </c>
      <c r="L423" s="62" t="s">
        <v>75</v>
      </c>
      <c r="M423" s="67"/>
      <c r="N423" s="69" t="e">
        <f t="shared" si="22"/>
        <v>#DIV/0!</v>
      </c>
    </row>
    <row r="424" spans="2:14" x14ac:dyDescent="0.25">
      <c r="B424" s="57"/>
      <c r="C424" s="64"/>
      <c r="D424" s="58"/>
      <c r="E424" s="58"/>
      <c r="F424" s="65"/>
      <c r="G424" s="65"/>
      <c r="H424" s="66"/>
      <c r="I424" s="60"/>
      <c r="J424" s="60"/>
      <c r="K424" s="61">
        <f t="shared" si="21"/>
        <v>0</v>
      </c>
      <c r="L424" s="62" t="s">
        <v>75</v>
      </c>
      <c r="M424" s="67"/>
      <c r="N424" s="69" t="e">
        <f t="shared" si="22"/>
        <v>#DIV/0!</v>
      </c>
    </row>
    <row r="425" spans="2:14" x14ac:dyDescent="0.25">
      <c r="B425" s="57"/>
      <c r="C425" s="64"/>
      <c r="D425" s="58"/>
      <c r="E425" s="58"/>
      <c r="F425" s="65"/>
      <c r="G425" s="65"/>
      <c r="H425" s="66"/>
      <c r="I425" s="60"/>
      <c r="J425" s="60"/>
      <c r="K425" s="61">
        <f t="shared" si="21"/>
        <v>0</v>
      </c>
      <c r="L425" s="62" t="s">
        <v>75</v>
      </c>
      <c r="M425" s="67"/>
      <c r="N425" s="69" t="e">
        <f t="shared" si="22"/>
        <v>#DIV/0!</v>
      </c>
    </row>
    <row r="426" spans="2:14" x14ac:dyDescent="0.25">
      <c r="B426" s="57"/>
      <c r="C426" s="64"/>
      <c r="D426" s="58"/>
      <c r="E426" s="58"/>
      <c r="F426" s="65"/>
      <c r="G426" s="65"/>
      <c r="H426" s="66"/>
      <c r="I426" s="60"/>
      <c r="J426" s="60"/>
      <c r="K426" s="61">
        <f t="shared" si="21"/>
        <v>0</v>
      </c>
      <c r="L426" s="62" t="s">
        <v>75</v>
      </c>
      <c r="M426" s="67"/>
      <c r="N426" s="69" t="e">
        <f t="shared" si="22"/>
        <v>#DIV/0!</v>
      </c>
    </row>
    <row r="427" spans="2:14" x14ac:dyDescent="0.25">
      <c r="B427" s="57"/>
      <c r="C427" s="64"/>
      <c r="D427" s="58"/>
      <c r="E427" s="58"/>
      <c r="F427" s="65"/>
      <c r="G427" s="65"/>
      <c r="H427" s="66"/>
      <c r="I427" s="60"/>
      <c r="J427" s="60"/>
      <c r="K427" s="61">
        <f t="shared" si="21"/>
        <v>0</v>
      </c>
      <c r="L427" s="62" t="s">
        <v>75</v>
      </c>
      <c r="M427" s="67"/>
      <c r="N427" s="69" t="e">
        <f t="shared" si="22"/>
        <v>#DIV/0!</v>
      </c>
    </row>
    <row r="428" spans="2:14" x14ac:dyDescent="0.25">
      <c r="B428" s="57"/>
      <c r="C428" s="64"/>
      <c r="D428" s="58"/>
      <c r="E428" s="58"/>
      <c r="F428" s="65"/>
      <c r="G428" s="65"/>
      <c r="H428" s="66"/>
      <c r="I428" s="60"/>
      <c r="J428" s="60"/>
      <c r="K428" s="61">
        <f t="shared" si="21"/>
        <v>0</v>
      </c>
      <c r="L428" s="62" t="s">
        <v>75</v>
      </c>
      <c r="M428" s="67"/>
      <c r="N428" s="69" t="e">
        <f t="shared" si="22"/>
        <v>#DIV/0!</v>
      </c>
    </row>
    <row r="429" spans="2:14" x14ac:dyDescent="0.25">
      <c r="B429" s="57"/>
      <c r="C429" s="64"/>
      <c r="D429" s="58"/>
      <c r="E429" s="58"/>
      <c r="F429" s="65"/>
      <c r="G429" s="65"/>
      <c r="H429" s="66"/>
      <c r="I429" s="60"/>
      <c r="J429" s="60"/>
      <c r="K429" s="61">
        <f t="shared" si="21"/>
        <v>0</v>
      </c>
      <c r="L429" s="62" t="s">
        <v>75</v>
      </c>
      <c r="M429" s="67"/>
      <c r="N429" s="69" t="e">
        <f t="shared" si="22"/>
        <v>#DIV/0!</v>
      </c>
    </row>
    <row r="430" spans="2:14" x14ac:dyDescent="0.25">
      <c r="B430" s="57"/>
      <c r="C430" s="64"/>
      <c r="D430" s="58"/>
      <c r="E430" s="58"/>
      <c r="F430" s="65"/>
      <c r="G430" s="65"/>
      <c r="H430" s="66"/>
      <c r="I430" s="60"/>
      <c r="J430" s="60"/>
      <c r="K430" s="61">
        <f t="shared" si="21"/>
        <v>0</v>
      </c>
      <c r="L430" s="62" t="s">
        <v>75</v>
      </c>
      <c r="M430" s="67"/>
      <c r="N430" s="69" t="e">
        <f t="shared" si="22"/>
        <v>#DIV/0!</v>
      </c>
    </row>
    <row r="431" spans="2:14" x14ac:dyDescent="0.25">
      <c r="B431" s="57"/>
      <c r="C431" s="64"/>
      <c r="D431" s="58"/>
      <c r="E431" s="58"/>
      <c r="F431" s="65"/>
      <c r="G431" s="65"/>
      <c r="H431" s="66"/>
      <c r="I431" s="60"/>
      <c r="J431" s="60"/>
      <c r="K431" s="61">
        <f t="shared" si="21"/>
        <v>0</v>
      </c>
      <c r="L431" s="62" t="s">
        <v>75</v>
      </c>
      <c r="M431" s="67"/>
      <c r="N431" s="69" t="e">
        <f t="shared" si="22"/>
        <v>#DIV/0!</v>
      </c>
    </row>
    <row r="432" spans="2:14" x14ac:dyDescent="0.25">
      <c r="B432" s="57"/>
      <c r="C432" s="64"/>
      <c r="D432" s="58"/>
      <c r="E432" s="58"/>
      <c r="F432" s="65"/>
      <c r="G432" s="65"/>
      <c r="H432" s="66"/>
      <c r="I432" s="60"/>
      <c r="J432" s="60"/>
      <c r="K432" s="61">
        <f t="shared" si="21"/>
        <v>0</v>
      </c>
      <c r="L432" s="62" t="s">
        <v>75</v>
      </c>
      <c r="M432" s="67"/>
      <c r="N432" s="69" t="e">
        <f t="shared" si="22"/>
        <v>#DIV/0!</v>
      </c>
    </row>
    <row r="433" spans="2:14" x14ac:dyDescent="0.25">
      <c r="B433" s="57"/>
      <c r="C433" s="64"/>
      <c r="D433" s="58"/>
      <c r="E433" s="58"/>
      <c r="F433" s="65"/>
      <c r="G433" s="65"/>
      <c r="H433" s="66"/>
      <c r="I433" s="60"/>
      <c r="J433" s="60"/>
      <c r="K433" s="61">
        <f t="shared" si="21"/>
        <v>0</v>
      </c>
      <c r="L433" s="62" t="s">
        <v>75</v>
      </c>
      <c r="M433" s="67"/>
      <c r="N433" s="69" t="e">
        <f t="shared" si="22"/>
        <v>#DIV/0!</v>
      </c>
    </row>
    <row r="434" spans="2:14" x14ac:dyDescent="0.25">
      <c r="B434" s="57"/>
      <c r="C434" s="64"/>
      <c r="D434" s="58"/>
      <c r="E434" s="58"/>
      <c r="F434" s="65"/>
      <c r="G434" s="65"/>
      <c r="H434" s="66"/>
      <c r="I434" s="60"/>
      <c r="J434" s="60"/>
      <c r="K434" s="61">
        <f t="shared" si="21"/>
        <v>0</v>
      </c>
      <c r="L434" s="62" t="s">
        <v>75</v>
      </c>
      <c r="M434" s="67"/>
      <c r="N434" s="69" t="e">
        <f t="shared" si="22"/>
        <v>#DIV/0!</v>
      </c>
    </row>
    <row r="435" spans="2:14" x14ac:dyDescent="0.25">
      <c r="B435" s="57"/>
      <c r="C435" s="64"/>
      <c r="D435" s="58"/>
      <c r="E435" s="58"/>
      <c r="F435" s="65"/>
      <c r="G435" s="65"/>
      <c r="H435" s="66"/>
      <c r="I435" s="60"/>
      <c r="J435" s="60"/>
      <c r="K435" s="61">
        <f t="shared" si="21"/>
        <v>0</v>
      </c>
      <c r="L435" s="62" t="s">
        <v>75</v>
      </c>
      <c r="M435" s="67"/>
      <c r="N435" s="69" t="e">
        <f t="shared" si="22"/>
        <v>#DIV/0!</v>
      </c>
    </row>
    <row r="436" spans="2:14" x14ac:dyDescent="0.25">
      <c r="B436" s="57"/>
      <c r="C436" s="64"/>
      <c r="D436" s="58"/>
      <c r="E436" s="58"/>
      <c r="F436" s="65"/>
      <c r="G436" s="65"/>
      <c r="H436" s="66"/>
      <c r="I436" s="60"/>
      <c r="J436" s="60"/>
      <c r="K436" s="61">
        <f t="shared" si="21"/>
        <v>0</v>
      </c>
      <c r="L436" s="62" t="s">
        <v>75</v>
      </c>
      <c r="M436" s="67"/>
      <c r="N436" s="69" t="e">
        <f t="shared" si="22"/>
        <v>#DIV/0!</v>
      </c>
    </row>
    <row r="437" spans="2:14" x14ac:dyDescent="0.25">
      <c r="B437" s="57"/>
      <c r="C437" s="64"/>
      <c r="D437" s="58"/>
      <c r="E437" s="58"/>
      <c r="F437" s="65"/>
      <c r="G437" s="65"/>
      <c r="H437" s="66"/>
      <c r="I437" s="60"/>
      <c r="J437" s="60"/>
      <c r="K437" s="61">
        <f t="shared" si="21"/>
        <v>0</v>
      </c>
      <c r="L437" s="62" t="s">
        <v>75</v>
      </c>
      <c r="M437" s="67"/>
      <c r="N437" s="69" t="e">
        <f t="shared" si="22"/>
        <v>#DIV/0!</v>
      </c>
    </row>
    <row r="438" spans="2:14" x14ac:dyDescent="0.25">
      <c r="B438" s="57"/>
      <c r="C438" s="64"/>
      <c r="D438" s="58"/>
      <c r="E438" s="58"/>
      <c r="F438" s="65"/>
      <c r="G438" s="65"/>
      <c r="H438" s="66"/>
      <c r="I438" s="60"/>
      <c r="J438" s="60"/>
      <c r="K438" s="61">
        <f t="shared" si="21"/>
        <v>0</v>
      </c>
      <c r="L438" s="62" t="s">
        <v>75</v>
      </c>
      <c r="M438" s="67"/>
      <c r="N438" s="69" t="e">
        <f t="shared" si="22"/>
        <v>#DIV/0!</v>
      </c>
    </row>
    <row r="439" spans="2:14" x14ac:dyDescent="0.25">
      <c r="B439" s="57"/>
      <c r="C439" s="64"/>
      <c r="D439" s="58"/>
      <c r="E439" s="58"/>
      <c r="F439" s="65"/>
      <c r="G439" s="65"/>
      <c r="H439" s="66"/>
      <c r="I439" s="60"/>
      <c r="J439" s="60"/>
      <c r="K439" s="61">
        <f t="shared" si="21"/>
        <v>0</v>
      </c>
      <c r="L439" s="62" t="s">
        <v>75</v>
      </c>
      <c r="M439" s="67"/>
      <c r="N439" s="69" t="e">
        <f t="shared" si="22"/>
        <v>#DIV/0!</v>
      </c>
    </row>
    <row r="440" spans="2:14" x14ac:dyDescent="0.25">
      <c r="B440" s="57"/>
      <c r="C440" s="64"/>
      <c r="D440" s="58"/>
      <c r="E440" s="58"/>
      <c r="F440" s="65"/>
      <c r="G440" s="65"/>
      <c r="H440" s="66"/>
      <c r="I440" s="60"/>
      <c r="J440" s="60"/>
      <c r="K440" s="61">
        <f t="shared" si="21"/>
        <v>0</v>
      </c>
      <c r="L440" s="62" t="s">
        <v>75</v>
      </c>
      <c r="M440" s="67"/>
      <c r="N440" s="69" t="e">
        <f t="shared" si="22"/>
        <v>#DIV/0!</v>
      </c>
    </row>
    <row r="441" spans="2:14" x14ac:dyDescent="0.25">
      <c r="B441" s="57"/>
      <c r="C441" s="64"/>
      <c r="D441" s="58"/>
      <c r="E441" s="58"/>
      <c r="F441" s="65"/>
      <c r="G441" s="65"/>
      <c r="H441" s="66"/>
      <c r="I441" s="60"/>
      <c r="J441" s="60"/>
      <c r="K441" s="61">
        <f t="shared" si="21"/>
        <v>0</v>
      </c>
      <c r="L441" s="62" t="s">
        <v>75</v>
      </c>
      <c r="M441" s="67"/>
      <c r="N441" s="69" t="e">
        <f t="shared" si="22"/>
        <v>#DIV/0!</v>
      </c>
    </row>
    <row r="442" spans="2:14" x14ac:dyDescent="0.25">
      <c r="B442" s="57"/>
      <c r="C442" s="64"/>
      <c r="D442" s="58"/>
      <c r="E442" s="58"/>
      <c r="F442" s="65"/>
      <c r="G442" s="65"/>
      <c r="H442" s="66"/>
      <c r="I442" s="60"/>
      <c r="J442" s="60"/>
      <c r="K442" s="61">
        <f t="shared" si="21"/>
        <v>0</v>
      </c>
      <c r="L442" s="62" t="s">
        <v>75</v>
      </c>
      <c r="M442" s="67"/>
      <c r="N442" s="69" t="e">
        <f t="shared" si="22"/>
        <v>#DIV/0!</v>
      </c>
    </row>
    <row r="443" spans="2:14" x14ac:dyDescent="0.25">
      <c r="B443" s="57"/>
      <c r="C443" s="64"/>
      <c r="D443" s="58"/>
      <c r="E443" s="58"/>
      <c r="F443" s="65"/>
      <c r="G443" s="65"/>
      <c r="H443" s="66"/>
      <c r="I443" s="60"/>
      <c r="J443" s="60"/>
      <c r="K443" s="61">
        <f t="shared" si="21"/>
        <v>0</v>
      </c>
      <c r="L443" s="62" t="s">
        <v>75</v>
      </c>
      <c r="M443" s="67"/>
      <c r="N443" s="69" t="e">
        <f t="shared" si="22"/>
        <v>#DIV/0!</v>
      </c>
    </row>
    <row r="444" spans="2:14" x14ac:dyDescent="0.25">
      <c r="B444" s="57"/>
      <c r="C444" s="64"/>
      <c r="D444" s="58"/>
      <c r="E444" s="58"/>
      <c r="F444" s="65"/>
      <c r="G444" s="65"/>
      <c r="H444" s="66"/>
      <c r="I444" s="60"/>
      <c r="J444" s="60"/>
      <c r="K444" s="61">
        <f t="shared" si="21"/>
        <v>0</v>
      </c>
      <c r="L444" s="62" t="s">
        <v>75</v>
      </c>
      <c r="M444" s="67"/>
      <c r="N444" s="69" t="e">
        <f t="shared" si="22"/>
        <v>#DIV/0!</v>
      </c>
    </row>
    <row r="445" spans="2:14" x14ac:dyDescent="0.25">
      <c r="B445" s="57"/>
      <c r="C445" s="64"/>
      <c r="D445" s="58"/>
      <c r="E445" s="58"/>
      <c r="F445" s="65"/>
      <c r="G445" s="65"/>
      <c r="H445" s="66"/>
      <c r="I445" s="60"/>
      <c r="J445" s="60"/>
      <c r="K445" s="61">
        <f t="shared" si="21"/>
        <v>0</v>
      </c>
      <c r="L445" s="62" t="s">
        <v>75</v>
      </c>
      <c r="M445" s="67"/>
      <c r="N445" s="69" t="e">
        <f t="shared" si="22"/>
        <v>#DIV/0!</v>
      </c>
    </row>
    <row r="446" spans="2:14" x14ac:dyDescent="0.25">
      <c r="B446" s="57"/>
      <c r="C446" s="64"/>
      <c r="D446" s="58"/>
      <c r="E446" s="58"/>
      <c r="F446" s="65"/>
      <c r="G446" s="65"/>
      <c r="H446" s="66"/>
      <c r="I446" s="60"/>
      <c r="J446" s="60"/>
      <c r="K446" s="61">
        <f t="shared" si="21"/>
        <v>0</v>
      </c>
      <c r="L446" s="62" t="s">
        <v>75</v>
      </c>
      <c r="M446" s="67"/>
      <c r="N446" s="69" t="e">
        <f t="shared" si="22"/>
        <v>#DIV/0!</v>
      </c>
    </row>
    <row r="447" spans="2:14" x14ac:dyDescent="0.25">
      <c r="B447" s="57"/>
      <c r="C447" s="64"/>
      <c r="D447" s="58"/>
      <c r="E447" s="58"/>
      <c r="F447" s="65"/>
      <c r="G447" s="65"/>
      <c r="H447" s="66"/>
      <c r="I447" s="60"/>
      <c r="J447" s="60"/>
      <c r="K447" s="61">
        <f t="shared" si="21"/>
        <v>0</v>
      </c>
      <c r="L447" s="62" t="s">
        <v>75</v>
      </c>
      <c r="M447" s="67"/>
      <c r="N447" s="69" t="e">
        <f t="shared" si="22"/>
        <v>#DIV/0!</v>
      </c>
    </row>
    <row r="448" spans="2:14" x14ac:dyDescent="0.25">
      <c r="B448" s="57"/>
      <c r="C448" s="64"/>
      <c r="D448" s="58"/>
      <c r="E448" s="58"/>
      <c r="F448" s="65"/>
      <c r="G448" s="65"/>
      <c r="H448" s="66"/>
      <c r="I448" s="60"/>
      <c r="J448" s="60"/>
      <c r="K448" s="61">
        <f t="shared" si="21"/>
        <v>0</v>
      </c>
      <c r="L448" s="62" t="s">
        <v>75</v>
      </c>
      <c r="M448" s="67"/>
      <c r="N448" s="69" t="e">
        <f t="shared" si="22"/>
        <v>#DIV/0!</v>
      </c>
    </row>
    <row r="449" spans="2:14" x14ac:dyDescent="0.25">
      <c r="B449" s="57"/>
      <c r="C449" s="64"/>
      <c r="D449" s="58"/>
      <c r="E449" s="58"/>
      <c r="F449" s="65"/>
      <c r="G449" s="65"/>
      <c r="H449" s="66"/>
      <c r="I449" s="60"/>
      <c r="J449" s="60"/>
      <c r="K449" s="61">
        <f t="shared" si="21"/>
        <v>0</v>
      </c>
      <c r="L449" s="62" t="s">
        <v>75</v>
      </c>
      <c r="M449" s="67"/>
      <c r="N449" s="69" t="e">
        <f t="shared" si="22"/>
        <v>#DIV/0!</v>
      </c>
    </row>
    <row r="450" spans="2:14" x14ac:dyDescent="0.25">
      <c r="B450" s="57"/>
      <c r="C450" s="64"/>
      <c r="D450" s="58"/>
      <c r="E450" s="58"/>
      <c r="F450" s="65"/>
      <c r="G450" s="65"/>
      <c r="H450" s="66"/>
      <c r="I450" s="60"/>
      <c r="J450" s="60"/>
      <c r="K450" s="61">
        <f t="shared" si="21"/>
        <v>0</v>
      </c>
      <c r="L450" s="62" t="s">
        <v>75</v>
      </c>
      <c r="M450" s="67"/>
      <c r="N450" s="69" t="e">
        <f t="shared" si="22"/>
        <v>#DIV/0!</v>
      </c>
    </row>
    <row r="451" spans="2:14" x14ac:dyDescent="0.25">
      <c r="B451" s="57"/>
      <c r="C451" s="64"/>
      <c r="D451" s="58"/>
      <c r="E451" s="58"/>
      <c r="F451" s="65"/>
      <c r="G451" s="65"/>
      <c r="H451" s="66"/>
      <c r="I451" s="60"/>
      <c r="J451" s="60"/>
      <c r="K451" s="61">
        <f t="shared" si="21"/>
        <v>0</v>
      </c>
      <c r="L451" s="62" t="s">
        <v>75</v>
      </c>
      <c r="M451" s="67"/>
      <c r="N451" s="69" t="e">
        <f t="shared" si="22"/>
        <v>#DIV/0!</v>
      </c>
    </row>
    <row r="452" spans="2:14" x14ac:dyDescent="0.25">
      <c r="B452" s="57"/>
      <c r="C452" s="64"/>
      <c r="D452" s="58"/>
      <c r="E452" s="58"/>
      <c r="F452" s="65"/>
      <c r="G452" s="65"/>
      <c r="H452" s="66"/>
      <c r="I452" s="60"/>
      <c r="J452" s="60"/>
      <c r="K452" s="61">
        <f t="shared" si="21"/>
        <v>0</v>
      </c>
      <c r="L452" s="62" t="s">
        <v>75</v>
      </c>
      <c r="M452" s="67"/>
      <c r="N452" s="69" t="e">
        <f t="shared" si="22"/>
        <v>#DIV/0!</v>
      </c>
    </row>
    <row r="453" spans="2:14" x14ac:dyDescent="0.25">
      <c r="B453" s="57"/>
      <c r="C453" s="64"/>
      <c r="D453" s="58"/>
      <c r="E453" s="58"/>
      <c r="F453" s="65"/>
      <c r="G453" s="65"/>
      <c r="H453" s="66"/>
      <c r="I453" s="60"/>
      <c r="J453" s="60"/>
      <c r="K453" s="61">
        <f t="shared" si="21"/>
        <v>0</v>
      </c>
      <c r="L453" s="62" t="s">
        <v>75</v>
      </c>
      <c r="M453" s="67"/>
      <c r="N453" s="69" t="e">
        <f t="shared" si="22"/>
        <v>#DIV/0!</v>
      </c>
    </row>
    <row r="454" spans="2:14" x14ac:dyDescent="0.25">
      <c r="B454" s="57"/>
      <c r="C454" s="64"/>
      <c r="D454" s="58"/>
      <c r="E454" s="58"/>
      <c r="F454" s="65"/>
      <c r="G454" s="65"/>
      <c r="H454" s="66"/>
      <c r="I454" s="60"/>
      <c r="J454" s="60"/>
      <c r="K454" s="61">
        <f t="shared" si="21"/>
        <v>0</v>
      </c>
      <c r="L454" s="62" t="s">
        <v>75</v>
      </c>
      <c r="M454" s="67"/>
      <c r="N454" s="69" t="e">
        <f t="shared" si="22"/>
        <v>#DIV/0!</v>
      </c>
    </row>
    <row r="455" spans="2:14" x14ac:dyDescent="0.25">
      <c r="B455" s="57"/>
      <c r="C455" s="64"/>
      <c r="D455" s="58"/>
      <c r="E455" s="58"/>
      <c r="F455" s="65"/>
      <c r="G455" s="65"/>
      <c r="H455" s="66"/>
      <c r="I455" s="60"/>
      <c r="J455" s="60"/>
      <c r="K455" s="61">
        <f t="shared" si="21"/>
        <v>0</v>
      </c>
      <c r="L455" s="62" t="s">
        <v>75</v>
      </c>
      <c r="M455" s="67"/>
      <c r="N455" s="69" t="e">
        <f t="shared" si="22"/>
        <v>#DIV/0!</v>
      </c>
    </row>
    <row r="456" spans="2:14" x14ac:dyDescent="0.25">
      <c r="B456" s="57"/>
      <c r="C456" s="64"/>
      <c r="D456" s="58"/>
      <c r="E456" s="58"/>
      <c r="F456" s="65"/>
      <c r="G456" s="65"/>
      <c r="H456" s="66"/>
      <c r="I456" s="60"/>
      <c r="J456" s="60"/>
      <c r="K456" s="61">
        <f t="shared" si="21"/>
        <v>0</v>
      </c>
      <c r="L456" s="62" t="s">
        <v>75</v>
      </c>
      <c r="M456" s="67"/>
      <c r="N456" s="69" t="e">
        <f t="shared" si="22"/>
        <v>#DIV/0!</v>
      </c>
    </row>
    <row r="457" spans="2:14" x14ac:dyDescent="0.25">
      <c r="B457" s="57"/>
      <c r="C457" s="64"/>
      <c r="D457" s="58"/>
      <c r="E457" s="58"/>
      <c r="F457" s="65"/>
      <c r="G457" s="65"/>
      <c r="H457" s="66"/>
      <c r="I457" s="60"/>
      <c r="J457" s="60"/>
      <c r="K457" s="61">
        <f t="shared" ref="K457:K520" si="23">+J457-I457</f>
        <v>0</v>
      </c>
      <c r="L457" s="62" t="s">
        <v>75</v>
      </c>
      <c r="M457" s="67"/>
      <c r="N457" s="69" t="e">
        <f t="shared" ref="N457:N520" si="24">+K458/M458</f>
        <v>#DIV/0!</v>
      </c>
    </row>
    <row r="458" spans="2:14" x14ac:dyDescent="0.25">
      <c r="B458" s="57"/>
      <c r="C458" s="64"/>
      <c r="D458" s="58"/>
      <c r="E458" s="58"/>
      <c r="F458" s="65"/>
      <c r="G458" s="65"/>
      <c r="H458" s="66"/>
      <c r="I458" s="60"/>
      <c r="J458" s="60"/>
      <c r="K458" s="61">
        <f t="shared" si="23"/>
        <v>0</v>
      </c>
      <c r="L458" s="62" t="s">
        <v>75</v>
      </c>
      <c r="M458" s="67"/>
      <c r="N458" s="69" t="e">
        <f t="shared" si="24"/>
        <v>#DIV/0!</v>
      </c>
    </row>
    <row r="459" spans="2:14" x14ac:dyDescent="0.25">
      <c r="B459" s="57"/>
      <c r="C459" s="64"/>
      <c r="D459" s="58"/>
      <c r="E459" s="58"/>
      <c r="F459" s="65"/>
      <c r="G459" s="65"/>
      <c r="H459" s="66"/>
      <c r="I459" s="60"/>
      <c r="J459" s="60"/>
      <c r="K459" s="61">
        <f t="shared" si="23"/>
        <v>0</v>
      </c>
      <c r="L459" s="62" t="s">
        <v>75</v>
      </c>
      <c r="M459" s="67"/>
      <c r="N459" s="69" t="e">
        <f t="shared" si="24"/>
        <v>#DIV/0!</v>
      </c>
    </row>
    <row r="460" spans="2:14" x14ac:dyDescent="0.25">
      <c r="B460" s="57"/>
      <c r="C460" s="64"/>
      <c r="D460" s="58"/>
      <c r="E460" s="58"/>
      <c r="F460" s="65"/>
      <c r="G460" s="65"/>
      <c r="H460" s="66"/>
      <c r="I460" s="60"/>
      <c r="J460" s="60"/>
      <c r="K460" s="61">
        <f t="shared" si="23"/>
        <v>0</v>
      </c>
      <c r="L460" s="62" t="s">
        <v>75</v>
      </c>
      <c r="M460" s="67"/>
      <c r="N460" s="69" t="e">
        <f t="shared" si="24"/>
        <v>#DIV/0!</v>
      </c>
    </row>
    <row r="461" spans="2:14" x14ac:dyDescent="0.25">
      <c r="B461" s="57"/>
      <c r="C461" s="64"/>
      <c r="D461" s="58"/>
      <c r="E461" s="58"/>
      <c r="F461" s="65"/>
      <c r="G461" s="65"/>
      <c r="H461" s="66"/>
      <c r="I461" s="60"/>
      <c r="J461" s="60"/>
      <c r="K461" s="61">
        <f t="shared" si="23"/>
        <v>0</v>
      </c>
      <c r="L461" s="62" t="s">
        <v>75</v>
      </c>
      <c r="M461" s="67"/>
      <c r="N461" s="69" t="e">
        <f t="shared" si="24"/>
        <v>#DIV/0!</v>
      </c>
    </row>
    <row r="462" spans="2:14" x14ac:dyDescent="0.25">
      <c r="B462" s="57"/>
      <c r="C462" s="64"/>
      <c r="D462" s="58"/>
      <c r="E462" s="58"/>
      <c r="F462" s="65"/>
      <c r="G462" s="65"/>
      <c r="H462" s="66"/>
      <c r="I462" s="60"/>
      <c r="J462" s="60"/>
      <c r="K462" s="61">
        <f t="shared" si="23"/>
        <v>0</v>
      </c>
      <c r="L462" s="62" t="s">
        <v>75</v>
      </c>
      <c r="M462" s="67"/>
      <c r="N462" s="69" t="e">
        <f t="shared" si="24"/>
        <v>#DIV/0!</v>
      </c>
    </row>
    <row r="463" spans="2:14" x14ac:dyDescent="0.25">
      <c r="B463" s="57"/>
      <c r="C463" s="64"/>
      <c r="D463" s="58"/>
      <c r="E463" s="58"/>
      <c r="F463" s="65"/>
      <c r="G463" s="65"/>
      <c r="H463" s="66"/>
      <c r="I463" s="60"/>
      <c r="J463" s="60"/>
      <c r="K463" s="61">
        <f t="shared" si="23"/>
        <v>0</v>
      </c>
      <c r="L463" s="62" t="s">
        <v>75</v>
      </c>
      <c r="M463" s="67"/>
      <c r="N463" s="69" t="e">
        <f t="shared" si="24"/>
        <v>#DIV/0!</v>
      </c>
    </row>
    <row r="464" spans="2:14" x14ac:dyDescent="0.25">
      <c r="B464" s="57"/>
      <c r="C464" s="64"/>
      <c r="D464" s="58"/>
      <c r="E464" s="58"/>
      <c r="F464" s="65"/>
      <c r="G464" s="65"/>
      <c r="H464" s="66"/>
      <c r="I464" s="60"/>
      <c r="J464" s="60"/>
      <c r="K464" s="61">
        <f t="shared" si="23"/>
        <v>0</v>
      </c>
      <c r="L464" s="62" t="s">
        <v>75</v>
      </c>
      <c r="M464" s="67"/>
      <c r="N464" s="69" t="e">
        <f t="shared" si="24"/>
        <v>#DIV/0!</v>
      </c>
    </row>
    <row r="465" spans="2:14" x14ac:dyDescent="0.25">
      <c r="B465" s="57"/>
      <c r="C465" s="64"/>
      <c r="D465" s="58"/>
      <c r="E465" s="58"/>
      <c r="F465" s="65"/>
      <c r="G465" s="65"/>
      <c r="H465" s="66"/>
      <c r="I465" s="60"/>
      <c r="J465" s="60"/>
      <c r="K465" s="61">
        <f t="shared" si="23"/>
        <v>0</v>
      </c>
      <c r="L465" s="62" t="s">
        <v>75</v>
      </c>
      <c r="M465" s="67"/>
      <c r="N465" s="69" t="e">
        <f t="shared" si="24"/>
        <v>#DIV/0!</v>
      </c>
    </row>
    <row r="466" spans="2:14" x14ac:dyDescent="0.25">
      <c r="B466" s="57"/>
      <c r="C466" s="64"/>
      <c r="D466" s="58"/>
      <c r="E466" s="58"/>
      <c r="F466" s="65"/>
      <c r="G466" s="65"/>
      <c r="H466" s="66"/>
      <c r="I466" s="60"/>
      <c r="J466" s="60"/>
      <c r="K466" s="61">
        <f t="shared" si="23"/>
        <v>0</v>
      </c>
      <c r="L466" s="62" t="s">
        <v>75</v>
      </c>
      <c r="M466" s="67"/>
      <c r="N466" s="69" t="e">
        <f t="shared" si="24"/>
        <v>#DIV/0!</v>
      </c>
    </row>
    <row r="467" spans="2:14" x14ac:dyDescent="0.25">
      <c r="B467" s="57"/>
      <c r="C467" s="64"/>
      <c r="D467" s="58"/>
      <c r="E467" s="58"/>
      <c r="F467" s="65"/>
      <c r="G467" s="65"/>
      <c r="H467" s="66"/>
      <c r="I467" s="60"/>
      <c r="J467" s="60"/>
      <c r="K467" s="61">
        <f t="shared" si="23"/>
        <v>0</v>
      </c>
      <c r="L467" s="62" t="s">
        <v>75</v>
      </c>
      <c r="M467" s="67"/>
      <c r="N467" s="69" t="e">
        <f t="shared" si="24"/>
        <v>#DIV/0!</v>
      </c>
    </row>
    <row r="468" spans="2:14" x14ac:dyDescent="0.25">
      <c r="B468" s="57"/>
      <c r="C468" s="64"/>
      <c r="D468" s="58"/>
      <c r="E468" s="58"/>
      <c r="F468" s="65"/>
      <c r="G468" s="65"/>
      <c r="H468" s="66"/>
      <c r="I468" s="60"/>
      <c r="J468" s="60"/>
      <c r="K468" s="61">
        <f t="shared" si="23"/>
        <v>0</v>
      </c>
      <c r="L468" s="62" t="s">
        <v>75</v>
      </c>
      <c r="M468" s="67"/>
      <c r="N468" s="69" t="e">
        <f t="shared" si="24"/>
        <v>#DIV/0!</v>
      </c>
    </row>
    <row r="469" spans="2:14" x14ac:dyDescent="0.25">
      <c r="B469" s="57"/>
      <c r="C469" s="64"/>
      <c r="D469" s="58"/>
      <c r="E469" s="58"/>
      <c r="F469" s="65"/>
      <c r="G469" s="65"/>
      <c r="H469" s="66"/>
      <c r="I469" s="60"/>
      <c r="J469" s="60"/>
      <c r="K469" s="61">
        <f t="shared" si="23"/>
        <v>0</v>
      </c>
      <c r="L469" s="62" t="s">
        <v>75</v>
      </c>
      <c r="M469" s="67"/>
      <c r="N469" s="69" t="e">
        <f t="shared" si="24"/>
        <v>#DIV/0!</v>
      </c>
    </row>
    <row r="470" spans="2:14" x14ac:dyDescent="0.25">
      <c r="B470" s="57"/>
      <c r="C470" s="64"/>
      <c r="D470" s="58"/>
      <c r="E470" s="58"/>
      <c r="F470" s="65"/>
      <c r="G470" s="65"/>
      <c r="H470" s="66"/>
      <c r="I470" s="60"/>
      <c r="J470" s="60"/>
      <c r="K470" s="61">
        <f t="shared" si="23"/>
        <v>0</v>
      </c>
      <c r="L470" s="62" t="s">
        <v>75</v>
      </c>
      <c r="M470" s="67"/>
      <c r="N470" s="69" t="e">
        <f t="shared" si="24"/>
        <v>#DIV/0!</v>
      </c>
    </row>
    <row r="471" spans="2:14" x14ac:dyDescent="0.25">
      <c r="B471" s="57"/>
      <c r="C471" s="64"/>
      <c r="D471" s="58"/>
      <c r="E471" s="58"/>
      <c r="F471" s="65"/>
      <c r="G471" s="65"/>
      <c r="H471" s="66"/>
      <c r="I471" s="60"/>
      <c r="J471" s="60"/>
      <c r="K471" s="61">
        <f t="shared" si="23"/>
        <v>0</v>
      </c>
      <c r="L471" s="62" t="s">
        <v>75</v>
      </c>
      <c r="M471" s="67"/>
      <c r="N471" s="69" t="e">
        <f t="shared" si="24"/>
        <v>#DIV/0!</v>
      </c>
    </row>
    <row r="472" spans="2:14" x14ac:dyDescent="0.25">
      <c r="B472" s="57"/>
      <c r="C472" s="64"/>
      <c r="D472" s="58"/>
      <c r="E472" s="58"/>
      <c r="F472" s="65"/>
      <c r="G472" s="65"/>
      <c r="H472" s="66"/>
      <c r="I472" s="60"/>
      <c r="J472" s="60"/>
      <c r="K472" s="61">
        <f t="shared" si="23"/>
        <v>0</v>
      </c>
      <c r="L472" s="62" t="s">
        <v>75</v>
      </c>
      <c r="M472" s="67"/>
      <c r="N472" s="69" t="e">
        <f t="shared" si="24"/>
        <v>#DIV/0!</v>
      </c>
    </row>
    <row r="473" spans="2:14" x14ac:dyDescent="0.25">
      <c r="B473" s="57"/>
      <c r="C473" s="64"/>
      <c r="D473" s="58"/>
      <c r="E473" s="58"/>
      <c r="F473" s="65"/>
      <c r="G473" s="65"/>
      <c r="H473" s="66"/>
      <c r="I473" s="60"/>
      <c r="J473" s="60"/>
      <c r="K473" s="61">
        <f t="shared" si="23"/>
        <v>0</v>
      </c>
      <c r="L473" s="62" t="s">
        <v>75</v>
      </c>
      <c r="M473" s="67"/>
      <c r="N473" s="69" t="e">
        <f t="shared" si="24"/>
        <v>#DIV/0!</v>
      </c>
    </row>
    <row r="474" spans="2:14" x14ac:dyDescent="0.25">
      <c r="B474" s="57"/>
      <c r="C474" s="64"/>
      <c r="D474" s="58"/>
      <c r="E474" s="58"/>
      <c r="F474" s="65"/>
      <c r="G474" s="65"/>
      <c r="H474" s="66"/>
      <c r="I474" s="60"/>
      <c r="J474" s="60"/>
      <c r="K474" s="61">
        <f t="shared" si="23"/>
        <v>0</v>
      </c>
      <c r="L474" s="62" t="s">
        <v>75</v>
      </c>
      <c r="M474" s="67"/>
      <c r="N474" s="69" t="e">
        <f t="shared" si="24"/>
        <v>#DIV/0!</v>
      </c>
    </row>
    <row r="475" spans="2:14" x14ac:dyDescent="0.25">
      <c r="B475" s="57"/>
      <c r="C475" s="64"/>
      <c r="D475" s="58"/>
      <c r="E475" s="58"/>
      <c r="F475" s="65"/>
      <c r="G475" s="65"/>
      <c r="H475" s="66"/>
      <c r="I475" s="60"/>
      <c r="J475" s="60"/>
      <c r="K475" s="61">
        <f t="shared" si="23"/>
        <v>0</v>
      </c>
      <c r="L475" s="62" t="s">
        <v>75</v>
      </c>
      <c r="M475" s="67"/>
      <c r="N475" s="69" t="e">
        <f t="shared" si="24"/>
        <v>#DIV/0!</v>
      </c>
    </row>
    <row r="476" spans="2:14" x14ac:dyDescent="0.25">
      <c r="B476" s="57"/>
      <c r="C476" s="64"/>
      <c r="D476" s="58"/>
      <c r="E476" s="58"/>
      <c r="F476" s="65"/>
      <c r="G476" s="65"/>
      <c r="H476" s="66"/>
      <c r="I476" s="60"/>
      <c r="J476" s="60"/>
      <c r="K476" s="61">
        <f t="shared" si="23"/>
        <v>0</v>
      </c>
      <c r="L476" s="62" t="s">
        <v>75</v>
      </c>
      <c r="M476" s="67"/>
      <c r="N476" s="69" t="e">
        <f t="shared" si="24"/>
        <v>#DIV/0!</v>
      </c>
    </row>
    <row r="477" spans="2:14" x14ac:dyDescent="0.25">
      <c r="B477" s="57"/>
      <c r="C477" s="64"/>
      <c r="D477" s="58"/>
      <c r="E477" s="58"/>
      <c r="F477" s="65"/>
      <c r="G477" s="65"/>
      <c r="H477" s="66"/>
      <c r="I477" s="60"/>
      <c r="J477" s="60"/>
      <c r="K477" s="61">
        <f t="shared" si="23"/>
        <v>0</v>
      </c>
      <c r="L477" s="62" t="s">
        <v>75</v>
      </c>
      <c r="M477" s="67"/>
      <c r="N477" s="69" t="e">
        <f t="shared" si="24"/>
        <v>#DIV/0!</v>
      </c>
    </row>
    <row r="478" spans="2:14" x14ac:dyDescent="0.25">
      <c r="B478" s="57"/>
      <c r="C478" s="64"/>
      <c r="D478" s="58"/>
      <c r="E478" s="58"/>
      <c r="F478" s="65"/>
      <c r="G478" s="65"/>
      <c r="H478" s="66"/>
      <c r="I478" s="60"/>
      <c r="J478" s="60"/>
      <c r="K478" s="61">
        <f t="shared" si="23"/>
        <v>0</v>
      </c>
      <c r="L478" s="62" t="s">
        <v>75</v>
      </c>
      <c r="M478" s="67"/>
      <c r="N478" s="69" t="e">
        <f t="shared" si="24"/>
        <v>#DIV/0!</v>
      </c>
    </row>
    <row r="479" spans="2:14" x14ac:dyDescent="0.25">
      <c r="B479" s="57"/>
      <c r="C479" s="64"/>
      <c r="D479" s="58"/>
      <c r="E479" s="58"/>
      <c r="F479" s="65"/>
      <c r="G479" s="65"/>
      <c r="H479" s="66"/>
      <c r="I479" s="60"/>
      <c r="J479" s="60"/>
      <c r="K479" s="61">
        <f t="shared" si="23"/>
        <v>0</v>
      </c>
      <c r="L479" s="62" t="s">
        <v>75</v>
      </c>
      <c r="M479" s="67"/>
      <c r="N479" s="69" t="e">
        <f t="shared" si="24"/>
        <v>#DIV/0!</v>
      </c>
    </row>
    <row r="480" spans="2:14" x14ac:dyDescent="0.25">
      <c r="B480" s="57"/>
      <c r="C480" s="64"/>
      <c r="D480" s="58"/>
      <c r="E480" s="58"/>
      <c r="F480" s="65"/>
      <c r="G480" s="65"/>
      <c r="H480" s="66"/>
      <c r="I480" s="60"/>
      <c r="J480" s="60"/>
      <c r="K480" s="61">
        <f t="shared" si="23"/>
        <v>0</v>
      </c>
      <c r="L480" s="62" t="s">
        <v>75</v>
      </c>
      <c r="M480" s="67"/>
      <c r="N480" s="69" t="e">
        <f t="shared" si="24"/>
        <v>#DIV/0!</v>
      </c>
    </row>
    <row r="481" spans="2:14" x14ac:dyDescent="0.25">
      <c r="B481" s="57"/>
      <c r="C481" s="64"/>
      <c r="D481" s="58"/>
      <c r="E481" s="58"/>
      <c r="F481" s="65"/>
      <c r="G481" s="65"/>
      <c r="H481" s="66"/>
      <c r="I481" s="60"/>
      <c r="J481" s="60"/>
      <c r="K481" s="61">
        <f t="shared" si="23"/>
        <v>0</v>
      </c>
      <c r="L481" s="62" t="s">
        <v>75</v>
      </c>
      <c r="M481" s="67"/>
      <c r="N481" s="69" t="e">
        <f t="shared" si="24"/>
        <v>#DIV/0!</v>
      </c>
    </row>
    <row r="482" spans="2:14" x14ac:dyDescent="0.25">
      <c r="B482" s="57"/>
      <c r="C482" s="64"/>
      <c r="D482" s="58"/>
      <c r="E482" s="58"/>
      <c r="F482" s="65"/>
      <c r="G482" s="65"/>
      <c r="H482" s="66"/>
      <c r="I482" s="60"/>
      <c r="J482" s="60"/>
      <c r="K482" s="61">
        <f t="shared" si="23"/>
        <v>0</v>
      </c>
      <c r="L482" s="62" t="s">
        <v>75</v>
      </c>
      <c r="M482" s="67"/>
      <c r="N482" s="69" t="e">
        <f t="shared" si="24"/>
        <v>#DIV/0!</v>
      </c>
    </row>
    <row r="483" spans="2:14" x14ac:dyDescent="0.25">
      <c r="B483" s="57"/>
      <c r="C483" s="64"/>
      <c r="D483" s="58"/>
      <c r="E483" s="58"/>
      <c r="F483" s="65"/>
      <c r="G483" s="65"/>
      <c r="H483" s="66"/>
      <c r="I483" s="60"/>
      <c r="J483" s="60"/>
      <c r="K483" s="61">
        <f t="shared" si="23"/>
        <v>0</v>
      </c>
      <c r="L483" s="62" t="s">
        <v>75</v>
      </c>
      <c r="M483" s="67"/>
      <c r="N483" s="69" t="e">
        <f t="shared" si="24"/>
        <v>#DIV/0!</v>
      </c>
    </row>
    <row r="484" spans="2:14" x14ac:dyDescent="0.25">
      <c r="B484" s="57"/>
      <c r="C484" s="64"/>
      <c r="D484" s="58"/>
      <c r="E484" s="58"/>
      <c r="F484" s="65"/>
      <c r="G484" s="65"/>
      <c r="H484" s="66"/>
      <c r="I484" s="60"/>
      <c r="J484" s="60"/>
      <c r="K484" s="61">
        <f t="shared" si="23"/>
        <v>0</v>
      </c>
      <c r="L484" s="62" t="s">
        <v>75</v>
      </c>
      <c r="M484" s="67"/>
      <c r="N484" s="69" t="e">
        <f t="shared" si="24"/>
        <v>#DIV/0!</v>
      </c>
    </row>
    <row r="485" spans="2:14" x14ac:dyDescent="0.25">
      <c r="B485" s="57"/>
      <c r="C485" s="64"/>
      <c r="D485" s="58"/>
      <c r="E485" s="58"/>
      <c r="F485" s="65"/>
      <c r="G485" s="65"/>
      <c r="H485" s="66"/>
      <c r="I485" s="60"/>
      <c r="J485" s="60"/>
      <c r="K485" s="61">
        <f t="shared" si="23"/>
        <v>0</v>
      </c>
      <c r="L485" s="62" t="s">
        <v>75</v>
      </c>
      <c r="M485" s="67"/>
      <c r="N485" s="69" t="e">
        <f t="shared" si="24"/>
        <v>#DIV/0!</v>
      </c>
    </row>
    <row r="486" spans="2:14" x14ac:dyDescent="0.25">
      <c r="B486" s="57"/>
      <c r="C486" s="64"/>
      <c r="D486" s="58"/>
      <c r="E486" s="58"/>
      <c r="F486" s="65"/>
      <c r="G486" s="65"/>
      <c r="H486" s="66"/>
      <c r="I486" s="60"/>
      <c r="J486" s="60"/>
      <c r="K486" s="61">
        <f t="shared" si="23"/>
        <v>0</v>
      </c>
      <c r="L486" s="62" t="s">
        <v>75</v>
      </c>
      <c r="M486" s="67"/>
      <c r="N486" s="69" t="e">
        <f t="shared" si="24"/>
        <v>#DIV/0!</v>
      </c>
    </row>
    <row r="487" spans="2:14" x14ac:dyDescent="0.25">
      <c r="B487" s="57"/>
      <c r="C487" s="64"/>
      <c r="D487" s="58"/>
      <c r="E487" s="58"/>
      <c r="F487" s="65"/>
      <c r="G487" s="65"/>
      <c r="H487" s="66"/>
      <c r="I487" s="60"/>
      <c r="J487" s="60"/>
      <c r="K487" s="61">
        <f t="shared" si="23"/>
        <v>0</v>
      </c>
      <c r="L487" s="62" t="s">
        <v>75</v>
      </c>
      <c r="M487" s="67"/>
      <c r="N487" s="69" t="e">
        <f t="shared" si="24"/>
        <v>#DIV/0!</v>
      </c>
    </row>
    <row r="488" spans="2:14" x14ac:dyDescent="0.25">
      <c r="B488" s="57"/>
      <c r="C488" s="64"/>
      <c r="D488" s="58"/>
      <c r="E488" s="58"/>
      <c r="F488" s="65"/>
      <c r="G488" s="65"/>
      <c r="H488" s="66"/>
      <c r="I488" s="60"/>
      <c r="J488" s="60"/>
      <c r="K488" s="61">
        <f t="shared" si="23"/>
        <v>0</v>
      </c>
      <c r="L488" s="62" t="s">
        <v>75</v>
      </c>
      <c r="M488" s="67"/>
      <c r="N488" s="69" t="e">
        <f t="shared" si="24"/>
        <v>#DIV/0!</v>
      </c>
    </row>
    <row r="489" spans="2:14" x14ac:dyDescent="0.25">
      <c r="B489" s="57"/>
      <c r="C489" s="64"/>
      <c r="D489" s="58"/>
      <c r="E489" s="58"/>
      <c r="F489" s="65"/>
      <c r="G489" s="65"/>
      <c r="H489" s="66"/>
      <c r="I489" s="60"/>
      <c r="J489" s="60"/>
      <c r="K489" s="61">
        <f t="shared" si="23"/>
        <v>0</v>
      </c>
      <c r="L489" s="62" t="s">
        <v>75</v>
      </c>
      <c r="M489" s="67"/>
      <c r="N489" s="69" t="e">
        <f t="shared" si="24"/>
        <v>#DIV/0!</v>
      </c>
    </row>
    <row r="490" spans="2:14" x14ac:dyDescent="0.25">
      <c r="B490" s="57"/>
      <c r="C490" s="64"/>
      <c r="D490" s="58"/>
      <c r="E490" s="58"/>
      <c r="F490" s="65"/>
      <c r="G490" s="65"/>
      <c r="H490" s="66"/>
      <c r="I490" s="60"/>
      <c r="J490" s="60"/>
      <c r="K490" s="61">
        <f t="shared" si="23"/>
        <v>0</v>
      </c>
      <c r="L490" s="62" t="s">
        <v>75</v>
      </c>
      <c r="M490" s="67"/>
      <c r="N490" s="69" t="e">
        <f t="shared" si="24"/>
        <v>#DIV/0!</v>
      </c>
    </row>
    <row r="491" spans="2:14" x14ac:dyDescent="0.25">
      <c r="B491" s="57"/>
      <c r="C491" s="64"/>
      <c r="D491" s="58"/>
      <c r="E491" s="58"/>
      <c r="F491" s="65"/>
      <c r="G491" s="65"/>
      <c r="H491" s="66"/>
      <c r="I491" s="60"/>
      <c r="J491" s="60"/>
      <c r="K491" s="61">
        <f t="shared" si="23"/>
        <v>0</v>
      </c>
      <c r="L491" s="62" t="s">
        <v>75</v>
      </c>
      <c r="M491" s="67"/>
      <c r="N491" s="69" t="e">
        <f t="shared" si="24"/>
        <v>#DIV/0!</v>
      </c>
    </row>
    <row r="492" spans="2:14" x14ac:dyDescent="0.25">
      <c r="B492" s="57"/>
      <c r="C492" s="64"/>
      <c r="D492" s="58"/>
      <c r="E492" s="58"/>
      <c r="F492" s="65"/>
      <c r="G492" s="65"/>
      <c r="H492" s="66"/>
      <c r="I492" s="60"/>
      <c r="J492" s="60"/>
      <c r="K492" s="61">
        <f t="shared" si="23"/>
        <v>0</v>
      </c>
      <c r="L492" s="62" t="s">
        <v>75</v>
      </c>
      <c r="M492" s="67"/>
      <c r="N492" s="69" t="e">
        <f t="shared" si="24"/>
        <v>#DIV/0!</v>
      </c>
    </row>
    <row r="493" spans="2:14" x14ac:dyDescent="0.25">
      <c r="B493" s="57"/>
      <c r="C493" s="64"/>
      <c r="D493" s="58"/>
      <c r="E493" s="58"/>
      <c r="F493" s="65"/>
      <c r="G493" s="65"/>
      <c r="H493" s="66"/>
      <c r="I493" s="60"/>
      <c r="J493" s="60"/>
      <c r="K493" s="61">
        <f t="shared" si="23"/>
        <v>0</v>
      </c>
      <c r="L493" s="62" t="s">
        <v>75</v>
      </c>
      <c r="M493" s="67"/>
      <c r="N493" s="69" t="e">
        <f t="shared" si="24"/>
        <v>#DIV/0!</v>
      </c>
    </row>
    <row r="494" spans="2:14" x14ac:dyDescent="0.25">
      <c r="B494" s="57"/>
      <c r="C494" s="64"/>
      <c r="D494" s="58"/>
      <c r="E494" s="58"/>
      <c r="F494" s="65"/>
      <c r="G494" s="65"/>
      <c r="H494" s="66"/>
      <c r="I494" s="60"/>
      <c r="J494" s="60"/>
      <c r="K494" s="61">
        <f t="shared" si="23"/>
        <v>0</v>
      </c>
      <c r="L494" s="62" t="s">
        <v>75</v>
      </c>
      <c r="M494" s="67"/>
      <c r="N494" s="69" t="e">
        <f t="shared" si="24"/>
        <v>#DIV/0!</v>
      </c>
    </row>
    <row r="495" spans="2:14" x14ac:dyDescent="0.25">
      <c r="B495" s="57"/>
      <c r="C495" s="64"/>
      <c r="D495" s="58"/>
      <c r="E495" s="58"/>
      <c r="F495" s="65"/>
      <c r="G495" s="65"/>
      <c r="H495" s="66"/>
      <c r="I495" s="60"/>
      <c r="J495" s="60"/>
      <c r="K495" s="61">
        <f t="shared" si="23"/>
        <v>0</v>
      </c>
      <c r="L495" s="62" t="s">
        <v>75</v>
      </c>
      <c r="M495" s="67"/>
      <c r="N495" s="69" t="e">
        <f t="shared" si="24"/>
        <v>#DIV/0!</v>
      </c>
    </row>
    <row r="496" spans="2:14" x14ac:dyDescent="0.25">
      <c r="B496" s="57"/>
      <c r="C496" s="64"/>
      <c r="D496" s="58"/>
      <c r="E496" s="58"/>
      <c r="F496" s="65"/>
      <c r="G496" s="65"/>
      <c r="H496" s="66"/>
      <c r="I496" s="60"/>
      <c r="J496" s="60"/>
      <c r="K496" s="61">
        <f t="shared" si="23"/>
        <v>0</v>
      </c>
      <c r="L496" s="62" t="s">
        <v>75</v>
      </c>
      <c r="M496" s="67"/>
      <c r="N496" s="69" t="e">
        <f t="shared" si="24"/>
        <v>#DIV/0!</v>
      </c>
    </row>
    <row r="497" spans="2:14" x14ac:dyDescent="0.25">
      <c r="B497" s="57"/>
      <c r="C497" s="64"/>
      <c r="D497" s="58"/>
      <c r="E497" s="58"/>
      <c r="F497" s="65"/>
      <c r="G497" s="65"/>
      <c r="H497" s="66"/>
      <c r="I497" s="60"/>
      <c r="J497" s="60"/>
      <c r="K497" s="61">
        <f t="shared" si="23"/>
        <v>0</v>
      </c>
      <c r="L497" s="62" t="s">
        <v>75</v>
      </c>
      <c r="M497" s="67"/>
      <c r="N497" s="69" t="e">
        <f t="shared" si="24"/>
        <v>#DIV/0!</v>
      </c>
    </row>
    <row r="498" spans="2:14" x14ac:dyDescent="0.25">
      <c r="B498" s="57"/>
      <c r="C498" s="64"/>
      <c r="D498" s="58"/>
      <c r="E498" s="58"/>
      <c r="F498" s="65"/>
      <c r="G498" s="65"/>
      <c r="H498" s="66"/>
      <c r="I498" s="60"/>
      <c r="J498" s="60"/>
      <c r="K498" s="61">
        <f t="shared" si="23"/>
        <v>0</v>
      </c>
      <c r="L498" s="62" t="s">
        <v>75</v>
      </c>
      <c r="M498" s="67"/>
      <c r="N498" s="69" t="e">
        <f t="shared" si="24"/>
        <v>#DIV/0!</v>
      </c>
    </row>
    <row r="499" spans="2:14" x14ac:dyDescent="0.25">
      <c r="B499" s="57"/>
      <c r="C499" s="64"/>
      <c r="D499" s="58"/>
      <c r="E499" s="58"/>
      <c r="F499" s="65"/>
      <c r="G499" s="65"/>
      <c r="H499" s="66"/>
      <c r="I499" s="60"/>
      <c r="J499" s="60"/>
      <c r="K499" s="61">
        <f t="shared" si="23"/>
        <v>0</v>
      </c>
      <c r="L499" s="62" t="s">
        <v>75</v>
      </c>
      <c r="M499" s="67"/>
      <c r="N499" s="69" t="e">
        <f t="shared" si="24"/>
        <v>#DIV/0!</v>
      </c>
    </row>
    <row r="500" spans="2:14" x14ac:dyDescent="0.25">
      <c r="B500" s="57"/>
      <c r="C500" s="64"/>
      <c r="D500" s="58"/>
      <c r="E500" s="58"/>
      <c r="F500" s="65"/>
      <c r="G500" s="65"/>
      <c r="H500" s="66"/>
      <c r="I500" s="60"/>
      <c r="J500" s="60"/>
      <c r="K500" s="61">
        <f t="shared" si="23"/>
        <v>0</v>
      </c>
      <c r="L500" s="62" t="s">
        <v>75</v>
      </c>
      <c r="M500" s="67"/>
      <c r="N500" s="69" t="e">
        <f t="shared" si="24"/>
        <v>#DIV/0!</v>
      </c>
    </row>
    <row r="501" spans="2:14" x14ac:dyDescent="0.25">
      <c r="B501" s="57"/>
      <c r="C501" s="64"/>
      <c r="D501" s="58"/>
      <c r="E501" s="58"/>
      <c r="F501" s="65"/>
      <c r="G501" s="65"/>
      <c r="H501" s="66"/>
      <c r="I501" s="60"/>
      <c r="J501" s="60"/>
      <c r="K501" s="61">
        <f t="shared" si="23"/>
        <v>0</v>
      </c>
      <c r="L501" s="62" t="s">
        <v>75</v>
      </c>
      <c r="M501" s="67"/>
      <c r="N501" s="69" t="e">
        <f t="shared" si="24"/>
        <v>#DIV/0!</v>
      </c>
    </row>
    <row r="502" spans="2:14" x14ac:dyDescent="0.25">
      <c r="B502" s="57"/>
      <c r="C502" s="64"/>
      <c r="D502" s="58"/>
      <c r="E502" s="58"/>
      <c r="F502" s="65"/>
      <c r="G502" s="65"/>
      <c r="H502" s="66"/>
      <c r="I502" s="60"/>
      <c r="J502" s="60"/>
      <c r="K502" s="61">
        <f t="shared" si="23"/>
        <v>0</v>
      </c>
      <c r="L502" s="62" t="s">
        <v>75</v>
      </c>
      <c r="M502" s="67"/>
      <c r="N502" s="69" t="e">
        <f t="shared" si="24"/>
        <v>#DIV/0!</v>
      </c>
    </row>
    <row r="503" spans="2:14" x14ac:dyDescent="0.25">
      <c r="B503" s="57"/>
      <c r="C503" s="64"/>
      <c r="D503" s="58"/>
      <c r="E503" s="58"/>
      <c r="F503" s="65"/>
      <c r="G503" s="65"/>
      <c r="H503" s="66"/>
      <c r="I503" s="60"/>
      <c r="J503" s="60"/>
      <c r="K503" s="61">
        <f t="shared" si="23"/>
        <v>0</v>
      </c>
      <c r="L503" s="62" t="s">
        <v>75</v>
      </c>
      <c r="M503" s="67"/>
      <c r="N503" s="69" t="e">
        <f t="shared" si="24"/>
        <v>#DIV/0!</v>
      </c>
    </row>
    <row r="504" spans="2:14" x14ac:dyDescent="0.25">
      <c r="B504" s="57"/>
      <c r="C504" s="64"/>
      <c r="D504" s="58"/>
      <c r="E504" s="58"/>
      <c r="F504" s="65"/>
      <c r="G504" s="65"/>
      <c r="H504" s="66"/>
      <c r="I504" s="60"/>
      <c r="J504" s="60"/>
      <c r="K504" s="61">
        <f t="shared" si="23"/>
        <v>0</v>
      </c>
      <c r="L504" s="62" t="s">
        <v>75</v>
      </c>
      <c r="M504" s="67"/>
      <c r="N504" s="69" t="e">
        <f t="shared" si="24"/>
        <v>#DIV/0!</v>
      </c>
    </row>
    <row r="505" spans="2:14" x14ac:dyDescent="0.25">
      <c r="B505" s="57"/>
      <c r="C505" s="64"/>
      <c r="D505" s="58"/>
      <c r="E505" s="58"/>
      <c r="F505" s="65"/>
      <c r="G505" s="65"/>
      <c r="H505" s="66"/>
      <c r="I505" s="60"/>
      <c r="J505" s="60"/>
      <c r="K505" s="61">
        <f t="shared" si="23"/>
        <v>0</v>
      </c>
      <c r="L505" s="62" t="s">
        <v>75</v>
      </c>
      <c r="M505" s="67"/>
      <c r="N505" s="69" t="e">
        <f t="shared" si="24"/>
        <v>#DIV/0!</v>
      </c>
    </row>
    <row r="506" spans="2:14" x14ac:dyDescent="0.25">
      <c r="B506" s="57"/>
      <c r="C506" s="64"/>
      <c r="D506" s="58"/>
      <c r="E506" s="58"/>
      <c r="F506" s="65"/>
      <c r="G506" s="65"/>
      <c r="H506" s="66"/>
      <c r="I506" s="60"/>
      <c r="J506" s="60"/>
      <c r="K506" s="61">
        <f t="shared" si="23"/>
        <v>0</v>
      </c>
      <c r="L506" s="62" t="s">
        <v>75</v>
      </c>
      <c r="M506" s="67"/>
      <c r="N506" s="69" t="e">
        <f t="shared" si="24"/>
        <v>#DIV/0!</v>
      </c>
    </row>
    <row r="507" spans="2:14" x14ac:dyDescent="0.25">
      <c r="B507" s="57"/>
      <c r="C507" s="64"/>
      <c r="D507" s="58"/>
      <c r="E507" s="58"/>
      <c r="F507" s="65"/>
      <c r="G507" s="65"/>
      <c r="H507" s="66"/>
      <c r="I507" s="60"/>
      <c r="J507" s="60"/>
      <c r="K507" s="61">
        <f t="shared" si="23"/>
        <v>0</v>
      </c>
      <c r="L507" s="62" t="s">
        <v>75</v>
      </c>
      <c r="M507" s="67"/>
      <c r="N507" s="69" t="e">
        <f t="shared" si="24"/>
        <v>#DIV/0!</v>
      </c>
    </row>
    <row r="508" spans="2:14" x14ac:dyDescent="0.25">
      <c r="B508" s="57"/>
      <c r="C508" s="64"/>
      <c r="D508" s="58"/>
      <c r="E508" s="58"/>
      <c r="F508" s="65"/>
      <c r="G508" s="65"/>
      <c r="H508" s="66"/>
      <c r="I508" s="60"/>
      <c r="J508" s="60"/>
      <c r="K508" s="61">
        <f t="shared" si="23"/>
        <v>0</v>
      </c>
      <c r="L508" s="62" t="s">
        <v>75</v>
      </c>
      <c r="M508" s="67"/>
      <c r="N508" s="69" t="e">
        <f t="shared" si="24"/>
        <v>#DIV/0!</v>
      </c>
    </row>
    <row r="509" spans="2:14" x14ac:dyDescent="0.25">
      <c r="B509" s="57"/>
      <c r="C509" s="64"/>
      <c r="D509" s="58"/>
      <c r="E509" s="58"/>
      <c r="F509" s="65"/>
      <c r="G509" s="65"/>
      <c r="H509" s="66"/>
      <c r="I509" s="60"/>
      <c r="J509" s="60"/>
      <c r="K509" s="61">
        <f t="shared" si="23"/>
        <v>0</v>
      </c>
      <c r="L509" s="62" t="s">
        <v>75</v>
      </c>
      <c r="M509" s="67"/>
      <c r="N509" s="69" t="e">
        <f t="shared" si="24"/>
        <v>#DIV/0!</v>
      </c>
    </row>
    <row r="510" spans="2:14" x14ac:dyDescent="0.25">
      <c r="B510" s="57"/>
      <c r="C510" s="64"/>
      <c r="D510" s="58"/>
      <c r="E510" s="58"/>
      <c r="F510" s="65"/>
      <c r="G510" s="65"/>
      <c r="H510" s="66"/>
      <c r="I510" s="60"/>
      <c r="J510" s="60"/>
      <c r="K510" s="61">
        <f t="shared" si="23"/>
        <v>0</v>
      </c>
      <c r="L510" s="62" t="s">
        <v>75</v>
      </c>
      <c r="M510" s="67"/>
      <c r="N510" s="69" t="e">
        <f t="shared" si="24"/>
        <v>#DIV/0!</v>
      </c>
    </row>
    <row r="511" spans="2:14" x14ac:dyDescent="0.25">
      <c r="B511" s="57"/>
      <c r="C511" s="64"/>
      <c r="D511" s="58"/>
      <c r="E511" s="58"/>
      <c r="F511" s="65"/>
      <c r="G511" s="65"/>
      <c r="H511" s="66"/>
      <c r="I511" s="60"/>
      <c r="J511" s="60"/>
      <c r="K511" s="61">
        <f t="shared" si="23"/>
        <v>0</v>
      </c>
      <c r="L511" s="62" t="s">
        <v>75</v>
      </c>
      <c r="M511" s="67"/>
      <c r="N511" s="69" t="e">
        <f t="shared" si="24"/>
        <v>#DIV/0!</v>
      </c>
    </row>
    <row r="512" spans="2:14" x14ac:dyDescent="0.25">
      <c r="B512" s="57"/>
      <c r="C512" s="64"/>
      <c r="D512" s="58"/>
      <c r="E512" s="58"/>
      <c r="F512" s="65"/>
      <c r="G512" s="65"/>
      <c r="H512" s="66"/>
      <c r="I512" s="60"/>
      <c r="J512" s="60"/>
      <c r="K512" s="61">
        <f t="shared" si="23"/>
        <v>0</v>
      </c>
      <c r="L512" s="62" t="s">
        <v>75</v>
      </c>
      <c r="M512" s="67"/>
      <c r="N512" s="69" t="e">
        <f t="shared" si="24"/>
        <v>#DIV/0!</v>
      </c>
    </row>
    <row r="513" spans="2:14" x14ac:dyDescent="0.25">
      <c r="B513" s="57"/>
      <c r="C513" s="64"/>
      <c r="D513" s="58"/>
      <c r="E513" s="58"/>
      <c r="F513" s="65"/>
      <c r="G513" s="65"/>
      <c r="H513" s="66"/>
      <c r="I513" s="60"/>
      <c r="J513" s="60"/>
      <c r="K513" s="61">
        <f t="shared" si="23"/>
        <v>0</v>
      </c>
      <c r="L513" s="62" t="s">
        <v>75</v>
      </c>
      <c r="M513" s="67"/>
      <c r="N513" s="69" t="e">
        <f t="shared" si="24"/>
        <v>#DIV/0!</v>
      </c>
    </row>
    <row r="514" spans="2:14" x14ac:dyDescent="0.25">
      <c r="B514" s="57"/>
      <c r="C514" s="64"/>
      <c r="D514" s="58"/>
      <c r="E514" s="58"/>
      <c r="F514" s="65"/>
      <c r="G514" s="65"/>
      <c r="H514" s="66"/>
      <c r="I514" s="60"/>
      <c r="J514" s="60"/>
      <c r="K514" s="61">
        <f t="shared" si="23"/>
        <v>0</v>
      </c>
      <c r="L514" s="62" t="s">
        <v>75</v>
      </c>
      <c r="M514" s="67"/>
      <c r="N514" s="69" t="e">
        <f t="shared" si="24"/>
        <v>#DIV/0!</v>
      </c>
    </row>
    <row r="515" spans="2:14" x14ac:dyDescent="0.25">
      <c r="B515" s="57"/>
      <c r="C515" s="64"/>
      <c r="D515" s="58"/>
      <c r="E515" s="58"/>
      <c r="F515" s="65"/>
      <c r="G515" s="65"/>
      <c r="H515" s="66"/>
      <c r="I515" s="60"/>
      <c r="J515" s="60"/>
      <c r="K515" s="61">
        <f t="shared" si="23"/>
        <v>0</v>
      </c>
      <c r="L515" s="62" t="s">
        <v>75</v>
      </c>
      <c r="M515" s="67"/>
      <c r="N515" s="69" t="e">
        <f t="shared" si="24"/>
        <v>#DIV/0!</v>
      </c>
    </row>
    <row r="516" spans="2:14" x14ac:dyDescent="0.25">
      <c r="B516" s="57"/>
      <c r="C516" s="64"/>
      <c r="D516" s="58"/>
      <c r="E516" s="58"/>
      <c r="F516" s="65"/>
      <c r="G516" s="65"/>
      <c r="H516" s="66"/>
      <c r="I516" s="60"/>
      <c r="J516" s="60"/>
      <c r="K516" s="61">
        <f t="shared" si="23"/>
        <v>0</v>
      </c>
      <c r="L516" s="62" t="s">
        <v>75</v>
      </c>
      <c r="M516" s="67"/>
      <c r="N516" s="69" t="e">
        <f t="shared" si="24"/>
        <v>#DIV/0!</v>
      </c>
    </row>
    <row r="517" spans="2:14" x14ac:dyDescent="0.25">
      <c r="B517" s="57"/>
      <c r="C517" s="64"/>
      <c r="D517" s="58"/>
      <c r="E517" s="58"/>
      <c r="F517" s="65"/>
      <c r="G517" s="65"/>
      <c r="H517" s="66"/>
      <c r="I517" s="60"/>
      <c r="J517" s="60"/>
      <c r="K517" s="61">
        <f t="shared" si="23"/>
        <v>0</v>
      </c>
      <c r="L517" s="62" t="s">
        <v>75</v>
      </c>
      <c r="M517" s="67"/>
      <c r="N517" s="69" t="e">
        <f t="shared" si="24"/>
        <v>#DIV/0!</v>
      </c>
    </row>
    <row r="518" spans="2:14" x14ac:dyDescent="0.25">
      <c r="B518" s="57"/>
      <c r="C518" s="64"/>
      <c r="D518" s="58"/>
      <c r="E518" s="58"/>
      <c r="F518" s="65"/>
      <c r="G518" s="65"/>
      <c r="H518" s="66"/>
      <c r="I518" s="60"/>
      <c r="J518" s="60"/>
      <c r="K518" s="61">
        <f t="shared" si="23"/>
        <v>0</v>
      </c>
      <c r="L518" s="62" t="s">
        <v>75</v>
      </c>
      <c r="M518" s="67"/>
      <c r="N518" s="69" t="e">
        <f t="shared" si="24"/>
        <v>#DIV/0!</v>
      </c>
    </row>
    <row r="519" spans="2:14" x14ac:dyDescent="0.25">
      <c r="B519" s="57"/>
      <c r="C519" s="64"/>
      <c r="D519" s="58"/>
      <c r="E519" s="58"/>
      <c r="F519" s="65"/>
      <c r="G519" s="65"/>
      <c r="H519" s="66"/>
      <c r="I519" s="60"/>
      <c r="J519" s="60"/>
      <c r="K519" s="61">
        <f t="shared" si="23"/>
        <v>0</v>
      </c>
      <c r="L519" s="62" t="s">
        <v>75</v>
      </c>
      <c r="M519" s="67"/>
      <c r="N519" s="69" t="e">
        <f t="shared" si="24"/>
        <v>#DIV/0!</v>
      </c>
    </row>
    <row r="520" spans="2:14" x14ac:dyDescent="0.25">
      <c r="B520" s="57"/>
      <c r="C520" s="64"/>
      <c r="D520" s="58"/>
      <c r="E520" s="58"/>
      <c r="F520" s="65"/>
      <c r="G520" s="65"/>
      <c r="H520" s="66"/>
      <c r="I520" s="60"/>
      <c r="J520" s="60"/>
      <c r="K520" s="61">
        <f t="shared" si="23"/>
        <v>0</v>
      </c>
      <c r="L520" s="62" t="s">
        <v>75</v>
      </c>
      <c r="M520" s="67"/>
      <c r="N520" s="69" t="e">
        <f t="shared" si="24"/>
        <v>#DIV/0!</v>
      </c>
    </row>
    <row r="521" spans="2:14" x14ac:dyDescent="0.25">
      <c r="B521" s="57"/>
      <c r="C521" s="64"/>
      <c r="D521" s="58"/>
      <c r="E521" s="58"/>
      <c r="F521" s="65"/>
      <c r="G521" s="65"/>
      <c r="H521" s="66"/>
      <c r="I521" s="60"/>
      <c r="J521" s="60"/>
      <c r="K521" s="61">
        <f t="shared" ref="K521:K584" si="25">+J521-I521</f>
        <v>0</v>
      </c>
      <c r="L521" s="62" t="s">
        <v>75</v>
      </c>
      <c r="M521" s="67"/>
      <c r="N521" s="69" t="e">
        <f t="shared" ref="N521:N584" si="26">+K522/M522</f>
        <v>#DIV/0!</v>
      </c>
    </row>
    <row r="522" spans="2:14" x14ac:dyDescent="0.25">
      <c r="B522" s="57"/>
      <c r="C522" s="64"/>
      <c r="D522" s="58"/>
      <c r="E522" s="58"/>
      <c r="F522" s="65"/>
      <c r="G522" s="65"/>
      <c r="H522" s="66"/>
      <c r="I522" s="60"/>
      <c r="J522" s="60"/>
      <c r="K522" s="61">
        <f t="shared" si="25"/>
        <v>0</v>
      </c>
      <c r="L522" s="62" t="s">
        <v>75</v>
      </c>
      <c r="M522" s="67"/>
      <c r="N522" s="69" t="e">
        <f t="shared" si="26"/>
        <v>#DIV/0!</v>
      </c>
    </row>
    <row r="523" spans="2:14" x14ac:dyDescent="0.25">
      <c r="B523" s="57"/>
      <c r="C523" s="64"/>
      <c r="D523" s="58"/>
      <c r="E523" s="58"/>
      <c r="F523" s="65"/>
      <c r="G523" s="65"/>
      <c r="H523" s="66"/>
      <c r="I523" s="60"/>
      <c r="J523" s="60"/>
      <c r="K523" s="61">
        <f t="shared" si="25"/>
        <v>0</v>
      </c>
      <c r="L523" s="62" t="s">
        <v>75</v>
      </c>
      <c r="M523" s="67"/>
      <c r="N523" s="69" t="e">
        <f t="shared" si="26"/>
        <v>#DIV/0!</v>
      </c>
    </row>
    <row r="524" spans="2:14" x14ac:dyDescent="0.25">
      <c r="B524" s="57"/>
      <c r="C524" s="64"/>
      <c r="D524" s="58"/>
      <c r="E524" s="58"/>
      <c r="F524" s="65"/>
      <c r="G524" s="65"/>
      <c r="H524" s="66"/>
      <c r="I524" s="60"/>
      <c r="J524" s="60"/>
      <c r="K524" s="61">
        <f t="shared" si="25"/>
        <v>0</v>
      </c>
      <c r="L524" s="62" t="s">
        <v>75</v>
      </c>
      <c r="M524" s="67"/>
      <c r="N524" s="69" t="e">
        <f t="shared" si="26"/>
        <v>#DIV/0!</v>
      </c>
    </row>
    <row r="525" spans="2:14" x14ac:dyDescent="0.25">
      <c r="B525" s="57"/>
      <c r="C525" s="64"/>
      <c r="D525" s="58"/>
      <c r="E525" s="58"/>
      <c r="F525" s="65"/>
      <c r="G525" s="65"/>
      <c r="H525" s="66"/>
      <c r="I525" s="60"/>
      <c r="J525" s="60"/>
      <c r="K525" s="61">
        <f t="shared" si="25"/>
        <v>0</v>
      </c>
      <c r="L525" s="62" t="s">
        <v>75</v>
      </c>
      <c r="M525" s="67"/>
      <c r="N525" s="69" t="e">
        <f t="shared" si="26"/>
        <v>#DIV/0!</v>
      </c>
    </row>
    <row r="526" spans="2:14" x14ac:dyDescent="0.25">
      <c r="B526" s="57"/>
      <c r="C526" s="64"/>
      <c r="D526" s="58"/>
      <c r="E526" s="58"/>
      <c r="F526" s="65"/>
      <c r="G526" s="65"/>
      <c r="H526" s="66"/>
      <c r="I526" s="60"/>
      <c r="J526" s="60"/>
      <c r="K526" s="61">
        <f t="shared" si="25"/>
        <v>0</v>
      </c>
      <c r="L526" s="62" t="s">
        <v>75</v>
      </c>
      <c r="M526" s="67"/>
      <c r="N526" s="69" t="e">
        <f t="shared" si="26"/>
        <v>#DIV/0!</v>
      </c>
    </row>
    <row r="527" spans="2:14" x14ac:dyDescent="0.25">
      <c r="B527" s="57"/>
      <c r="C527" s="64"/>
      <c r="D527" s="58"/>
      <c r="E527" s="58"/>
      <c r="F527" s="65"/>
      <c r="G527" s="65"/>
      <c r="H527" s="66"/>
      <c r="I527" s="60"/>
      <c r="J527" s="60"/>
      <c r="K527" s="61">
        <f t="shared" si="25"/>
        <v>0</v>
      </c>
      <c r="L527" s="62" t="s">
        <v>75</v>
      </c>
      <c r="M527" s="67"/>
      <c r="N527" s="69" t="e">
        <f t="shared" si="26"/>
        <v>#DIV/0!</v>
      </c>
    </row>
    <row r="528" spans="2:14" x14ac:dyDescent="0.25">
      <c r="B528" s="57"/>
      <c r="C528" s="64"/>
      <c r="D528" s="58"/>
      <c r="E528" s="58"/>
      <c r="F528" s="65"/>
      <c r="G528" s="65"/>
      <c r="H528" s="66"/>
      <c r="I528" s="60"/>
      <c r="J528" s="60"/>
      <c r="K528" s="61">
        <f t="shared" si="25"/>
        <v>0</v>
      </c>
      <c r="L528" s="62" t="s">
        <v>75</v>
      </c>
      <c r="M528" s="67"/>
      <c r="N528" s="69" t="e">
        <f t="shared" si="26"/>
        <v>#DIV/0!</v>
      </c>
    </row>
    <row r="529" spans="2:14" x14ac:dyDescent="0.25">
      <c r="B529" s="57"/>
      <c r="C529" s="64"/>
      <c r="D529" s="58"/>
      <c r="E529" s="58"/>
      <c r="F529" s="65"/>
      <c r="G529" s="65"/>
      <c r="H529" s="66"/>
      <c r="I529" s="60"/>
      <c r="J529" s="60"/>
      <c r="K529" s="61">
        <f t="shared" si="25"/>
        <v>0</v>
      </c>
      <c r="L529" s="62" t="s">
        <v>75</v>
      </c>
      <c r="M529" s="67"/>
      <c r="N529" s="69" t="e">
        <f t="shared" si="26"/>
        <v>#DIV/0!</v>
      </c>
    </row>
    <row r="530" spans="2:14" x14ac:dyDescent="0.25">
      <c r="B530" s="57"/>
      <c r="C530" s="64"/>
      <c r="D530" s="58"/>
      <c r="E530" s="58"/>
      <c r="F530" s="65"/>
      <c r="G530" s="65"/>
      <c r="H530" s="66"/>
      <c r="I530" s="60"/>
      <c r="J530" s="60"/>
      <c r="K530" s="61">
        <f t="shared" si="25"/>
        <v>0</v>
      </c>
      <c r="L530" s="62" t="s">
        <v>75</v>
      </c>
      <c r="M530" s="67"/>
      <c r="N530" s="69" t="e">
        <f t="shared" si="26"/>
        <v>#DIV/0!</v>
      </c>
    </row>
    <row r="531" spans="2:14" x14ac:dyDescent="0.25">
      <c r="B531" s="57"/>
      <c r="C531" s="64"/>
      <c r="D531" s="58"/>
      <c r="E531" s="58"/>
      <c r="F531" s="65"/>
      <c r="G531" s="65"/>
      <c r="H531" s="66"/>
      <c r="I531" s="60"/>
      <c r="J531" s="60"/>
      <c r="K531" s="61">
        <f t="shared" si="25"/>
        <v>0</v>
      </c>
      <c r="L531" s="62" t="s">
        <v>75</v>
      </c>
      <c r="M531" s="67"/>
      <c r="N531" s="69" t="e">
        <f t="shared" si="26"/>
        <v>#DIV/0!</v>
      </c>
    </row>
    <row r="532" spans="2:14" x14ac:dyDescent="0.25">
      <c r="B532" s="57"/>
      <c r="C532" s="64"/>
      <c r="D532" s="58"/>
      <c r="E532" s="58"/>
      <c r="F532" s="65"/>
      <c r="G532" s="65"/>
      <c r="H532" s="66"/>
      <c r="I532" s="60"/>
      <c r="J532" s="60"/>
      <c r="K532" s="61">
        <f t="shared" si="25"/>
        <v>0</v>
      </c>
      <c r="L532" s="62" t="s">
        <v>75</v>
      </c>
      <c r="M532" s="67"/>
      <c r="N532" s="69" t="e">
        <f t="shared" si="26"/>
        <v>#DIV/0!</v>
      </c>
    </row>
    <row r="533" spans="2:14" x14ac:dyDescent="0.25">
      <c r="B533" s="57"/>
      <c r="C533" s="64"/>
      <c r="D533" s="58"/>
      <c r="E533" s="58"/>
      <c r="F533" s="65"/>
      <c r="G533" s="65"/>
      <c r="H533" s="66"/>
      <c r="I533" s="60"/>
      <c r="J533" s="60"/>
      <c r="K533" s="61">
        <f t="shared" si="25"/>
        <v>0</v>
      </c>
      <c r="L533" s="62" t="s">
        <v>75</v>
      </c>
      <c r="M533" s="67"/>
      <c r="N533" s="69" t="e">
        <f t="shared" si="26"/>
        <v>#DIV/0!</v>
      </c>
    </row>
    <row r="534" spans="2:14" x14ac:dyDescent="0.25">
      <c r="B534" s="57"/>
      <c r="C534" s="64"/>
      <c r="D534" s="58"/>
      <c r="E534" s="58"/>
      <c r="F534" s="65"/>
      <c r="G534" s="65"/>
      <c r="H534" s="66"/>
      <c r="I534" s="60"/>
      <c r="J534" s="60"/>
      <c r="K534" s="61">
        <f t="shared" si="25"/>
        <v>0</v>
      </c>
      <c r="L534" s="62" t="s">
        <v>75</v>
      </c>
      <c r="M534" s="67"/>
      <c r="N534" s="69" t="e">
        <f t="shared" si="26"/>
        <v>#DIV/0!</v>
      </c>
    </row>
    <row r="535" spans="2:14" x14ac:dyDescent="0.25">
      <c r="B535" s="57"/>
      <c r="C535" s="64"/>
      <c r="D535" s="58"/>
      <c r="E535" s="58"/>
      <c r="F535" s="65"/>
      <c r="G535" s="65"/>
      <c r="H535" s="66"/>
      <c r="I535" s="60"/>
      <c r="J535" s="60"/>
      <c r="K535" s="61">
        <f t="shared" si="25"/>
        <v>0</v>
      </c>
      <c r="L535" s="62" t="s">
        <v>75</v>
      </c>
      <c r="M535" s="67"/>
      <c r="N535" s="69" t="e">
        <f t="shared" si="26"/>
        <v>#DIV/0!</v>
      </c>
    </row>
    <row r="536" spans="2:14" x14ac:dyDescent="0.25">
      <c r="B536" s="57"/>
      <c r="C536" s="64"/>
      <c r="D536" s="58"/>
      <c r="E536" s="58"/>
      <c r="F536" s="65"/>
      <c r="G536" s="65"/>
      <c r="H536" s="66"/>
      <c r="I536" s="60"/>
      <c r="J536" s="60"/>
      <c r="K536" s="61">
        <f t="shared" si="25"/>
        <v>0</v>
      </c>
      <c r="L536" s="62" t="s">
        <v>75</v>
      </c>
      <c r="M536" s="67"/>
      <c r="N536" s="69" t="e">
        <f t="shared" si="26"/>
        <v>#DIV/0!</v>
      </c>
    </row>
    <row r="537" spans="2:14" x14ac:dyDescent="0.25">
      <c r="B537" s="57"/>
      <c r="C537" s="64"/>
      <c r="D537" s="58"/>
      <c r="E537" s="58"/>
      <c r="F537" s="65"/>
      <c r="G537" s="65"/>
      <c r="H537" s="66"/>
      <c r="I537" s="60"/>
      <c r="J537" s="60"/>
      <c r="K537" s="61">
        <f t="shared" si="25"/>
        <v>0</v>
      </c>
      <c r="L537" s="62" t="s">
        <v>75</v>
      </c>
      <c r="M537" s="67"/>
      <c r="N537" s="69" t="e">
        <f t="shared" si="26"/>
        <v>#DIV/0!</v>
      </c>
    </row>
    <row r="538" spans="2:14" x14ac:dyDescent="0.25">
      <c r="B538" s="57"/>
      <c r="C538" s="64"/>
      <c r="D538" s="58"/>
      <c r="E538" s="58"/>
      <c r="F538" s="65"/>
      <c r="G538" s="65"/>
      <c r="H538" s="66"/>
      <c r="I538" s="60"/>
      <c r="J538" s="60"/>
      <c r="K538" s="61">
        <f t="shared" si="25"/>
        <v>0</v>
      </c>
      <c r="L538" s="62" t="s">
        <v>75</v>
      </c>
      <c r="M538" s="67"/>
      <c r="N538" s="69" t="e">
        <f t="shared" si="26"/>
        <v>#DIV/0!</v>
      </c>
    </row>
    <row r="539" spans="2:14" x14ac:dyDescent="0.25">
      <c r="B539" s="57"/>
      <c r="C539" s="64"/>
      <c r="D539" s="58"/>
      <c r="E539" s="58"/>
      <c r="F539" s="65"/>
      <c r="G539" s="65"/>
      <c r="H539" s="66"/>
      <c r="I539" s="60"/>
      <c r="J539" s="60"/>
      <c r="K539" s="61">
        <f t="shared" si="25"/>
        <v>0</v>
      </c>
      <c r="L539" s="62" t="s">
        <v>75</v>
      </c>
      <c r="M539" s="67"/>
      <c r="N539" s="69" t="e">
        <f t="shared" si="26"/>
        <v>#DIV/0!</v>
      </c>
    </row>
    <row r="540" spans="2:14" x14ac:dyDescent="0.25">
      <c r="B540" s="57"/>
      <c r="C540" s="64"/>
      <c r="D540" s="58"/>
      <c r="E540" s="58"/>
      <c r="F540" s="65"/>
      <c r="G540" s="65"/>
      <c r="H540" s="66"/>
      <c r="I540" s="60"/>
      <c r="J540" s="60"/>
      <c r="K540" s="61">
        <f t="shared" si="25"/>
        <v>0</v>
      </c>
      <c r="L540" s="62" t="s">
        <v>75</v>
      </c>
      <c r="M540" s="67"/>
      <c r="N540" s="69" t="e">
        <f t="shared" si="26"/>
        <v>#DIV/0!</v>
      </c>
    </row>
    <row r="541" spans="2:14" x14ac:dyDescent="0.25">
      <c r="B541" s="57"/>
      <c r="C541" s="64"/>
      <c r="D541" s="58"/>
      <c r="E541" s="58"/>
      <c r="F541" s="65"/>
      <c r="G541" s="65"/>
      <c r="H541" s="66"/>
      <c r="I541" s="60"/>
      <c r="J541" s="60"/>
      <c r="K541" s="61">
        <f t="shared" si="25"/>
        <v>0</v>
      </c>
      <c r="L541" s="62" t="s">
        <v>75</v>
      </c>
      <c r="M541" s="67"/>
      <c r="N541" s="69" t="e">
        <f t="shared" si="26"/>
        <v>#DIV/0!</v>
      </c>
    </row>
    <row r="542" spans="2:14" x14ac:dyDescent="0.25">
      <c r="B542" s="57"/>
      <c r="C542" s="64"/>
      <c r="D542" s="58"/>
      <c r="E542" s="58"/>
      <c r="F542" s="65"/>
      <c r="G542" s="65"/>
      <c r="H542" s="66"/>
      <c r="I542" s="60"/>
      <c r="J542" s="60"/>
      <c r="K542" s="61">
        <f t="shared" si="25"/>
        <v>0</v>
      </c>
      <c r="L542" s="62" t="s">
        <v>75</v>
      </c>
      <c r="M542" s="67"/>
      <c r="N542" s="69" t="e">
        <f t="shared" si="26"/>
        <v>#DIV/0!</v>
      </c>
    </row>
    <row r="543" spans="2:14" x14ac:dyDescent="0.25">
      <c r="B543" s="57"/>
      <c r="C543" s="64"/>
      <c r="D543" s="58"/>
      <c r="E543" s="58"/>
      <c r="F543" s="65"/>
      <c r="G543" s="65"/>
      <c r="H543" s="66"/>
      <c r="I543" s="60"/>
      <c r="J543" s="60"/>
      <c r="K543" s="61">
        <f t="shared" si="25"/>
        <v>0</v>
      </c>
      <c r="L543" s="62" t="s">
        <v>75</v>
      </c>
      <c r="M543" s="67"/>
      <c r="N543" s="69" t="e">
        <f t="shared" si="26"/>
        <v>#DIV/0!</v>
      </c>
    </row>
    <row r="544" spans="2:14" x14ac:dyDescent="0.25">
      <c r="B544" s="57"/>
      <c r="C544" s="64"/>
      <c r="D544" s="58"/>
      <c r="E544" s="58"/>
      <c r="F544" s="65"/>
      <c r="G544" s="65"/>
      <c r="H544" s="66"/>
      <c r="I544" s="60"/>
      <c r="J544" s="60"/>
      <c r="K544" s="61">
        <f t="shared" si="25"/>
        <v>0</v>
      </c>
      <c r="L544" s="62" t="s">
        <v>75</v>
      </c>
      <c r="M544" s="67"/>
      <c r="N544" s="69" t="e">
        <f t="shared" si="26"/>
        <v>#DIV/0!</v>
      </c>
    </row>
    <row r="545" spans="2:14" x14ac:dyDescent="0.25">
      <c r="B545" s="57"/>
      <c r="C545" s="64"/>
      <c r="D545" s="58"/>
      <c r="E545" s="58"/>
      <c r="F545" s="65"/>
      <c r="G545" s="65"/>
      <c r="H545" s="66"/>
      <c r="I545" s="60"/>
      <c r="J545" s="60"/>
      <c r="K545" s="61">
        <f t="shared" si="25"/>
        <v>0</v>
      </c>
      <c r="L545" s="62" t="s">
        <v>75</v>
      </c>
      <c r="M545" s="67"/>
      <c r="N545" s="69" t="e">
        <f t="shared" si="26"/>
        <v>#DIV/0!</v>
      </c>
    </row>
    <row r="546" spans="2:14" x14ac:dyDescent="0.25">
      <c r="B546" s="57"/>
      <c r="C546" s="64"/>
      <c r="D546" s="58"/>
      <c r="E546" s="58"/>
      <c r="F546" s="65"/>
      <c r="G546" s="65"/>
      <c r="H546" s="66"/>
      <c r="I546" s="60"/>
      <c r="J546" s="60"/>
      <c r="K546" s="61">
        <f t="shared" si="25"/>
        <v>0</v>
      </c>
      <c r="L546" s="62" t="s">
        <v>75</v>
      </c>
      <c r="M546" s="67"/>
      <c r="N546" s="69" t="e">
        <f t="shared" si="26"/>
        <v>#DIV/0!</v>
      </c>
    </row>
    <row r="547" spans="2:14" x14ac:dyDescent="0.25">
      <c r="B547" s="57"/>
      <c r="C547" s="64"/>
      <c r="D547" s="58"/>
      <c r="E547" s="58"/>
      <c r="F547" s="65"/>
      <c r="G547" s="65"/>
      <c r="H547" s="66"/>
      <c r="I547" s="60"/>
      <c r="J547" s="60"/>
      <c r="K547" s="61">
        <f t="shared" si="25"/>
        <v>0</v>
      </c>
      <c r="L547" s="62" t="s">
        <v>75</v>
      </c>
      <c r="M547" s="67"/>
      <c r="N547" s="69" t="e">
        <f t="shared" si="26"/>
        <v>#DIV/0!</v>
      </c>
    </row>
    <row r="548" spans="2:14" x14ac:dyDescent="0.25">
      <c r="B548" s="57"/>
      <c r="C548" s="64"/>
      <c r="D548" s="58"/>
      <c r="E548" s="58"/>
      <c r="F548" s="65"/>
      <c r="G548" s="65"/>
      <c r="H548" s="66"/>
      <c r="I548" s="60"/>
      <c r="J548" s="60"/>
      <c r="K548" s="61">
        <f t="shared" si="25"/>
        <v>0</v>
      </c>
      <c r="L548" s="62" t="s">
        <v>75</v>
      </c>
      <c r="M548" s="67"/>
      <c r="N548" s="69" t="e">
        <f t="shared" si="26"/>
        <v>#DIV/0!</v>
      </c>
    </row>
    <row r="549" spans="2:14" x14ac:dyDescent="0.25">
      <c r="B549" s="57"/>
      <c r="C549" s="64"/>
      <c r="D549" s="58"/>
      <c r="E549" s="58"/>
      <c r="F549" s="65"/>
      <c r="G549" s="65"/>
      <c r="H549" s="66"/>
      <c r="I549" s="60"/>
      <c r="J549" s="60"/>
      <c r="K549" s="61">
        <f t="shared" si="25"/>
        <v>0</v>
      </c>
      <c r="L549" s="62" t="s">
        <v>75</v>
      </c>
      <c r="M549" s="67"/>
      <c r="N549" s="69" t="e">
        <f t="shared" si="26"/>
        <v>#DIV/0!</v>
      </c>
    </row>
    <row r="550" spans="2:14" x14ac:dyDescent="0.25">
      <c r="B550" s="57"/>
      <c r="C550" s="64"/>
      <c r="D550" s="58"/>
      <c r="E550" s="58"/>
      <c r="F550" s="65"/>
      <c r="G550" s="65"/>
      <c r="H550" s="66"/>
      <c r="I550" s="60"/>
      <c r="J550" s="60"/>
      <c r="K550" s="61">
        <f t="shared" si="25"/>
        <v>0</v>
      </c>
      <c r="L550" s="62" t="s">
        <v>75</v>
      </c>
      <c r="M550" s="67"/>
      <c r="N550" s="69" t="e">
        <f t="shared" si="26"/>
        <v>#DIV/0!</v>
      </c>
    </row>
    <row r="551" spans="2:14" x14ac:dyDescent="0.25">
      <c r="B551" s="57"/>
      <c r="C551" s="64"/>
      <c r="D551" s="58"/>
      <c r="E551" s="58"/>
      <c r="F551" s="65"/>
      <c r="G551" s="65"/>
      <c r="H551" s="66"/>
      <c r="I551" s="60"/>
      <c r="J551" s="60"/>
      <c r="K551" s="61">
        <f t="shared" si="25"/>
        <v>0</v>
      </c>
      <c r="L551" s="62" t="s">
        <v>75</v>
      </c>
      <c r="M551" s="67"/>
      <c r="N551" s="69" t="e">
        <f t="shared" si="26"/>
        <v>#DIV/0!</v>
      </c>
    </row>
    <row r="552" spans="2:14" x14ac:dyDescent="0.25">
      <c r="B552" s="57"/>
      <c r="C552" s="64"/>
      <c r="D552" s="58"/>
      <c r="E552" s="58"/>
      <c r="F552" s="65"/>
      <c r="G552" s="65"/>
      <c r="H552" s="66"/>
      <c r="I552" s="60"/>
      <c r="J552" s="60"/>
      <c r="K552" s="61">
        <f t="shared" si="25"/>
        <v>0</v>
      </c>
      <c r="L552" s="62" t="s">
        <v>75</v>
      </c>
      <c r="M552" s="67"/>
      <c r="N552" s="69" t="e">
        <f t="shared" si="26"/>
        <v>#DIV/0!</v>
      </c>
    </row>
    <row r="553" spans="2:14" x14ac:dyDescent="0.25">
      <c r="B553" s="57"/>
      <c r="C553" s="64"/>
      <c r="D553" s="58"/>
      <c r="E553" s="58"/>
      <c r="F553" s="65"/>
      <c r="G553" s="65"/>
      <c r="H553" s="66"/>
      <c r="I553" s="60"/>
      <c r="J553" s="60"/>
      <c r="K553" s="61">
        <f t="shared" si="25"/>
        <v>0</v>
      </c>
      <c r="L553" s="62" t="s">
        <v>75</v>
      </c>
      <c r="M553" s="67"/>
      <c r="N553" s="69" t="e">
        <f t="shared" si="26"/>
        <v>#DIV/0!</v>
      </c>
    </row>
    <row r="554" spans="2:14" x14ac:dyDescent="0.25">
      <c r="B554" s="57"/>
      <c r="C554" s="64"/>
      <c r="D554" s="58"/>
      <c r="E554" s="58"/>
      <c r="F554" s="65"/>
      <c r="G554" s="65"/>
      <c r="H554" s="66"/>
      <c r="I554" s="60"/>
      <c r="J554" s="60"/>
      <c r="K554" s="61">
        <f t="shared" si="25"/>
        <v>0</v>
      </c>
      <c r="L554" s="62" t="s">
        <v>75</v>
      </c>
      <c r="M554" s="67"/>
      <c r="N554" s="69" t="e">
        <f t="shared" si="26"/>
        <v>#DIV/0!</v>
      </c>
    </row>
    <row r="555" spans="2:14" x14ac:dyDescent="0.25">
      <c r="B555" s="57"/>
      <c r="C555" s="64"/>
      <c r="D555" s="58"/>
      <c r="E555" s="58"/>
      <c r="F555" s="65"/>
      <c r="G555" s="65"/>
      <c r="H555" s="66"/>
      <c r="I555" s="60"/>
      <c r="J555" s="60"/>
      <c r="K555" s="61">
        <f t="shared" si="25"/>
        <v>0</v>
      </c>
      <c r="L555" s="62" t="s">
        <v>75</v>
      </c>
      <c r="M555" s="67"/>
      <c r="N555" s="69" t="e">
        <f t="shared" si="26"/>
        <v>#DIV/0!</v>
      </c>
    </row>
    <row r="556" spans="2:14" x14ac:dyDescent="0.25">
      <c r="B556" s="57"/>
      <c r="C556" s="64"/>
      <c r="D556" s="58"/>
      <c r="E556" s="58"/>
      <c r="F556" s="65"/>
      <c r="G556" s="65"/>
      <c r="H556" s="66"/>
      <c r="I556" s="60"/>
      <c r="J556" s="60"/>
      <c r="K556" s="61">
        <f t="shared" si="25"/>
        <v>0</v>
      </c>
      <c r="L556" s="62" t="s">
        <v>75</v>
      </c>
      <c r="M556" s="67"/>
      <c r="N556" s="69" t="e">
        <f t="shared" si="26"/>
        <v>#DIV/0!</v>
      </c>
    </row>
    <row r="557" spans="2:14" x14ac:dyDescent="0.25">
      <c r="B557" s="57"/>
      <c r="C557" s="64"/>
      <c r="D557" s="58"/>
      <c r="E557" s="58"/>
      <c r="F557" s="65"/>
      <c r="G557" s="65"/>
      <c r="H557" s="66"/>
      <c r="I557" s="60"/>
      <c r="J557" s="60"/>
      <c r="K557" s="61">
        <f t="shared" si="25"/>
        <v>0</v>
      </c>
      <c r="L557" s="62" t="s">
        <v>75</v>
      </c>
      <c r="M557" s="67"/>
      <c r="N557" s="69" t="e">
        <f t="shared" si="26"/>
        <v>#DIV/0!</v>
      </c>
    </row>
    <row r="558" spans="2:14" x14ac:dyDescent="0.25">
      <c r="B558" s="57"/>
      <c r="C558" s="64"/>
      <c r="D558" s="58"/>
      <c r="E558" s="58"/>
      <c r="F558" s="65"/>
      <c r="G558" s="65"/>
      <c r="H558" s="66"/>
      <c r="I558" s="60"/>
      <c r="J558" s="60"/>
      <c r="K558" s="61">
        <f t="shared" si="25"/>
        <v>0</v>
      </c>
      <c r="L558" s="62" t="s">
        <v>75</v>
      </c>
      <c r="M558" s="67"/>
      <c r="N558" s="69" t="e">
        <f t="shared" si="26"/>
        <v>#DIV/0!</v>
      </c>
    </row>
    <row r="559" spans="2:14" x14ac:dyDescent="0.25">
      <c r="B559" s="57"/>
      <c r="C559" s="64"/>
      <c r="D559" s="58"/>
      <c r="E559" s="58"/>
      <c r="F559" s="65"/>
      <c r="G559" s="65"/>
      <c r="H559" s="66"/>
      <c r="I559" s="60"/>
      <c r="J559" s="60"/>
      <c r="K559" s="61">
        <f t="shared" si="25"/>
        <v>0</v>
      </c>
      <c r="L559" s="62" t="s">
        <v>75</v>
      </c>
      <c r="M559" s="67"/>
      <c r="N559" s="69" t="e">
        <f t="shared" si="26"/>
        <v>#DIV/0!</v>
      </c>
    </row>
    <row r="560" spans="2:14" x14ac:dyDescent="0.25">
      <c r="B560" s="57"/>
      <c r="C560" s="64"/>
      <c r="D560" s="58"/>
      <c r="E560" s="58"/>
      <c r="F560" s="65"/>
      <c r="G560" s="65"/>
      <c r="H560" s="66"/>
      <c r="I560" s="60"/>
      <c r="J560" s="60"/>
      <c r="K560" s="61">
        <f t="shared" si="25"/>
        <v>0</v>
      </c>
      <c r="L560" s="62" t="s">
        <v>75</v>
      </c>
      <c r="M560" s="67"/>
      <c r="N560" s="69" t="e">
        <f t="shared" si="26"/>
        <v>#DIV/0!</v>
      </c>
    </row>
    <row r="561" spans="2:14" x14ac:dyDescent="0.25">
      <c r="B561" s="57"/>
      <c r="C561" s="64"/>
      <c r="D561" s="58"/>
      <c r="E561" s="58"/>
      <c r="F561" s="65"/>
      <c r="G561" s="65"/>
      <c r="H561" s="66"/>
      <c r="I561" s="60"/>
      <c r="J561" s="60"/>
      <c r="K561" s="61">
        <f t="shared" si="25"/>
        <v>0</v>
      </c>
      <c r="L561" s="62" t="s">
        <v>75</v>
      </c>
      <c r="M561" s="67"/>
      <c r="N561" s="69" t="e">
        <f t="shared" si="26"/>
        <v>#DIV/0!</v>
      </c>
    </row>
    <row r="562" spans="2:14" x14ac:dyDescent="0.25">
      <c r="B562" s="57"/>
      <c r="C562" s="64"/>
      <c r="D562" s="58"/>
      <c r="E562" s="58"/>
      <c r="F562" s="65"/>
      <c r="G562" s="65"/>
      <c r="H562" s="66"/>
      <c r="I562" s="60"/>
      <c r="J562" s="60"/>
      <c r="K562" s="61">
        <f t="shared" si="25"/>
        <v>0</v>
      </c>
      <c r="L562" s="62" t="s">
        <v>75</v>
      </c>
      <c r="M562" s="67"/>
      <c r="N562" s="69" t="e">
        <f t="shared" si="26"/>
        <v>#DIV/0!</v>
      </c>
    </row>
    <row r="563" spans="2:14" x14ac:dyDescent="0.25">
      <c r="B563" s="57"/>
      <c r="C563" s="64"/>
      <c r="D563" s="58"/>
      <c r="E563" s="58"/>
      <c r="F563" s="65"/>
      <c r="G563" s="65"/>
      <c r="H563" s="66"/>
      <c r="I563" s="60"/>
      <c r="J563" s="60"/>
      <c r="K563" s="61">
        <f t="shared" si="25"/>
        <v>0</v>
      </c>
      <c r="L563" s="62" t="s">
        <v>75</v>
      </c>
      <c r="M563" s="67"/>
      <c r="N563" s="69" t="e">
        <f t="shared" si="26"/>
        <v>#DIV/0!</v>
      </c>
    </row>
    <row r="564" spans="2:14" x14ac:dyDescent="0.25">
      <c r="B564" s="57"/>
      <c r="C564" s="64"/>
      <c r="D564" s="58"/>
      <c r="E564" s="58"/>
      <c r="F564" s="65"/>
      <c r="G564" s="65"/>
      <c r="H564" s="66"/>
      <c r="I564" s="60"/>
      <c r="J564" s="60"/>
      <c r="K564" s="61">
        <f t="shared" si="25"/>
        <v>0</v>
      </c>
      <c r="L564" s="62" t="s">
        <v>75</v>
      </c>
      <c r="M564" s="67"/>
      <c r="N564" s="69" t="e">
        <f t="shared" si="26"/>
        <v>#DIV/0!</v>
      </c>
    </row>
    <row r="565" spans="2:14" x14ac:dyDescent="0.25">
      <c r="B565" s="57"/>
      <c r="C565" s="64"/>
      <c r="D565" s="58"/>
      <c r="E565" s="58"/>
      <c r="F565" s="65"/>
      <c r="G565" s="65"/>
      <c r="H565" s="66"/>
      <c r="I565" s="60"/>
      <c r="J565" s="60"/>
      <c r="K565" s="61">
        <f t="shared" si="25"/>
        <v>0</v>
      </c>
      <c r="L565" s="62" t="s">
        <v>75</v>
      </c>
      <c r="M565" s="67"/>
      <c r="N565" s="69" t="e">
        <f t="shared" si="26"/>
        <v>#DIV/0!</v>
      </c>
    </row>
    <row r="566" spans="2:14" x14ac:dyDescent="0.25">
      <c r="B566" s="57"/>
      <c r="C566" s="64"/>
      <c r="D566" s="58"/>
      <c r="E566" s="58"/>
      <c r="F566" s="65"/>
      <c r="G566" s="65"/>
      <c r="H566" s="66"/>
      <c r="I566" s="60"/>
      <c r="J566" s="60"/>
      <c r="K566" s="61">
        <f t="shared" si="25"/>
        <v>0</v>
      </c>
      <c r="L566" s="62" t="s">
        <v>75</v>
      </c>
      <c r="M566" s="67"/>
      <c r="N566" s="69" t="e">
        <f t="shared" si="26"/>
        <v>#DIV/0!</v>
      </c>
    </row>
    <row r="567" spans="2:14" x14ac:dyDescent="0.25">
      <c r="B567" s="57"/>
      <c r="C567" s="64"/>
      <c r="D567" s="58"/>
      <c r="E567" s="58"/>
      <c r="F567" s="65"/>
      <c r="G567" s="65"/>
      <c r="H567" s="66"/>
      <c r="I567" s="60"/>
      <c r="J567" s="60"/>
      <c r="K567" s="61">
        <f t="shared" si="25"/>
        <v>0</v>
      </c>
      <c r="L567" s="62" t="s">
        <v>75</v>
      </c>
      <c r="M567" s="67"/>
      <c r="N567" s="69" t="e">
        <f t="shared" si="26"/>
        <v>#DIV/0!</v>
      </c>
    </row>
    <row r="568" spans="2:14" x14ac:dyDescent="0.25">
      <c r="B568" s="57"/>
      <c r="C568" s="64"/>
      <c r="D568" s="58"/>
      <c r="E568" s="58"/>
      <c r="F568" s="65"/>
      <c r="G568" s="65"/>
      <c r="H568" s="66"/>
      <c r="I568" s="60"/>
      <c r="J568" s="60"/>
      <c r="K568" s="61">
        <f t="shared" si="25"/>
        <v>0</v>
      </c>
      <c r="L568" s="62" t="s">
        <v>75</v>
      </c>
      <c r="M568" s="67"/>
      <c r="N568" s="69" t="e">
        <f t="shared" si="26"/>
        <v>#DIV/0!</v>
      </c>
    </row>
    <row r="569" spans="2:14" x14ac:dyDescent="0.25">
      <c r="B569" s="57"/>
      <c r="C569" s="64"/>
      <c r="D569" s="58"/>
      <c r="E569" s="58"/>
      <c r="F569" s="65"/>
      <c r="G569" s="65"/>
      <c r="H569" s="66"/>
      <c r="I569" s="60"/>
      <c r="J569" s="60"/>
      <c r="K569" s="61">
        <f t="shared" si="25"/>
        <v>0</v>
      </c>
      <c r="L569" s="62" t="s">
        <v>75</v>
      </c>
      <c r="M569" s="67"/>
      <c r="N569" s="69" t="e">
        <f t="shared" si="26"/>
        <v>#DIV/0!</v>
      </c>
    </row>
    <row r="570" spans="2:14" x14ac:dyDescent="0.25">
      <c r="B570" s="57"/>
      <c r="C570" s="64"/>
      <c r="D570" s="58"/>
      <c r="E570" s="58"/>
      <c r="F570" s="65"/>
      <c r="G570" s="65"/>
      <c r="H570" s="66"/>
      <c r="I570" s="60"/>
      <c r="J570" s="60"/>
      <c r="K570" s="61">
        <f t="shared" si="25"/>
        <v>0</v>
      </c>
      <c r="L570" s="62" t="s">
        <v>75</v>
      </c>
      <c r="M570" s="67"/>
      <c r="N570" s="69" t="e">
        <f t="shared" si="26"/>
        <v>#DIV/0!</v>
      </c>
    </row>
    <row r="571" spans="2:14" x14ac:dyDescent="0.25">
      <c r="B571" s="57"/>
      <c r="C571" s="64"/>
      <c r="D571" s="58"/>
      <c r="E571" s="58"/>
      <c r="F571" s="65"/>
      <c r="G571" s="65"/>
      <c r="H571" s="66"/>
      <c r="I571" s="60"/>
      <c r="J571" s="60"/>
      <c r="K571" s="61">
        <f t="shared" si="25"/>
        <v>0</v>
      </c>
      <c r="L571" s="62" t="s">
        <v>75</v>
      </c>
      <c r="M571" s="67"/>
      <c r="N571" s="69" t="e">
        <f t="shared" si="26"/>
        <v>#DIV/0!</v>
      </c>
    </row>
    <row r="572" spans="2:14" x14ac:dyDescent="0.25">
      <c r="B572" s="57"/>
      <c r="C572" s="64"/>
      <c r="D572" s="58"/>
      <c r="E572" s="58"/>
      <c r="F572" s="65"/>
      <c r="G572" s="65"/>
      <c r="H572" s="66"/>
      <c r="I572" s="60"/>
      <c r="J572" s="60"/>
      <c r="K572" s="61">
        <f t="shared" si="25"/>
        <v>0</v>
      </c>
      <c r="L572" s="62" t="s">
        <v>75</v>
      </c>
      <c r="M572" s="67"/>
      <c r="N572" s="69" t="e">
        <f t="shared" si="26"/>
        <v>#DIV/0!</v>
      </c>
    </row>
    <row r="573" spans="2:14" x14ac:dyDescent="0.25">
      <c r="B573" s="57"/>
      <c r="C573" s="64"/>
      <c r="D573" s="58"/>
      <c r="E573" s="58"/>
      <c r="F573" s="65"/>
      <c r="G573" s="65"/>
      <c r="H573" s="66"/>
      <c r="I573" s="60"/>
      <c r="J573" s="60"/>
      <c r="K573" s="61">
        <f t="shared" si="25"/>
        <v>0</v>
      </c>
      <c r="L573" s="62" t="s">
        <v>75</v>
      </c>
      <c r="M573" s="67"/>
      <c r="N573" s="69" t="e">
        <f t="shared" si="26"/>
        <v>#DIV/0!</v>
      </c>
    </row>
    <row r="574" spans="2:14" x14ac:dyDescent="0.25">
      <c r="B574" s="57"/>
      <c r="C574" s="64"/>
      <c r="D574" s="58"/>
      <c r="E574" s="58"/>
      <c r="F574" s="65"/>
      <c r="G574" s="65"/>
      <c r="H574" s="66"/>
      <c r="I574" s="60"/>
      <c r="J574" s="60"/>
      <c r="K574" s="61">
        <f t="shared" si="25"/>
        <v>0</v>
      </c>
      <c r="L574" s="62" t="s">
        <v>75</v>
      </c>
      <c r="M574" s="67"/>
      <c r="N574" s="69" t="e">
        <f t="shared" si="26"/>
        <v>#DIV/0!</v>
      </c>
    </row>
    <row r="575" spans="2:14" x14ac:dyDescent="0.25">
      <c r="B575" s="57"/>
      <c r="C575" s="64"/>
      <c r="D575" s="58"/>
      <c r="E575" s="58"/>
      <c r="F575" s="65"/>
      <c r="G575" s="65"/>
      <c r="H575" s="66"/>
      <c r="I575" s="60"/>
      <c r="J575" s="60"/>
      <c r="K575" s="61">
        <f t="shared" si="25"/>
        <v>0</v>
      </c>
      <c r="L575" s="62" t="s">
        <v>75</v>
      </c>
      <c r="M575" s="67"/>
      <c r="N575" s="69" t="e">
        <f t="shared" si="26"/>
        <v>#DIV/0!</v>
      </c>
    </row>
    <row r="576" spans="2:14" x14ac:dyDescent="0.25">
      <c r="B576" s="57"/>
      <c r="C576" s="64"/>
      <c r="D576" s="58"/>
      <c r="E576" s="58"/>
      <c r="F576" s="65"/>
      <c r="G576" s="65"/>
      <c r="H576" s="66"/>
      <c r="I576" s="60"/>
      <c r="J576" s="60"/>
      <c r="K576" s="61">
        <f t="shared" si="25"/>
        <v>0</v>
      </c>
      <c r="L576" s="62" t="s">
        <v>75</v>
      </c>
      <c r="M576" s="67"/>
      <c r="N576" s="69" t="e">
        <f t="shared" si="26"/>
        <v>#DIV/0!</v>
      </c>
    </row>
    <row r="577" spans="2:14" x14ac:dyDescent="0.25">
      <c r="B577" s="57"/>
      <c r="C577" s="64"/>
      <c r="D577" s="58"/>
      <c r="E577" s="58"/>
      <c r="F577" s="65"/>
      <c r="G577" s="65"/>
      <c r="H577" s="66"/>
      <c r="I577" s="60"/>
      <c r="J577" s="60"/>
      <c r="K577" s="61">
        <f t="shared" si="25"/>
        <v>0</v>
      </c>
      <c r="L577" s="62" t="s">
        <v>75</v>
      </c>
      <c r="M577" s="67"/>
      <c r="N577" s="69" t="e">
        <f t="shared" si="26"/>
        <v>#DIV/0!</v>
      </c>
    </row>
    <row r="578" spans="2:14" x14ac:dyDescent="0.25">
      <c r="B578" s="57"/>
      <c r="C578" s="64"/>
      <c r="D578" s="58"/>
      <c r="E578" s="58"/>
      <c r="F578" s="65"/>
      <c r="G578" s="65"/>
      <c r="H578" s="66"/>
      <c r="I578" s="60"/>
      <c r="J578" s="60"/>
      <c r="K578" s="61">
        <f t="shared" si="25"/>
        <v>0</v>
      </c>
      <c r="L578" s="62" t="s">
        <v>75</v>
      </c>
      <c r="M578" s="67"/>
      <c r="N578" s="69" t="e">
        <f t="shared" si="26"/>
        <v>#DIV/0!</v>
      </c>
    </row>
    <row r="579" spans="2:14" x14ac:dyDescent="0.25">
      <c r="B579" s="57"/>
      <c r="C579" s="64"/>
      <c r="D579" s="58"/>
      <c r="E579" s="58"/>
      <c r="F579" s="65"/>
      <c r="G579" s="65"/>
      <c r="H579" s="66"/>
      <c r="I579" s="60"/>
      <c r="J579" s="60"/>
      <c r="K579" s="61">
        <f t="shared" si="25"/>
        <v>0</v>
      </c>
      <c r="L579" s="62" t="s">
        <v>75</v>
      </c>
      <c r="M579" s="67"/>
      <c r="N579" s="69" t="e">
        <f t="shared" si="26"/>
        <v>#DIV/0!</v>
      </c>
    </row>
    <row r="580" spans="2:14" x14ac:dyDescent="0.25">
      <c r="B580" s="57"/>
      <c r="C580" s="64"/>
      <c r="D580" s="58"/>
      <c r="E580" s="58"/>
      <c r="F580" s="65"/>
      <c r="G580" s="65"/>
      <c r="H580" s="66"/>
      <c r="I580" s="60"/>
      <c r="J580" s="60"/>
      <c r="K580" s="61">
        <f t="shared" si="25"/>
        <v>0</v>
      </c>
      <c r="L580" s="62" t="s">
        <v>75</v>
      </c>
      <c r="M580" s="67"/>
      <c r="N580" s="69" t="e">
        <f t="shared" si="26"/>
        <v>#DIV/0!</v>
      </c>
    </row>
    <row r="581" spans="2:14" x14ac:dyDescent="0.25">
      <c r="B581" s="57"/>
      <c r="C581" s="64"/>
      <c r="D581" s="58"/>
      <c r="E581" s="58"/>
      <c r="F581" s="65"/>
      <c r="G581" s="65"/>
      <c r="H581" s="66"/>
      <c r="I581" s="60"/>
      <c r="J581" s="60"/>
      <c r="K581" s="61">
        <f t="shared" si="25"/>
        <v>0</v>
      </c>
      <c r="L581" s="62" t="s">
        <v>75</v>
      </c>
      <c r="M581" s="67"/>
      <c r="N581" s="69" t="e">
        <f t="shared" si="26"/>
        <v>#DIV/0!</v>
      </c>
    </row>
    <row r="582" spans="2:14" x14ac:dyDescent="0.25">
      <c r="B582" s="57"/>
      <c r="C582" s="64"/>
      <c r="D582" s="58"/>
      <c r="E582" s="58"/>
      <c r="F582" s="65"/>
      <c r="G582" s="65"/>
      <c r="H582" s="66"/>
      <c r="I582" s="60"/>
      <c r="J582" s="60"/>
      <c r="K582" s="61">
        <f t="shared" si="25"/>
        <v>0</v>
      </c>
      <c r="L582" s="62" t="s">
        <v>75</v>
      </c>
      <c r="M582" s="67"/>
      <c r="N582" s="69" t="e">
        <f t="shared" si="26"/>
        <v>#DIV/0!</v>
      </c>
    </row>
    <row r="583" spans="2:14" x14ac:dyDescent="0.25">
      <c r="B583" s="57"/>
      <c r="C583" s="64"/>
      <c r="D583" s="58"/>
      <c r="E583" s="58"/>
      <c r="F583" s="65"/>
      <c r="G583" s="65"/>
      <c r="H583" s="66"/>
      <c r="I583" s="60"/>
      <c r="J583" s="60"/>
      <c r="K583" s="61">
        <f t="shared" si="25"/>
        <v>0</v>
      </c>
      <c r="L583" s="62" t="s">
        <v>75</v>
      </c>
      <c r="M583" s="67"/>
      <c r="N583" s="69" t="e">
        <f t="shared" si="26"/>
        <v>#DIV/0!</v>
      </c>
    </row>
    <row r="584" spans="2:14" x14ac:dyDescent="0.25">
      <c r="B584" s="57"/>
      <c r="C584" s="64"/>
      <c r="D584" s="58"/>
      <c r="E584" s="58"/>
      <c r="F584" s="65"/>
      <c r="G584" s="65"/>
      <c r="H584" s="66"/>
      <c r="I584" s="60"/>
      <c r="J584" s="60"/>
      <c r="K584" s="61">
        <f t="shared" si="25"/>
        <v>0</v>
      </c>
      <c r="L584" s="62" t="s">
        <v>75</v>
      </c>
      <c r="M584" s="67"/>
      <c r="N584" s="69" t="e">
        <f t="shared" si="26"/>
        <v>#DIV/0!</v>
      </c>
    </row>
    <row r="585" spans="2:14" x14ac:dyDescent="0.25">
      <c r="B585" s="57"/>
      <c r="C585" s="64"/>
      <c r="D585" s="58"/>
      <c r="E585" s="58"/>
      <c r="F585" s="65"/>
      <c r="G585" s="65"/>
      <c r="H585" s="66"/>
      <c r="I585" s="60"/>
      <c r="J585" s="60"/>
      <c r="K585" s="61">
        <f t="shared" ref="K585:K648" si="27">+J585-I585</f>
        <v>0</v>
      </c>
      <c r="L585" s="62" t="s">
        <v>75</v>
      </c>
      <c r="M585" s="67"/>
      <c r="N585" s="69" t="e">
        <f t="shared" ref="N585:N648" si="28">+K586/M586</f>
        <v>#DIV/0!</v>
      </c>
    </row>
    <row r="586" spans="2:14" x14ac:dyDescent="0.25">
      <c r="B586" s="57"/>
      <c r="C586" s="64"/>
      <c r="D586" s="58"/>
      <c r="E586" s="58"/>
      <c r="F586" s="65"/>
      <c r="G586" s="65"/>
      <c r="H586" s="66"/>
      <c r="I586" s="60"/>
      <c r="J586" s="60"/>
      <c r="K586" s="61">
        <f t="shared" si="27"/>
        <v>0</v>
      </c>
      <c r="L586" s="62" t="s">
        <v>75</v>
      </c>
      <c r="M586" s="67"/>
      <c r="N586" s="69" t="e">
        <f t="shared" si="28"/>
        <v>#DIV/0!</v>
      </c>
    </row>
    <row r="587" spans="2:14" x14ac:dyDescent="0.25">
      <c r="B587" s="57"/>
      <c r="C587" s="64"/>
      <c r="D587" s="58"/>
      <c r="E587" s="58"/>
      <c r="F587" s="65"/>
      <c r="G587" s="65"/>
      <c r="H587" s="66"/>
      <c r="I587" s="60"/>
      <c r="J587" s="60"/>
      <c r="K587" s="61">
        <f t="shared" si="27"/>
        <v>0</v>
      </c>
      <c r="L587" s="62" t="s">
        <v>75</v>
      </c>
      <c r="M587" s="67"/>
      <c r="N587" s="69" t="e">
        <f t="shared" si="28"/>
        <v>#DIV/0!</v>
      </c>
    </row>
    <row r="588" spans="2:14" x14ac:dyDescent="0.25">
      <c r="B588" s="57"/>
      <c r="C588" s="64"/>
      <c r="D588" s="58"/>
      <c r="E588" s="58"/>
      <c r="F588" s="65"/>
      <c r="G588" s="65"/>
      <c r="H588" s="66"/>
      <c r="I588" s="60"/>
      <c r="J588" s="60"/>
      <c r="K588" s="61">
        <f t="shared" si="27"/>
        <v>0</v>
      </c>
      <c r="L588" s="62" t="s">
        <v>75</v>
      </c>
      <c r="M588" s="67"/>
      <c r="N588" s="69" t="e">
        <f t="shared" si="28"/>
        <v>#DIV/0!</v>
      </c>
    </row>
    <row r="589" spans="2:14" x14ac:dyDescent="0.25">
      <c r="B589" s="57"/>
      <c r="C589" s="64"/>
      <c r="D589" s="58"/>
      <c r="E589" s="58"/>
      <c r="F589" s="65"/>
      <c r="G589" s="65"/>
      <c r="H589" s="66"/>
      <c r="I589" s="60"/>
      <c r="J589" s="60"/>
      <c r="K589" s="61">
        <f t="shared" si="27"/>
        <v>0</v>
      </c>
      <c r="L589" s="62" t="s">
        <v>75</v>
      </c>
      <c r="M589" s="67"/>
      <c r="N589" s="69" t="e">
        <f t="shared" si="28"/>
        <v>#DIV/0!</v>
      </c>
    </row>
    <row r="590" spans="2:14" x14ac:dyDescent="0.25">
      <c r="B590" s="57"/>
      <c r="C590" s="64"/>
      <c r="D590" s="58"/>
      <c r="E590" s="58"/>
      <c r="F590" s="65"/>
      <c r="G590" s="65"/>
      <c r="H590" s="66"/>
      <c r="I590" s="60"/>
      <c r="J590" s="60"/>
      <c r="K590" s="61">
        <f t="shared" si="27"/>
        <v>0</v>
      </c>
      <c r="L590" s="62" t="s">
        <v>75</v>
      </c>
      <c r="M590" s="67"/>
      <c r="N590" s="69" t="e">
        <f t="shared" si="28"/>
        <v>#DIV/0!</v>
      </c>
    </row>
    <row r="591" spans="2:14" x14ac:dyDescent="0.25">
      <c r="B591" s="57"/>
      <c r="C591" s="64"/>
      <c r="D591" s="58"/>
      <c r="E591" s="58"/>
      <c r="F591" s="65"/>
      <c r="G591" s="65"/>
      <c r="H591" s="66"/>
      <c r="I591" s="60"/>
      <c r="J591" s="60"/>
      <c r="K591" s="61">
        <f t="shared" si="27"/>
        <v>0</v>
      </c>
      <c r="L591" s="62" t="s">
        <v>75</v>
      </c>
      <c r="M591" s="67"/>
      <c r="N591" s="69" t="e">
        <f t="shared" si="28"/>
        <v>#DIV/0!</v>
      </c>
    </row>
    <row r="592" spans="2:14" x14ac:dyDescent="0.25">
      <c r="B592" s="57"/>
      <c r="C592" s="64"/>
      <c r="D592" s="58"/>
      <c r="E592" s="58"/>
      <c r="F592" s="65"/>
      <c r="G592" s="65"/>
      <c r="H592" s="66"/>
      <c r="I592" s="60"/>
      <c r="J592" s="60"/>
      <c r="K592" s="61">
        <f t="shared" si="27"/>
        <v>0</v>
      </c>
      <c r="L592" s="62" t="s">
        <v>75</v>
      </c>
      <c r="M592" s="67"/>
      <c r="N592" s="69" t="e">
        <f t="shared" si="28"/>
        <v>#DIV/0!</v>
      </c>
    </row>
    <row r="593" spans="2:14" x14ac:dyDescent="0.25">
      <c r="B593" s="57"/>
      <c r="C593" s="64"/>
      <c r="D593" s="58"/>
      <c r="E593" s="58"/>
      <c r="F593" s="65"/>
      <c r="G593" s="65"/>
      <c r="H593" s="66"/>
      <c r="I593" s="60"/>
      <c r="J593" s="60"/>
      <c r="K593" s="61">
        <f t="shared" si="27"/>
        <v>0</v>
      </c>
      <c r="L593" s="62" t="s">
        <v>75</v>
      </c>
      <c r="M593" s="67"/>
      <c r="N593" s="69" t="e">
        <f t="shared" si="28"/>
        <v>#DIV/0!</v>
      </c>
    </row>
    <row r="594" spans="2:14" x14ac:dyDescent="0.25">
      <c r="B594" s="57"/>
      <c r="C594" s="64"/>
      <c r="D594" s="58"/>
      <c r="E594" s="58"/>
      <c r="F594" s="65"/>
      <c r="G594" s="65"/>
      <c r="H594" s="66"/>
      <c r="I594" s="60"/>
      <c r="J594" s="60"/>
      <c r="K594" s="61">
        <f t="shared" si="27"/>
        <v>0</v>
      </c>
      <c r="L594" s="62" t="s">
        <v>75</v>
      </c>
      <c r="M594" s="67"/>
      <c r="N594" s="69" t="e">
        <f t="shared" si="28"/>
        <v>#DIV/0!</v>
      </c>
    </row>
    <row r="595" spans="2:14" x14ac:dyDescent="0.25">
      <c r="B595" s="57"/>
      <c r="C595" s="64"/>
      <c r="D595" s="58"/>
      <c r="E595" s="58"/>
      <c r="F595" s="65"/>
      <c r="G595" s="65"/>
      <c r="H595" s="66"/>
      <c r="I595" s="60"/>
      <c r="J595" s="60"/>
      <c r="K595" s="61">
        <f t="shared" si="27"/>
        <v>0</v>
      </c>
      <c r="L595" s="62" t="s">
        <v>75</v>
      </c>
      <c r="M595" s="67"/>
      <c r="N595" s="69" t="e">
        <f t="shared" si="28"/>
        <v>#DIV/0!</v>
      </c>
    </row>
    <row r="596" spans="2:14" x14ac:dyDescent="0.25">
      <c r="B596" s="57"/>
      <c r="C596" s="64"/>
      <c r="D596" s="58"/>
      <c r="E596" s="58"/>
      <c r="F596" s="65"/>
      <c r="G596" s="65"/>
      <c r="H596" s="66"/>
      <c r="I596" s="60"/>
      <c r="J596" s="60"/>
      <c r="K596" s="61">
        <f t="shared" si="27"/>
        <v>0</v>
      </c>
      <c r="L596" s="62" t="s">
        <v>75</v>
      </c>
      <c r="M596" s="67"/>
      <c r="N596" s="69" t="e">
        <f t="shared" si="28"/>
        <v>#DIV/0!</v>
      </c>
    </row>
    <row r="597" spans="2:14" x14ac:dyDescent="0.25">
      <c r="B597" s="57"/>
      <c r="C597" s="64"/>
      <c r="D597" s="58"/>
      <c r="E597" s="58"/>
      <c r="F597" s="65"/>
      <c r="G597" s="65"/>
      <c r="H597" s="66"/>
      <c r="I597" s="60"/>
      <c r="J597" s="60"/>
      <c r="K597" s="61">
        <f t="shared" si="27"/>
        <v>0</v>
      </c>
      <c r="L597" s="62" t="s">
        <v>75</v>
      </c>
      <c r="M597" s="67"/>
      <c r="N597" s="69" t="e">
        <f t="shared" si="28"/>
        <v>#DIV/0!</v>
      </c>
    </row>
    <row r="598" spans="2:14" x14ac:dyDescent="0.25">
      <c r="B598" s="57"/>
      <c r="C598" s="64"/>
      <c r="D598" s="58"/>
      <c r="E598" s="58"/>
      <c r="F598" s="65"/>
      <c r="G598" s="65"/>
      <c r="H598" s="66"/>
      <c r="I598" s="60"/>
      <c r="J598" s="60"/>
      <c r="K598" s="61">
        <f t="shared" si="27"/>
        <v>0</v>
      </c>
      <c r="L598" s="62" t="s">
        <v>75</v>
      </c>
      <c r="M598" s="67"/>
      <c r="N598" s="69" t="e">
        <f t="shared" si="28"/>
        <v>#DIV/0!</v>
      </c>
    </row>
    <row r="599" spans="2:14" x14ac:dyDescent="0.25">
      <c r="B599" s="57"/>
      <c r="C599" s="64"/>
      <c r="D599" s="58"/>
      <c r="E599" s="58"/>
      <c r="F599" s="65"/>
      <c r="G599" s="65"/>
      <c r="H599" s="66"/>
      <c r="I599" s="60"/>
      <c r="J599" s="60"/>
      <c r="K599" s="61">
        <f t="shared" si="27"/>
        <v>0</v>
      </c>
      <c r="L599" s="62" t="s">
        <v>75</v>
      </c>
      <c r="M599" s="67"/>
      <c r="N599" s="69" t="e">
        <f t="shared" si="28"/>
        <v>#DIV/0!</v>
      </c>
    </row>
    <row r="600" spans="2:14" x14ac:dyDescent="0.25">
      <c r="B600" s="57"/>
      <c r="C600" s="64"/>
      <c r="D600" s="58"/>
      <c r="E600" s="58"/>
      <c r="F600" s="65"/>
      <c r="G600" s="65"/>
      <c r="H600" s="66"/>
      <c r="I600" s="60"/>
      <c r="J600" s="60"/>
      <c r="K600" s="61">
        <f t="shared" si="27"/>
        <v>0</v>
      </c>
      <c r="L600" s="62" t="s">
        <v>75</v>
      </c>
      <c r="M600" s="67"/>
      <c r="N600" s="69" t="e">
        <f t="shared" si="28"/>
        <v>#DIV/0!</v>
      </c>
    </row>
    <row r="601" spans="2:14" x14ac:dyDescent="0.25">
      <c r="B601" s="57"/>
      <c r="C601" s="64"/>
      <c r="D601" s="58"/>
      <c r="E601" s="58"/>
      <c r="F601" s="65"/>
      <c r="G601" s="65"/>
      <c r="H601" s="66"/>
      <c r="I601" s="60"/>
      <c r="J601" s="60"/>
      <c r="K601" s="61">
        <f t="shared" si="27"/>
        <v>0</v>
      </c>
      <c r="L601" s="62" t="s">
        <v>75</v>
      </c>
      <c r="M601" s="67"/>
      <c r="N601" s="69" t="e">
        <f t="shared" si="28"/>
        <v>#DIV/0!</v>
      </c>
    </row>
    <row r="602" spans="2:14" x14ac:dyDescent="0.25">
      <c r="B602" s="57"/>
      <c r="C602" s="64"/>
      <c r="D602" s="58"/>
      <c r="E602" s="58"/>
      <c r="F602" s="65"/>
      <c r="G602" s="65"/>
      <c r="H602" s="66"/>
      <c r="I602" s="60"/>
      <c r="J602" s="60"/>
      <c r="K602" s="61">
        <f t="shared" si="27"/>
        <v>0</v>
      </c>
      <c r="L602" s="62" t="s">
        <v>75</v>
      </c>
      <c r="M602" s="67"/>
      <c r="N602" s="69" t="e">
        <f t="shared" si="28"/>
        <v>#DIV/0!</v>
      </c>
    </row>
    <row r="603" spans="2:14" x14ac:dyDescent="0.25">
      <c r="B603" s="57"/>
      <c r="C603" s="64"/>
      <c r="D603" s="58"/>
      <c r="E603" s="58"/>
      <c r="F603" s="65"/>
      <c r="G603" s="65"/>
      <c r="H603" s="66"/>
      <c r="I603" s="60"/>
      <c r="J603" s="60"/>
      <c r="K603" s="61">
        <f t="shared" si="27"/>
        <v>0</v>
      </c>
      <c r="L603" s="62" t="s">
        <v>75</v>
      </c>
      <c r="M603" s="67"/>
      <c r="N603" s="69" t="e">
        <f t="shared" si="28"/>
        <v>#DIV/0!</v>
      </c>
    </row>
    <row r="604" spans="2:14" x14ac:dyDescent="0.25">
      <c r="B604" s="57"/>
      <c r="C604" s="64"/>
      <c r="D604" s="58"/>
      <c r="E604" s="58"/>
      <c r="F604" s="65"/>
      <c r="G604" s="65"/>
      <c r="H604" s="66"/>
      <c r="I604" s="60"/>
      <c r="J604" s="60"/>
      <c r="K604" s="61">
        <f t="shared" si="27"/>
        <v>0</v>
      </c>
      <c r="L604" s="62" t="s">
        <v>75</v>
      </c>
      <c r="M604" s="67"/>
      <c r="N604" s="69" t="e">
        <f t="shared" si="28"/>
        <v>#DIV/0!</v>
      </c>
    </row>
    <row r="605" spans="2:14" x14ac:dyDescent="0.25">
      <c r="B605" s="57"/>
      <c r="C605" s="64"/>
      <c r="D605" s="58"/>
      <c r="E605" s="58"/>
      <c r="F605" s="65"/>
      <c r="G605" s="65"/>
      <c r="H605" s="66"/>
      <c r="I605" s="60"/>
      <c r="J605" s="60"/>
      <c r="K605" s="61">
        <f t="shared" si="27"/>
        <v>0</v>
      </c>
      <c r="L605" s="62" t="s">
        <v>75</v>
      </c>
      <c r="M605" s="67"/>
      <c r="N605" s="69" t="e">
        <f t="shared" si="28"/>
        <v>#DIV/0!</v>
      </c>
    </row>
    <row r="606" spans="2:14" x14ac:dyDescent="0.25">
      <c r="B606" s="57"/>
      <c r="C606" s="64"/>
      <c r="D606" s="58"/>
      <c r="E606" s="58"/>
      <c r="F606" s="65"/>
      <c r="G606" s="65"/>
      <c r="H606" s="66"/>
      <c r="I606" s="60"/>
      <c r="J606" s="60"/>
      <c r="K606" s="61">
        <f t="shared" si="27"/>
        <v>0</v>
      </c>
      <c r="L606" s="62" t="s">
        <v>75</v>
      </c>
      <c r="M606" s="67"/>
      <c r="N606" s="69" t="e">
        <f t="shared" si="28"/>
        <v>#DIV/0!</v>
      </c>
    </row>
    <row r="607" spans="2:14" x14ac:dyDescent="0.25">
      <c r="B607" s="57"/>
      <c r="C607" s="64"/>
      <c r="D607" s="58"/>
      <c r="E607" s="58"/>
      <c r="F607" s="65"/>
      <c r="G607" s="65"/>
      <c r="H607" s="66"/>
      <c r="I607" s="60"/>
      <c r="J607" s="60"/>
      <c r="K607" s="61">
        <f t="shared" si="27"/>
        <v>0</v>
      </c>
      <c r="L607" s="62" t="s">
        <v>75</v>
      </c>
      <c r="M607" s="67"/>
      <c r="N607" s="69" t="e">
        <f t="shared" si="28"/>
        <v>#DIV/0!</v>
      </c>
    </row>
    <row r="608" spans="2:14" x14ac:dyDescent="0.25">
      <c r="B608" s="57"/>
      <c r="C608" s="64"/>
      <c r="D608" s="58"/>
      <c r="E608" s="58"/>
      <c r="F608" s="65"/>
      <c r="G608" s="65"/>
      <c r="H608" s="66"/>
      <c r="I608" s="60"/>
      <c r="J608" s="60"/>
      <c r="K608" s="61">
        <f t="shared" si="27"/>
        <v>0</v>
      </c>
      <c r="L608" s="62" t="s">
        <v>75</v>
      </c>
      <c r="M608" s="67"/>
      <c r="N608" s="69" t="e">
        <f t="shared" si="28"/>
        <v>#DIV/0!</v>
      </c>
    </row>
    <row r="609" spans="2:14" x14ac:dyDescent="0.25">
      <c r="B609" s="57"/>
      <c r="C609" s="64"/>
      <c r="D609" s="58"/>
      <c r="E609" s="58"/>
      <c r="F609" s="65"/>
      <c r="G609" s="65"/>
      <c r="H609" s="66"/>
      <c r="I609" s="60"/>
      <c r="J609" s="60"/>
      <c r="K609" s="61">
        <f t="shared" si="27"/>
        <v>0</v>
      </c>
      <c r="L609" s="62" t="s">
        <v>75</v>
      </c>
      <c r="M609" s="67"/>
      <c r="N609" s="69" t="e">
        <f t="shared" si="28"/>
        <v>#DIV/0!</v>
      </c>
    </row>
    <row r="610" spans="2:14" x14ac:dyDescent="0.25">
      <c r="B610" s="57"/>
      <c r="C610" s="64"/>
      <c r="D610" s="58"/>
      <c r="E610" s="58"/>
      <c r="F610" s="65"/>
      <c r="G610" s="65"/>
      <c r="H610" s="66"/>
      <c r="I610" s="60"/>
      <c r="J610" s="60"/>
      <c r="K610" s="61">
        <f t="shared" si="27"/>
        <v>0</v>
      </c>
      <c r="L610" s="62" t="s">
        <v>75</v>
      </c>
      <c r="M610" s="67"/>
      <c r="N610" s="69" t="e">
        <f t="shared" si="28"/>
        <v>#DIV/0!</v>
      </c>
    </row>
    <row r="611" spans="2:14" x14ac:dyDescent="0.25">
      <c r="B611" s="57"/>
      <c r="C611" s="64"/>
      <c r="D611" s="58"/>
      <c r="E611" s="58"/>
      <c r="F611" s="65"/>
      <c r="G611" s="65"/>
      <c r="H611" s="66"/>
      <c r="I611" s="60"/>
      <c r="J611" s="60"/>
      <c r="K611" s="61">
        <f t="shared" si="27"/>
        <v>0</v>
      </c>
      <c r="L611" s="62" t="s">
        <v>75</v>
      </c>
      <c r="M611" s="67"/>
      <c r="N611" s="69" t="e">
        <f t="shared" si="28"/>
        <v>#DIV/0!</v>
      </c>
    </row>
    <row r="612" spans="2:14" x14ac:dyDescent="0.25">
      <c r="B612" s="57"/>
      <c r="C612" s="64"/>
      <c r="D612" s="58"/>
      <c r="E612" s="58"/>
      <c r="F612" s="65"/>
      <c r="G612" s="65"/>
      <c r="H612" s="66"/>
      <c r="I612" s="60"/>
      <c r="J612" s="60"/>
      <c r="K612" s="61">
        <f t="shared" si="27"/>
        <v>0</v>
      </c>
      <c r="L612" s="62" t="s">
        <v>75</v>
      </c>
      <c r="M612" s="67"/>
      <c r="N612" s="69" t="e">
        <f t="shared" si="28"/>
        <v>#DIV/0!</v>
      </c>
    </row>
    <row r="613" spans="2:14" x14ac:dyDescent="0.25">
      <c r="B613" s="57"/>
      <c r="C613" s="64"/>
      <c r="D613" s="58"/>
      <c r="E613" s="58"/>
      <c r="F613" s="65"/>
      <c r="G613" s="65"/>
      <c r="H613" s="66"/>
      <c r="I613" s="60"/>
      <c r="J613" s="60"/>
      <c r="K613" s="61">
        <f t="shared" si="27"/>
        <v>0</v>
      </c>
      <c r="L613" s="62" t="s">
        <v>75</v>
      </c>
      <c r="M613" s="67"/>
      <c r="N613" s="69" t="e">
        <f t="shared" si="28"/>
        <v>#DIV/0!</v>
      </c>
    </row>
    <row r="614" spans="2:14" x14ac:dyDescent="0.25">
      <c r="B614" s="57"/>
      <c r="C614" s="64"/>
      <c r="D614" s="58"/>
      <c r="E614" s="58"/>
      <c r="F614" s="65"/>
      <c r="G614" s="65"/>
      <c r="H614" s="66"/>
      <c r="I614" s="60"/>
      <c r="J614" s="60"/>
      <c r="K614" s="61">
        <f t="shared" si="27"/>
        <v>0</v>
      </c>
      <c r="L614" s="62" t="s">
        <v>75</v>
      </c>
      <c r="M614" s="67"/>
      <c r="N614" s="69" t="e">
        <f t="shared" si="28"/>
        <v>#DIV/0!</v>
      </c>
    </row>
    <row r="615" spans="2:14" x14ac:dyDescent="0.25">
      <c r="B615" s="57"/>
      <c r="C615" s="64"/>
      <c r="D615" s="58"/>
      <c r="E615" s="58"/>
      <c r="F615" s="65"/>
      <c r="G615" s="65"/>
      <c r="H615" s="66"/>
      <c r="I615" s="60"/>
      <c r="J615" s="60"/>
      <c r="K615" s="61">
        <f t="shared" si="27"/>
        <v>0</v>
      </c>
      <c r="L615" s="62" t="s">
        <v>75</v>
      </c>
      <c r="M615" s="67"/>
      <c r="N615" s="69" t="e">
        <f t="shared" si="28"/>
        <v>#DIV/0!</v>
      </c>
    </row>
    <row r="616" spans="2:14" x14ac:dyDescent="0.25">
      <c r="B616" s="57"/>
      <c r="C616" s="64"/>
      <c r="D616" s="58"/>
      <c r="E616" s="58"/>
      <c r="F616" s="65"/>
      <c r="G616" s="65"/>
      <c r="H616" s="66"/>
      <c r="I616" s="60"/>
      <c r="J616" s="60"/>
      <c r="K616" s="61">
        <f t="shared" si="27"/>
        <v>0</v>
      </c>
      <c r="L616" s="62" t="s">
        <v>75</v>
      </c>
      <c r="M616" s="67"/>
      <c r="N616" s="69" t="e">
        <f t="shared" si="28"/>
        <v>#DIV/0!</v>
      </c>
    </row>
    <row r="617" spans="2:14" x14ac:dyDescent="0.25">
      <c r="B617" s="57"/>
      <c r="C617" s="64"/>
      <c r="D617" s="58"/>
      <c r="E617" s="58"/>
      <c r="F617" s="65"/>
      <c r="G617" s="65"/>
      <c r="H617" s="66"/>
      <c r="I617" s="60"/>
      <c r="J617" s="60"/>
      <c r="K617" s="61">
        <f t="shared" si="27"/>
        <v>0</v>
      </c>
      <c r="L617" s="62" t="s">
        <v>75</v>
      </c>
      <c r="M617" s="67"/>
      <c r="N617" s="69" t="e">
        <f t="shared" si="28"/>
        <v>#DIV/0!</v>
      </c>
    </row>
    <row r="618" spans="2:14" x14ac:dyDescent="0.25">
      <c r="B618" s="57"/>
      <c r="C618" s="64"/>
      <c r="D618" s="58"/>
      <c r="E618" s="58"/>
      <c r="F618" s="65"/>
      <c r="G618" s="65"/>
      <c r="H618" s="66"/>
      <c r="I618" s="60"/>
      <c r="J618" s="60"/>
      <c r="K618" s="61">
        <f t="shared" si="27"/>
        <v>0</v>
      </c>
      <c r="L618" s="62" t="s">
        <v>75</v>
      </c>
      <c r="M618" s="67"/>
      <c r="N618" s="69" t="e">
        <f t="shared" si="28"/>
        <v>#DIV/0!</v>
      </c>
    </row>
    <row r="619" spans="2:14" x14ac:dyDescent="0.25">
      <c r="B619" s="57"/>
      <c r="C619" s="64"/>
      <c r="D619" s="58"/>
      <c r="E619" s="58"/>
      <c r="F619" s="65"/>
      <c r="G619" s="65"/>
      <c r="H619" s="66"/>
      <c r="I619" s="60"/>
      <c r="J619" s="60"/>
      <c r="K619" s="61">
        <f t="shared" si="27"/>
        <v>0</v>
      </c>
      <c r="L619" s="62" t="s">
        <v>75</v>
      </c>
      <c r="M619" s="67"/>
      <c r="N619" s="69" t="e">
        <f t="shared" si="28"/>
        <v>#DIV/0!</v>
      </c>
    </row>
    <row r="620" spans="2:14" x14ac:dyDescent="0.25">
      <c r="B620" s="57"/>
      <c r="C620" s="64"/>
      <c r="D620" s="58"/>
      <c r="E620" s="58"/>
      <c r="F620" s="65"/>
      <c r="G620" s="65"/>
      <c r="H620" s="66"/>
      <c r="I620" s="60"/>
      <c r="J620" s="60"/>
      <c r="K620" s="61">
        <f t="shared" si="27"/>
        <v>0</v>
      </c>
      <c r="L620" s="62" t="s">
        <v>75</v>
      </c>
      <c r="M620" s="67"/>
      <c r="N620" s="69" t="e">
        <f t="shared" si="28"/>
        <v>#DIV/0!</v>
      </c>
    </row>
    <row r="621" spans="2:14" x14ac:dyDescent="0.25">
      <c r="B621" s="57"/>
      <c r="C621" s="64"/>
      <c r="D621" s="58"/>
      <c r="E621" s="58"/>
      <c r="F621" s="65"/>
      <c r="G621" s="65"/>
      <c r="H621" s="66"/>
      <c r="I621" s="60"/>
      <c r="J621" s="60"/>
      <c r="K621" s="61">
        <f t="shared" si="27"/>
        <v>0</v>
      </c>
      <c r="L621" s="62" t="s">
        <v>75</v>
      </c>
      <c r="M621" s="67"/>
      <c r="N621" s="69" t="e">
        <f t="shared" si="28"/>
        <v>#DIV/0!</v>
      </c>
    </row>
    <row r="622" spans="2:14" x14ac:dyDescent="0.25">
      <c r="B622" s="57"/>
      <c r="C622" s="64"/>
      <c r="D622" s="58"/>
      <c r="E622" s="58"/>
      <c r="F622" s="65"/>
      <c r="G622" s="65"/>
      <c r="H622" s="66"/>
      <c r="I622" s="60"/>
      <c r="J622" s="60"/>
      <c r="K622" s="61">
        <f t="shared" si="27"/>
        <v>0</v>
      </c>
      <c r="L622" s="62" t="s">
        <v>75</v>
      </c>
      <c r="M622" s="67"/>
      <c r="N622" s="69" t="e">
        <f t="shared" si="28"/>
        <v>#DIV/0!</v>
      </c>
    </row>
    <row r="623" spans="2:14" x14ac:dyDescent="0.25">
      <c r="B623" s="57"/>
      <c r="C623" s="64"/>
      <c r="D623" s="58"/>
      <c r="E623" s="58"/>
      <c r="F623" s="65"/>
      <c r="G623" s="65"/>
      <c r="H623" s="66"/>
      <c r="I623" s="60"/>
      <c r="J623" s="60"/>
      <c r="K623" s="61">
        <f t="shared" si="27"/>
        <v>0</v>
      </c>
      <c r="L623" s="62" t="s">
        <v>75</v>
      </c>
      <c r="M623" s="67"/>
      <c r="N623" s="69" t="e">
        <f t="shared" si="28"/>
        <v>#DIV/0!</v>
      </c>
    </row>
    <row r="624" spans="2:14" x14ac:dyDescent="0.25">
      <c r="B624" s="57"/>
      <c r="C624" s="64"/>
      <c r="D624" s="58"/>
      <c r="E624" s="58"/>
      <c r="F624" s="65"/>
      <c r="G624" s="65"/>
      <c r="H624" s="66"/>
      <c r="I624" s="60"/>
      <c r="J624" s="60"/>
      <c r="K624" s="61">
        <f t="shared" si="27"/>
        <v>0</v>
      </c>
      <c r="L624" s="62" t="s">
        <v>75</v>
      </c>
      <c r="M624" s="67"/>
      <c r="N624" s="69" t="e">
        <f t="shared" si="28"/>
        <v>#DIV/0!</v>
      </c>
    </row>
    <row r="625" spans="2:14" x14ac:dyDescent="0.25">
      <c r="B625" s="57"/>
      <c r="C625" s="64"/>
      <c r="D625" s="58"/>
      <c r="E625" s="58"/>
      <c r="F625" s="65"/>
      <c r="G625" s="65"/>
      <c r="H625" s="66"/>
      <c r="I625" s="60"/>
      <c r="J625" s="60"/>
      <c r="K625" s="61">
        <f t="shared" si="27"/>
        <v>0</v>
      </c>
      <c r="L625" s="62" t="s">
        <v>75</v>
      </c>
      <c r="M625" s="67"/>
      <c r="N625" s="69" t="e">
        <f t="shared" si="28"/>
        <v>#DIV/0!</v>
      </c>
    </row>
    <row r="626" spans="2:14" x14ac:dyDescent="0.25">
      <c r="B626" s="57"/>
      <c r="C626" s="64"/>
      <c r="D626" s="58"/>
      <c r="E626" s="58"/>
      <c r="F626" s="65"/>
      <c r="G626" s="65"/>
      <c r="H626" s="66"/>
      <c r="I626" s="60"/>
      <c r="J626" s="60"/>
      <c r="K626" s="61">
        <f t="shared" si="27"/>
        <v>0</v>
      </c>
      <c r="L626" s="62" t="s">
        <v>75</v>
      </c>
      <c r="M626" s="67"/>
      <c r="N626" s="69" t="e">
        <f t="shared" si="28"/>
        <v>#DIV/0!</v>
      </c>
    </row>
    <row r="627" spans="2:14" x14ac:dyDescent="0.25">
      <c r="B627" s="57"/>
      <c r="C627" s="64"/>
      <c r="D627" s="58"/>
      <c r="E627" s="58"/>
      <c r="F627" s="65"/>
      <c r="G627" s="65"/>
      <c r="H627" s="66"/>
      <c r="I627" s="60"/>
      <c r="J627" s="60"/>
      <c r="K627" s="61">
        <f t="shared" si="27"/>
        <v>0</v>
      </c>
      <c r="L627" s="62" t="s">
        <v>75</v>
      </c>
      <c r="M627" s="67"/>
      <c r="N627" s="69" t="e">
        <f t="shared" si="28"/>
        <v>#DIV/0!</v>
      </c>
    </row>
    <row r="628" spans="2:14" x14ac:dyDescent="0.25">
      <c r="B628" s="57"/>
      <c r="C628" s="64"/>
      <c r="D628" s="58"/>
      <c r="E628" s="58"/>
      <c r="F628" s="65"/>
      <c r="G628" s="65"/>
      <c r="H628" s="66"/>
      <c r="I628" s="60"/>
      <c r="J628" s="60"/>
      <c r="K628" s="61">
        <f t="shared" si="27"/>
        <v>0</v>
      </c>
      <c r="L628" s="62" t="s">
        <v>75</v>
      </c>
      <c r="M628" s="67"/>
      <c r="N628" s="69" t="e">
        <f t="shared" si="28"/>
        <v>#DIV/0!</v>
      </c>
    </row>
    <row r="629" spans="2:14" x14ac:dyDescent="0.25">
      <c r="B629" s="57"/>
      <c r="C629" s="64"/>
      <c r="D629" s="58"/>
      <c r="E629" s="58"/>
      <c r="F629" s="65"/>
      <c r="G629" s="65"/>
      <c r="H629" s="66"/>
      <c r="I629" s="60"/>
      <c r="J629" s="60"/>
      <c r="K629" s="61">
        <f t="shared" si="27"/>
        <v>0</v>
      </c>
      <c r="L629" s="62" t="s">
        <v>75</v>
      </c>
      <c r="M629" s="67"/>
      <c r="N629" s="69" t="e">
        <f t="shared" si="28"/>
        <v>#DIV/0!</v>
      </c>
    </row>
    <row r="630" spans="2:14" x14ac:dyDescent="0.25">
      <c r="B630" s="57"/>
      <c r="C630" s="64"/>
      <c r="D630" s="58"/>
      <c r="E630" s="58"/>
      <c r="F630" s="65"/>
      <c r="G630" s="65"/>
      <c r="H630" s="66"/>
      <c r="I630" s="60"/>
      <c r="J630" s="60"/>
      <c r="K630" s="61">
        <f t="shared" si="27"/>
        <v>0</v>
      </c>
      <c r="L630" s="62" t="s">
        <v>75</v>
      </c>
      <c r="M630" s="67"/>
      <c r="N630" s="69" t="e">
        <f t="shared" si="28"/>
        <v>#DIV/0!</v>
      </c>
    </row>
    <row r="631" spans="2:14" x14ac:dyDescent="0.25">
      <c r="B631" s="57"/>
      <c r="C631" s="64"/>
      <c r="D631" s="58"/>
      <c r="E631" s="58"/>
      <c r="F631" s="65"/>
      <c r="G631" s="65"/>
      <c r="H631" s="66"/>
      <c r="I631" s="60"/>
      <c r="J631" s="60"/>
      <c r="K631" s="61">
        <f t="shared" si="27"/>
        <v>0</v>
      </c>
      <c r="L631" s="62" t="s">
        <v>75</v>
      </c>
      <c r="M631" s="67"/>
      <c r="N631" s="69" t="e">
        <f t="shared" si="28"/>
        <v>#DIV/0!</v>
      </c>
    </row>
    <row r="632" spans="2:14" x14ac:dyDescent="0.25">
      <c r="B632" s="57"/>
      <c r="C632" s="64"/>
      <c r="D632" s="58"/>
      <c r="E632" s="58"/>
      <c r="F632" s="65"/>
      <c r="G632" s="65"/>
      <c r="H632" s="66"/>
      <c r="I632" s="60"/>
      <c r="J632" s="60"/>
      <c r="K632" s="61">
        <f t="shared" si="27"/>
        <v>0</v>
      </c>
      <c r="L632" s="62" t="s">
        <v>75</v>
      </c>
      <c r="M632" s="67"/>
      <c r="N632" s="69" t="e">
        <f t="shared" si="28"/>
        <v>#DIV/0!</v>
      </c>
    </row>
    <row r="633" spans="2:14" x14ac:dyDescent="0.25">
      <c r="B633" s="57"/>
      <c r="C633" s="64"/>
      <c r="D633" s="58"/>
      <c r="E633" s="58"/>
      <c r="F633" s="65"/>
      <c r="G633" s="65"/>
      <c r="H633" s="66"/>
      <c r="I633" s="60"/>
      <c r="J633" s="60"/>
      <c r="K633" s="61">
        <f t="shared" si="27"/>
        <v>0</v>
      </c>
      <c r="L633" s="62" t="s">
        <v>75</v>
      </c>
      <c r="M633" s="67"/>
      <c r="N633" s="69" t="e">
        <f t="shared" si="28"/>
        <v>#DIV/0!</v>
      </c>
    </row>
    <row r="634" spans="2:14" x14ac:dyDescent="0.25">
      <c r="B634" s="57"/>
      <c r="C634" s="64"/>
      <c r="D634" s="58"/>
      <c r="E634" s="58"/>
      <c r="F634" s="65"/>
      <c r="G634" s="65"/>
      <c r="H634" s="66"/>
      <c r="I634" s="60"/>
      <c r="J634" s="60"/>
      <c r="K634" s="61">
        <f t="shared" si="27"/>
        <v>0</v>
      </c>
      <c r="L634" s="62" t="s">
        <v>75</v>
      </c>
      <c r="M634" s="67"/>
      <c r="N634" s="69" t="e">
        <f t="shared" si="28"/>
        <v>#DIV/0!</v>
      </c>
    </row>
    <row r="635" spans="2:14" x14ac:dyDescent="0.25">
      <c r="B635" s="57"/>
      <c r="C635" s="64"/>
      <c r="D635" s="58"/>
      <c r="E635" s="58"/>
      <c r="F635" s="65"/>
      <c r="G635" s="65"/>
      <c r="H635" s="66"/>
      <c r="I635" s="60"/>
      <c r="J635" s="60"/>
      <c r="K635" s="61">
        <f t="shared" si="27"/>
        <v>0</v>
      </c>
      <c r="L635" s="62" t="s">
        <v>75</v>
      </c>
      <c r="M635" s="67"/>
      <c r="N635" s="69" t="e">
        <f t="shared" si="28"/>
        <v>#DIV/0!</v>
      </c>
    </row>
    <row r="636" spans="2:14" x14ac:dyDescent="0.25">
      <c r="B636" s="57"/>
      <c r="C636" s="64"/>
      <c r="D636" s="58"/>
      <c r="E636" s="58"/>
      <c r="F636" s="65"/>
      <c r="G636" s="65"/>
      <c r="H636" s="66"/>
      <c r="I636" s="60"/>
      <c r="J636" s="60"/>
      <c r="K636" s="61">
        <f t="shared" si="27"/>
        <v>0</v>
      </c>
      <c r="L636" s="62" t="s">
        <v>75</v>
      </c>
      <c r="M636" s="67"/>
      <c r="N636" s="69" t="e">
        <f t="shared" si="28"/>
        <v>#DIV/0!</v>
      </c>
    </row>
    <row r="637" spans="2:14" x14ac:dyDescent="0.25">
      <c r="B637" s="57"/>
      <c r="C637" s="64"/>
      <c r="D637" s="58"/>
      <c r="E637" s="58"/>
      <c r="F637" s="65"/>
      <c r="G637" s="65"/>
      <c r="H637" s="66"/>
      <c r="I637" s="60"/>
      <c r="J637" s="60"/>
      <c r="K637" s="61">
        <f t="shared" si="27"/>
        <v>0</v>
      </c>
      <c r="L637" s="62" t="s">
        <v>75</v>
      </c>
      <c r="M637" s="67"/>
      <c r="N637" s="69" t="e">
        <f t="shared" si="28"/>
        <v>#DIV/0!</v>
      </c>
    </row>
    <row r="638" spans="2:14" x14ac:dyDescent="0.25">
      <c r="B638" s="57"/>
      <c r="C638" s="64"/>
      <c r="D638" s="58"/>
      <c r="E638" s="58"/>
      <c r="F638" s="65"/>
      <c r="G638" s="65"/>
      <c r="H638" s="66"/>
      <c r="I638" s="60"/>
      <c r="J638" s="60"/>
      <c r="K638" s="61">
        <f t="shared" si="27"/>
        <v>0</v>
      </c>
      <c r="L638" s="62" t="s">
        <v>75</v>
      </c>
      <c r="M638" s="67"/>
      <c r="N638" s="69" t="e">
        <f t="shared" si="28"/>
        <v>#DIV/0!</v>
      </c>
    </row>
    <row r="639" spans="2:14" x14ac:dyDescent="0.25">
      <c r="B639" s="57"/>
      <c r="C639" s="64"/>
      <c r="D639" s="58"/>
      <c r="E639" s="58"/>
      <c r="F639" s="65"/>
      <c r="G639" s="65"/>
      <c r="H639" s="66"/>
      <c r="I639" s="60"/>
      <c r="J639" s="60"/>
      <c r="K639" s="61">
        <f t="shared" si="27"/>
        <v>0</v>
      </c>
      <c r="L639" s="62" t="s">
        <v>75</v>
      </c>
      <c r="M639" s="67"/>
      <c r="N639" s="69" t="e">
        <f t="shared" si="28"/>
        <v>#DIV/0!</v>
      </c>
    </row>
    <row r="640" spans="2:14" x14ac:dyDescent="0.25">
      <c r="B640" s="57"/>
      <c r="C640" s="64"/>
      <c r="D640" s="58"/>
      <c r="E640" s="58"/>
      <c r="F640" s="65"/>
      <c r="G640" s="65"/>
      <c r="H640" s="66"/>
      <c r="I640" s="60"/>
      <c r="J640" s="60"/>
      <c r="K640" s="61">
        <f t="shared" si="27"/>
        <v>0</v>
      </c>
      <c r="L640" s="62" t="s">
        <v>75</v>
      </c>
      <c r="M640" s="67"/>
      <c r="N640" s="69" t="e">
        <f t="shared" si="28"/>
        <v>#DIV/0!</v>
      </c>
    </row>
    <row r="641" spans="2:14" x14ac:dyDescent="0.25">
      <c r="B641" s="57"/>
      <c r="C641" s="64"/>
      <c r="D641" s="58"/>
      <c r="E641" s="58"/>
      <c r="F641" s="65"/>
      <c r="G641" s="65"/>
      <c r="H641" s="66"/>
      <c r="I641" s="60"/>
      <c r="J641" s="60"/>
      <c r="K641" s="61">
        <f t="shared" si="27"/>
        <v>0</v>
      </c>
      <c r="L641" s="62" t="s">
        <v>75</v>
      </c>
      <c r="M641" s="67"/>
      <c r="N641" s="69" t="e">
        <f t="shared" si="28"/>
        <v>#DIV/0!</v>
      </c>
    </row>
    <row r="642" spans="2:14" x14ac:dyDescent="0.25">
      <c r="B642" s="57"/>
      <c r="C642" s="64"/>
      <c r="D642" s="58"/>
      <c r="E642" s="58"/>
      <c r="F642" s="65"/>
      <c r="G642" s="65"/>
      <c r="H642" s="66"/>
      <c r="I642" s="60"/>
      <c r="J642" s="60"/>
      <c r="K642" s="61">
        <f t="shared" si="27"/>
        <v>0</v>
      </c>
      <c r="L642" s="62" t="s">
        <v>75</v>
      </c>
      <c r="M642" s="67"/>
      <c r="N642" s="69" t="e">
        <f t="shared" si="28"/>
        <v>#DIV/0!</v>
      </c>
    </row>
    <row r="643" spans="2:14" x14ac:dyDescent="0.25">
      <c r="B643" s="57"/>
      <c r="C643" s="64"/>
      <c r="D643" s="58"/>
      <c r="E643" s="58"/>
      <c r="F643" s="65"/>
      <c r="G643" s="65"/>
      <c r="H643" s="66"/>
      <c r="I643" s="60"/>
      <c r="J643" s="60"/>
      <c r="K643" s="61">
        <f t="shared" si="27"/>
        <v>0</v>
      </c>
      <c r="L643" s="62" t="s">
        <v>75</v>
      </c>
      <c r="M643" s="67"/>
      <c r="N643" s="69" t="e">
        <f t="shared" si="28"/>
        <v>#DIV/0!</v>
      </c>
    </row>
    <row r="644" spans="2:14" x14ac:dyDescent="0.25">
      <c r="B644" s="57"/>
      <c r="C644" s="64"/>
      <c r="D644" s="58"/>
      <c r="E644" s="58"/>
      <c r="F644" s="65"/>
      <c r="G644" s="65"/>
      <c r="H644" s="66"/>
      <c r="I644" s="60"/>
      <c r="J644" s="60"/>
      <c r="K644" s="61">
        <f t="shared" si="27"/>
        <v>0</v>
      </c>
      <c r="L644" s="62" t="s">
        <v>75</v>
      </c>
      <c r="M644" s="67"/>
      <c r="N644" s="69" t="e">
        <f t="shared" si="28"/>
        <v>#DIV/0!</v>
      </c>
    </row>
    <row r="645" spans="2:14" x14ac:dyDescent="0.25">
      <c r="B645" s="57"/>
      <c r="C645" s="64"/>
      <c r="D645" s="58"/>
      <c r="E645" s="58"/>
      <c r="F645" s="65"/>
      <c r="G645" s="65"/>
      <c r="H645" s="66"/>
      <c r="I645" s="60"/>
      <c r="J645" s="60"/>
      <c r="K645" s="61">
        <f t="shared" si="27"/>
        <v>0</v>
      </c>
      <c r="L645" s="62" t="s">
        <v>75</v>
      </c>
      <c r="M645" s="67"/>
      <c r="N645" s="69" t="e">
        <f t="shared" si="28"/>
        <v>#DIV/0!</v>
      </c>
    </row>
    <row r="646" spans="2:14" x14ac:dyDescent="0.25">
      <c r="B646" s="57"/>
      <c r="C646" s="64"/>
      <c r="D646" s="58"/>
      <c r="E646" s="58"/>
      <c r="F646" s="65"/>
      <c r="G646" s="65"/>
      <c r="H646" s="66"/>
      <c r="I646" s="60"/>
      <c r="J646" s="60"/>
      <c r="K646" s="61">
        <f t="shared" si="27"/>
        <v>0</v>
      </c>
      <c r="L646" s="62" t="s">
        <v>75</v>
      </c>
      <c r="M646" s="67"/>
      <c r="N646" s="69" t="e">
        <f t="shared" si="28"/>
        <v>#DIV/0!</v>
      </c>
    </row>
    <row r="647" spans="2:14" x14ac:dyDescent="0.25">
      <c r="B647" s="57"/>
      <c r="C647" s="64"/>
      <c r="D647" s="58"/>
      <c r="E647" s="58"/>
      <c r="F647" s="65"/>
      <c r="G647" s="65"/>
      <c r="H647" s="66"/>
      <c r="I647" s="60"/>
      <c r="J647" s="60"/>
      <c r="K647" s="61">
        <f t="shared" si="27"/>
        <v>0</v>
      </c>
      <c r="L647" s="62" t="s">
        <v>75</v>
      </c>
      <c r="M647" s="67"/>
      <c r="N647" s="69" t="e">
        <f t="shared" si="28"/>
        <v>#DIV/0!</v>
      </c>
    </row>
    <row r="648" spans="2:14" x14ac:dyDescent="0.25">
      <c r="B648" s="57"/>
      <c r="C648" s="64"/>
      <c r="D648" s="58"/>
      <c r="E648" s="58"/>
      <c r="F648" s="65"/>
      <c r="G648" s="65"/>
      <c r="H648" s="66"/>
      <c r="I648" s="60"/>
      <c r="J648" s="60"/>
      <c r="K648" s="61">
        <f t="shared" si="27"/>
        <v>0</v>
      </c>
      <c r="L648" s="62" t="s">
        <v>75</v>
      </c>
      <c r="M648" s="67"/>
      <c r="N648" s="69" t="e">
        <f t="shared" si="28"/>
        <v>#DIV/0!</v>
      </c>
    </row>
    <row r="649" spans="2:14" x14ac:dyDescent="0.25">
      <c r="B649" s="57"/>
      <c r="C649" s="64"/>
      <c r="D649" s="58"/>
      <c r="E649" s="58"/>
      <c r="F649" s="65"/>
      <c r="G649" s="65"/>
      <c r="H649" s="66"/>
      <c r="I649" s="60"/>
      <c r="J649" s="60"/>
      <c r="K649" s="61">
        <f t="shared" ref="K649:K712" si="29">+J649-I649</f>
        <v>0</v>
      </c>
      <c r="L649" s="62" t="s">
        <v>75</v>
      </c>
      <c r="M649" s="67"/>
      <c r="N649" s="69" t="e">
        <f t="shared" ref="N649:N712" si="30">+K650/M650</f>
        <v>#DIV/0!</v>
      </c>
    </row>
    <row r="650" spans="2:14" x14ac:dyDescent="0.25">
      <c r="B650" s="57"/>
      <c r="C650" s="64"/>
      <c r="D650" s="58"/>
      <c r="E650" s="58"/>
      <c r="F650" s="65"/>
      <c r="G650" s="65"/>
      <c r="H650" s="66"/>
      <c r="I650" s="60"/>
      <c r="J650" s="60"/>
      <c r="K650" s="61">
        <f t="shared" si="29"/>
        <v>0</v>
      </c>
      <c r="L650" s="62" t="s">
        <v>75</v>
      </c>
      <c r="M650" s="67"/>
      <c r="N650" s="69" t="e">
        <f t="shared" si="30"/>
        <v>#DIV/0!</v>
      </c>
    </row>
    <row r="651" spans="2:14" x14ac:dyDescent="0.25">
      <c r="B651" s="57"/>
      <c r="C651" s="64"/>
      <c r="D651" s="58"/>
      <c r="E651" s="58"/>
      <c r="F651" s="65"/>
      <c r="G651" s="65"/>
      <c r="H651" s="66"/>
      <c r="I651" s="60"/>
      <c r="J651" s="60"/>
      <c r="K651" s="61">
        <f t="shared" si="29"/>
        <v>0</v>
      </c>
      <c r="L651" s="62" t="s">
        <v>75</v>
      </c>
      <c r="M651" s="67"/>
      <c r="N651" s="69" t="e">
        <f t="shared" si="30"/>
        <v>#DIV/0!</v>
      </c>
    </row>
    <row r="652" spans="2:14" x14ac:dyDescent="0.25">
      <c r="B652" s="57"/>
      <c r="C652" s="64"/>
      <c r="D652" s="58"/>
      <c r="E652" s="58"/>
      <c r="F652" s="65"/>
      <c r="G652" s="65"/>
      <c r="H652" s="66"/>
      <c r="I652" s="60"/>
      <c r="J652" s="60"/>
      <c r="K652" s="61">
        <f t="shared" si="29"/>
        <v>0</v>
      </c>
      <c r="L652" s="62" t="s">
        <v>75</v>
      </c>
      <c r="M652" s="67"/>
      <c r="N652" s="69" t="e">
        <f t="shared" si="30"/>
        <v>#DIV/0!</v>
      </c>
    </row>
    <row r="653" spans="2:14" x14ac:dyDescent="0.25">
      <c r="B653" s="57"/>
      <c r="C653" s="64"/>
      <c r="D653" s="58"/>
      <c r="E653" s="58"/>
      <c r="F653" s="65"/>
      <c r="G653" s="65"/>
      <c r="H653" s="66"/>
      <c r="I653" s="60"/>
      <c r="J653" s="60"/>
      <c r="K653" s="61">
        <f t="shared" si="29"/>
        <v>0</v>
      </c>
      <c r="L653" s="62" t="s">
        <v>75</v>
      </c>
      <c r="M653" s="67"/>
      <c r="N653" s="69" t="e">
        <f t="shared" si="30"/>
        <v>#DIV/0!</v>
      </c>
    </row>
    <row r="654" spans="2:14" x14ac:dyDescent="0.25">
      <c r="B654" s="57"/>
      <c r="C654" s="64"/>
      <c r="D654" s="58"/>
      <c r="E654" s="58"/>
      <c r="F654" s="65"/>
      <c r="G654" s="65"/>
      <c r="H654" s="66"/>
      <c r="I654" s="60"/>
      <c r="J654" s="60"/>
      <c r="K654" s="61">
        <f t="shared" si="29"/>
        <v>0</v>
      </c>
      <c r="L654" s="62" t="s">
        <v>75</v>
      </c>
      <c r="M654" s="67"/>
      <c r="N654" s="69" t="e">
        <f t="shared" si="30"/>
        <v>#DIV/0!</v>
      </c>
    </row>
    <row r="655" spans="2:14" x14ac:dyDescent="0.25">
      <c r="B655" s="57"/>
      <c r="C655" s="64"/>
      <c r="D655" s="58"/>
      <c r="E655" s="58"/>
      <c r="F655" s="65"/>
      <c r="G655" s="65"/>
      <c r="H655" s="66"/>
      <c r="I655" s="60"/>
      <c r="J655" s="60"/>
      <c r="K655" s="61">
        <f t="shared" si="29"/>
        <v>0</v>
      </c>
      <c r="L655" s="62" t="s">
        <v>75</v>
      </c>
      <c r="M655" s="67"/>
      <c r="N655" s="69" t="e">
        <f t="shared" si="30"/>
        <v>#DIV/0!</v>
      </c>
    </row>
    <row r="656" spans="2:14" x14ac:dyDescent="0.25">
      <c r="B656" s="57"/>
      <c r="C656" s="64"/>
      <c r="D656" s="58"/>
      <c r="E656" s="58"/>
      <c r="F656" s="65"/>
      <c r="G656" s="65"/>
      <c r="H656" s="66"/>
      <c r="I656" s="60"/>
      <c r="J656" s="60"/>
      <c r="K656" s="61">
        <f t="shared" si="29"/>
        <v>0</v>
      </c>
      <c r="L656" s="62" t="s">
        <v>75</v>
      </c>
      <c r="M656" s="67"/>
      <c r="N656" s="69" t="e">
        <f t="shared" si="30"/>
        <v>#DIV/0!</v>
      </c>
    </row>
    <row r="657" spans="2:14" x14ac:dyDescent="0.25">
      <c r="B657" s="57"/>
      <c r="C657" s="64"/>
      <c r="D657" s="58"/>
      <c r="E657" s="58"/>
      <c r="F657" s="65"/>
      <c r="G657" s="65"/>
      <c r="H657" s="66"/>
      <c r="I657" s="60"/>
      <c r="J657" s="60"/>
      <c r="K657" s="61">
        <f t="shared" si="29"/>
        <v>0</v>
      </c>
      <c r="L657" s="62" t="s">
        <v>75</v>
      </c>
      <c r="M657" s="67"/>
      <c r="N657" s="69" t="e">
        <f t="shared" si="30"/>
        <v>#DIV/0!</v>
      </c>
    </row>
    <row r="658" spans="2:14" x14ac:dyDescent="0.25">
      <c r="B658" s="57"/>
      <c r="C658" s="64"/>
      <c r="D658" s="58"/>
      <c r="E658" s="58"/>
      <c r="F658" s="65"/>
      <c r="G658" s="65"/>
      <c r="H658" s="66"/>
      <c r="I658" s="60"/>
      <c r="J658" s="60"/>
      <c r="K658" s="61">
        <f t="shared" si="29"/>
        <v>0</v>
      </c>
      <c r="L658" s="62" t="s">
        <v>75</v>
      </c>
      <c r="M658" s="67"/>
      <c r="N658" s="69" t="e">
        <f t="shared" si="30"/>
        <v>#DIV/0!</v>
      </c>
    </row>
    <row r="659" spans="2:14" x14ac:dyDescent="0.25">
      <c r="B659" s="57"/>
      <c r="C659" s="64"/>
      <c r="D659" s="58"/>
      <c r="E659" s="58"/>
      <c r="F659" s="65"/>
      <c r="G659" s="65"/>
      <c r="H659" s="66"/>
      <c r="I659" s="60"/>
      <c r="J659" s="60"/>
      <c r="K659" s="61">
        <f t="shared" si="29"/>
        <v>0</v>
      </c>
      <c r="L659" s="62" t="s">
        <v>75</v>
      </c>
      <c r="M659" s="67"/>
      <c r="N659" s="69" t="e">
        <f t="shared" si="30"/>
        <v>#DIV/0!</v>
      </c>
    </row>
    <row r="660" spans="2:14" x14ac:dyDescent="0.25">
      <c r="B660" s="57"/>
      <c r="C660" s="64"/>
      <c r="D660" s="58"/>
      <c r="E660" s="58"/>
      <c r="F660" s="65"/>
      <c r="G660" s="65"/>
      <c r="H660" s="66"/>
      <c r="I660" s="60"/>
      <c r="J660" s="60"/>
      <c r="K660" s="61">
        <f t="shared" si="29"/>
        <v>0</v>
      </c>
      <c r="L660" s="62" t="s">
        <v>75</v>
      </c>
      <c r="M660" s="67"/>
      <c r="N660" s="69" t="e">
        <f t="shared" si="30"/>
        <v>#DIV/0!</v>
      </c>
    </row>
    <row r="661" spans="2:14" x14ac:dyDescent="0.25">
      <c r="B661" s="57"/>
      <c r="C661" s="64"/>
      <c r="D661" s="58"/>
      <c r="E661" s="58"/>
      <c r="F661" s="65"/>
      <c r="G661" s="65"/>
      <c r="H661" s="66"/>
      <c r="I661" s="60"/>
      <c r="J661" s="60"/>
      <c r="K661" s="61">
        <f t="shared" si="29"/>
        <v>0</v>
      </c>
      <c r="L661" s="62" t="s">
        <v>75</v>
      </c>
      <c r="M661" s="67"/>
      <c r="N661" s="69" t="e">
        <f t="shared" si="30"/>
        <v>#DIV/0!</v>
      </c>
    </row>
    <row r="662" spans="2:14" x14ac:dyDescent="0.25">
      <c r="B662" s="57"/>
      <c r="C662" s="64"/>
      <c r="D662" s="58"/>
      <c r="E662" s="58"/>
      <c r="F662" s="65"/>
      <c r="G662" s="65"/>
      <c r="H662" s="66"/>
      <c r="I662" s="60"/>
      <c r="J662" s="60"/>
      <c r="K662" s="61">
        <f t="shared" si="29"/>
        <v>0</v>
      </c>
      <c r="L662" s="62" t="s">
        <v>75</v>
      </c>
      <c r="M662" s="67"/>
      <c r="N662" s="69" t="e">
        <f t="shared" si="30"/>
        <v>#DIV/0!</v>
      </c>
    </row>
    <row r="663" spans="2:14" x14ac:dyDescent="0.25">
      <c r="B663" s="57"/>
      <c r="C663" s="64"/>
      <c r="D663" s="58"/>
      <c r="E663" s="58"/>
      <c r="F663" s="65"/>
      <c r="G663" s="65"/>
      <c r="H663" s="66"/>
      <c r="I663" s="60"/>
      <c r="J663" s="60"/>
      <c r="K663" s="61">
        <f t="shared" si="29"/>
        <v>0</v>
      </c>
      <c r="L663" s="62" t="s">
        <v>75</v>
      </c>
      <c r="M663" s="67"/>
      <c r="N663" s="69" t="e">
        <f t="shared" si="30"/>
        <v>#DIV/0!</v>
      </c>
    </row>
    <row r="664" spans="2:14" x14ac:dyDescent="0.25">
      <c r="B664" s="57"/>
      <c r="C664" s="64"/>
      <c r="D664" s="58"/>
      <c r="E664" s="58"/>
      <c r="F664" s="65"/>
      <c r="G664" s="65"/>
      <c r="H664" s="66"/>
      <c r="I664" s="60"/>
      <c r="J664" s="60"/>
      <c r="K664" s="61">
        <f t="shared" si="29"/>
        <v>0</v>
      </c>
      <c r="L664" s="62" t="s">
        <v>75</v>
      </c>
      <c r="M664" s="67"/>
      <c r="N664" s="69" t="e">
        <f t="shared" si="30"/>
        <v>#DIV/0!</v>
      </c>
    </row>
    <row r="665" spans="2:14" x14ac:dyDescent="0.25">
      <c r="B665" s="57"/>
      <c r="C665" s="64"/>
      <c r="D665" s="58"/>
      <c r="E665" s="58"/>
      <c r="F665" s="65"/>
      <c r="G665" s="65"/>
      <c r="H665" s="66"/>
      <c r="I665" s="60"/>
      <c r="J665" s="60"/>
      <c r="K665" s="61">
        <f t="shared" si="29"/>
        <v>0</v>
      </c>
      <c r="L665" s="62" t="s">
        <v>75</v>
      </c>
      <c r="M665" s="67"/>
      <c r="N665" s="69" t="e">
        <f t="shared" si="30"/>
        <v>#DIV/0!</v>
      </c>
    </row>
    <row r="666" spans="2:14" x14ac:dyDescent="0.25">
      <c r="B666" s="57"/>
      <c r="C666" s="64"/>
      <c r="D666" s="58"/>
      <c r="E666" s="58"/>
      <c r="F666" s="65"/>
      <c r="G666" s="65"/>
      <c r="H666" s="66"/>
      <c r="I666" s="60"/>
      <c r="J666" s="60"/>
      <c r="K666" s="61">
        <f t="shared" si="29"/>
        <v>0</v>
      </c>
      <c r="L666" s="62" t="s">
        <v>75</v>
      </c>
      <c r="M666" s="67"/>
      <c r="N666" s="69" t="e">
        <f t="shared" si="30"/>
        <v>#DIV/0!</v>
      </c>
    </row>
    <row r="667" spans="2:14" x14ac:dyDescent="0.25">
      <c r="B667" s="57"/>
      <c r="C667" s="64"/>
      <c r="D667" s="58"/>
      <c r="E667" s="58"/>
      <c r="F667" s="65"/>
      <c r="G667" s="65"/>
      <c r="H667" s="66"/>
      <c r="I667" s="60"/>
      <c r="J667" s="60"/>
      <c r="K667" s="61">
        <f t="shared" si="29"/>
        <v>0</v>
      </c>
      <c r="L667" s="62" t="s">
        <v>75</v>
      </c>
      <c r="M667" s="67"/>
      <c r="N667" s="69" t="e">
        <f t="shared" si="30"/>
        <v>#DIV/0!</v>
      </c>
    </row>
    <row r="668" spans="2:14" x14ac:dyDescent="0.25">
      <c r="B668" s="57"/>
      <c r="C668" s="64"/>
      <c r="D668" s="58"/>
      <c r="E668" s="58"/>
      <c r="F668" s="65"/>
      <c r="G668" s="65"/>
      <c r="H668" s="66"/>
      <c r="I668" s="60"/>
      <c r="J668" s="60"/>
      <c r="K668" s="61">
        <f t="shared" si="29"/>
        <v>0</v>
      </c>
      <c r="L668" s="62" t="s">
        <v>75</v>
      </c>
      <c r="M668" s="67"/>
      <c r="N668" s="69" t="e">
        <f t="shared" si="30"/>
        <v>#DIV/0!</v>
      </c>
    </row>
    <row r="669" spans="2:14" x14ac:dyDescent="0.25">
      <c r="B669" s="57"/>
      <c r="C669" s="64"/>
      <c r="D669" s="58"/>
      <c r="E669" s="58"/>
      <c r="F669" s="65"/>
      <c r="G669" s="65"/>
      <c r="H669" s="66"/>
      <c r="I669" s="60"/>
      <c r="J669" s="60"/>
      <c r="K669" s="61">
        <f t="shared" si="29"/>
        <v>0</v>
      </c>
      <c r="L669" s="62" t="s">
        <v>75</v>
      </c>
      <c r="M669" s="67"/>
      <c r="N669" s="69" t="e">
        <f t="shared" si="30"/>
        <v>#DIV/0!</v>
      </c>
    </row>
    <row r="670" spans="2:14" x14ac:dyDescent="0.25">
      <c r="B670" s="57"/>
      <c r="C670" s="64"/>
      <c r="D670" s="58"/>
      <c r="E670" s="58"/>
      <c r="F670" s="65"/>
      <c r="G670" s="65"/>
      <c r="H670" s="66"/>
      <c r="I670" s="60"/>
      <c r="J670" s="60"/>
      <c r="K670" s="61">
        <f t="shared" si="29"/>
        <v>0</v>
      </c>
      <c r="L670" s="62" t="s">
        <v>75</v>
      </c>
      <c r="M670" s="67"/>
      <c r="N670" s="69" t="e">
        <f t="shared" si="30"/>
        <v>#DIV/0!</v>
      </c>
    </row>
    <row r="671" spans="2:14" x14ac:dyDescent="0.25">
      <c r="B671" s="57"/>
      <c r="C671" s="64"/>
      <c r="D671" s="58"/>
      <c r="E671" s="58"/>
      <c r="F671" s="65"/>
      <c r="G671" s="65"/>
      <c r="H671" s="66"/>
      <c r="I671" s="60"/>
      <c r="J671" s="60"/>
      <c r="K671" s="61">
        <f t="shared" si="29"/>
        <v>0</v>
      </c>
      <c r="L671" s="62" t="s">
        <v>75</v>
      </c>
      <c r="M671" s="67"/>
      <c r="N671" s="69" t="e">
        <f t="shared" si="30"/>
        <v>#DIV/0!</v>
      </c>
    </row>
    <row r="672" spans="2:14" x14ac:dyDescent="0.25">
      <c r="B672" s="57"/>
      <c r="C672" s="64"/>
      <c r="D672" s="58"/>
      <c r="E672" s="58"/>
      <c r="F672" s="65"/>
      <c r="G672" s="65"/>
      <c r="H672" s="66"/>
      <c r="I672" s="60"/>
      <c r="J672" s="60"/>
      <c r="K672" s="61">
        <f t="shared" si="29"/>
        <v>0</v>
      </c>
      <c r="L672" s="62" t="s">
        <v>75</v>
      </c>
      <c r="M672" s="67"/>
      <c r="N672" s="69" t="e">
        <f t="shared" si="30"/>
        <v>#DIV/0!</v>
      </c>
    </row>
    <row r="673" spans="2:14" x14ac:dyDescent="0.25">
      <c r="B673" s="57"/>
      <c r="C673" s="64"/>
      <c r="D673" s="58"/>
      <c r="E673" s="58"/>
      <c r="F673" s="65"/>
      <c r="G673" s="65"/>
      <c r="H673" s="66"/>
      <c r="I673" s="60"/>
      <c r="J673" s="60"/>
      <c r="K673" s="61">
        <f t="shared" si="29"/>
        <v>0</v>
      </c>
      <c r="L673" s="62" t="s">
        <v>75</v>
      </c>
      <c r="M673" s="67"/>
      <c r="N673" s="69" t="e">
        <f t="shared" si="30"/>
        <v>#DIV/0!</v>
      </c>
    </row>
    <row r="674" spans="2:14" x14ac:dyDescent="0.25">
      <c r="B674" s="57"/>
      <c r="C674" s="64"/>
      <c r="D674" s="58"/>
      <c r="E674" s="58"/>
      <c r="F674" s="65"/>
      <c r="G674" s="65"/>
      <c r="H674" s="66"/>
      <c r="I674" s="60"/>
      <c r="J674" s="60"/>
      <c r="K674" s="61">
        <f t="shared" si="29"/>
        <v>0</v>
      </c>
      <c r="L674" s="62" t="s">
        <v>75</v>
      </c>
      <c r="M674" s="67"/>
      <c r="N674" s="69" t="e">
        <f t="shared" si="30"/>
        <v>#DIV/0!</v>
      </c>
    </row>
    <row r="675" spans="2:14" x14ac:dyDescent="0.25">
      <c r="B675" s="57"/>
      <c r="C675" s="64"/>
      <c r="D675" s="58"/>
      <c r="E675" s="58"/>
      <c r="F675" s="65"/>
      <c r="G675" s="65"/>
      <c r="H675" s="66"/>
      <c r="I675" s="60"/>
      <c r="J675" s="60"/>
      <c r="K675" s="61">
        <f t="shared" si="29"/>
        <v>0</v>
      </c>
      <c r="L675" s="62" t="s">
        <v>75</v>
      </c>
      <c r="M675" s="67"/>
      <c r="N675" s="69" t="e">
        <f t="shared" si="30"/>
        <v>#DIV/0!</v>
      </c>
    </row>
    <row r="676" spans="2:14" x14ac:dyDescent="0.25">
      <c r="B676" s="57"/>
      <c r="C676" s="64"/>
      <c r="D676" s="58"/>
      <c r="E676" s="58"/>
      <c r="F676" s="65"/>
      <c r="G676" s="65"/>
      <c r="H676" s="66"/>
      <c r="I676" s="60"/>
      <c r="J676" s="60"/>
      <c r="K676" s="61">
        <f t="shared" si="29"/>
        <v>0</v>
      </c>
      <c r="L676" s="62" t="s">
        <v>75</v>
      </c>
      <c r="M676" s="67"/>
      <c r="N676" s="69" t="e">
        <f t="shared" si="30"/>
        <v>#DIV/0!</v>
      </c>
    </row>
    <row r="677" spans="2:14" x14ac:dyDescent="0.25">
      <c r="B677" s="57"/>
      <c r="C677" s="64"/>
      <c r="D677" s="58"/>
      <c r="E677" s="58"/>
      <c r="F677" s="65"/>
      <c r="G677" s="65"/>
      <c r="H677" s="66"/>
      <c r="I677" s="60"/>
      <c r="J677" s="60"/>
      <c r="K677" s="61">
        <f t="shared" si="29"/>
        <v>0</v>
      </c>
      <c r="L677" s="62" t="s">
        <v>75</v>
      </c>
      <c r="M677" s="67"/>
      <c r="N677" s="69" t="e">
        <f t="shared" si="30"/>
        <v>#DIV/0!</v>
      </c>
    </row>
    <row r="678" spans="2:14" x14ac:dyDescent="0.25">
      <c r="B678" s="57"/>
      <c r="C678" s="64"/>
      <c r="D678" s="58"/>
      <c r="E678" s="58"/>
      <c r="F678" s="65"/>
      <c r="G678" s="65"/>
      <c r="H678" s="66"/>
      <c r="I678" s="60"/>
      <c r="J678" s="60"/>
      <c r="K678" s="61">
        <f t="shared" si="29"/>
        <v>0</v>
      </c>
      <c r="L678" s="62" t="s">
        <v>75</v>
      </c>
      <c r="M678" s="67"/>
      <c r="N678" s="69" t="e">
        <f t="shared" si="30"/>
        <v>#DIV/0!</v>
      </c>
    </row>
    <row r="679" spans="2:14" x14ac:dyDescent="0.25">
      <c r="B679" s="57"/>
      <c r="C679" s="64"/>
      <c r="D679" s="58"/>
      <c r="E679" s="58"/>
      <c r="F679" s="65"/>
      <c r="G679" s="65"/>
      <c r="H679" s="66"/>
      <c r="I679" s="60"/>
      <c r="J679" s="60"/>
      <c r="K679" s="61">
        <f t="shared" si="29"/>
        <v>0</v>
      </c>
      <c r="L679" s="62" t="s">
        <v>75</v>
      </c>
      <c r="M679" s="67"/>
      <c r="N679" s="69" t="e">
        <f t="shared" si="30"/>
        <v>#DIV/0!</v>
      </c>
    </row>
    <row r="680" spans="2:14" x14ac:dyDescent="0.25">
      <c r="B680" s="57"/>
      <c r="C680" s="64"/>
      <c r="D680" s="58"/>
      <c r="E680" s="58"/>
      <c r="F680" s="65"/>
      <c r="G680" s="65"/>
      <c r="H680" s="66"/>
      <c r="I680" s="60"/>
      <c r="J680" s="60"/>
      <c r="K680" s="61">
        <f t="shared" si="29"/>
        <v>0</v>
      </c>
      <c r="L680" s="62" t="s">
        <v>75</v>
      </c>
      <c r="M680" s="67"/>
      <c r="N680" s="69" t="e">
        <f t="shared" si="30"/>
        <v>#DIV/0!</v>
      </c>
    </row>
    <row r="681" spans="2:14" x14ac:dyDescent="0.25">
      <c r="B681" s="57"/>
      <c r="C681" s="64"/>
      <c r="D681" s="58"/>
      <c r="E681" s="58"/>
      <c r="F681" s="65"/>
      <c r="G681" s="65"/>
      <c r="H681" s="66"/>
      <c r="I681" s="60"/>
      <c r="J681" s="60"/>
      <c r="K681" s="61">
        <f t="shared" si="29"/>
        <v>0</v>
      </c>
      <c r="L681" s="62" t="s">
        <v>75</v>
      </c>
      <c r="M681" s="67"/>
      <c r="N681" s="69" t="e">
        <f t="shared" si="30"/>
        <v>#DIV/0!</v>
      </c>
    </row>
    <row r="682" spans="2:14" x14ac:dyDescent="0.25">
      <c r="B682" s="57"/>
      <c r="C682" s="64"/>
      <c r="D682" s="58"/>
      <c r="E682" s="58"/>
      <c r="F682" s="65"/>
      <c r="G682" s="65"/>
      <c r="H682" s="66"/>
      <c r="I682" s="60"/>
      <c r="J682" s="60"/>
      <c r="K682" s="61">
        <f t="shared" si="29"/>
        <v>0</v>
      </c>
      <c r="L682" s="62" t="s">
        <v>75</v>
      </c>
      <c r="M682" s="67"/>
      <c r="N682" s="69" t="e">
        <f t="shared" si="30"/>
        <v>#DIV/0!</v>
      </c>
    </row>
    <row r="683" spans="2:14" x14ac:dyDescent="0.25">
      <c r="B683" s="57"/>
      <c r="C683" s="64"/>
      <c r="D683" s="58"/>
      <c r="E683" s="58"/>
      <c r="F683" s="65"/>
      <c r="G683" s="65"/>
      <c r="H683" s="66"/>
      <c r="I683" s="60"/>
      <c r="J683" s="60"/>
      <c r="K683" s="61">
        <f t="shared" si="29"/>
        <v>0</v>
      </c>
      <c r="L683" s="62" t="s">
        <v>75</v>
      </c>
      <c r="M683" s="67"/>
      <c r="N683" s="69" t="e">
        <f t="shared" si="30"/>
        <v>#DIV/0!</v>
      </c>
    </row>
    <row r="684" spans="2:14" x14ac:dyDescent="0.25">
      <c r="B684" s="57"/>
      <c r="C684" s="64"/>
      <c r="D684" s="58"/>
      <c r="E684" s="58"/>
      <c r="F684" s="65"/>
      <c r="G684" s="65"/>
      <c r="H684" s="66"/>
      <c r="I684" s="60"/>
      <c r="J684" s="60"/>
      <c r="K684" s="61">
        <f t="shared" si="29"/>
        <v>0</v>
      </c>
      <c r="L684" s="62" t="s">
        <v>75</v>
      </c>
      <c r="M684" s="67"/>
      <c r="N684" s="69" t="e">
        <f t="shared" si="30"/>
        <v>#DIV/0!</v>
      </c>
    </row>
    <row r="685" spans="2:14" x14ac:dyDescent="0.25">
      <c r="B685" s="57"/>
      <c r="C685" s="64"/>
      <c r="D685" s="58"/>
      <c r="E685" s="58"/>
      <c r="F685" s="65"/>
      <c r="G685" s="65"/>
      <c r="H685" s="66"/>
      <c r="I685" s="60"/>
      <c r="J685" s="60"/>
      <c r="K685" s="61">
        <f t="shared" si="29"/>
        <v>0</v>
      </c>
      <c r="L685" s="62" t="s">
        <v>75</v>
      </c>
      <c r="M685" s="67"/>
      <c r="N685" s="69" t="e">
        <f t="shared" si="30"/>
        <v>#DIV/0!</v>
      </c>
    </row>
    <row r="686" spans="2:14" x14ac:dyDescent="0.25">
      <c r="B686" s="57"/>
      <c r="C686" s="64"/>
      <c r="D686" s="58"/>
      <c r="E686" s="58"/>
      <c r="F686" s="65"/>
      <c r="G686" s="65"/>
      <c r="H686" s="66"/>
      <c r="I686" s="60"/>
      <c r="J686" s="60"/>
      <c r="K686" s="61">
        <f t="shared" si="29"/>
        <v>0</v>
      </c>
      <c r="L686" s="62" t="s">
        <v>75</v>
      </c>
      <c r="M686" s="67"/>
      <c r="N686" s="69" t="e">
        <f t="shared" si="30"/>
        <v>#DIV/0!</v>
      </c>
    </row>
    <row r="687" spans="2:14" x14ac:dyDescent="0.25">
      <c r="B687" s="57"/>
      <c r="C687" s="64"/>
      <c r="D687" s="58"/>
      <c r="E687" s="58"/>
      <c r="F687" s="65"/>
      <c r="G687" s="65"/>
      <c r="H687" s="66"/>
      <c r="I687" s="60"/>
      <c r="J687" s="60"/>
      <c r="K687" s="61">
        <f t="shared" si="29"/>
        <v>0</v>
      </c>
      <c r="L687" s="62" t="s">
        <v>75</v>
      </c>
      <c r="M687" s="67"/>
      <c r="N687" s="69" t="e">
        <f t="shared" si="30"/>
        <v>#DIV/0!</v>
      </c>
    </row>
    <row r="688" spans="2:14" x14ac:dyDescent="0.25">
      <c r="B688" s="57"/>
      <c r="C688" s="64"/>
      <c r="D688" s="58"/>
      <c r="E688" s="58"/>
      <c r="F688" s="65"/>
      <c r="G688" s="65"/>
      <c r="H688" s="66"/>
      <c r="I688" s="60"/>
      <c r="J688" s="60"/>
      <c r="K688" s="61">
        <f t="shared" si="29"/>
        <v>0</v>
      </c>
      <c r="L688" s="62" t="s">
        <v>75</v>
      </c>
      <c r="M688" s="67"/>
      <c r="N688" s="69" t="e">
        <f t="shared" si="30"/>
        <v>#DIV/0!</v>
      </c>
    </row>
    <row r="689" spans="2:14" x14ac:dyDescent="0.25">
      <c r="B689" s="57"/>
      <c r="C689" s="64"/>
      <c r="D689" s="58"/>
      <c r="E689" s="58"/>
      <c r="F689" s="65"/>
      <c r="G689" s="65"/>
      <c r="H689" s="66"/>
      <c r="I689" s="60"/>
      <c r="J689" s="60"/>
      <c r="K689" s="61">
        <f t="shared" si="29"/>
        <v>0</v>
      </c>
      <c r="L689" s="62" t="s">
        <v>75</v>
      </c>
      <c r="M689" s="67"/>
      <c r="N689" s="69" t="e">
        <f t="shared" si="30"/>
        <v>#DIV/0!</v>
      </c>
    </row>
    <row r="690" spans="2:14" x14ac:dyDescent="0.25">
      <c r="B690" s="57"/>
      <c r="C690" s="64"/>
      <c r="D690" s="58"/>
      <c r="E690" s="58"/>
      <c r="F690" s="65"/>
      <c r="G690" s="65"/>
      <c r="H690" s="66"/>
      <c r="I690" s="60"/>
      <c r="J690" s="60"/>
      <c r="K690" s="61">
        <f t="shared" si="29"/>
        <v>0</v>
      </c>
      <c r="L690" s="62" t="s">
        <v>75</v>
      </c>
      <c r="M690" s="67"/>
      <c r="N690" s="69" t="e">
        <f t="shared" si="30"/>
        <v>#DIV/0!</v>
      </c>
    </row>
    <row r="691" spans="2:14" x14ac:dyDescent="0.25">
      <c r="B691" s="57"/>
      <c r="C691" s="64"/>
      <c r="D691" s="58"/>
      <c r="E691" s="58"/>
      <c r="F691" s="65"/>
      <c r="G691" s="65"/>
      <c r="H691" s="66"/>
      <c r="I691" s="60"/>
      <c r="J691" s="60"/>
      <c r="K691" s="61">
        <f t="shared" si="29"/>
        <v>0</v>
      </c>
      <c r="L691" s="62" t="s">
        <v>75</v>
      </c>
      <c r="M691" s="67"/>
      <c r="N691" s="69" t="e">
        <f t="shared" si="30"/>
        <v>#DIV/0!</v>
      </c>
    </row>
    <row r="692" spans="2:14" x14ac:dyDescent="0.25">
      <c r="B692" s="57"/>
      <c r="C692" s="64"/>
      <c r="D692" s="58"/>
      <c r="E692" s="58"/>
      <c r="F692" s="65"/>
      <c r="G692" s="65"/>
      <c r="H692" s="66"/>
      <c r="I692" s="60"/>
      <c r="J692" s="60"/>
      <c r="K692" s="61">
        <f t="shared" si="29"/>
        <v>0</v>
      </c>
      <c r="L692" s="62" t="s">
        <v>75</v>
      </c>
      <c r="M692" s="67"/>
      <c r="N692" s="69" t="e">
        <f t="shared" si="30"/>
        <v>#DIV/0!</v>
      </c>
    </row>
    <row r="693" spans="2:14" x14ac:dyDescent="0.25">
      <c r="B693" s="57"/>
      <c r="C693" s="64"/>
      <c r="D693" s="58"/>
      <c r="E693" s="58"/>
      <c r="F693" s="65"/>
      <c r="G693" s="65"/>
      <c r="H693" s="66"/>
      <c r="I693" s="60"/>
      <c r="J693" s="60"/>
      <c r="K693" s="61">
        <f t="shared" si="29"/>
        <v>0</v>
      </c>
      <c r="L693" s="62" t="s">
        <v>75</v>
      </c>
      <c r="M693" s="67"/>
      <c r="N693" s="69" t="e">
        <f t="shared" si="30"/>
        <v>#DIV/0!</v>
      </c>
    </row>
    <row r="694" spans="2:14" x14ac:dyDescent="0.25">
      <c r="B694" s="57"/>
      <c r="C694" s="64"/>
      <c r="D694" s="58"/>
      <c r="E694" s="58"/>
      <c r="F694" s="65"/>
      <c r="G694" s="65"/>
      <c r="H694" s="66"/>
      <c r="I694" s="60"/>
      <c r="J694" s="60"/>
      <c r="K694" s="61">
        <f t="shared" si="29"/>
        <v>0</v>
      </c>
      <c r="L694" s="62" t="s">
        <v>75</v>
      </c>
      <c r="M694" s="67"/>
      <c r="N694" s="69" t="e">
        <f t="shared" si="30"/>
        <v>#DIV/0!</v>
      </c>
    </row>
    <row r="695" spans="2:14" x14ac:dyDescent="0.25">
      <c r="B695" s="57"/>
      <c r="C695" s="64"/>
      <c r="D695" s="58"/>
      <c r="E695" s="58"/>
      <c r="F695" s="65"/>
      <c r="G695" s="65"/>
      <c r="H695" s="66"/>
      <c r="I695" s="60"/>
      <c r="J695" s="60"/>
      <c r="K695" s="61">
        <f t="shared" si="29"/>
        <v>0</v>
      </c>
      <c r="L695" s="62" t="s">
        <v>75</v>
      </c>
      <c r="M695" s="67"/>
      <c r="N695" s="69" t="e">
        <f t="shared" si="30"/>
        <v>#DIV/0!</v>
      </c>
    </row>
    <row r="696" spans="2:14" x14ac:dyDescent="0.25">
      <c r="B696" s="57"/>
      <c r="C696" s="64"/>
      <c r="D696" s="58"/>
      <c r="E696" s="58"/>
      <c r="F696" s="65"/>
      <c r="G696" s="65"/>
      <c r="H696" s="66"/>
      <c r="I696" s="60"/>
      <c r="J696" s="60"/>
      <c r="K696" s="61">
        <f t="shared" si="29"/>
        <v>0</v>
      </c>
      <c r="L696" s="62" t="s">
        <v>75</v>
      </c>
      <c r="M696" s="67"/>
      <c r="N696" s="69" t="e">
        <f t="shared" si="30"/>
        <v>#DIV/0!</v>
      </c>
    </row>
    <row r="697" spans="2:14" x14ac:dyDescent="0.25">
      <c r="B697" s="57"/>
      <c r="C697" s="64"/>
      <c r="D697" s="58"/>
      <c r="E697" s="58"/>
      <c r="F697" s="65"/>
      <c r="G697" s="65"/>
      <c r="H697" s="66"/>
      <c r="I697" s="60"/>
      <c r="J697" s="60"/>
      <c r="K697" s="61">
        <f t="shared" si="29"/>
        <v>0</v>
      </c>
      <c r="L697" s="62" t="s">
        <v>75</v>
      </c>
      <c r="M697" s="67"/>
      <c r="N697" s="69" t="e">
        <f t="shared" si="30"/>
        <v>#DIV/0!</v>
      </c>
    </row>
    <row r="698" spans="2:14" x14ac:dyDescent="0.25">
      <c r="B698" s="57"/>
      <c r="C698" s="64"/>
      <c r="D698" s="58"/>
      <c r="E698" s="58"/>
      <c r="F698" s="65"/>
      <c r="G698" s="65"/>
      <c r="H698" s="66"/>
      <c r="I698" s="60"/>
      <c r="J698" s="60"/>
      <c r="K698" s="61">
        <f t="shared" si="29"/>
        <v>0</v>
      </c>
      <c r="L698" s="62" t="s">
        <v>75</v>
      </c>
      <c r="M698" s="67"/>
      <c r="N698" s="69" t="e">
        <f t="shared" si="30"/>
        <v>#DIV/0!</v>
      </c>
    </row>
    <row r="699" spans="2:14" x14ac:dyDescent="0.25">
      <c r="B699" s="57"/>
      <c r="C699" s="64"/>
      <c r="D699" s="58"/>
      <c r="E699" s="58"/>
      <c r="F699" s="65"/>
      <c r="G699" s="65"/>
      <c r="H699" s="66"/>
      <c r="I699" s="60"/>
      <c r="J699" s="60"/>
      <c r="K699" s="61">
        <f t="shared" si="29"/>
        <v>0</v>
      </c>
      <c r="L699" s="62" t="s">
        <v>75</v>
      </c>
      <c r="M699" s="67"/>
      <c r="N699" s="69" t="e">
        <f t="shared" si="30"/>
        <v>#DIV/0!</v>
      </c>
    </row>
    <row r="700" spans="2:14" x14ac:dyDescent="0.25">
      <c r="B700" s="57"/>
      <c r="C700" s="64"/>
      <c r="D700" s="58"/>
      <c r="E700" s="58"/>
      <c r="F700" s="65"/>
      <c r="G700" s="65"/>
      <c r="H700" s="66"/>
      <c r="I700" s="60"/>
      <c r="J700" s="60"/>
      <c r="K700" s="61">
        <f t="shared" si="29"/>
        <v>0</v>
      </c>
      <c r="L700" s="62" t="s">
        <v>75</v>
      </c>
      <c r="M700" s="67"/>
      <c r="N700" s="69" t="e">
        <f t="shared" si="30"/>
        <v>#DIV/0!</v>
      </c>
    </row>
    <row r="701" spans="2:14" x14ac:dyDescent="0.25">
      <c r="B701" s="57"/>
      <c r="C701" s="64"/>
      <c r="D701" s="58"/>
      <c r="E701" s="58"/>
      <c r="F701" s="65"/>
      <c r="G701" s="65"/>
      <c r="H701" s="66"/>
      <c r="I701" s="60"/>
      <c r="J701" s="60"/>
      <c r="K701" s="61">
        <f t="shared" si="29"/>
        <v>0</v>
      </c>
      <c r="L701" s="62" t="s">
        <v>75</v>
      </c>
      <c r="M701" s="67"/>
      <c r="N701" s="69" t="e">
        <f t="shared" si="30"/>
        <v>#DIV/0!</v>
      </c>
    </row>
    <row r="702" spans="2:14" x14ac:dyDescent="0.25">
      <c r="B702" s="57"/>
      <c r="C702" s="64"/>
      <c r="D702" s="58"/>
      <c r="E702" s="58"/>
      <c r="F702" s="65"/>
      <c r="G702" s="65"/>
      <c r="H702" s="66"/>
      <c r="I702" s="60"/>
      <c r="J702" s="60"/>
      <c r="K702" s="61">
        <f t="shared" si="29"/>
        <v>0</v>
      </c>
      <c r="L702" s="62" t="s">
        <v>75</v>
      </c>
      <c r="M702" s="67"/>
      <c r="N702" s="69" t="e">
        <f t="shared" si="30"/>
        <v>#DIV/0!</v>
      </c>
    </row>
    <row r="703" spans="2:14" x14ac:dyDescent="0.25">
      <c r="B703" s="57"/>
      <c r="C703" s="64"/>
      <c r="D703" s="58"/>
      <c r="E703" s="58"/>
      <c r="F703" s="65"/>
      <c r="G703" s="65"/>
      <c r="H703" s="66"/>
      <c r="I703" s="60"/>
      <c r="J703" s="60"/>
      <c r="K703" s="61">
        <f t="shared" si="29"/>
        <v>0</v>
      </c>
      <c r="L703" s="62" t="s">
        <v>75</v>
      </c>
      <c r="M703" s="67"/>
      <c r="N703" s="69" t="e">
        <f t="shared" si="30"/>
        <v>#DIV/0!</v>
      </c>
    </row>
    <row r="704" spans="2:14" x14ac:dyDescent="0.25">
      <c r="B704" s="57"/>
      <c r="C704" s="64"/>
      <c r="D704" s="58"/>
      <c r="E704" s="58"/>
      <c r="F704" s="65"/>
      <c r="G704" s="65"/>
      <c r="H704" s="66"/>
      <c r="I704" s="60"/>
      <c r="J704" s="60"/>
      <c r="K704" s="61">
        <f t="shared" si="29"/>
        <v>0</v>
      </c>
      <c r="L704" s="62" t="s">
        <v>75</v>
      </c>
      <c r="M704" s="67"/>
      <c r="N704" s="69" t="e">
        <f t="shared" si="30"/>
        <v>#DIV/0!</v>
      </c>
    </row>
    <row r="705" spans="2:14" x14ac:dyDescent="0.25">
      <c r="B705" s="57"/>
      <c r="C705" s="64"/>
      <c r="D705" s="58"/>
      <c r="E705" s="58"/>
      <c r="F705" s="65"/>
      <c r="G705" s="65"/>
      <c r="H705" s="66"/>
      <c r="I705" s="60"/>
      <c r="J705" s="60"/>
      <c r="K705" s="61">
        <f t="shared" si="29"/>
        <v>0</v>
      </c>
      <c r="L705" s="62" t="s">
        <v>75</v>
      </c>
      <c r="M705" s="67"/>
      <c r="N705" s="69" t="e">
        <f t="shared" si="30"/>
        <v>#DIV/0!</v>
      </c>
    </row>
    <row r="706" spans="2:14" x14ac:dyDescent="0.25">
      <c r="B706" s="57"/>
      <c r="C706" s="64"/>
      <c r="D706" s="58"/>
      <c r="E706" s="58"/>
      <c r="F706" s="65"/>
      <c r="G706" s="65"/>
      <c r="H706" s="66"/>
      <c r="I706" s="60"/>
      <c r="J706" s="60"/>
      <c r="K706" s="61">
        <f t="shared" si="29"/>
        <v>0</v>
      </c>
      <c r="L706" s="62" t="s">
        <v>75</v>
      </c>
      <c r="M706" s="67"/>
      <c r="N706" s="69" t="e">
        <f t="shared" si="30"/>
        <v>#DIV/0!</v>
      </c>
    </row>
    <row r="707" spans="2:14" x14ac:dyDescent="0.25">
      <c r="B707" s="57"/>
      <c r="C707" s="64"/>
      <c r="D707" s="58"/>
      <c r="E707" s="58"/>
      <c r="F707" s="65"/>
      <c r="G707" s="65"/>
      <c r="H707" s="66"/>
      <c r="I707" s="60"/>
      <c r="J707" s="60"/>
      <c r="K707" s="61">
        <f t="shared" si="29"/>
        <v>0</v>
      </c>
      <c r="L707" s="62" t="s">
        <v>75</v>
      </c>
      <c r="M707" s="67"/>
      <c r="N707" s="69" t="e">
        <f t="shared" si="30"/>
        <v>#DIV/0!</v>
      </c>
    </row>
    <row r="708" spans="2:14" x14ac:dyDescent="0.25">
      <c r="B708" s="57"/>
      <c r="C708" s="64"/>
      <c r="D708" s="58"/>
      <c r="E708" s="58"/>
      <c r="F708" s="65"/>
      <c r="G708" s="65"/>
      <c r="H708" s="66"/>
      <c r="I708" s="60"/>
      <c r="J708" s="60"/>
      <c r="K708" s="61">
        <f t="shared" si="29"/>
        <v>0</v>
      </c>
      <c r="L708" s="62" t="s">
        <v>75</v>
      </c>
      <c r="M708" s="67"/>
      <c r="N708" s="69" t="e">
        <f t="shared" si="30"/>
        <v>#DIV/0!</v>
      </c>
    </row>
    <row r="709" spans="2:14" x14ac:dyDescent="0.25">
      <c r="B709" s="57"/>
      <c r="C709" s="64"/>
      <c r="D709" s="58"/>
      <c r="E709" s="58"/>
      <c r="F709" s="65"/>
      <c r="G709" s="65"/>
      <c r="H709" s="66"/>
      <c r="I709" s="60"/>
      <c r="J709" s="60"/>
      <c r="K709" s="61">
        <f t="shared" si="29"/>
        <v>0</v>
      </c>
      <c r="L709" s="62" t="s">
        <v>75</v>
      </c>
      <c r="M709" s="67"/>
      <c r="N709" s="69" t="e">
        <f t="shared" si="30"/>
        <v>#DIV/0!</v>
      </c>
    </row>
    <row r="710" spans="2:14" x14ac:dyDescent="0.25">
      <c r="B710" s="57"/>
      <c r="C710" s="64"/>
      <c r="D710" s="58"/>
      <c r="E710" s="58"/>
      <c r="F710" s="65"/>
      <c r="G710" s="65"/>
      <c r="H710" s="66"/>
      <c r="I710" s="60"/>
      <c r="J710" s="60"/>
      <c r="K710" s="61">
        <f t="shared" si="29"/>
        <v>0</v>
      </c>
      <c r="L710" s="62" t="s">
        <v>75</v>
      </c>
      <c r="M710" s="67"/>
      <c r="N710" s="69" t="e">
        <f t="shared" si="30"/>
        <v>#DIV/0!</v>
      </c>
    </row>
    <row r="711" spans="2:14" x14ac:dyDescent="0.25">
      <c r="B711" s="57"/>
      <c r="C711" s="64"/>
      <c r="D711" s="58"/>
      <c r="E711" s="58"/>
      <c r="F711" s="65"/>
      <c r="G711" s="65"/>
      <c r="H711" s="66"/>
      <c r="I711" s="60"/>
      <c r="J711" s="60"/>
      <c r="K711" s="61">
        <f t="shared" si="29"/>
        <v>0</v>
      </c>
      <c r="L711" s="62" t="s">
        <v>75</v>
      </c>
      <c r="M711" s="67"/>
      <c r="N711" s="69" t="e">
        <f t="shared" si="30"/>
        <v>#DIV/0!</v>
      </c>
    </row>
    <row r="712" spans="2:14" x14ac:dyDescent="0.25">
      <c r="B712" s="57"/>
      <c r="C712" s="64"/>
      <c r="D712" s="58"/>
      <c r="E712" s="58"/>
      <c r="F712" s="65"/>
      <c r="G712" s="65"/>
      <c r="H712" s="66"/>
      <c r="I712" s="60"/>
      <c r="J712" s="60"/>
      <c r="K712" s="61">
        <f t="shared" si="29"/>
        <v>0</v>
      </c>
      <c r="L712" s="62" t="s">
        <v>75</v>
      </c>
      <c r="M712" s="67"/>
      <c r="N712" s="69" t="e">
        <f t="shared" si="30"/>
        <v>#DIV/0!</v>
      </c>
    </row>
    <row r="713" spans="2:14" x14ac:dyDescent="0.25">
      <c r="B713" s="57"/>
      <c r="C713" s="64"/>
      <c r="D713" s="58"/>
      <c r="E713" s="58"/>
      <c r="F713" s="65"/>
      <c r="G713" s="65"/>
      <c r="H713" s="66"/>
      <c r="I713" s="60"/>
      <c r="J713" s="60"/>
      <c r="K713" s="61">
        <f t="shared" ref="K713:K776" si="31">+J713-I713</f>
        <v>0</v>
      </c>
      <c r="L713" s="62" t="s">
        <v>75</v>
      </c>
      <c r="M713" s="67"/>
      <c r="N713" s="69" t="e">
        <f t="shared" ref="N713:N776" si="32">+K714/M714</f>
        <v>#DIV/0!</v>
      </c>
    </row>
    <row r="714" spans="2:14" x14ac:dyDescent="0.25">
      <c r="B714" s="57"/>
      <c r="C714" s="64"/>
      <c r="D714" s="58"/>
      <c r="E714" s="58"/>
      <c r="F714" s="65"/>
      <c r="G714" s="65"/>
      <c r="H714" s="66"/>
      <c r="I714" s="60"/>
      <c r="J714" s="60"/>
      <c r="K714" s="61">
        <f t="shared" si="31"/>
        <v>0</v>
      </c>
      <c r="L714" s="62" t="s">
        <v>75</v>
      </c>
      <c r="M714" s="67"/>
      <c r="N714" s="69" t="e">
        <f t="shared" si="32"/>
        <v>#DIV/0!</v>
      </c>
    </row>
    <row r="715" spans="2:14" x14ac:dyDescent="0.25">
      <c r="B715" s="57"/>
      <c r="C715" s="64"/>
      <c r="D715" s="58"/>
      <c r="E715" s="58"/>
      <c r="F715" s="65"/>
      <c r="G715" s="65"/>
      <c r="H715" s="66"/>
      <c r="I715" s="60"/>
      <c r="J715" s="60"/>
      <c r="K715" s="61">
        <f t="shared" si="31"/>
        <v>0</v>
      </c>
      <c r="L715" s="62" t="s">
        <v>75</v>
      </c>
      <c r="M715" s="67"/>
      <c r="N715" s="69" t="e">
        <f t="shared" si="32"/>
        <v>#DIV/0!</v>
      </c>
    </row>
    <row r="716" spans="2:14" x14ac:dyDescent="0.25">
      <c r="B716" s="57"/>
      <c r="C716" s="64"/>
      <c r="D716" s="58"/>
      <c r="E716" s="58"/>
      <c r="F716" s="65"/>
      <c r="G716" s="65"/>
      <c r="H716" s="66"/>
      <c r="I716" s="60"/>
      <c r="J716" s="60"/>
      <c r="K716" s="61">
        <f t="shared" si="31"/>
        <v>0</v>
      </c>
      <c r="L716" s="62" t="s">
        <v>75</v>
      </c>
      <c r="M716" s="67"/>
      <c r="N716" s="69" t="e">
        <f t="shared" si="32"/>
        <v>#DIV/0!</v>
      </c>
    </row>
    <row r="717" spans="2:14" x14ac:dyDescent="0.25">
      <c r="B717" s="57"/>
      <c r="C717" s="64"/>
      <c r="D717" s="58"/>
      <c r="E717" s="58"/>
      <c r="F717" s="65"/>
      <c r="G717" s="65"/>
      <c r="H717" s="66"/>
      <c r="I717" s="60"/>
      <c r="J717" s="60"/>
      <c r="K717" s="61">
        <f t="shared" si="31"/>
        <v>0</v>
      </c>
      <c r="L717" s="62" t="s">
        <v>75</v>
      </c>
      <c r="M717" s="67"/>
      <c r="N717" s="69" t="e">
        <f t="shared" si="32"/>
        <v>#DIV/0!</v>
      </c>
    </row>
    <row r="718" spans="2:14" x14ac:dyDescent="0.25">
      <c r="B718" s="57"/>
      <c r="C718" s="64"/>
      <c r="D718" s="58"/>
      <c r="E718" s="58"/>
      <c r="F718" s="65"/>
      <c r="G718" s="65"/>
      <c r="H718" s="66"/>
      <c r="I718" s="60"/>
      <c r="J718" s="60"/>
      <c r="K718" s="61">
        <f t="shared" si="31"/>
        <v>0</v>
      </c>
      <c r="L718" s="62" t="s">
        <v>75</v>
      </c>
      <c r="M718" s="67"/>
      <c r="N718" s="69" t="e">
        <f t="shared" si="32"/>
        <v>#DIV/0!</v>
      </c>
    </row>
    <row r="719" spans="2:14" x14ac:dyDescent="0.25">
      <c r="B719" s="57"/>
      <c r="C719" s="64"/>
      <c r="D719" s="58"/>
      <c r="E719" s="58"/>
      <c r="F719" s="65"/>
      <c r="G719" s="65"/>
      <c r="H719" s="66"/>
      <c r="I719" s="60"/>
      <c r="J719" s="60"/>
      <c r="K719" s="61">
        <f t="shared" si="31"/>
        <v>0</v>
      </c>
      <c r="L719" s="62" t="s">
        <v>75</v>
      </c>
      <c r="M719" s="67"/>
      <c r="N719" s="69" t="e">
        <f t="shared" si="32"/>
        <v>#DIV/0!</v>
      </c>
    </row>
    <row r="720" spans="2:14" x14ac:dyDescent="0.25">
      <c r="B720" s="57"/>
      <c r="C720" s="64"/>
      <c r="D720" s="58"/>
      <c r="E720" s="58"/>
      <c r="F720" s="65"/>
      <c r="G720" s="65"/>
      <c r="H720" s="66"/>
      <c r="I720" s="60"/>
      <c r="J720" s="60"/>
      <c r="K720" s="61">
        <f t="shared" si="31"/>
        <v>0</v>
      </c>
      <c r="L720" s="62" t="s">
        <v>75</v>
      </c>
      <c r="M720" s="67"/>
      <c r="N720" s="69" t="e">
        <f t="shared" si="32"/>
        <v>#DIV/0!</v>
      </c>
    </row>
    <row r="721" spans="2:14" x14ac:dyDescent="0.25">
      <c r="B721" s="57"/>
      <c r="C721" s="64"/>
      <c r="D721" s="58"/>
      <c r="E721" s="58"/>
      <c r="F721" s="65"/>
      <c r="G721" s="65"/>
      <c r="H721" s="66"/>
      <c r="I721" s="60"/>
      <c r="J721" s="60"/>
      <c r="K721" s="61">
        <f t="shared" si="31"/>
        <v>0</v>
      </c>
      <c r="L721" s="62" t="s">
        <v>75</v>
      </c>
      <c r="M721" s="67"/>
      <c r="N721" s="69" t="e">
        <f t="shared" si="32"/>
        <v>#DIV/0!</v>
      </c>
    </row>
    <row r="722" spans="2:14" x14ac:dyDescent="0.25">
      <c r="B722" s="57"/>
      <c r="C722" s="64"/>
      <c r="D722" s="58"/>
      <c r="E722" s="58"/>
      <c r="F722" s="65"/>
      <c r="G722" s="65"/>
      <c r="H722" s="66"/>
      <c r="I722" s="60"/>
      <c r="J722" s="60"/>
      <c r="K722" s="61">
        <f t="shared" si="31"/>
        <v>0</v>
      </c>
      <c r="L722" s="62" t="s">
        <v>75</v>
      </c>
      <c r="M722" s="67"/>
      <c r="N722" s="69" t="e">
        <f t="shared" si="32"/>
        <v>#DIV/0!</v>
      </c>
    </row>
    <row r="723" spans="2:14" x14ac:dyDescent="0.25">
      <c r="B723" s="57"/>
      <c r="C723" s="64"/>
      <c r="D723" s="58"/>
      <c r="E723" s="58"/>
      <c r="F723" s="65"/>
      <c r="G723" s="65"/>
      <c r="H723" s="66"/>
      <c r="I723" s="60"/>
      <c r="J723" s="60"/>
      <c r="K723" s="61">
        <f t="shared" si="31"/>
        <v>0</v>
      </c>
      <c r="L723" s="62" t="s">
        <v>75</v>
      </c>
      <c r="M723" s="67"/>
      <c r="N723" s="69" t="e">
        <f t="shared" si="32"/>
        <v>#DIV/0!</v>
      </c>
    </row>
    <row r="724" spans="2:14" x14ac:dyDescent="0.25">
      <c r="B724" s="57"/>
      <c r="C724" s="64"/>
      <c r="D724" s="58"/>
      <c r="E724" s="58"/>
      <c r="F724" s="65"/>
      <c r="G724" s="65"/>
      <c r="H724" s="66"/>
      <c r="I724" s="60"/>
      <c r="J724" s="60"/>
      <c r="K724" s="61">
        <f t="shared" si="31"/>
        <v>0</v>
      </c>
      <c r="L724" s="62" t="s">
        <v>75</v>
      </c>
      <c r="M724" s="67"/>
      <c r="N724" s="69" t="e">
        <f t="shared" si="32"/>
        <v>#DIV/0!</v>
      </c>
    </row>
    <row r="725" spans="2:14" x14ac:dyDescent="0.25">
      <c r="B725" s="57"/>
      <c r="C725" s="64"/>
      <c r="D725" s="58"/>
      <c r="E725" s="58"/>
      <c r="F725" s="65"/>
      <c r="G725" s="65"/>
      <c r="H725" s="66"/>
      <c r="I725" s="60"/>
      <c r="J725" s="60"/>
      <c r="K725" s="61">
        <f t="shared" si="31"/>
        <v>0</v>
      </c>
      <c r="L725" s="62" t="s">
        <v>75</v>
      </c>
      <c r="M725" s="67"/>
      <c r="N725" s="69" t="e">
        <f t="shared" si="32"/>
        <v>#DIV/0!</v>
      </c>
    </row>
    <row r="726" spans="2:14" x14ac:dyDescent="0.25">
      <c r="B726" s="57"/>
      <c r="C726" s="64"/>
      <c r="D726" s="58"/>
      <c r="E726" s="58"/>
      <c r="F726" s="65"/>
      <c r="G726" s="65"/>
      <c r="H726" s="66"/>
      <c r="I726" s="60"/>
      <c r="J726" s="60"/>
      <c r="K726" s="61">
        <f t="shared" si="31"/>
        <v>0</v>
      </c>
      <c r="L726" s="62" t="s">
        <v>75</v>
      </c>
      <c r="M726" s="67"/>
      <c r="N726" s="69" t="e">
        <f t="shared" si="32"/>
        <v>#DIV/0!</v>
      </c>
    </row>
    <row r="727" spans="2:14" x14ac:dyDescent="0.25">
      <c r="B727" s="57"/>
      <c r="C727" s="64"/>
      <c r="D727" s="58"/>
      <c r="E727" s="58"/>
      <c r="F727" s="65"/>
      <c r="G727" s="65"/>
      <c r="H727" s="66"/>
      <c r="I727" s="60"/>
      <c r="J727" s="60"/>
      <c r="K727" s="61">
        <f t="shared" si="31"/>
        <v>0</v>
      </c>
      <c r="L727" s="62" t="s">
        <v>75</v>
      </c>
      <c r="M727" s="67"/>
      <c r="N727" s="69" t="e">
        <f t="shared" si="32"/>
        <v>#DIV/0!</v>
      </c>
    </row>
    <row r="728" spans="2:14" x14ac:dyDescent="0.25">
      <c r="B728" s="57"/>
      <c r="C728" s="64"/>
      <c r="D728" s="58"/>
      <c r="E728" s="58"/>
      <c r="F728" s="65"/>
      <c r="G728" s="65"/>
      <c r="H728" s="66"/>
      <c r="I728" s="60"/>
      <c r="J728" s="60"/>
      <c r="K728" s="61">
        <f t="shared" si="31"/>
        <v>0</v>
      </c>
      <c r="L728" s="62" t="s">
        <v>75</v>
      </c>
      <c r="M728" s="67"/>
      <c r="N728" s="69" t="e">
        <f t="shared" si="32"/>
        <v>#DIV/0!</v>
      </c>
    </row>
    <row r="729" spans="2:14" x14ac:dyDescent="0.25">
      <c r="B729" s="57"/>
      <c r="C729" s="64"/>
      <c r="D729" s="58"/>
      <c r="E729" s="58"/>
      <c r="F729" s="65"/>
      <c r="G729" s="65"/>
      <c r="H729" s="66"/>
      <c r="I729" s="60"/>
      <c r="J729" s="60"/>
      <c r="K729" s="61">
        <f t="shared" si="31"/>
        <v>0</v>
      </c>
      <c r="L729" s="62" t="s">
        <v>75</v>
      </c>
      <c r="M729" s="67"/>
      <c r="N729" s="69" t="e">
        <f t="shared" si="32"/>
        <v>#DIV/0!</v>
      </c>
    </row>
    <row r="730" spans="2:14" x14ac:dyDescent="0.25">
      <c r="B730" s="57"/>
      <c r="C730" s="64"/>
      <c r="D730" s="58"/>
      <c r="E730" s="58"/>
      <c r="F730" s="65"/>
      <c r="G730" s="65"/>
      <c r="H730" s="66"/>
      <c r="I730" s="60"/>
      <c r="J730" s="60"/>
      <c r="K730" s="61">
        <f t="shared" si="31"/>
        <v>0</v>
      </c>
      <c r="L730" s="62" t="s">
        <v>75</v>
      </c>
      <c r="M730" s="67"/>
      <c r="N730" s="69" t="e">
        <f t="shared" si="32"/>
        <v>#DIV/0!</v>
      </c>
    </row>
    <row r="731" spans="2:14" x14ac:dyDescent="0.25">
      <c r="B731" s="57"/>
      <c r="C731" s="64"/>
      <c r="D731" s="58"/>
      <c r="E731" s="58"/>
      <c r="F731" s="65"/>
      <c r="G731" s="65"/>
      <c r="H731" s="66"/>
      <c r="I731" s="60"/>
      <c r="J731" s="60"/>
      <c r="K731" s="61">
        <f t="shared" si="31"/>
        <v>0</v>
      </c>
      <c r="L731" s="62" t="s">
        <v>75</v>
      </c>
      <c r="M731" s="67"/>
      <c r="N731" s="69" t="e">
        <f t="shared" si="32"/>
        <v>#DIV/0!</v>
      </c>
    </row>
    <row r="732" spans="2:14" x14ac:dyDescent="0.25">
      <c r="B732" s="57"/>
      <c r="C732" s="64"/>
      <c r="D732" s="58"/>
      <c r="E732" s="58"/>
      <c r="F732" s="65"/>
      <c r="G732" s="65"/>
      <c r="H732" s="66"/>
      <c r="I732" s="60"/>
      <c r="J732" s="60"/>
      <c r="K732" s="61">
        <f t="shared" si="31"/>
        <v>0</v>
      </c>
      <c r="L732" s="62" t="s">
        <v>75</v>
      </c>
      <c r="M732" s="67"/>
      <c r="N732" s="69" t="e">
        <f t="shared" si="32"/>
        <v>#DIV/0!</v>
      </c>
    </row>
    <row r="733" spans="2:14" x14ac:dyDescent="0.25">
      <c r="B733" s="57"/>
      <c r="C733" s="64"/>
      <c r="D733" s="58"/>
      <c r="E733" s="58"/>
      <c r="F733" s="65"/>
      <c r="G733" s="65"/>
      <c r="H733" s="66"/>
      <c r="I733" s="60"/>
      <c r="J733" s="60"/>
      <c r="K733" s="61">
        <f t="shared" si="31"/>
        <v>0</v>
      </c>
      <c r="L733" s="62" t="s">
        <v>75</v>
      </c>
      <c r="M733" s="67"/>
      <c r="N733" s="69" t="e">
        <f t="shared" si="32"/>
        <v>#DIV/0!</v>
      </c>
    </row>
    <row r="734" spans="2:14" x14ac:dyDescent="0.25">
      <c r="B734" s="57"/>
      <c r="C734" s="64"/>
      <c r="D734" s="58"/>
      <c r="E734" s="58"/>
      <c r="F734" s="65"/>
      <c r="G734" s="65"/>
      <c r="H734" s="66"/>
      <c r="I734" s="60"/>
      <c r="J734" s="60"/>
      <c r="K734" s="61">
        <f t="shared" si="31"/>
        <v>0</v>
      </c>
      <c r="L734" s="62" t="s">
        <v>75</v>
      </c>
      <c r="M734" s="67"/>
      <c r="N734" s="69" t="e">
        <f t="shared" si="32"/>
        <v>#DIV/0!</v>
      </c>
    </row>
    <row r="735" spans="2:14" x14ac:dyDescent="0.25">
      <c r="B735" s="57"/>
      <c r="C735" s="64"/>
      <c r="D735" s="58"/>
      <c r="E735" s="58"/>
      <c r="F735" s="65"/>
      <c r="G735" s="65"/>
      <c r="H735" s="66"/>
      <c r="I735" s="60"/>
      <c r="J735" s="60"/>
      <c r="K735" s="61">
        <f t="shared" si="31"/>
        <v>0</v>
      </c>
      <c r="L735" s="62" t="s">
        <v>75</v>
      </c>
      <c r="M735" s="67"/>
      <c r="N735" s="69" t="e">
        <f t="shared" si="32"/>
        <v>#DIV/0!</v>
      </c>
    </row>
    <row r="736" spans="2:14" x14ac:dyDescent="0.25">
      <c r="B736" s="57"/>
      <c r="C736" s="64"/>
      <c r="D736" s="58"/>
      <c r="E736" s="58"/>
      <c r="F736" s="65"/>
      <c r="G736" s="65"/>
      <c r="H736" s="66"/>
      <c r="I736" s="60"/>
      <c r="J736" s="60"/>
      <c r="K736" s="61">
        <f t="shared" si="31"/>
        <v>0</v>
      </c>
      <c r="L736" s="62" t="s">
        <v>75</v>
      </c>
      <c r="M736" s="67"/>
      <c r="N736" s="69" t="e">
        <f t="shared" si="32"/>
        <v>#DIV/0!</v>
      </c>
    </row>
    <row r="737" spans="2:14" x14ac:dyDescent="0.25">
      <c r="B737" s="57"/>
      <c r="C737" s="64"/>
      <c r="D737" s="58"/>
      <c r="E737" s="58"/>
      <c r="F737" s="65"/>
      <c r="G737" s="65"/>
      <c r="H737" s="66"/>
      <c r="I737" s="60"/>
      <c r="J737" s="60"/>
      <c r="K737" s="61">
        <f t="shared" si="31"/>
        <v>0</v>
      </c>
      <c r="L737" s="62" t="s">
        <v>75</v>
      </c>
      <c r="M737" s="67"/>
      <c r="N737" s="69" t="e">
        <f t="shared" si="32"/>
        <v>#DIV/0!</v>
      </c>
    </row>
    <row r="738" spans="2:14" x14ac:dyDescent="0.25">
      <c r="B738" s="57"/>
      <c r="C738" s="64"/>
      <c r="D738" s="58"/>
      <c r="E738" s="58"/>
      <c r="F738" s="65"/>
      <c r="G738" s="65"/>
      <c r="H738" s="66"/>
      <c r="I738" s="60"/>
      <c r="J738" s="60"/>
      <c r="K738" s="61">
        <f t="shared" si="31"/>
        <v>0</v>
      </c>
      <c r="L738" s="62" t="s">
        <v>75</v>
      </c>
      <c r="M738" s="67"/>
      <c r="N738" s="69" t="e">
        <f t="shared" si="32"/>
        <v>#DIV/0!</v>
      </c>
    </row>
    <row r="739" spans="2:14" x14ac:dyDescent="0.25">
      <c r="B739" s="57"/>
      <c r="C739" s="64"/>
      <c r="D739" s="58"/>
      <c r="E739" s="58"/>
      <c r="F739" s="65"/>
      <c r="G739" s="65"/>
      <c r="H739" s="66"/>
      <c r="I739" s="60"/>
      <c r="J739" s="60"/>
      <c r="K739" s="61">
        <f t="shared" si="31"/>
        <v>0</v>
      </c>
      <c r="L739" s="62" t="s">
        <v>75</v>
      </c>
      <c r="M739" s="67"/>
      <c r="N739" s="69" t="e">
        <f t="shared" si="32"/>
        <v>#DIV/0!</v>
      </c>
    </row>
    <row r="740" spans="2:14" x14ac:dyDescent="0.25">
      <c r="B740" s="57"/>
      <c r="C740" s="64"/>
      <c r="D740" s="58"/>
      <c r="E740" s="58"/>
      <c r="F740" s="65"/>
      <c r="G740" s="65"/>
      <c r="H740" s="66"/>
      <c r="I740" s="60"/>
      <c r="J740" s="60"/>
      <c r="K740" s="61">
        <f t="shared" si="31"/>
        <v>0</v>
      </c>
      <c r="L740" s="62" t="s">
        <v>75</v>
      </c>
      <c r="M740" s="67"/>
      <c r="N740" s="69" t="e">
        <f t="shared" si="32"/>
        <v>#DIV/0!</v>
      </c>
    </row>
    <row r="741" spans="2:14" x14ac:dyDescent="0.25">
      <c r="B741" s="57"/>
      <c r="C741" s="64"/>
      <c r="D741" s="58"/>
      <c r="E741" s="58"/>
      <c r="F741" s="65"/>
      <c r="G741" s="65"/>
      <c r="H741" s="66"/>
      <c r="I741" s="60"/>
      <c r="J741" s="60"/>
      <c r="K741" s="61">
        <f t="shared" si="31"/>
        <v>0</v>
      </c>
      <c r="L741" s="62" t="s">
        <v>75</v>
      </c>
      <c r="M741" s="67"/>
      <c r="N741" s="69" t="e">
        <f t="shared" si="32"/>
        <v>#DIV/0!</v>
      </c>
    </row>
    <row r="742" spans="2:14" x14ac:dyDescent="0.25">
      <c r="B742" s="57"/>
      <c r="C742" s="64"/>
      <c r="D742" s="58"/>
      <c r="E742" s="58"/>
      <c r="F742" s="65"/>
      <c r="G742" s="65"/>
      <c r="H742" s="66"/>
      <c r="I742" s="60"/>
      <c r="J742" s="60"/>
      <c r="K742" s="61">
        <f t="shared" si="31"/>
        <v>0</v>
      </c>
      <c r="L742" s="62" t="s">
        <v>75</v>
      </c>
      <c r="M742" s="67"/>
      <c r="N742" s="69" t="e">
        <f t="shared" si="32"/>
        <v>#DIV/0!</v>
      </c>
    </row>
    <row r="743" spans="2:14" x14ac:dyDescent="0.25">
      <c r="B743" s="57"/>
      <c r="C743" s="64"/>
      <c r="D743" s="58"/>
      <c r="E743" s="58"/>
      <c r="F743" s="65"/>
      <c r="G743" s="65"/>
      <c r="H743" s="66"/>
      <c r="I743" s="60"/>
      <c r="J743" s="60"/>
      <c r="K743" s="61">
        <f t="shared" si="31"/>
        <v>0</v>
      </c>
      <c r="L743" s="62" t="s">
        <v>75</v>
      </c>
      <c r="M743" s="67"/>
      <c r="N743" s="69" t="e">
        <f t="shared" si="32"/>
        <v>#DIV/0!</v>
      </c>
    </row>
    <row r="744" spans="2:14" x14ac:dyDescent="0.25">
      <c r="B744" s="57"/>
      <c r="C744" s="64"/>
      <c r="D744" s="58"/>
      <c r="E744" s="58"/>
      <c r="F744" s="65"/>
      <c r="G744" s="65"/>
      <c r="H744" s="66"/>
      <c r="I744" s="60"/>
      <c r="J744" s="60"/>
      <c r="K744" s="61">
        <f t="shared" si="31"/>
        <v>0</v>
      </c>
      <c r="L744" s="62" t="s">
        <v>75</v>
      </c>
      <c r="M744" s="67"/>
      <c r="N744" s="69" t="e">
        <f t="shared" si="32"/>
        <v>#DIV/0!</v>
      </c>
    </row>
    <row r="745" spans="2:14" x14ac:dyDescent="0.25">
      <c r="B745" s="57"/>
      <c r="C745" s="64"/>
      <c r="D745" s="58"/>
      <c r="E745" s="58"/>
      <c r="F745" s="65"/>
      <c r="G745" s="65"/>
      <c r="H745" s="66"/>
      <c r="I745" s="60"/>
      <c r="J745" s="60"/>
      <c r="K745" s="61">
        <f t="shared" si="31"/>
        <v>0</v>
      </c>
      <c r="L745" s="62" t="s">
        <v>75</v>
      </c>
      <c r="M745" s="67"/>
      <c r="N745" s="69" t="e">
        <f t="shared" si="32"/>
        <v>#DIV/0!</v>
      </c>
    </row>
    <row r="746" spans="2:14" x14ac:dyDescent="0.25">
      <c r="B746" s="57"/>
      <c r="C746" s="64"/>
      <c r="D746" s="58"/>
      <c r="E746" s="58"/>
      <c r="F746" s="65"/>
      <c r="G746" s="65"/>
      <c r="H746" s="66"/>
      <c r="I746" s="60"/>
      <c r="J746" s="60"/>
      <c r="K746" s="61">
        <f t="shared" si="31"/>
        <v>0</v>
      </c>
      <c r="L746" s="62" t="s">
        <v>75</v>
      </c>
      <c r="M746" s="67"/>
      <c r="N746" s="69" t="e">
        <f t="shared" si="32"/>
        <v>#DIV/0!</v>
      </c>
    </row>
    <row r="747" spans="2:14" x14ac:dyDescent="0.25">
      <c r="B747" s="57"/>
      <c r="C747" s="64"/>
      <c r="D747" s="58"/>
      <c r="E747" s="58"/>
      <c r="F747" s="65"/>
      <c r="G747" s="65"/>
      <c r="H747" s="66"/>
      <c r="I747" s="60"/>
      <c r="J747" s="60"/>
      <c r="K747" s="61">
        <f t="shared" si="31"/>
        <v>0</v>
      </c>
      <c r="L747" s="62" t="s">
        <v>75</v>
      </c>
      <c r="M747" s="67"/>
      <c r="N747" s="69" t="e">
        <f t="shared" si="32"/>
        <v>#DIV/0!</v>
      </c>
    </row>
    <row r="748" spans="2:14" x14ac:dyDescent="0.25">
      <c r="B748" s="57"/>
      <c r="C748" s="64"/>
      <c r="D748" s="58"/>
      <c r="E748" s="58"/>
      <c r="F748" s="65"/>
      <c r="G748" s="65"/>
      <c r="H748" s="66"/>
      <c r="I748" s="60"/>
      <c r="J748" s="60"/>
      <c r="K748" s="61">
        <f t="shared" si="31"/>
        <v>0</v>
      </c>
      <c r="L748" s="62" t="s">
        <v>75</v>
      </c>
      <c r="M748" s="67"/>
      <c r="N748" s="69" t="e">
        <f t="shared" si="32"/>
        <v>#DIV/0!</v>
      </c>
    </row>
    <row r="749" spans="2:14" x14ac:dyDescent="0.25">
      <c r="B749" s="57"/>
      <c r="C749" s="64"/>
      <c r="D749" s="58"/>
      <c r="E749" s="58"/>
      <c r="F749" s="65"/>
      <c r="G749" s="65"/>
      <c r="H749" s="66"/>
      <c r="I749" s="60"/>
      <c r="J749" s="60"/>
      <c r="K749" s="61">
        <f t="shared" si="31"/>
        <v>0</v>
      </c>
      <c r="L749" s="62" t="s">
        <v>75</v>
      </c>
      <c r="M749" s="67"/>
      <c r="N749" s="69" t="e">
        <f t="shared" si="32"/>
        <v>#DIV/0!</v>
      </c>
    </row>
    <row r="750" spans="2:14" x14ac:dyDescent="0.25">
      <c r="B750" s="57"/>
      <c r="C750" s="64"/>
      <c r="D750" s="58"/>
      <c r="E750" s="58"/>
      <c r="F750" s="65"/>
      <c r="G750" s="65"/>
      <c r="H750" s="66"/>
      <c r="I750" s="60"/>
      <c r="J750" s="60"/>
      <c r="K750" s="61">
        <f t="shared" si="31"/>
        <v>0</v>
      </c>
      <c r="L750" s="62" t="s">
        <v>75</v>
      </c>
      <c r="M750" s="67"/>
      <c r="N750" s="69" t="e">
        <f t="shared" si="32"/>
        <v>#DIV/0!</v>
      </c>
    </row>
    <row r="751" spans="2:14" x14ac:dyDescent="0.25">
      <c r="B751" s="57"/>
      <c r="C751" s="64"/>
      <c r="D751" s="58"/>
      <c r="E751" s="58"/>
      <c r="F751" s="65"/>
      <c r="G751" s="65"/>
      <c r="H751" s="66"/>
      <c r="I751" s="60"/>
      <c r="J751" s="60"/>
      <c r="K751" s="61">
        <f t="shared" si="31"/>
        <v>0</v>
      </c>
      <c r="L751" s="62" t="s">
        <v>75</v>
      </c>
      <c r="M751" s="67"/>
      <c r="N751" s="69" t="e">
        <f t="shared" si="32"/>
        <v>#DIV/0!</v>
      </c>
    </row>
    <row r="752" spans="2:14" x14ac:dyDescent="0.25">
      <c r="B752" s="57"/>
      <c r="C752" s="64"/>
      <c r="D752" s="58"/>
      <c r="E752" s="58"/>
      <c r="F752" s="65"/>
      <c r="G752" s="65"/>
      <c r="H752" s="66"/>
      <c r="I752" s="60"/>
      <c r="J752" s="60"/>
      <c r="K752" s="61">
        <f t="shared" si="31"/>
        <v>0</v>
      </c>
      <c r="L752" s="62" t="s">
        <v>75</v>
      </c>
      <c r="M752" s="67"/>
      <c r="N752" s="69" t="e">
        <f t="shared" si="32"/>
        <v>#DIV/0!</v>
      </c>
    </row>
    <row r="753" spans="2:14" x14ac:dyDescent="0.25">
      <c r="B753" s="57"/>
      <c r="C753" s="64"/>
      <c r="D753" s="58"/>
      <c r="E753" s="58"/>
      <c r="F753" s="65"/>
      <c r="G753" s="65"/>
      <c r="H753" s="66"/>
      <c r="I753" s="60"/>
      <c r="J753" s="60"/>
      <c r="K753" s="61">
        <f t="shared" si="31"/>
        <v>0</v>
      </c>
      <c r="L753" s="62" t="s">
        <v>75</v>
      </c>
      <c r="M753" s="67"/>
      <c r="N753" s="69" t="e">
        <f t="shared" si="32"/>
        <v>#DIV/0!</v>
      </c>
    </row>
    <row r="754" spans="2:14" x14ac:dyDescent="0.25">
      <c r="B754" s="57"/>
      <c r="C754" s="64"/>
      <c r="D754" s="58"/>
      <c r="E754" s="58"/>
      <c r="F754" s="65"/>
      <c r="G754" s="65"/>
      <c r="H754" s="66"/>
      <c r="I754" s="60"/>
      <c r="J754" s="60"/>
      <c r="K754" s="61">
        <f t="shared" si="31"/>
        <v>0</v>
      </c>
      <c r="L754" s="62" t="s">
        <v>75</v>
      </c>
      <c r="M754" s="67"/>
      <c r="N754" s="69" t="e">
        <f t="shared" si="32"/>
        <v>#DIV/0!</v>
      </c>
    </row>
    <row r="755" spans="2:14" x14ac:dyDescent="0.25">
      <c r="B755" s="57"/>
      <c r="C755" s="64"/>
      <c r="D755" s="58"/>
      <c r="E755" s="58"/>
      <c r="F755" s="65"/>
      <c r="G755" s="65"/>
      <c r="H755" s="66"/>
      <c r="I755" s="60"/>
      <c r="J755" s="60"/>
      <c r="K755" s="61">
        <f t="shared" si="31"/>
        <v>0</v>
      </c>
      <c r="L755" s="62" t="s">
        <v>75</v>
      </c>
      <c r="M755" s="67"/>
      <c r="N755" s="69" t="e">
        <f t="shared" si="32"/>
        <v>#DIV/0!</v>
      </c>
    </row>
    <row r="756" spans="2:14" x14ac:dyDescent="0.25">
      <c r="B756" s="57"/>
      <c r="C756" s="64"/>
      <c r="D756" s="58"/>
      <c r="E756" s="58"/>
      <c r="F756" s="65"/>
      <c r="G756" s="65"/>
      <c r="H756" s="66"/>
      <c r="I756" s="60"/>
      <c r="J756" s="60"/>
      <c r="K756" s="61">
        <f t="shared" si="31"/>
        <v>0</v>
      </c>
      <c r="L756" s="62" t="s">
        <v>75</v>
      </c>
      <c r="M756" s="67"/>
      <c r="N756" s="69" t="e">
        <f t="shared" si="32"/>
        <v>#DIV/0!</v>
      </c>
    </row>
    <row r="757" spans="2:14" x14ac:dyDescent="0.25">
      <c r="B757" s="57"/>
      <c r="C757" s="64"/>
      <c r="D757" s="58"/>
      <c r="E757" s="58"/>
      <c r="F757" s="65"/>
      <c r="G757" s="65"/>
      <c r="H757" s="66"/>
      <c r="I757" s="60"/>
      <c r="J757" s="60"/>
      <c r="K757" s="61">
        <f t="shared" si="31"/>
        <v>0</v>
      </c>
      <c r="L757" s="62" t="s">
        <v>75</v>
      </c>
      <c r="M757" s="67"/>
      <c r="N757" s="69" t="e">
        <f t="shared" si="32"/>
        <v>#DIV/0!</v>
      </c>
    </row>
    <row r="758" spans="2:14" x14ac:dyDescent="0.25">
      <c r="B758" s="57"/>
      <c r="C758" s="64"/>
      <c r="D758" s="58"/>
      <c r="E758" s="58"/>
      <c r="F758" s="65"/>
      <c r="G758" s="65"/>
      <c r="H758" s="66"/>
      <c r="I758" s="60"/>
      <c r="J758" s="60"/>
      <c r="K758" s="61">
        <f t="shared" si="31"/>
        <v>0</v>
      </c>
      <c r="L758" s="62" t="s">
        <v>75</v>
      </c>
      <c r="M758" s="67"/>
      <c r="N758" s="69" t="e">
        <f t="shared" si="32"/>
        <v>#DIV/0!</v>
      </c>
    </row>
    <row r="759" spans="2:14" x14ac:dyDescent="0.25">
      <c r="B759" s="57"/>
      <c r="C759" s="64"/>
      <c r="D759" s="58"/>
      <c r="E759" s="58"/>
      <c r="F759" s="65"/>
      <c r="G759" s="65"/>
      <c r="H759" s="66"/>
      <c r="I759" s="60"/>
      <c r="J759" s="60"/>
      <c r="K759" s="61">
        <f t="shared" si="31"/>
        <v>0</v>
      </c>
      <c r="L759" s="62" t="s">
        <v>75</v>
      </c>
      <c r="M759" s="67"/>
      <c r="N759" s="69" t="e">
        <f t="shared" si="32"/>
        <v>#DIV/0!</v>
      </c>
    </row>
    <row r="760" spans="2:14" x14ac:dyDescent="0.25">
      <c r="B760" s="57"/>
      <c r="C760" s="64"/>
      <c r="D760" s="58"/>
      <c r="E760" s="58"/>
      <c r="F760" s="65"/>
      <c r="G760" s="65"/>
      <c r="H760" s="66"/>
      <c r="I760" s="60"/>
      <c r="J760" s="60"/>
      <c r="K760" s="61">
        <f t="shared" si="31"/>
        <v>0</v>
      </c>
      <c r="L760" s="62" t="s">
        <v>75</v>
      </c>
      <c r="M760" s="67"/>
      <c r="N760" s="69" t="e">
        <f t="shared" si="32"/>
        <v>#DIV/0!</v>
      </c>
    </row>
    <row r="761" spans="2:14" x14ac:dyDescent="0.25">
      <c r="B761" s="57"/>
      <c r="C761" s="64"/>
      <c r="D761" s="58"/>
      <c r="E761" s="58"/>
      <c r="F761" s="65"/>
      <c r="G761" s="65"/>
      <c r="H761" s="66"/>
      <c r="I761" s="60"/>
      <c r="J761" s="60"/>
      <c r="K761" s="61">
        <f t="shared" si="31"/>
        <v>0</v>
      </c>
      <c r="L761" s="62" t="s">
        <v>75</v>
      </c>
      <c r="M761" s="67"/>
      <c r="N761" s="69" t="e">
        <f t="shared" si="32"/>
        <v>#DIV/0!</v>
      </c>
    </row>
    <row r="762" spans="2:14" x14ac:dyDescent="0.25">
      <c r="B762" s="57"/>
      <c r="C762" s="64"/>
      <c r="D762" s="58"/>
      <c r="E762" s="58"/>
      <c r="F762" s="65"/>
      <c r="G762" s="65"/>
      <c r="H762" s="66"/>
      <c r="I762" s="60"/>
      <c r="J762" s="60"/>
      <c r="K762" s="61">
        <f t="shared" si="31"/>
        <v>0</v>
      </c>
      <c r="L762" s="62" t="s">
        <v>75</v>
      </c>
      <c r="M762" s="67"/>
      <c r="N762" s="69" t="e">
        <f t="shared" si="32"/>
        <v>#DIV/0!</v>
      </c>
    </row>
    <row r="763" spans="2:14" x14ac:dyDescent="0.25">
      <c r="B763" s="57"/>
      <c r="C763" s="64"/>
      <c r="D763" s="58"/>
      <c r="E763" s="58"/>
      <c r="F763" s="65"/>
      <c r="G763" s="65"/>
      <c r="H763" s="66"/>
      <c r="I763" s="60"/>
      <c r="J763" s="60"/>
      <c r="K763" s="61">
        <f t="shared" si="31"/>
        <v>0</v>
      </c>
      <c r="L763" s="62" t="s">
        <v>75</v>
      </c>
      <c r="M763" s="67"/>
      <c r="N763" s="69" t="e">
        <f t="shared" si="32"/>
        <v>#DIV/0!</v>
      </c>
    </row>
    <row r="764" spans="2:14" x14ac:dyDescent="0.25">
      <c r="B764" s="57"/>
      <c r="C764" s="64"/>
      <c r="D764" s="58"/>
      <c r="E764" s="58"/>
      <c r="F764" s="65"/>
      <c r="G764" s="65"/>
      <c r="H764" s="66"/>
      <c r="I764" s="60"/>
      <c r="J764" s="60"/>
      <c r="K764" s="61">
        <f t="shared" si="31"/>
        <v>0</v>
      </c>
      <c r="L764" s="62" t="s">
        <v>75</v>
      </c>
      <c r="M764" s="67"/>
      <c r="N764" s="69" t="e">
        <f t="shared" si="32"/>
        <v>#DIV/0!</v>
      </c>
    </row>
    <row r="765" spans="2:14" x14ac:dyDescent="0.25">
      <c r="B765" s="57"/>
      <c r="C765" s="64"/>
      <c r="D765" s="58"/>
      <c r="E765" s="58"/>
      <c r="F765" s="65"/>
      <c r="G765" s="65"/>
      <c r="H765" s="66"/>
      <c r="I765" s="60"/>
      <c r="J765" s="60"/>
      <c r="K765" s="61">
        <f t="shared" si="31"/>
        <v>0</v>
      </c>
      <c r="L765" s="62" t="s">
        <v>75</v>
      </c>
      <c r="M765" s="67"/>
      <c r="N765" s="69" t="e">
        <f t="shared" si="32"/>
        <v>#DIV/0!</v>
      </c>
    </row>
    <row r="766" spans="2:14" x14ac:dyDescent="0.25">
      <c r="B766" s="57"/>
      <c r="C766" s="64"/>
      <c r="D766" s="58"/>
      <c r="E766" s="58"/>
      <c r="F766" s="65"/>
      <c r="G766" s="65"/>
      <c r="H766" s="66"/>
      <c r="I766" s="60"/>
      <c r="J766" s="60"/>
      <c r="K766" s="61">
        <f t="shared" si="31"/>
        <v>0</v>
      </c>
      <c r="L766" s="62" t="s">
        <v>75</v>
      </c>
      <c r="M766" s="67"/>
      <c r="N766" s="69" t="e">
        <f t="shared" si="32"/>
        <v>#DIV/0!</v>
      </c>
    </row>
    <row r="767" spans="2:14" x14ac:dyDescent="0.25">
      <c r="B767" s="57"/>
      <c r="C767" s="64"/>
      <c r="D767" s="58"/>
      <c r="E767" s="58"/>
      <c r="F767" s="65"/>
      <c r="G767" s="65"/>
      <c r="H767" s="66"/>
      <c r="I767" s="60"/>
      <c r="J767" s="60"/>
      <c r="K767" s="61">
        <f t="shared" si="31"/>
        <v>0</v>
      </c>
      <c r="L767" s="62" t="s">
        <v>75</v>
      </c>
      <c r="M767" s="67"/>
      <c r="N767" s="69" t="e">
        <f t="shared" si="32"/>
        <v>#DIV/0!</v>
      </c>
    </row>
    <row r="768" spans="2:14" x14ac:dyDescent="0.25">
      <c r="B768" s="57"/>
      <c r="C768" s="64"/>
      <c r="D768" s="58"/>
      <c r="E768" s="58"/>
      <c r="F768" s="65"/>
      <c r="G768" s="65"/>
      <c r="H768" s="66"/>
      <c r="I768" s="60"/>
      <c r="J768" s="60"/>
      <c r="K768" s="61">
        <f t="shared" si="31"/>
        <v>0</v>
      </c>
      <c r="L768" s="62" t="s">
        <v>75</v>
      </c>
      <c r="M768" s="67"/>
      <c r="N768" s="69" t="e">
        <f t="shared" si="32"/>
        <v>#DIV/0!</v>
      </c>
    </row>
    <row r="769" spans="2:14" x14ac:dyDescent="0.25">
      <c r="B769" s="57"/>
      <c r="C769" s="64"/>
      <c r="D769" s="58"/>
      <c r="E769" s="58"/>
      <c r="F769" s="65"/>
      <c r="G769" s="65"/>
      <c r="H769" s="66"/>
      <c r="I769" s="60"/>
      <c r="J769" s="60"/>
      <c r="K769" s="61">
        <f t="shared" si="31"/>
        <v>0</v>
      </c>
      <c r="L769" s="62" t="s">
        <v>75</v>
      </c>
      <c r="M769" s="67"/>
      <c r="N769" s="69" t="e">
        <f t="shared" si="32"/>
        <v>#DIV/0!</v>
      </c>
    </row>
    <row r="770" spans="2:14" x14ac:dyDescent="0.25">
      <c r="B770" s="57"/>
      <c r="C770" s="64"/>
      <c r="D770" s="58"/>
      <c r="E770" s="58"/>
      <c r="F770" s="65"/>
      <c r="G770" s="65"/>
      <c r="H770" s="66"/>
      <c r="I770" s="60"/>
      <c r="J770" s="60"/>
      <c r="K770" s="61">
        <f t="shared" si="31"/>
        <v>0</v>
      </c>
      <c r="L770" s="62" t="s">
        <v>75</v>
      </c>
      <c r="M770" s="67"/>
      <c r="N770" s="69" t="e">
        <f t="shared" si="32"/>
        <v>#DIV/0!</v>
      </c>
    </row>
    <row r="771" spans="2:14" x14ac:dyDescent="0.25">
      <c r="B771" s="57"/>
      <c r="C771" s="64"/>
      <c r="D771" s="58"/>
      <c r="E771" s="58"/>
      <c r="F771" s="65"/>
      <c r="G771" s="65"/>
      <c r="H771" s="66"/>
      <c r="I771" s="60"/>
      <c r="J771" s="60"/>
      <c r="K771" s="61">
        <f t="shared" si="31"/>
        <v>0</v>
      </c>
      <c r="L771" s="62" t="s">
        <v>75</v>
      </c>
      <c r="M771" s="67"/>
      <c r="N771" s="69" t="e">
        <f t="shared" si="32"/>
        <v>#DIV/0!</v>
      </c>
    </row>
    <row r="772" spans="2:14" x14ac:dyDescent="0.25">
      <c r="B772" s="57"/>
      <c r="C772" s="64"/>
      <c r="D772" s="58"/>
      <c r="E772" s="58"/>
      <c r="F772" s="65"/>
      <c r="G772" s="65"/>
      <c r="H772" s="66"/>
      <c r="I772" s="60"/>
      <c r="J772" s="60"/>
      <c r="K772" s="61">
        <f t="shared" si="31"/>
        <v>0</v>
      </c>
      <c r="L772" s="62" t="s">
        <v>75</v>
      </c>
      <c r="M772" s="67"/>
      <c r="N772" s="69" t="e">
        <f t="shared" si="32"/>
        <v>#DIV/0!</v>
      </c>
    </row>
    <row r="773" spans="2:14" x14ac:dyDescent="0.25">
      <c r="B773" s="57"/>
      <c r="C773" s="64"/>
      <c r="D773" s="58"/>
      <c r="E773" s="58"/>
      <c r="F773" s="65"/>
      <c r="G773" s="65"/>
      <c r="H773" s="66"/>
      <c r="I773" s="60"/>
      <c r="J773" s="60"/>
      <c r="K773" s="61">
        <f t="shared" si="31"/>
        <v>0</v>
      </c>
      <c r="L773" s="62" t="s">
        <v>75</v>
      </c>
      <c r="M773" s="67"/>
      <c r="N773" s="69" t="e">
        <f t="shared" si="32"/>
        <v>#DIV/0!</v>
      </c>
    </row>
    <row r="774" spans="2:14" x14ac:dyDescent="0.25">
      <c r="B774" s="57"/>
      <c r="C774" s="64"/>
      <c r="D774" s="58"/>
      <c r="E774" s="58"/>
      <c r="F774" s="65"/>
      <c r="G774" s="65"/>
      <c r="H774" s="66"/>
      <c r="I774" s="60"/>
      <c r="J774" s="60"/>
      <c r="K774" s="61">
        <f t="shared" si="31"/>
        <v>0</v>
      </c>
      <c r="L774" s="62" t="s">
        <v>75</v>
      </c>
      <c r="M774" s="67"/>
      <c r="N774" s="69" t="e">
        <f t="shared" si="32"/>
        <v>#DIV/0!</v>
      </c>
    </row>
    <row r="775" spans="2:14" x14ac:dyDescent="0.25">
      <c r="B775" s="57"/>
      <c r="C775" s="64"/>
      <c r="D775" s="58"/>
      <c r="E775" s="58"/>
      <c r="F775" s="65"/>
      <c r="G775" s="65"/>
      <c r="H775" s="66"/>
      <c r="I775" s="60"/>
      <c r="J775" s="60"/>
      <c r="K775" s="61">
        <f t="shared" si="31"/>
        <v>0</v>
      </c>
      <c r="L775" s="62" t="s">
        <v>75</v>
      </c>
      <c r="M775" s="67"/>
      <c r="N775" s="69" t="e">
        <f t="shared" si="32"/>
        <v>#DIV/0!</v>
      </c>
    </row>
    <row r="776" spans="2:14" x14ac:dyDescent="0.25">
      <c r="B776" s="57"/>
      <c r="C776" s="64"/>
      <c r="D776" s="58"/>
      <c r="E776" s="58"/>
      <c r="F776" s="65"/>
      <c r="G776" s="65"/>
      <c r="H776" s="66"/>
      <c r="I776" s="60"/>
      <c r="J776" s="60"/>
      <c r="K776" s="61">
        <f t="shared" si="31"/>
        <v>0</v>
      </c>
      <c r="L776" s="62" t="s">
        <v>75</v>
      </c>
      <c r="M776" s="67"/>
      <c r="N776" s="69" t="e">
        <f t="shared" si="32"/>
        <v>#DIV/0!</v>
      </c>
    </row>
    <row r="777" spans="2:14" x14ac:dyDescent="0.25">
      <c r="B777" s="57"/>
      <c r="C777" s="64"/>
      <c r="D777" s="58"/>
      <c r="E777" s="58"/>
      <c r="F777" s="65"/>
      <c r="G777" s="65"/>
      <c r="H777" s="66"/>
      <c r="I777" s="60"/>
      <c r="J777" s="60"/>
      <c r="K777" s="61">
        <f t="shared" ref="K777:K840" si="33">+J777-I777</f>
        <v>0</v>
      </c>
      <c r="L777" s="62" t="s">
        <v>75</v>
      </c>
      <c r="M777" s="67"/>
      <c r="N777" s="69" t="e">
        <f t="shared" ref="N777:N840" si="34">+K778/M778</f>
        <v>#DIV/0!</v>
      </c>
    </row>
    <row r="778" spans="2:14" x14ac:dyDescent="0.25">
      <c r="B778" s="57"/>
      <c r="C778" s="64"/>
      <c r="D778" s="58"/>
      <c r="E778" s="58"/>
      <c r="F778" s="65"/>
      <c r="G778" s="65"/>
      <c r="H778" s="66"/>
      <c r="I778" s="60"/>
      <c r="J778" s="60"/>
      <c r="K778" s="61">
        <f t="shared" si="33"/>
        <v>0</v>
      </c>
      <c r="L778" s="62" t="s">
        <v>75</v>
      </c>
      <c r="M778" s="67"/>
      <c r="N778" s="69" t="e">
        <f t="shared" si="34"/>
        <v>#DIV/0!</v>
      </c>
    </row>
    <row r="779" spans="2:14" x14ac:dyDescent="0.25">
      <c r="B779" s="57"/>
      <c r="C779" s="64"/>
      <c r="D779" s="58"/>
      <c r="E779" s="58"/>
      <c r="F779" s="65"/>
      <c r="G779" s="65"/>
      <c r="H779" s="66"/>
      <c r="I779" s="60"/>
      <c r="J779" s="60"/>
      <c r="K779" s="61">
        <f t="shared" si="33"/>
        <v>0</v>
      </c>
      <c r="L779" s="62" t="s">
        <v>75</v>
      </c>
      <c r="M779" s="67"/>
      <c r="N779" s="69" t="e">
        <f t="shared" si="34"/>
        <v>#DIV/0!</v>
      </c>
    </row>
    <row r="780" spans="2:14" x14ac:dyDescent="0.25">
      <c r="B780" s="57"/>
      <c r="C780" s="64"/>
      <c r="D780" s="58"/>
      <c r="E780" s="58"/>
      <c r="F780" s="65"/>
      <c r="G780" s="65"/>
      <c r="H780" s="66"/>
      <c r="I780" s="60"/>
      <c r="J780" s="60"/>
      <c r="K780" s="61">
        <f t="shared" si="33"/>
        <v>0</v>
      </c>
      <c r="L780" s="62" t="s">
        <v>75</v>
      </c>
      <c r="M780" s="67"/>
      <c r="N780" s="69" t="e">
        <f t="shared" si="34"/>
        <v>#DIV/0!</v>
      </c>
    </row>
    <row r="781" spans="2:14" x14ac:dyDescent="0.25">
      <c r="B781" s="57"/>
      <c r="C781" s="64"/>
      <c r="D781" s="58"/>
      <c r="E781" s="58"/>
      <c r="F781" s="65"/>
      <c r="G781" s="65"/>
      <c r="H781" s="66"/>
      <c r="I781" s="60"/>
      <c r="J781" s="60"/>
      <c r="K781" s="61">
        <f t="shared" si="33"/>
        <v>0</v>
      </c>
      <c r="L781" s="62" t="s">
        <v>75</v>
      </c>
      <c r="M781" s="67"/>
      <c r="N781" s="69" t="e">
        <f t="shared" si="34"/>
        <v>#DIV/0!</v>
      </c>
    </row>
    <row r="782" spans="2:14" x14ac:dyDescent="0.25">
      <c r="B782" s="57"/>
      <c r="C782" s="64"/>
      <c r="D782" s="58"/>
      <c r="E782" s="58"/>
      <c r="F782" s="65"/>
      <c r="G782" s="65"/>
      <c r="H782" s="66"/>
      <c r="I782" s="60"/>
      <c r="J782" s="60"/>
      <c r="K782" s="61">
        <f t="shared" si="33"/>
        <v>0</v>
      </c>
      <c r="L782" s="62" t="s">
        <v>75</v>
      </c>
      <c r="M782" s="67"/>
      <c r="N782" s="69" t="e">
        <f t="shared" si="34"/>
        <v>#DIV/0!</v>
      </c>
    </row>
    <row r="783" spans="2:14" x14ac:dyDescent="0.25">
      <c r="B783" s="57"/>
      <c r="C783" s="64"/>
      <c r="D783" s="58"/>
      <c r="E783" s="58"/>
      <c r="F783" s="65"/>
      <c r="G783" s="65"/>
      <c r="H783" s="66"/>
      <c r="I783" s="60"/>
      <c r="J783" s="60"/>
      <c r="K783" s="61">
        <f t="shared" si="33"/>
        <v>0</v>
      </c>
      <c r="L783" s="62" t="s">
        <v>75</v>
      </c>
      <c r="M783" s="67"/>
      <c r="N783" s="69" t="e">
        <f t="shared" si="34"/>
        <v>#DIV/0!</v>
      </c>
    </row>
    <row r="784" spans="2:14" x14ac:dyDescent="0.25">
      <c r="B784" s="57"/>
      <c r="C784" s="64"/>
      <c r="D784" s="58"/>
      <c r="E784" s="58"/>
      <c r="F784" s="65"/>
      <c r="G784" s="65"/>
      <c r="H784" s="66"/>
      <c r="I784" s="60"/>
      <c r="J784" s="60"/>
      <c r="K784" s="61">
        <f t="shared" si="33"/>
        <v>0</v>
      </c>
      <c r="L784" s="62" t="s">
        <v>75</v>
      </c>
      <c r="M784" s="67"/>
      <c r="N784" s="69" t="e">
        <f t="shared" si="34"/>
        <v>#DIV/0!</v>
      </c>
    </row>
    <row r="785" spans="2:14" x14ac:dyDescent="0.25">
      <c r="B785" s="57"/>
      <c r="C785" s="64"/>
      <c r="D785" s="58"/>
      <c r="E785" s="58"/>
      <c r="F785" s="65"/>
      <c r="G785" s="65"/>
      <c r="H785" s="66"/>
      <c r="I785" s="60"/>
      <c r="J785" s="60"/>
      <c r="K785" s="61">
        <f t="shared" si="33"/>
        <v>0</v>
      </c>
      <c r="L785" s="62" t="s">
        <v>75</v>
      </c>
      <c r="M785" s="67"/>
      <c r="N785" s="69" t="e">
        <f t="shared" si="34"/>
        <v>#DIV/0!</v>
      </c>
    </row>
    <row r="786" spans="2:14" x14ac:dyDescent="0.25">
      <c r="B786" s="57"/>
      <c r="C786" s="64"/>
      <c r="D786" s="58"/>
      <c r="E786" s="58"/>
      <c r="F786" s="65"/>
      <c r="G786" s="65"/>
      <c r="H786" s="66"/>
      <c r="I786" s="60"/>
      <c r="J786" s="60"/>
      <c r="K786" s="61">
        <f t="shared" si="33"/>
        <v>0</v>
      </c>
      <c r="L786" s="62" t="s">
        <v>75</v>
      </c>
      <c r="M786" s="67"/>
      <c r="N786" s="69" t="e">
        <f t="shared" si="34"/>
        <v>#DIV/0!</v>
      </c>
    </row>
    <row r="787" spans="2:14" x14ac:dyDescent="0.25">
      <c r="B787" s="57"/>
      <c r="C787" s="64"/>
      <c r="D787" s="58"/>
      <c r="E787" s="58"/>
      <c r="F787" s="65"/>
      <c r="G787" s="65"/>
      <c r="H787" s="66"/>
      <c r="I787" s="60"/>
      <c r="J787" s="60"/>
      <c r="K787" s="61">
        <f t="shared" si="33"/>
        <v>0</v>
      </c>
      <c r="L787" s="62" t="s">
        <v>75</v>
      </c>
      <c r="M787" s="67"/>
      <c r="N787" s="69" t="e">
        <f t="shared" si="34"/>
        <v>#DIV/0!</v>
      </c>
    </row>
    <row r="788" spans="2:14" x14ac:dyDescent="0.25">
      <c r="B788" s="57"/>
      <c r="C788" s="64"/>
      <c r="D788" s="58"/>
      <c r="E788" s="58"/>
      <c r="F788" s="65"/>
      <c r="G788" s="65"/>
      <c r="H788" s="66"/>
      <c r="I788" s="60"/>
      <c r="J788" s="60"/>
      <c r="K788" s="61">
        <f t="shared" si="33"/>
        <v>0</v>
      </c>
      <c r="L788" s="62" t="s">
        <v>75</v>
      </c>
      <c r="M788" s="67"/>
      <c r="N788" s="69" t="e">
        <f t="shared" si="34"/>
        <v>#DIV/0!</v>
      </c>
    </row>
    <row r="789" spans="2:14" x14ac:dyDescent="0.25">
      <c r="B789" s="57"/>
      <c r="C789" s="64"/>
      <c r="D789" s="58"/>
      <c r="E789" s="58"/>
      <c r="F789" s="65"/>
      <c r="G789" s="65"/>
      <c r="H789" s="66"/>
      <c r="I789" s="60"/>
      <c r="J789" s="60"/>
      <c r="K789" s="61">
        <f t="shared" si="33"/>
        <v>0</v>
      </c>
      <c r="L789" s="62" t="s">
        <v>75</v>
      </c>
      <c r="M789" s="67"/>
      <c r="N789" s="69" t="e">
        <f t="shared" si="34"/>
        <v>#DIV/0!</v>
      </c>
    </row>
    <row r="790" spans="2:14" x14ac:dyDescent="0.25">
      <c r="B790" s="57"/>
      <c r="C790" s="64"/>
      <c r="D790" s="58"/>
      <c r="E790" s="58"/>
      <c r="F790" s="65"/>
      <c r="G790" s="65"/>
      <c r="H790" s="66"/>
      <c r="I790" s="60"/>
      <c r="J790" s="60"/>
      <c r="K790" s="61">
        <f t="shared" si="33"/>
        <v>0</v>
      </c>
      <c r="L790" s="62" t="s">
        <v>75</v>
      </c>
      <c r="M790" s="67"/>
      <c r="N790" s="69" t="e">
        <f t="shared" si="34"/>
        <v>#DIV/0!</v>
      </c>
    </row>
    <row r="791" spans="2:14" x14ac:dyDescent="0.25">
      <c r="B791" s="57"/>
      <c r="C791" s="64"/>
      <c r="D791" s="58"/>
      <c r="E791" s="58"/>
      <c r="F791" s="65"/>
      <c r="G791" s="65"/>
      <c r="H791" s="66"/>
      <c r="I791" s="60"/>
      <c r="J791" s="60"/>
      <c r="K791" s="61">
        <f t="shared" si="33"/>
        <v>0</v>
      </c>
      <c r="L791" s="62" t="s">
        <v>75</v>
      </c>
      <c r="M791" s="67"/>
      <c r="N791" s="69" t="e">
        <f t="shared" si="34"/>
        <v>#DIV/0!</v>
      </c>
    </row>
    <row r="792" spans="2:14" x14ac:dyDescent="0.25">
      <c r="B792" s="57"/>
      <c r="C792" s="64"/>
      <c r="D792" s="58"/>
      <c r="E792" s="58"/>
      <c r="F792" s="65"/>
      <c r="G792" s="65"/>
      <c r="H792" s="66"/>
      <c r="I792" s="60"/>
      <c r="J792" s="60"/>
      <c r="K792" s="61">
        <f t="shared" si="33"/>
        <v>0</v>
      </c>
      <c r="L792" s="62" t="s">
        <v>75</v>
      </c>
      <c r="M792" s="67"/>
      <c r="N792" s="69" t="e">
        <f t="shared" si="34"/>
        <v>#DIV/0!</v>
      </c>
    </row>
    <row r="793" spans="2:14" x14ac:dyDescent="0.25">
      <c r="B793" s="57"/>
      <c r="C793" s="64"/>
      <c r="D793" s="58"/>
      <c r="E793" s="58"/>
      <c r="F793" s="65"/>
      <c r="G793" s="65"/>
      <c r="H793" s="66"/>
      <c r="I793" s="60"/>
      <c r="J793" s="60"/>
      <c r="K793" s="61">
        <f t="shared" si="33"/>
        <v>0</v>
      </c>
      <c r="L793" s="62" t="s">
        <v>75</v>
      </c>
      <c r="M793" s="67"/>
      <c r="N793" s="69" t="e">
        <f t="shared" si="34"/>
        <v>#DIV/0!</v>
      </c>
    </row>
    <row r="794" spans="2:14" x14ac:dyDescent="0.25">
      <c r="B794" s="57"/>
      <c r="C794" s="64"/>
      <c r="D794" s="58"/>
      <c r="E794" s="58"/>
      <c r="F794" s="65"/>
      <c r="G794" s="65"/>
      <c r="H794" s="66"/>
      <c r="I794" s="60"/>
      <c r="J794" s="60"/>
      <c r="K794" s="61">
        <f t="shared" si="33"/>
        <v>0</v>
      </c>
      <c r="L794" s="62" t="s">
        <v>75</v>
      </c>
      <c r="M794" s="67"/>
      <c r="N794" s="69" t="e">
        <f t="shared" si="34"/>
        <v>#DIV/0!</v>
      </c>
    </row>
    <row r="795" spans="2:14" x14ac:dyDescent="0.25">
      <c r="B795" s="57"/>
      <c r="C795" s="64"/>
      <c r="D795" s="58"/>
      <c r="E795" s="58"/>
      <c r="F795" s="65"/>
      <c r="G795" s="65"/>
      <c r="H795" s="66"/>
      <c r="I795" s="60"/>
      <c r="J795" s="60"/>
      <c r="K795" s="61">
        <f t="shared" si="33"/>
        <v>0</v>
      </c>
      <c r="L795" s="62" t="s">
        <v>75</v>
      </c>
      <c r="M795" s="67"/>
      <c r="N795" s="69" t="e">
        <f t="shared" si="34"/>
        <v>#DIV/0!</v>
      </c>
    </row>
    <row r="796" spans="2:14" x14ac:dyDescent="0.25">
      <c r="B796" s="57"/>
      <c r="C796" s="64"/>
      <c r="D796" s="58"/>
      <c r="E796" s="58"/>
      <c r="F796" s="65"/>
      <c r="G796" s="65"/>
      <c r="H796" s="66"/>
      <c r="I796" s="60"/>
      <c r="J796" s="60"/>
      <c r="K796" s="61">
        <f t="shared" si="33"/>
        <v>0</v>
      </c>
      <c r="L796" s="62" t="s">
        <v>75</v>
      </c>
      <c r="M796" s="67"/>
      <c r="N796" s="69" t="e">
        <f t="shared" si="34"/>
        <v>#DIV/0!</v>
      </c>
    </row>
    <row r="797" spans="2:14" x14ac:dyDescent="0.25">
      <c r="B797" s="57"/>
      <c r="C797" s="64"/>
      <c r="D797" s="58"/>
      <c r="E797" s="58"/>
      <c r="F797" s="65"/>
      <c r="G797" s="65"/>
      <c r="H797" s="66"/>
      <c r="I797" s="60"/>
      <c r="J797" s="60"/>
      <c r="K797" s="61">
        <f t="shared" si="33"/>
        <v>0</v>
      </c>
      <c r="L797" s="62" t="s">
        <v>75</v>
      </c>
      <c r="M797" s="67"/>
      <c r="N797" s="69" t="e">
        <f t="shared" si="34"/>
        <v>#DIV/0!</v>
      </c>
    </row>
    <row r="798" spans="2:14" x14ac:dyDescent="0.25">
      <c r="B798" s="57"/>
      <c r="C798" s="64"/>
      <c r="D798" s="58"/>
      <c r="E798" s="58"/>
      <c r="F798" s="65"/>
      <c r="G798" s="65"/>
      <c r="H798" s="66"/>
      <c r="I798" s="60"/>
      <c r="J798" s="60"/>
      <c r="K798" s="61">
        <f t="shared" si="33"/>
        <v>0</v>
      </c>
      <c r="L798" s="62" t="s">
        <v>75</v>
      </c>
      <c r="M798" s="67"/>
      <c r="N798" s="69" t="e">
        <f t="shared" si="34"/>
        <v>#DIV/0!</v>
      </c>
    </row>
    <row r="799" spans="2:14" x14ac:dyDescent="0.25">
      <c r="B799" s="57"/>
      <c r="C799" s="64"/>
      <c r="D799" s="58"/>
      <c r="E799" s="58"/>
      <c r="F799" s="65"/>
      <c r="G799" s="65"/>
      <c r="H799" s="66"/>
      <c r="I799" s="60"/>
      <c r="J799" s="60"/>
      <c r="K799" s="61">
        <f t="shared" si="33"/>
        <v>0</v>
      </c>
      <c r="L799" s="62" t="s">
        <v>75</v>
      </c>
      <c r="M799" s="67"/>
      <c r="N799" s="69" t="e">
        <f t="shared" si="34"/>
        <v>#DIV/0!</v>
      </c>
    </row>
    <row r="800" spans="2:14" x14ac:dyDescent="0.25">
      <c r="B800" s="57"/>
      <c r="C800" s="64"/>
      <c r="D800" s="58"/>
      <c r="E800" s="58"/>
      <c r="F800" s="65"/>
      <c r="G800" s="65"/>
      <c r="H800" s="66"/>
      <c r="I800" s="60"/>
      <c r="J800" s="60"/>
      <c r="K800" s="61">
        <f t="shared" si="33"/>
        <v>0</v>
      </c>
      <c r="L800" s="62" t="s">
        <v>75</v>
      </c>
      <c r="M800" s="67"/>
      <c r="N800" s="69" t="e">
        <f t="shared" si="34"/>
        <v>#DIV/0!</v>
      </c>
    </row>
    <row r="801" spans="2:14" x14ac:dyDescent="0.25">
      <c r="B801" s="57"/>
      <c r="C801" s="64"/>
      <c r="D801" s="58"/>
      <c r="E801" s="58"/>
      <c r="F801" s="65"/>
      <c r="G801" s="65"/>
      <c r="H801" s="66"/>
      <c r="I801" s="60"/>
      <c r="J801" s="60"/>
      <c r="K801" s="61">
        <f t="shared" si="33"/>
        <v>0</v>
      </c>
      <c r="L801" s="62" t="s">
        <v>75</v>
      </c>
      <c r="M801" s="67"/>
      <c r="N801" s="69" t="e">
        <f t="shared" si="34"/>
        <v>#DIV/0!</v>
      </c>
    </row>
    <row r="802" spans="2:14" x14ac:dyDescent="0.25">
      <c r="B802" s="57"/>
      <c r="C802" s="64"/>
      <c r="D802" s="58"/>
      <c r="E802" s="58"/>
      <c r="F802" s="65"/>
      <c r="G802" s="65"/>
      <c r="H802" s="66"/>
      <c r="I802" s="60"/>
      <c r="J802" s="60"/>
      <c r="K802" s="61">
        <f t="shared" si="33"/>
        <v>0</v>
      </c>
      <c r="L802" s="62" t="s">
        <v>75</v>
      </c>
      <c r="M802" s="67"/>
      <c r="N802" s="69" t="e">
        <f t="shared" si="34"/>
        <v>#DIV/0!</v>
      </c>
    </row>
    <row r="803" spans="2:14" x14ac:dyDescent="0.25">
      <c r="B803" s="57"/>
      <c r="C803" s="64"/>
      <c r="D803" s="58"/>
      <c r="E803" s="58"/>
      <c r="F803" s="65"/>
      <c r="G803" s="65"/>
      <c r="H803" s="66"/>
      <c r="I803" s="60"/>
      <c r="J803" s="60"/>
      <c r="K803" s="61">
        <f t="shared" si="33"/>
        <v>0</v>
      </c>
      <c r="L803" s="62" t="s">
        <v>75</v>
      </c>
      <c r="M803" s="67"/>
      <c r="N803" s="69" t="e">
        <f t="shared" si="34"/>
        <v>#DIV/0!</v>
      </c>
    </row>
    <row r="804" spans="2:14" x14ac:dyDescent="0.25">
      <c r="B804" s="57"/>
      <c r="C804" s="64"/>
      <c r="D804" s="58"/>
      <c r="E804" s="58"/>
      <c r="F804" s="65"/>
      <c r="G804" s="65"/>
      <c r="H804" s="66"/>
      <c r="I804" s="60"/>
      <c r="J804" s="60"/>
      <c r="K804" s="61">
        <f t="shared" si="33"/>
        <v>0</v>
      </c>
      <c r="L804" s="62" t="s">
        <v>75</v>
      </c>
      <c r="M804" s="67"/>
      <c r="N804" s="69" t="e">
        <f t="shared" si="34"/>
        <v>#DIV/0!</v>
      </c>
    </row>
    <row r="805" spans="2:14" x14ac:dyDescent="0.25">
      <c r="B805" s="57"/>
      <c r="C805" s="64"/>
      <c r="D805" s="58"/>
      <c r="E805" s="58"/>
      <c r="F805" s="65"/>
      <c r="G805" s="65"/>
      <c r="H805" s="66"/>
      <c r="I805" s="60"/>
      <c r="J805" s="60"/>
      <c r="K805" s="61">
        <f t="shared" si="33"/>
        <v>0</v>
      </c>
      <c r="L805" s="62" t="s">
        <v>75</v>
      </c>
      <c r="M805" s="67"/>
      <c r="N805" s="69" t="e">
        <f t="shared" si="34"/>
        <v>#DIV/0!</v>
      </c>
    </row>
    <row r="806" spans="2:14" x14ac:dyDescent="0.25">
      <c r="B806" s="57"/>
      <c r="C806" s="64"/>
      <c r="D806" s="58"/>
      <c r="E806" s="58"/>
      <c r="F806" s="65"/>
      <c r="G806" s="65"/>
      <c r="H806" s="66"/>
      <c r="I806" s="60"/>
      <c r="J806" s="60"/>
      <c r="K806" s="61">
        <f t="shared" si="33"/>
        <v>0</v>
      </c>
      <c r="L806" s="62" t="s">
        <v>75</v>
      </c>
      <c r="M806" s="67"/>
      <c r="N806" s="69" t="e">
        <f t="shared" si="34"/>
        <v>#DIV/0!</v>
      </c>
    </row>
    <row r="807" spans="2:14" x14ac:dyDescent="0.25">
      <c r="B807" s="57"/>
      <c r="C807" s="64"/>
      <c r="D807" s="58"/>
      <c r="E807" s="58"/>
      <c r="F807" s="65"/>
      <c r="G807" s="65"/>
      <c r="H807" s="66"/>
      <c r="I807" s="60"/>
      <c r="J807" s="60"/>
      <c r="K807" s="61">
        <f t="shared" si="33"/>
        <v>0</v>
      </c>
      <c r="L807" s="62" t="s">
        <v>75</v>
      </c>
      <c r="M807" s="67"/>
      <c r="N807" s="69" t="e">
        <f t="shared" si="34"/>
        <v>#DIV/0!</v>
      </c>
    </row>
    <row r="808" spans="2:14" x14ac:dyDescent="0.25">
      <c r="B808" s="57"/>
      <c r="C808" s="64"/>
      <c r="D808" s="58"/>
      <c r="E808" s="58"/>
      <c r="F808" s="65"/>
      <c r="G808" s="65"/>
      <c r="H808" s="66"/>
      <c r="I808" s="60"/>
      <c r="J808" s="60"/>
      <c r="K808" s="61">
        <f t="shared" si="33"/>
        <v>0</v>
      </c>
      <c r="L808" s="62" t="s">
        <v>75</v>
      </c>
      <c r="M808" s="67"/>
      <c r="N808" s="69" t="e">
        <f t="shared" si="34"/>
        <v>#DIV/0!</v>
      </c>
    </row>
    <row r="809" spans="2:14" x14ac:dyDescent="0.25">
      <c r="B809" s="57"/>
      <c r="C809" s="64"/>
      <c r="D809" s="58"/>
      <c r="E809" s="58"/>
      <c r="F809" s="65"/>
      <c r="G809" s="65"/>
      <c r="H809" s="66"/>
      <c r="I809" s="60"/>
      <c r="J809" s="60"/>
      <c r="K809" s="61">
        <f t="shared" si="33"/>
        <v>0</v>
      </c>
      <c r="L809" s="62" t="s">
        <v>75</v>
      </c>
      <c r="M809" s="67"/>
      <c r="N809" s="69" t="e">
        <f t="shared" si="34"/>
        <v>#DIV/0!</v>
      </c>
    </row>
    <row r="810" spans="2:14" x14ac:dyDescent="0.25">
      <c r="B810" s="57"/>
      <c r="C810" s="64"/>
      <c r="D810" s="58"/>
      <c r="E810" s="58"/>
      <c r="F810" s="65"/>
      <c r="G810" s="65"/>
      <c r="H810" s="66"/>
      <c r="I810" s="60"/>
      <c r="J810" s="60"/>
      <c r="K810" s="61">
        <f t="shared" si="33"/>
        <v>0</v>
      </c>
      <c r="L810" s="62" t="s">
        <v>75</v>
      </c>
      <c r="M810" s="67"/>
      <c r="N810" s="69" t="e">
        <f t="shared" si="34"/>
        <v>#DIV/0!</v>
      </c>
    </row>
    <row r="811" spans="2:14" x14ac:dyDescent="0.25">
      <c r="B811" s="57"/>
      <c r="C811" s="64"/>
      <c r="D811" s="58"/>
      <c r="E811" s="58"/>
      <c r="F811" s="65"/>
      <c r="G811" s="65"/>
      <c r="H811" s="66"/>
      <c r="I811" s="60"/>
      <c r="J811" s="60"/>
      <c r="K811" s="61">
        <f t="shared" si="33"/>
        <v>0</v>
      </c>
      <c r="L811" s="62" t="s">
        <v>75</v>
      </c>
      <c r="M811" s="67"/>
      <c r="N811" s="69" t="e">
        <f t="shared" si="34"/>
        <v>#DIV/0!</v>
      </c>
    </row>
    <row r="812" spans="2:14" x14ac:dyDescent="0.25">
      <c r="B812" s="57"/>
      <c r="C812" s="64"/>
      <c r="D812" s="58"/>
      <c r="E812" s="58"/>
      <c r="F812" s="65"/>
      <c r="G812" s="65"/>
      <c r="H812" s="66"/>
      <c r="I812" s="60"/>
      <c r="J812" s="60"/>
      <c r="K812" s="61">
        <f t="shared" si="33"/>
        <v>0</v>
      </c>
      <c r="L812" s="62" t="s">
        <v>75</v>
      </c>
      <c r="M812" s="67"/>
      <c r="N812" s="69" t="e">
        <f t="shared" si="34"/>
        <v>#DIV/0!</v>
      </c>
    </row>
    <row r="813" spans="2:14" x14ac:dyDescent="0.25">
      <c r="B813" s="57"/>
      <c r="C813" s="64"/>
      <c r="D813" s="58"/>
      <c r="E813" s="58"/>
      <c r="F813" s="65"/>
      <c r="G813" s="65"/>
      <c r="H813" s="66"/>
      <c r="I813" s="60"/>
      <c r="J813" s="60"/>
      <c r="K813" s="61">
        <f t="shared" si="33"/>
        <v>0</v>
      </c>
      <c r="L813" s="62" t="s">
        <v>75</v>
      </c>
      <c r="M813" s="67"/>
      <c r="N813" s="69" t="e">
        <f t="shared" si="34"/>
        <v>#DIV/0!</v>
      </c>
    </row>
    <row r="814" spans="2:14" x14ac:dyDescent="0.25">
      <c r="B814" s="57"/>
      <c r="C814" s="64"/>
      <c r="D814" s="58"/>
      <c r="E814" s="58"/>
      <c r="F814" s="65"/>
      <c r="G814" s="65"/>
      <c r="H814" s="66"/>
      <c r="I814" s="60"/>
      <c r="J814" s="60"/>
      <c r="K814" s="61">
        <f t="shared" si="33"/>
        <v>0</v>
      </c>
      <c r="L814" s="62" t="s">
        <v>75</v>
      </c>
      <c r="M814" s="67"/>
      <c r="N814" s="69" t="e">
        <f t="shared" si="34"/>
        <v>#DIV/0!</v>
      </c>
    </row>
    <row r="815" spans="2:14" x14ac:dyDescent="0.25">
      <c r="B815" s="57"/>
      <c r="C815" s="64"/>
      <c r="D815" s="58"/>
      <c r="E815" s="58"/>
      <c r="F815" s="65"/>
      <c r="G815" s="65"/>
      <c r="H815" s="66"/>
      <c r="I815" s="60"/>
      <c r="J815" s="60"/>
      <c r="K815" s="61">
        <f t="shared" si="33"/>
        <v>0</v>
      </c>
      <c r="L815" s="62" t="s">
        <v>75</v>
      </c>
      <c r="M815" s="67"/>
      <c r="N815" s="69" t="e">
        <f t="shared" si="34"/>
        <v>#DIV/0!</v>
      </c>
    </row>
    <row r="816" spans="2:14" x14ac:dyDescent="0.25">
      <c r="B816" s="57"/>
      <c r="C816" s="64"/>
      <c r="D816" s="58"/>
      <c r="E816" s="58"/>
      <c r="F816" s="65"/>
      <c r="G816" s="65"/>
      <c r="H816" s="66"/>
      <c r="I816" s="60"/>
      <c r="J816" s="60"/>
      <c r="K816" s="61">
        <f t="shared" si="33"/>
        <v>0</v>
      </c>
      <c r="L816" s="62" t="s">
        <v>75</v>
      </c>
      <c r="M816" s="67"/>
      <c r="N816" s="69" t="e">
        <f t="shared" si="34"/>
        <v>#DIV/0!</v>
      </c>
    </row>
    <row r="817" spans="2:14" x14ac:dyDescent="0.25">
      <c r="B817" s="57"/>
      <c r="C817" s="64"/>
      <c r="D817" s="58"/>
      <c r="E817" s="58"/>
      <c r="F817" s="65"/>
      <c r="G817" s="65"/>
      <c r="H817" s="66"/>
      <c r="I817" s="60"/>
      <c r="J817" s="60"/>
      <c r="K817" s="61">
        <f t="shared" si="33"/>
        <v>0</v>
      </c>
      <c r="L817" s="62" t="s">
        <v>75</v>
      </c>
      <c r="M817" s="67"/>
      <c r="N817" s="69" t="e">
        <f t="shared" si="34"/>
        <v>#DIV/0!</v>
      </c>
    </row>
    <row r="818" spans="2:14" x14ac:dyDescent="0.25">
      <c r="B818" s="57"/>
      <c r="C818" s="64"/>
      <c r="D818" s="58"/>
      <c r="E818" s="58"/>
      <c r="F818" s="65"/>
      <c r="G818" s="65"/>
      <c r="H818" s="66"/>
      <c r="I818" s="60"/>
      <c r="J818" s="60"/>
      <c r="K818" s="61">
        <f t="shared" si="33"/>
        <v>0</v>
      </c>
      <c r="L818" s="62" t="s">
        <v>75</v>
      </c>
      <c r="M818" s="67"/>
      <c r="N818" s="69" t="e">
        <f t="shared" si="34"/>
        <v>#DIV/0!</v>
      </c>
    </row>
    <row r="819" spans="2:14" x14ac:dyDescent="0.25">
      <c r="B819" s="57"/>
      <c r="C819" s="64"/>
      <c r="D819" s="58"/>
      <c r="E819" s="58"/>
      <c r="F819" s="65"/>
      <c r="G819" s="65"/>
      <c r="H819" s="66"/>
      <c r="I819" s="60"/>
      <c r="J819" s="60"/>
      <c r="K819" s="61">
        <f t="shared" si="33"/>
        <v>0</v>
      </c>
      <c r="L819" s="62" t="s">
        <v>75</v>
      </c>
      <c r="M819" s="67"/>
      <c r="N819" s="69" t="e">
        <f t="shared" si="34"/>
        <v>#DIV/0!</v>
      </c>
    </row>
    <row r="820" spans="2:14" x14ac:dyDescent="0.25">
      <c r="B820" s="57"/>
      <c r="C820" s="64"/>
      <c r="D820" s="58"/>
      <c r="E820" s="58"/>
      <c r="F820" s="65"/>
      <c r="G820" s="65"/>
      <c r="H820" s="66"/>
      <c r="I820" s="60"/>
      <c r="J820" s="60"/>
      <c r="K820" s="61">
        <f t="shared" si="33"/>
        <v>0</v>
      </c>
      <c r="L820" s="62" t="s">
        <v>75</v>
      </c>
      <c r="M820" s="67"/>
      <c r="N820" s="69" t="e">
        <f t="shared" si="34"/>
        <v>#DIV/0!</v>
      </c>
    </row>
    <row r="821" spans="2:14" x14ac:dyDescent="0.25">
      <c r="B821" s="57"/>
      <c r="C821" s="64"/>
      <c r="D821" s="58"/>
      <c r="E821" s="58"/>
      <c r="F821" s="65"/>
      <c r="G821" s="65"/>
      <c r="H821" s="66"/>
      <c r="I821" s="60"/>
      <c r="J821" s="60"/>
      <c r="K821" s="61">
        <f t="shared" si="33"/>
        <v>0</v>
      </c>
      <c r="L821" s="62" t="s">
        <v>75</v>
      </c>
      <c r="M821" s="67"/>
      <c r="N821" s="69" t="e">
        <f t="shared" si="34"/>
        <v>#DIV/0!</v>
      </c>
    </row>
    <row r="822" spans="2:14" x14ac:dyDescent="0.25">
      <c r="B822" s="57"/>
      <c r="C822" s="64"/>
      <c r="D822" s="58"/>
      <c r="E822" s="58"/>
      <c r="F822" s="65"/>
      <c r="G822" s="65"/>
      <c r="H822" s="66"/>
      <c r="I822" s="60"/>
      <c r="J822" s="60"/>
      <c r="K822" s="61">
        <f t="shared" si="33"/>
        <v>0</v>
      </c>
      <c r="L822" s="62" t="s">
        <v>75</v>
      </c>
      <c r="M822" s="67"/>
      <c r="N822" s="69" t="e">
        <f t="shared" si="34"/>
        <v>#DIV/0!</v>
      </c>
    </row>
    <row r="823" spans="2:14" x14ac:dyDescent="0.25">
      <c r="B823" s="57"/>
      <c r="C823" s="64"/>
      <c r="D823" s="58"/>
      <c r="E823" s="58"/>
      <c r="F823" s="65"/>
      <c r="G823" s="65"/>
      <c r="H823" s="66"/>
      <c r="I823" s="60"/>
      <c r="J823" s="60"/>
      <c r="K823" s="61">
        <f t="shared" si="33"/>
        <v>0</v>
      </c>
      <c r="L823" s="62" t="s">
        <v>75</v>
      </c>
      <c r="M823" s="67"/>
      <c r="N823" s="69" t="e">
        <f t="shared" si="34"/>
        <v>#DIV/0!</v>
      </c>
    </row>
    <row r="824" spans="2:14" x14ac:dyDescent="0.25">
      <c r="B824" s="57"/>
      <c r="C824" s="64"/>
      <c r="D824" s="58"/>
      <c r="E824" s="58"/>
      <c r="F824" s="65"/>
      <c r="G824" s="65"/>
      <c r="H824" s="66"/>
      <c r="I824" s="60"/>
      <c r="J824" s="60"/>
      <c r="K824" s="61">
        <f t="shared" si="33"/>
        <v>0</v>
      </c>
      <c r="L824" s="62" t="s">
        <v>75</v>
      </c>
      <c r="M824" s="67"/>
      <c r="N824" s="69" t="e">
        <f t="shared" si="34"/>
        <v>#DIV/0!</v>
      </c>
    </row>
    <row r="825" spans="2:14" x14ac:dyDescent="0.25">
      <c r="B825" s="57"/>
      <c r="C825" s="64"/>
      <c r="D825" s="58"/>
      <c r="E825" s="58"/>
      <c r="F825" s="65"/>
      <c r="G825" s="65"/>
      <c r="H825" s="66"/>
      <c r="I825" s="60"/>
      <c r="J825" s="60"/>
      <c r="K825" s="61">
        <f t="shared" si="33"/>
        <v>0</v>
      </c>
      <c r="L825" s="62" t="s">
        <v>75</v>
      </c>
      <c r="M825" s="67"/>
      <c r="N825" s="69" t="e">
        <f t="shared" si="34"/>
        <v>#DIV/0!</v>
      </c>
    </row>
    <row r="826" spans="2:14" x14ac:dyDescent="0.25">
      <c r="B826" s="57"/>
      <c r="C826" s="64"/>
      <c r="D826" s="58"/>
      <c r="E826" s="58"/>
      <c r="F826" s="65"/>
      <c r="G826" s="65"/>
      <c r="H826" s="66"/>
      <c r="I826" s="60"/>
      <c r="J826" s="60"/>
      <c r="K826" s="61">
        <f t="shared" si="33"/>
        <v>0</v>
      </c>
      <c r="L826" s="62" t="s">
        <v>75</v>
      </c>
      <c r="M826" s="67"/>
      <c r="N826" s="69" t="e">
        <f t="shared" si="34"/>
        <v>#DIV/0!</v>
      </c>
    </row>
    <row r="827" spans="2:14" x14ac:dyDescent="0.25">
      <c r="B827" s="57"/>
      <c r="C827" s="64"/>
      <c r="D827" s="58"/>
      <c r="E827" s="58"/>
      <c r="F827" s="65"/>
      <c r="G827" s="65"/>
      <c r="H827" s="66"/>
      <c r="I827" s="60"/>
      <c r="J827" s="60"/>
      <c r="K827" s="61">
        <f t="shared" si="33"/>
        <v>0</v>
      </c>
      <c r="L827" s="62" t="s">
        <v>75</v>
      </c>
      <c r="M827" s="67"/>
      <c r="N827" s="69" t="e">
        <f t="shared" si="34"/>
        <v>#DIV/0!</v>
      </c>
    </row>
    <row r="828" spans="2:14" x14ac:dyDescent="0.25">
      <c r="B828" s="57"/>
      <c r="C828" s="64"/>
      <c r="D828" s="58"/>
      <c r="E828" s="58"/>
      <c r="F828" s="65"/>
      <c r="G828" s="65"/>
      <c r="H828" s="66"/>
      <c r="I828" s="60"/>
      <c r="J828" s="60"/>
      <c r="K828" s="61">
        <f t="shared" si="33"/>
        <v>0</v>
      </c>
      <c r="L828" s="62" t="s">
        <v>75</v>
      </c>
      <c r="M828" s="67"/>
      <c r="N828" s="69" t="e">
        <f t="shared" si="34"/>
        <v>#DIV/0!</v>
      </c>
    </row>
    <row r="829" spans="2:14" x14ac:dyDescent="0.25">
      <c r="B829" s="57"/>
      <c r="C829" s="64"/>
      <c r="D829" s="58"/>
      <c r="E829" s="58"/>
      <c r="F829" s="65"/>
      <c r="G829" s="65"/>
      <c r="H829" s="66"/>
      <c r="I829" s="60"/>
      <c r="J829" s="60"/>
      <c r="K829" s="61">
        <f t="shared" si="33"/>
        <v>0</v>
      </c>
      <c r="L829" s="62" t="s">
        <v>75</v>
      </c>
      <c r="M829" s="67"/>
      <c r="N829" s="69" t="e">
        <f t="shared" si="34"/>
        <v>#DIV/0!</v>
      </c>
    </row>
    <row r="830" spans="2:14" x14ac:dyDescent="0.25">
      <c r="B830" s="57"/>
      <c r="C830" s="64"/>
      <c r="D830" s="58"/>
      <c r="E830" s="58"/>
      <c r="F830" s="65"/>
      <c r="G830" s="65"/>
      <c r="H830" s="66"/>
      <c r="I830" s="60"/>
      <c r="J830" s="60"/>
      <c r="K830" s="61">
        <f t="shared" si="33"/>
        <v>0</v>
      </c>
      <c r="L830" s="62" t="s">
        <v>75</v>
      </c>
      <c r="M830" s="67"/>
      <c r="N830" s="69" t="e">
        <f t="shared" si="34"/>
        <v>#DIV/0!</v>
      </c>
    </row>
    <row r="831" spans="2:14" x14ac:dyDescent="0.25">
      <c r="B831" s="57"/>
      <c r="C831" s="64"/>
      <c r="D831" s="58"/>
      <c r="E831" s="58"/>
      <c r="F831" s="65"/>
      <c r="G831" s="65"/>
      <c r="H831" s="66"/>
      <c r="I831" s="60"/>
      <c r="J831" s="60"/>
      <c r="K831" s="61">
        <f t="shared" si="33"/>
        <v>0</v>
      </c>
      <c r="L831" s="62" t="s">
        <v>75</v>
      </c>
      <c r="M831" s="67"/>
      <c r="N831" s="69" t="e">
        <f t="shared" si="34"/>
        <v>#DIV/0!</v>
      </c>
    </row>
    <row r="832" spans="2:14" x14ac:dyDescent="0.25">
      <c r="B832" s="57"/>
      <c r="C832" s="64"/>
      <c r="D832" s="58"/>
      <c r="E832" s="58"/>
      <c r="F832" s="65"/>
      <c r="G832" s="65"/>
      <c r="H832" s="66"/>
      <c r="I832" s="60"/>
      <c r="J832" s="60"/>
      <c r="K832" s="61">
        <f t="shared" si="33"/>
        <v>0</v>
      </c>
      <c r="L832" s="62" t="s">
        <v>75</v>
      </c>
      <c r="M832" s="67"/>
      <c r="N832" s="69" t="e">
        <f t="shared" si="34"/>
        <v>#DIV/0!</v>
      </c>
    </row>
    <row r="833" spans="2:14" x14ac:dyDescent="0.25">
      <c r="B833" s="57"/>
      <c r="C833" s="64"/>
      <c r="D833" s="58"/>
      <c r="E833" s="58"/>
      <c r="F833" s="65"/>
      <c r="G833" s="65"/>
      <c r="H833" s="66"/>
      <c r="I833" s="60"/>
      <c r="J833" s="60"/>
      <c r="K833" s="61">
        <f t="shared" si="33"/>
        <v>0</v>
      </c>
      <c r="L833" s="62" t="s">
        <v>75</v>
      </c>
      <c r="M833" s="67"/>
      <c r="N833" s="69" t="e">
        <f t="shared" si="34"/>
        <v>#DIV/0!</v>
      </c>
    </row>
    <row r="834" spans="2:14" x14ac:dyDescent="0.25">
      <c r="B834" s="57"/>
      <c r="C834" s="64"/>
      <c r="D834" s="58"/>
      <c r="E834" s="58"/>
      <c r="F834" s="65"/>
      <c r="G834" s="65"/>
      <c r="H834" s="66"/>
      <c r="I834" s="60"/>
      <c r="J834" s="60"/>
      <c r="K834" s="61">
        <f t="shared" si="33"/>
        <v>0</v>
      </c>
      <c r="L834" s="62" t="s">
        <v>75</v>
      </c>
      <c r="M834" s="67"/>
      <c r="N834" s="69" t="e">
        <f t="shared" si="34"/>
        <v>#DIV/0!</v>
      </c>
    </row>
    <row r="835" spans="2:14" x14ac:dyDescent="0.25">
      <c r="B835" s="57"/>
      <c r="C835" s="64"/>
      <c r="D835" s="58"/>
      <c r="E835" s="58"/>
      <c r="F835" s="65"/>
      <c r="G835" s="65"/>
      <c r="H835" s="66"/>
      <c r="I835" s="60"/>
      <c r="J835" s="60"/>
      <c r="K835" s="61">
        <f t="shared" si="33"/>
        <v>0</v>
      </c>
      <c r="L835" s="62" t="s">
        <v>75</v>
      </c>
      <c r="M835" s="67"/>
      <c r="N835" s="69" t="e">
        <f t="shared" si="34"/>
        <v>#DIV/0!</v>
      </c>
    </row>
    <row r="836" spans="2:14" x14ac:dyDescent="0.25">
      <c r="B836" s="57"/>
      <c r="C836" s="64"/>
      <c r="D836" s="58"/>
      <c r="E836" s="58"/>
      <c r="F836" s="65"/>
      <c r="G836" s="65"/>
      <c r="H836" s="66"/>
      <c r="I836" s="60"/>
      <c r="J836" s="60"/>
      <c r="K836" s="61">
        <f t="shared" si="33"/>
        <v>0</v>
      </c>
      <c r="L836" s="62" t="s">
        <v>75</v>
      </c>
      <c r="M836" s="67"/>
      <c r="N836" s="69" t="e">
        <f t="shared" si="34"/>
        <v>#DIV/0!</v>
      </c>
    </row>
    <row r="837" spans="2:14" x14ac:dyDescent="0.25">
      <c r="B837" s="57"/>
      <c r="C837" s="64"/>
      <c r="D837" s="58"/>
      <c r="E837" s="58"/>
      <c r="F837" s="65"/>
      <c r="G837" s="65"/>
      <c r="H837" s="66"/>
      <c r="I837" s="60"/>
      <c r="J837" s="60"/>
      <c r="K837" s="61">
        <f t="shared" si="33"/>
        <v>0</v>
      </c>
      <c r="L837" s="62" t="s">
        <v>75</v>
      </c>
      <c r="M837" s="67"/>
      <c r="N837" s="69" t="e">
        <f t="shared" si="34"/>
        <v>#DIV/0!</v>
      </c>
    </row>
    <row r="838" spans="2:14" x14ac:dyDescent="0.25">
      <c r="B838" s="57"/>
      <c r="C838" s="64"/>
      <c r="D838" s="58"/>
      <c r="E838" s="58"/>
      <c r="F838" s="65"/>
      <c r="G838" s="65"/>
      <c r="H838" s="66"/>
      <c r="I838" s="60"/>
      <c r="J838" s="60"/>
      <c r="K838" s="61">
        <f t="shared" si="33"/>
        <v>0</v>
      </c>
      <c r="L838" s="62" t="s">
        <v>75</v>
      </c>
      <c r="M838" s="67"/>
      <c r="N838" s="69" t="e">
        <f t="shared" si="34"/>
        <v>#DIV/0!</v>
      </c>
    </row>
    <row r="839" spans="2:14" x14ac:dyDescent="0.25">
      <c r="B839" s="57"/>
      <c r="C839" s="64"/>
      <c r="D839" s="58"/>
      <c r="E839" s="58"/>
      <c r="F839" s="65"/>
      <c r="G839" s="65"/>
      <c r="H839" s="66"/>
      <c r="I839" s="60"/>
      <c r="J839" s="60"/>
      <c r="K839" s="61">
        <f t="shared" si="33"/>
        <v>0</v>
      </c>
      <c r="L839" s="62" t="s">
        <v>75</v>
      </c>
      <c r="M839" s="67"/>
      <c r="N839" s="69" t="e">
        <f t="shared" si="34"/>
        <v>#DIV/0!</v>
      </c>
    </row>
    <row r="840" spans="2:14" x14ac:dyDescent="0.25">
      <c r="B840" s="57"/>
      <c r="C840" s="64"/>
      <c r="D840" s="58"/>
      <c r="E840" s="58"/>
      <c r="F840" s="65"/>
      <c r="G840" s="65"/>
      <c r="H840" s="66"/>
      <c r="I840" s="60"/>
      <c r="J840" s="60"/>
      <c r="K840" s="61">
        <f t="shared" si="33"/>
        <v>0</v>
      </c>
      <c r="L840" s="62" t="s">
        <v>75</v>
      </c>
      <c r="M840" s="67"/>
      <c r="N840" s="69" t="e">
        <f t="shared" si="34"/>
        <v>#DIV/0!</v>
      </c>
    </row>
    <row r="841" spans="2:14" x14ac:dyDescent="0.25">
      <c r="B841" s="57"/>
      <c r="C841" s="64"/>
      <c r="D841" s="58"/>
      <c r="E841" s="58"/>
      <c r="F841" s="65"/>
      <c r="G841" s="65"/>
      <c r="H841" s="66"/>
      <c r="I841" s="60"/>
      <c r="J841" s="60"/>
      <c r="K841" s="61">
        <f t="shared" ref="K841:K904" si="35">+J841-I841</f>
        <v>0</v>
      </c>
      <c r="L841" s="62" t="s">
        <v>75</v>
      </c>
      <c r="M841" s="67"/>
      <c r="N841" s="69" t="e">
        <f t="shared" ref="N841:N904" si="36">+K842/M842</f>
        <v>#DIV/0!</v>
      </c>
    </row>
    <row r="842" spans="2:14" x14ac:dyDescent="0.25">
      <c r="B842" s="57"/>
      <c r="C842" s="64"/>
      <c r="D842" s="58"/>
      <c r="E842" s="58"/>
      <c r="F842" s="65"/>
      <c r="G842" s="65"/>
      <c r="H842" s="66"/>
      <c r="I842" s="60"/>
      <c r="J842" s="60"/>
      <c r="K842" s="61">
        <f t="shared" si="35"/>
        <v>0</v>
      </c>
      <c r="L842" s="62" t="s">
        <v>75</v>
      </c>
      <c r="M842" s="67"/>
      <c r="N842" s="69" t="e">
        <f t="shared" si="36"/>
        <v>#DIV/0!</v>
      </c>
    </row>
    <row r="843" spans="2:14" x14ac:dyDescent="0.25">
      <c r="B843" s="57"/>
      <c r="C843" s="64"/>
      <c r="D843" s="58"/>
      <c r="E843" s="58"/>
      <c r="F843" s="65"/>
      <c r="G843" s="65"/>
      <c r="H843" s="66"/>
      <c r="I843" s="60"/>
      <c r="J843" s="60"/>
      <c r="K843" s="61">
        <f t="shared" si="35"/>
        <v>0</v>
      </c>
      <c r="L843" s="62" t="s">
        <v>75</v>
      </c>
      <c r="M843" s="67"/>
      <c r="N843" s="69" t="e">
        <f t="shared" si="36"/>
        <v>#DIV/0!</v>
      </c>
    </row>
    <row r="844" spans="2:14" x14ac:dyDescent="0.25">
      <c r="B844" s="57"/>
      <c r="C844" s="64"/>
      <c r="D844" s="58"/>
      <c r="E844" s="58"/>
      <c r="F844" s="65"/>
      <c r="G844" s="65"/>
      <c r="H844" s="66"/>
      <c r="I844" s="60"/>
      <c r="J844" s="60"/>
      <c r="K844" s="61">
        <f t="shared" si="35"/>
        <v>0</v>
      </c>
      <c r="L844" s="62" t="s">
        <v>75</v>
      </c>
      <c r="M844" s="67"/>
      <c r="N844" s="69" t="e">
        <f t="shared" si="36"/>
        <v>#DIV/0!</v>
      </c>
    </row>
    <row r="845" spans="2:14" x14ac:dyDescent="0.25">
      <c r="B845" s="57"/>
      <c r="C845" s="64"/>
      <c r="D845" s="58"/>
      <c r="E845" s="58"/>
      <c r="F845" s="65"/>
      <c r="G845" s="65"/>
      <c r="H845" s="66"/>
      <c r="I845" s="60"/>
      <c r="J845" s="60"/>
      <c r="K845" s="61">
        <f t="shared" si="35"/>
        <v>0</v>
      </c>
      <c r="L845" s="62" t="s">
        <v>75</v>
      </c>
      <c r="M845" s="67"/>
      <c r="N845" s="69" t="e">
        <f t="shared" si="36"/>
        <v>#DIV/0!</v>
      </c>
    </row>
    <row r="846" spans="2:14" x14ac:dyDescent="0.25">
      <c r="B846" s="57"/>
      <c r="C846" s="64"/>
      <c r="D846" s="58"/>
      <c r="E846" s="58"/>
      <c r="F846" s="65"/>
      <c r="G846" s="65"/>
      <c r="H846" s="66"/>
      <c r="I846" s="60"/>
      <c r="J846" s="60"/>
      <c r="K846" s="61">
        <f t="shared" si="35"/>
        <v>0</v>
      </c>
      <c r="L846" s="62" t="s">
        <v>75</v>
      </c>
      <c r="M846" s="67"/>
      <c r="N846" s="69" t="e">
        <f t="shared" si="36"/>
        <v>#DIV/0!</v>
      </c>
    </row>
    <row r="847" spans="2:14" x14ac:dyDescent="0.25">
      <c r="B847" s="57"/>
      <c r="C847" s="64"/>
      <c r="D847" s="58"/>
      <c r="E847" s="58"/>
      <c r="F847" s="65"/>
      <c r="G847" s="65"/>
      <c r="H847" s="66"/>
      <c r="I847" s="60"/>
      <c r="J847" s="60"/>
      <c r="K847" s="61">
        <f t="shared" si="35"/>
        <v>0</v>
      </c>
      <c r="L847" s="62" t="s">
        <v>75</v>
      </c>
      <c r="M847" s="67"/>
      <c r="N847" s="69" t="e">
        <f t="shared" si="36"/>
        <v>#DIV/0!</v>
      </c>
    </row>
    <row r="848" spans="2:14" x14ac:dyDescent="0.25">
      <c r="B848" s="57"/>
      <c r="C848" s="64"/>
      <c r="D848" s="58"/>
      <c r="E848" s="58"/>
      <c r="F848" s="65"/>
      <c r="G848" s="65"/>
      <c r="H848" s="66"/>
      <c r="I848" s="60"/>
      <c r="J848" s="60"/>
      <c r="K848" s="61">
        <f t="shared" si="35"/>
        <v>0</v>
      </c>
      <c r="L848" s="62" t="s">
        <v>75</v>
      </c>
      <c r="M848" s="67"/>
      <c r="N848" s="69" t="e">
        <f t="shared" si="36"/>
        <v>#DIV/0!</v>
      </c>
    </row>
    <row r="849" spans="2:14" x14ac:dyDescent="0.25">
      <c r="B849" s="57"/>
      <c r="C849" s="64"/>
      <c r="D849" s="58"/>
      <c r="E849" s="58"/>
      <c r="F849" s="65"/>
      <c r="G849" s="65"/>
      <c r="H849" s="66"/>
      <c r="I849" s="60"/>
      <c r="J849" s="60"/>
      <c r="K849" s="61">
        <f t="shared" si="35"/>
        <v>0</v>
      </c>
      <c r="L849" s="62" t="s">
        <v>75</v>
      </c>
      <c r="M849" s="67"/>
      <c r="N849" s="69" t="e">
        <f t="shared" si="36"/>
        <v>#DIV/0!</v>
      </c>
    </row>
    <row r="850" spans="2:14" x14ac:dyDescent="0.25">
      <c r="B850" s="57"/>
      <c r="C850" s="64"/>
      <c r="D850" s="58"/>
      <c r="E850" s="58"/>
      <c r="F850" s="65"/>
      <c r="G850" s="65"/>
      <c r="H850" s="66"/>
      <c r="I850" s="60"/>
      <c r="J850" s="60"/>
      <c r="K850" s="61">
        <f t="shared" si="35"/>
        <v>0</v>
      </c>
      <c r="L850" s="62" t="s">
        <v>75</v>
      </c>
      <c r="M850" s="67"/>
      <c r="N850" s="69" t="e">
        <f t="shared" si="36"/>
        <v>#DIV/0!</v>
      </c>
    </row>
    <row r="851" spans="2:14" x14ac:dyDescent="0.25">
      <c r="B851" s="57"/>
      <c r="C851" s="64"/>
      <c r="D851" s="58"/>
      <c r="E851" s="58"/>
      <c r="F851" s="65"/>
      <c r="G851" s="65"/>
      <c r="H851" s="66"/>
      <c r="I851" s="60"/>
      <c r="J851" s="60"/>
      <c r="K851" s="61">
        <f t="shared" si="35"/>
        <v>0</v>
      </c>
      <c r="L851" s="62" t="s">
        <v>75</v>
      </c>
      <c r="M851" s="67"/>
      <c r="N851" s="69" t="e">
        <f t="shared" si="36"/>
        <v>#DIV/0!</v>
      </c>
    </row>
    <row r="852" spans="2:14" x14ac:dyDescent="0.25">
      <c r="B852" s="57"/>
      <c r="C852" s="64"/>
      <c r="D852" s="58"/>
      <c r="E852" s="58"/>
      <c r="F852" s="65"/>
      <c r="G852" s="65"/>
      <c r="H852" s="66"/>
      <c r="I852" s="60"/>
      <c r="J852" s="60"/>
      <c r="K852" s="61">
        <f t="shared" si="35"/>
        <v>0</v>
      </c>
      <c r="L852" s="62" t="s">
        <v>75</v>
      </c>
      <c r="M852" s="67"/>
      <c r="N852" s="69" t="e">
        <f t="shared" si="36"/>
        <v>#DIV/0!</v>
      </c>
    </row>
    <row r="853" spans="2:14" x14ac:dyDescent="0.25">
      <c r="B853" s="57"/>
      <c r="C853" s="64"/>
      <c r="D853" s="58"/>
      <c r="E853" s="58"/>
      <c r="F853" s="65"/>
      <c r="G853" s="65"/>
      <c r="H853" s="66"/>
      <c r="I853" s="60"/>
      <c r="J853" s="60"/>
      <c r="K853" s="61">
        <f t="shared" si="35"/>
        <v>0</v>
      </c>
      <c r="L853" s="62" t="s">
        <v>75</v>
      </c>
      <c r="M853" s="67"/>
      <c r="N853" s="69" t="e">
        <f t="shared" si="36"/>
        <v>#DIV/0!</v>
      </c>
    </row>
    <row r="854" spans="2:14" x14ac:dyDescent="0.25">
      <c r="B854" s="57"/>
      <c r="C854" s="64"/>
      <c r="D854" s="58"/>
      <c r="E854" s="58"/>
      <c r="F854" s="65"/>
      <c r="G854" s="65"/>
      <c r="H854" s="66"/>
      <c r="I854" s="60"/>
      <c r="J854" s="60"/>
      <c r="K854" s="61">
        <f t="shared" si="35"/>
        <v>0</v>
      </c>
      <c r="L854" s="62" t="s">
        <v>75</v>
      </c>
      <c r="M854" s="67"/>
      <c r="N854" s="69" t="e">
        <f t="shared" si="36"/>
        <v>#DIV/0!</v>
      </c>
    </row>
    <row r="855" spans="2:14" x14ac:dyDescent="0.25">
      <c r="B855" s="57"/>
      <c r="C855" s="64"/>
      <c r="D855" s="58"/>
      <c r="E855" s="58"/>
      <c r="F855" s="65"/>
      <c r="G855" s="65"/>
      <c r="H855" s="66"/>
      <c r="I855" s="60"/>
      <c r="J855" s="60"/>
      <c r="K855" s="61">
        <f t="shared" si="35"/>
        <v>0</v>
      </c>
      <c r="L855" s="62" t="s">
        <v>75</v>
      </c>
      <c r="M855" s="67"/>
      <c r="N855" s="69" t="e">
        <f t="shared" si="36"/>
        <v>#DIV/0!</v>
      </c>
    </row>
    <row r="856" spans="2:14" x14ac:dyDescent="0.25">
      <c r="B856" s="57"/>
      <c r="C856" s="64"/>
      <c r="D856" s="58"/>
      <c r="E856" s="58"/>
      <c r="F856" s="65"/>
      <c r="G856" s="65"/>
      <c r="H856" s="66"/>
      <c r="I856" s="60"/>
      <c r="J856" s="60"/>
      <c r="K856" s="61">
        <f t="shared" si="35"/>
        <v>0</v>
      </c>
      <c r="L856" s="62" t="s">
        <v>75</v>
      </c>
      <c r="M856" s="67"/>
      <c r="N856" s="69" t="e">
        <f t="shared" si="36"/>
        <v>#DIV/0!</v>
      </c>
    </row>
    <row r="857" spans="2:14" x14ac:dyDescent="0.25">
      <c r="B857" s="57"/>
      <c r="C857" s="64"/>
      <c r="D857" s="58"/>
      <c r="E857" s="58"/>
      <c r="F857" s="65"/>
      <c r="G857" s="65"/>
      <c r="H857" s="66"/>
      <c r="I857" s="60"/>
      <c r="J857" s="60"/>
      <c r="K857" s="61">
        <f t="shared" si="35"/>
        <v>0</v>
      </c>
      <c r="L857" s="62" t="s">
        <v>75</v>
      </c>
      <c r="M857" s="67"/>
      <c r="N857" s="69" t="e">
        <f t="shared" si="36"/>
        <v>#DIV/0!</v>
      </c>
    </row>
    <row r="858" spans="2:14" x14ac:dyDescent="0.25">
      <c r="B858" s="57"/>
      <c r="C858" s="64"/>
      <c r="D858" s="58"/>
      <c r="E858" s="58"/>
      <c r="F858" s="65"/>
      <c r="G858" s="65"/>
      <c r="H858" s="66"/>
      <c r="I858" s="60"/>
      <c r="J858" s="60"/>
      <c r="K858" s="61">
        <f t="shared" si="35"/>
        <v>0</v>
      </c>
      <c r="L858" s="62" t="s">
        <v>75</v>
      </c>
      <c r="M858" s="67"/>
      <c r="N858" s="69" t="e">
        <f t="shared" si="36"/>
        <v>#DIV/0!</v>
      </c>
    </row>
    <row r="859" spans="2:14" x14ac:dyDescent="0.25">
      <c r="B859" s="57"/>
      <c r="C859" s="64"/>
      <c r="D859" s="58"/>
      <c r="E859" s="58"/>
      <c r="F859" s="65"/>
      <c r="G859" s="65"/>
      <c r="H859" s="66"/>
      <c r="I859" s="60"/>
      <c r="J859" s="60"/>
      <c r="K859" s="61">
        <f t="shared" si="35"/>
        <v>0</v>
      </c>
      <c r="L859" s="62" t="s">
        <v>75</v>
      </c>
      <c r="M859" s="67"/>
      <c r="N859" s="69" t="e">
        <f t="shared" si="36"/>
        <v>#DIV/0!</v>
      </c>
    </row>
    <row r="860" spans="2:14" x14ac:dyDescent="0.25">
      <c r="B860" s="57"/>
      <c r="C860" s="64"/>
      <c r="D860" s="58"/>
      <c r="E860" s="58"/>
      <c r="F860" s="65"/>
      <c r="G860" s="65"/>
      <c r="H860" s="66"/>
      <c r="I860" s="60"/>
      <c r="J860" s="60"/>
      <c r="K860" s="61">
        <f t="shared" si="35"/>
        <v>0</v>
      </c>
      <c r="L860" s="62" t="s">
        <v>75</v>
      </c>
      <c r="M860" s="67"/>
      <c r="N860" s="69" t="e">
        <f t="shared" si="36"/>
        <v>#DIV/0!</v>
      </c>
    </row>
    <row r="861" spans="2:14" x14ac:dyDescent="0.25">
      <c r="B861" s="57"/>
      <c r="C861" s="64"/>
      <c r="D861" s="58"/>
      <c r="E861" s="58"/>
      <c r="F861" s="65"/>
      <c r="G861" s="65"/>
      <c r="H861" s="66"/>
      <c r="I861" s="60"/>
      <c r="J861" s="60"/>
      <c r="K861" s="61">
        <f t="shared" si="35"/>
        <v>0</v>
      </c>
      <c r="L861" s="62" t="s">
        <v>75</v>
      </c>
      <c r="M861" s="67"/>
      <c r="N861" s="69" t="e">
        <f t="shared" si="36"/>
        <v>#DIV/0!</v>
      </c>
    </row>
    <row r="862" spans="2:14" x14ac:dyDescent="0.25">
      <c r="B862" s="57"/>
      <c r="C862" s="64"/>
      <c r="D862" s="58"/>
      <c r="E862" s="58"/>
      <c r="F862" s="65"/>
      <c r="G862" s="65"/>
      <c r="H862" s="66"/>
      <c r="I862" s="60"/>
      <c r="J862" s="60"/>
      <c r="K862" s="61">
        <f t="shared" si="35"/>
        <v>0</v>
      </c>
      <c r="L862" s="62" t="s">
        <v>75</v>
      </c>
      <c r="M862" s="67"/>
      <c r="N862" s="69" t="e">
        <f t="shared" si="36"/>
        <v>#DIV/0!</v>
      </c>
    </row>
    <row r="863" spans="2:14" x14ac:dyDescent="0.25">
      <c r="B863" s="57"/>
      <c r="C863" s="64"/>
      <c r="D863" s="58"/>
      <c r="E863" s="58"/>
      <c r="F863" s="65"/>
      <c r="G863" s="65"/>
      <c r="H863" s="66"/>
      <c r="I863" s="60"/>
      <c r="J863" s="60"/>
      <c r="K863" s="61">
        <f t="shared" si="35"/>
        <v>0</v>
      </c>
      <c r="L863" s="62" t="s">
        <v>75</v>
      </c>
      <c r="M863" s="67"/>
      <c r="N863" s="69" t="e">
        <f t="shared" si="36"/>
        <v>#DIV/0!</v>
      </c>
    </row>
    <row r="864" spans="2:14" x14ac:dyDescent="0.25">
      <c r="B864" s="57"/>
      <c r="C864" s="64"/>
      <c r="D864" s="58"/>
      <c r="E864" s="58"/>
      <c r="F864" s="65"/>
      <c r="G864" s="65"/>
      <c r="H864" s="66"/>
      <c r="I864" s="60"/>
      <c r="J864" s="60"/>
      <c r="K864" s="61">
        <f t="shared" si="35"/>
        <v>0</v>
      </c>
      <c r="L864" s="62" t="s">
        <v>75</v>
      </c>
      <c r="M864" s="67"/>
      <c r="N864" s="69" t="e">
        <f t="shared" si="36"/>
        <v>#DIV/0!</v>
      </c>
    </row>
    <row r="865" spans="2:14" x14ac:dyDescent="0.25">
      <c r="B865" s="57"/>
      <c r="C865" s="64"/>
      <c r="D865" s="58"/>
      <c r="E865" s="58"/>
      <c r="F865" s="65"/>
      <c r="G865" s="65"/>
      <c r="H865" s="66"/>
      <c r="I865" s="60"/>
      <c r="J865" s="60"/>
      <c r="K865" s="61">
        <f t="shared" si="35"/>
        <v>0</v>
      </c>
      <c r="L865" s="62" t="s">
        <v>75</v>
      </c>
      <c r="M865" s="67"/>
      <c r="N865" s="69" t="e">
        <f t="shared" si="36"/>
        <v>#DIV/0!</v>
      </c>
    </row>
    <row r="866" spans="2:14" x14ac:dyDescent="0.25">
      <c r="B866" s="57"/>
      <c r="C866" s="64"/>
      <c r="D866" s="58"/>
      <c r="E866" s="58"/>
      <c r="F866" s="65"/>
      <c r="G866" s="65"/>
      <c r="H866" s="66"/>
      <c r="I866" s="60"/>
      <c r="J866" s="60"/>
      <c r="K866" s="61">
        <f t="shared" si="35"/>
        <v>0</v>
      </c>
      <c r="L866" s="62" t="s">
        <v>75</v>
      </c>
      <c r="M866" s="67"/>
      <c r="N866" s="69" t="e">
        <f t="shared" si="36"/>
        <v>#DIV/0!</v>
      </c>
    </row>
    <row r="867" spans="2:14" x14ac:dyDescent="0.25">
      <c r="B867" s="57"/>
      <c r="C867" s="64"/>
      <c r="D867" s="58"/>
      <c r="E867" s="58"/>
      <c r="F867" s="65"/>
      <c r="G867" s="65"/>
      <c r="H867" s="66"/>
      <c r="I867" s="60"/>
      <c r="J867" s="60"/>
      <c r="K867" s="61">
        <f t="shared" si="35"/>
        <v>0</v>
      </c>
      <c r="L867" s="62" t="s">
        <v>75</v>
      </c>
      <c r="M867" s="67"/>
      <c r="N867" s="69" t="e">
        <f t="shared" si="36"/>
        <v>#DIV/0!</v>
      </c>
    </row>
    <row r="868" spans="2:14" x14ac:dyDescent="0.25">
      <c r="B868" s="57"/>
      <c r="C868" s="64"/>
      <c r="D868" s="58"/>
      <c r="E868" s="58"/>
      <c r="F868" s="65"/>
      <c r="G868" s="65"/>
      <c r="H868" s="66"/>
      <c r="I868" s="60"/>
      <c r="J868" s="60"/>
      <c r="K868" s="61">
        <f t="shared" si="35"/>
        <v>0</v>
      </c>
      <c r="L868" s="62" t="s">
        <v>75</v>
      </c>
      <c r="M868" s="67"/>
      <c r="N868" s="69" t="e">
        <f t="shared" si="36"/>
        <v>#DIV/0!</v>
      </c>
    </row>
    <row r="869" spans="2:14" x14ac:dyDescent="0.25">
      <c r="B869" s="57"/>
      <c r="C869" s="64"/>
      <c r="D869" s="58"/>
      <c r="E869" s="58"/>
      <c r="F869" s="65"/>
      <c r="G869" s="65"/>
      <c r="H869" s="66"/>
      <c r="I869" s="60"/>
      <c r="J869" s="60"/>
      <c r="K869" s="61">
        <f t="shared" si="35"/>
        <v>0</v>
      </c>
      <c r="L869" s="62" t="s">
        <v>75</v>
      </c>
      <c r="M869" s="67"/>
      <c r="N869" s="69" t="e">
        <f t="shared" si="36"/>
        <v>#DIV/0!</v>
      </c>
    </row>
    <row r="870" spans="2:14" x14ac:dyDescent="0.25">
      <c r="B870" s="57"/>
      <c r="C870" s="64"/>
      <c r="D870" s="58"/>
      <c r="E870" s="58"/>
      <c r="F870" s="65"/>
      <c r="G870" s="65"/>
      <c r="H870" s="66"/>
      <c r="I870" s="60"/>
      <c r="J870" s="60"/>
      <c r="K870" s="61">
        <f t="shared" si="35"/>
        <v>0</v>
      </c>
      <c r="L870" s="62" t="s">
        <v>75</v>
      </c>
      <c r="M870" s="67"/>
      <c r="N870" s="69" t="e">
        <f t="shared" si="36"/>
        <v>#DIV/0!</v>
      </c>
    </row>
    <row r="871" spans="2:14" x14ac:dyDescent="0.25">
      <c r="B871" s="57"/>
      <c r="C871" s="64"/>
      <c r="D871" s="58"/>
      <c r="E871" s="58"/>
      <c r="F871" s="65"/>
      <c r="G871" s="65"/>
      <c r="H871" s="66"/>
      <c r="I871" s="60"/>
      <c r="J871" s="60"/>
      <c r="K871" s="61">
        <f t="shared" si="35"/>
        <v>0</v>
      </c>
      <c r="L871" s="62" t="s">
        <v>75</v>
      </c>
      <c r="M871" s="67"/>
      <c r="N871" s="69" t="e">
        <f t="shared" si="36"/>
        <v>#DIV/0!</v>
      </c>
    </row>
    <row r="872" spans="2:14" x14ac:dyDescent="0.25">
      <c r="B872" s="57"/>
      <c r="C872" s="64"/>
      <c r="D872" s="58"/>
      <c r="E872" s="58"/>
      <c r="F872" s="65"/>
      <c r="G872" s="65"/>
      <c r="H872" s="66"/>
      <c r="I872" s="60"/>
      <c r="J872" s="60"/>
      <c r="K872" s="61">
        <f t="shared" si="35"/>
        <v>0</v>
      </c>
      <c r="L872" s="62" t="s">
        <v>75</v>
      </c>
      <c r="M872" s="67"/>
      <c r="N872" s="69" t="e">
        <f t="shared" si="36"/>
        <v>#DIV/0!</v>
      </c>
    </row>
    <row r="873" spans="2:14" x14ac:dyDescent="0.25">
      <c r="B873" s="57"/>
      <c r="C873" s="64"/>
      <c r="D873" s="58"/>
      <c r="E873" s="58"/>
      <c r="F873" s="65"/>
      <c r="G873" s="65"/>
      <c r="H873" s="66"/>
      <c r="I873" s="60"/>
      <c r="J873" s="60"/>
      <c r="K873" s="61">
        <f t="shared" si="35"/>
        <v>0</v>
      </c>
      <c r="L873" s="62" t="s">
        <v>75</v>
      </c>
      <c r="M873" s="67"/>
      <c r="N873" s="69" t="e">
        <f t="shared" si="36"/>
        <v>#DIV/0!</v>
      </c>
    </row>
    <row r="874" spans="2:14" x14ac:dyDescent="0.25">
      <c r="B874" s="57"/>
      <c r="C874" s="64"/>
      <c r="D874" s="58"/>
      <c r="E874" s="58"/>
      <c r="F874" s="65"/>
      <c r="G874" s="65"/>
      <c r="H874" s="66"/>
      <c r="I874" s="60"/>
      <c r="J874" s="60"/>
      <c r="K874" s="61">
        <f t="shared" si="35"/>
        <v>0</v>
      </c>
      <c r="L874" s="62" t="s">
        <v>75</v>
      </c>
      <c r="M874" s="67"/>
      <c r="N874" s="69" t="e">
        <f t="shared" si="36"/>
        <v>#DIV/0!</v>
      </c>
    </row>
    <row r="875" spans="2:14" x14ac:dyDescent="0.25">
      <c r="B875" s="57"/>
      <c r="C875" s="64"/>
      <c r="D875" s="58"/>
      <c r="E875" s="58"/>
      <c r="F875" s="65"/>
      <c r="G875" s="65"/>
      <c r="H875" s="66"/>
      <c r="I875" s="60"/>
      <c r="J875" s="60"/>
      <c r="K875" s="61">
        <f t="shared" si="35"/>
        <v>0</v>
      </c>
      <c r="L875" s="62" t="s">
        <v>75</v>
      </c>
      <c r="M875" s="67"/>
      <c r="N875" s="69" t="e">
        <f t="shared" si="36"/>
        <v>#DIV/0!</v>
      </c>
    </row>
    <row r="876" spans="2:14" x14ac:dyDescent="0.25">
      <c r="B876" s="57"/>
      <c r="C876" s="64"/>
      <c r="D876" s="58"/>
      <c r="E876" s="58"/>
      <c r="F876" s="65"/>
      <c r="G876" s="65"/>
      <c r="H876" s="66"/>
      <c r="I876" s="60"/>
      <c r="J876" s="60"/>
      <c r="K876" s="61">
        <f t="shared" si="35"/>
        <v>0</v>
      </c>
      <c r="L876" s="62" t="s">
        <v>75</v>
      </c>
      <c r="M876" s="67"/>
      <c r="N876" s="69" t="e">
        <f t="shared" si="36"/>
        <v>#DIV/0!</v>
      </c>
    </row>
    <row r="877" spans="2:14" x14ac:dyDescent="0.25">
      <c r="B877" s="57"/>
      <c r="C877" s="64"/>
      <c r="D877" s="58"/>
      <c r="E877" s="58"/>
      <c r="F877" s="65"/>
      <c r="G877" s="65"/>
      <c r="H877" s="66"/>
      <c r="I877" s="60"/>
      <c r="J877" s="60"/>
      <c r="K877" s="61">
        <f t="shared" si="35"/>
        <v>0</v>
      </c>
      <c r="L877" s="62" t="s">
        <v>75</v>
      </c>
      <c r="M877" s="67"/>
      <c r="N877" s="69" t="e">
        <f t="shared" si="36"/>
        <v>#DIV/0!</v>
      </c>
    </row>
    <row r="878" spans="2:14" x14ac:dyDescent="0.25">
      <c r="B878" s="57"/>
      <c r="C878" s="64"/>
      <c r="D878" s="58"/>
      <c r="E878" s="58"/>
      <c r="F878" s="65"/>
      <c r="G878" s="65"/>
      <c r="H878" s="66"/>
      <c r="I878" s="60"/>
      <c r="J878" s="60"/>
      <c r="K878" s="61">
        <f t="shared" si="35"/>
        <v>0</v>
      </c>
      <c r="L878" s="62" t="s">
        <v>75</v>
      </c>
      <c r="M878" s="67"/>
      <c r="N878" s="69" t="e">
        <f t="shared" si="36"/>
        <v>#DIV/0!</v>
      </c>
    </row>
    <row r="879" spans="2:14" x14ac:dyDescent="0.25">
      <c r="B879" s="57"/>
      <c r="C879" s="64"/>
      <c r="D879" s="58"/>
      <c r="E879" s="58"/>
      <c r="F879" s="65"/>
      <c r="G879" s="65"/>
      <c r="H879" s="66"/>
      <c r="I879" s="60"/>
      <c r="J879" s="60"/>
      <c r="K879" s="61">
        <f t="shared" si="35"/>
        <v>0</v>
      </c>
      <c r="L879" s="62" t="s">
        <v>75</v>
      </c>
      <c r="M879" s="67"/>
      <c r="N879" s="69" t="e">
        <f t="shared" si="36"/>
        <v>#DIV/0!</v>
      </c>
    </row>
    <row r="880" spans="2:14" x14ac:dyDescent="0.25">
      <c r="B880" s="57"/>
      <c r="C880" s="64"/>
      <c r="D880" s="58"/>
      <c r="E880" s="58"/>
      <c r="F880" s="65"/>
      <c r="G880" s="65"/>
      <c r="H880" s="66"/>
      <c r="I880" s="60"/>
      <c r="J880" s="60"/>
      <c r="K880" s="61">
        <f t="shared" si="35"/>
        <v>0</v>
      </c>
      <c r="L880" s="62" t="s">
        <v>75</v>
      </c>
      <c r="M880" s="67"/>
      <c r="N880" s="69" t="e">
        <f t="shared" si="36"/>
        <v>#DIV/0!</v>
      </c>
    </row>
    <row r="881" spans="2:14" x14ac:dyDescent="0.25">
      <c r="B881" s="57"/>
      <c r="C881" s="64"/>
      <c r="D881" s="58"/>
      <c r="E881" s="58"/>
      <c r="F881" s="65"/>
      <c r="G881" s="65"/>
      <c r="H881" s="66"/>
      <c r="I881" s="60"/>
      <c r="J881" s="60"/>
      <c r="K881" s="61">
        <f t="shared" si="35"/>
        <v>0</v>
      </c>
      <c r="L881" s="62" t="s">
        <v>75</v>
      </c>
      <c r="M881" s="67"/>
      <c r="N881" s="69" t="e">
        <f t="shared" si="36"/>
        <v>#DIV/0!</v>
      </c>
    </row>
    <row r="882" spans="2:14" x14ac:dyDescent="0.25">
      <c r="B882" s="57"/>
      <c r="C882" s="64"/>
      <c r="D882" s="58"/>
      <c r="E882" s="58"/>
      <c r="F882" s="65"/>
      <c r="G882" s="65"/>
      <c r="H882" s="66"/>
      <c r="I882" s="60"/>
      <c r="J882" s="60"/>
      <c r="K882" s="61">
        <f t="shared" si="35"/>
        <v>0</v>
      </c>
      <c r="L882" s="62" t="s">
        <v>75</v>
      </c>
      <c r="M882" s="67"/>
      <c r="N882" s="69" t="e">
        <f t="shared" si="36"/>
        <v>#DIV/0!</v>
      </c>
    </row>
    <row r="883" spans="2:14" x14ac:dyDescent="0.25">
      <c r="B883" s="57"/>
      <c r="C883" s="64"/>
      <c r="D883" s="58"/>
      <c r="E883" s="58"/>
      <c r="F883" s="65"/>
      <c r="G883" s="65"/>
      <c r="H883" s="66"/>
      <c r="I883" s="60"/>
      <c r="J883" s="60"/>
      <c r="K883" s="61">
        <f t="shared" si="35"/>
        <v>0</v>
      </c>
      <c r="L883" s="62" t="s">
        <v>75</v>
      </c>
      <c r="M883" s="67"/>
      <c r="N883" s="69" t="e">
        <f t="shared" si="36"/>
        <v>#DIV/0!</v>
      </c>
    </row>
    <row r="884" spans="2:14" x14ac:dyDescent="0.25">
      <c r="B884" s="57"/>
      <c r="C884" s="64"/>
      <c r="D884" s="58"/>
      <c r="E884" s="58"/>
      <c r="F884" s="65"/>
      <c r="G884" s="65"/>
      <c r="H884" s="66"/>
      <c r="I884" s="60"/>
      <c r="J884" s="60"/>
      <c r="K884" s="61">
        <f t="shared" si="35"/>
        <v>0</v>
      </c>
      <c r="L884" s="62" t="s">
        <v>75</v>
      </c>
      <c r="M884" s="67"/>
      <c r="N884" s="69" t="e">
        <f t="shared" si="36"/>
        <v>#DIV/0!</v>
      </c>
    </row>
    <row r="885" spans="2:14" x14ac:dyDescent="0.25">
      <c r="B885" s="57"/>
      <c r="C885" s="64"/>
      <c r="D885" s="58"/>
      <c r="E885" s="58"/>
      <c r="F885" s="65"/>
      <c r="G885" s="65"/>
      <c r="H885" s="66"/>
      <c r="I885" s="60"/>
      <c r="J885" s="60"/>
      <c r="K885" s="61">
        <f t="shared" si="35"/>
        <v>0</v>
      </c>
      <c r="L885" s="62" t="s">
        <v>75</v>
      </c>
      <c r="M885" s="67"/>
      <c r="N885" s="69" t="e">
        <f t="shared" si="36"/>
        <v>#DIV/0!</v>
      </c>
    </row>
    <row r="886" spans="2:14" x14ac:dyDescent="0.25">
      <c r="B886" s="57"/>
      <c r="C886" s="64"/>
      <c r="D886" s="58"/>
      <c r="E886" s="58"/>
      <c r="F886" s="65"/>
      <c r="G886" s="65"/>
      <c r="H886" s="66"/>
      <c r="I886" s="60"/>
      <c r="J886" s="60"/>
      <c r="K886" s="61">
        <f t="shared" si="35"/>
        <v>0</v>
      </c>
      <c r="L886" s="62" t="s">
        <v>75</v>
      </c>
      <c r="M886" s="67"/>
      <c r="N886" s="69" t="e">
        <f t="shared" si="36"/>
        <v>#DIV/0!</v>
      </c>
    </row>
    <row r="887" spans="2:14" x14ac:dyDescent="0.25">
      <c r="B887" s="57"/>
      <c r="C887" s="64"/>
      <c r="D887" s="58"/>
      <c r="E887" s="58"/>
      <c r="F887" s="65"/>
      <c r="G887" s="65"/>
      <c r="H887" s="66"/>
      <c r="I887" s="60"/>
      <c r="J887" s="60"/>
      <c r="K887" s="61">
        <f t="shared" si="35"/>
        <v>0</v>
      </c>
      <c r="L887" s="62" t="s">
        <v>75</v>
      </c>
      <c r="M887" s="67"/>
      <c r="N887" s="69" t="e">
        <f t="shared" si="36"/>
        <v>#DIV/0!</v>
      </c>
    </row>
    <row r="888" spans="2:14" x14ac:dyDescent="0.25">
      <c r="B888" s="57"/>
      <c r="C888" s="64"/>
      <c r="D888" s="58"/>
      <c r="E888" s="58"/>
      <c r="F888" s="65"/>
      <c r="G888" s="65"/>
      <c r="H888" s="66"/>
      <c r="I888" s="60"/>
      <c r="J888" s="60"/>
      <c r="K888" s="61">
        <f t="shared" si="35"/>
        <v>0</v>
      </c>
      <c r="L888" s="62" t="s">
        <v>75</v>
      </c>
      <c r="M888" s="67"/>
      <c r="N888" s="69" t="e">
        <f t="shared" si="36"/>
        <v>#DIV/0!</v>
      </c>
    </row>
    <row r="889" spans="2:14" x14ac:dyDescent="0.25">
      <c r="B889" s="57"/>
      <c r="C889" s="64"/>
      <c r="D889" s="58"/>
      <c r="E889" s="58"/>
      <c r="F889" s="65"/>
      <c r="G889" s="65"/>
      <c r="H889" s="66"/>
      <c r="I889" s="60"/>
      <c r="J889" s="60"/>
      <c r="K889" s="61">
        <f t="shared" si="35"/>
        <v>0</v>
      </c>
      <c r="L889" s="62" t="s">
        <v>75</v>
      </c>
      <c r="M889" s="67"/>
      <c r="N889" s="69" t="e">
        <f t="shared" si="36"/>
        <v>#DIV/0!</v>
      </c>
    </row>
    <row r="890" spans="2:14" x14ac:dyDescent="0.25">
      <c r="B890" s="57"/>
      <c r="C890" s="64"/>
      <c r="D890" s="58"/>
      <c r="E890" s="58"/>
      <c r="F890" s="65"/>
      <c r="G890" s="65"/>
      <c r="H890" s="66"/>
      <c r="I890" s="60"/>
      <c r="J890" s="60"/>
      <c r="K890" s="61">
        <f t="shared" si="35"/>
        <v>0</v>
      </c>
      <c r="L890" s="62" t="s">
        <v>75</v>
      </c>
      <c r="M890" s="67"/>
      <c r="N890" s="69" t="e">
        <f t="shared" si="36"/>
        <v>#DIV/0!</v>
      </c>
    </row>
    <row r="891" spans="2:14" x14ac:dyDescent="0.25">
      <c r="B891" s="57"/>
      <c r="C891" s="64"/>
      <c r="D891" s="58"/>
      <c r="E891" s="58"/>
      <c r="F891" s="65"/>
      <c r="G891" s="65"/>
      <c r="H891" s="66"/>
      <c r="I891" s="60"/>
      <c r="J891" s="60"/>
      <c r="K891" s="61">
        <f t="shared" si="35"/>
        <v>0</v>
      </c>
      <c r="L891" s="62" t="s">
        <v>75</v>
      </c>
      <c r="M891" s="67"/>
      <c r="N891" s="69" t="e">
        <f t="shared" si="36"/>
        <v>#DIV/0!</v>
      </c>
    </row>
    <row r="892" spans="2:14" x14ac:dyDescent="0.25">
      <c r="B892" s="57"/>
      <c r="C892" s="64"/>
      <c r="D892" s="58"/>
      <c r="E892" s="58"/>
      <c r="F892" s="65"/>
      <c r="G892" s="65"/>
      <c r="H892" s="66"/>
      <c r="I892" s="60"/>
      <c r="J892" s="60"/>
      <c r="K892" s="61">
        <f t="shared" si="35"/>
        <v>0</v>
      </c>
      <c r="L892" s="62" t="s">
        <v>75</v>
      </c>
      <c r="M892" s="67"/>
      <c r="N892" s="69" t="e">
        <f t="shared" si="36"/>
        <v>#DIV/0!</v>
      </c>
    </row>
    <row r="893" spans="2:14" x14ac:dyDescent="0.25">
      <c r="B893" s="57"/>
      <c r="C893" s="64"/>
      <c r="D893" s="58"/>
      <c r="E893" s="58"/>
      <c r="F893" s="65"/>
      <c r="G893" s="65"/>
      <c r="H893" s="66"/>
      <c r="I893" s="60"/>
      <c r="J893" s="60"/>
      <c r="K893" s="61">
        <f t="shared" si="35"/>
        <v>0</v>
      </c>
      <c r="L893" s="62" t="s">
        <v>75</v>
      </c>
      <c r="M893" s="67"/>
      <c r="N893" s="69" t="e">
        <f t="shared" si="36"/>
        <v>#DIV/0!</v>
      </c>
    </row>
    <row r="894" spans="2:14" x14ac:dyDescent="0.25">
      <c r="B894" s="57"/>
      <c r="C894" s="64"/>
      <c r="D894" s="58"/>
      <c r="E894" s="58"/>
      <c r="F894" s="65"/>
      <c r="G894" s="65"/>
      <c r="H894" s="66"/>
      <c r="I894" s="60"/>
      <c r="J894" s="60"/>
      <c r="K894" s="61">
        <f t="shared" si="35"/>
        <v>0</v>
      </c>
      <c r="L894" s="62" t="s">
        <v>75</v>
      </c>
      <c r="M894" s="67"/>
      <c r="N894" s="69" t="e">
        <f t="shared" si="36"/>
        <v>#DIV/0!</v>
      </c>
    </row>
    <row r="895" spans="2:14" x14ac:dyDescent="0.25">
      <c r="B895" s="57"/>
      <c r="C895" s="64"/>
      <c r="D895" s="58"/>
      <c r="E895" s="58"/>
      <c r="F895" s="65"/>
      <c r="G895" s="65"/>
      <c r="H895" s="66"/>
      <c r="I895" s="60"/>
      <c r="J895" s="60"/>
      <c r="K895" s="61">
        <f t="shared" si="35"/>
        <v>0</v>
      </c>
      <c r="L895" s="62" t="s">
        <v>75</v>
      </c>
      <c r="M895" s="67"/>
      <c r="N895" s="69" t="e">
        <f t="shared" si="36"/>
        <v>#DIV/0!</v>
      </c>
    </row>
    <row r="896" spans="2:14" x14ac:dyDescent="0.25">
      <c r="B896" s="57"/>
      <c r="C896" s="64"/>
      <c r="D896" s="58"/>
      <c r="E896" s="58"/>
      <c r="F896" s="65"/>
      <c r="G896" s="65"/>
      <c r="H896" s="66"/>
      <c r="I896" s="60"/>
      <c r="J896" s="60"/>
      <c r="K896" s="61">
        <f t="shared" si="35"/>
        <v>0</v>
      </c>
      <c r="L896" s="62" t="s">
        <v>75</v>
      </c>
      <c r="M896" s="67"/>
      <c r="N896" s="69" t="e">
        <f t="shared" si="36"/>
        <v>#DIV/0!</v>
      </c>
    </row>
    <row r="897" spans="2:14" x14ac:dyDescent="0.25">
      <c r="B897" s="57"/>
      <c r="C897" s="64"/>
      <c r="D897" s="58"/>
      <c r="E897" s="58"/>
      <c r="F897" s="65"/>
      <c r="G897" s="65"/>
      <c r="H897" s="66"/>
      <c r="I897" s="60"/>
      <c r="J897" s="60"/>
      <c r="K897" s="61">
        <f t="shared" si="35"/>
        <v>0</v>
      </c>
      <c r="L897" s="62" t="s">
        <v>75</v>
      </c>
      <c r="M897" s="67"/>
      <c r="N897" s="69" t="e">
        <f t="shared" si="36"/>
        <v>#DIV/0!</v>
      </c>
    </row>
    <row r="898" spans="2:14" x14ac:dyDescent="0.25">
      <c r="B898" s="57"/>
      <c r="C898" s="64"/>
      <c r="D898" s="58"/>
      <c r="E898" s="58"/>
      <c r="F898" s="65"/>
      <c r="G898" s="65"/>
      <c r="H898" s="66"/>
      <c r="I898" s="60"/>
      <c r="J898" s="60"/>
      <c r="K898" s="61">
        <f t="shared" si="35"/>
        <v>0</v>
      </c>
      <c r="L898" s="62" t="s">
        <v>75</v>
      </c>
      <c r="M898" s="67"/>
      <c r="N898" s="69" t="e">
        <f t="shared" si="36"/>
        <v>#DIV/0!</v>
      </c>
    </row>
    <row r="899" spans="2:14" x14ac:dyDescent="0.25">
      <c r="B899" s="57"/>
      <c r="C899" s="64"/>
      <c r="D899" s="58"/>
      <c r="E899" s="58"/>
      <c r="F899" s="65"/>
      <c r="G899" s="65"/>
      <c r="H899" s="66"/>
      <c r="I899" s="60"/>
      <c r="J899" s="60"/>
      <c r="K899" s="61">
        <f t="shared" si="35"/>
        <v>0</v>
      </c>
      <c r="L899" s="62" t="s">
        <v>75</v>
      </c>
      <c r="M899" s="67"/>
      <c r="N899" s="69" t="e">
        <f t="shared" si="36"/>
        <v>#DIV/0!</v>
      </c>
    </row>
    <row r="900" spans="2:14" x14ac:dyDescent="0.25">
      <c r="B900" s="57"/>
      <c r="C900" s="64"/>
      <c r="D900" s="58"/>
      <c r="E900" s="58"/>
      <c r="F900" s="65"/>
      <c r="G900" s="65"/>
      <c r="H900" s="66"/>
      <c r="I900" s="60"/>
      <c r="J900" s="60"/>
      <c r="K900" s="61">
        <f t="shared" si="35"/>
        <v>0</v>
      </c>
      <c r="L900" s="62" t="s">
        <v>75</v>
      </c>
      <c r="M900" s="67"/>
      <c r="N900" s="69" t="e">
        <f t="shared" si="36"/>
        <v>#DIV/0!</v>
      </c>
    </row>
    <row r="901" spans="2:14" x14ac:dyDescent="0.25">
      <c r="B901" s="57"/>
      <c r="C901" s="64"/>
      <c r="D901" s="58"/>
      <c r="E901" s="58"/>
      <c r="F901" s="65"/>
      <c r="G901" s="65"/>
      <c r="H901" s="66"/>
      <c r="I901" s="60"/>
      <c r="J901" s="60"/>
      <c r="K901" s="61">
        <f t="shared" si="35"/>
        <v>0</v>
      </c>
      <c r="L901" s="62" t="s">
        <v>75</v>
      </c>
      <c r="M901" s="67"/>
      <c r="N901" s="69" t="e">
        <f t="shared" si="36"/>
        <v>#DIV/0!</v>
      </c>
    </row>
    <row r="902" spans="2:14" x14ac:dyDescent="0.25">
      <c r="B902" s="57"/>
      <c r="C902" s="64"/>
      <c r="D902" s="58"/>
      <c r="E902" s="58"/>
      <c r="F902" s="65"/>
      <c r="G902" s="65"/>
      <c r="H902" s="66"/>
      <c r="I902" s="60"/>
      <c r="J902" s="60"/>
      <c r="K902" s="61">
        <f t="shared" si="35"/>
        <v>0</v>
      </c>
      <c r="L902" s="62" t="s">
        <v>75</v>
      </c>
      <c r="M902" s="67"/>
      <c r="N902" s="69" t="e">
        <f t="shared" si="36"/>
        <v>#DIV/0!</v>
      </c>
    </row>
    <row r="903" spans="2:14" x14ac:dyDescent="0.25">
      <c r="B903" s="57"/>
      <c r="C903" s="64"/>
      <c r="D903" s="58"/>
      <c r="E903" s="58"/>
      <c r="F903" s="65"/>
      <c r="G903" s="65"/>
      <c r="H903" s="66"/>
      <c r="I903" s="60"/>
      <c r="J903" s="60"/>
      <c r="K903" s="61">
        <f t="shared" si="35"/>
        <v>0</v>
      </c>
      <c r="L903" s="62" t="s">
        <v>75</v>
      </c>
      <c r="M903" s="67"/>
      <c r="N903" s="69" t="e">
        <f t="shared" si="36"/>
        <v>#DIV/0!</v>
      </c>
    </row>
    <row r="904" spans="2:14" x14ac:dyDescent="0.25">
      <c r="B904" s="57"/>
      <c r="C904" s="64"/>
      <c r="D904" s="58"/>
      <c r="E904" s="58"/>
      <c r="F904" s="65"/>
      <c r="G904" s="65"/>
      <c r="H904" s="66"/>
      <c r="I904" s="60"/>
      <c r="J904" s="60"/>
      <c r="K904" s="61">
        <f t="shared" si="35"/>
        <v>0</v>
      </c>
      <c r="L904" s="62" t="s">
        <v>75</v>
      </c>
      <c r="M904" s="67"/>
      <c r="N904" s="69" t="e">
        <f t="shared" si="36"/>
        <v>#DIV/0!</v>
      </c>
    </row>
    <row r="905" spans="2:14" x14ac:dyDescent="0.25">
      <c r="B905" s="57"/>
      <c r="C905" s="64"/>
      <c r="D905" s="58"/>
      <c r="E905" s="58"/>
      <c r="F905" s="65"/>
      <c r="G905" s="65"/>
      <c r="H905" s="66"/>
      <c r="I905" s="60"/>
      <c r="J905" s="60"/>
      <c r="K905" s="61">
        <f t="shared" ref="K905:K968" si="37">+J905-I905</f>
        <v>0</v>
      </c>
      <c r="L905" s="62" t="s">
        <v>75</v>
      </c>
      <c r="M905" s="67"/>
      <c r="N905" s="69" t="e">
        <f t="shared" ref="N905:N968" si="38">+K906/M906</f>
        <v>#DIV/0!</v>
      </c>
    </row>
    <row r="906" spans="2:14" x14ac:dyDescent="0.25">
      <c r="B906" s="57"/>
      <c r="C906" s="64"/>
      <c r="D906" s="58"/>
      <c r="E906" s="58"/>
      <c r="F906" s="65"/>
      <c r="G906" s="65"/>
      <c r="H906" s="66"/>
      <c r="I906" s="60"/>
      <c r="J906" s="60"/>
      <c r="K906" s="61">
        <f t="shared" si="37"/>
        <v>0</v>
      </c>
      <c r="L906" s="62" t="s">
        <v>75</v>
      </c>
      <c r="M906" s="67"/>
      <c r="N906" s="69" t="e">
        <f t="shared" si="38"/>
        <v>#DIV/0!</v>
      </c>
    </row>
    <row r="907" spans="2:14" x14ac:dyDescent="0.25">
      <c r="B907" s="57"/>
      <c r="C907" s="64"/>
      <c r="D907" s="58"/>
      <c r="E907" s="58"/>
      <c r="F907" s="65"/>
      <c r="G907" s="65"/>
      <c r="H907" s="66"/>
      <c r="I907" s="60"/>
      <c r="J907" s="60"/>
      <c r="K907" s="61">
        <f t="shared" si="37"/>
        <v>0</v>
      </c>
      <c r="L907" s="62" t="s">
        <v>75</v>
      </c>
      <c r="M907" s="67"/>
      <c r="N907" s="69" t="e">
        <f t="shared" si="38"/>
        <v>#DIV/0!</v>
      </c>
    </row>
    <row r="908" spans="2:14" x14ac:dyDescent="0.25">
      <c r="B908" s="57"/>
      <c r="C908" s="64"/>
      <c r="D908" s="58"/>
      <c r="E908" s="58"/>
      <c r="F908" s="65"/>
      <c r="G908" s="65"/>
      <c r="H908" s="66"/>
      <c r="I908" s="60"/>
      <c r="J908" s="60"/>
      <c r="K908" s="61">
        <f t="shared" si="37"/>
        <v>0</v>
      </c>
      <c r="L908" s="62" t="s">
        <v>75</v>
      </c>
      <c r="M908" s="67"/>
      <c r="N908" s="69" t="e">
        <f t="shared" si="38"/>
        <v>#DIV/0!</v>
      </c>
    </row>
    <row r="909" spans="2:14" x14ac:dyDescent="0.25">
      <c r="B909" s="57"/>
      <c r="C909" s="64"/>
      <c r="D909" s="58"/>
      <c r="E909" s="58"/>
      <c r="F909" s="65"/>
      <c r="G909" s="65"/>
      <c r="H909" s="66"/>
      <c r="I909" s="60"/>
      <c r="J909" s="60"/>
      <c r="K909" s="61">
        <f t="shared" si="37"/>
        <v>0</v>
      </c>
      <c r="L909" s="62" t="s">
        <v>75</v>
      </c>
      <c r="M909" s="67"/>
      <c r="N909" s="69" t="e">
        <f t="shared" si="38"/>
        <v>#DIV/0!</v>
      </c>
    </row>
    <row r="910" spans="2:14" x14ac:dyDescent="0.25">
      <c r="B910" s="57"/>
      <c r="C910" s="64"/>
      <c r="D910" s="58"/>
      <c r="E910" s="58"/>
      <c r="F910" s="65"/>
      <c r="G910" s="65"/>
      <c r="H910" s="66"/>
      <c r="I910" s="60"/>
      <c r="J910" s="60"/>
      <c r="K910" s="61">
        <f t="shared" si="37"/>
        <v>0</v>
      </c>
      <c r="L910" s="62" t="s">
        <v>75</v>
      </c>
      <c r="M910" s="67"/>
      <c r="N910" s="69" t="e">
        <f t="shared" si="38"/>
        <v>#DIV/0!</v>
      </c>
    </row>
    <row r="911" spans="2:14" x14ac:dyDescent="0.25">
      <c r="B911" s="57"/>
      <c r="C911" s="64"/>
      <c r="D911" s="58"/>
      <c r="E911" s="58"/>
      <c r="F911" s="65"/>
      <c r="G911" s="65"/>
      <c r="H911" s="66"/>
      <c r="I911" s="60"/>
      <c r="J911" s="60"/>
      <c r="K911" s="61">
        <f t="shared" si="37"/>
        <v>0</v>
      </c>
      <c r="L911" s="62" t="s">
        <v>75</v>
      </c>
      <c r="M911" s="67"/>
      <c r="N911" s="69" t="e">
        <f t="shared" si="38"/>
        <v>#DIV/0!</v>
      </c>
    </row>
    <row r="912" spans="2:14" x14ac:dyDescent="0.25">
      <c r="B912" s="57"/>
      <c r="C912" s="64"/>
      <c r="D912" s="58"/>
      <c r="E912" s="58"/>
      <c r="F912" s="65"/>
      <c r="G912" s="65"/>
      <c r="H912" s="66"/>
      <c r="I912" s="60"/>
      <c r="J912" s="60"/>
      <c r="K912" s="61">
        <f t="shared" si="37"/>
        <v>0</v>
      </c>
      <c r="L912" s="62" t="s">
        <v>75</v>
      </c>
      <c r="M912" s="67"/>
      <c r="N912" s="69" t="e">
        <f t="shared" si="38"/>
        <v>#DIV/0!</v>
      </c>
    </row>
    <row r="913" spans="2:14" x14ac:dyDescent="0.25">
      <c r="B913" s="57"/>
      <c r="C913" s="64"/>
      <c r="D913" s="58"/>
      <c r="E913" s="58"/>
      <c r="F913" s="65"/>
      <c r="G913" s="65"/>
      <c r="H913" s="66"/>
      <c r="I913" s="60"/>
      <c r="J913" s="60"/>
      <c r="K913" s="61">
        <f t="shared" si="37"/>
        <v>0</v>
      </c>
      <c r="L913" s="62" t="s">
        <v>75</v>
      </c>
      <c r="M913" s="67"/>
      <c r="N913" s="69" t="e">
        <f t="shared" si="38"/>
        <v>#DIV/0!</v>
      </c>
    </row>
    <row r="914" spans="2:14" x14ac:dyDescent="0.25">
      <c r="B914" s="57"/>
      <c r="C914" s="64"/>
      <c r="D914" s="58"/>
      <c r="E914" s="58"/>
      <c r="F914" s="65"/>
      <c r="G914" s="65"/>
      <c r="H914" s="66"/>
      <c r="I914" s="60"/>
      <c r="J914" s="60"/>
      <c r="K914" s="61">
        <f t="shared" si="37"/>
        <v>0</v>
      </c>
      <c r="L914" s="62" t="s">
        <v>75</v>
      </c>
      <c r="M914" s="67"/>
      <c r="N914" s="69" t="e">
        <f t="shared" si="38"/>
        <v>#DIV/0!</v>
      </c>
    </row>
    <row r="915" spans="2:14" x14ac:dyDescent="0.25">
      <c r="B915" s="57"/>
      <c r="C915" s="64"/>
      <c r="D915" s="58"/>
      <c r="E915" s="58"/>
      <c r="F915" s="65"/>
      <c r="G915" s="65"/>
      <c r="H915" s="66"/>
      <c r="I915" s="60"/>
      <c r="J915" s="60"/>
      <c r="K915" s="61">
        <f t="shared" si="37"/>
        <v>0</v>
      </c>
      <c r="L915" s="62" t="s">
        <v>75</v>
      </c>
      <c r="M915" s="67"/>
      <c r="N915" s="69" t="e">
        <f t="shared" si="38"/>
        <v>#DIV/0!</v>
      </c>
    </row>
    <row r="916" spans="2:14" x14ac:dyDescent="0.25">
      <c r="B916" s="57"/>
      <c r="C916" s="64"/>
      <c r="D916" s="58"/>
      <c r="E916" s="58"/>
      <c r="F916" s="65"/>
      <c r="G916" s="65"/>
      <c r="H916" s="66"/>
      <c r="I916" s="60"/>
      <c r="J916" s="60"/>
      <c r="K916" s="61">
        <f t="shared" si="37"/>
        <v>0</v>
      </c>
      <c r="L916" s="62" t="s">
        <v>75</v>
      </c>
      <c r="M916" s="67"/>
      <c r="N916" s="69" t="e">
        <f t="shared" si="38"/>
        <v>#DIV/0!</v>
      </c>
    </row>
    <row r="917" spans="2:14" x14ac:dyDescent="0.25">
      <c r="B917" s="57"/>
      <c r="C917" s="64"/>
      <c r="D917" s="58"/>
      <c r="E917" s="58"/>
      <c r="F917" s="65"/>
      <c r="G917" s="65"/>
      <c r="H917" s="66"/>
      <c r="I917" s="60"/>
      <c r="J917" s="60"/>
      <c r="K917" s="61">
        <f t="shared" si="37"/>
        <v>0</v>
      </c>
      <c r="L917" s="62" t="s">
        <v>75</v>
      </c>
      <c r="M917" s="67"/>
      <c r="N917" s="69" t="e">
        <f t="shared" si="38"/>
        <v>#DIV/0!</v>
      </c>
    </row>
    <row r="918" spans="2:14" x14ac:dyDescent="0.25">
      <c r="B918" s="57"/>
      <c r="C918" s="64"/>
      <c r="D918" s="58"/>
      <c r="E918" s="58"/>
      <c r="F918" s="65"/>
      <c r="G918" s="65"/>
      <c r="H918" s="66"/>
      <c r="I918" s="60"/>
      <c r="J918" s="60"/>
      <c r="K918" s="61">
        <f t="shared" si="37"/>
        <v>0</v>
      </c>
      <c r="L918" s="62" t="s">
        <v>75</v>
      </c>
      <c r="M918" s="67"/>
      <c r="N918" s="69" t="e">
        <f t="shared" si="38"/>
        <v>#DIV/0!</v>
      </c>
    </row>
    <row r="919" spans="2:14" x14ac:dyDescent="0.25">
      <c r="B919" s="57"/>
      <c r="C919" s="64"/>
      <c r="D919" s="58"/>
      <c r="E919" s="58"/>
      <c r="F919" s="65"/>
      <c r="G919" s="65"/>
      <c r="H919" s="66"/>
      <c r="I919" s="60"/>
      <c r="J919" s="60"/>
      <c r="K919" s="61">
        <f t="shared" si="37"/>
        <v>0</v>
      </c>
      <c r="L919" s="62" t="s">
        <v>75</v>
      </c>
      <c r="M919" s="67"/>
      <c r="N919" s="69" t="e">
        <f t="shared" si="38"/>
        <v>#DIV/0!</v>
      </c>
    </row>
    <row r="920" spans="2:14" x14ac:dyDescent="0.25">
      <c r="B920" s="57"/>
      <c r="C920" s="64"/>
      <c r="D920" s="58"/>
      <c r="E920" s="58"/>
      <c r="F920" s="65"/>
      <c r="G920" s="65"/>
      <c r="H920" s="66"/>
      <c r="I920" s="60"/>
      <c r="J920" s="60"/>
      <c r="K920" s="61">
        <f t="shared" si="37"/>
        <v>0</v>
      </c>
      <c r="L920" s="62" t="s">
        <v>75</v>
      </c>
      <c r="M920" s="67"/>
      <c r="N920" s="69" t="e">
        <f t="shared" si="38"/>
        <v>#DIV/0!</v>
      </c>
    </row>
    <row r="921" spans="2:14" x14ac:dyDescent="0.25">
      <c r="B921" s="57"/>
      <c r="C921" s="64"/>
      <c r="D921" s="58"/>
      <c r="E921" s="58"/>
      <c r="F921" s="65"/>
      <c r="G921" s="65"/>
      <c r="H921" s="66"/>
      <c r="I921" s="60"/>
      <c r="J921" s="60"/>
      <c r="K921" s="61">
        <f t="shared" si="37"/>
        <v>0</v>
      </c>
      <c r="L921" s="62" t="s">
        <v>75</v>
      </c>
      <c r="M921" s="67"/>
      <c r="N921" s="69" t="e">
        <f t="shared" si="38"/>
        <v>#DIV/0!</v>
      </c>
    </row>
    <row r="922" spans="2:14" x14ac:dyDescent="0.25">
      <c r="B922" s="57"/>
      <c r="C922" s="64"/>
      <c r="D922" s="58"/>
      <c r="E922" s="58"/>
      <c r="F922" s="65"/>
      <c r="G922" s="65"/>
      <c r="H922" s="66"/>
      <c r="I922" s="60"/>
      <c r="J922" s="60"/>
      <c r="K922" s="61">
        <f t="shared" si="37"/>
        <v>0</v>
      </c>
      <c r="L922" s="62" t="s">
        <v>75</v>
      </c>
      <c r="M922" s="67"/>
      <c r="N922" s="69" t="e">
        <f t="shared" si="38"/>
        <v>#DIV/0!</v>
      </c>
    </row>
    <row r="923" spans="2:14" x14ac:dyDescent="0.25">
      <c r="B923" s="57"/>
      <c r="C923" s="64"/>
      <c r="D923" s="58"/>
      <c r="E923" s="58"/>
      <c r="F923" s="65"/>
      <c r="G923" s="65"/>
      <c r="H923" s="66"/>
      <c r="I923" s="60"/>
      <c r="J923" s="60"/>
      <c r="K923" s="61">
        <f t="shared" si="37"/>
        <v>0</v>
      </c>
      <c r="L923" s="62" t="s">
        <v>75</v>
      </c>
      <c r="M923" s="67"/>
      <c r="N923" s="69" t="e">
        <f t="shared" si="38"/>
        <v>#DIV/0!</v>
      </c>
    </row>
    <row r="924" spans="2:14" x14ac:dyDescent="0.25">
      <c r="B924" s="57"/>
      <c r="C924" s="64"/>
      <c r="D924" s="58"/>
      <c r="E924" s="58"/>
      <c r="F924" s="65"/>
      <c r="G924" s="65"/>
      <c r="H924" s="66"/>
      <c r="I924" s="60"/>
      <c r="J924" s="60"/>
      <c r="K924" s="61">
        <f t="shared" si="37"/>
        <v>0</v>
      </c>
      <c r="L924" s="62" t="s">
        <v>75</v>
      </c>
      <c r="M924" s="67"/>
      <c r="N924" s="69" t="e">
        <f t="shared" si="38"/>
        <v>#DIV/0!</v>
      </c>
    </row>
    <row r="925" spans="2:14" x14ac:dyDescent="0.25">
      <c r="B925" s="57"/>
      <c r="C925" s="64"/>
      <c r="D925" s="58"/>
      <c r="E925" s="58"/>
      <c r="F925" s="65"/>
      <c r="G925" s="65"/>
      <c r="H925" s="66"/>
      <c r="I925" s="60"/>
      <c r="J925" s="60"/>
      <c r="K925" s="61">
        <f t="shared" si="37"/>
        <v>0</v>
      </c>
      <c r="L925" s="62" t="s">
        <v>75</v>
      </c>
      <c r="M925" s="67"/>
      <c r="N925" s="69" t="e">
        <f t="shared" si="38"/>
        <v>#DIV/0!</v>
      </c>
    </row>
    <row r="926" spans="2:14" x14ac:dyDescent="0.25">
      <c r="B926" s="57"/>
      <c r="C926" s="64"/>
      <c r="D926" s="58"/>
      <c r="E926" s="58"/>
      <c r="F926" s="65"/>
      <c r="G926" s="65"/>
      <c r="H926" s="66"/>
      <c r="I926" s="60"/>
      <c r="J926" s="60"/>
      <c r="K926" s="61">
        <f t="shared" si="37"/>
        <v>0</v>
      </c>
      <c r="L926" s="62" t="s">
        <v>75</v>
      </c>
      <c r="M926" s="67"/>
      <c r="N926" s="69" t="e">
        <f t="shared" si="38"/>
        <v>#DIV/0!</v>
      </c>
    </row>
    <row r="927" spans="2:14" x14ac:dyDescent="0.25">
      <c r="B927" s="57"/>
      <c r="C927" s="64"/>
      <c r="D927" s="58"/>
      <c r="E927" s="58"/>
      <c r="F927" s="65"/>
      <c r="G927" s="65"/>
      <c r="H927" s="66"/>
      <c r="I927" s="60"/>
      <c r="J927" s="60"/>
      <c r="K927" s="61">
        <f t="shared" si="37"/>
        <v>0</v>
      </c>
      <c r="L927" s="62" t="s">
        <v>75</v>
      </c>
      <c r="M927" s="67"/>
      <c r="N927" s="69" t="e">
        <f t="shared" si="38"/>
        <v>#DIV/0!</v>
      </c>
    </row>
    <row r="928" spans="2:14" x14ac:dyDescent="0.25">
      <c r="B928" s="57"/>
      <c r="C928" s="64"/>
      <c r="D928" s="58"/>
      <c r="E928" s="58"/>
      <c r="F928" s="65"/>
      <c r="G928" s="65"/>
      <c r="H928" s="66"/>
      <c r="I928" s="60"/>
      <c r="J928" s="60"/>
      <c r="K928" s="61">
        <f t="shared" si="37"/>
        <v>0</v>
      </c>
      <c r="L928" s="62" t="s">
        <v>75</v>
      </c>
      <c r="M928" s="67"/>
      <c r="N928" s="69" t="e">
        <f t="shared" si="38"/>
        <v>#DIV/0!</v>
      </c>
    </row>
    <row r="929" spans="2:14" x14ac:dyDescent="0.25">
      <c r="B929" s="57"/>
      <c r="C929" s="64"/>
      <c r="D929" s="58"/>
      <c r="E929" s="58"/>
      <c r="F929" s="65"/>
      <c r="G929" s="65"/>
      <c r="H929" s="66"/>
      <c r="I929" s="60"/>
      <c r="J929" s="60"/>
      <c r="K929" s="61">
        <f t="shared" si="37"/>
        <v>0</v>
      </c>
      <c r="L929" s="62" t="s">
        <v>75</v>
      </c>
      <c r="M929" s="67"/>
      <c r="N929" s="69" t="e">
        <f t="shared" si="38"/>
        <v>#DIV/0!</v>
      </c>
    </row>
    <row r="930" spans="2:14" x14ac:dyDescent="0.25">
      <c r="B930" s="57"/>
      <c r="C930" s="64"/>
      <c r="D930" s="58"/>
      <c r="E930" s="58"/>
      <c r="F930" s="65"/>
      <c r="G930" s="65"/>
      <c r="H930" s="66"/>
      <c r="I930" s="60"/>
      <c r="J930" s="60"/>
      <c r="K930" s="61">
        <f t="shared" si="37"/>
        <v>0</v>
      </c>
      <c r="L930" s="62" t="s">
        <v>75</v>
      </c>
      <c r="M930" s="67"/>
      <c r="N930" s="69" t="e">
        <f t="shared" si="38"/>
        <v>#DIV/0!</v>
      </c>
    </row>
    <row r="931" spans="2:14" x14ac:dyDescent="0.25">
      <c r="B931" s="57"/>
      <c r="C931" s="64"/>
      <c r="D931" s="58"/>
      <c r="E931" s="58"/>
      <c r="F931" s="65"/>
      <c r="G931" s="65"/>
      <c r="H931" s="66"/>
      <c r="I931" s="60"/>
      <c r="J931" s="60"/>
      <c r="K931" s="61">
        <f t="shared" si="37"/>
        <v>0</v>
      </c>
      <c r="L931" s="62" t="s">
        <v>75</v>
      </c>
      <c r="M931" s="67"/>
      <c r="N931" s="69" t="e">
        <f t="shared" si="38"/>
        <v>#DIV/0!</v>
      </c>
    </row>
    <row r="932" spans="2:14" x14ac:dyDescent="0.25">
      <c r="B932" s="57"/>
      <c r="C932" s="64"/>
      <c r="D932" s="58"/>
      <c r="E932" s="58"/>
      <c r="F932" s="65"/>
      <c r="G932" s="65"/>
      <c r="H932" s="66"/>
      <c r="I932" s="60"/>
      <c r="J932" s="60"/>
      <c r="K932" s="61">
        <f t="shared" si="37"/>
        <v>0</v>
      </c>
      <c r="L932" s="62" t="s">
        <v>75</v>
      </c>
      <c r="M932" s="67"/>
      <c r="N932" s="69" t="e">
        <f t="shared" si="38"/>
        <v>#DIV/0!</v>
      </c>
    </row>
    <row r="933" spans="2:14" x14ac:dyDescent="0.25">
      <c r="B933" s="57"/>
      <c r="C933" s="64"/>
      <c r="D933" s="58"/>
      <c r="E933" s="58"/>
      <c r="F933" s="65"/>
      <c r="G933" s="65"/>
      <c r="H933" s="66"/>
      <c r="I933" s="60"/>
      <c r="J933" s="60"/>
      <c r="K933" s="61">
        <f t="shared" si="37"/>
        <v>0</v>
      </c>
      <c r="L933" s="62" t="s">
        <v>75</v>
      </c>
      <c r="M933" s="67"/>
      <c r="N933" s="69" t="e">
        <f t="shared" si="38"/>
        <v>#DIV/0!</v>
      </c>
    </row>
    <row r="934" spans="2:14" x14ac:dyDescent="0.25">
      <c r="B934" s="57"/>
      <c r="C934" s="64"/>
      <c r="D934" s="58"/>
      <c r="E934" s="58"/>
      <c r="F934" s="65"/>
      <c r="G934" s="65"/>
      <c r="H934" s="66"/>
      <c r="I934" s="60"/>
      <c r="J934" s="60"/>
      <c r="K934" s="61">
        <f t="shared" si="37"/>
        <v>0</v>
      </c>
      <c r="L934" s="62" t="s">
        <v>75</v>
      </c>
      <c r="M934" s="67"/>
      <c r="N934" s="69" t="e">
        <f t="shared" si="38"/>
        <v>#DIV/0!</v>
      </c>
    </row>
    <row r="935" spans="2:14" x14ac:dyDescent="0.25">
      <c r="B935" s="57"/>
      <c r="C935" s="64"/>
      <c r="D935" s="58"/>
      <c r="E935" s="58"/>
      <c r="F935" s="65"/>
      <c r="G935" s="65"/>
      <c r="H935" s="66"/>
      <c r="I935" s="60"/>
      <c r="J935" s="60"/>
      <c r="K935" s="61">
        <f t="shared" si="37"/>
        <v>0</v>
      </c>
      <c r="L935" s="62" t="s">
        <v>75</v>
      </c>
      <c r="M935" s="67"/>
      <c r="N935" s="69" t="e">
        <f t="shared" si="38"/>
        <v>#DIV/0!</v>
      </c>
    </row>
    <row r="936" spans="2:14" x14ac:dyDescent="0.25">
      <c r="B936" s="57"/>
      <c r="C936" s="64"/>
      <c r="D936" s="58"/>
      <c r="E936" s="58"/>
      <c r="F936" s="65"/>
      <c r="G936" s="65"/>
      <c r="H936" s="66"/>
      <c r="I936" s="60"/>
      <c r="J936" s="60"/>
      <c r="K936" s="61">
        <f t="shared" si="37"/>
        <v>0</v>
      </c>
      <c r="L936" s="62" t="s">
        <v>75</v>
      </c>
      <c r="M936" s="67"/>
      <c r="N936" s="69" t="e">
        <f t="shared" si="38"/>
        <v>#DIV/0!</v>
      </c>
    </row>
    <row r="937" spans="2:14" x14ac:dyDescent="0.25">
      <c r="B937" s="57"/>
      <c r="C937" s="64"/>
      <c r="D937" s="58"/>
      <c r="E937" s="58"/>
      <c r="F937" s="65"/>
      <c r="G937" s="65"/>
      <c r="H937" s="66"/>
      <c r="I937" s="60"/>
      <c r="J937" s="60"/>
      <c r="K937" s="61">
        <f t="shared" si="37"/>
        <v>0</v>
      </c>
      <c r="L937" s="62" t="s">
        <v>75</v>
      </c>
      <c r="M937" s="67"/>
      <c r="N937" s="69" t="e">
        <f t="shared" si="38"/>
        <v>#DIV/0!</v>
      </c>
    </row>
    <row r="938" spans="2:14" x14ac:dyDescent="0.25">
      <c r="B938" s="57"/>
      <c r="C938" s="64"/>
      <c r="D938" s="58"/>
      <c r="E938" s="58"/>
      <c r="F938" s="65"/>
      <c r="G938" s="65"/>
      <c r="H938" s="66"/>
      <c r="I938" s="60"/>
      <c r="J938" s="60"/>
      <c r="K938" s="61">
        <f t="shared" si="37"/>
        <v>0</v>
      </c>
      <c r="L938" s="62" t="s">
        <v>75</v>
      </c>
      <c r="M938" s="67"/>
      <c r="N938" s="69" t="e">
        <f t="shared" si="38"/>
        <v>#DIV/0!</v>
      </c>
    </row>
    <row r="939" spans="2:14" x14ac:dyDescent="0.25">
      <c r="B939" s="57"/>
      <c r="C939" s="64"/>
      <c r="D939" s="58"/>
      <c r="E939" s="58"/>
      <c r="F939" s="65"/>
      <c r="G939" s="65"/>
      <c r="H939" s="66"/>
      <c r="I939" s="60"/>
      <c r="J939" s="60"/>
      <c r="K939" s="61">
        <f t="shared" si="37"/>
        <v>0</v>
      </c>
      <c r="L939" s="62" t="s">
        <v>75</v>
      </c>
      <c r="M939" s="67"/>
      <c r="N939" s="69" t="e">
        <f t="shared" si="38"/>
        <v>#DIV/0!</v>
      </c>
    </row>
    <row r="940" spans="2:14" x14ac:dyDescent="0.25">
      <c r="B940" s="57"/>
      <c r="C940" s="64"/>
      <c r="D940" s="58"/>
      <c r="E940" s="58"/>
      <c r="F940" s="65"/>
      <c r="G940" s="65"/>
      <c r="H940" s="66"/>
      <c r="I940" s="60"/>
      <c r="J940" s="60"/>
      <c r="K940" s="61">
        <f t="shared" si="37"/>
        <v>0</v>
      </c>
      <c r="L940" s="62" t="s">
        <v>75</v>
      </c>
      <c r="M940" s="67"/>
      <c r="N940" s="69" t="e">
        <f t="shared" si="38"/>
        <v>#DIV/0!</v>
      </c>
    </row>
    <row r="941" spans="2:14" x14ac:dyDescent="0.25">
      <c r="B941" s="57"/>
      <c r="C941" s="64"/>
      <c r="D941" s="58"/>
      <c r="E941" s="58"/>
      <c r="F941" s="65"/>
      <c r="G941" s="65"/>
      <c r="H941" s="66"/>
      <c r="I941" s="60"/>
      <c r="J941" s="60"/>
      <c r="K941" s="61">
        <f t="shared" si="37"/>
        <v>0</v>
      </c>
      <c r="L941" s="62" t="s">
        <v>75</v>
      </c>
      <c r="M941" s="67"/>
      <c r="N941" s="69" t="e">
        <f t="shared" si="38"/>
        <v>#DIV/0!</v>
      </c>
    </row>
    <row r="942" spans="2:14" x14ac:dyDescent="0.25">
      <c r="B942" s="57"/>
      <c r="C942" s="64"/>
      <c r="D942" s="58"/>
      <c r="E942" s="58"/>
      <c r="F942" s="65"/>
      <c r="G942" s="65"/>
      <c r="H942" s="66"/>
      <c r="I942" s="60"/>
      <c r="J942" s="60"/>
      <c r="K942" s="61">
        <f t="shared" si="37"/>
        <v>0</v>
      </c>
      <c r="L942" s="62" t="s">
        <v>75</v>
      </c>
      <c r="M942" s="67"/>
      <c r="N942" s="69" t="e">
        <f t="shared" si="38"/>
        <v>#DIV/0!</v>
      </c>
    </row>
    <row r="943" spans="2:14" x14ac:dyDescent="0.25">
      <c r="B943" s="57"/>
      <c r="C943" s="64"/>
      <c r="D943" s="58"/>
      <c r="E943" s="58"/>
      <c r="F943" s="65"/>
      <c r="G943" s="65"/>
      <c r="H943" s="66"/>
      <c r="I943" s="60"/>
      <c r="J943" s="60"/>
      <c r="K943" s="61">
        <f t="shared" si="37"/>
        <v>0</v>
      </c>
      <c r="L943" s="62" t="s">
        <v>75</v>
      </c>
      <c r="M943" s="67"/>
      <c r="N943" s="69" t="e">
        <f t="shared" si="38"/>
        <v>#DIV/0!</v>
      </c>
    </row>
    <row r="944" spans="2:14" x14ac:dyDescent="0.25">
      <c r="B944" s="57"/>
      <c r="C944" s="64"/>
      <c r="D944" s="58"/>
      <c r="E944" s="58"/>
      <c r="F944" s="65"/>
      <c r="G944" s="65"/>
      <c r="H944" s="66"/>
      <c r="I944" s="60"/>
      <c r="J944" s="60"/>
      <c r="K944" s="61">
        <f t="shared" si="37"/>
        <v>0</v>
      </c>
      <c r="L944" s="62" t="s">
        <v>75</v>
      </c>
      <c r="M944" s="67"/>
      <c r="N944" s="69" t="e">
        <f t="shared" si="38"/>
        <v>#DIV/0!</v>
      </c>
    </row>
    <row r="945" spans="2:14" x14ac:dyDescent="0.25">
      <c r="B945" s="57"/>
      <c r="C945" s="64"/>
      <c r="D945" s="58"/>
      <c r="E945" s="58"/>
      <c r="F945" s="65"/>
      <c r="G945" s="65"/>
      <c r="H945" s="66"/>
      <c r="I945" s="60"/>
      <c r="J945" s="60"/>
      <c r="K945" s="61">
        <f t="shared" si="37"/>
        <v>0</v>
      </c>
      <c r="L945" s="62" t="s">
        <v>75</v>
      </c>
      <c r="M945" s="67"/>
      <c r="N945" s="69" t="e">
        <f t="shared" si="38"/>
        <v>#DIV/0!</v>
      </c>
    </row>
    <row r="946" spans="2:14" x14ac:dyDescent="0.25">
      <c r="B946" s="57"/>
      <c r="C946" s="64"/>
      <c r="D946" s="58"/>
      <c r="E946" s="58"/>
      <c r="F946" s="65"/>
      <c r="G946" s="65"/>
      <c r="H946" s="66"/>
      <c r="I946" s="60"/>
      <c r="J946" s="60"/>
      <c r="K946" s="61">
        <f t="shared" si="37"/>
        <v>0</v>
      </c>
      <c r="L946" s="62" t="s">
        <v>75</v>
      </c>
      <c r="M946" s="67"/>
      <c r="N946" s="69" t="e">
        <f t="shared" si="38"/>
        <v>#DIV/0!</v>
      </c>
    </row>
    <row r="947" spans="2:14" x14ac:dyDescent="0.25">
      <c r="B947" s="57"/>
      <c r="C947" s="64"/>
      <c r="D947" s="58"/>
      <c r="E947" s="58"/>
      <c r="F947" s="65"/>
      <c r="G947" s="65"/>
      <c r="H947" s="66"/>
      <c r="I947" s="60"/>
      <c r="J947" s="60"/>
      <c r="K947" s="61">
        <f t="shared" si="37"/>
        <v>0</v>
      </c>
      <c r="L947" s="62" t="s">
        <v>75</v>
      </c>
      <c r="M947" s="67"/>
      <c r="N947" s="69" t="e">
        <f t="shared" si="38"/>
        <v>#DIV/0!</v>
      </c>
    </row>
    <row r="948" spans="2:14" x14ac:dyDescent="0.25">
      <c r="B948" s="57"/>
      <c r="C948" s="64"/>
      <c r="D948" s="58"/>
      <c r="E948" s="58"/>
      <c r="F948" s="65"/>
      <c r="G948" s="65"/>
      <c r="H948" s="66"/>
      <c r="I948" s="60"/>
      <c r="J948" s="60"/>
      <c r="K948" s="61">
        <f t="shared" si="37"/>
        <v>0</v>
      </c>
      <c r="L948" s="62" t="s">
        <v>75</v>
      </c>
      <c r="M948" s="67"/>
      <c r="N948" s="69" t="e">
        <f t="shared" si="38"/>
        <v>#DIV/0!</v>
      </c>
    </row>
    <row r="949" spans="2:14" x14ac:dyDescent="0.25">
      <c r="B949" s="57"/>
      <c r="C949" s="64"/>
      <c r="D949" s="58"/>
      <c r="E949" s="58"/>
      <c r="F949" s="65"/>
      <c r="G949" s="65"/>
      <c r="H949" s="66"/>
      <c r="I949" s="60"/>
      <c r="J949" s="60"/>
      <c r="K949" s="61">
        <f t="shared" si="37"/>
        <v>0</v>
      </c>
      <c r="L949" s="62" t="s">
        <v>75</v>
      </c>
      <c r="M949" s="67"/>
      <c r="N949" s="69" t="e">
        <f t="shared" si="38"/>
        <v>#DIV/0!</v>
      </c>
    </row>
    <row r="950" spans="2:14" x14ac:dyDescent="0.25">
      <c r="B950" s="57"/>
      <c r="C950" s="64"/>
      <c r="D950" s="58"/>
      <c r="E950" s="58"/>
      <c r="F950" s="65"/>
      <c r="G950" s="65"/>
      <c r="H950" s="66"/>
      <c r="I950" s="60"/>
      <c r="J950" s="60"/>
      <c r="K950" s="61">
        <f t="shared" si="37"/>
        <v>0</v>
      </c>
      <c r="L950" s="62" t="s">
        <v>75</v>
      </c>
      <c r="M950" s="67"/>
      <c r="N950" s="69" t="e">
        <f t="shared" si="38"/>
        <v>#DIV/0!</v>
      </c>
    </row>
    <row r="951" spans="2:14" x14ac:dyDescent="0.25">
      <c r="B951" s="57"/>
      <c r="C951" s="64"/>
      <c r="D951" s="58"/>
      <c r="E951" s="58"/>
      <c r="F951" s="65"/>
      <c r="G951" s="65"/>
      <c r="H951" s="66"/>
      <c r="I951" s="60"/>
      <c r="J951" s="60"/>
      <c r="K951" s="61">
        <f t="shared" si="37"/>
        <v>0</v>
      </c>
      <c r="L951" s="62" t="s">
        <v>75</v>
      </c>
      <c r="M951" s="67"/>
      <c r="N951" s="69" t="e">
        <f t="shared" si="38"/>
        <v>#DIV/0!</v>
      </c>
    </row>
    <row r="952" spans="2:14" x14ac:dyDescent="0.25">
      <c r="B952" s="57"/>
      <c r="C952" s="64"/>
      <c r="D952" s="58"/>
      <c r="E952" s="58"/>
      <c r="F952" s="65"/>
      <c r="G952" s="65"/>
      <c r="H952" s="66"/>
      <c r="I952" s="60"/>
      <c r="J952" s="60"/>
      <c r="K952" s="61">
        <f t="shared" si="37"/>
        <v>0</v>
      </c>
      <c r="L952" s="62" t="s">
        <v>75</v>
      </c>
      <c r="M952" s="67"/>
      <c r="N952" s="69" t="e">
        <f t="shared" si="38"/>
        <v>#DIV/0!</v>
      </c>
    </row>
    <row r="953" spans="2:14" x14ac:dyDescent="0.25">
      <c r="B953" s="57"/>
      <c r="C953" s="64"/>
      <c r="D953" s="58"/>
      <c r="E953" s="58"/>
      <c r="F953" s="65"/>
      <c r="G953" s="65"/>
      <c r="H953" s="66"/>
      <c r="I953" s="60"/>
      <c r="J953" s="60"/>
      <c r="K953" s="61">
        <f t="shared" si="37"/>
        <v>0</v>
      </c>
      <c r="L953" s="62" t="s">
        <v>75</v>
      </c>
      <c r="M953" s="67"/>
      <c r="N953" s="69" t="e">
        <f t="shared" si="38"/>
        <v>#DIV/0!</v>
      </c>
    </row>
    <row r="954" spans="2:14" x14ac:dyDescent="0.25">
      <c r="B954" s="57"/>
      <c r="C954" s="64"/>
      <c r="D954" s="58"/>
      <c r="E954" s="58"/>
      <c r="F954" s="65"/>
      <c r="G954" s="65"/>
      <c r="H954" s="66"/>
      <c r="I954" s="60"/>
      <c r="J954" s="60"/>
      <c r="K954" s="61">
        <f t="shared" si="37"/>
        <v>0</v>
      </c>
      <c r="L954" s="62" t="s">
        <v>75</v>
      </c>
      <c r="M954" s="67"/>
      <c r="N954" s="69" t="e">
        <f t="shared" si="38"/>
        <v>#DIV/0!</v>
      </c>
    </row>
    <row r="955" spans="2:14" x14ac:dyDescent="0.25">
      <c r="B955" s="57"/>
      <c r="C955" s="64"/>
      <c r="D955" s="58"/>
      <c r="E955" s="58"/>
      <c r="F955" s="65"/>
      <c r="G955" s="65"/>
      <c r="H955" s="66"/>
      <c r="I955" s="60"/>
      <c r="J955" s="60"/>
      <c r="K955" s="61">
        <f t="shared" si="37"/>
        <v>0</v>
      </c>
      <c r="L955" s="62" t="s">
        <v>75</v>
      </c>
      <c r="M955" s="67"/>
      <c r="N955" s="69" t="e">
        <f t="shared" si="38"/>
        <v>#DIV/0!</v>
      </c>
    </row>
    <row r="956" spans="2:14" x14ac:dyDescent="0.25">
      <c r="B956" s="57"/>
      <c r="C956" s="64"/>
      <c r="D956" s="58"/>
      <c r="E956" s="58"/>
      <c r="F956" s="65"/>
      <c r="G956" s="65"/>
      <c r="H956" s="66"/>
      <c r="I956" s="60"/>
      <c r="J956" s="60"/>
      <c r="K956" s="61">
        <f t="shared" si="37"/>
        <v>0</v>
      </c>
      <c r="L956" s="62" t="s">
        <v>75</v>
      </c>
      <c r="M956" s="67"/>
      <c r="N956" s="69" t="e">
        <f t="shared" si="38"/>
        <v>#DIV/0!</v>
      </c>
    </row>
    <row r="957" spans="2:14" x14ac:dyDescent="0.25">
      <c r="B957" s="57"/>
      <c r="C957" s="64"/>
      <c r="D957" s="58"/>
      <c r="E957" s="58"/>
      <c r="F957" s="65"/>
      <c r="G957" s="65"/>
      <c r="H957" s="66"/>
      <c r="I957" s="60"/>
      <c r="J957" s="60"/>
      <c r="K957" s="61">
        <f t="shared" si="37"/>
        <v>0</v>
      </c>
      <c r="L957" s="62" t="s">
        <v>75</v>
      </c>
      <c r="M957" s="67"/>
      <c r="N957" s="69" t="e">
        <f t="shared" si="38"/>
        <v>#DIV/0!</v>
      </c>
    </row>
    <row r="958" spans="2:14" x14ac:dyDescent="0.25">
      <c r="B958" s="57"/>
      <c r="C958" s="64"/>
      <c r="D958" s="58"/>
      <c r="E958" s="58"/>
      <c r="F958" s="65"/>
      <c r="G958" s="65"/>
      <c r="H958" s="66"/>
      <c r="I958" s="60"/>
      <c r="J958" s="60"/>
      <c r="K958" s="61">
        <f t="shared" si="37"/>
        <v>0</v>
      </c>
      <c r="L958" s="62" t="s">
        <v>75</v>
      </c>
      <c r="M958" s="67"/>
      <c r="N958" s="69" t="e">
        <f t="shared" si="38"/>
        <v>#DIV/0!</v>
      </c>
    </row>
    <row r="959" spans="2:14" x14ac:dyDescent="0.25">
      <c r="B959" s="57"/>
      <c r="C959" s="64"/>
      <c r="D959" s="58"/>
      <c r="E959" s="58"/>
      <c r="F959" s="65"/>
      <c r="G959" s="65"/>
      <c r="H959" s="66"/>
      <c r="I959" s="60"/>
      <c r="J959" s="60"/>
      <c r="K959" s="61">
        <f t="shared" si="37"/>
        <v>0</v>
      </c>
      <c r="L959" s="62" t="s">
        <v>75</v>
      </c>
      <c r="M959" s="67"/>
      <c r="N959" s="69" t="e">
        <f t="shared" si="38"/>
        <v>#DIV/0!</v>
      </c>
    </row>
    <row r="960" spans="2:14" x14ac:dyDescent="0.25">
      <c r="B960" s="57"/>
      <c r="C960" s="64"/>
      <c r="D960" s="58"/>
      <c r="E960" s="58"/>
      <c r="F960" s="65"/>
      <c r="G960" s="65"/>
      <c r="H960" s="66"/>
      <c r="I960" s="60"/>
      <c r="J960" s="60"/>
      <c r="K960" s="61">
        <f t="shared" si="37"/>
        <v>0</v>
      </c>
      <c r="L960" s="62" t="s">
        <v>75</v>
      </c>
      <c r="M960" s="67"/>
      <c r="N960" s="69" t="e">
        <f t="shared" si="38"/>
        <v>#DIV/0!</v>
      </c>
    </row>
    <row r="961" spans="2:14" x14ac:dyDescent="0.25">
      <c r="B961" s="57"/>
      <c r="C961" s="64"/>
      <c r="D961" s="58"/>
      <c r="E961" s="58"/>
      <c r="F961" s="65"/>
      <c r="G961" s="65"/>
      <c r="H961" s="66"/>
      <c r="I961" s="60"/>
      <c r="J961" s="60"/>
      <c r="K961" s="61">
        <f t="shared" si="37"/>
        <v>0</v>
      </c>
      <c r="L961" s="62" t="s">
        <v>75</v>
      </c>
      <c r="M961" s="67"/>
      <c r="N961" s="69" t="e">
        <f t="shared" si="38"/>
        <v>#DIV/0!</v>
      </c>
    </row>
    <row r="962" spans="2:14" x14ac:dyDescent="0.25">
      <c r="B962" s="57"/>
      <c r="C962" s="64"/>
      <c r="D962" s="58"/>
      <c r="E962" s="58"/>
      <c r="F962" s="65"/>
      <c r="G962" s="65"/>
      <c r="H962" s="66"/>
      <c r="I962" s="60"/>
      <c r="J962" s="60"/>
      <c r="K962" s="61">
        <f t="shared" si="37"/>
        <v>0</v>
      </c>
      <c r="L962" s="62" t="s">
        <v>75</v>
      </c>
      <c r="M962" s="67"/>
      <c r="N962" s="69" t="e">
        <f t="shared" si="38"/>
        <v>#DIV/0!</v>
      </c>
    </row>
    <row r="963" spans="2:14" x14ac:dyDescent="0.25">
      <c r="B963" s="57"/>
      <c r="C963" s="64"/>
      <c r="D963" s="58"/>
      <c r="E963" s="58"/>
      <c r="F963" s="65"/>
      <c r="G963" s="65"/>
      <c r="H963" s="66"/>
      <c r="I963" s="60"/>
      <c r="J963" s="60"/>
      <c r="K963" s="61">
        <f t="shared" si="37"/>
        <v>0</v>
      </c>
      <c r="L963" s="62" t="s">
        <v>75</v>
      </c>
      <c r="M963" s="67"/>
      <c r="N963" s="69" t="e">
        <f t="shared" si="38"/>
        <v>#DIV/0!</v>
      </c>
    </row>
    <row r="964" spans="2:14" x14ac:dyDescent="0.25">
      <c r="B964" s="57"/>
      <c r="C964" s="64"/>
      <c r="D964" s="58"/>
      <c r="E964" s="58"/>
      <c r="F964" s="65"/>
      <c r="G964" s="65"/>
      <c r="H964" s="66"/>
      <c r="I964" s="60"/>
      <c r="J964" s="60"/>
      <c r="K964" s="61">
        <f t="shared" si="37"/>
        <v>0</v>
      </c>
      <c r="L964" s="62" t="s">
        <v>75</v>
      </c>
      <c r="M964" s="67"/>
      <c r="N964" s="69" t="e">
        <f t="shared" si="38"/>
        <v>#DIV/0!</v>
      </c>
    </row>
    <row r="965" spans="2:14" x14ac:dyDescent="0.25">
      <c r="B965" s="57"/>
      <c r="C965" s="64"/>
      <c r="D965" s="58"/>
      <c r="E965" s="58"/>
      <c r="F965" s="65"/>
      <c r="G965" s="65"/>
      <c r="H965" s="66"/>
      <c r="I965" s="60"/>
      <c r="J965" s="60"/>
      <c r="K965" s="61">
        <f t="shared" si="37"/>
        <v>0</v>
      </c>
      <c r="L965" s="62" t="s">
        <v>75</v>
      </c>
      <c r="M965" s="67"/>
      <c r="N965" s="69" t="e">
        <f t="shared" si="38"/>
        <v>#DIV/0!</v>
      </c>
    </row>
    <row r="966" spans="2:14" x14ac:dyDescent="0.25">
      <c r="B966" s="57"/>
      <c r="C966" s="64"/>
      <c r="D966" s="58"/>
      <c r="E966" s="58"/>
      <c r="F966" s="65"/>
      <c r="G966" s="65"/>
      <c r="H966" s="66"/>
      <c r="I966" s="60"/>
      <c r="J966" s="60"/>
      <c r="K966" s="61">
        <f t="shared" si="37"/>
        <v>0</v>
      </c>
      <c r="L966" s="62" t="s">
        <v>75</v>
      </c>
      <c r="M966" s="67"/>
      <c r="N966" s="69" t="e">
        <f t="shared" si="38"/>
        <v>#DIV/0!</v>
      </c>
    </row>
    <row r="967" spans="2:14" x14ac:dyDescent="0.25">
      <c r="B967" s="57"/>
      <c r="C967" s="64"/>
      <c r="D967" s="58"/>
      <c r="E967" s="58"/>
      <c r="F967" s="65"/>
      <c r="G967" s="65"/>
      <c r="H967" s="66"/>
      <c r="I967" s="60"/>
      <c r="J967" s="60"/>
      <c r="K967" s="61">
        <f t="shared" si="37"/>
        <v>0</v>
      </c>
      <c r="L967" s="62" t="s">
        <v>75</v>
      </c>
      <c r="M967" s="67"/>
      <c r="N967" s="69" t="e">
        <f t="shared" si="38"/>
        <v>#DIV/0!</v>
      </c>
    </row>
    <row r="968" spans="2:14" x14ac:dyDescent="0.25">
      <c r="B968" s="57"/>
      <c r="C968" s="64"/>
      <c r="D968" s="58"/>
      <c r="E968" s="58"/>
      <c r="F968" s="65"/>
      <c r="G968" s="65"/>
      <c r="H968" s="66"/>
      <c r="I968" s="60"/>
      <c r="J968" s="60"/>
      <c r="K968" s="61">
        <f t="shared" si="37"/>
        <v>0</v>
      </c>
      <c r="L968" s="62" t="s">
        <v>75</v>
      </c>
      <c r="M968" s="67"/>
      <c r="N968" s="69" t="e">
        <f t="shared" si="38"/>
        <v>#DIV/0!</v>
      </c>
    </row>
    <row r="969" spans="2:14" x14ac:dyDescent="0.25">
      <c r="B969" s="57"/>
      <c r="C969" s="64"/>
      <c r="D969" s="58"/>
      <c r="E969" s="58"/>
      <c r="F969" s="65"/>
      <c r="G969" s="65"/>
      <c r="H969" s="66"/>
      <c r="I969" s="60"/>
      <c r="J969" s="60"/>
      <c r="K969" s="61">
        <f t="shared" ref="K969:K1032" si="39">+J969-I969</f>
        <v>0</v>
      </c>
      <c r="L969" s="62" t="s">
        <v>75</v>
      </c>
      <c r="M969" s="67"/>
      <c r="N969" s="69" t="e">
        <f t="shared" ref="N969:N1032" si="40">+K970/M970</f>
        <v>#DIV/0!</v>
      </c>
    </row>
    <row r="970" spans="2:14" x14ac:dyDescent="0.25">
      <c r="B970" s="57"/>
      <c r="C970" s="64"/>
      <c r="D970" s="58"/>
      <c r="E970" s="58"/>
      <c r="F970" s="65"/>
      <c r="G970" s="65"/>
      <c r="H970" s="66"/>
      <c r="I970" s="60"/>
      <c r="J970" s="60"/>
      <c r="K970" s="61">
        <f t="shared" si="39"/>
        <v>0</v>
      </c>
      <c r="L970" s="62" t="s">
        <v>75</v>
      </c>
      <c r="M970" s="67"/>
      <c r="N970" s="69" t="e">
        <f t="shared" si="40"/>
        <v>#DIV/0!</v>
      </c>
    </row>
    <row r="971" spans="2:14" x14ac:dyDescent="0.25">
      <c r="B971" s="57"/>
      <c r="C971" s="64"/>
      <c r="D971" s="58"/>
      <c r="E971" s="58"/>
      <c r="F971" s="65"/>
      <c r="G971" s="65"/>
      <c r="H971" s="66"/>
      <c r="I971" s="60"/>
      <c r="J971" s="60"/>
      <c r="K971" s="61">
        <f t="shared" si="39"/>
        <v>0</v>
      </c>
      <c r="L971" s="62" t="s">
        <v>75</v>
      </c>
      <c r="M971" s="67"/>
      <c r="N971" s="69" t="e">
        <f t="shared" si="40"/>
        <v>#DIV/0!</v>
      </c>
    </row>
    <row r="972" spans="2:14" x14ac:dyDescent="0.25">
      <c r="B972" s="57"/>
      <c r="C972" s="64"/>
      <c r="D972" s="58"/>
      <c r="E972" s="58"/>
      <c r="F972" s="65"/>
      <c r="G972" s="65"/>
      <c r="H972" s="66"/>
      <c r="I972" s="60"/>
      <c r="J972" s="60"/>
      <c r="K972" s="61">
        <f t="shared" si="39"/>
        <v>0</v>
      </c>
      <c r="L972" s="62" t="s">
        <v>75</v>
      </c>
      <c r="M972" s="67"/>
      <c r="N972" s="69" t="e">
        <f t="shared" si="40"/>
        <v>#DIV/0!</v>
      </c>
    </row>
    <row r="973" spans="2:14" x14ac:dyDescent="0.25">
      <c r="B973" s="57"/>
      <c r="C973" s="64"/>
      <c r="D973" s="58"/>
      <c r="E973" s="58"/>
      <c r="F973" s="65"/>
      <c r="G973" s="65"/>
      <c r="H973" s="66"/>
      <c r="I973" s="60"/>
      <c r="J973" s="60"/>
      <c r="K973" s="61">
        <f t="shared" si="39"/>
        <v>0</v>
      </c>
      <c r="L973" s="62" t="s">
        <v>75</v>
      </c>
      <c r="M973" s="67"/>
      <c r="N973" s="69" t="e">
        <f t="shared" si="40"/>
        <v>#DIV/0!</v>
      </c>
    </row>
    <row r="974" spans="2:14" x14ac:dyDescent="0.25">
      <c r="B974" s="57"/>
      <c r="C974" s="64"/>
      <c r="D974" s="58"/>
      <c r="E974" s="58"/>
      <c r="F974" s="65"/>
      <c r="G974" s="65"/>
      <c r="H974" s="66"/>
      <c r="I974" s="60"/>
      <c r="J974" s="60"/>
      <c r="K974" s="61">
        <f t="shared" si="39"/>
        <v>0</v>
      </c>
      <c r="L974" s="62" t="s">
        <v>75</v>
      </c>
      <c r="M974" s="67"/>
      <c r="N974" s="69" t="e">
        <f t="shared" si="40"/>
        <v>#DIV/0!</v>
      </c>
    </row>
    <row r="975" spans="2:14" x14ac:dyDescent="0.25">
      <c r="B975" s="57"/>
      <c r="C975" s="64"/>
      <c r="D975" s="58"/>
      <c r="E975" s="58"/>
      <c r="F975" s="65"/>
      <c r="G975" s="65"/>
      <c r="H975" s="66"/>
      <c r="I975" s="60"/>
      <c r="J975" s="60"/>
      <c r="K975" s="61">
        <f t="shared" si="39"/>
        <v>0</v>
      </c>
      <c r="L975" s="62" t="s">
        <v>75</v>
      </c>
      <c r="M975" s="67"/>
      <c r="N975" s="69" t="e">
        <f t="shared" si="40"/>
        <v>#DIV/0!</v>
      </c>
    </row>
    <row r="976" spans="2:14" x14ac:dyDescent="0.25">
      <c r="B976" s="57"/>
      <c r="C976" s="64"/>
      <c r="D976" s="58"/>
      <c r="E976" s="58"/>
      <c r="F976" s="65"/>
      <c r="G976" s="65"/>
      <c r="H976" s="66"/>
      <c r="I976" s="60"/>
      <c r="J976" s="60"/>
      <c r="K976" s="61">
        <f t="shared" si="39"/>
        <v>0</v>
      </c>
      <c r="L976" s="62" t="s">
        <v>75</v>
      </c>
      <c r="M976" s="67"/>
      <c r="N976" s="69" t="e">
        <f t="shared" si="40"/>
        <v>#DIV/0!</v>
      </c>
    </row>
    <row r="977" spans="2:14" x14ac:dyDescent="0.25">
      <c r="B977" s="57"/>
      <c r="C977" s="64"/>
      <c r="D977" s="58"/>
      <c r="E977" s="58"/>
      <c r="F977" s="65"/>
      <c r="G977" s="65"/>
      <c r="H977" s="66"/>
      <c r="I977" s="60"/>
      <c r="J977" s="60"/>
      <c r="K977" s="61">
        <f t="shared" si="39"/>
        <v>0</v>
      </c>
      <c r="L977" s="62" t="s">
        <v>75</v>
      </c>
      <c r="M977" s="67"/>
      <c r="N977" s="69" t="e">
        <f t="shared" si="40"/>
        <v>#DIV/0!</v>
      </c>
    </row>
    <row r="978" spans="2:14" x14ac:dyDescent="0.25">
      <c r="B978" s="57"/>
      <c r="C978" s="64"/>
      <c r="D978" s="58"/>
      <c r="E978" s="58"/>
      <c r="F978" s="65"/>
      <c r="G978" s="65"/>
      <c r="H978" s="66"/>
      <c r="I978" s="60"/>
      <c r="J978" s="60"/>
      <c r="K978" s="61">
        <f t="shared" si="39"/>
        <v>0</v>
      </c>
      <c r="L978" s="62" t="s">
        <v>75</v>
      </c>
      <c r="M978" s="67"/>
      <c r="N978" s="69" t="e">
        <f t="shared" si="40"/>
        <v>#DIV/0!</v>
      </c>
    </row>
    <row r="979" spans="2:14" x14ac:dyDescent="0.25">
      <c r="B979" s="57"/>
      <c r="C979" s="64"/>
      <c r="D979" s="58"/>
      <c r="E979" s="58"/>
      <c r="F979" s="65"/>
      <c r="G979" s="65"/>
      <c r="H979" s="66"/>
      <c r="I979" s="60"/>
      <c r="J979" s="60"/>
      <c r="K979" s="61">
        <f t="shared" si="39"/>
        <v>0</v>
      </c>
      <c r="L979" s="62" t="s">
        <v>75</v>
      </c>
      <c r="M979" s="67"/>
      <c r="N979" s="69" t="e">
        <f t="shared" si="40"/>
        <v>#DIV/0!</v>
      </c>
    </row>
    <row r="980" spans="2:14" x14ac:dyDescent="0.25">
      <c r="B980" s="57"/>
      <c r="C980" s="64"/>
      <c r="D980" s="58"/>
      <c r="E980" s="58"/>
      <c r="F980" s="65"/>
      <c r="G980" s="65"/>
      <c r="H980" s="66"/>
      <c r="I980" s="60"/>
      <c r="J980" s="60"/>
      <c r="K980" s="61">
        <f t="shared" si="39"/>
        <v>0</v>
      </c>
      <c r="L980" s="62" t="s">
        <v>75</v>
      </c>
      <c r="M980" s="67"/>
      <c r="N980" s="69" t="e">
        <f t="shared" si="40"/>
        <v>#DIV/0!</v>
      </c>
    </row>
    <row r="981" spans="2:14" x14ac:dyDescent="0.25">
      <c r="B981" s="57"/>
      <c r="C981" s="64"/>
      <c r="D981" s="58"/>
      <c r="E981" s="58"/>
      <c r="F981" s="65"/>
      <c r="G981" s="65"/>
      <c r="H981" s="66"/>
      <c r="I981" s="60"/>
      <c r="J981" s="60"/>
      <c r="K981" s="61">
        <f t="shared" si="39"/>
        <v>0</v>
      </c>
      <c r="L981" s="62" t="s">
        <v>75</v>
      </c>
      <c r="M981" s="67"/>
      <c r="N981" s="69" t="e">
        <f t="shared" si="40"/>
        <v>#DIV/0!</v>
      </c>
    </row>
    <row r="982" spans="2:14" x14ac:dyDescent="0.25">
      <c r="B982" s="57"/>
      <c r="C982" s="64"/>
      <c r="D982" s="58"/>
      <c r="E982" s="58"/>
      <c r="F982" s="65"/>
      <c r="G982" s="65"/>
      <c r="H982" s="66"/>
      <c r="I982" s="60"/>
      <c r="J982" s="60"/>
      <c r="K982" s="61">
        <f t="shared" si="39"/>
        <v>0</v>
      </c>
      <c r="L982" s="62" t="s">
        <v>75</v>
      </c>
      <c r="M982" s="67"/>
      <c r="N982" s="69" t="e">
        <f t="shared" si="40"/>
        <v>#DIV/0!</v>
      </c>
    </row>
    <row r="983" spans="2:14" x14ac:dyDescent="0.25">
      <c r="B983" s="57"/>
      <c r="C983" s="64"/>
      <c r="D983" s="58"/>
      <c r="E983" s="58"/>
      <c r="F983" s="65"/>
      <c r="G983" s="65"/>
      <c r="H983" s="66"/>
      <c r="I983" s="60"/>
      <c r="J983" s="60"/>
      <c r="K983" s="61">
        <f t="shared" si="39"/>
        <v>0</v>
      </c>
      <c r="L983" s="62" t="s">
        <v>75</v>
      </c>
      <c r="M983" s="67"/>
      <c r="N983" s="69" t="e">
        <f t="shared" si="40"/>
        <v>#DIV/0!</v>
      </c>
    </row>
    <row r="984" spans="2:14" x14ac:dyDescent="0.25">
      <c r="B984" s="57"/>
      <c r="C984" s="64"/>
      <c r="D984" s="58"/>
      <c r="E984" s="58"/>
      <c r="F984" s="65"/>
      <c r="G984" s="65"/>
      <c r="H984" s="66"/>
      <c r="I984" s="60"/>
      <c r="J984" s="60"/>
      <c r="K984" s="61">
        <f t="shared" si="39"/>
        <v>0</v>
      </c>
      <c r="L984" s="62" t="s">
        <v>75</v>
      </c>
      <c r="M984" s="67"/>
      <c r="N984" s="69" t="e">
        <f t="shared" si="40"/>
        <v>#DIV/0!</v>
      </c>
    </row>
    <row r="985" spans="2:14" x14ac:dyDescent="0.25">
      <c r="B985" s="57"/>
      <c r="C985" s="64"/>
      <c r="D985" s="58"/>
      <c r="E985" s="58"/>
      <c r="F985" s="65"/>
      <c r="G985" s="65"/>
      <c r="H985" s="66"/>
      <c r="I985" s="60"/>
      <c r="J985" s="60"/>
      <c r="K985" s="61">
        <f t="shared" si="39"/>
        <v>0</v>
      </c>
      <c r="L985" s="62" t="s">
        <v>75</v>
      </c>
      <c r="M985" s="67"/>
      <c r="N985" s="69" t="e">
        <f t="shared" si="40"/>
        <v>#DIV/0!</v>
      </c>
    </row>
    <row r="986" spans="2:14" x14ac:dyDescent="0.25">
      <c r="B986" s="57"/>
      <c r="C986" s="64"/>
      <c r="D986" s="58"/>
      <c r="E986" s="58"/>
      <c r="F986" s="65"/>
      <c r="G986" s="65"/>
      <c r="H986" s="66"/>
      <c r="I986" s="60"/>
      <c r="J986" s="60"/>
      <c r="K986" s="61">
        <f t="shared" si="39"/>
        <v>0</v>
      </c>
      <c r="L986" s="62" t="s">
        <v>75</v>
      </c>
      <c r="M986" s="67"/>
      <c r="N986" s="69" t="e">
        <f t="shared" si="40"/>
        <v>#DIV/0!</v>
      </c>
    </row>
    <row r="987" spans="2:14" x14ac:dyDescent="0.25">
      <c r="B987" s="57"/>
      <c r="C987" s="64"/>
      <c r="D987" s="58"/>
      <c r="E987" s="58"/>
      <c r="F987" s="65"/>
      <c r="G987" s="65"/>
      <c r="H987" s="66"/>
      <c r="I987" s="60"/>
      <c r="J987" s="60"/>
      <c r="K987" s="61">
        <f t="shared" si="39"/>
        <v>0</v>
      </c>
      <c r="L987" s="62" t="s">
        <v>75</v>
      </c>
      <c r="M987" s="67"/>
      <c r="N987" s="69" t="e">
        <f t="shared" si="40"/>
        <v>#DIV/0!</v>
      </c>
    </row>
    <row r="988" spans="2:14" x14ac:dyDescent="0.25">
      <c r="B988" s="57"/>
      <c r="C988" s="64"/>
      <c r="D988" s="58"/>
      <c r="E988" s="58"/>
      <c r="F988" s="65"/>
      <c r="G988" s="65"/>
      <c r="H988" s="66"/>
      <c r="I988" s="60"/>
      <c r="J988" s="60"/>
      <c r="K988" s="61">
        <f t="shared" si="39"/>
        <v>0</v>
      </c>
      <c r="L988" s="62" t="s">
        <v>75</v>
      </c>
      <c r="M988" s="67"/>
      <c r="N988" s="69" t="e">
        <f t="shared" si="40"/>
        <v>#DIV/0!</v>
      </c>
    </row>
    <row r="989" spans="2:14" x14ac:dyDescent="0.25">
      <c r="B989" s="57"/>
      <c r="C989" s="64"/>
      <c r="D989" s="58"/>
      <c r="E989" s="58"/>
      <c r="F989" s="65"/>
      <c r="G989" s="65"/>
      <c r="H989" s="66"/>
      <c r="I989" s="60"/>
      <c r="J989" s="60"/>
      <c r="K989" s="61">
        <f t="shared" si="39"/>
        <v>0</v>
      </c>
      <c r="L989" s="62" t="s">
        <v>75</v>
      </c>
      <c r="M989" s="67"/>
      <c r="N989" s="69" t="e">
        <f t="shared" si="40"/>
        <v>#DIV/0!</v>
      </c>
    </row>
    <row r="990" spans="2:14" x14ac:dyDescent="0.25">
      <c r="B990" s="57"/>
      <c r="C990" s="64"/>
      <c r="D990" s="58"/>
      <c r="E990" s="58"/>
      <c r="F990" s="65"/>
      <c r="G990" s="65"/>
      <c r="H990" s="66"/>
      <c r="I990" s="60"/>
      <c r="J990" s="60"/>
      <c r="K990" s="61">
        <f t="shared" si="39"/>
        <v>0</v>
      </c>
      <c r="L990" s="62" t="s">
        <v>75</v>
      </c>
      <c r="M990" s="67"/>
      <c r="N990" s="69" t="e">
        <f t="shared" si="40"/>
        <v>#DIV/0!</v>
      </c>
    </row>
    <row r="991" spans="2:14" x14ac:dyDescent="0.25">
      <c r="B991" s="57"/>
      <c r="C991" s="64"/>
      <c r="D991" s="58"/>
      <c r="E991" s="58"/>
      <c r="F991" s="65"/>
      <c r="G991" s="65"/>
      <c r="H991" s="66"/>
      <c r="I991" s="60"/>
      <c r="J991" s="60"/>
      <c r="K991" s="61">
        <f t="shared" si="39"/>
        <v>0</v>
      </c>
      <c r="L991" s="62" t="s">
        <v>75</v>
      </c>
      <c r="M991" s="67"/>
      <c r="N991" s="69" t="e">
        <f t="shared" si="40"/>
        <v>#DIV/0!</v>
      </c>
    </row>
    <row r="992" spans="2:14" x14ac:dyDescent="0.25">
      <c r="B992" s="57"/>
      <c r="C992" s="64"/>
      <c r="D992" s="58"/>
      <c r="E992" s="58"/>
      <c r="F992" s="65"/>
      <c r="G992" s="65"/>
      <c r="H992" s="66"/>
      <c r="I992" s="60"/>
      <c r="J992" s="60"/>
      <c r="K992" s="61">
        <f t="shared" si="39"/>
        <v>0</v>
      </c>
      <c r="L992" s="62" t="s">
        <v>75</v>
      </c>
      <c r="M992" s="67"/>
      <c r="N992" s="69" t="e">
        <f t="shared" si="40"/>
        <v>#DIV/0!</v>
      </c>
    </row>
    <row r="993" spans="2:14" x14ac:dyDescent="0.25">
      <c r="B993" s="57"/>
      <c r="C993" s="64"/>
      <c r="D993" s="58"/>
      <c r="E993" s="58"/>
      <c r="F993" s="65"/>
      <c r="G993" s="65"/>
      <c r="H993" s="66"/>
      <c r="I993" s="60"/>
      <c r="J993" s="60"/>
      <c r="K993" s="61">
        <f t="shared" si="39"/>
        <v>0</v>
      </c>
      <c r="L993" s="62" t="s">
        <v>75</v>
      </c>
      <c r="M993" s="67"/>
      <c r="N993" s="69" t="e">
        <f t="shared" si="40"/>
        <v>#DIV/0!</v>
      </c>
    </row>
    <row r="994" spans="2:14" x14ac:dyDescent="0.25">
      <c r="B994" s="57"/>
      <c r="C994" s="64"/>
      <c r="D994" s="58"/>
      <c r="E994" s="58"/>
      <c r="F994" s="65"/>
      <c r="G994" s="65"/>
      <c r="H994" s="66"/>
      <c r="I994" s="60"/>
      <c r="J994" s="60"/>
      <c r="K994" s="61">
        <f t="shared" si="39"/>
        <v>0</v>
      </c>
      <c r="L994" s="62" t="s">
        <v>75</v>
      </c>
      <c r="M994" s="67"/>
      <c r="N994" s="69" t="e">
        <f t="shared" si="40"/>
        <v>#DIV/0!</v>
      </c>
    </row>
    <row r="995" spans="2:14" x14ac:dyDescent="0.25">
      <c r="B995" s="57"/>
      <c r="C995" s="64"/>
      <c r="D995" s="58"/>
      <c r="E995" s="58"/>
      <c r="F995" s="65"/>
      <c r="G995" s="65"/>
      <c r="H995" s="66"/>
      <c r="I995" s="60"/>
      <c r="J995" s="60"/>
      <c r="K995" s="61">
        <f t="shared" si="39"/>
        <v>0</v>
      </c>
      <c r="L995" s="62" t="s">
        <v>75</v>
      </c>
      <c r="M995" s="67"/>
      <c r="N995" s="69" t="e">
        <f t="shared" si="40"/>
        <v>#DIV/0!</v>
      </c>
    </row>
    <row r="996" spans="2:14" x14ac:dyDescent="0.25">
      <c r="B996" s="57"/>
      <c r="C996" s="64"/>
      <c r="D996" s="58"/>
      <c r="E996" s="58"/>
      <c r="F996" s="65"/>
      <c r="G996" s="65"/>
      <c r="H996" s="66"/>
      <c r="I996" s="60"/>
      <c r="J996" s="60"/>
      <c r="K996" s="61">
        <f t="shared" si="39"/>
        <v>0</v>
      </c>
      <c r="L996" s="62" t="s">
        <v>75</v>
      </c>
      <c r="M996" s="67"/>
      <c r="N996" s="69" t="e">
        <f t="shared" si="40"/>
        <v>#DIV/0!</v>
      </c>
    </row>
    <row r="997" spans="2:14" x14ac:dyDescent="0.25">
      <c r="B997" s="57"/>
      <c r="C997" s="64"/>
      <c r="D997" s="58"/>
      <c r="E997" s="58"/>
      <c r="F997" s="65"/>
      <c r="G997" s="65"/>
      <c r="H997" s="66"/>
      <c r="I997" s="60"/>
      <c r="J997" s="60"/>
      <c r="K997" s="61">
        <f t="shared" si="39"/>
        <v>0</v>
      </c>
      <c r="L997" s="62" t="s">
        <v>75</v>
      </c>
      <c r="M997" s="67"/>
      <c r="N997" s="69" t="e">
        <f t="shared" si="40"/>
        <v>#DIV/0!</v>
      </c>
    </row>
    <row r="998" spans="2:14" x14ac:dyDescent="0.25">
      <c r="B998" s="57"/>
      <c r="C998" s="64"/>
      <c r="D998" s="58"/>
      <c r="E998" s="58"/>
      <c r="F998" s="65"/>
      <c r="G998" s="65"/>
      <c r="H998" s="66"/>
      <c r="I998" s="60"/>
      <c r="J998" s="60"/>
      <c r="K998" s="61">
        <f t="shared" si="39"/>
        <v>0</v>
      </c>
      <c r="L998" s="62" t="s">
        <v>75</v>
      </c>
      <c r="M998" s="67"/>
      <c r="N998" s="69" t="e">
        <f t="shared" si="40"/>
        <v>#DIV/0!</v>
      </c>
    </row>
    <row r="999" spans="2:14" x14ac:dyDescent="0.25">
      <c r="B999" s="57"/>
      <c r="C999" s="64"/>
      <c r="D999" s="58"/>
      <c r="E999" s="58"/>
      <c r="F999" s="65"/>
      <c r="G999" s="65"/>
      <c r="H999" s="66"/>
      <c r="I999" s="60"/>
      <c r="J999" s="60"/>
      <c r="K999" s="61">
        <f t="shared" si="39"/>
        <v>0</v>
      </c>
      <c r="L999" s="62" t="s">
        <v>75</v>
      </c>
      <c r="M999" s="67"/>
      <c r="N999" s="69" t="e">
        <f t="shared" si="40"/>
        <v>#DIV/0!</v>
      </c>
    </row>
    <row r="1000" spans="2:14" x14ac:dyDescent="0.25">
      <c r="B1000" s="57"/>
      <c r="C1000" s="64"/>
      <c r="D1000" s="58"/>
      <c r="E1000" s="58"/>
      <c r="F1000" s="65"/>
      <c r="G1000" s="65"/>
      <c r="H1000" s="66"/>
      <c r="I1000" s="60"/>
      <c r="J1000" s="60"/>
      <c r="K1000" s="61">
        <f t="shared" si="39"/>
        <v>0</v>
      </c>
      <c r="L1000" s="62" t="s">
        <v>75</v>
      </c>
      <c r="M1000" s="67"/>
      <c r="N1000" s="69" t="e">
        <f t="shared" si="40"/>
        <v>#DIV/0!</v>
      </c>
    </row>
    <row r="1001" spans="2:14" x14ac:dyDescent="0.25">
      <c r="B1001" s="57"/>
      <c r="C1001" s="64"/>
      <c r="D1001" s="58"/>
      <c r="E1001" s="58"/>
      <c r="F1001" s="65"/>
      <c r="G1001" s="65"/>
      <c r="H1001" s="66"/>
      <c r="I1001" s="60"/>
      <c r="J1001" s="60"/>
      <c r="K1001" s="61">
        <f t="shared" si="39"/>
        <v>0</v>
      </c>
      <c r="L1001" s="62" t="s">
        <v>75</v>
      </c>
      <c r="M1001" s="67"/>
      <c r="N1001" s="69" t="e">
        <f t="shared" si="40"/>
        <v>#DIV/0!</v>
      </c>
    </row>
    <row r="1002" spans="2:14" x14ac:dyDescent="0.25">
      <c r="B1002" s="57"/>
      <c r="C1002" s="64"/>
      <c r="D1002" s="58"/>
      <c r="E1002" s="58"/>
      <c r="F1002" s="65"/>
      <c r="G1002" s="65"/>
      <c r="H1002" s="66"/>
      <c r="I1002" s="60"/>
      <c r="J1002" s="60"/>
      <c r="K1002" s="61">
        <f t="shared" si="39"/>
        <v>0</v>
      </c>
      <c r="L1002" s="62" t="s">
        <v>75</v>
      </c>
      <c r="M1002" s="67"/>
      <c r="N1002" s="69" t="e">
        <f t="shared" si="40"/>
        <v>#DIV/0!</v>
      </c>
    </row>
    <row r="1003" spans="2:14" x14ac:dyDescent="0.25">
      <c r="B1003" s="57"/>
      <c r="C1003" s="64"/>
      <c r="D1003" s="58"/>
      <c r="E1003" s="58"/>
      <c r="F1003" s="65"/>
      <c r="G1003" s="65"/>
      <c r="H1003" s="66"/>
      <c r="I1003" s="60"/>
      <c r="J1003" s="60"/>
      <c r="K1003" s="61">
        <f t="shared" si="39"/>
        <v>0</v>
      </c>
      <c r="L1003" s="62" t="s">
        <v>75</v>
      </c>
      <c r="M1003" s="67"/>
      <c r="N1003" s="69" t="e">
        <f t="shared" si="40"/>
        <v>#DIV/0!</v>
      </c>
    </row>
    <row r="1004" spans="2:14" x14ac:dyDescent="0.25">
      <c r="B1004" s="57"/>
      <c r="C1004" s="64"/>
      <c r="D1004" s="58"/>
      <c r="E1004" s="58"/>
      <c r="F1004" s="65"/>
      <c r="G1004" s="65"/>
      <c r="H1004" s="66"/>
      <c r="I1004" s="60"/>
      <c r="J1004" s="60"/>
      <c r="K1004" s="61">
        <f t="shared" si="39"/>
        <v>0</v>
      </c>
      <c r="L1004" s="62" t="s">
        <v>75</v>
      </c>
      <c r="M1004" s="67"/>
      <c r="N1004" s="69" t="e">
        <f t="shared" si="40"/>
        <v>#DIV/0!</v>
      </c>
    </row>
    <row r="1005" spans="2:14" x14ac:dyDescent="0.25">
      <c r="B1005" s="57"/>
      <c r="C1005" s="64"/>
      <c r="D1005" s="58"/>
      <c r="E1005" s="58"/>
      <c r="F1005" s="65"/>
      <c r="G1005" s="65"/>
      <c r="H1005" s="66"/>
      <c r="I1005" s="60"/>
      <c r="J1005" s="60"/>
      <c r="K1005" s="61">
        <f t="shared" si="39"/>
        <v>0</v>
      </c>
      <c r="L1005" s="62" t="s">
        <v>75</v>
      </c>
      <c r="M1005" s="67"/>
      <c r="N1005" s="69" t="e">
        <f t="shared" si="40"/>
        <v>#DIV/0!</v>
      </c>
    </row>
    <row r="1006" spans="2:14" x14ac:dyDescent="0.25">
      <c r="B1006" s="57"/>
      <c r="C1006" s="64"/>
      <c r="D1006" s="58"/>
      <c r="E1006" s="58"/>
      <c r="F1006" s="65"/>
      <c r="G1006" s="65"/>
      <c r="H1006" s="66"/>
      <c r="I1006" s="60"/>
      <c r="J1006" s="60"/>
      <c r="K1006" s="61">
        <f t="shared" si="39"/>
        <v>0</v>
      </c>
      <c r="L1006" s="62" t="s">
        <v>75</v>
      </c>
      <c r="M1006" s="67"/>
      <c r="N1006" s="69" t="e">
        <f t="shared" si="40"/>
        <v>#DIV/0!</v>
      </c>
    </row>
    <row r="1007" spans="2:14" x14ac:dyDescent="0.25">
      <c r="B1007" s="57"/>
      <c r="C1007" s="64"/>
      <c r="D1007" s="58"/>
      <c r="E1007" s="58"/>
      <c r="F1007" s="65"/>
      <c r="G1007" s="65"/>
      <c r="H1007" s="66"/>
      <c r="I1007" s="60"/>
      <c r="J1007" s="60"/>
      <c r="K1007" s="61">
        <f t="shared" si="39"/>
        <v>0</v>
      </c>
      <c r="L1007" s="62" t="s">
        <v>75</v>
      </c>
      <c r="M1007" s="67"/>
      <c r="N1007" s="69" t="e">
        <f t="shared" si="40"/>
        <v>#DIV/0!</v>
      </c>
    </row>
    <row r="1008" spans="2:14" x14ac:dyDescent="0.25">
      <c r="B1008" s="57"/>
      <c r="C1008" s="64"/>
      <c r="D1008" s="58"/>
      <c r="E1008" s="58"/>
      <c r="F1008" s="65"/>
      <c r="G1008" s="65"/>
      <c r="H1008" s="66"/>
      <c r="I1008" s="60"/>
      <c r="J1008" s="60"/>
      <c r="K1008" s="61">
        <f t="shared" si="39"/>
        <v>0</v>
      </c>
      <c r="L1008" s="62" t="s">
        <v>75</v>
      </c>
      <c r="M1008" s="67"/>
      <c r="N1008" s="69" t="e">
        <f t="shared" si="40"/>
        <v>#DIV/0!</v>
      </c>
    </row>
    <row r="1009" spans="2:14" x14ac:dyDescent="0.25">
      <c r="B1009" s="57"/>
      <c r="C1009" s="64"/>
      <c r="D1009" s="58"/>
      <c r="E1009" s="58"/>
      <c r="F1009" s="65"/>
      <c r="G1009" s="65"/>
      <c r="H1009" s="66"/>
      <c r="I1009" s="60"/>
      <c r="J1009" s="60"/>
      <c r="K1009" s="61">
        <f t="shared" si="39"/>
        <v>0</v>
      </c>
      <c r="L1009" s="62" t="s">
        <v>75</v>
      </c>
      <c r="M1009" s="67"/>
      <c r="N1009" s="69" t="e">
        <f t="shared" si="40"/>
        <v>#DIV/0!</v>
      </c>
    </row>
    <row r="1010" spans="2:14" x14ac:dyDescent="0.25">
      <c r="B1010" s="57"/>
      <c r="C1010" s="64"/>
      <c r="D1010" s="58"/>
      <c r="E1010" s="58"/>
      <c r="F1010" s="65"/>
      <c r="G1010" s="65"/>
      <c r="H1010" s="66"/>
      <c r="I1010" s="60"/>
      <c r="J1010" s="60"/>
      <c r="K1010" s="61">
        <f t="shared" si="39"/>
        <v>0</v>
      </c>
      <c r="L1010" s="62" t="s">
        <v>75</v>
      </c>
      <c r="M1010" s="67"/>
      <c r="N1010" s="69" t="e">
        <f t="shared" si="40"/>
        <v>#DIV/0!</v>
      </c>
    </row>
    <row r="1011" spans="2:14" x14ac:dyDescent="0.25">
      <c r="B1011" s="57"/>
      <c r="C1011" s="64"/>
      <c r="D1011" s="58"/>
      <c r="E1011" s="58"/>
      <c r="F1011" s="65"/>
      <c r="G1011" s="65"/>
      <c r="H1011" s="66"/>
      <c r="I1011" s="60"/>
      <c r="J1011" s="60"/>
      <c r="K1011" s="61">
        <f t="shared" si="39"/>
        <v>0</v>
      </c>
      <c r="L1011" s="62" t="s">
        <v>75</v>
      </c>
      <c r="M1011" s="67"/>
      <c r="N1011" s="69" t="e">
        <f t="shared" si="40"/>
        <v>#DIV/0!</v>
      </c>
    </row>
    <row r="1012" spans="2:14" x14ac:dyDescent="0.25">
      <c r="B1012" s="57"/>
      <c r="C1012" s="64"/>
      <c r="D1012" s="58"/>
      <c r="E1012" s="58"/>
      <c r="F1012" s="65"/>
      <c r="G1012" s="65"/>
      <c r="H1012" s="66"/>
      <c r="I1012" s="60"/>
      <c r="J1012" s="60"/>
      <c r="K1012" s="61">
        <f t="shared" si="39"/>
        <v>0</v>
      </c>
      <c r="L1012" s="62" t="s">
        <v>75</v>
      </c>
      <c r="M1012" s="67"/>
      <c r="N1012" s="69" t="e">
        <f t="shared" si="40"/>
        <v>#DIV/0!</v>
      </c>
    </row>
    <row r="1013" spans="2:14" x14ac:dyDescent="0.25">
      <c r="B1013" s="57"/>
      <c r="C1013" s="64"/>
      <c r="D1013" s="58"/>
      <c r="E1013" s="58"/>
      <c r="F1013" s="65"/>
      <c r="G1013" s="65"/>
      <c r="H1013" s="66"/>
      <c r="I1013" s="60"/>
      <c r="J1013" s="60"/>
      <c r="K1013" s="61">
        <f t="shared" si="39"/>
        <v>0</v>
      </c>
      <c r="L1013" s="62" t="s">
        <v>75</v>
      </c>
      <c r="M1013" s="67"/>
      <c r="N1013" s="69" t="e">
        <f t="shared" si="40"/>
        <v>#DIV/0!</v>
      </c>
    </row>
    <row r="1014" spans="2:14" x14ac:dyDescent="0.25">
      <c r="B1014" s="57"/>
      <c r="C1014" s="64"/>
      <c r="D1014" s="58"/>
      <c r="E1014" s="58"/>
      <c r="F1014" s="65"/>
      <c r="G1014" s="65"/>
      <c r="H1014" s="66"/>
      <c r="I1014" s="60"/>
      <c r="J1014" s="60"/>
      <c r="K1014" s="61">
        <f t="shared" si="39"/>
        <v>0</v>
      </c>
      <c r="L1014" s="62" t="s">
        <v>75</v>
      </c>
      <c r="M1014" s="67"/>
      <c r="N1014" s="69" t="e">
        <f t="shared" si="40"/>
        <v>#DIV/0!</v>
      </c>
    </row>
    <row r="1015" spans="2:14" x14ac:dyDescent="0.25">
      <c r="B1015" s="57"/>
      <c r="C1015" s="64"/>
      <c r="D1015" s="58"/>
      <c r="E1015" s="58"/>
      <c r="F1015" s="65"/>
      <c r="G1015" s="65"/>
      <c r="H1015" s="66"/>
      <c r="I1015" s="60"/>
      <c r="J1015" s="60"/>
      <c r="K1015" s="61">
        <f t="shared" si="39"/>
        <v>0</v>
      </c>
      <c r="L1015" s="62" t="s">
        <v>75</v>
      </c>
      <c r="M1015" s="67"/>
      <c r="N1015" s="69" t="e">
        <f t="shared" si="40"/>
        <v>#DIV/0!</v>
      </c>
    </row>
    <row r="1016" spans="2:14" x14ac:dyDescent="0.25">
      <c r="B1016" s="57"/>
      <c r="C1016" s="64"/>
      <c r="D1016" s="58"/>
      <c r="E1016" s="58"/>
      <c r="F1016" s="65"/>
      <c r="G1016" s="65"/>
      <c r="H1016" s="66"/>
      <c r="I1016" s="60"/>
      <c r="J1016" s="60"/>
      <c r="K1016" s="61">
        <f t="shared" si="39"/>
        <v>0</v>
      </c>
      <c r="L1016" s="62" t="s">
        <v>75</v>
      </c>
      <c r="M1016" s="67"/>
      <c r="N1016" s="69" t="e">
        <f t="shared" si="40"/>
        <v>#DIV/0!</v>
      </c>
    </row>
    <row r="1017" spans="2:14" x14ac:dyDescent="0.25">
      <c r="B1017" s="57"/>
      <c r="C1017" s="64"/>
      <c r="D1017" s="58"/>
      <c r="E1017" s="58"/>
      <c r="F1017" s="65"/>
      <c r="G1017" s="65"/>
      <c r="H1017" s="66"/>
      <c r="I1017" s="60"/>
      <c r="J1017" s="60"/>
      <c r="K1017" s="61">
        <f t="shared" si="39"/>
        <v>0</v>
      </c>
      <c r="L1017" s="62" t="s">
        <v>75</v>
      </c>
      <c r="M1017" s="67"/>
      <c r="N1017" s="69" t="e">
        <f t="shared" si="40"/>
        <v>#DIV/0!</v>
      </c>
    </row>
    <row r="1018" spans="2:14" x14ac:dyDescent="0.25">
      <c r="B1018" s="57"/>
      <c r="C1018" s="64"/>
      <c r="D1018" s="58"/>
      <c r="E1018" s="58"/>
      <c r="F1018" s="65"/>
      <c r="G1018" s="65"/>
      <c r="H1018" s="66"/>
      <c r="I1018" s="60"/>
      <c r="J1018" s="60"/>
      <c r="K1018" s="61">
        <f t="shared" si="39"/>
        <v>0</v>
      </c>
      <c r="L1018" s="62" t="s">
        <v>75</v>
      </c>
      <c r="M1018" s="67"/>
      <c r="N1018" s="69" t="e">
        <f t="shared" si="40"/>
        <v>#DIV/0!</v>
      </c>
    </row>
    <row r="1019" spans="2:14" x14ac:dyDescent="0.25">
      <c r="B1019" s="57"/>
      <c r="C1019" s="64"/>
      <c r="D1019" s="58"/>
      <c r="E1019" s="58"/>
      <c r="F1019" s="65"/>
      <c r="G1019" s="65"/>
      <c r="H1019" s="66"/>
      <c r="I1019" s="60"/>
      <c r="J1019" s="60"/>
      <c r="K1019" s="61">
        <f t="shared" si="39"/>
        <v>0</v>
      </c>
      <c r="L1019" s="62" t="s">
        <v>75</v>
      </c>
      <c r="M1019" s="67"/>
      <c r="N1019" s="69" t="e">
        <f t="shared" si="40"/>
        <v>#DIV/0!</v>
      </c>
    </row>
    <row r="1020" spans="2:14" x14ac:dyDescent="0.25">
      <c r="B1020" s="57"/>
      <c r="C1020" s="64"/>
      <c r="D1020" s="58"/>
      <c r="E1020" s="58"/>
      <c r="F1020" s="65"/>
      <c r="G1020" s="65"/>
      <c r="H1020" s="66"/>
      <c r="I1020" s="60"/>
      <c r="J1020" s="60"/>
      <c r="K1020" s="61">
        <f t="shared" si="39"/>
        <v>0</v>
      </c>
      <c r="L1020" s="62" t="s">
        <v>75</v>
      </c>
      <c r="M1020" s="67"/>
      <c r="N1020" s="69" t="e">
        <f t="shared" si="40"/>
        <v>#DIV/0!</v>
      </c>
    </row>
    <row r="1021" spans="2:14" x14ac:dyDescent="0.25">
      <c r="B1021" s="57"/>
      <c r="C1021" s="64"/>
      <c r="D1021" s="58"/>
      <c r="E1021" s="58"/>
      <c r="F1021" s="65"/>
      <c r="G1021" s="65"/>
      <c r="H1021" s="66"/>
      <c r="I1021" s="60"/>
      <c r="J1021" s="60"/>
      <c r="K1021" s="61">
        <f t="shared" si="39"/>
        <v>0</v>
      </c>
      <c r="L1021" s="62" t="s">
        <v>75</v>
      </c>
      <c r="M1021" s="67"/>
      <c r="N1021" s="69" t="e">
        <f t="shared" si="40"/>
        <v>#DIV/0!</v>
      </c>
    </row>
    <row r="1022" spans="2:14" x14ac:dyDescent="0.25">
      <c r="B1022" s="57"/>
      <c r="C1022" s="64"/>
      <c r="D1022" s="58"/>
      <c r="E1022" s="58"/>
      <c r="F1022" s="65"/>
      <c r="G1022" s="65"/>
      <c r="H1022" s="66"/>
      <c r="I1022" s="60"/>
      <c r="J1022" s="60"/>
      <c r="K1022" s="61">
        <f t="shared" si="39"/>
        <v>0</v>
      </c>
      <c r="L1022" s="62" t="s">
        <v>75</v>
      </c>
      <c r="M1022" s="67"/>
      <c r="N1022" s="69" t="e">
        <f t="shared" si="40"/>
        <v>#DIV/0!</v>
      </c>
    </row>
    <row r="1023" spans="2:14" x14ac:dyDescent="0.25">
      <c r="B1023" s="57"/>
      <c r="C1023" s="64"/>
      <c r="D1023" s="58"/>
      <c r="E1023" s="58"/>
      <c r="F1023" s="65"/>
      <c r="G1023" s="65"/>
      <c r="H1023" s="66"/>
      <c r="I1023" s="60"/>
      <c r="J1023" s="60"/>
      <c r="K1023" s="61">
        <f t="shared" si="39"/>
        <v>0</v>
      </c>
      <c r="L1023" s="62" t="s">
        <v>75</v>
      </c>
      <c r="M1023" s="67"/>
      <c r="N1023" s="69" t="e">
        <f t="shared" si="40"/>
        <v>#DIV/0!</v>
      </c>
    </row>
    <row r="1024" spans="2:14" x14ac:dyDescent="0.25">
      <c r="B1024" s="57"/>
      <c r="C1024" s="64"/>
      <c r="D1024" s="58"/>
      <c r="E1024" s="58"/>
      <c r="F1024" s="65"/>
      <c r="G1024" s="65"/>
      <c r="H1024" s="66"/>
      <c r="I1024" s="60"/>
      <c r="J1024" s="60"/>
      <c r="K1024" s="61">
        <f t="shared" si="39"/>
        <v>0</v>
      </c>
      <c r="L1024" s="62" t="s">
        <v>75</v>
      </c>
      <c r="M1024" s="67"/>
      <c r="N1024" s="69" t="e">
        <f t="shared" si="40"/>
        <v>#DIV/0!</v>
      </c>
    </row>
    <row r="1025" spans="2:14" x14ac:dyDescent="0.25">
      <c r="B1025" s="57"/>
      <c r="C1025" s="64"/>
      <c r="D1025" s="58"/>
      <c r="E1025" s="58"/>
      <c r="F1025" s="65"/>
      <c r="G1025" s="65"/>
      <c r="H1025" s="66"/>
      <c r="I1025" s="60"/>
      <c r="J1025" s="60"/>
      <c r="K1025" s="61">
        <f t="shared" si="39"/>
        <v>0</v>
      </c>
      <c r="L1025" s="62" t="s">
        <v>75</v>
      </c>
      <c r="M1025" s="67"/>
      <c r="N1025" s="69" t="e">
        <f t="shared" si="40"/>
        <v>#DIV/0!</v>
      </c>
    </row>
    <row r="1026" spans="2:14" x14ac:dyDescent="0.25">
      <c r="B1026" s="57"/>
      <c r="C1026" s="64"/>
      <c r="D1026" s="58"/>
      <c r="E1026" s="58"/>
      <c r="F1026" s="65"/>
      <c r="G1026" s="65"/>
      <c r="H1026" s="66"/>
      <c r="I1026" s="60"/>
      <c r="J1026" s="60"/>
      <c r="K1026" s="61">
        <f t="shared" si="39"/>
        <v>0</v>
      </c>
      <c r="L1026" s="62" t="s">
        <v>75</v>
      </c>
      <c r="M1026" s="67"/>
      <c r="N1026" s="69" t="e">
        <f t="shared" si="40"/>
        <v>#DIV/0!</v>
      </c>
    </row>
    <row r="1027" spans="2:14" x14ac:dyDescent="0.25">
      <c r="B1027" s="57"/>
      <c r="C1027" s="64"/>
      <c r="D1027" s="58"/>
      <c r="E1027" s="58"/>
      <c r="F1027" s="65"/>
      <c r="G1027" s="65"/>
      <c r="H1027" s="66"/>
      <c r="I1027" s="60"/>
      <c r="J1027" s="60"/>
      <c r="K1027" s="61">
        <f t="shared" si="39"/>
        <v>0</v>
      </c>
      <c r="L1027" s="62" t="s">
        <v>75</v>
      </c>
      <c r="M1027" s="67"/>
      <c r="N1027" s="69" t="e">
        <f t="shared" si="40"/>
        <v>#DIV/0!</v>
      </c>
    </row>
    <row r="1028" spans="2:14" x14ac:dyDescent="0.25">
      <c r="B1028" s="57"/>
      <c r="C1028" s="64"/>
      <c r="D1028" s="58"/>
      <c r="E1028" s="58"/>
      <c r="F1028" s="65"/>
      <c r="G1028" s="65"/>
      <c r="H1028" s="66"/>
      <c r="I1028" s="60"/>
      <c r="J1028" s="60"/>
      <c r="K1028" s="61">
        <f t="shared" si="39"/>
        <v>0</v>
      </c>
      <c r="L1028" s="62" t="s">
        <v>75</v>
      </c>
      <c r="M1028" s="67"/>
      <c r="N1028" s="69" t="e">
        <f t="shared" si="40"/>
        <v>#DIV/0!</v>
      </c>
    </row>
    <row r="1029" spans="2:14" x14ac:dyDescent="0.25">
      <c r="B1029" s="57"/>
      <c r="C1029" s="64"/>
      <c r="D1029" s="58"/>
      <c r="E1029" s="58"/>
      <c r="F1029" s="65"/>
      <c r="G1029" s="65"/>
      <c r="H1029" s="66"/>
      <c r="I1029" s="60"/>
      <c r="J1029" s="60"/>
      <c r="K1029" s="61">
        <f t="shared" si="39"/>
        <v>0</v>
      </c>
      <c r="L1029" s="62" t="s">
        <v>75</v>
      </c>
      <c r="M1029" s="67"/>
      <c r="N1029" s="69" t="e">
        <f t="shared" si="40"/>
        <v>#DIV/0!</v>
      </c>
    </row>
    <row r="1030" spans="2:14" x14ac:dyDescent="0.25">
      <c r="B1030" s="57"/>
      <c r="C1030" s="64"/>
      <c r="D1030" s="58"/>
      <c r="E1030" s="58"/>
      <c r="F1030" s="65"/>
      <c r="G1030" s="65"/>
      <c r="H1030" s="66"/>
      <c r="I1030" s="60"/>
      <c r="J1030" s="60"/>
      <c r="K1030" s="61">
        <f t="shared" si="39"/>
        <v>0</v>
      </c>
      <c r="L1030" s="62" t="s">
        <v>75</v>
      </c>
      <c r="M1030" s="67"/>
      <c r="N1030" s="69" t="e">
        <f t="shared" si="40"/>
        <v>#DIV/0!</v>
      </c>
    </row>
    <row r="1031" spans="2:14" x14ac:dyDescent="0.25">
      <c r="B1031" s="57"/>
      <c r="C1031" s="64"/>
      <c r="D1031" s="58"/>
      <c r="E1031" s="58"/>
      <c r="F1031" s="65"/>
      <c r="G1031" s="65"/>
      <c r="H1031" s="66"/>
      <c r="I1031" s="60"/>
      <c r="J1031" s="60"/>
      <c r="K1031" s="61">
        <f t="shared" si="39"/>
        <v>0</v>
      </c>
      <c r="L1031" s="62" t="s">
        <v>75</v>
      </c>
      <c r="M1031" s="67"/>
      <c r="N1031" s="69" t="e">
        <f t="shared" si="40"/>
        <v>#DIV/0!</v>
      </c>
    </row>
    <row r="1032" spans="2:14" x14ac:dyDescent="0.25">
      <c r="B1032" s="57"/>
      <c r="C1032" s="64"/>
      <c r="D1032" s="58"/>
      <c r="E1032" s="58"/>
      <c r="F1032" s="65"/>
      <c r="G1032" s="65"/>
      <c r="H1032" s="66"/>
      <c r="I1032" s="60"/>
      <c r="J1032" s="60"/>
      <c r="K1032" s="61">
        <f t="shared" si="39"/>
        <v>0</v>
      </c>
      <c r="L1032" s="62" t="s">
        <v>75</v>
      </c>
      <c r="M1032" s="67"/>
      <c r="N1032" s="69" t="e">
        <f t="shared" si="40"/>
        <v>#DIV/0!</v>
      </c>
    </row>
    <row r="1033" spans="2:14" x14ac:dyDescent="0.25">
      <c r="B1033" s="57"/>
      <c r="C1033" s="64"/>
      <c r="D1033" s="58"/>
      <c r="E1033" s="58"/>
      <c r="F1033" s="65"/>
      <c r="G1033" s="65"/>
      <c r="H1033" s="66"/>
      <c r="I1033" s="60"/>
      <c r="J1033" s="60"/>
      <c r="K1033" s="61">
        <f t="shared" ref="K1033:K1096" si="41">+J1033-I1033</f>
        <v>0</v>
      </c>
      <c r="L1033" s="62" t="s">
        <v>75</v>
      </c>
      <c r="M1033" s="67"/>
      <c r="N1033" s="69" t="e">
        <f t="shared" ref="N1033:N1096" si="42">+K1034/M1034</f>
        <v>#DIV/0!</v>
      </c>
    </row>
    <row r="1034" spans="2:14" x14ac:dyDescent="0.25">
      <c r="B1034" s="57"/>
      <c r="C1034" s="64"/>
      <c r="D1034" s="58"/>
      <c r="E1034" s="58"/>
      <c r="F1034" s="65"/>
      <c r="G1034" s="65"/>
      <c r="H1034" s="66"/>
      <c r="I1034" s="60"/>
      <c r="J1034" s="60"/>
      <c r="K1034" s="61">
        <f t="shared" si="41"/>
        <v>0</v>
      </c>
      <c r="L1034" s="62" t="s">
        <v>75</v>
      </c>
      <c r="M1034" s="67"/>
      <c r="N1034" s="69" t="e">
        <f t="shared" si="42"/>
        <v>#DIV/0!</v>
      </c>
    </row>
    <row r="1035" spans="2:14" x14ac:dyDescent="0.25">
      <c r="B1035" s="57"/>
      <c r="C1035" s="64"/>
      <c r="D1035" s="58"/>
      <c r="E1035" s="58"/>
      <c r="F1035" s="65"/>
      <c r="G1035" s="65"/>
      <c r="H1035" s="66"/>
      <c r="I1035" s="60"/>
      <c r="J1035" s="60"/>
      <c r="K1035" s="61">
        <f t="shared" si="41"/>
        <v>0</v>
      </c>
      <c r="L1035" s="62" t="s">
        <v>75</v>
      </c>
      <c r="M1035" s="67"/>
      <c r="N1035" s="69" t="e">
        <f t="shared" si="42"/>
        <v>#DIV/0!</v>
      </c>
    </row>
    <row r="1036" spans="2:14" x14ac:dyDescent="0.25">
      <c r="B1036" s="57"/>
      <c r="C1036" s="64"/>
      <c r="D1036" s="58"/>
      <c r="E1036" s="58"/>
      <c r="F1036" s="65"/>
      <c r="G1036" s="65"/>
      <c r="H1036" s="66"/>
      <c r="I1036" s="60"/>
      <c r="J1036" s="60"/>
      <c r="K1036" s="61">
        <f t="shared" si="41"/>
        <v>0</v>
      </c>
      <c r="L1036" s="62" t="s">
        <v>75</v>
      </c>
      <c r="M1036" s="67"/>
      <c r="N1036" s="69" t="e">
        <f t="shared" si="42"/>
        <v>#DIV/0!</v>
      </c>
    </row>
    <row r="1037" spans="2:14" x14ac:dyDescent="0.25">
      <c r="B1037" s="57"/>
      <c r="C1037" s="64"/>
      <c r="D1037" s="58"/>
      <c r="E1037" s="58"/>
      <c r="F1037" s="65"/>
      <c r="G1037" s="65"/>
      <c r="H1037" s="66"/>
      <c r="I1037" s="60"/>
      <c r="J1037" s="60"/>
      <c r="K1037" s="61">
        <f t="shared" si="41"/>
        <v>0</v>
      </c>
      <c r="L1037" s="62" t="s">
        <v>75</v>
      </c>
      <c r="M1037" s="67"/>
      <c r="N1037" s="69" t="e">
        <f t="shared" si="42"/>
        <v>#DIV/0!</v>
      </c>
    </row>
    <row r="1038" spans="2:14" x14ac:dyDescent="0.25">
      <c r="B1038" s="57"/>
      <c r="C1038" s="64"/>
      <c r="D1038" s="58"/>
      <c r="E1038" s="58"/>
      <c r="F1038" s="65"/>
      <c r="G1038" s="65"/>
      <c r="H1038" s="66"/>
      <c r="I1038" s="60"/>
      <c r="J1038" s="60"/>
      <c r="K1038" s="61">
        <f t="shared" si="41"/>
        <v>0</v>
      </c>
      <c r="L1038" s="62" t="s">
        <v>75</v>
      </c>
      <c r="M1038" s="67"/>
      <c r="N1038" s="69" t="e">
        <f t="shared" si="42"/>
        <v>#DIV/0!</v>
      </c>
    </row>
    <row r="1039" spans="2:14" x14ac:dyDescent="0.25">
      <c r="B1039" s="57"/>
      <c r="C1039" s="64"/>
      <c r="D1039" s="58"/>
      <c r="E1039" s="58"/>
      <c r="F1039" s="65"/>
      <c r="G1039" s="65"/>
      <c r="H1039" s="66"/>
      <c r="I1039" s="60"/>
      <c r="J1039" s="60"/>
      <c r="K1039" s="61">
        <f t="shared" si="41"/>
        <v>0</v>
      </c>
      <c r="L1039" s="62" t="s">
        <v>75</v>
      </c>
      <c r="M1039" s="67"/>
      <c r="N1039" s="69" t="e">
        <f t="shared" si="42"/>
        <v>#DIV/0!</v>
      </c>
    </row>
    <row r="1040" spans="2:14" x14ac:dyDescent="0.25">
      <c r="B1040" s="57"/>
      <c r="C1040" s="64"/>
      <c r="D1040" s="58"/>
      <c r="E1040" s="58"/>
      <c r="F1040" s="65"/>
      <c r="G1040" s="65"/>
      <c r="H1040" s="66"/>
      <c r="I1040" s="60"/>
      <c r="J1040" s="60"/>
      <c r="K1040" s="61">
        <f t="shared" si="41"/>
        <v>0</v>
      </c>
      <c r="L1040" s="62" t="s">
        <v>75</v>
      </c>
      <c r="M1040" s="67"/>
      <c r="N1040" s="69" t="e">
        <f t="shared" si="42"/>
        <v>#DIV/0!</v>
      </c>
    </row>
    <row r="1041" spans="2:14" x14ac:dyDescent="0.25">
      <c r="B1041" s="57"/>
      <c r="C1041" s="64"/>
      <c r="D1041" s="58"/>
      <c r="E1041" s="58"/>
      <c r="F1041" s="65"/>
      <c r="G1041" s="65"/>
      <c r="H1041" s="66"/>
      <c r="I1041" s="60"/>
      <c r="J1041" s="60"/>
      <c r="K1041" s="61">
        <f t="shared" si="41"/>
        <v>0</v>
      </c>
      <c r="L1041" s="62" t="s">
        <v>75</v>
      </c>
      <c r="M1041" s="67"/>
      <c r="N1041" s="69" t="e">
        <f t="shared" si="42"/>
        <v>#DIV/0!</v>
      </c>
    </row>
    <row r="1042" spans="2:14" x14ac:dyDescent="0.25">
      <c r="B1042" s="57"/>
      <c r="C1042" s="64"/>
      <c r="D1042" s="58"/>
      <c r="E1042" s="58"/>
      <c r="F1042" s="65"/>
      <c r="G1042" s="65"/>
      <c r="H1042" s="66"/>
      <c r="I1042" s="60"/>
      <c r="J1042" s="60"/>
      <c r="K1042" s="61">
        <f t="shared" si="41"/>
        <v>0</v>
      </c>
      <c r="L1042" s="62" t="s">
        <v>75</v>
      </c>
      <c r="M1042" s="67"/>
      <c r="N1042" s="69" t="e">
        <f t="shared" si="42"/>
        <v>#DIV/0!</v>
      </c>
    </row>
    <row r="1043" spans="2:14" x14ac:dyDescent="0.25">
      <c r="B1043" s="57"/>
      <c r="C1043" s="64"/>
      <c r="D1043" s="58"/>
      <c r="E1043" s="58"/>
      <c r="F1043" s="65"/>
      <c r="G1043" s="65"/>
      <c r="H1043" s="66"/>
      <c r="I1043" s="60"/>
      <c r="J1043" s="60"/>
      <c r="K1043" s="61">
        <f t="shared" si="41"/>
        <v>0</v>
      </c>
      <c r="L1043" s="62" t="s">
        <v>75</v>
      </c>
      <c r="M1043" s="67"/>
      <c r="N1043" s="69" t="e">
        <f t="shared" si="42"/>
        <v>#DIV/0!</v>
      </c>
    </row>
    <row r="1044" spans="2:14" x14ac:dyDescent="0.25">
      <c r="B1044" s="57"/>
      <c r="C1044" s="64"/>
      <c r="D1044" s="58"/>
      <c r="E1044" s="58"/>
      <c r="F1044" s="65"/>
      <c r="G1044" s="65"/>
      <c r="H1044" s="66"/>
      <c r="I1044" s="60"/>
      <c r="J1044" s="60"/>
      <c r="K1044" s="61">
        <f t="shared" si="41"/>
        <v>0</v>
      </c>
      <c r="L1044" s="62" t="s">
        <v>75</v>
      </c>
      <c r="M1044" s="67"/>
      <c r="N1044" s="69" t="e">
        <f t="shared" si="42"/>
        <v>#DIV/0!</v>
      </c>
    </row>
    <row r="1045" spans="2:14" x14ac:dyDescent="0.25">
      <c r="B1045" s="57"/>
      <c r="C1045" s="64"/>
      <c r="D1045" s="58"/>
      <c r="E1045" s="58"/>
      <c r="F1045" s="65"/>
      <c r="G1045" s="65"/>
      <c r="H1045" s="66"/>
      <c r="I1045" s="60"/>
      <c r="J1045" s="60"/>
      <c r="K1045" s="61">
        <f t="shared" si="41"/>
        <v>0</v>
      </c>
      <c r="L1045" s="62" t="s">
        <v>75</v>
      </c>
      <c r="M1045" s="67"/>
      <c r="N1045" s="69" t="e">
        <f t="shared" si="42"/>
        <v>#DIV/0!</v>
      </c>
    </row>
    <row r="1046" spans="2:14" x14ac:dyDescent="0.25">
      <c r="B1046" s="57"/>
      <c r="C1046" s="64"/>
      <c r="D1046" s="58"/>
      <c r="E1046" s="58"/>
      <c r="F1046" s="65"/>
      <c r="G1046" s="65"/>
      <c r="H1046" s="66"/>
      <c r="I1046" s="60"/>
      <c r="J1046" s="60"/>
      <c r="K1046" s="61">
        <f t="shared" si="41"/>
        <v>0</v>
      </c>
      <c r="L1046" s="62" t="s">
        <v>75</v>
      </c>
      <c r="M1046" s="67"/>
      <c r="N1046" s="69" t="e">
        <f t="shared" si="42"/>
        <v>#DIV/0!</v>
      </c>
    </row>
    <row r="1047" spans="2:14" x14ac:dyDescent="0.25">
      <c r="B1047" s="57"/>
      <c r="C1047" s="64"/>
      <c r="D1047" s="58"/>
      <c r="E1047" s="58"/>
      <c r="F1047" s="65"/>
      <c r="G1047" s="65"/>
      <c r="H1047" s="66"/>
      <c r="I1047" s="60"/>
      <c r="J1047" s="60"/>
      <c r="K1047" s="61">
        <f t="shared" si="41"/>
        <v>0</v>
      </c>
      <c r="L1047" s="62" t="s">
        <v>75</v>
      </c>
      <c r="M1047" s="67"/>
      <c r="N1047" s="69" t="e">
        <f t="shared" si="42"/>
        <v>#DIV/0!</v>
      </c>
    </row>
    <row r="1048" spans="2:14" x14ac:dyDescent="0.25">
      <c r="B1048" s="57"/>
      <c r="C1048" s="64"/>
      <c r="D1048" s="58"/>
      <c r="E1048" s="58"/>
      <c r="F1048" s="65"/>
      <c r="G1048" s="65"/>
      <c r="H1048" s="66"/>
      <c r="I1048" s="60"/>
      <c r="J1048" s="60"/>
      <c r="K1048" s="61">
        <f t="shared" si="41"/>
        <v>0</v>
      </c>
      <c r="L1048" s="62" t="s">
        <v>75</v>
      </c>
      <c r="M1048" s="67"/>
      <c r="N1048" s="69" t="e">
        <f t="shared" si="42"/>
        <v>#DIV/0!</v>
      </c>
    </row>
    <row r="1049" spans="2:14" x14ac:dyDescent="0.25">
      <c r="B1049" s="57"/>
      <c r="C1049" s="64"/>
      <c r="D1049" s="58"/>
      <c r="E1049" s="58"/>
      <c r="F1049" s="65"/>
      <c r="G1049" s="65"/>
      <c r="H1049" s="66"/>
      <c r="I1049" s="60"/>
      <c r="J1049" s="60"/>
      <c r="K1049" s="61">
        <f t="shared" si="41"/>
        <v>0</v>
      </c>
      <c r="L1049" s="62" t="s">
        <v>75</v>
      </c>
      <c r="M1049" s="67"/>
      <c r="N1049" s="69" t="e">
        <f t="shared" si="42"/>
        <v>#DIV/0!</v>
      </c>
    </row>
    <row r="1050" spans="2:14" x14ac:dyDescent="0.25">
      <c r="B1050" s="57"/>
      <c r="C1050" s="64"/>
      <c r="D1050" s="58"/>
      <c r="E1050" s="58"/>
      <c r="F1050" s="65"/>
      <c r="G1050" s="65"/>
      <c r="H1050" s="66"/>
      <c r="I1050" s="60"/>
      <c r="J1050" s="60"/>
      <c r="K1050" s="61">
        <f t="shared" si="41"/>
        <v>0</v>
      </c>
      <c r="L1050" s="62" t="s">
        <v>75</v>
      </c>
      <c r="M1050" s="67"/>
      <c r="N1050" s="69" t="e">
        <f t="shared" si="42"/>
        <v>#DIV/0!</v>
      </c>
    </row>
    <row r="1051" spans="2:14" x14ac:dyDescent="0.25">
      <c r="B1051" s="57"/>
      <c r="C1051" s="64"/>
      <c r="D1051" s="58"/>
      <c r="E1051" s="58"/>
      <c r="F1051" s="65"/>
      <c r="G1051" s="65"/>
      <c r="H1051" s="66"/>
      <c r="I1051" s="60"/>
      <c r="J1051" s="60"/>
      <c r="K1051" s="61">
        <f t="shared" si="41"/>
        <v>0</v>
      </c>
      <c r="L1051" s="62" t="s">
        <v>75</v>
      </c>
      <c r="M1051" s="67"/>
      <c r="N1051" s="69" t="e">
        <f t="shared" si="42"/>
        <v>#DIV/0!</v>
      </c>
    </row>
    <row r="1052" spans="2:14" x14ac:dyDescent="0.25">
      <c r="B1052" s="57"/>
      <c r="C1052" s="64"/>
      <c r="D1052" s="58"/>
      <c r="E1052" s="58"/>
      <c r="F1052" s="65"/>
      <c r="G1052" s="65"/>
      <c r="H1052" s="66"/>
      <c r="I1052" s="60"/>
      <c r="J1052" s="60"/>
      <c r="K1052" s="61">
        <f t="shared" si="41"/>
        <v>0</v>
      </c>
      <c r="L1052" s="62" t="s">
        <v>75</v>
      </c>
      <c r="M1052" s="67"/>
      <c r="N1052" s="69" t="e">
        <f t="shared" si="42"/>
        <v>#DIV/0!</v>
      </c>
    </row>
    <row r="1053" spans="2:14" x14ac:dyDescent="0.25">
      <c r="B1053" s="57"/>
      <c r="C1053" s="64"/>
      <c r="D1053" s="58"/>
      <c r="E1053" s="58"/>
      <c r="F1053" s="65"/>
      <c r="G1053" s="65"/>
      <c r="H1053" s="66"/>
      <c r="I1053" s="60"/>
      <c r="J1053" s="60"/>
      <c r="K1053" s="61">
        <f t="shared" si="41"/>
        <v>0</v>
      </c>
      <c r="L1053" s="62" t="s">
        <v>75</v>
      </c>
      <c r="M1053" s="67"/>
      <c r="N1053" s="69" t="e">
        <f t="shared" si="42"/>
        <v>#DIV/0!</v>
      </c>
    </row>
    <row r="1054" spans="2:14" x14ac:dyDescent="0.25">
      <c r="B1054" s="57"/>
      <c r="C1054" s="64"/>
      <c r="D1054" s="58"/>
      <c r="E1054" s="58"/>
      <c r="F1054" s="65"/>
      <c r="G1054" s="65"/>
      <c r="H1054" s="66"/>
      <c r="I1054" s="60"/>
      <c r="J1054" s="60"/>
      <c r="K1054" s="61">
        <f t="shared" si="41"/>
        <v>0</v>
      </c>
      <c r="L1054" s="62" t="s">
        <v>75</v>
      </c>
      <c r="M1054" s="67"/>
      <c r="N1054" s="69" t="e">
        <f t="shared" si="42"/>
        <v>#DIV/0!</v>
      </c>
    </row>
    <row r="1055" spans="2:14" x14ac:dyDescent="0.25">
      <c r="B1055" s="57"/>
      <c r="C1055" s="64"/>
      <c r="D1055" s="58"/>
      <c r="E1055" s="58"/>
      <c r="F1055" s="65"/>
      <c r="G1055" s="65"/>
      <c r="H1055" s="66"/>
      <c r="I1055" s="60"/>
      <c r="J1055" s="60"/>
      <c r="K1055" s="61">
        <f t="shared" si="41"/>
        <v>0</v>
      </c>
      <c r="L1055" s="62" t="s">
        <v>75</v>
      </c>
      <c r="M1055" s="67"/>
      <c r="N1055" s="69" t="e">
        <f t="shared" si="42"/>
        <v>#DIV/0!</v>
      </c>
    </row>
    <row r="1056" spans="2:14" x14ac:dyDescent="0.25">
      <c r="B1056" s="57"/>
      <c r="C1056" s="64"/>
      <c r="D1056" s="58"/>
      <c r="E1056" s="58"/>
      <c r="F1056" s="65"/>
      <c r="G1056" s="65"/>
      <c r="H1056" s="66"/>
      <c r="I1056" s="60"/>
      <c r="J1056" s="60"/>
      <c r="K1056" s="61">
        <f t="shared" si="41"/>
        <v>0</v>
      </c>
      <c r="L1056" s="62" t="s">
        <v>75</v>
      </c>
      <c r="M1056" s="67"/>
      <c r="N1056" s="69" t="e">
        <f t="shared" si="42"/>
        <v>#DIV/0!</v>
      </c>
    </row>
    <row r="1057" spans="2:14" x14ac:dyDescent="0.25">
      <c r="B1057" s="57"/>
      <c r="C1057" s="64"/>
      <c r="D1057" s="58"/>
      <c r="E1057" s="58"/>
      <c r="F1057" s="65"/>
      <c r="G1057" s="65"/>
      <c r="H1057" s="66"/>
      <c r="I1057" s="60"/>
      <c r="J1057" s="60"/>
      <c r="K1057" s="61">
        <f t="shared" si="41"/>
        <v>0</v>
      </c>
      <c r="L1057" s="62" t="s">
        <v>75</v>
      </c>
      <c r="M1057" s="67"/>
      <c r="N1057" s="69" t="e">
        <f t="shared" si="42"/>
        <v>#DIV/0!</v>
      </c>
    </row>
    <row r="1058" spans="2:14" x14ac:dyDescent="0.25">
      <c r="B1058" s="57"/>
      <c r="C1058" s="64"/>
      <c r="D1058" s="58"/>
      <c r="E1058" s="58"/>
      <c r="F1058" s="65"/>
      <c r="G1058" s="65"/>
      <c r="H1058" s="66"/>
      <c r="I1058" s="60"/>
      <c r="J1058" s="60"/>
      <c r="K1058" s="61">
        <f t="shared" si="41"/>
        <v>0</v>
      </c>
      <c r="L1058" s="62" t="s">
        <v>75</v>
      </c>
      <c r="M1058" s="67"/>
      <c r="N1058" s="69" t="e">
        <f t="shared" si="42"/>
        <v>#DIV/0!</v>
      </c>
    </row>
    <row r="1059" spans="2:14" x14ac:dyDescent="0.25">
      <c r="B1059" s="57"/>
      <c r="C1059" s="64"/>
      <c r="D1059" s="58"/>
      <c r="E1059" s="58"/>
      <c r="F1059" s="65"/>
      <c r="G1059" s="65"/>
      <c r="H1059" s="66"/>
      <c r="I1059" s="60"/>
      <c r="J1059" s="60"/>
      <c r="K1059" s="61">
        <f t="shared" si="41"/>
        <v>0</v>
      </c>
      <c r="L1059" s="62" t="s">
        <v>75</v>
      </c>
      <c r="M1059" s="67"/>
      <c r="N1059" s="69" t="e">
        <f t="shared" si="42"/>
        <v>#DIV/0!</v>
      </c>
    </row>
    <row r="1060" spans="2:14" x14ac:dyDescent="0.25">
      <c r="B1060" s="57"/>
      <c r="C1060" s="64"/>
      <c r="D1060" s="58"/>
      <c r="E1060" s="58"/>
      <c r="F1060" s="65"/>
      <c r="G1060" s="65"/>
      <c r="H1060" s="66"/>
      <c r="I1060" s="60"/>
      <c r="J1060" s="60"/>
      <c r="K1060" s="61">
        <f t="shared" si="41"/>
        <v>0</v>
      </c>
      <c r="L1060" s="62" t="s">
        <v>75</v>
      </c>
      <c r="M1060" s="67"/>
      <c r="N1060" s="69" t="e">
        <f t="shared" si="42"/>
        <v>#DIV/0!</v>
      </c>
    </row>
    <row r="1061" spans="2:14" x14ac:dyDescent="0.25">
      <c r="B1061" s="57"/>
      <c r="C1061" s="64"/>
      <c r="D1061" s="58"/>
      <c r="E1061" s="58"/>
      <c r="F1061" s="65"/>
      <c r="G1061" s="65"/>
      <c r="H1061" s="66"/>
      <c r="I1061" s="60"/>
      <c r="J1061" s="60"/>
      <c r="K1061" s="61">
        <f t="shared" si="41"/>
        <v>0</v>
      </c>
      <c r="L1061" s="62" t="s">
        <v>75</v>
      </c>
      <c r="M1061" s="67"/>
      <c r="N1061" s="69" t="e">
        <f t="shared" si="42"/>
        <v>#DIV/0!</v>
      </c>
    </row>
    <row r="1062" spans="2:14" x14ac:dyDescent="0.25">
      <c r="B1062" s="57"/>
      <c r="C1062" s="64"/>
      <c r="D1062" s="58"/>
      <c r="E1062" s="58"/>
      <c r="F1062" s="65"/>
      <c r="G1062" s="65"/>
      <c r="H1062" s="66"/>
      <c r="I1062" s="60"/>
      <c r="J1062" s="60"/>
      <c r="K1062" s="61">
        <f t="shared" si="41"/>
        <v>0</v>
      </c>
      <c r="L1062" s="62" t="s">
        <v>75</v>
      </c>
      <c r="M1062" s="67"/>
      <c r="N1062" s="69" t="e">
        <f t="shared" si="42"/>
        <v>#DIV/0!</v>
      </c>
    </row>
    <row r="1063" spans="2:14" x14ac:dyDescent="0.25">
      <c r="B1063" s="57"/>
      <c r="C1063" s="64"/>
      <c r="D1063" s="58"/>
      <c r="E1063" s="58"/>
      <c r="F1063" s="65"/>
      <c r="G1063" s="65"/>
      <c r="H1063" s="66"/>
      <c r="I1063" s="60"/>
      <c r="J1063" s="60"/>
      <c r="K1063" s="61">
        <f t="shared" si="41"/>
        <v>0</v>
      </c>
      <c r="L1063" s="62" t="s">
        <v>75</v>
      </c>
      <c r="M1063" s="67"/>
      <c r="N1063" s="69" t="e">
        <f t="shared" si="42"/>
        <v>#DIV/0!</v>
      </c>
    </row>
    <row r="1064" spans="2:14" x14ac:dyDescent="0.25">
      <c r="B1064" s="57"/>
      <c r="C1064" s="64"/>
      <c r="D1064" s="58"/>
      <c r="E1064" s="58"/>
      <c r="F1064" s="65"/>
      <c r="G1064" s="65"/>
      <c r="H1064" s="66"/>
      <c r="I1064" s="60"/>
      <c r="J1064" s="60"/>
      <c r="K1064" s="61">
        <f t="shared" si="41"/>
        <v>0</v>
      </c>
      <c r="L1064" s="62" t="s">
        <v>75</v>
      </c>
      <c r="M1064" s="67"/>
      <c r="N1064" s="69" t="e">
        <f t="shared" si="42"/>
        <v>#DIV/0!</v>
      </c>
    </row>
    <row r="1065" spans="2:14" x14ac:dyDescent="0.25">
      <c r="B1065" s="57"/>
      <c r="C1065" s="64"/>
      <c r="D1065" s="58"/>
      <c r="E1065" s="58"/>
      <c r="F1065" s="65"/>
      <c r="G1065" s="65"/>
      <c r="H1065" s="66"/>
      <c r="I1065" s="60"/>
      <c r="J1065" s="60"/>
      <c r="K1065" s="61">
        <f t="shared" si="41"/>
        <v>0</v>
      </c>
      <c r="L1065" s="62" t="s">
        <v>75</v>
      </c>
      <c r="M1065" s="67"/>
      <c r="N1065" s="69" t="e">
        <f t="shared" si="42"/>
        <v>#DIV/0!</v>
      </c>
    </row>
    <row r="1066" spans="2:14" x14ac:dyDescent="0.25">
      <c r="B1066" s="57"/>
      <c r="C1066" s="64"/>
      <c r="D1066" s="58"/>
      <c r="E1066" s="58"/>
      <c r="F1066" s="65"/>
      <c r="G1066" s="65"/>
      <c r="H1066" s="66"/>
      <c r="I1066" s="60"/>
      <c r="J1066" s="60"/>
      <c r="K1066" s="61">
        <f t="shared" si="41"/>
        <v>0</v>
      </c>
      <c r="L1066" s="62" t="s">
        <v>75</v>
      </c>
      <c r="M1066" s="67"/>
      <c r="N1066" s="69" t="e">
        <f t="shared" si="42"/>
        <v>#DIV/0!</v>
      </c>
    </row>
    <row r="1067" spans="2:14" x14ac:dyDescent="0.25">
      <c r="B1067" s="57"/>
      <c r="C1067" s="64"/>
      <c r="D1067" s="58"/>
      <c r="E1067" s="58"/>
      <c r="F1067" s="65"/>
      <c r="G1067" s="65"/>
      <c r="H1067" s="66"/>
      <c r="I1067" s="60"/>
      <c r="J1067" s="60"/>
      <c r="K1067" s="61">
        <f t="shared" si="41"/>
        <v>0</v>
      </c>
      <c r="L1067" s="62" t="s">
        <v>75</v>
      </c>
      <c r="M1067" s="67"/>
      <c r="N1067" s="69" t="e">
        <f t="shared" si="42"/>
        <v>#DIV/0!</v>
      </c>
    </row>
    <row r="1068" spans="2:14" x14ac:dyDescent="0.25">
      <c r="B1068" s="57"/>
      <c r="C1068" s="64"/>
      <c r="D1068" s="58"/>
      <c r="E1068" s="58"/>
      <c r="F1068" s="65"/>
      <c r="G1068" s="65"/>
      <c r="H1068" s="66"/>
      <c r="I1068" s="60"/>
      <c r="J1068" s="60"/>
      <c r="K1068" s="61">
        <f t="shared" si="41"/>
        <v>0</v>
      </c>
      <c r="L1068" s="62" t="s">
        <v>75</v>
      </c>
      <c r="M1068" s="67"/>
      <c r="N1068" s="69" t="e">
        <f t="shared" si="42"/>
        <v>#DIV/0!</v>
      </c>
    </row>
    <row r="1069" spans="2:14" x14ac:dyDescent="0.25">
      <c r="B1069" s="57"/>
      <c r="C1069" s="64"/>
      <c r="D1069" s="58"/>
      <c r="E1069" s="58"/>
      <c r="F1069" s="65"/>
      <c r="G1069" s="65"/>
      <c r="H1069" s="66"/>
      <c r="I1069" s="60"/>
      <c r="J1069" s="60"/>
      <c r="K1069" s="61">
        <f t="shared" si="41"/>
        <v>0</v>
      </c>
      <c r="L1069" s="62" t="s">
        <v>75</v>
      </c>
      <c r="M1069" s="67"/>
      <c r="N1069" s="69" t="e">
        <f t="shared" si="42"/>
        <v>#DIV/0!</v>
      </c>
    </row>
    <row r="1070" spans="2:14" x14ac:dyDescent="0.25">
      <c r="B1070" s="57"/>
      <c r="C1070" s="64"/>
      <c r="D1070" s="58"/>
      <c r="E1070" s="58"/>
      <c r="F1070" s="65"/>
      <c r="G1070" s="65"/>
      <c r="H1070" s="66"/>
      <c r="I1070" s="60"/>
      <c r="J1070" s="60"/>
      <c r="K1070" s="61">
        <f t="shared" si="41"/>
        <v>0</v>
      </c>
      <c r="L1070" s="62" t="s">
        <v>75</v>
      </c>
      <c r="M1070" s="67"/>
      <c r="N1070" s="69" t="e">
        <f t="shared" si="42"/>
        <v>#DIV/0!</v>
      </c>
    </row>
    <row r="1071" spans="2:14" x14ac:dyDescent="0.25">
      <c r="B1071" s="57"/>
      <c r="C1071" s="64"/>
      <c r="D1071" s="58"/>
      <c r="E1071" s="58"/>
      <c r="F1071" s="65"/>
      <c r="G1071" s="65"/>
      <c r="H1071" s="66"/>
      <c r="I1071" s="60"/>
      <c r="J1071" s="60"/>
      <c r="K1071" s="61">
        <f t="shared" si="41"/>
        <v>0</v>
      </c>
      <c r="L1071" s="62" t="s">
        <v>75</v>
      </c>
      <c r="M1071" s="67"/>
      <c r="N1071" s="69" t="e">
        <f t="shared" si="42"/>
        <v>#DIV/0!</v>
      </c>
    </row>
    <row r="1072" spans="2:14" x14ac:dyDescent="0.25">
      <c r="B1072" s="57"/>
      <c r="C1072" s="64"/>
      <c r="D1072" s="58"/>
      <c r="E1072" s="58"/>
      <c r="F1072" s="65"/>
      <c r="G1072" s="65"/>
      <c r="H1072" s="66"/>
      <c r="I1072" s="60"/>
      <c r="J1072" s="60"/>
      <c r="K1072" s="61">
        <f t="shared" si="41"/>
        <v>0</v>
      </c>
      <c r="L1072" s="62" t="s">
        <v>75</v>
      </c>
      <c r="M1072" s="67"/>
      <c r="N1072" s="69" t="e">
        <f t="shared" si="42"/>
        <v>#DIV/0!</v>
      </c>
    </row>
    <row r="1073" spans="2:14" x14ac:dyDescent="0.25">
      <c r="B1073" s="57"/>
      <c r="C1073" s="64"/>
      <c r="D1073" s="58"/>
      <c r="E1073" s="58"/>
      <c r="F1073" s="65"/>
      <c r="G1073" s="65"/>
      <c r="H1073" s="66"/>
      <c r="I1073" s="60"/>
      <c r="J1073" s="60"/>
      <c r="K1073" s="61">
        <f t="shared" si="41"/>
        <v>0</v>
      </c>
      <c r="L1073" s="62" t="s">
        <v>75</v>
      </c>
      <c r="M1073" s="67"/>
      <c r="N1073" s="69" t="e">
        <f t="shared" si="42"/>
        <v>#DIV/0!</v>
      </c>
    </row>
    <row r="1074" spans="2:14" x14ac:dyDescent="0.25">
      <c r="B1074" s="57"/>
      <c r="C1074" s="64"/>
      <c r="D1074" s="58"/>
      <c r="E1074" s="58"/>
      <c r="F1074" s="65"/>
      <c r="G1074" s="65"/>
      <c r="H1074" s="66"/>
      <c r="I1074" s="60"/>
      <c r="J1074" s="60"/>
      <c r="K1074" s="61">
        <f t="shared" si="41"/>
        <v>0</v>
      </c>
      <c r="L1074" s="62" t="s">
        <v>75</v>
      </c>
      <c r="M1074" s="67"/>
      <c r="N1074" s="69" t="e">
        <f t="shared" si="42"/>
        <v>#DIV/0!</v>
      </c>
    </row>
    <row r="1075" spans="2:14" x14ac:dyDescent="0.25">
      <c r="B1075" s="57"/>
      <c r="C1075" s="64"/>
      <c r="D1075" s="58"/>
      <c r="E1075" s="58"/>
      <c r="F1075" s="65"/>
      <c r="G1075" s="65"/>
      <c r="H1075" s="66"/>
      <c r="I1075" s="60"/>
      <c r="J1075" s="60"/>
      <c r="K1075" s="61">
        <f t="shared" si="41"/>
        <v>0</v>
      </c>
      <c r="L1075" s="62" t="s">
        <v>75</v>
      </c>
      <c r="M1075" s="67"/>
      <c r="N1075" s="69" t="e">
        <f t="shared" si="42"/>
        <v>#DIV/0!</v>
      </c>
    </row>
    <row r="1076" spans="2:14" x14ac:dyDescent="0.25">
      <c r="B1076" s="57"/>
      <c r="C1076" s="64"/>
      <c r="D1076" s="58"/>
      <c r="E1076" s="58"/>
      <c r="F1076" s="65"/>
      <c r="G1076" s="65"/>
      <c r="H1076" s="66"/>
      <c r="I1076" s="60"/>
      <c r="J1076" s="60"/>
      <c r="K1076" s="61">
        <f t="shared" si="41"/>
        <v>0</v>
      </c>
      <c r="L1076" s="62" t="s">
        <v>75</v>
      </c>
      <c r="M1076" s="67"/>
      <c r="N1076" s="69" t="e">
        <f t="shared" si="42"/>
        <v>#DIV/0!</v>
      </c>
    </row>
    <row r="1077" spans="2:14" x14ac:dyDescent="0.25">
      <c r="B1077" s="57"/>
      <c r="C1077" s="64"/>
      <c r="D1077" s="58"/>
      <c r="E1077" s="58"/>
      <c r="F1077" s="65"/>
      <c r="G1077" s="65"/>
      <c r="H1077" s="66"/>
      <c r="I1077" s="60"/>
      <c r="J1077" s="60"/>
      <c r="K1077" s="61">
        <f t="shared" si="41"/>
        <v>0</v>
      </c>
      <c r="L1077" s="62" t="s">
        <v>75</v>
      </c>
      <c r="M1077" s="67"/>
      <c r="N1077" s="69" t="e">
        <f t="shared" si="42"/>
        <v>#DIV/0!</v>
      </c>
    </row>
    <row r="1078" spans="2:14" x14ac:dyDescent="0.25">
      <c r="B1078" s="57"/>
      <c r="C1078" s="64"/>
      <c r="D1078" s="58"/>
      <c r="E1078" s="58"/>
      <c r="F1078" s="65"/>
      <c r="G1078" s="65"/>
      <c r="H1078" s="66"/>
      <c r="I1078" s="60"/>
      <c r="J1078" s="60"/>
      <c r="K1078" s="61">
        <f t="shared" si="41"/>
        <v>0</v>
      </c>
      <c r="L1078" s="62" t="s">
        <v>75</v>
      </c>
      <c r="M1078" s="67"/>
      <c r="N1078" s="69" t="e">
        <f t="shared" si="42"/>
        <v>#DIV/0!</v>
      </c>
    </row>
    <row r="1079" spans="2:14" x14ac:dyDescent="0.25">
      <c r="B1079" s="57"/>
      <c r="C1079" s="64"/>
      <c r="D1079" s="58"/>
      <c r="E1079" s="58"/>
      <c r="F1079" s="65"/>
      <c r="G1079" s="65"/>
      <c r="H1079" s="66"/>
      <c r="I1079" s="60"/>
      <c r="J1079" s="60"/>
      <c r="K1079" s="61">
        <f t="shared" si="41"/>
        <v>0</v>
      </c>
      <c r="L1079" s="62" t="s">
        <v>75</v>
      </c>
      <c r="M1079" s="67"/>
      <c r="N1079" s="69" t="e">
        <f t="shared" si="42"/>
        <v>#DIV/0!</v>
      </c>
    </row>
    <row r="1080" spans="2:14" x14ac:dyDescent="0.25">
      <c r="B1080" s="57"/>
      <c r="C1080" s="64"/>
      <c r="D1080" s="58"/>
      <c r="E1080" s="58"/>
      <c r="F1080" s="65"/>
      <c r="G1080" s="65"/>
      <c r="H1080" s="66"/>
      <c r="I1080" s="60"/>
      <c r="J1080" s="60"/>
      <c r="K1080" s="61">
        <f t="shared" si="41"/>
        <v>0</v>
      </c>
      <c r="L1080" s="62" t="s">
        <v>75</v>
      </c>
      <c r="M1080" s="67"/>
      <c r="N1080" s="69" t="e">
        <f t="shared" si="42"/>
        <v>#DIV/0!</v>
      </c>
    </row>
    <row r="1081" spans="2:14" x14ac:dyDescent="0.25">
      <c r="B1081" s="57"/>
      <c r="C1081" s="64"/>
      <c r="D1081" s="58"/>
      <c r="E1081" s="58"/>
      <c r="F1081" s="65"/>
      <c r="G1081" s="65"/>
      <c r="H1081" s="66"/>
      <c r="I1081" s="60"/>
      <c r="J1081" s="60"/>
      <c r="K1081" s="61">
        <f t="shared" si="41"/>
        <v>0</v>
      </c>
      <c r="L1081" s="62" t="s">
        <v>75</v>
      </c>
      <c r="M1081" s="67"/>
      <c r="N1081" s="69" t="e">
        <f t="shared" si="42"/>
        <v>#DIV/0!</v>
      </c>
    </row>
    <row r="1082" spans="2:14" x14ac:dyDescent="0.25">
      <c r="B1082" s="57"/>
      <c r="C1082" s="64"/>
      <c r="D1082" s="58"/>
      <c r="E1082" s="58"/>
      <c r="F1082" s="65"/>
      <c r="G1082" s="65"/>
      <c r="H1082" s="66"/>
      <c r="I1082" s="60"/>
      <c r="J1082" s="60"/>
      <c r="K1082" s="61">
        <f t="shared" si="41"/>
        <v>0</v>
      </c>
      <c r="L1082" s="62" t="s">
        <v>75</v>
      </c>
      <c r="M1082" s="67"/>
      <c r="N1082" s="69" t="e">
        <f t="shared" si="42"/>
        <v>#DIV/0!</v>
      </c>
    </row>
    <row r="1083" spans="2:14" x14ac:dyDescent="0.25">
      <c r="B1083" s="57"/>
      <c r="C1083" s="64"/>
      <c r="D1083" s="58"/>
      <c r="E1083" s="58"/>
      <c r="F1083" s="65"/>
      <c r="G1083" s="65"/>
      <c r="H1083" s="66"/>
      <c r="I1083" s="60"/>
      <c r="J1083" s="60"/>
      <c r="K1083" s="61">
        <f t="shared" si="41"/>
        <v>0</v>
      </c>
      <c r="L1083" s="62" t="s">
        <v>75</v>
      </c>
      <c r="M1083" s="67"/>
      <c r="N1083" s="69" t="e">
        <f t="shared" si="42"/>
        <v>#DIV/0!</v>
      </c>
    </row>
    <row r="1084" spans="2:14" x14ac:dyDescent="0.25">
      <c r="B1084" s="57"/>
      <c r="C1084" s="64"/>
      <c r="D1084" s="58"/>
      <c r="E1084" s="58"/>
      <c r="F1084" s="65"/>
      <c r="G1084" s="65"/>
      <c r="H1084" s="66"/>
      <c r="I1084" s="60"/>
      <c r="J1084" s="60"/>
      <c r="K1084" s="61">
        <f t="shared" si="41"/>
        <v>0</v>
      </c>
      <c r="L1084" s="62" t="s">
        <v>75</v>
      </c>
      <c r="M1084" s="67"/>
      <c r="N1084" s="69" t="e">
        <f t="shared" si="42"/>
        <v>#DIV/0!</v>
      </c>
    </row>
    <row r="1085" spans="2:14" x14ac:dyDescent="0.25">
      <c r="B1085" s="57"/>
      <c r="C1085" s="64"/>
      <c r="D1085" s="58"/>
      <c r="E1085" s="58"/>
      <c r="F1085" s="65"/>
      <c r="G1085" s="65"/>
      <c r="H1085" s="66"/>
      <c r="I1085" s="60"/>
      <c r="J1085" s="60"/>
      <c r="K1085" s="61">
        <f t="shared" si="41"/>
        <v>0</v>
      </c>
      <c r="L1085" s="62" t="s">
        <v>75</v>
      </c>
      <c r="M1085" s="67"/>
      <c r="N1085" s="69" t="e">
        <f t="shared" si="42"/>
        <v>#DIV/0!</v>
      </c>
    </row>
    <row r="1086" spans="2:14" x14ac:dyDescent="0.25">
      <c r="B1086" s="57"/>
      <c r="C1086" s="64"/>
      <c r="D1086" s="58"/>
      <c r="E1086" s="58"/>
      <c r="F1086" s="65"/>
      <c r="G1086" s="65"/>
      <c r="H1086" s="66"/>
      <c r="I1086" s="60"/>
      <c r="J1086" s="60"/>
      <c r="K1086" s="61">
        <f t="shared" si="41"/>
        <v>0</v>
      </c>
      <c r="L1086" s="62" t="s">
        <v>75</v>
      </c>
      <c r="M1086" s="67"/>
      <c r="N1086" s="69" t="e">
        <f t="shared" si="42"/>
        <v>#DIV/0!</v>
      </c>
    </row>
    <row r="1087" spans="2:14" x14ac:dyDescent="0.25">
      <c r="B1087" s="57"/>
      <c r="C1087" s="64"/>
      <c r="D1087" s="58"/>
      <c r="E1087" s="58"/>
      <c r="F1087" s="65"/>
      <c r="G1087" s="65"/>
      <c r="H1087" s="66"/>
      <c r="I1087" s="60"/>
      <c r="J1087" s="60"/>
      <c r="K1087" s="61">
        <f t="shared" si="41"/>
        <v>0</v>
      </c>
      <c r="L1087" s="62" t="s">
        <v>75</v>
      </c>
      <c r="M1087" s="67"/>
      <c r="N1087" s="69" t="e">
        <f t="shared" si="42"/>
        <v>#DIV/0!</v>
      </c>
    </row>
    <row r="1088" spans="2:14" x14ac:dyDescent="0.25">
      <c r="B1088" s="57"/>
      <c r="C1088" s="64"/>
      <c r="D1088" s="58"/>
      <c r="E1088" s="58"/>
      <c r="F1088" s="65"/>
      <c r="G1088" s="65"/>
      <c r="H1088" s="66"/>
      <c r="I1088" s="60"/>
      <c r="J1088" s="60"/>
      <c r="K1088" s="61">
        <f t="shared" si="41"/>
        <v>0</v>
      </c>
      <c r="L1088" s="62" t="s">
        <v>75</v>
      </c>
      <c r="M1088" s="67"/>
      <c r="N1088" s="69" t="e">
        <f t="shared" si="42"/>
        <v>#DIV/0!</v>
      </c>
    </row>
    <row r="1089" spans="2:14" x14ac:dyDescent="0.25">
      <c r="B1089" s="57"/>
      <c r="C1089" s="64"/>
      <c r="D1089" s="58"/>
      <c r="E1089" s="58"/>
      <c r="F1089" s="65"/>
      <c r="G1089" s="65"/>
      <c r="H1089" s="66"/>
      <c r="I1089" s="60"/>
      <c r="J1089" s="60"/>
      <c r="K1089" s="61">
        <f t="shared" si="41"/>
        <v>0</v>
      </c>
      <c r="L1089" s="62" t="s">
        <v>75</v>
      </c>
      <c r="M1089" s="67"/>
      <c r="N1089" s="69" t="e">
        <f t="shared" si="42"/>
        <v>#DIV/0!</v>
      </c>
    </row>
    <row r="1090" spans="2:14" x14ac:dyDescent="0.25">
      <c r="B1090" s="57"/>
      <c r="C1090" s="64"/>
      <c r="D1090" s="58"/>
      <c r="E1090" s="58"/>
      <c r="F1090" s="65"/>
      <c r="G1090" s="65"/>
      <c r="H1090" s="66"/>
      <c r="I1090" s="60"/>
      <c r="J1090" s="60"/>
      <c r="K1090" s="61">
        <f t="shared" si="41"/>
        <v>0</v>
      </c>
      <c r="L1090" s="62" t="s">
        <v>75</v>
      </c>
      <c r="M1090" s="67"/>
      <c r="N1090" s="69" t="e">
        <f t="shared" si="42"/>
        <v>#DIV/0!</v>
      </c>
    </row>
    <row r="1091" spans="2:14" x14ac:dyDescent="0.25">
      <c r="B1091" s="57"/>
      <c r="C1091" s="64"/>
      <c r="D1091" s="58"/>
      <c r="E1091" s="58"/>
      <c r="F1091" s="65"/>
      <c r="G1091" s="65"/>
      <c r="H1091" s="66"/>
      <c r="I1091" s="60"/>
      <c r="J1091" s="60"/>
      <c r="K1091" s="61">
        <f t="shared" si="41"/>
        <v>0</v>
      </c>
      <c r="L1091" s="62" t="s">
        <v>75</v>
      </c>
      <c r="M1091" s="67"/>
      <c r="N1091" s="69" t="e">
        <f t="shared" si="42"/>
        <v>#DIV/0!</v>
      </c>
    </row>
    <row r="1092" spans="2:14" x14ac:dyDescent="0.25">
      <c r="B1092" s="57"/>
      <c r="C1092" s="64"/>
      <c r="D1092" s="58"/>
      <c r="E1092" s="58"/>
      <c r="F1092" s="65"/>
      <c r="G1092" s="65"/>
      <c r="H1092" s="66"/>
      <c r="I1092" s="60"/>
      <c r="J1092" s="60"/>
      <c r="K1092" s="61">
        <f t="shared" si="41"/>
        <v>0</v>
      </c>
      <c r="L1092" s="62" t="s">
        <v>75</v>
      </c>
      <c r="M1092" s="67"/>
      <c r="N1092" s="69" t="e">
        <f t="shared" si="42"/>
        <v>#DIV/0!</v>
      </c>
    </row>
    <row r="1093" spans="2:14" x14ac:dyDescent="0.25">
      <c r="B1093" s="57"/>
      <c r="C1093" s="64"/>
      <c r="D1093" s="58"/>
      <c r="E1093" s="58"/>
      <c r="F1093" s="65"/>
      <c r="G1093" s="65"/>
      <c r="H1093" s="66"/>
      <c r="I1093" s="60"/>
      <c r="J1093" s="60"/>
      <c r="K1093" s="61">
        <f t="shared" si="41"/>
        <v>0</v>
      </c>
      <c r="L1093" s="62" t="s">
        <v>75</v>
      </c>
      <c r="M1093" s="67"/>
      <c r="N1093" s="69" t="e">
        <f t="shared" si="42"/>
        <v>#DIV/0!</v>
      </c>
    </row>
    <row r="1094" spans="2:14" x14ac:dyDescent="0.25">
      <c r="B1094" s="57"/>
      <c r="C1094" s="64"/>
      <c r="D1094" s="58"/>
      <c r="E1094" s="58"/>
      <c r="F1094" s="65"/>
      <c r="G1094" s="65"/>
      <c r="H1094" s="66"/>
      <c r="I1094" s="60"/>
      <c r="J1094" s="60"/>
      <c r="K1094" s="61">
        <f t="shared" si="41"/>
        <v>0</v>
      </c>
      <c r="L1094" s="62" t="s">
        <v>75</v>
      </c>
      <c r="M1094" s="67"/>
      <c r="N1094" s="69" t="e">
        <f t="shared" si="42"/>
        <v>#DIV/0!</v>
      </c>
    </row>
    <row r="1095" spans="2:14" x14ac:dyDescent="0.25">
      <c r="B1095" s="57"/>
      <c r="C1095" s="64"/>
      <c r="D1095" s="58"/>
      <c r="E1095" s="58"/>
      <c r="F1095" s="65"/>
      <c r="G1095" s="65"/>
      <c r="H1095" s="66"/>
      <c r="I1095" s="60"/>
      <c r="J1095" s="60"/>
      <c r="K1095" s="61">
        <f t="shared" si="41"/>
        <v>0</v>
      </c>
      <c r="L1095" s="62" t="s">
        <v>75</v>
      </c>
      <c r="M1095" s="67"/>
      <c r="N1095" s="69" t="e">
        <f t="shared" si="42"/>
        <v>#DIV/0!</v>
      </c>
    </row>
    <row r="1096" spans="2:14" x14ac:dyDescent="0.25">
      <c r="B1096" s="57"/>
      <c r="C1096" s="64"/>
      <c r="D1096" s="58"/>
      <c r="E1096" s="58"/>
      <c r="F1096" s="65"/>
      <c r="G1096" s="65"/>
      <c r="H1096" s="66"/>
      <c r="I1096" s="60"/>
      <c r="J1096" s="60"/>
      <c r="K1096" s="61">
        <f t="shared" si="41"/>
        <v>0</v>
      </c>
      <c r="L1096" s="62" t="s">
        <v>75</v>
      </c>
      <c r="M1096" s="67"/>
      <c r="N1096" s="69" t="e">
        <f t="shared" si="42"/>
        <v>#DIV/0!</v>
      </c>
    </row>
    <row r="1097" spans="2:14" x14ac:dyDescent="0.25">
      <c r="B1097" s="57"/>
      <c r="C1097" s="64"/>
      <c r="D1097" s="58"/>
      <c r="E1097" s="58"/>
      <c r="F1097" s="65"/>
      <c r="G1097" s="65"/>
      <c r="H1097" s="66"/>
      <c r="I1097" s="60"/>
      <c r="J1097" s="60"/>
      <c r="K1097" s="61">
        <f t="shared" ref="K1097:K1160" si="43">+J1097-I1097</f>
        <v>0</v>
      </c>
      <c r="L1097" s="62" t="s">
        <v>75</v>
      </c>
      <c r="M1097" s="67"/>
      <c r="N1097" s="69" t="e">
        <f t="shared" ref="N1097:N1160" si="44">+K1098/M1098</f>
        <v>#DIV/0!</v>
      </c>
    </row>
    <row r="1098" spans="2:14" x14ac:dyDescent="0.25">
      <c r="B1098" s="57"/>
      <c r="C1098" s="64"/>
      <c r="D1098" s="58"/>
      <c r="E1098" s="58"/>
      <c r="F1098" s="65"/>
      <c r="G1098" s="65"/>
      <c r="H1098" s="66"/>
      <c r="I1098" s="60"/>
      <c r="J1098" s="60"/>
      <c r="K1098" s="61">
        <f t="shared" si="43"/>
        <v>0</v>
      </c>
      <c r="L1098" s="62" t="s">
        <v>75</v>
      </c>
      <c r="M1098" s="67"/>
      <c r="N1098" s="69" t="e">
        <f t="shared" si="44"/>
        <v>#DIV/0!</v>
      </c>
    </row>
    <row r="1099" spans="2:14" x14ac:dyDescent="0.25">
      <c r="B1099" s="57"/>
      <c r="C1099" s="64"/>
      <c r="D1099" s="58"/>
      <c r="E1099" s="58"/>
      <c r="F1099" s="65"/>
      <c r="G1099" s="65"/>
      <c r="H1099" s="66"/>
      <c r="I1099" s="60"/>
      <c r="J1099" s="60"/>
      <c r="K1099" s="61">
        <f t="shared" si="43"/>
        <v>0</v>
      </c>
      <c r="L1099" s="62" t="s">
        <v>75</v>
      </c>
      <c r="M1099" s="67"/>
      <c r="N1099" s="69" t="e">
        <f t="shared" si="44"/>
        <v>#DIV/0!</v>
      </c>
    </row>
    <row r="1100" spans="2:14" x14ac:dyDescent="0.25">
      <c r="B1100" s="57"/>
      <c r="C1100" s="64"/>
      <c r="D1100" s="58"/>
      <c r="E1100" s="58"/>
      <c r="F1100" s="65"/>
      <c r="G1100" s="65"/>
      <c r="H1100" s="66"/>
      <c r="I1100" s="60"/>
      <c r="J1100" s="60"/>
      <c r="K1100" s="61">
        <f t="shared" si="43"/>
        <v>0</v>
      </c>
      <c r="L1100" s="62" t="s">
        <v>75</v>
      </c>
      <c r="M1100" s="67"/>
      <c r="N1100" s="69" t="e">
        <f t="shared" si="44"/>
        <v>#DIV/0!</v>
      </c>
    </row>
    <row r="1101" spans="2:14" x14ac:dyDescent="0.25">
      <c r="B1101" s="57"/>
      <c r="C1101" s="64"/>
      <c r="D1101" s="58"/>
      <c r="E1101" s="58"/>
      <c r="F1101" s="65"/>
      <c r="G1101" s="65"/>
      <c r="H1101" s="66"/>
      <c r="I1101" s="60"/>
      <c r="J1101" s="60"/>
      <c r="K1101" s="61">
        <f t="shared" si="43"/>
        <v>0</v>
      </c>
      <c r="L1101" s="62" t="s">
        <v>75</v>
      </c>
      <c r="M1101" s="67"/>
      <c r="N1101" s="69" t="e">
        <f t="shared" si="44"/>
        <v>#DIV/0!</v>
      </c>
    </row>
    <row r="1102" spans="2:14" x14ac:dyDescent="0.25">
      <c r="B1102" s="57"/>
      <c r="C1102" s="64"/>
      <c r="D1102" s="58"/>
      <c r="E1102" s="58"/>
      <c r="F1102" s="65"/>
      <c r="G1102" s="65"/>
      <c r="H1102" s="66"/>
      <c r="I1102" s="60"/>
      <c r="J1102" s="60"/>
      <c r="K1102" s="61">
        <f t="shared" si="43"/>
        <v>0</v>
      </c>
      <c r="L1102" s="62" t="s">
        <v>75</v>
      </c>
      <c r="M1102" s="67"/>
      <c r="N1102" s="69" t="e">
        <f t="shared" si="44"/>
        <v>#DIV/0!</v>
      </c>
    </row>
    <row r="1103" spans="2:14" x14ac:dyDescent="0.25">
      <c r="B1103" s="57"/>
      <c r="C1103" s="64"/>
      <c r="D1103" s="58"/>
      <c r="E1103" s="58"/>
      <c r="F1103" s="65"/>
      <c r="G1103" s="65"/>
      <c r="H1103" s="66"/>
      <c r="I1103" s="60"/>
      <c r="J1103" s="60"/>
      <c r="K1103" s="61">
        <f t="shared" si="43"/>
        <v>0</v>
      </c>
      <c r="L1103" s="62" t="s">
        <v>75</v>
      </c>
      <c r="M1103" s="67"/>
      <c r="N1103" s="69" t="e">
        <f t="shared" si="44"/>
        <v>#DIV/0!</v>
      </c>
    </row>
    <row r="1104" spans="2:14" x14ac:dyDescent="0.25">
      <c r="B1104" s="57"/>
      <c r="C1104" s="64"/>
      <c r="D1104" s="58"/>
      <c r="E1104" s="58"/>
      <c r="F1104" s="65"/>
      <c r="G1104" s="65"/>
      <c r="H1104" s="66"/>
      <c r="I1104" s="60"/>
      <c r="J1104" s="60"/>
      <c r="K1104" s="61">
        <f t="shared" si="43"/>
        <v>0</v>
      </c>
      <c r="L1104" s="62" t="s">
        <v>75</v>
      </c>
      <c r="M1104" s="67"/>
      <c r="N1104" s="69" t="e">
        <f t="shared" si="44"/>
        <v>#DIV/0!</v>
      </c>
    </row>
    <row r="1105" spans="2:14" x14ac:dyDescent="0.25">
      <c r="B1105" s="57"/>
      <c r="C1105" s="64"/>
      <c r="D1105" s="58"/>
      <c r="E1105" s="58"/>
      <c r="F1105" s="65"/>
      <c r="G1105" s="65"/>
      <c r="H1105" s="66"/>
      <c r="I1105" s="60"/>
      <c r="J1105" s="60"/>
      <c r="K1105" s="61">
        <f t="shared" si="43"/>
        <v>0</v>
      </c>
      <c r="L1105" s="62" t="s">
        <v>75</v>
      </c>
      <c r="M1105" s="67"/>
      <c r="N1105" s="69" t="e">
        <f t="shared" si="44"/>
        <v>#DIV/0!</v>
      </c>
    </row>
    <row r="1106" spans="2:14" x14ac:dyDescent="0.25">
      <c r="B1106" s="57"/>
      <c r="C1106" s="64"/>
      <c r="D1106" s="58"/>
      <c r="E1106" s="58"/>
      <c r="F1106" s="65"/>
      <c r="G1106" s="65"/>
      <c r="H1106" s="66"/>
      <c r="I1106" s="60"/>
      <c r="J1106" s="60"/>
      <c r="K1106" s="61">
        <f t="shared" si="43"/>
        <v>0</v>
      </c>
      <c r="L1106" s="62" t="s">
        <v>75</v>
      </c>
      <c r="M1106" s="67"/>
      <c r="N1106" s="69" t="e">
        <f t="shared" si="44"/>
        <v>#DIV/0!</v>
      </c>
    </row>
    <row r="1107" spans="2:14" x14ac:dyDescent="0.25">
      <c r="B1107" s="57"/>
      <c r="C1107" s="64"/>
      <c r="D1107" s="58"/>
      <c r="E1107" s="58"/>
      <c r="F1107" s="65"/>
      <c r="G1107" s="65"/>
      <c r="H1107" s="66"/>
      <c r="I1107" s="60"/>
      <c r="J1107" s="60"/>
      <c r="K1107" s="61">
        <f t="shared" si="43"/>
        <v>0</v>
      </c>
      <c r="L1107" s="62" t="s">
        <v>75</v>
      </c>
      <c r="M1107" s="67"/>
      <c r="N1107" s="69" t="e">
        <f t="shared" si="44"/>
        <v>#DIV/0!</v>
      </c>
    </row>
    <row r="1108" spans="2:14" x14ac:dyDescent="0.25">
      <c r="B1108" s="57"/>
      <c r="C1108" s="64"/>
      <c r="D1108" s="58"/>
      <c r="E1108" s="58"/>
      <c r="F1108" s="65"/>
      <c r="G1108" s="65"/>
      <c r="H1108" s="66"/>
      <c r="I1108" s="60"/>
      <c r="J1108" s="60"/>
      <c r="K1108" s="61">
        <f t="shared" si="43"/>
        <v>0</v>
      </c>
      <c r="L1108" s="62" t="s">
        <v>75</v>
      </c>
      <c r="M1108" s="67"/>
      <c r="N1108" s="69" t="e">
        <f t="shared" si="44"/>
        <v>#DIV/0!</v>
      </c>
    </row>
    <row r="1109" spans="2:14" x14ac:dyDescent="0.25">
      <c r="B1109" s="57"/>
      <c r="C1109" s="64"/>
      <c r="D1109" s="58"/>
      <c r="E1109" s="58"/>
      <c r="F1109" s="65"/>
      <c r="G1109" s="65"/>
      <c r="H1109" s="66"/>
      <c r="I1109" s="60"/>
      <c r="J1109" s="60"/>
      <c r="K1109" s="61">
        <f t="shared" si="43"/>
        <v>0</v>
      </c>
      <c r="L1109" s="62" t="s">
        <v>75</v>
      </c>
      <c r="M1109" s="67"/>
      <c r="N1109" s="69" t="e">
        <f t="shared" si="44"/>
        <v>#DIV/0!</v>
      </c>
    </row>
    <row r="1110" spans="2:14" x14ac:dyDescent="0.25">
      <c r="B1110" s="57"/>
      <c r="C1110" s="64"/>
      <c r="D1110" s="58"/>
      <c r="E1110" s="58"/>
      <c r="F1110" s="65"/>
      <c r="G1110" s="65"/>
      <c r="H1110" s="66"/>
      <c r="I1110" s="60"/>
      <c r="J1110" s="60"/>
      <c r="K1110" s="61">
        <f t="shared" si="43"/>
        <v>0</v>
      </c>
      <c r="L1110" s="62" t="s">
        <v>75</v>
      </c>
      <c r="M1110" s="67"/>
      <c r="N1110" s="69" t="e">
        <f t="shared" si="44"/>
        <v>#DIV/0!</v>
      </c>
    </row>
    <row r="1111" spans="2:14" x14ac:dyDescent="0.25">
      <c r="B1111" s="57"/>
      <c r="C1111" s="64"/>
      <c r="D1111" s="58"/>
      <c r="E1111" s="58"/>
      <c r="F1111" s="65"/>
      <c r="G1111" s="65"/>
      <c r="H1111" s="66"/>
      <c r="I1111" s="60"/>
      <c r="J1111" s="60"/>
      <c r="K1111" s="61">
        <f t="shared" si="43"/>
        <v>0</v>
      </c>
      <c r="L1111" s="62" t="s">
        <v>75</v>
      </c>
      <c r="M1111" s="67"/>
      <c r="N1111" s="69" t="e">
        <f t="shared" si="44"/>
        <v>#DIV/0!</v>
      </c>
    </row>
    <row r="1112" spans="2:14" x14ac:dyDescent="0.25">
      <c r="B1112" s="57"/>
      <c r="C1112" s="64"/>
      <c r="D1112" s="58"/>
      <c r="E1112" s="58"/>
      <c r="F1112" s="65"/>
      <c r="G1112" s="65"/>
      <c r="H1112" s="66"/>
      <c r="I1112" s="60"/>
      <c r="J1112" s="60"/>
      <c r="K1112" s="61">
        <f t="shared" si="43"/>
        <v>0</v>
      </c>
      <c r="L1112" s="62" t="s">
        <v>75</v>
      </c>
      <c r="M1112" s="67"/>
      <c r="N1112" s="69" t="e">
        <f t="shared" si="44"/>
        <v>#DIV/0!</v>
      </c>
    </row>
    <row r="1113" spans="2:14" x14ac:dyDescent="0.25">
      <c r="B1113" s="57"/>
      <c r="C1113" s="64"/>
      <c r="D1113" s="58"/>
      <c r="E1113" s="58"/>
      <c r="F1113" s="65"/>
      <c r="G1113" s="65"/>
      <c r="H1113" s="66"/>
      <c r="I1113" s="60"/>
      <c r="J1113" s="60"/>
      <c r="K1113" s="61">
        <f t="shared" si="43"/>
        <v>0</v>
      </c>
      <c r="L1113" s="62" t="s">
        <v>75</v>
      </c>
      <c r="M1113" s="67"/>
      <c r="N1113" s="69" t="e">
        <f t="shared" si="44"/>
        <v>#DIV/0!</v>
      </c>
    </row>
    <row r="1114" spans="2:14" x14ac:dyDescent="0.25">
      <c r="B1114" s="57"/>
      <c r="C1114" s="64"/>
      <c r="D1114" s="58"/>
      <c r="E1114" s="58"/>
      <c r="F1114" s="65"/>
      <c r="G1114" s="65"/>
      <c r="H1114" s="66"/>
      <c r="I1114" s="60"/>
      <c r="J1114" s="60"/>
      <c r="K1114" s="61">
        <f t="shared" si="43"/>
        <v>0</v>
      </c>
      <c r="L1114" s="62" t="s">
        <v>75</v>
      </c>
      <c r="M1114" s="67"/>
      <c r="N1114" s="69" t="e">
        <f t="shared" si="44"/>
        <v>#DIV/0!</v>
      </c>
    </row>
    <row r="1115" spans="2:14" x14ac:dyDescent="0.25">
      <c r="B1115" s="57"/>
      <c r="C1115" s="64"/>
      <c r="D1115" s="58"/>
      <c r="E1115" s="58"/>
      <c r="F1115" s="65"/>
      <c r="G1115" s="65"/>
      <c r="H1115" s="66"/>
      <c r="I1115" s="60"/>
      <c r="J1115" s="60"/>
      <c r="K1115" s="61">
        <f t="shared" si="43"/>
        <v>0</v>
      </c>
      <c r="L1115" s="62" t="s">
        <v>75</v>
      </c>
      <c r="M1115" s="67"/>
      <c r="N1115" s="69" t="e">
        <f t="shared" si="44"/>
        <v>#DIV/0!</v>
      </c>
    </row>
    <row r="1116" spans="2:14" x14ac:dyDescent="0.25">
      <c r="B1116" s="57"/>
      <c r="C1116" s="64"/>
      <c r="D1116" s="58"/>
      <c r="E1116" s="58"/>
      <c r="F1116" s="65"/>
      <c r="G1116" s="65"/>
      <c r="H1116" s="66"/>
      <c r="I1116" s="60"/>
      <c r="J1116" s="60"/>
      <c r="K1116" s="61">
        <f t="shared" si="43"/>
        <v>0</v>
      </c>
      <c r="L1116" s="62" t="s">
        <v>75</v>
      </c>
      <c r="M1116" s="67"/>
      <c r="N1116" s="69" t="e">
        <f t="shared" si="44"/>
        <v>#DIV/0!</v>
      </c>
    </row>
    <row r="1117" spans="2:14" x14ac:dyDescent="0.25">
      <c r="B1117" s="57"/>
      <c r="C1117" s="64"/>
      <c r="D1117" s="58"/>
      <c r="E1117" s="58"/>
      <c r="F1117" s="65"/>
      <c r="G1117" s="65"/>
      <c r="H1117" s="66"/>
      <c r="I1117" s="60"/>
      <c r="J1117" s="60"/>
      <c r="K1117" s="61">
        <f t="shared" si="43"/>
        <v>0</v>
      </c>
      <c r="L1117" s="62" t="s">
        <v>75</v>
      </c>
      <c r="M1117" s="67"/>
      <c r="N1117" s="69" t="e">
        <f t="shared" si="44"/>
        <v>#DIV/0!</v>
      </c>
    </row>
    <row r="1118" spans="2:14" x14ac:dyDescent="0.25">
      <c r="B1118" s="57"/>
      <c r="C1118" s="64"/>
      <c r="D1118" s="58"/>
      <c r="E1118" s="58"/>
      <c r="F1118" s="65"/>
      <c r="G1118" s="65"/>
      <c r="H1118" s="66"/>
      <c r="I1118" s="60"/>
      <c r="J1118" s="60"/>
      <c r="K1118" s="61">
        <f t="shared" si="43"/>
        <v>0</v>
      </c>
      <c r="L1118" s="62" t="s">
        <v>75</v>
      </c>
      <c r="M1118" s="67"/>
      <c r="N1118" s="69" t="e">
        <f t="shared" si="44"/>
        <v>#DIV/0!</v>
      </c>
    </row>
    <row r="1119" spans="2:14" x14ac:dyDescent="0.25">
      <c r="B1119" s="57"/>
      <c r="C1119" s="64"/>
      <c r="D1119" s="58"/>
      <c r="E1119" s="58"/>
      <c r="F1119" s="65"/>
      <c r="G1119" s="65"/>
      <c r="H1119" s="66"/>
      <c r="I1119" s="60"/>
      <c r="J1119" s="60"/>
      <c r="K1119" s="61">
        <f t="shared" si="43"/>
        <v>0</v>
      </c>
      <c r="L1119" s="62" t="s">
        <v>75</v>
      </c>
      <c r="M1119" s="67"/>
      <c r="N1119" s="69" t="e">
        <f t="shared" si="44"/>
        <v>#DIV/0!</v>
      </c>
    </row>
    <row r="1120" spans="2:14" x14ac:dyDescent="0.25">
      <c r="B1120" s="57"/>
      <c r="C1120" s="64"/>
      <c r="D1120" s="58"/>
      <c r="E1120" s="58"/>
      <c r="F1120" s="65"/>
      <c r="G1120" s="65"/>
      <c r="H1120" s="66"/>
      <c r="I1120" s="60"/>
      <c r="J1120" s="60"/>
      <c r="K1120" s="61">
        <f t="shared" si="43"/>
        <v>0</v>
      </c>
      <c r="L1120" s="62" t="s">
        <v>75</v>
      </c>
      <c r="M1120" s="67"/>
      <c r="N1120" s="69" t="e">
        <f t="shared" si="44"/>
        <v>#DIV/0!</v>
      </c>
    </row>
    <row r="1121" spans="2:14" x14ac:dyDescent="0.25">
      <c r="B1121" s="57"/>
      <c r="C1121" s="64"/>
      <c r="D1121" s="58"/>
      <c r="E1121" s="58"/>
      <c r="F1121" s="65"/>
      <c r="G1121" s="65"/>
      <c r="H1121" s="66"/>
      <c r="I1121" s="60"/>
      <c r="J1121" s="60"/>
      <c r="K1121" s="61">
        <f t="shared" si="43"/>
        <v>0</v>
      </c>
      <c r="L1121" s="62" t="s">
        <v>75</v>
      </c>
      <c r="M1121" s="67"/>
      <c r="N1121" s="69" t="e">
        <f t="shared" si="44"/>
        <v>#DIV/0!</v>
      </c>
    </row>
    <row r="1122" spans="2:14" x14ac:dyDescent="0.25">
      <c r="B1122" s="57"/>
      <c r="C1122" s="64"/>
      <c r="D1122" s="58"/>
      <c r="E1122" s="58"/>
      <c r="F1122" s="65"/>
      <c r="G1122" s="65"/>
      <c r="H1122" s="66"/>
      <c r="I1122" s="60"/>
      <c r="J1122" s="60"/>
      <c r="K1122" s="61">
        <f t="shared" si="43"/>
        <v>0</v>
      </c>
      <c r="L1122" s="62" t="s">
        <v>75</v>
      </c>
      <c r="M1122" s="67"/>
      <c r="N1122" s="69" t="e">
        <f t="shared" si="44"/>
        <v>#DIV/0!</v>
      </c>
    </row>
    <row r="1123" spans="2:14" x14ac:dyDescent="0.25">
      <c r="B1123" s="57"/>
      <c r="C1123" s="64"/>
      <c r="D1123" s="58"/>
      <c r="E1123" s="58"/>
      <c r="F1123" s="65"/>
      <c r="G1123" s="65"/>
      <c r="H1123" s="66"/>
      <c r="I1123" s="60"/>
      <c r="J1123" s="60"/>
      <c r="K1123" s="61">
        <f t="shared" si="43"/>
        <v>0</v>
      </c>
      <c r="L1123" s="62" t="s">
        <v>75</v>
      </c>
      <c r="M1123" s="67"/>
      <c r="N1123" s="69" t="e">
        <f t="shared" si="44"/>
        <v>#DIV/0!</v>
      </c>
    </row>
    <row r="1124" spans="2:14" x14ac:dyDescent="0.25">
      <c r="B1124" s="57"/>
      <c r="C1124" s="64"/>
      <c r="D1124" s="58"/>
      <c r="E1124" s="58"/>
      <c r="F1124" s="65"/>
      <c r="G1124" s="65"/>
      <c r="H1124" s="66"/>
      <c r="I1124" s="60"/>
      <c r="J1124" s="60"/>
      <c r="K1124" s="61">
        <f t="shared" si="43"/>
        <v>0</v>
      </c>
      <c r="L1124" s="62" t="s">
        <v>75</v>
      </c>
      <c r="M1124" s="67"/>
      <c r="N1124" s="69" t="e">
        <f t="shared" si="44"/>
        <v>#DIV/0!</v>
      </c>
    </row>
    <row r="1125" spans="2:14" x14ac:dyDescent="0.25">
      <c r="B1125" s="57"/>
      <c r="C1125" s="64"/>
      <c r="D1125" s="58"/>
      <c r="E1125" s="58"/>
      <c r="F1125" s="65"/>
      <c r="G1125" s="65"/>
      <c r="H1125" s="66"/>
      <c r="I1125" s="60"/>
      <c r="J1125" s="60"/>
      <c r="K1125" s="61">
        <f t="shared" si="43"/>
        <v>0</v>
      </c>
      <c r="L1125" s="62" t="s">
        <v>75</v>
      </c>
      <c r="M1125" s="67"/>
      <c r="N1125" s="69" t="e">
        <f t="shared" si="44"/>
        <v>#DIV/0!</v>
      </c>
    </row>
    <row r="1126" spans="2:14" x14ac:dyDescent="0.25">
      <c r="B1126" s="57"/>
      <c r="C1126" s="64"/>
      <c r="D1126" s="58"/>
      <c r="E1126" s="58"/>
      <c r="F1126" s="65"/>
      <c r="G1126" s="65"/>
      <c r="H1126" s="66"/>
      <c r="I1126" s="60"/>
      <c r="J1126" s="60"/>
      <c r="K1126" s="61">
        <f t="shared" si="43"/>
        <v>0</v>
      </c>
      <c r="L1126" s="62" t="s">
        <v>75</v>
      </c>
      <c r="M1126" s="67"/>
      <c r="N1126" s="69" t="e">
        <f t="shared" si="44"/>
        <v>#DIV/0!</v>
      </c>
    </row>
    <row r="1127" spans="2:14" x14ac:dyDescent="0.25">
      <c r="B1127" s="57"/>
      <c r="C1127" s="64"/>
      <c r="D1127" s="58"/>
      <c r="E1127" s="58"/>
      <c r="F1127" s="65"/>
      <c r="G1127" s="65"/>
      <c r="H1127" s="66"/>
      <c r="I1127" s="60"/>
      <c r="J1127" s="60"/>
      <c r="K1127" s="61">
        <f t="shared" si="43"/>
        <v>0</v>
      </c>
      <c r="L1127" s="62" t="s">
        <v>75</v>
      </c>
      <c r="M1127" s="67"/>
      <c r="N1127" s="69" t="e">
        <f t="shared" si="44"/>
        <v>#DIV/0!</v>
      </c>
    </row>
    <row r="1128" spans="2:14" x14ac:dyDescent="0.25">
      <c r="B1128" s="57"/>
      <c r="C1128" s="64"/>
      <c r="D1128" s="58"/>
      <c r="E1128" s="58"/>
      <c r="F1128" s="65"/>
      <c r="G1128" s="65"/>
      <c r="H1128" s="66"/>
      <c r="I1128" s="60"/>
      <c r="J1128" s="60"/>
      <c r="K1128" s="61">
        <f t="shared" si="43"/>
        <v>0</v>
      </c>
      <c r="L1128" s="62" t="s">
        <v>75</v>
      </c>
      <c r="M1128" s="67"/>
      <c r="N1128" s="69" t="e">
        <f t="shared" si="44"/>
        <v>#DIV/0!</v>
      </c>
    </row>
    <row r="1129" spans="2:14" x14ac:dyDescent="0.25">
      <c r="B1129" s="57"/>
      <c r="C1129" s="64"/>
      <c r="D1129" s="58"/>
      <c r="E1129" s="58"/>
      <c r="F1129" s="65"/>
      <c r="G1129" s="65"/>
      <c r="H1129" s="66"/>
      <c r="I1129" s="60"/>
      <c r="J1129" s="60"/>
      <c r="K1129" s="61">
        <f t="shared" si="43"/>
        <v>0</v>
      </c>
      <c r="L1129" s="62" t="s">
        <v>75</v>
      </c>
      <c r="M1129" s="67"/>
      <c r="N1129" s="69" t="e">
        <f t="shared" si="44"/>
        <v>#DIV/0!</v>
      </c>
    </row>
    <row r="1130" spans="2:14" x14ac:dyDescent="0.25">
      <c r="B1130" s="57"/>
      <c r="C1130" s="64"/>
      <c r="D1130" s="58"/>
      <c r="E1130" s="58"/>
      <c r="F1130" s="65"/>
      <c r="G1130" s="65"/>
      <c r="H1130" s="66"/>
      <c r="I1130" s="60"/>
      <c r="J1130" s="60"/>
      <c r="K1130" s="61">
        <f t="shared" si="43"/>
        <v>0</v>
      </c>
      <c r="L1130" s="62" t="s">
        <v>75</v>
      </c>
      <c r="M1130" s="67"/>
      <c r="N1130" s="69" t="e">
        <f t="shared" si="44"/>
        <v>#DIV/0!</v>
      </c>
    </row>
    <row r="1131" spans="2:14" x14ac:dyDescent="0.25">
      <c r="B1131" s="57"/>
      <c r="C1131" s="64"/>
      <c r="D1131" s="58"/>
      <c r="E1131" s="58"/>
      <c r="F1131" s="65"/>
      <c r="G1131" s="65"/>
      <c r="H1131" s="66"/>
      <c r="I1131" s="60"/>
      <c r="J1131" s="60"/>
      <c r="K1131" s="61">
        <f t="shared" si="43"/>
        <v>0</v>
      </c>
      <c r="L1131" s="62" t="s">
        <v>75</v>
      </c>
      <c r="M1131" s="67"/>
      <c r="N1131" s="69" t="e">
        <f t="shared" si="44"/>
        <v>#DIV/0!</v>
      </c>
    </row>
    <row r="1132" spans="2:14" x14ac:dyDescent="0.25">
      <c r="B1132" s="57"/>
      <c r="C1132" s="64"/>
      <c r="D1132" s="58"/>
      <c r="E1132" s="58"/>
      <c r="F1132" s="65"/>
      <c r="G1132" s="65"/>
      <c r="H1132" s="66"/>
      <c r="I1132" s="60"/>
      <c r="J1132" s="60"/>
      <c r="K1132" s="61">
        <f t="shared" si="43"/>
        <v>0</v>
      </c>
      <c r="L1132" s="62" t="s">
        <v>75</v>
      </c>
      <c r="M1132" s="67"/>
      <c r="N1132" s="69" t="e">
        <f t="shared" si="44"/>
        <v>#DIV/0!</v>
      </c>
    </row>
    <row r="1133" spans="2:14" x14ac:dyDescent="0.25">
      <c r="B1133" s="57"/>
      <c r="C1133" s="64"/>
      <c r="D1133" s="58"/>
      <c r="E1133" s="58"/>
      <c r="F1133" s="65"/>
      <c r="G1133" s="65"/>
      <c r="H1133" s="66"/>
      <c r="I1133" s="60"/>
      <c r="J1133" s="60"/>
      <c r="K1133" s="61">
        <f t="shared" si="43"/>
        <v>0</v>
      </c>
      <c r="L1133" s="62" t="s">
        <v>75</v>
      </c>
      <c r="M1133" s="67"/>
      <c r="N1133" s="69" t="e">
        <f t="shared" si="44"/>
        <v>#DIV/0!</v>
      </c>
    </row>
    <row r="1134" spans="2:14" x14ac:dyDescent="0.25">
      <c r="B1134" s="57"/>
      <c r="C1134" s="64"/>
      <c r="D1134" s="58"/>
      <c r="E1134" s="58"/>
      <c r="F1134" s="65"/>
      <c r="G1134" s="65"/>
      <c r="H1134" s="66"/>
      <c r="I1134" s="60"/>
      <c r="J1134" s="60"/>
      <c r="K1134" s="61">
        <f t="shared" si="43"/>
        <v>0</v>
      </c>
      <c r="L1134" s="62" t="s">
        <v>75</v>
      </c>
      <c r="M1134" s="67"/>
      <c r="N1134" s="69" t="e">
        <f t="shared" si="44"/>
        <v>#DIV/0!</v>
      </c>
    </row>
    <row r="1135" spans="2:14" x14ac:dyDescent="0.25">
      <c r="B1135" s="57"/>
      <c r="C1135" s="64"/>
      <c r="D1135" s="58"/>
      <c r="E1135" s="58"/>
      <c r="F1135" s="65"/>
      <c r="G1135" s="65"/>
      <c r="H1135" s="66"/>
      <c r="I1135" s="60"/>
      <c r="J1135" s="60"/>
      <c r="K1135" s="61">
        <f t="shared" si="43"/>
        <v>0</v>
      </c>
      <c r="L1135" s="62" t="s">
        <v>75</v>
      </c>
      <c r="M1135" s="67"/>
      <c r="N1135" s="69" t="e">
        <f t="shared" si="44"/>
        <v>#DIV/0!</v>
      </c>
    </row>
    <row r="1136" spans="2:14" x14ac:dyDescent="0.25">
      <c r="B1136" s="57"/>
      <c r="C1136" s="64"/>
      <c r="D1136" s="58"/>
      <c r="E1136" s="58"/>
      <c r="F1136" s="65"/>
      <c r="G1136" s="65"/>
      <c r="H1136" s="66"/>
      <c r="I1136" s="60"/>
      <c r="J1136" s="60"/>
      <c r="K1136" s="61">
        <f t="shared" si="43"/>
        <v>0</v>
      </c>
      <c r="L1136" s="62" t="s">
        <v>75</v>
      </c>
      <c r="M1136" s="67"/>
      <c r="N1136" s="69" t="e">
        <f t="shared" si="44"/>
        <v>#DIV/0!</v>
      </c>
    </row>
    <row r="1137" spans="2:14" x14ac:dyDescent="0.25">
      <c r="B1137" s="57"/>
      <c r="C1137" s="64"/>
      <c r="D1137" s="58"/>
      <c r="E1137" s="58"/>
      <c r="F1137" s="65"/>
      <c r="G1137" s="65"/>
      <c r="H1137" s="66"/>
      <c r="I1137" s="60"/>
      <c r="J1137" s="60"/>
      <c r="K1137" s="61">
        <f t="shared" si="43"/>
        <v>0</v>
      </c>
      <c r="L1137" s="62" t="s">
        <v>75</v>
      </c>
      <c r="M1137" s="67"/>
      <c r="N1137" s="69" t="e">
        <f t="shared" si="44"/>
        <v>#DIV/0!</v>
      </c>
    </row>
    <row r="1138" spans="2:14" x14ac:dyDescent="0.25">
      <c r="B1138" s="57"/>
      <c r="C1138" s="64"/>
      <c r="D1138" s="58"/>
      <c r="E1138" s="58"/>
      <c r="F1138" s="65"/>
      <c r="G1138" s="65"/>
      <c r="H1138" s="66"/>
      <c r="I1138" s="60"/>
      <c r="J1138" s="60"/>
      <c r="K1138" s="61">
        <f t="shared" si="43"/>
        <v>0</v>
      </c>
      <c r="L1138" s="62" t="s">
        <v>75</v>
      </c>
      <c r="M1138" s="67"/>
      <c r="N1138" s="69" t="e">
        <f t="shared" si="44"/>
        <v>#DIV/0!</v>
      </c>
    </row>
    <row r="1139" spans="2:14" x14ac:dyDescent="0.25">
      <c r="B1139" s="57"/>
      <c r="C1139" s="64"/>
      <c r="D1139" s="58"/>
      <c r="E1139" s="58"/>
      <c r="F1139" s="65"/>
      <c r="G1139" s="65"/>
      <c r="H1139" s="66"/>
      <c r="I1139" s="60"/>
      <c r="J1139" s="60"/>
      <c r="K1139" s="61">
        <f t="shared" si="43"/>
        <v>0</v>
      </c>
      <c r="L1139" s="62" t="s">
        <v>75</v>
      </c>
      <c r="M1139" s="67"/>
      <c r="N1139" s="69" t="e">
        <f t="shared" si="44"/>
        <v>#DIV/0!</v>
      </c>
    </row>
    <row r="1140" spans="2:14" x14ac:dyDescent="0.25">
      <c r="B1140" s="57"/>
      <c r="C1140" s="64"/>
      <c r="D1140" s="58"/>
      <c r="E1140" s="58"/>
      <c r="F1140" s="65"/>
      <c r="G1140" s="65"/>
      <c r="H1140" s="66"/>
      <c r="I1140" s="60"/>
      <c r="J1140" s="60"/>
      <c r="K1140" s="61">
        <f t="shared" si="43"/>
        <v>0</v>
      </c>
      <c r="L1140" s="62" t="s">
        <v>75</v>
      </c>
      <c r="M1140" s="67"/>
      <c r="N1140" s="69" t="e">
        <f t="shared" si="44"/>
        <v>#DIV/0!</v>
      </c>
    </row>
    <row r="1141" spans="2:14" x14ac:dyDescent="0.25">
      <c r="B1141" s="57"/>
      <c r="C1141" s="64"/>
      <c r="D1141" s="58"/>
      <c r="E1141" s="58"/>
      <c r="F1141" s="65"/>
      <c r="G1141" s="65"/>
      <c r="H1141" s="66"/>
      <c r="I1141" s="60"/>
      <c r="J1141" s="60"/>
      <c r="K1141" s="61">
        <f t="shared" si="43"/>
        <v>0</v>
      </c>
      <c r="L1141" s="62" t="s">
        <v>75</v>
      </c>
      <c r="M1141" s="67"/>
      <c r="N1141" s="69" t="e">
        <f t="shared" si="44"/>
        <v>#DIV/0!</v>
      </c>
    </row>
    <row r="1142" spans="2:14" x14ac:dyDescent="0.25">
      <c r="B1142" s="57"/>
      <c r="C1142" s="64"/>
      <c r="D1142" s="58"/>
      <c r="E1142" s="58"/>
      <c r="F1142" s="65"/>
      <c r="G1142" s="65"/>
      <c r="H1142" s="66"/>
      <c r="I1142" s="60"/>
      <c r="J1142" s="60"/>
      <c r="K1142" s="61">
        <f t="shared" si="43"/>
        <v>0</v>
      </c>
      <c r="L1142" s="62" t="s">
        <v>75</v>
      </c>
      <c r="M1142" s="67"/>
      <c r="N1142" s="69" t="e">
        <f t="shared" si="44"/>
        <v>#DIV/0!</v>
      </c>
    </row>
    <row r="1143" spans="2:14" x14ac:dyDescent="0.25">
      <c r="B1143" s="57"/>
      <c r="C1143" s="64"/>
      <c r="D1143" s="58"/>
      <c r="E1143" s="58"/>
      <c r="F1143" s="65"/>
      <c r="G1143" s="65"/>
      <c r="H1143" s="66"/>
      <c r="I1143" s="60"/>
      <c r="J1143" s="60"/>
      <c r="K1143" s="61">
        <f t="shared" si="43"/>
        <v>0</v>
      </c>
      <c r="L1143" s="62" t="s">
        <v>75</v>
      </c>
      <c r="M1143" s="67"/>
      <c r="N1143" s="69" t="e">
        <f t="shared" si="44"/>
        <v>#DIV/0!</v>
      </c>
    </row>
    <row r="1144" spans="2:14" x14ac:dyDescent="0.25">
      <c r="B1144" s="57"/>
      <c r="C1144" s="64"/>
      <c r="D1144" s="58"/>
      <c r="E1144" s="58"/>
      <c r="F1144" s="65"/>
      <c r="G1144" s="65"/>
      <c r="H1144" s="66"/>
      <c r="I1144" s="60"/>
      <c r="J1144" s="60"/>
      <c r="K1144" s="61">
        <f t="shared" si="43"/>
        <v>0</v>
      </c>
      <c r="L1144" s="62" t="s">
        <v>75</v>
      </c>
      <c r="M1144" s="67"/>
      <c r="N1144" s="69" t="e">
        <f t="shared" si="44"/>
        <v>#DIV/0!</v>
      </c>
    </row>
    <row r="1145" spans="2:14" x14ac:dyDescent="0.25">
      <c r="B1145" s="57"/>
      <c r="C1145" s="64"/>
      <c r="D1145" s="58"/>
      <c r="E1145" s="58"/>
      <c r="F1145" s="65"/>
      <c r="G1145" s="65"/>
      <c r="H1145" s="66"/>
      <c r="I1145" s="60"/>
      <c r="J1145" s="60"/>
      <c r="K1145" s="61">
        <f t="shared" si="43"/>
        <v>0</v>
      </c>
      <c r="L1145" s="62" t="s">
        <v>75</v>
      </c>
      <c r="M1145" s="67"/>
      <c r="N1145" s="69" t="e">
        <f t="shared" si="44"/>
        <v>#DIV/0!</v>
      </c>
    </row>
    <row r="1146" spans="2:14" x14ac:dyDescent="0.25">
      <c r="B1146" s="57"/>
      <c r="C1146" s="64"/>
      <c r="D1146" s="58"/>
      <c r="E1146" s="58"/>
      <c r="F1146" s="65"/>
      <c r="G1146" s="65"/>
      <c r="H1146" s="66"/>
      <c r="I1146" s="60"/>
      <c r="J1146" s="60"/>
      <c r="K1146" s="61">
        <f t="shared" si="43"/>
        <v>0</v>
      </c>
      <c r="L1146" s="62" t="s">
        <v>75</v>
      </c>
      <c r="M1146" s="67"/>
      <c r="N1146" s="69" t="e">
        <f t="shared" si="44"/>
        <v>#DIV/0!</v>
      </c>
    </row>
    <row r="1147" spans="2:14" x14ac:dyDescent="0.25">
      <c r="B1147" s="57"/>
      <c r="C1147" s="64"/>
      <c r="D1147" s="58"/>
      <c r="E1147" s="58"/>
      <c r="F1147" s="65"/>
      <c r="G1147" s="65"/>
      <c r="H1147" s="66"/>
      <c r="I1147" s="60"/>
      <c r="J1147" s="60"/>
      <c r="K1147" s="61">
        <f t="shared" si="43"/>
        <v>0</v>
      </c>
      <c r="L1147" s="62" t="s">
        <v>75</v>
      </c>
      <c r="M1147" s="67"/>
      <c r="N1147" s="69" t="e">
        <f t="shared" si="44"/>
        <v>#DIV/0!</v>
      </c>
    </row>
    <row r="1148" spans="2:14" x14ac:dyDescent="0.25">
      <c r="B1148" s="57"/>
      <c r="C1148" s="64"/>
      <c r="D1148" s="58"/>
      <c r="E1148" s="58"/>
      <c r="F1148" s="65"/>
      <c r="G1148" s="65"/>
      <c r="H1148" s="66"/>
      <c r="I1148" s="60"/>
      <c r="J1148" s="60"/>
      <c r="K1148" s="61">
        <f t="shared" si="43"/>
        <v>0</v>
      </c>
      <c r="L1148" s="62" t="s">
        <v>75</v>
      </c>
      <c r="M1148" s="67"/>
      <c r="N1148" s="69" t="e">
        <f t="shared" si="44"/>
        <v>#DIV/0!</v>
      </c>
    </row>
    <row r="1149" spans="2:14" x14ac:dyDescent="0.25">
      <c r="B1149" s="57"/>
      <c r="C1149" s="64"/>
      <c r="D1149" s="58"/>
      <c r="E1149" s="58"/>
      <c r="F1149" s="65"/>
      <c r="G1149" s="65"/>
      <c r="H1149" s="66"/>
      <c r="I1149" s="60"/>
      <c r="J1149" s="60"/>
      <c r="K1149" s="61">
        <f t="shared" si="43"/>
        <v>0</v>
      </c>
      <c r="L1149" s="62" t="s">
        <v>75</v>
      </c>
      <c r="M1149" s="67"/>
      <c r="N1149" s="69" t="e">
        <f t="shared" si="44"/>
        <v>#DIV/0!</v>
      </c>
    </row>
    <row r="1150" spans="2:14" x14ac:dyDescent="0.25">
      <c r="B1150" s="57"/>
      <c r="C1150" s="64"/>
      <c r="D1150" s="58"/>
      <c r="E1150" s="58"/>
      <c r="F1150" s="65"/>
      <c r="G1150" s="65"/>
      <c r="H1150" s="66"/>
      <c r="I1150" s="60"/>
      <c r="J1150" s="60"/>
      <c r="K1150" s="61">
        <f t="shared" si="43"/>
        <v>0</v>
      </c>
      <c r="L1150" s="62" t="s">
        <v>75</v>
      </c>
      <c r="M1150" s="67"/>
      <c r="N1150" s="69" t="e">
        <f t="shared" si="44"/>
        <v>#DIV/0!</v>
      </c>
    </row>
    <row r="1151" spans="2:14" x14ac:dyDescent="0.25">
      <c r="B1151" s="57"/>
      <c r="C1151" s="64"/>
      <c r="D1151" s="58"/>
      <c r="E1151" s="58"/>
      <c r="F1151" s="65"/>
      <c r="G1151" s="65"/>
      <c r="H1151" s="66"/>
      <c r="I1151" s="60"/>
      <c r="J1151" s="60"/>
      <c r="K1151" s="61">
        <f t="shared" si="43"/>
        <v>0</v>
      </c>
      <c r="L1151" s="62" t="s">
        <v>75</v>
      </c>
      <c r="M1151" s="67"/>
      <c r="N1151" s="69" t="e">
        <f t="shared" si="44"/>
        <v>#DIV/0!</v>
      </c>
    </row>
    <row r="1152" spans="2:14" x14ac:dyDescent="0.25">
      <c r="B1152" s="57"/>
      <c r="C1152" s="64"/>
      <c r="D1152" s="58"/>
      <c r="E1152" s="58"/>
      <c r="F1152" s="65"/>
      <c r="G1152" s="65"/>
      <c r="H1152" s="66"/>
      <c r="I1152" s="60"/>
      <c r="J1152" s="60"/>
      <c r="K1152" s="61">
        <f t="shared" si="43"/>
        <v>0</v>
      </c>
      <c r="L1152" s="62" t="s">
        <v>75</v>
      </c>
      <c r="M1152" s="67"/>
      <c r="N1152" s="69" t="e">
        <f t="shared" si="44"/>
        <v>#DIV/0!</v>
      </c>
    </row>
    <row r="1153" spans="2:14" x14ac:dyDescent="0.25">
      <c r="B1153" s="57"/>
      <c r="C1153" s="64"/>
      <c r="D1153" s="58"/>
      <c r="E1153" s="58"/>
      <c r="F1153" s="65"/>
      <c r="G1153" s="65"/>
      <c r="H1153" s="66"/>
      <c r="I1153" s="60"/>
      <c r="J1153" s="60"/>
      <c r="K1153" s="61">
        <f t="shared" si="43"/>
        <v>0</v>
      </c>
      <c r="L1153" s="62" t="s">
        <v>75</v>
      </c>
      <c r="M1153" s="67"/>
      <c r="N1153" s="69" t="e">
        <f t="shared" si="44"/>
        <v>#DIV/0!</v>
      </c>
    </row>
    <row r="1154" spans="2:14" x14ac:dyDescent="0.25">
      <c r="B1154" s="57"/>
      <c r="C1154" s="64"/>
      <c r="D1154" s="58"/>
      <c r="E1154" s="58"/>
      <c r="F1154" s="65"/>
      <c r="G1154" s="65"/>
      <c r="H1154" s="66"/>
      <c r="I1154" s="60"/>
      <c r="J1154" s="60"/>
      <c r="K1154" s="61">
        <f t="shared" si="43"/>
        <v>0</v>
      </c>
      <c r="L1154" s="62" t="s">
        <v>75</v>
      </c>
      <c r="M1154" s="67"/>
      <c r="N1154" s="69" t="e">
        <f t="shared" si="44"/>
        <v>#DIV/0!</v>
      </c>
    </row>
    <row r="1155" spans="2:14" x14ac:dyDescent="0.25">
      <c r="B1155" s="57"/>
      <c r="C1155" s="64"/>
      <c r="D1155" s="58"/>
      <c r="E1155" s="58"/>
      <c r="F1155" s="65"/>
      <c r="G1155" s="65"/>
      <c r="H1155" s="66"/>
      <c r="I1155" s="60"/>
      <c r="J1155" s="60"/>
      <c r="K1155" s="61">
        <f t="shared" si="43"/>
        <v>0</v>
      </c>
      <c r="L1155" s="62" t="s">
        <v>75</v>
      </c>
      <c r="M1155" s="67"/>
      <c r="N1155" s="69" t="e">
        <f t="shared" si="44"/>
        <v>#DIV/0!</v>
      </c>
    </row>
    <row r="1156" spans="2:14" x14ac:dyDescent="0.25">
      <c r="B1156" s="57"/>
      <c r="C1156" s="64"/>
      <c r="D1156" s="58"/>
      <c r="E1156" s="58"/>
      <c r="F1156" s="65"/>
      <c r="G1156" s="65"/>
      <c r="H1156" s="66"/>
      <c r="I1156" s="60"/>
      <c r="J1156" s="60"/>
      <c r="K1156" s="61">
        <f t="shared" si="43"/>
        <v>0</v>
      </c>
      <c r="L1156" s="62" t="s">
        <v>75</v>
      </c>
      <c r="M1156" s="67"/>
      <c r="N1156" s="69" t="e">
        <f t="shared" si="44"/>
        <v>#DIV/0!</v>
      </c>
    </row>
    <row r="1157" spans="2:14" x14ac:dyDescent="0.25">
      <c r="B1157" s="57"/>
      <c r="C1157" s="64"/>
      <c r="D1157" s="58"/>
      <c r="E1157" s="58"/>
      <c r="F1157" s="65"/>
      <c r="G1157" s="65"/>
      <c r="H1157" s="66"/>
      <c r="I1157" s="60"/>
      <c r="J1157" s="60"/>
      <c r="K1157" s="61">
        <f t="shared" si="43"/>
        <v>0</v>
      </c>
      <c r="L1157" s="62" t="s">
        <v>75</v>
      </c>
      <c r="M1157" s="67"/>
      <c r="N1157" s="69" t="e">
        <f t="shared" si="44"/>
        <v>#DIV/0!</v>
      </c>
    </row>
    <row r="1158" spans="2:14" x14ac:dyDescent="0.25">
      <c r="B1158" s="57"/>
      <c r="C1158" s="64"/>
      <c r="D1158" s="58"/>
      <c r="E1158" s="58"/>
      <c r="F1158" s="65"/>
      <c r="G1158" s="65"/>
      <c r="H1158" s="66"/>
      <c r="I1158" s="60"/>
      <c r="J1158" s="60"/>
      <c r="K1158" s="61">
        <f t="shared" si="43"/>
        <v>0</v>
      </c>
      <c r="L1158" s="62" t="s">
        <v>75</v>
      </c>
      <c r="M1158" s="67"/>
      <c r="N1158" s="69" t="e">
        <f t="shared" si="44"/>
        <v>#DIV/0!</v>
      </c>
    </row>
    <row r="1159" spans="2:14" x14ac:dyDescent="0.25">
      <c r="B1159" s="57"/>
      <c r="C1159" s="64"/>
      <c r="D1159" s="58"/>
      <c r="E1159" s="58"/>
      <c r="F1159" s="65"/>
      <c r="G1159" s="65"/>
      <c r="H1159" s="66"/>
      <c r="I1159" s="60"/>
      <c r="J1159" s="60"/>
      <c r="K1159" s="61">
        <f t="shared" si="43"/>
        <v>0</v>
      </c>
      <c r="L1159" s="62" t="s">
        <v>75</v>
      </c>
      <c r="M1159" s="67"/>
      <c r="N1159" s="69" t="e">
        <f t="shared" si="44"/>
        <v>#DIV/0!</v>
      </c>
    </row>
    <row r="1160" spans="2:14" x14ac:dyDescent="0.25">
      <c r="B1160" s="57"/>
      <c r="C1160" s="64"/>
      <c r="D1160" s="58"/>
      <c r="E1160" s="58"/>
      <c r="F1160" s="65"/>
      <c r="G1160" s="65"/>
      <c r="H1160" s="66"/>
      <c r="I1160" s="60"/>
      <c r="J1160" s="60"/>
      <c r="K1160" s="61">
        <f t="shared" si="43"/>
        <v>0</v>
      </c>
      <c r="L1160" s="62" t="s">
        <v>75</v>
      </c>
      <c r="M1160" s="67"/>
      <c r="N1160" s="69" t="e">
        <f t="shared" si="44"/>
        <v>#DIV/0!</v>
      </c>
    </row>
    <row r="1161" spans="2:14" x14ac:dyDescent="0.25">
      <c r="B1161" s="57"/>
      <c r="C1161" s="64"/>
      <c r="D1161" s="58"/>
      <c r="E1161" s="58"/>
      <c r="F1161" s="65"/>
      <c r="G1161" s="65"/>
      <c r="H1161" s="66"/>
      <c r="I1161" s="60"/>
      <c r="J1161" s="60"/>
      <c r="K1161" s="61">
        <f t="shared" ref="K1161:K1224" si="45">+J1161-I1161</f>
        <v>0</v>
      </c>
      <c r="L1161" s="62" t="s">
        <v>75</v>
      </c>
      <c r="M1161" s="67"/>
      <c r="N1161" s="69" t="e">
        <f t="shared" ref="N1161:N1224" si="46">+K1162/M1162</f>
        <v>#DIV/0!</v>
      </c>
    </row>
    <row r="1162" spans="2:14" x14ac:dyDescent="0.25">
      <c r="B1162" s="57"/>
      <c r="C1162" s="64"/>
      <c r="D1162" s="58"/>
      <c r="E1162" s="58"/>
      <c r="F1162" s="65"/>
      <c r="G1162" s="65"/>
      <c r="H1162" s="66"/>
      <c r="I1162" s="60"/>
      <c r="J1162" s="60"/>
      <c r="K1162" s="61">
        <f t="shared" si="45"/>
        <v>0</v>
      </c>
      <c r="L1162" s="62" t="s">
        <v>75</v>
      </c>
      <c r="M1162" s="67"/>
      <c r="N1162" s="69" t="e">
        <f t="shared" si="46"/>
        <v>#DIV/0!</v>
      </c>
    </row>
    <row r="1163" spans="2:14" x14ac:dyDescent="0.25">
      <c r="B1163" s="57"/>
      <c r="C1163" s="64"/>
      <c r="D1163" s="58"/>
      <c r="E1163" s="58"/>
      <c r="F1163" s="65"/>
      <c r="G1163" s="65"/>
      <c r="H1163" s="66"/>
      <c r="I1163" s="60"/>
      <c r="J1163" s="60"/>
      <c r="K1163" s="61">
        <f t="shared" si="45"/>
        <v>0</v>
      </c>
      <c r="L1163" s="62" t="s">
        <v>75</v>
      </c>
      <c r="M1163" s="67"/>
      <c r="N1163" s="69" t="e">
        <f t="shared" si="46"/>
        <v>#DIV/0!</v>
      </c>
    </row>
    <row r="1164" spans="2:14" x14ac:dyDescent="0.25">
      <c r="B1164" s="57"/>
      <c r="C1164" s="64"/>
      <c r="D1164" s="58"/>
      <c r="E1164" s="58"/>
      <c r="F1164" s="65"/>
      <c r="G1164" s="65"/>
      <c r="H1164" s="66"/>
      <c r="I1164" s="60"/>
      <c r="J1164" s="60"/>
      <c r="K1164" s="61">
        <f t="shared" si="45"/>
        <v>0</v>
      </c>
      <c r="L1164" s="62" t="s">
        <v>75</v>
      </c>
      <c r="M1164" s="67"/>
      <c r="N1164" s="69" t="e">
        <f t="shared" si="46"/>
        <v>#DIV/0!</v>
      </c>
    </row>
    <row r="1165" spans="2:14" x14ac:dyDescent="0.25">
      <c r="B1165" s="57"/>
      <c r="C1165" s="64"/>
      <c r="D1165" s="58"/>
      <c r="E1165" s="58"/>
      <c r="F1165" s="65"/>
      <c r="G1165" s="65"/>
      <c r="H1165" s="66"/>
      <c r="I1165" s="60"/>
      <c r="J1165" s="60"/>
      <c r="K1165" s="61">
        <f t="shared" si="45"/>
        <v>0</v>
      </c>
      <c r="L1165" s="62" t="s">
        <v>75</v>
      </c>
      <c r="M1165" s="67"/>
      <c r="N1165" s="69" t="e">
        <f t="shared" si="46"/>
        <v>#DIV/0!</v>
      </c>
    </row>
    <row r="1166" spans="2:14" x14ac:dyDescent="0.25">
      <c r="B1166" s="57"/>
      <c r="C1166" s="64"/>
      <c r="D1166" s="58"/>
      <c r="E1166" s="58"/>
      <c r="F1166" s="65"/>
      <c r="G1166" s="65"/>
      <c r="H1166" s="66"/>
      <c r="I1166" s="60"/>
      <c r="J1166" s="60"/>
      <c r="K1166" s="61">
        <f t="shared" si="45"/>
        <v>0</v>
      </c>
      <c r="L1166" s="62" t="s">
        <v>75</v>
      </c>
      <c r="M1166" s="67"/>
      <c r="N1166" s="69" t="e">
        <f t="shared" si="46"/>
        <v>#DIV/0!</v>
      </c>
    </row>
    <row r="1167" spans="2:14" x14ac:dyDescent="0.25">
      <c r="B1167" s="57"/>
      <c r="C1167" s="64"/>
      <c r="D1167" s="58"/>
      <c r="E1167" s="58"/>
      <c r="F1167" s="65"/>
      <c r="G1167" s="65"/>
      <c r="H1167" s="66"/>
      <c r="I1167" s="60"/>
      <c r="J1167" s="60"/>
      <c r="K1167" s="61">
        <f t="shared" si="45"/>
        <v>0</v>
      </c>
      <c r="L1167" s="62" t="s">
        <v>75</v>
      </c>
      <c r="M1167" s="67"/>
      <c r="N1167" s="69" t="e">
        <f t="shared" si="46"/>
        <v>#DIV/0!</v>
      </c>
    </row>
    <row r="1168" spans="2:14" x14ac:dyDescent="0.25">
      <c r="B1168" s="57"/>
      <c r="C1168" s="64"/>
      <c r="D1168" s="58"/>
      <c r="E1168" s="58"/>
      <c r="F1168" s="65"/>
      <c r="G1168" s="65"/>
      <c r="H1168" s="66"/>
      <c r="I1168" s="60"/>
      <c r="J1168" s="60"/>
      <c r="K1168" s="61">
        <f t="shared" si="45"/>
        <v>0</v>
      </c>
      <c r="L1168" s="62" t="s">
        <v>75</v>
      </c>
      <c r="M1168" s="67"/>
      <c r="N1168" s="69" t="e">
        <f t="shared" si="46"/>
        <v>#DIV/0!</v>
      </c>
    </row>
    <row r="1169" spans="2:14" x14ac:dyDescent="0.25">
      <c r="B1169" s="57"/>
      <c r="C1169" s="64"/>
      <c r="D1169" s="58"/>
      <c r="E1169" s="58"/>
      <c r="F1169" s="65"/>
      <c r="G1169" s="65"/>
      <c r="H1169" s="66"/>
      <c r="I1169" s="60"/>
      <c r="J1169" s="60"/>
      <c r="K1169" s="61">
        <f t="shared" si="45"/>
        <v>0</v>
      </c>
      <c r="L1169" s="62" t="s">
        <v>75</v>
      </c>
      <c r="M1169" s="67"/>
      <c r="N1169" s="69" t="e">
        <f t="shared" si="46"/>
        <v>#DIV/0!</v>
      </c>
    </row>
    <row r="1170" spans="2:14" x14ac:dyDescent="0.25">
      <c r="B1170" s="57"/>
      <c r="C1170" s="64"/>
      <c r="D1170" s="58"/>
      <c r="E1170" s="58"/>
      <c r="F1170" s="65"/>
      <c r="G1170" s="65"/>
      <c r="H1170" s="66"/>
      <c r="I1170" s="60"/>
      <c r="J1170" s="60"/>
      <c r="K1170" s="61">
        <f t="shared" si="45"/>
        <v>0</v>
      </c>
      <c r="L1170" s="62" t="s">
        <v>75</v>
      </c>
      <c r="M1170" s="67"/>
      <c r="N1170" s="69" t="e">
        <f t="shared" si="46"/>
        <v>#DIV/0!</v>
      </c>
    </row>
    <row r="1171" spans="2:14" x14ac:dyDescent="0.25">
      <c r="B1171" s="57"/>
      <c r="C1171" s="64"/>
      <c r="D1171" s="58"/>
      <c r="E1171" s="58"/>
      <c r="F1171" s="65"/>
      <c r="G1171" s="65"/>
      <c r="H1171" s="66"/>
      <c r="I1171" s="60"/>
      <c r="J1171" s="60"/>
      <c r="K1171" s="61">
        <f t="shared" si="45"/>
        <v>0</v>
      </c>
      <c r="L1171" s="62" t="s">
        <v>75</v>
      </c>
      <c r="M1171" s="67"/>
      <c r="N1171" s="69" t="e">
        <f t="shared" si="46"/>
        <v>#DIV/0!</v>
      </c>
    </row>
    <row r="1172" spans="2:14" x14ac:dyDescent="0.25">
      <c r="B1172" s="57"/>
      <c r="C1172" s="64"/>
      <c r="D1172" s="58"/>
      <c r="E1172" s="58"/>
      <c r="F1172" s="65"/>
      <c r="G1172" s="65"/>
      <c r="H1172" s="66"/>
      <c r="I1172" s="60"/>
      <c r="J1172" s="60"/>
      <c r="K1172" s="61">
        <f t="shared" si="45"/>
        <v>0</v>
      </c>
      <c r="L1172" s="62" t="s">
        <v>75</v>
      </c>
      <c r="M1172" s="67"/>
      <c r="N1172" s="69" t="e">
        <f t="shared" si="46"/>
        <v>#DIV/0!</v>
      </c>
    </row>
    <row r="1173" spans="2:14" x14ac:dyDescent="0.25">
      <c r="B1173" s="57"/>
      <c r="C1173" s="64"/>
      <c r="D1173" s="58"/>
      <c r="E1173" s="58"/>
      <c r="F1173" s="65"/>
      <c r="G1173" s="65"/>
      <c r="H1173" s="66"/>
      <c r="I1173" s="60"/>
      <c r="J1173" s="60"/>
      <c r="K1173" s="61">
        <f t="shared" si="45"/>
        <v>0</v>
      </c>
      <c r="L1173" s="62" t="s">
        <v>75</v>
      </c>
      <c r="M1173" s="67"/>
      <c r="N1173" s="69" t="e">
        <f t="shared" si="46"/>
        <v>#DIV/0!</v>
      </c>
    </row>
    <row r="1174" spans="2:14" x14ac:dyDescent="0.25">
      <c r="B1174" s="57"/>
      <c r="C1174" s="64"/>
      <c r="D1174" s="58"/>
      <c r="E1174" s="58"/>
      <c r="F1174" s="65"/>
      <c r="G1174" s="65"/>
      <c r="H1174" s="66"/>
      <c r="I1174" s="60"/>
      <c r="J1174" s="60"/>
      <c r="K1174" s="61">
        <f t="shared" si="45"/>
        <v>0</v>
      </c>
      <c r="L1174" s="62" t="s">
        <v>75</v>
      </c>
      <c r="M1174" s="67"/>
      <c r="N1174" s="69" t="e">
        <f t="shared" si="46"/>
        <v>#DIV/0!</v>
      </c>
    </row>
    <row r="1175" spans="2:14" x14ac:dyDescent="0.25">
      <c r="B1175" s="57"/>
      <c r="C1175" s="64"/>
      <c r="D1175" s="58"/>
      <c r="E1175" s="58"/>
      <c r="F1175" s="65"/>
      <c r="G1175" s="65"/>
      <c r="H1175" s="66"/>
      <c r="I1175" s="60"/>
      <c r="J1175" s="60"/>
      <c r="K1175" s="61">
        <f t="shared" si="45"/>
        <v>0</v>
      </c>
      <c r="L1175" s="62" t="s">
        <v>75</v>
      </c>
      <c r="M1175" s="67"/>
      <c r="N1175" s="69" t="e">
        <f t="shared" si="46"/>
        <v>#DIV/0!</v>
      </c>
    </row>
    <row r="1176" spans="2:14" x14ac:dyDescent="0.25">
      <c r="B1176" s="57"/>
      <c r="C1176" s="64"/>
      <c r="D1176" s="58"/>
      <c r="E1176" s="58"/>
      <c r="F1176" s="65"/>
      <c r="G1176" s="65"/>
      <c r="H1176" s="66"/>
      <c r="I1176" s="60"/>
      <c r="J1176" s="60"/>
      <c r="K1176" s="61">
        <f t="shared" si="45"/>
        <v>0</v>
      </c>
      <c r="L1176" s="62" t="s">
        <v>75</v>
      </c>
      <c r="M1176" s="67"/>
      <c r="N1176" s="69" t="e">
        <f t="shared" si="46"/>
        <v>#DIV/0!</v>
      </c>
    </row>
    <row r="1177" spans="2:14" x14ac:dyDescent="0.25">
      <c r="B1177" s="57"/>
      <c r="C1177" s="64"/>
      <c r="D1177" s="58"/>
      <c r="E1177" s="58"/>
      <c r="F1177" s="65"/>
      <c r="G1177" s="65"/>
      <c r="H1177" s="66"/>
      <c r="I1177" s="60"/>
      <c r="J1177" s="60"/>
      <c r="K1177" s="61">
        <f t="shared" si="45"/>
        <v>0</v>
      </c>
      <c r="L1177" s="62" t="s">
        <v>75</v>
      </c>
      <c r="M1177" s="67"/>
      <c r="N1177" s="69" t="e">
        <f t="shared" si="46"/>
        <v>#DIV/0!</v>
      </c>
    </row>
    <row r="1178" spans="2:14" x14ac:dyDescent="0.25">
      <c r="B1178" s="57"/>
      <c r="C1178" s="64"/>
      <c r="D1178" s="58"/>
      <c r="E1178" s="58"/>
      <c r="F1178" s="65"/>
      <c r="G1178" s="65"/>
      <c r="H1178" s="66"/>
      <c r="I1178" s="60"/>
      <c r="J1178" s="60"/>
      <c r="K1178" s="61">
        <f t="shared" si="45"/>
        <v>0</v>
      </c>
      <c r="L1178" s="62" t="s">
        <v>75</v>
      </c>
      <c r="M1178" s="67"/>
      <c r="N1178" s="69" t="e">
        <f t="shared" si="46"/>
        <v>#DIV/0!</v>
      </c>
    </row>
    <row r="1179" spans="2:14" x14ac:dyDescent="0.25">
      <c r="B1179" s="57"/>
      <c r="C1179" s="64"/>
      <c r="D1179" s="58"/>
      <c r="E1179" s="58"/>
      <c r="F1179" s="65"/>
      <c r="G1179" s="65"/>
      <c r="H1179" s="66"/>
      <c r="I1179" s="60"/>
      <c r="J1179" s="60"/>
      <c r="K1179" s="61">
        <f t="shared" si="45"/>
        <v>0</v>
      </c>
      <c r="L1179" s="62" t="s">
        <v>75</v>
      </c>
      <c r="M1179" s="67"/>
      <c r="N1179" s="69" t="e">
        <f t="shared" si="46"/>
        <v>#DIV/0!</v>
      </c>
    </row>
    <row r="1180" spans="2:14" x14ac:dyDescent="0.25">
      <c r="B1180" s="57"/>
      <c r="C1180" s="64"/>
      <c r="D1180" s="58"/>
      <c r="E1180" s="58"/>
      <c r="F1180" s="65"/>
      <c r="G1180" s="65"/>
      <c r="H1180" s="66"/>
      <c r="I1180" s="60"/>
      <c r="J1180" s="60"/>
      <c r="K1180" s="61">
        <f t="shared" si="45"/>
        <v>0</v>
      </c>
      <c r="L1180" s="62" t="s">
        <v>75</v>
      </c>
      <c r="M1180" s="67"/>
      <c r="N1180" s="69" t="e">
        <f t="shared" si="46"/>
        <v>#DIV/0!</v>
      </c>
    </row>
    <row r="1181" spans="2:14" x14ac:dyDescent="0.25">
      <c r="B1181" s="57"/>
      <c r="C1181" s="64"/>
      <c r="D1181" s="58"/>
      <c r="E1181" s="58"/>
      <c r="F1181" s="65"/>
      <c r="G1181" s="65"/>
      <c r="H1181" s="66"/>
      <c r="I1181" s="60"/>
      <c r="J1181" s="60"/>
      <c r="K1181" s="61">
        <f t="shared" si="45"/>
        <v>0</v>
      </c>
      <c r="L1181" s="62" t="s">
        <v>75</v>
      </c>
      <c r="M1181" s="67"/>
      <c r="N1181" s="69" t="e">
        <f t="shared" si="46"/>
        <v>#DIV/0!</v>
      </c>
    </row>
    <row r="1182" spans="2:14" x14ac:dyDescent="0.25">
      <c r="B1182" s="57"/>
      <c r="C1182" s="64"/>
      <c r="D1182" s="58"/>
      <c r="E1182" s="58"/>
      <c r="F1182" s="65"/>
      <c r="G1182" s="65"/>
      <c r="H1182" s="66"/>
      <c r="I1182" s="60"/>
      <c r="J1182" s="60"/>
      <c r="K1182" s="61">
        <f t="shared" si="45"/>
        <v>0</v>
      </c>
      <c r="L1182" s="62" t="s">
        <v>75</v>
      </c>
      <c r="M1182" s="67"/>
      <c r="N1182" s="69" t="e">
        <f t="shared" si="46"/>
        <v>#DIV/0!</v>
      </c>
    </row>
    <row r="1183" spans="2:14" x14ac:dyDescent="0.25">
      <c r="B1183" s="57"/>
      <c r="C1183" s="64"/>
      <c r="D1183" s="58"/>
      <c r="E1183" s="58"/>
      <c r="F1183" s="65"/>
      <c r="G1183" s="65"/>
      <c r="H1183" s="66"/>
      <c r="I1183" s="60"/>
      <c r="J1183" s="60"/>
      <c r="K1183" s="61">
        <f t="shared" si="45"/>
        <v>0</v>
      </c>
      <c r="L1183" s="62" t="s">
        <v>75</v>
      </c>
      <c r="M1183" s="67"/>
      <c r="N1183" s="69" t="e">
        <f t="shared" si="46"/>
        <v>#DIV/0!</v>
      </c>
    </row>
    <row r="1184" spans="2:14" x14ac:dyDescent="0.25">
      <c r="B1184" s="57"/>
      <c r="C1184" s="64"/>
      <c r="D1184" s="58"/>
      <c r="E1184" s="58"/>
      <c r="F1184" s="65"/>
      <c r="G1184" s="65"/>
      <c r="H1184" s="66"/>
      <c r="I1184" s="60"/>
      <c r="J1184" s="60"/>
      <c r="K1184" s="61">
        <f t="shared" si="45"/>
        <v>0</v>
      </c>
      <c r="L1184" s="62" t="s">
        <v>75</v>
      </c>
      <c r="M1184" s="67"/>
      <c r="N1184" s="69" t="e">
        <f t="shared" si="46"/>
        <v>#DIV/0!</v>
      </c>
    </row>
    <row r="1185" spans="2:14" x14ac:dyDescent="0.25">
      <c r="B1185" s="57"/>
      <c r="C1185" s="64"/>
      <c r="D1185" s="58"/>
      <c r="E1185" s="58"/>
      <c r="F1185" s="65"/>
      <c r="G1185" s="65"/>
      <c r="H1185" s="66"/>
      <c r="I1185" s="60"/>
      <c r="J1185" s="60"/>
      <c r="K1185" s="61">
        <f t="shared" si="45"/>
        <v>0</v>
      </c>
      <c r="L1185" s="62" t="s">
        <v>75</v>
      </c>
      <c r="M1185" s="67"/>
      <c r="N1185" s="69" t="e">
        <f t="shared" si="46"/>
        <v>#DIV/0!</v>
      </c>
    </row>
    <row r="1186" spans="2:14" x14ac:dyDescent="0.25">
      <c r="B1186" s="57"/>
      <c r="C1186" s="64"/>
      <c r="D1186" s="58"/>
      <c r="E1186" s="58"/>
      <c r="F1186" s="65"/>
      <c r="G1186" s="65"/>
      <c r="H1186" s="66"/>
      <c r="I1186" s="60"/>
      <c r="J1186" s="60"/>
      <c r="K1186" s="61">
        <f t="shared" si="45"/>
        <v>0</v>
      </c>
      <c r="L1186" s="62" t="s">
        <v>75</v>
      </c>
      <c r="M1186" s="67"/>
      <c r="N1186" s="69" t="e">
        <f t="shared" si="46"/>
        <v>#DIV/0!</v>
      </c>
    </row>
    <row r="1187" spans="2:14" x14ac:dyDescent="0.25">
      <c r="B1187" s="57"/>
      <c r="C1187" s="64"/>
      <c r="D1187" s="58"/>
      <c r="E1187" s="58"/>
      <c r="F1187" s="65"/>
      <c r="G1187" s="65"/>
      <c r="H1187" s="66"/>
      <c r="I1187" s="60"/>
      <c r="J1187" s="60"/>
      <c r="K1187" s="61">
        <f t="shared" si="45"/>
        <v>0</v>
      </c>
      <c r="L1187" s="62" t="s">
        <v>75</v>
      </c>
      <c r="M1187" s="67"/>
      <c r="N1187" s="69" t="e">
        <f t="shared" si="46"/>
        <v>#DIV/0!</v>
      </c>
    </row>
    <row r="1188" spans="2:14" x14ac:dyDescent="0.25">
      <c r="B1188" s="57"/>
      <c r="C1188" s="64"/>
      <c r="D1188" s="58"/>
      <c r="E1188" s="58"/>
      <c r="F1188" s="65"/>
      <c r="G1188" s="65"/>
      <c r="H1188" s="66"/>
      <c r="I1188" s="60"/>
      <c r="J1188" s="60"/>
      <c r="K1188" s="61">
        <f t="shared" si="45"/>
        <v>0</v>
      </c>
      <c r="L1188" s="62" t="s">
        <v>75</v>
      </c>
      <c r="M1188" s="67"/>
      <c r="N1188" s="69" t="e">
        <f t="shared" si="46"/>
        <v>#DIV/0!</v>
      </c>
    </row>
    <row r="1189" spans="2:14" x14ac:dyDescent="0.25">
      <c r="B1189" s="57"/>
      <c r="C1189" s="64"/>
      <c r="D1189" s="58"/>
      <c r="E1189" s="58"/>
      <c r="F1189" s="65"/>
      <c r="G1189" s="65"/>
      <c r="H1189" s="66"/>
      <c r="I1189" s="60"/>
      <c r="J1189" s="60"/>
      <c r="K1189" s="61">
        <f t="shared" si="45"/>
        <v>0</v>
      </c>
      <c r="L1189" s="62" t="s">
        <v>75</v>
      </c>
      <c r="M1189" s="67"/>
      <c r="N1189" s="69" t="e">
        <f t="shared" si="46"/>
        <v>#DIV/0!</v>
      </c>
    </row>
    <row r="1190" spans="2:14" x14ac:dyDescent="0.25">
      <c r="B1190" s="57"/>
      <c r="C1190" s="64"/>
      <c r="D1190" s="58"/>
      <c r="E1190" s="58"/>
      <c r="F1190" s="65"/>
      <c r="G1190" s="65"/>
      <c r="H1190" s="66"/>
      <c r="I1190" s="60"/>
      <c r="J1190" s="60"/>
      <c r="K1190" s="61">
        <f t="shared" si="45"/>
        <v>0</v>
      </c>
      <c r="L1190" s="62" t="s">
        <v>75</v>
      </c>
      <c r="M1190" s="67"/>
      <c r="N1190" s="69" t="e">
        <f t="shared" si="46"/>
        <v>#DIV/0!</v>
      </c>
    </row>
    <row r="1191" spans="2:14" x14ac:dyDescent="0.25">
      <c r="B1191" s="57"/>
      <c r="C1191" s="64"/>
      <c r="D1191" s="58"/>
      <c r="E1191" s="58"/>
      <c r="F1191" s="65"/>
      <c r="G1191" s="65"/>
      <c r="H1191" s="66"/>
      <c r="I1191" s="60"/>
      <c r="J1191" s="60"/>
      <c r="K1191" s="61">
        <f t="shared" si="45"/>
        <v>0</v>
      </c>
      <c r="L1191" s="62" t="s">
        <v>75</v>
      </c>
      <c r="M1191" s="67"/>
      <c r="N1191" s="69" t="e">
        <f t="shared" si="46"/>
        <v>#DIV/0!</v>
      </c>
    </row>
    <row r="1192" spans="2:14" x14ac:dyDescent="0.25">
      <c r="B1192" s="57"/>
      <c r="C1192" s="64"/>
      <c r="D1192" s="58"/>
      <c r="E1192" s="58"/>
      <c r="F1192" s="65"/>
      <c r="G1192" s="65"/>
      <c r="H1192" s="66"/>
      <c r="I1192" s="60"/>
      <c r="J1192" s="60"/>
      <c r="K1192" s="61">
        <f t="shared" si="45"/>
        <v>0</v>
      </c>
      <c r="L1192" s="62" t="s">
        <v>75</v>
      </c>
      <c r="M1192" s="67"/>
      <c r="N1192" s="69" t="e">
        <f t="shared" si="46"/>
        <v>#DIV/0!</v>
      </c>
    </row>
    <row r="1193" spans="2:14" x14ac:dyDescent="0.25">
      <c r="B1193" s="57"/>
      <c r="C1193" s="64"/>
      <c r="D1193" s="58"/>
      <c r="E1193" s="58"/>
      <c r="F1193" s="65"/>
      <c r="G1193" s="65"/>
      <c r="H1193" s="66"/>
      <c r="I1193" s="60"/>
      <c r="J1193" s="60"/>
      <c r="K1193" s="61">
        <f t="shared" si="45"/>
        <v>0</v>
      </c>
      <c r="L1193" s="62" t="s">
        <v>75</v>
      </c>
      <c r="M1193" s="67"/>
      <c r="N1193" s="69" t="e">
        <f t="shared" si="46"/>
        <v>#DIV/0!</v>
      </c>
    </row>
    <row r="1194" spans="2:14" x14ac:dyDescent="0.25">
      <c r="B1194" s="57"/>
      <c r="C1194" s="64"/>
      <c r="D1194" s="58"/>
      <c r="E1194" s="58"/>
      <c r="F1194" s="65"/>
      <c r="G1194" s="65"/>
      <c r="H1194" s="66"/>
      <c r="I1194" s="60"/>
      <c r="J1194" s="60"/>
      <c r="K1194" s="61">
        <f t="shared" si="45"/>
        <v>0</v>
      </c>
      <c r="L1194" s="62" t="s">
        <v>75</v>
      </c>
      <c r="M1194" s="67"/>
      <c r="N1194" s="69" t="e">
        <f t="shared" si="46"/>
        <v>#DIV/0!</v>
      </c>
    </row>
    <row r="1195" spans="2:14" x14ac:dyDescent="0.25">
      <c r="B1195" s="57"/>
      <c r="C1195" s="64"/>
      <c r="D1195" s="58"/>
      <c r="E1195" s="58"/>
      <c r="F1195" s="65"/>
      <c r="G1195" s="65"/>
      <c r="H1195" s="66"/>
      <c r="I1195" s="60"/>
      <c r="J1195" s="60"/>
      <c r="K1195" s="61">
        <f t="shared" si="45"/>
        <v>0</v>
      </c>
      <c r="L1195" s="62" t="s">
        <v>75</v>
      </c>
      <c r="M1195" s="67"/>
      <c r="N1195" s="69" t="e">
        <f t="shared" si="46"/>
        <v>#DIV/0!</v>
      </c>
    </row>
    <row r="1196" spans="2:14" x14ac:dyDescent="0.25">
      <c r="B1196" s="57"/>
      <c r="C1196" s="64"/>
      <c r="D1196" s="58"/>
      <c r="E1196" s="58"/>
      <c r="F1196" s="65"/>
      <c r="G1196" s="65"/>
      <c r="H1196" s="66"/>
      <c r="I1196" s="60"/>
      <c r="J1196" s="60"/>
      <c r="K1196" s="61">
        <f t="shared" si="45"/>
        <v>0</v>
      </c>
      <c r="L1196" s="62" t="s">
        <v>75</v>
      </c>
      <c r="M1196" s="67"/>
      <c r="N1196" s="69" t="e">
        <f t="shared" si="46"/>
        <v>#DIV/0!</v>
      </c>
    </row>
    <row r="1197" spans="2:14" x14ac:dyDescent="0.25">
      <c r="B1197" s="57"/>
      <c r="C1197" s="64"/>
      <c r="D1197" s="58"/>
      <c r="E1197" s="58"/>
      <c r="F1197" s="65"/>
      <c r="G1197" s="65"/>
      <c r="H1197" s="66"/>
      <c r="I1197" s="60"/>
      <c r="J1197" s="60"/>
      <c r="K1197" s="61">
        <f t="shared" si="45"/>
        <v>0</v>
      </c>
      <c r="L1197" s="62" t="s">
        <v>75</v>
      </c>
      <c r="M1197" s="67"/>
      <c r="N1197" s="69" t="e">
        <f t="shared" si="46"/>
        <v>#DIV/0!</v>
      </c>
    </row>
    <row r="1198" spans="2:14" x14ac:dyDescent="0.25">
      <c r="B1198" s="57"/>
      <c r="C1198" s="64"/>
      <c r="D1198" s="58"/>
      <c r="E1198" s="58"/>
      <c r="F1198" s="65"/>
      <c r="G1198" s="65"/>
      <c r="H1198" s="66"/>
      <c r="I1198" s="60"/>
      <c r="J1198" s="60"/>
      <c r="K1198" s="61">
        <f t="shared" si="45"/>
        <v>0</v>
      </c>
      <c r="L1198" s="62" t="s">
        <v>75</v>
      </c>
      <c r="M1198" s="67"/>
      <c r="N1198" s="69" t="e">
        <f t="shared" si="46"/>
        <v>#DIV/0!</v>
      </c>
    </row>
    <row r="1199" spans="2:14" x14ac:dyDescent="0.25">
      <c r="B1199" s="57"/>
      <c r="C1199" s="64"/>
      <c r="D1199" s="58"/>
      <c r="E1199" s="58"/>
      <c r="F1199" s="65"/>
      <c r="G1199" s="65"/>
      <c r="H1199" s="66"/>
      <c r="I1199" s="60"/>
      <c r="J1199" s="60"/>
      <c r="K1199" s="61">
        <f t="shared" si="45"/>
        <v>0</v>
      </c>
      <c r="L1199" s="62" t="s">
        <v>75</v>
      </c>
      <c r="M1199" s="67"/>
      <c r="N1199" s="69" t="e">
        <f t="shared" si="46"/>
        <v>#DIV/0!</v>
      </c>
    </row>
    <row r="1200" spans="2:14" x14ac:dyDescent="0.25">
      <c r="B1200" s="57"/>
      <c r="C1200" s="64"/>
      <c r="D1200" s="58"/>
      <c r="E1200" s="58"/>
      <c r="F1200" s="65"/>
      <c r="G1200" s="65"/>
      <c r="H1200" s="66"/>
      <c r="I1200" s="60"/>
      <c r="J1200" s="60"/>
      <c r="K1200" s="61">
        <f t="shared" si="45"/>
        <v>0</v>
      </c>
      <c r="L1200" s="62" t="s">
        <v>75</v>
      </c>
      <c r="M1200" s="67"/>
      <c r="N1200" s="69" t="e">
        <f t="shared" si="46"/>
        <v>#DIV/0!</v>
      </c>
    </row>
    <row r="1201" spans="2:14" x14ac:dyDescent="0.25">
      <c r="B1201" s="57"/>
      <c r="C1201" s="64"/>
      <c r="D1201" s="58"/>
      <c r="E1201" s="58"/>
      <c r="F1201" s="65"/>
      <c r="G1201" s="65"/>
      <c r="H1201" s="66"/>
      <c r="I1201" s="60"/>
      <c r="J1201" s="60"/>
      <c r="K1201" s="61">
        <f t="shared" si="45"/>
        <v>0</v>
      </c>
      <c r="L1201" s="62" t="s">
        <v>75</v>
      </c>
      <c r="M1201" s="67"/>
      <c r="N1201" s="69" t="e">
        <f t="shared" si="46"/>
        <v>#DIV/0!</v>
      </c>
    </row>
    <row r="1202" spans="2:14" x14ac:dyDescent="0.25">
      <c r="B1202" s="57"/>
      <c r="C1202" s="64"/>
      <c r="D1202" s="58"/>
      <c r="E1202" s="58"/>
      <c r="F1202" s="65"/>
      <c r="G1202" s="65"/>
      <c r="H1202" s="66"/>
      <c r="I1202" s="60"/>
      <c r="J1202" s="60"/>
      <c r="K1202" s="61">
        <f t="shared" si="45"/>
        <v>0</v>
      </c>
      <c r="L1202" s="62" t="s">
        <v>75</v>
      </c>
      <c r="M1202" s="67"/>
      <c r="N1202" s="69" t="e">
        <f t="shared" si="46"/>
        <v>#DIV/0!</v>
      </c>
    </row>
    <row r="1203" spans="2:14" x14ac:dyDescent="0.25">
      <c r="B1203" s="57"/>
      <c r="C1203" s="64"/>
      <c r="D1203" s="58"/>
      <c r="E1203" s="58"/>
      <c r="F1203" s="65"/>
      <c r="G1203" s="65"/>
      <c r="H1203" s="66"/>
      <c r="I1203" s="60"/>
      <c r="J1203" s="60"/>
      <c r="K1203" s="61">
        <f t="shared" si="45"/>
        <v>0</v>
      </c>
      <c r="L1203" s="62" t="s">
        <v>75</v>
      </c>
      <c r="M1203" s="67"/>
      <c r="N1203" s="69" t="e">
        <f t="shared" si="46"/>
        <v>#DIV/0!</v>
      </c>
    </row>
    <row r="1204" spans="2:14" x14ac:dyDescent="0.25">
      <c r="B1204" s="57"/>
      <c r="C1204" s="64"/>
      <c r="D1204" s="58"/>
      <c r="E1204" s="58"/>
      <c r="F1204" s="65"/>
      <c r="G1204" s="65"/>
      <c r="H1204" s="66"/>
      <c r="I1204" s="60"/>
      <c r="J1204" s="60"/>
      <c r="K1204" s="61">
        <f t="shared" si="45"/>
        <v>0</v>
      </c>
      <c r="L1204" s="62" t="s">
        <v>75</v>
      </c>
      <c r="M1204" s="67"/>
      <c r="N1204" s="69" t="e">
        <f t="shared" si="46"/>
        <v>#DIV/0!</v>
      </c>
    </row>
    <row r="1205" spans="2:14" x14ac:dyDescent="0.25">
      <c r="B1205" s="57"/>
      <c r="C1205" s="64"/>
      <c r="D1205" s="58"/>
      <c r="E1205" s="58"/>
      <c r="F1205" s="65"/>
      <c r="G1205" s="65"/>
      <c r="H1205" s="66"/>
      <c r="I1205" s="60"/>
      <c r="J1205" s="60"/>
      <c r="K1205" s="61">
        <f t="shared" si="45"/>
        <v>0</v>
      </c>
      <c r="L1205" s="62" t="s">
        <v>75</v>
      </c>
      <c r="M1205" s="67"/>
      <c r="N1205" s="69" t="e">
        <f t="shared" si="46"/>
        <v>#DIV/0!</v>
      </c>
    </row>
    <row r="1206" spans="2:14" x14ac:dyDescent="0.25">
      <c r="B1206" s="57"/>
      <c r="C1206" s="64"/>
      <c r="D1206" s="58"/>
      <c r="E1206" s="58"/>
      <c r="F1206" s="65"/>
      <c r="G1206" s="65"/>
      <c r="H1206" s="66"/>
      <c r="I1206" s="60"/>
      <c r="J1206" s="60"/>
      <c r="K1206" s="61">
        <f t="shared" si="45"/>
        <v>0</v>
      </c>
      <c r="L1206" s="62" t="s">
        <v>75</v>
      </c>
      <c r="M1206" s="67"/>
      <c r="N1206" s="69" t="e">
        <f t="shared" si="46"/>
        <v>#DIV/0!</v>
      </c>
    </row>
    <row r="1207" spans="2:14" x14ac:dyDescent="0.25">
      <c r="B1207" s="57"/>
      <c r="C1207" s="64"/>
      <c r="D1207" s="58"/>
      <c r="E1207" s="58"/>
      <c r="F1207" s="65"/>
      <c r="G1207" s="65"/>
      <c r="H1207" s="66"/>
      <c r="I1207" s="60"/>
      <c r="J1207" s="60"/>
      <c r="K1207" s="61">
        <f t="shared" si="45"/>
        <v>0</v>
      </c>
      <c r="L1207" s="62" t="s">
        <v>75</v>
      </c>
      <c r="M1207" s="67"/>
      <c r="N1207" s="69" t="e">
        <f t="shared" si="46"/>
        <v>#DIV/0!</v>
      </c>
    </row>
    <row r="1208" spans="2:14" x14ac:dyDescent="0.25">
      <c r="B1208" s="57"/>
      <c r="C1208" s="64"/>
      <c r="D1208" s="58"/>
      <c r="E1208" s="58"/>
      <c r="F1208" s="65"/>
      <c r="G1208" s="65"/>
      <c r="H1208" s="66"/>
      <c r="I1208" s="60"/>
      <c r="J1208" s="60"/>
      <c r="K1208" s="61">
        <f t="shared" si="45"/>
        <v>0</v>
      </c>
      <c r="L1208" s="62" t="s">
        <v>75</v>
      </c>
      <c r="M1208" s="67"/>
      <c r="N1208" s="69" t="e">
        <f t="shared" si="46"/>
        <v>#DIV/0!</v>
      </c>
    </row>
    <row r="1209" spans="2:14" x14ac:dyDescent="0.25">
      <c r="B1209" s="57"/>
      <c r="C1209" s="64"/>
      <c r="D1209" s="58"/>
      <c r="E1209" s="58"/>
      <c r="F1209" s="65"/>
      <c r="G1209" s="65"/>
      <c r="H1209" s="66"/>
      <c r="I1209" s="60"/>
      <c r="J1209" s="60"/>
      <c r="K1209" s="61">
        <f t="shared" si="45"/>
        <v>0</v>
      </c>
      <c r="L1209" s="62" t="s">
        <v>75</v>
      </c>
      <c r="M1209" s="67"/>
      <c r="N1209" s="69" t="e">
        <f t="shared" si="46"/>
        <v>#DIV/0!</v>
      </c>
    </row>
    <row r="1210" spans="2:14" x14ac:dyDescent="0.25">
      <c r="B1210" s="57"/>
      <c r="C1210" s="64"/>
      <c r="D1210" s="58"/>
      <c r="E1210" s="58"/>
      <c r="F1210" s="65"/>
      <c r="G1210" s="65"/>
      <c r="H1210" s="66"/>
      <c r="I1210" s="60"/>
      <c r="J1210" s="60"/>
      <c r="K1210" s="61">
        <f t="shared" si="45"/>
        <v>0</v>
      </c>
      <c r="L1210" s="62" t="s">
        <v>75</v>
      </c>
      <c r="M1210" s="67"/>
      <c r="N1210" s="69" t="e">
        <f t="shared" si="46"/>
        <v>#DIV/0!</v>
      </c>
    </row>
    <row r="1211" spans="2:14" x14ac:dyDescent="0.25">
      <c r="B1211" s="57"/>
      <c r="C1211" s="64"/>
      <c r="D1211" s="58"/>
      <c r="E1211" s="58"/>
      <c r="F1211" s="65"/>
      <c r="G1211" s="65"/>
      <c r="H1211" s="66"/>
      <c r="I1211" s="60"/>
      <c r="J1211" s="60"/>
      <c r="K1211" s="61">
        <f t="shared" si="45"/>
        <v>0</v>
      </c>
      <c r="L1211" s="62" t="s">
        <v>75</v>
      </c>
      <c r="M1211" s="67"/>
      <c r="N1211" s="69" t="e">
        <f t="shared" si="46"/>
        <v>#DIV/0!</v>
      </c>
    </row>
    <row r="1212" spans="2:14" x14ac:dyDescent="0.25">
      <c r="B1212" s="57"/>
      <c r="C1212" s="64"/>
      <c r="D1212" s="58"/>
      <c r="E1212" s="58"/>
      <c r="F1212" s="65"/>
      <c r="G1212" s="65"/>
      <c r="H1212" s="66"/>
      <c r="I1212" s="60"/>
      <c r="J1212" s="60"/>
      <c r="K1212" s="61">
        <f t="shared" si="45"/>
        <v>0</v>
      </c>
      <c r="L1212" s="62" t="s">
        <v>75</v>
      </c>
      <c r="M1212" s="67"/>
      <c r="N1212" s="69" t="e">
        <f t="shared" si="46"/>
        <v>#DIV/0!</v>
      </c>
    </row>
    <row r="1213" spans="2:14" x14ac:dyDescent="0.25">
      <c r="B1213" s="57"/>
      <c r="C1213" s="64"/>
      <c r="D1213" s="58"/>
      <c r="E1213" s="58"/>
      <c r="F1213" s="65"/>
      <c r="G1213" s="65"/>
      <c r="H1213" s="66"/>
      <c r="I1213" s="60"/>
      <c r="J1213" s="60"/>
      <c r="K1213" s="61">
        <f t="shared" si="45"/>
        <v>0</v>
      </c>
      <c r="L1213" s="62" t="s">
        <v>75</v>
      </c>
      <c r="M1213" s="67"/>
      <c r="N1213" s="69" t="e">
        <f t="shared" si="46"/>
        <v>#DIV/0!</v>
      </c>
    </row>
    <row r="1214" spans="2:14" x14ac:dyDescent="0.25">
      <c r="B1214" s="57"/>
      <c r="C1214" s="64"/>
      <c r="D1214" s="58"/>
      <c r="E1214" s="58"/>
      <c r="F1214" s="65"/>
      <c r="G1214" s="65"/>
      <c r="H1214" s="66"/>
      <c r="I1214" s="60"/>
      <c r="J1214" s="60"/>
      <c r="K1214" s="61">
        <f t="shared" si="45"/>
        <v>0</v>
      </c>
      <c r="L1214" s="62" t="s">
        <v>75</v>
      </c>
      <c r="M1214" s="67"/>
      <c r="N1214" s="69" t="e">
        <f t="shared" si="46"/>
        <v>#DIV/0!</v>
      </c>
    </row>
    <row r="1215" spans="2:14" x14ac:dyDescent="0.25">
      <c r="B1215" s="57"/>
      <c r="C1215" s="64"/>
      <c r="D1215" s="58"/>
      <c r="E1215" s="58"/>
      <c r="F1215" s="65"/>
      <c r="G1215" s="65"/>
      <c r="H1215" s="66"/>
      <c r="I1215" s="60"/>
      <c r="J1215" s="60"/>
      <c r="K1215" s="61">
        <f t="shared" si="45"/>
        <v>0</v>
      </c>
      <c r="L1215" s="62" t="s">
        <v>75</v>
      </c>
      <c r="M1215" s="67"/>
      <c r="N1215" s="69" t="e">
        <f t="shared" si="46"/>
        <v>#DIV/0!</v>
      </c>
    </row>
    <row r="1216" spans="2:14" x14ac:dyDescent="0.25">
      <c r="B1216" s="57"/>
      <c r="C1216" s="64"/>
      <c r="D1216" s="58"/>
      <c r="E1216" s="58"/>
      <c r="F1216" s="65"/>
      <c r="G1216" s="65"/>
      <c r="H1216" s="66"/>
      <c r="I1216" s="60"/>
      <c r="J1216" s="60"/>
      <c r="K1216" s="61">
        <f t="shared" si="45"/>
        <v>0</v>
      </c>
      <c r="L1216" s="62" t="s">
        <v>75</v>
      </c>
      <c r="M1216" s="67"/>
      <c r="N1216" s="69" t="e">
        <f t="shared" si="46"/>
        <v>#DIV/0!</v>
      </c>
    </row>
    <row r="1217" spans="2:14" x14ac:dyDescent="0.25">
      <c r="B1217" s="57"/>
      <c r="C1217" s="64"/>
      <c r="D1217" s="58"/>
      <c r="E1217" s="58"/>
      <c r="F1217" s="65"/>
      <c r="G1217" s="65"/>
      <c r="H1217" s="66"/>
      <c r="I1217" s="60"/>
      <c r="J1217" s="60"/>
      <c r="K1217" s="61">
        <f t="shared" si="45"/>
        <v>0</v>
      </c>
      <c r="L1217" s="62" t="s">
        <v>75</v>
      </c>
      <c r="M1217" s="67"/>
      <c r="N1217" s="69" t="e">
        <f t="shared" si="46"/>
        <v>#DIV/0!</v>
      </c>
    </row>
    <row r="1218" spans="2:14" x14ac:dyDescent="0.25">
      <c r="B1218" s="57"/>
      <c r="C1218" s="64"/>
      <c r="D1218" s="58"/>
      <c r="E1218" s="58"/>
      <c r="F1218" s="65"/>
      <c r="G1218" s="65"/>
      <c r="H1218" s="66"/>
      <c r="I1218" s="60"/>
      <c r="J1218" s="60"/>
      <c r="K1218" s="61">
        <f t="shared" si="45"/>
        <v>0</v>
      </c>
      <c r="L1218" s="62" t="s">
        <v>75</v>
      </c>
      <c r="M1218" s="67"/>
      <c r="N1218" s="69" t="e">
        <f t="shared" si="46"/>
        <v>#DIV/0!</v>
      </c>
    </row>
    <row r="1219" spans="2:14" x14ac:dyDescent="0.25">
      <c r="B1219" s="57"/>
      <c r="C1219" s="64"/>
      <c r="D1219" s="58"/>
      <c r="E1219" s="58"/>
      <c r="F1219" s="65"/>
      <c r="G1219" s="65"/>
      <c r="H1219" s="66"/>
      <c r="I1219" s="60"/>
      <c r="J1219" s="60"/>
      <c r="K1219" s="61">
        <f t="shared" si="45"/>
        <v>0</v>
      </c>
      <c r="L1219" s="62" t="s">
        <v>75</v>
      </c>
      <c r="M1219" s="67"/>
      <c r="N1219" s="69" t="e">
        <f t="shared" si="46"/>
        <v>#DIV/0!</v>
      </c>
    </row>
    <row r="1220" spans="2:14" x14ac:dyDescent="0.25">
      <c r="B1220" s="57"/>
      <c r="C1220" s="64"/>
      <c r="D1220" s="58"/>
      <c r="E1220" s="58"/>
      <c r="F1220" s="65"/>
      <c r="G1220" s="65"/>
      <c r="H1220" s="66"/>
      <c r="I1220" s="60"/>
      <c r="J1220" s="60"/>
      <c r="K1220" s="61">
        <f t="shared" si="45"/>
        <v>0</v>
      </c>
      <c r="L1220" s="62" t="s">
        <v>75</v>
      </c>
      <c r="M1220" s="67"/>
      <c r="N1220" s="69" t="e">
        <f t="shared" si="46"/>
        <v>#DIV/0!</v>
      </c>
    </row>
    <row r="1221" spans="2:14" x14ac:dyDescent="0.25">
      <c r="B1221" s="57"/>
      <c r="C1221" s="64"/>
      <c r="D1221" s="58"/>
      <c r="E1221" s="58"/>
      <c r="F1221" s="65"/>
      <c r="G1221" s="65"/>
      <c r="H1221" s="66"/>
      <c r="I1221" s="60"/>
      <c r="J1221" s="60"/>
      <c r="K1221" s="61">
        <f t="shared" si="45"/>
        <v>0</v>
      </c>
      <c r="L1221" s="62" t="s">
        <v>75</v>
      </c>
      <c r="M1221" s="67"/>
      <c r="N1221" s="69" t="e">
        <f t="shared" si="46"/>
        <v>#DIV/0!</v>
      </c>
    </row>
    <row r="1222" spans="2:14" x14ac:dyDescent="0.25">
      <c r="B1222" s="57"/>
      <c r="C1222" s="64"/>
      <c r="D1222" s="58"/>
      <c r="E1222" s="58"/>
      <c r="F1222" s="65"/>
      <c r="G1222" s="65"/>
      <c r="H1222" s="66"/>
      <c r="I1222" s="60"/>
      <c r="J1222" s="60"/>
      <c r="K1222" s="61">
        <f t="shared" si="45"/>
        <v>0</v>
      </c>
      <c r="L1222" s="62" t="s">
        <v>75</v>
      </c>
      <c r="M1222" s="67"/>
      <c r="N1222" s="69" t="e">
        <f t="shared" si="46"/>
        <v>#DIV/0!</v>
      </c>
    </row>
    <row r="1223" spans="2:14" x14ac:dyDescent="0.25">
      <c r="B1223" s="57"/>
      <c r="C1223" s="64"/>
      <c r="D1223" s="58"/>
      <c r="E1223" s="58"/>
      <c r="F1223" s="65"/>
      <c r="G1223" s="65"/>
      <c r="H1223" s="66"/>
      <c r="I1223" s="60"/>
      <c r="J1223" s="60"/>
      <c r="K1223" s="61">
        <f t="shared" si="45"/>
        <v>0</v>
      </c>
      <c r="L1223" s="62" t="s">
        <v>75</v>
      </c>
      <c r="M1223" s="67"/>
      <c r="N1223" s="69" t="e">
        <f t="shared" si="46"/>
        <v>#DIV/0!</v>
      </c>
    </row>
    <row r="1224" spans="2:14" x14ac:dyDescent="0.25">
      <c r="B1224" s="57"/>
      <c r="C1224" s="64"/>
      <c r="D1224" s="58"/>
      <c r="E1224" s="58"/>
      <c r="F1224" s="65"/>
      <c r="G1224" s="65"/>
      <c r="H1224" s="66"/>
      <c r="I1224" s="60"/>
      <c r="J1224" s="60"/>
      <c r="K1224" s="61">
        <f t="shared" si="45"/>
        <v>0</v>
      </c>
      <c r="L1224" s="62" t="s">
        <v>75</v>
      </c>
      <c r="M1224" s="67"/>
      <c r="N1224" s="69" t="e">
        <f t="shared" si="46"/>
        <v>#DIV/0!</v>
      </c>
    </row>
    <row r="1225" spans="2:14" x14ac:dyDescent="0.25">
      <c r="B1225" s="57"/>
      <c r="C1225" s="64"/>
      <c r="D1225" s="58"/>
      <c r="E1225" s="58"/>
      <c r="F1225" s="65"/>
      <c r="G1225" s="65"/>
      <c r="H1225" s="66"/>
      <c r="I1225" s="60"/>
      <c r="J1225" s="60"/>
      <c r="K1225" s="61">
        <f t="shared" ref="K1225:K1288" si="47">+J1225-I1225</f>
        <v>0</v>
      </c>
      <c r="L1225" s="62" t="s">
        <v>75</v>
      </c>
      <c r="M1225" s="67"/>
      <c r="N1225" s="69" t="e">
        <f t="shared" ref="N1225:N1288" si="48">+K1226/M1226</f>
        <v>#DIV/0!</v>
      </c>
    </row>
    <row r="1226" spans="2:14" x14ac:dyDescent="0.25">
      <c r="B1226" s="57"/>
      <c r="C1226" s="64"/>
      <c r="D1226" s="58"/>
      <c r="E1226" s="58"/>
      <c r="F1226" s="65"/>
      <c r="G1226" s="65"/>
      <c r="H1226" s="66"/>
      <c r="I1226" s="60"/>
      <c r="J1226" s="60"/>
      <c r="K1226" s="61">
        <f t="shared" si="47"/>
        <v>0</v>
      </c>
      <c r="L1226" s="62" t="s">
        <v>75</v>
      </c>
      <c r="M1226" s="67"/>
      <c r="N1226" s="69" t="e">
        <f t="shared" si="48"/>
        <v>#DIV/0!</v>
      </c>
    </row>
    <row r="1227" spans="2:14" x14ac:dyDescent="0.25">
      <c r="B1227" s="57"/>
      <c r="C1227" s="64"/>
      <c r="D1227" s="58"/>
      <c r="E1227" s="58"/>
      <c r="F1227" s="65"/>
      <c r="G1227" s="65"/>
      <c r="H1227" s="66"/>
      <c r="I1227" s="60"/>
      <c r="J1227" s="60"/>
      <c r="K1227" s="61">
        <f t="shared" si="47"/>
        <v>0</v>
      </c>
      <c r="L1227" s="62" t="s">
        <v>75</v>
      </c>
      <c r="M1227" s="67"/>
      <c r="N1227" s="69" t="e">
        <f t="shared" si="48"/>
        <v>#DIV/0!</v>
      </c>
    </row>
    <row r="1228" spans="2:14" x14ac:dyDescent="0.25">
      <c r="B1228" s="57"/>
      <c r="C1228" s="64"/>
      <c r="D1228" s="58"/>
      <c r="E1228" s="58"/>
      <c r="F1228" s="65"/>
      <c r="G1228" s="65"/>
      <c r="H1228" s="66"/>
      <c r="I1228" s="60"/>
      <c r="J1228" s="60"/>
      <c r="K1228" s="61">
        <f t="shared" si="47"/>
        <v>0</v>
      </c>
      <c r="L1228" s="62" t="s">
        <v>75</v>
      </c>
      <c r="M1228" s="67"/>
      <c r="N1228" s="69" t="e">
        <f t="shared" si="48"/>
        <v>#DIV/0!</v>
      </c>
    </row>
    <row r="1229" spans="2:14" x14ac:dyDescent="0.25">
      <c r="B1229" s="57"/>
      <c r="C1229" s="64"/>
      <c r="D1229" s="58"/>
      <c r="E1229" s="58"/>
      <c r="F1229" s="65"/>
      <c r="G1229" s="65"/>
      <c r="H1229" s="66"/>
      <c r="I1229" s="60"/>
      <c r="J1229" s="60"/>
      <c r="K1229" s="61">
        <f t="shared" si="47"/>
        <v>0</v>
      </c>
      <c r="L1229" s="62" t="s">
        <v>75</v>
      </c>
      <c r="M1229" s="67"/>
      <c r="N1229" s="69" t="e">
        <f t="shared" si="48"/>
        <v>#DIV/0!</v>
      </c>
    </row>
    <row r="1230" spans="2:14" x14ac:dyDescent="0.25">
      <c r="B1230" s="57"/>
      <c r="C1230" s="64"/>
      <c r="D1230" s="58"/>
      <c r="E1230" s="58"/>
      <c r="F1230" s="65"/>
      <c r="G1230" s="65"/>
      <c r="H1230" s="66"/>
      <c r="I1230" s="60"/>
      <c r="J1230" s="60"/>
      <c r="K1230" s="61">
        <f t="shared" si="47"/>
        <v>0</v>
      </c>
      <c r="L1230" s="62" t="s">
        <v>75</v>
      </c>
      <c r="M1230" s="67"/>
      <c r="N1230" s="69" t="e">
        <f t="shared" si="48"/>
        <v>#DIV/0!</v>
      </c>
    </row>
    <row r="1231" spans="2:14" x14ac:dyDescent="0.25">
      <c r="B1231" s="57"/>
      <c r="C1231" s="64"/>
      <c r="D1231" s="58"/>
      <c r="E1231" s="58"/>
      <c r="F1231" s="65"/>
      <c r="G1231" s="65"/>
      <c r="H1231" s="66"/>
      <c r="I1231" s="60"/>
      <c r="J1231" s="60"/>
      <c r="K1231" s="61">
        <f t="shared" si="47"/>
        <v>0</v>
      </c>
      <c r="L1231" s="62" t="s">
        <v>75</v>
      </c>
      <c r="M1231" s="67"/>
      <c r="N1231" s="69" t="e">
        <f t="shared" si="48"/>
        <v>#DIV/0!</v>
      </c>
    </row>
    <row r="1232" spans="2:14" x14ac:dyDescent="0.25">
      <c r="B1232" s="57"/>
      <c r="C1232" s="64"/>
      <c r="D1232" s="58"/>
      <c r="E1232" s="58"/>
      <c r="F1232" s="65"/>
      <c r="G1232" s="65"/>
      <c r="H1232" s="66"/>
      <c r="I1232" s="60"/>
      <c r="J1232" s="60"/>
      <c r="K1232" s="61">
        <f t="shared" si="47"/>
        <v>0</v>
      </c>
      <c r="L1232" s="62" t="s">
        <v>75</v>
      </c>
      <c r="M1232" s="67"/>
      <c r="N1232" s="69" t="e">
        <f t="shared" si="48"/>
        <v>#DIV/0!</v>
      </c>
    </row>
    <row r="1233" spans="2:14" x14ac:dyDescent="0.25">
      <c r="B1233" s="57"/>
      <c r="C1233" s="64"/>
      <c r="D1233" s="58"/>
      <c r="E1233" s="58"/>
      <c r="F1233" s="65"/>
      <c r="G1233" s="65"/>
      <c r="H1233" s="66"/>
      <c r="I1233" s="60"/>
      <c r="J1233" s="60"/>
      <c r="K1233" s="61">
        <f t="shared" si="47"/>
        <v>0</v>
      </c>
      <c r="L1233" s="62" t="s">
        <v>75</v>
      </c>
      <c r="M1233" s="67"/>
      <c r="N1233" s="69" t="e">
        <f t="shared" si="48"/>
        <v>#DIV/0!</v>
      </c>
    </row>
    <row r="1234" spans="2:14" x14ac:dyDescent="0.25">
      <c r="B1234" s="57"/>
      <c r="C1234" s="64"/>
      <c r="D1234" s="58"/>
      <c r="E1234" s="58"/>
      <c r="F1234" s="65"/>
      <c r="G1234" s="65"/>
      <c r="H1234" s="66"/>
      <c r="I1234" s="60"/>
      <c r="J1234" s="60"/>
      <c r="K1234" s="61">
        <f t="shared" si="47"/>
        <v>0</v>
      </c>
      <c r="L1234" s="62" t="s">
        <v>75</v>
      </c>
      <c r="M1234" s="67"/>
      <c r="N1234" s="69" t="e">
        <f t="shared" si="48"/>
        <v>#DIV/0!</v>
      </c>
    </row>
    <row r="1235" spans="2:14" x14ac:dyDescent="0.25">
      <c r="B1235" s="57"/>
      <c r="C1235" s="64"/>
      <c r="D1235" s="58"/>
      <c r="E1235" s="58"/>
      <c r="F1235" s="65"/>
      <c r="G1235" s="65"/>
      <c r="H1235" s="66"/>
      <c r="I1235" s="60"/>
      <c r="J1235" s="60"/>
      <c r="K1235" s="61">
        <f t="shared" si="47"/>
        <v>0</v>
      </c>
      <c r="L1235" s="62" t="s">
        <v>75</v>
      </c>
      <c r="M1235" s="67"/>
      <c r="N1235" s="69" t="e">
        <f t="shared" si="48"/>
        <v>#DIV/0!</v>
      </c>
    </row>
    <row r="1236" spans="2:14" x14ac:dyDescent="0.25">
      <c r="B1236" s="57"/>
      <c r="C1236" s="64"/>
      <c r="D1236" s="58"/>
      <c r="E1236" s="58"/>
      <c r="F1236" s="65"/>
      <c r="G1236" s="65"/>
      <c r="H1236" s="66"/>
      <c r="I1236" s="60"/>
      <c r="J1236" s="60"/>
      <c r="K1236" s="61">
        <f t="shared" si="47"/>
        <v>0</v>
      </c>
      <c r="L1236" s="62" t="s">
        <v>75</v>
      </c>
      <c r="M1236" s="67"/>
      <c r="N1236" s="69" t="e">
        <f t="shared" si="48"/>
        <v>#DIV/0!</v>
      </c>
    </row>
    <row r="1237" spans="2:14" x14ac:dyDescent="0.25">
      <c r="B1237" s="57"/>
      <c r="C1237" s="64"/>
      <c r="D1237" s="58"/>
      <c r="E1237" s="58"/>
      <c r="F1237" s="65"/>
      <c r="G1237" s="65"/>
      <c r="H1237" s="66"/>
      <c r="I1237" s="60"/>
      <c r="J1237" s="60"/>
      <c r="K1237" s="61">
        <f t="shared" si="47"/>
        <v>0</v>
      </c>
      <c r="L1237" s="62" t="s">
        <v>75</v>
      </c>
      <c r="M1237" s="67"/>
      <c r="N1237" s="69" t="e">
        <f t="shared" si="48"/>
        <v>#DIV/0!</v>
      </c>
    </row>
    <row r="1238" spans="2:14" x14ac:dyDescent="0.25">
      <c r="B1238" s="57"/>
      <c r="C1238" s="64"/>
      <c r="D1238" s="58"/>
      <c r="E1238" s="58"/>
      <c r="F1238" s="65"/>
      <c r="G1238" s="65"/>
      <c r="H1238" s="66"/>
      <c r="I1238" s="60"/>
      <c r="J1238" s="60"/>
      <c r="K1238" s="61">
        <f t="shared" si="47"/>
        <v>0</v>
      </c>
      <c r="L1238" s="62" t="s">
        <v>75</v>
      </c>
      <c r="M1238" s="67"/>
      <c r="N1238" s="69" t="e">
        <f t="shared" si="48"/>
        <v>#DIV/0!</v>
      </c>
    </row>
    <row r="1239" spans="2:14" x14ac:dyDescent="0.25">
      <c r="B1239" s="57"/>
      <c r="C1239" s="64"/>
      <c r="D1239" s="58"/>
      <c r="E1239" s="58"/>
      <c r="F1239" s="65"/>
      <c r="G1239" s="65"/>
      <c r="H1239" s="66"/>
      <c r="I1239" s="60"/>
      <c r="J1239" s="60"/>
      <c r="K1239" s="61">
        <f t="shared" si="47"/>
        <v>0</v>
      </c>
      <c r="L1239" s="62" t="s">
        <v>75</v>
      </c>
      <c r="M1239" s="67"/>
      <c r="N1239" s="69" t="e">
        <f t="shared" si="48"/>
        <v>#DIV/0!</v>
      </c>
    </row>
    <row r="1240" spans="2:14" x14ac:dyDescent="0.25">
      <c r="B1240" s="57"/>
      <c r="C1240" s="64"/>
      <c r="D1240" s="58"/>
      <c r="E1240" s="58"/>
      <c r="F1240" s="65"/>
      <c r="G1240" s="65"/>
      <c r="H1240" s="66"/>
      <c r="I1240" s="60"/>
      <c r="J1240" s="60"/>
      <c r="K1240" s="61">
        <f t="shared" si="47"/>
        <v>0</v>
      </c>
      <c r="L1240" s="62" t="s">
        <v>75</v>
      </c>
      <c r="M1240" s="67"/>
      <c r="N1240" s="69" t="e">
        <f t="shared" si="48"/>
        <v>#DIV/0!</v>
      </c>
    </row>
    <row r="1241" spans="2:14" x14ac:dyDescent="0.25">
      <c r="B1241" s="57"/>
      <c r="C1241" s="64"/>
      <c r="D1241" s="58"/>
      <c r="E1241" s="58"/>
      <c r="F1241" s="65"/>
      <c r="G1241" s="65"/>
      <c r="H1241" s="66"/>
      <c r="I1241" s="60"/>
      <c r="J1241" s="60"/>
      <c r="K1241" s="61">
        <f t="shared" si="47"/>
        <v>0</v>
      </c>
      <c r="L1241" s="62" t="s">
        <v>75</v>
      </c>
      <c r="M1241" s="67"/>
      <c r="N1241" s="69" t="e">
        <f t="shared" si="48"/>
        <v>#DIV/0!</v>
      </c>
    </row>
    <row r="1242" spans="2:14" x14ac:dyDescent="0.25">
      <c r="B1242" s="57"/>
      <c r="C1242" s="64"/>
      <c r="D1242" s="58"/>
      <c r="E1242" s="58"/>
      <c r="F1242" s="65"/>
      <c r="G1242" s="65"/>
      <c r="H1242" s="66"/>
      <c r="I1242" s="60"/>
      <c r="J1242" s="60"/>
      <c r="K1242" s="61">
        <f t="shared" si="47"/>
        <v>0</v>
      </c>
      <c r="L1242" s="62" t="s">
        <v>75</v>
      </c>
      <c r="M1242" s="67"/>
      <c r="N1242" s="69" t="e">
        <f t="shared" si="48"/>
        <v>#DIV/0!</v>
      </c>
    </row>
    <row r="1243" spans="2:14" x14ac:dyDescent="0.25">
      <c r="B1243" s="57"/>
      <c r="C1243" s="64"/>
      <c r="D1243" s="58"/>
      <c r="E1243" s="58"/>
      <c r="F1243" s="65"/>
      <c r="G1243" s="65"/>
      <c r="H1243" s="66"/>
      <c r="I1243" s="60"/>
      <c r="J1243" s="60"/>
      <c r="K1243" s="61">
        <f t="shared" si="47"/>
        <v>0</v>
      </c>
      <c r="L1243" s="62" t="s">
        <v>75</v>
      </c>
      <c r="M1243" s="67"/>
      <c r="N1243" s="69" t="e">
        <f t="shared" si="48"/>
        <v>#DIV/0!</v>
      </c>
    </row>
    <row r="1244" spans="2:14" x14ac:dyDescent="0.25">
      <c r="B1244" s="57"/>
      <c r="C1244" s="64"/>
      <c r="D1244" s="58"/>
      <c r="E1244" s="58"/>
      <c r="F1244" s="65"/>
      <c r="G1244" s="65"/>
      <c r="H1244" s="66"/>
      <c r="I1244" s="60"/>
      <c r="J1244" s="60"/>
      <c r="K1244" s="61">
        <f t="shared" si="47"/>
        <v>0</v>
      </c>
      <c r="L1244" s="62" t="s">
        <v>75</v>
      </c>
      <c r="M1244" s="67"/>
      <c r="N1244" s="69" t="e">
        <f t="shared" si="48"/>
        <v>#DIV/0!</v>
      </c>
    </row>
    <row r="1245" spans="2:14" x14ac:dyDescent="0.25">
      <c r="B1245" s="57"/>
      <c r="C1245" s="64"/>
      <c r="D1245" s="58"/>
      <c r="E1245" s="58"/>
      <c r="F1245" s="65"/>
      <c r="G1245" s="65"/>
      <c r="H1245" s="66"/>
      <c r="I1245" s="60"/>
      <c r="J1245" s="60"/>
      <c r="K1245" s="61">
        <f t="shared" si="47"/>
        <v>0</v>
      </c>
      <c r="L1245" s="62" t="s">
        <v>75</v>
      </c>
      <c r="M1245" s="67"/>
      <c r="N1245" s="69" t="e">
        <f t="shared" si="48"/>
        <v>#DIV/0!</v>
      </c>
    </row>
    <row r="1246" spans="2:14" x14ac:dyDescent="0.25">
      <c r="B1246" s="57"/>
      <c r="C1246" s="64"/>
      <c r="D1246" s="58"/>
      <c r="E1246" s="58"/>
      <c r="F1246" s="65"/>
      <c r="G1246" s="65"/>
      <c r="H1246" s="66"/>
      <c r="I1246" s="60"/>
      <c r="J1246" s="60"/>
      <c r="K1246" s="61">
        <f t="shared" si="47"/>
        <v>0</v>
      </c>
      <c r="L1246" s="62" t="s">
        <v>75</v>
      </c>
      <c r="M1246" s="67"/>
      <c r="N1246" s="69" t="e">
        <f t="shared" si="48"/>
        <v>#DIV/0!</v>
      </c>
    </row>
    <row r="1247" spans="2:14" x14ac:dyDescent="0.25">
      <c r="B1247" s="57"/>
      <c r="C1247" s="64"/>
      <c r="D1247" s="58"/>
      <c r="E1247" s="58"/>
      <c r="F1247" s="65"/>
      <c r="G1247" s="65"/>
      <c r="H1247" s="66"/>
      <c r="I1247" s="60"/>
      <c r="J1247" s="60"/>
      <c r="K1247" s="61">
        <f t="shared" si="47"/>
        <v>0</v>
      </c>
      <c r="L1247" s="62" t="s">
        <v>75</v>
      </c>
      <c r="M1247" s="67"/>
      <c r="N1247" s="69" t="e">
        <f t="shared" si="48"/>
        <v>#DIV/0!</v>
      </c>
    </row>
    <row r="1248" spans="2:14" x14ac:dyDescent="0.25">
      <c r="B1248" s="57"/>
      <c r="C1248" s="64"/>
      <c r="D1248" s="58"/>
      <c r="E1248" s="58"/>
      <c r="F1248" s="65"/>
      <c r="G1248" s="65"/>
      <c r="H1248" s="66"/>
      <c r="I1248" s="60"/>
      <c r="J1248" s="60"/>
      <c r="K1248" s="61">
        <f t="shared" si="47"/>
        <v>0</v>
      </c>
      <c r="L1248" s="62" t="s">
        <v>75</v>
      </c>
      <c r="M1248" s="67"/>
      <c r="N1248" s="69" t="e">
        <f t="shared" si="48"/>
        <v>#DIV/0!</v>
      </c>
    </row>
    <row r="1249" spans="2:14" x14ac:dyDescent="0.25">
      <c r="B1249" s="57"/>
      <c r="C1249" s="64"/>
      <c r="D1249" s="58"/>
      <c r="E1249" s="58"/>
      <c r="F1249" s="65"/>
      <c r="G1249" s="65"/>
      <c r="H1249" s="66"/>
      <c r="I1249" s="60"/>
      <c r="J1249" s="60"/>
      <c r="K1249" s="61">
        <f t="shared" si="47"/>
        <v>0</v>
      </c>
      <c r="L1249" s="62" t="s">
        <v>75</v>
      </c>
      <c r="M1249" s="67"/>
      <c r="N1249" s="69" t="e">
        <f t="shared" si="48"/>
        <v>#DIV/0!</v>
      </c>
    </row>
    <row r="1250" spans="2:14" x14ac:dyDescent="0.25">
      <c r="B1250" s="57"/>
      <c r="C1250" s="64"/>
      <c r="D1250" s="58"/>
      <c r="E1250" s="58"/>
      <c r="F1250" s="65"/>
      <c r="G1250" s="65"/>
      <c r="H1250" s="66"/>
      <c r="I1250" s="60"/>
      <c r="J1250" s="60"/>
      <c r="K1250" s="61">
        <f t="shared" si="47"/>
        <v>0</v>
      </c>
      <c r="L1250" s="62" t="s">
        <v>75</v>
      </c>
      <c r="M1250" s="67"/>
      <c r="N1250" s="69" t="e">
        <f t="shared" si="48"/>
        <v>#DIV/0!</v>
      </c>
    </row>
    <row r="1251" spans="2:14" x14ac:dyDescent="0.25">
      <c r="B1251" s="57"/>
      <c r="C1251" s="64"/>
      <c r="D1251" s="58"/>
      <c r="E1251" s="58"/>
      <c r="F1251" s="65"/>
      <c r="G1251" s="65"/>
      <c r="H1251" s="66"/>
      <c r="I1251" s="60"/>
      <c r="J1251" s="60"/>
      <c r="K1251" s="61">
        <f t="shared" si="47"/>
        <v>0</v>
      </c>
      <c r="L1251" s="62" t="s">
        <v>75</v>
      </c>
      <c r="M1251" s="67"/>
      <c r="N1251" s="69" t="e">
        <f t="shared" si="48"/>
        <v>#DIV/0!</v>
      </c>
    </row>
    <row r="1252" spans="2:14" x14ac:dyDescent="0.25">
      <c r="B1252" s="57"/>
      <c r="C1252" s="64"/>
      <c r="D1252" s="58"/>
      <c r="E1252" s="58"/>
      <c r="F1252" s="65"/>
      <c r="G1252" s="65"/>
      <c r="H1252" s="66"/>
      <c r="I1252" s="60"/>
      <c r="J1252" s="60"/>
      <c r="K1252" s="61">
        <f t="shared" si="47"/>
        <v>0</v>
      </c>
      <c r="L1252" s="62" t="s">
        <v>75</v>
      </c>
      <c r="M1252" s="67"/>
      <c r="N1252" s="69" t="e">
        <f t="shared" si="48"/>
        <v>#DIV/0!</v>
      </c>
    </row>
    <row r="1253" spans="2:14" x14ac:dyDescent="0.25">
      <c r="B1253" s="57"/>
      <c r="C1253" s="64"/>
      <c r="D1253" s="58"/>
      <c r="E1253" s="58"/>
      <c r="F1253" s="65"/>
      <c r="G1253" s="65"/>
      <c r="H1253" s="66"/>
      <c r="I1253" s="60"/>
      <c r="J1253" s="60"/>
      <c r="K1253" s="61">
        <f t="shared" si="47"/>
        <v>0</v>
      </c>
      <c r="L1253" s="62" t="s">
        <v>75</v>
      </c>
      <c r="M1253" s="67"/>
      <c r="N1253" s="69" t="e">
        <f t="shared" si="48"/>
        <v>#DIV/0!</v>
      </c>
    </row>
    <row r="1254" spans="2:14" x14ac:dyDescent="0.25">
      <c r="B1254" s="57"/>
      <c r="C1254" s="64"/>
      <c r="D1254" s="58"/>
      <c r="E1254" s="58"/>
      <c r="F1254" s="65"/>
      <c r="G1254" s="65"/>
      <c r="H1254" s="66"/>
      <c r="I1254" s="60"/>
      <c r="J1254" s="60"/>
      <c r="K1254" s="61">
        <f t="shared" si="47"/>
        <v>0</v>
      </c>
      <c r="L1254" s="62" t="s">
        <v>75</v>
      </c>
      <c r="M1254" s="67"/>
      <c r="N1254" s="69" t="e">
        <f t="shared" si="48"/>
        <v>#DIV/0!</v>
      </c>
    </row>
    <row r="1255" spans="2:14" x14ac:dyDescent="0.25">
      <c r="B1255" s="57"/>
      <c r="C1255" s="64"/>
      <c r="D1255" s="58"/>
      <c r="E1255" s="58"/>
      <c r="F1255" s="65"/>
      <c r="G1255" s="65"/>
      <c r="H1255" s="66"/>
      <c r="I1255" s="60"/>
      <c r="J1255" s="60"/>
      <c r="K1255" s="61">
        <f t="shared" si="47"/>
        <v>0</v>
      </c>
      <c r="L1255" s="62" t="s">
        <v>75</v>
      </c>
      <c r="M1255" s="67"/>
      <c r="N1255" s="69" t="e">
        <f t="shared" si="48"/>
        <v>#DIV/0!</v>
      </c>
    </row>
    <row r="1256" spans="2:14" x14ac:dyDescent="0.25">
      <c r="B1256" s="57"/>
      <c r="C1256" s="64"/>
      <c r="D1256" s="58"/>
      <c r="E1256" s="58"/>
      <c r="F1256" s="65"/>
      <c r="G1256" s="65"/>
      <c r="H1256" s="66"/>
      <c r="I1256" s="60"/>
      <c r="J1256" s="60"/>
      <c r="K1256" s="61">
        <f t="shared" si="47"/>
        <v>0</v>
      </c>
      <c r="L1256" s="62" t="s">
        <v>75</v>
      </c>
      <c r="M1256" s="67"/>
      <c r="N1256" s="69" t="e">
        <f t="shared" si="48"/>
        <v>#DIV/0!</v>
      </c>
    </row>
    <row r="1257" spans="2:14" x14ac:dyDescent="0.25">
      <c r="B1257" s="57"/>
      <c r="C1257" s="64"/>
      <c r="D1257" s="58"/>
      <c r="E1257" s="58"/>
      <c r="F1257" s="65"/>
      <c r="G1257" s="65"/>
      <c r="H1257" s="66"/>
      <c r="I1257" s="60"/>
      <c r="J1257" s="60"/>
      <c r="K1257" s="61">
        <f t="shared" si="47"/>
        <v>0</v>
      </c>
      <c r="L1257" s="62" t="s">
        <v>75</v>
      </c>
      <c r="M1257" s="67"/>
      <c r="N1257" s="69" t="e">
        <f t="shared" si="48"/>
        <v>#DIV/0!</v>
      </c>
    </row>
    <row r="1258" spans="2:14" x14ac:dyDescent="0.25">
      <c r="B1258" s="57"/>
      <c r="C1258" s="64"/>
      <c r="D1258" s="58"/>
      <c r="E1258" s="58"/>
      <c r="F1258" s="65"/>
      <c r="G1258" s="65"/>
      <c r="H1258" s="66"/>
      <c r="I1258" s="60"/>
      <c r="J1258" s="60"/>
      <c r="K1258" s="61">
        <f t="shared" si="47"/>
        <v>0</v>
      </c>
      <c r="L1258" s="62" t="s">
        <v>75</v>
      </c>
      <c r="M1258" s="67"/>
      <c r="N1258" s="69" t="e">
        <f t="shared" si="48"/>
        <v>#DIV/0!</v>
      </c>
    </row>
    <row r="1259" spans="2:14" x14ac:dyDescent="0.25">
      <c r="B1259" s="57"/>
      <c r="C1259" s="64"/>
      <c r="D1259" s="58"/>
      <c r="E1259" s="58"/>
      <c r="F1259" s="65"/>
      <c r="G1259" s="65"/>
      <c r="H1259" s="66"/>
      <c r="I1259" s="60"/>
      <c r="J1259" s="60"/>
      <c r="K1259" s="61">
        <f t="shared" si="47"/>
        <v>0</v>
      </c>
      <c r="L1259" s="62" t="s">
        <v>75</v>
      </c>
      <c r="M1259" s="67"/>
      <c r="N1259" s="69" t="e">
        <f t="shared" si="48"/>
        <v>#DIV/0!</v>
      </c>
    </row>
    <row r="1260" spans="2:14" x14ac:dyDescent="0.25">
      <c r="B1260" s="57"/>
      <c r="C1260" s="64"/>
      <c r="D1260" s="58"/>
      <c r="E1260" s="58"/>
      <c r="F1260" s="65"/>
      <c r="G1260" s="65"/>
      <c r="H1260" s="66"/>
      <c r="I1260" s="60"/>
      <c r="J1260" s="60"/>
      <c r="K1260" s="61">
        <f t="shared" si="47"/>
        <v>0</v>
      </c>
      <c r="L1260" s="62" t="s">
        <v>75</v>
      </c>
      <c r="M1260" s="67"/>
      <c r="N1260" s="69" t="e">
        <f t="shared" si="48"/>
        <v>#DIV/0!</v>
      </c>
    </row>
    <row r="1261" spans="2:14" x14ac:dyDescent="0.25">
      <c r="B1261" s="57"/>
      <c r="C1261" s="64"/>
      <c r="D1261" s="58"/>
      <c r="E1261" s="58"/>
      <c r="F1261" s="65"/>
      <c r="G1261" s="65"/>
      <c r="H1261" s="66"/>
      <c r="I1261" s="60"/>
      <c r="J1261" s="60"/>
      <c r="K1261" s="61">
        <f t="shared" si="47"/>
        <v>0</v>
      </c>
      <c r="L1261" s="62" t="s">
        <v>75</v>
      </c>
      <c r="M1261" s="67"/>
      <c r="N1261" s="69" t="e">
        <f t="shared" si="48"/>
        <v>#DIV/0!</v>
      </c>
    </row>
    <row r="1262" spans="2:14" x14ac:dyDescent="0.25">
      <c r="B1262" s="57"/>
      <c r="C1262" s="64"/>
      <c r="D1262" s="58"/>
      <c r="E1262" s="58"/>
      <c r="F1262" s="65"/>
      <c r="G1262" s="65"/>
      <c r="H1262" s="66"/>
      <c r="I1262" s="60"/>
      <c r="J1262" s="60"/>
      <c r="K1262" s="61">
        <f t="shared" si="47"/>
        <v>0</v>
      </c>
      <c r="L1262" s="62" t="s">
        <v>75</v>
      </c>
      <c r="M1262" s="67"/>
      <c r="N1262" s="69" t="e">
        <f t="shared" si="48"/>
        <v>#DIV/0!</v>
      </c>
    </row>
    <row r="1263" spans="2:14" x14ac:dyDescent="0.25">
      <c r="B1263" s="57"/>
      <c r="C1263" s="64"/>
      <c r="D1263" s="58"/>
      <c r="E1263" s="58"/>
      <c r="F1263" s="65"/>
      <c r="G1263" s="65"/>
      <c r="H1263" s="66"/>
      <c r="I1263" s="60"/>
      <c r="J1263" s="60"/>
      <c r="K1263" s="61">
        <f t="shared" si="47"/>
        <v>0</v>
      </c>
      <c r="L1263" s="62" t="s">
        <v>75</v>
      </c>
      <c r="M1263" s="67"/>
      <c r="N1263" s="69" t="e">
        <f t="shared" si="48"/>
        <v>#DIV/0!</v>
      </c>
    </row>
    <row r="1264" spans="2:14" x14ac:dyDescent="0.25">
      <c r="B1264" s="57"/>
      <c r="C1264" s="64"/>
      <c r="D1264" s="58"/>
      <c r="E1264" s="58"/>
      <c r="F1264" s="65"/>
      <c r="G1264" s="65"/>
      <c r="H1264" s="66"/>
      <c r="I1264" s="60"/>
      <c r="J1264" s="60"/>
      <c r="K1264" s="61">
        <f t="shared" si="47"/>
        <v>0</v>
      </c>
      <c r="L1264" s="62" t="s">
        <v>75</v>
      </c>
      <c r="M1264" s="67"/>
      <c r="N1264" s="69" t="e">
        <f t="shared" si="48"/>
        <v>#DIV/0!</v>
      </c>
    </row>
    <row r="1265" spans="2:14" x14ac:dyDescent="0.25">
      <c r="B1265" s="57"/>
      <c r="C1265" s="64"/>
      <c r="D1265" s="58"/>
      <c r="E1265" s="58"/>
      <c r="F1265" s="65"/>
      <c r="G1265" s="65"/>
      <c r="H1265" s="66"/>
      <c r="I1265" s="60"/>
      <c r="J1265" s="60"/>
      <c r="K1265" s="61">
        <f t="shared" si="47"/>
        <v>0</v>
      </c>
      <c r="L1265" s="62" t="s">
        <v>75</v>
      </c>
      <c r="M1265" s="67"/>
      <c r="N1265" s="69" t="e">
        <f t="shared" si="48"/>
        <v>#DIV/0!</v>
      </c>
    </row>
    <row r="1266" spans="2:14" x14ac:dyDescent="0.25">
      <c r="B1266" s="57"/>
      <c r="C1266" s="64"/>
      <c r="D1266" s="58"/>
      <c r="E1266" s="58"/>
      <c r="F1266" s="65"/>
      <c r="G1266" s="65"/>
      <c r="H1266" s="66"/>
      <c r="I1266" s="60"/>
      <c r="J1266" s="60"/>
      <c r="K1266" s="61">
        <f t="shared" si="47"/>
        <v>0</v>
      </c>
      <c r="L1266" s="62" t="s">
        <v>75</v>
      </c>
      <c r="M1266" s="67"/>
      <c r="N1266" s="69" t="e">
        <f t="shared" si="48"/>
        <v>#DIV/0!</v>
      </c>
    </row>
    <row r="1267" spans="2:14" x14ac:dyDescent="0.25">
      <c r="B1267" s="57"/>
      <c r="C1267" s="64"/>
      <c r="D1267" s="58"/>
      <c r="E1267" s="58"/>
      <c r="F1267" s="65"/>
      <c r="G1267" s="65"/>
      <c r="H1267" s="66"/>
      <c r="I1267" s="60"/>
      <c r="J1267" s="60"/>
      <c r="K1267" s="61">
        <f t="shared" si="47"/>
        <v>0</v>
      </c>
      <c r="L1267" s="62" t="s">
        <v>75</v>
      </c>
      <c r="M1267" s="67"/>
      <c r="N1267" s="69" t="e">
        <f t="shared" si="48"/>
        <v>#DIV/0!</v>
      </c>
    </row>
    <row r="1268" spans="2:14" x14ac:dyDescent="0.25">
      <c r="B1268" s="57"/>
      <c r="C1268" s="64"/>
      <c r="D1268" s="58"/>
      <c r="E1268" s="58"/>
      <c r="F1268" s="65"/>
      <c r="G1268" s="65"/>
      <c r="H1268" s="66"/>
      <c r="I1268" s="60"/>
      <c r="J1268" s="60"/>
      <c r="K1268" s="61">
        <f t="shared" si="47"/>
        <v>0</v>
      </c>
      <c r="L1268" s="62" t="s">
        <v>75</v>
      </c>
      <c r="M1268" s="67"/>
      <c r="N1268" s="69" t="e">
        <f t="shared" si="48"/>
        <v>#DIV/0!</v>
      </c>
    </row>
    <row r="1269" spans="2:14" x14ac:dyDescent="0.25">
      <c r="B1269" s="57"/>
      <c r="C1269" s="64"/>
      <c r="D1269" s="58"/>
      <c r="E1269" s="58"/>
      <c r="F1269" s="65"/>
      <c r="G1269" s="65"/>
      <c r="H1269" s="66"/>
      <c r="I1269" s="60"/>
      <c r="J1269" s="60"/>
      <c r="K1269" s="61">
        <f t="shared" si="47"/>
        <v>0</v>
      </c>
      <c r="L1269" s="62" t="s">
        <v>75</v>
      </c>
      <c r="M1269" s="67"/>
      <c r="N1269" s="69" t="e">
        <f t="shared" si="48"/>
        <v>#DIV/0!</v>
      </c>
    </row>
    <row r="1270" spans="2:14" x14ac:dyDescent="0.25">
      <c r="B1270" s="57"/>
      <c r="C1270" s="64"/>
      <c r="D1270" s="58"/>
      <c r="E1270" s="58"/>
      <c r="F1270" s="65"/>
      <c r="G1270" s="65"/>
      <c r="H1270" s="66"/>
      <c r="I1270" s="60"/>
      <c r="J1270" s="60"/>
      <c r="K1270" s="61">
        <f t="shared" si="47"/>
        <v>0</v>
      </c>
      <c r="L1270" s="62" t="s">
        <v>75</v>
      </c>
      <c r="M1270" s="67"/>
      <c r="N1270" s="69" t="e">
        <f t="shared" si="48"/>
        <v>#DIV/0!</v>
      </c>
    </row>
    <row r="1271" spans="2:14" x14ac:dyDescent="0.25">
      <c r="B1271" s="57"/>
      <c r="C1271" s="64"/>
      <c r="D1271" s="58"/>
      <c r="E1271" s="58"/>
      <c r="F1271" s="65"/>
      <c r="G1271" s="65"/>
      <c r="H1271" s="66"/>
      <c r="I1271" s="60"/>
      <c r="J1271" s="60"/>
      <c r="K1271" s="61">
        <f t="shared" si="47"/>
        <v>0</v>
      </c>
      <c r="L1271" s="62" t="s">
        <v>75</v>
      </c>
      <c r="M1271" s="67"/>
      <c r="N1271" s="69" t="e">
        <f t="shared" si="48"/>
        <v>#DIV/0!</v>
      </c>
    </row>
    <row r="1272" spans="2:14" x14ac:dyDescent="0.25">
      <c r="B1272" s="57"/>
      <c r="C1272" s="64"/>
      <c r="D1272" s="58"/>
      <c r="E1272" s="58"/>
      <c r="F1272" s="65"/>
      <c r="G1272" s="65"/>
      <c r="H1272" s="66"/>
      <c r="I1272" s="60"/>
      <c r="J1272" s="60"/>
      <c r="K1272" s="61">
        <f t="shared" si="47"/>
        <v>0</v>
      </c>
      <c r="L1272" s="62" t="s">
        <v>75</v>
      </c>
      <c r="M1272" s="67"/>
      <c r="N1272" s="69" t="e">
        <f t="shared" si="48"/>
        <v>#DIV/0!</v>
      </c>
    </row>
    <row r="1273" spans="2:14" x14ac:dyDescent="0.25">
      <c r="B1273" s="57"/>
      <c r="C1273" s="64"/>
      <c r="D1273" s="58"/>
      <c r="E1273" s="58"/>
      <c r="F1273" s="65"/>
      <c r="G1273" s="65"/>
      <c r="H1273" s="66"/>
      <c r="I1273" s="60"/>
      <c r="J1273" s="60"/>
      <c r="K1273" s="61">
        <f t="shared" si="47"/>
        <v>0</v>
      </c>
      <c r="L1273" s="62" t="s">
        <v>75</v>
      </c>
      <c r="M1273" s="67"/>
      <c r="N1273" s="69" t="e">
        <f t="shared" si="48"/>
        <v>#DIV/0!</v>
      </c>
    </row>
    <row r="1274" spans="2:14" x14ac:dyDescent="0.25">
      <c r="B1274" s="57"/>
      <c r="C1274" s="64"/>
      <c r="D1274" s="58"/>
      <c r="E1274" s="58"/>
      <c r="F1274" s="65"/>
      <c r="G1274" s="65"/>
      <c r="H1274" s="66"/>
      <c r="I1274" s="60"/>
      <c r="J1274" s="60"/>
      <c r="K1274" s="61">
        <f t="shared" si="47"/>
        <v>0</v>
      </c>
      <c r="L1274" s="62" t="s">
        <v>75</v>
      </c>
      <c r="M1274" s="67"/>
      <c r="N1274" s="69" t="e">
        <f t="shared" si="48"/>
        <v>#DIV/0!</v>
      </c>
    </row>
    <row r="1275" spans="2:14" x14ac:dyDescent="0.25">
      <c r="B1275" s="57"/>
      <c r="C1275" s="64"/>
      <c r="D1275" s="58"/>
      <c r="E1275" s="58"/>
      <c r="F1275" s="65"/>
      <c r="G1275" s="65"/>
      <c r="H1275" s="66"/>
      <c r="I1275" s="60"/>
      <c r="J1275" s="60"/>
      <c r="K1275" s="61">
        <f t="shared" si="47"/>
        <v>0</v>
      </c>
      <c r="L1275" s="62" t="s">
        <v>75</v>
      </c>
      <c r="M1275" s="67"/>
      <c r="N1275" s="69" t="e">
        <f t="shared" si="48"/>
        <v>#DIV/0!</v>
      </c>
    </row>
    <row r="1276" spans="2:14" x14ac:dyDescent="0.25">
      <c r="B1276" s="57"/>
      <c r="C1276" s="64"/>
      <c r="D1276" s="58"/>
      <c r="E1276" s="58"/>
      <c r="F1276" s="65"/>
      <c r="G1276" s="65"/>
      <c r="H1276" s="66"/>
      <c r="I1276" s="60"/>
      <c r="J1276" s="60"/>
      <c r="K1276" s="61">
        <f t="shared" si="47"/>
        <v>0</v>
      </c>
      <c r="L1276" s="62" t="s">
        <v>75</v>
      </c>
      <c r="M1276" s="67"/>
      <c r="N1276" s="69" t="e">
        <f t="shared" si="48"/>
        <v>#DIV/0!</v>
      </c>
    </row>
    <row r="1277" spans="2:14" x14ac:dyDescent="0.25">
      <c r="B1277" s="57"/>
      <c r="C1277" s="64"/>
      <c r="D1277" s="58"/>
      <c r="E1277" s="58"/>
      <c r="F1277" s="65"/>
      <c r="G1277" s="65"/>
      <c r="H1277" s="66"/>
      <c r="I1277" s="60"/>
      <c r="J1277" s="60"/>
      <c r="K1277" s="61">
        <f t="shared" si="47"/>
        <v>0</v>
      </c>
      <c r="L1277" s="62" t="s">
        <v>75</v>
      </c>
      <c r="M1277" s="67"/>
      <c r="N1277" s="69" t="e">
        <f t="shared" si="48"/>
        <v>#DIV/0!</v>
      </c>
    </row>
    <row r="1278" spans="2:14" x14ac:dyDescent="0.25">
      <c r="B1278" s="57"/>
      <c r="C1278" s="64"/>
      <c r="D1278" s="58"/>
      <c r="E1278" s="58"/>
      <c r="F1278" s="65"/>
      <c r="G1278" s="65"/>
      <c r="H1278" s="66"/>
      <c r="I1278" s="60"/>
      <c r="J1278" s="60"/>
      <c r="K1278" s="61">
        <f t="shared" si="47"/>
        <v>0</v>
      </c>
      <c r="L1278" s="62" t="s">
        <v>75</v>
      </c>
      <c r="M1278" s="67"/>
      <c r="N1278" s="69" t="e">
        <f t="shared" si="48"/>
        <v>#DIV/0!</v>
      </c>
    </row>
    <row r="1279" spans="2:14" x14ac:dyDescent="0.25">
      <c r="B1279" s="57"/>
      <c r="C1279" s="64"/>
      <c r="D1279" s="58"/>
      <c r="E1279" s="58"/>
      <c r="F1279" s="65"/>
      <c r="G1279" s="65"/>
      <c r="H1279" s="66"/>
      <c r="I1279" s="60"/>
      <c r="J1279" s="60"/>
      <c r="K1279" s="61">
        <f t="shared" si="47"/>
        <v>0</v>
      </c>
      <c r="L1279" s="62" t="s">
        <v>75</v>
      </c>
      <c r="M1279" s="67"/>
      <c r="N1279" s="69" t="e">
        <f t="shared" si="48"/>
        <v>#DIV/0!</v>
      </c>
    </row>
    <row r="1280" spans="2:14" x14ac:dyDescent="0.25">
      <c r="B1280" s="57"/>
      <c r="C1280" s="64"/>
      <c r="D1280" s="58"/>
      <c r="E1280" s="58"/>
      <c r="F1280" s="65"/>
      <c r="G1280" s="65"/>
      <c r="H1280" s="66"/>
      <c r="I1280" s="60"/>
      <c r="J1280" s="60"/>
      <c r="K1280" s="61">
        <f t="shared" si="47"/>
        <v>0</v>
      </c>
      <c r="L1280" s="62" t="s">
        <v>75</v>
      </c>
      <c r="M1280" s="67"/>
      <c r="N1280" s="69" t="e">
        <f t="shared" si="48"/>
        <v>#DIV/0!</v>
      </c>
    </row>
    <row r="1281" spans="2:14" x14ac:dyDescent="0.25">
      <c r="B1281" s="57"/>
      <c r="C1281" s="64"/>
      <c r="D1281" s="58"/>
      <c r="E1281" s="58"/>
      <c r="F1281" s="65"/>
      <c r="G1281" s="65"/>
      <c r="H1281" s="66"/>
      <c r="I1281" s="60"/>
      <c r="J1281" s="60"/>
      <c r="K1281" s="61">
        <f t="shared" si="47"/>
        <v>0</v>
      </c>
      <c r="L1281" s="62" t="s">
        <v>75</v>
      </c>
      <c r="M1281" s="67"/>
      <c r="N1281" s="69" t="e">
        <f t="shared" si="48"/>
        <v>#DIV/0!</v>
      </c>
    </row>
    <row r="1282" spans="2:14" x14ac:dyDescent="0.25">
      <c r="B1282" s="57"/>
      <c r="C1282" s="64"/>
      <c r="D1282" s="58"/>
      <c r="E1282" s="58"/>
      <c r="F1282" s="65"/>
      <c r="G1282" s="65"/>
      <c r="H1282" s="66"/>
      <c r="I1282" s="60"/>
      <c r="J1282" s="60"/>
      <c r="K1282" s="61">
        <f t="shared" si="47"/>
        <v>0</v>
      </c>
      <c r="L1282" s="62" t="s">
        <v>75</v>
      </c>
      <c r="M1282" s="67"/>
      <c r="N1282" s="69" t="e">
        <f t="shared" si="48"/>
        <v>#DIV/0!</v>
      </c>
    </row>
    <row r="1283" spans="2:14" x14ac:dyDescent="0.25">
      <c r="B1283" s="57"/>
      <c r="C1283" s="64"/>
      <c r="D1283" s="58"/>
      <c r="E1283" s="58"/>
      <c r="F1283" s="65"/>
      <c r="G1283" s="65"/>
      <c r="H1283" s="66"/>
      <c r="I1283" s="60"/>
      <c r="J1283" s="60"/>
      <c r="K1283" s="61">
        <f t="shared" si="47"/>
        <v>0</v>
      </c>
      <c r="L1283" s="62" t="s">
        <v>75</v>
      </c>
      <c r="M1283" s="67"/>
      <c r="N1283" s="69" t="e">
        <f t="shared" si="48"/>
        <v>#DIV/0!</v>
      </c>
    </row>
    <row r="1284" spans="2:14" x14ac:dyDescent="0.25">
      <c r="B1284" s="57"/>
      <c r="C1284" s="64"/>
      <c r="D1284" s="58"/>
      <c r="E1284" s="58"/>
      <c r="F1284" s="65"/>
      <c r="G1284" s="65"/>
      <c r="H1284" s="66"/>
      <c r="I1284" s="60"/>
      <c r="J1284" s="60"/>
      <c r="K1284" s="61">
        <f t="shared" si="47"/>
        <v>0</v>
      </c>
      <c r="L1284" s="62" t="s">
        <v>75</v>
      </c>
      <c r="M1284" s="67"/>
      <c r="N1284" s="69" t="e">
        <f t="shared" si="48"/>
        <v>#DIV/0!</v>
      </c>
    </row>
    <row r="1285" spans="2:14" x14ac:dyDescent="0.25">
      <c r="B1285" s="57"/>
      <c r="C1285" s="64"/>
      <c r="D1285" s="58"/>
      <c r="E1285" s="58"/>
      <c r="F1285" s="65"/>
      <c r="G1285" s="65"/>
      <c r="H1285" s="66"/>
      <c r="I1285" s="60"/>
      <c r="J1285" s="60"/>
      <c r="K1285" s="61">
        <f t="shared" si="47"/>
        <v>0</v>
      </c>
      <c r="L1285" s="62" t="s">
        <v>75</v>
      </c>
      <c r="M1285" s="67"/>
      <c r="N1285" s="69" t="e">
        <f t="shared" si="48"/>
        <v>#DIV/0!</v>
      </c>
    </row>
    <row r="1286" spans="2:14" x14ac:dyDescent="0.25">
      <c r="B1286" s="57"/>
      <c r="C1286" s="64"/>
      <c r="D1286" s="58"/>
      <c r="E1286" s="58"/>
      <c r="F1286" s="65"/>
      <c r="G1286" s="65"/>
      <c r="H1286" s="66"/>
      <c r="I1286" s="60"/>
      <c r="J1286" s="60"/>
      <c r="K1286" s="61">
        <f t="shared" si="47"/>
        <v>0</v>
      </c>
      <c r="L1286" s="62" t="s">
        <v>75</v>
      </c>
      <c r="M1286" s="67"/>
      <c r="N1286" s="69" t="e">
        <f t="shared" si="48"/>
        <v>#DIV/0!</v>
      </c>
    </row>
    <row r="1287" spans="2:14" x14ac:dyDescent="0.25">
      <c r="B1287" s="57"/>
      <c r="C1287" s="64"/>
      <c r="D1287" s="58"/>
      <c r="E1287" s="58"/>
      <c r="F1287" s="65"/>
      <c r="G1287" s="65"/>
      <c r="H1287" s="66"/>
      <c r="I1287" s="60"/>
      <c r="J1287" s="60"/>
      <c r="K1287" s="61">
        <f t="shared" si="47"/>
        <v>0</v>
      </c>
      <c r="L1287" s="62" t="s">
        <v>75</v>
      </c>
      <c r="M1287" s="67"/>
      <c r="N1287" s="69" t="e">
        <f t="shared" si="48"/>
        <v>#DIV/0!</v>
      </c>
    </row>
    <row r="1288" spans="2:14" x14ac:dyDescent="0.25">
      <c r="B1288" s="57"/>
      <c r="C1288" s="64"/>
      <c r="D1288" s="58"/>
      <c r="E1288" s="58"/>
      <c r="F1288" s="65"/>
      <c r="G1288" s="65"/>
      <c r="H1288" s="66"/>
      <c r="I1288" s="60"/>
      <c r="J1288" s="60"/>
      <c r="K1288" s="61">
        <f t="shared" si="47"/>
        <v>0</v>
      </c>
      <c r="L1288" s="62" t="s">
        <v>75</v>
      </c>
      <c r="M1288" s="67"/>
      <c r="N1288" s="69" t="e">
        <f t="shared" si="48"/>
        <v>#DIV/0!</v>
      </c>
    </row>
    <row r="1289" spans="2:14" x14ac:dyDescent="0.25">
      <c r="B1289" s="57"/>
      <c r="C1289" s="64"/>
      <c r="D1289" s="58"/>
      <c r="E1289" s="58"/>
      <c r="F1289" s="65"/>
      <c r="G1289" s="65"/>
      <c r="H1289" s="66"/>
      <c r="I1289" s="60"/>
      <c r="J1289" s="60"/>
      <c r="K1289" s="61">
        <f t="shared" ref="K1289:K1352" si="49">+J1289-I1289</f>
        <v>0</v>
      </c>
      <c r="L1289" s="62" t="s">
        <v>75</v>
      </c>
      <c r="M1289" s="67"/>
      <c r="N1289" s="69" t="e">
        <f t="shared" ref="N1289:N1352" si="50">+K1290/M1290</f>
        <v>#DIV/0!</v>
      </c>
    </row>
    <row r="1290" spans="2:14" x14ac:dyDescent="0.25">
      <c r="B1290" s="57"/>
      <c r="C1290" s="64"/>
      <c r="D1290" s="58"/>
      <c r="E1290" s="58"/>
      <c r="F1290" s="65"/>
      <c r="G1290" s="65"/>
      <c r="H1290" s="66"/>
      <c r="I1290" s="60"/>
      <c r="J1290" s="60"/>
      <c r="K1290" s="61">
        <f t="shared" si="49"/>
        <v>0</v>
      </c>
      <c r="L1290" s="62" t="s">
        <v>75</v>
      </c>
      <c r="M1290" s="67"/>
      <c r="N1290" s="69" t="e">
        <f t="shared" si="50"/>
        <v>#DIV/0!</v>
      </c>
    </row>
    <row r="1291" spans="2:14" x14ac:dyDescent="0.25">
      <c r="B1291" s="57"/>
      <c r="C1291" s="64"/>
      <c r="D1291" s="58"/>
      <c r="E1291" s="58"/>
      <c r="F1291" s="65"/>
      <c r="G1291" s="65"/>
      <c r="H1291" s="66"/>
      <c r="I1291" s="60"/>
      <c r="J1291" s="60"/>
      <c r="K1291" s="61">
        <f t="shared" si="49"/>
        <v>0</v>
      </c>
      <c r="L1291" s="62" t="s">
        <v>75</v>
      </c>
      <c r="M1291" s="67"/>
      <c r="N1291" s="69" t="e">
        <f t="shared" si="50"/>
        <v>#DIV/0!</v>
      </c>
    </row>
    <row r="1292" spans="2:14" x14ac:dyDescent="0.25">
      <c r="B1292" s="57"/>
      <c r="C1292" s="64"/>
      <c r="D1292" s="58"/>
      <c r="E1292" s="58"/>
      <c r="F1292" s="65"/>
      <c r="G1292" s="65"/>
      <c r="H1292" s="66"/>
      <c r="I1292" s="60"/>
      <c r="J1292" s="60"/>
      <c r="K1292" s="61">
        <f t="shared" si="49"/>
        <v>0</v>
      </c>
      <c r="L1292" s="62" t="s">
        <v>75</v>
      </c>
      <c r="M1292" s="67"/>
      <c r="N1292" s="69" t="e">
        <f t="shared" si="50"/>
        <v>#DIV/0!</v>
      </c>
    </row>
    <row r="1293" spans="2:14" x14ac:dyDescent="0.25">
      <c r="B1293" s="57"/>
      <c r="C1293" s="64"/>
      <c r="D1293" s="58"/>
      <c r="E1293" s="58"/>
      <c r="F1293" s="65"/>
      <c r="G1293" s="65"/>
      <c r="H1293" s="66"/>
      <c r="I1293" s="60"/>
      <c r="J1293" s="60"/>
      <c r="K1293" s="61">
        <f t="shared" si="49"/>
        <v>0</v>
      </c>
      <c r="L1293" s="62" t="s">
        <v>75</v>
      </c>
      <c r="M1293" s="67"/>
      <c r="N1293" s="69" t="e">
        <f t="shared" si="50"/>
        <v>#DIV/0!</v>
      </c>
    </row>
    <row r="1294" spans="2:14" x14ac:dyDescent="0.25">
      <c r="B1294" s="57"/>
      <c r="C1294" s="64"/>
      <c r="D1294" s="58"/>
      <c r="E1294" s="58"/>
      <c r="F1294" s="65"/>
      <c r="G1294" s="65"/>
      <c r="H1294" s="66"/>
      <c r="I1294" s="60"/>
      <c r="J1294" s="60"/>
      <c r="K1294" s="61">
        <f t="shared" si="49"/>
        <v>0</v>
      </c>
      <c r="L1294" s="62" t="s">
        <v>75</v>
      </c>
      <c r="M1294" s="67"/>
      <c r="N1294" s="69" t="e">
        <f t="shared" si="50"/>
        <v>#DIV/0!</v>
      </c>
    </row>
    <row r="1295" spans="2:14" x14ac:dyDescent="0.25">
      <c r="B1295" s="57"/>
      <c r="C1295" s="64"/>
      <c r="D1295" s="58"/>
      <c r="E1295" s="58"/>
      <c r="F1295" s="65"/>
      <c r="G1295" s="65"/>
      <c r="H1295" s="66"/>
      <c r="I1295" s="60"/>
      <c r="J1295" s="60"/>
      <c r="K1295" s="61">
        <f t="shared" si="49"/>
        <v>0</v>
      </c>
      <c r="L1295" s="62" t="s">
        <v>75</v>
      </c>
      <c r="M1295" s="67"/>
      <c r="N1295" s="69" t="e">
        <f t="shared" si="50"/>
        <v>#DIV/0!</v>
      </c>
    </row>
    <row r="1296" spans="2:14" x14ac:dyDescent="0.25">
      <c r="B1296" s="57"/>
      <c r="C1296" s="64"/>
      <c r="D1296" s="58"/>
      <c r="E1296" s="58"/>
      <c r="F1296" s="65"/>
      <c r="G1296" s="65"/>
      <c r="H1296" s="66"/>
      <c r="I1296" s="60"/>
      <c r="J1296" s="60"/>
      <c r="K1296" s="61">
        <f t="shared" si="49"/>
        <v>0</v>
      </c>
      <c r="L1296" s="62" t="s">
        <v>75</v>
      </c>
      <c r="M1296" s="67"/>
      <c r="N1296" s="69" t="e">
        <f t="shared" si="50"/>
        <v>#DIV/0!</v>
      </c>
    </row>
    <row r="1297" spans="2:14" x14ac:dyDescent="0.25">
      <c r="B1297" s="57"/>
      <c r="C1297" s="64"/>
      <c r="D1297" s="58"/>
      <c r="E1297" s="58"/>
      <c r="F1297" s="65"/>
      <c r="G1297" s="65"/>
      <c r="H1297" s="66"/>
      <c r="I1297" s="60"/>
      <c r="J1297" s="60"/>
      <c r="K1297" s="61">
        <f t="shared" si="49"/>
        <v>0</v>
      </c>
      <c r="L1297" s="62" t="s">
        <v>75</v>
      </c>
      <c r="M1297" s="67"/>
      <c r="N1297" s="69" t="e">
        <f t="shared" si="50"/>
        <v>#DIV/0!</v>
      </c>
    </row>
    <row r="1298" spans="2:14" x14ac:dyDescent="0.25">
      <c r="B1298" s="57"/>
      <c r="C1298" s="64"/>
      <c r="D1298" s="58"/>
      <c r="E1298" s="58"/>
      <c r="F1298" s="65"/>
      <c r="G1298" s="65"/>
      <c r="H1298" s="66"/>
      <c r="I1298" s="60"/>
      <c r="J1298" s="60"/>
      <c r="K1298" s="61">
        <f t="shared" si="49"/>
        <v>0</v>
      </c>
      <c r="L1298" s="62" t="s">
        <v>75</v>
      </c>
      <c r="M1298" s="67"/>
      <c r="N1298" s="69" t="e">
        <f t="shared" si="50"/>
        <v>#DIV/0!</v>
      </c>
    </row>
    <row r="1299" spans="2:14" x14ac:dyDescent="0.25">
      <c r="B1299" s="57"/>
      <c r="C1299" s="64"/>
      <c r="D1299" s="58"/>
      <c r="E1299" s="58"/>
      <c r="F1299" s="65"/>
      <c r="G1299" s="65"/>
      <c r="H1299" s="66"/>
      <c r="I1299" s="60"/>
      <c r="J1299" s="60"/>
      <c r="K1299" s="61">
        <f t="shared" si="49"/>
        <v>0</v>
      </c>
      <c r="L1299" s="62" t="s">
        <v>75</v>
      </c>
      <c r="M1299" s="67"/>
      <c r="N1299" s="69" t="e">
        <f t="shared" si="50"/>
        <v>#DIV/0!</v>
      </c>
    </row>
    <row r="1300" spans="2:14" x14ac:dyDescent="0.25">
      <c r="B1300" s="57"/>
      <c r="C1300" s="64"/>
      <c r="D1300" s="58"/>
      <c r="E1300" s="58"/>
      <c r="F1300" s="65"/>
      <c r="G1300" s="65"/>
      <c r="H1300" s="66"/>
      <c r="I1300" s="60"/>
      <c r="J1300" s="60"/>
      <c r="K1300" s="61">
        <f t="shared" si="49"/>
        <v>0</v>
      </c>
      <c r="L1300" s="62" t="s">
        <v>75</v>
      </c>
      <c r="M1300" s="67"/>
      <c r="N1300" s="69" t="e">
        <f t="shared" si="50"/>
        <v>#DIV/0!</v>
      </c>
    </row>
    <row r="1301" spans="2:14" x14ac:dyDescent="0.25">
      <c r="B1301" s="57"/>
      <c r="C1301" s="64"/>
      <c r="D1301" s="58"/>
      <c r="E1301" s="58"/>
      <c r="F1301" s="65"/>
      <c r="G1301" s="65"/>
      <c r="H1301" s="66"/>
      <c r="I1301" s="60"/>
      <c r="J1301" s="60"/>
      <c r="K1301" s="61">
        <f t="shared" si="49"/>
        <v>0</v>
      </c>
      <c r="L1301" s="62" t="s">
        <v>75</v>
      </c>
      <c r="M1301" s="67"/>
      <c r="N1301" s="69" t="e">
        <f t="shared" si="50"/>
        <v>#DIV/0!</v>
      </c>
    </row>
    <row r="1302" spans="2:14" x14ac:dyDescent="0.25">
      <c r="B1302" s="57"/>
      <c r="C1302" s="64"/>
      <c r="D1302" s="58"/>
      <c r="E1302" s="58"/>
      <c r="F1302" s="65"/>
      <c r="G1302" s="65"/>
      <c r="H1302" s="66"/>
      <c r="I1302" s="60"/>
      <c r="J1302" s="60"/>
      <c r="K1302" s="61">
        <f t="shared" si="49"/>
        <v>0</v>
      </c>
      <c r="L1302" s="62" t="s">
        <v>75</v>
      </c>
      <c r="M1302" s="67"/>
      <c r="N1302" s="69" t="e">
        <f t="shared" si="50"/>
        <v>#DIV/0!</v>
      </c>
    </row>
    <row r="1303" spans="2:14" x14ac:dyDescent="0.25">
      <c r="B1303" s="57"/>
      <c r="C1303" s="64"/>
      <c r="D1303" s="58"/>
      <c r="E1303" s="58"/>
      <c r="F1303" s="65"/>
      <c r="G1303" s="65"/>
      <c r="H1303" s="66"/>
      <c r="I1303" s="60"/>
      <c r="J1303" s="60"/>
      <c r="K1303" s="61">
        <f t="shared" si="49"/>
        <v>0</v>
      </c>
      <c r="L1303" s="62" t="s">
        <v>75</v>
      </c>
      <c r="M1303" s="67"/>
      <c r="N1303" s="69" t="e">
        <f t="shared" si="50"/>
        <v>#DIV/0!</v>
      </c>
    </row>
    <row r="1304" spans="2:14" x14ac:dyDescent="0.25">
      <c r="B1304" s="57"/>
      <c r="C1304" s="64"/>
      <c r="D1304" s="58"/>
      <c r="E1304" s="58"/>
      <c r="F1304" s="65"/>
      <c r="G1304" s="65"/>
      <c r="H1304" s="66"/>
      <c r="I1304" s="60"/>
      <c r="J1304" s="60"/>
      <c r="K1304" s="61">
        <f t="shared" si="49"/>
        <v>0</v>
      </c>
      <c r="L1304" s="62" t="s">
        <v>75</v>
      </c>
      <c r="M1304" s="67"/>
      <c r="N1304" s="69" t="e">
        <f t="shared" si="50"/>
        <v>#DIV/0!</v>
      </c>
    </row>
    <row r="1305" spans="2:14" x14ac:dyDescent="0.25">
      <c r="B1305" s="57"/>
      <c r="C1305" s="64"/>
      <c r="D1305" s="58"/>
      <c r="E1305" s="58"/>
      <c r="F1305" s="65"/>
      <c r="G1305" s="65"/>
      <c r="H1305" s="66"/>
      <c r="I1305" s="60"/>
      <c r="J1305" s="60"/>
      <c r="K1305" s="61">
        <f t="shared" si="49"/>
        <v>0</v>
      </c>
      <c r="L1305" s="62" t="s">
        <v>75</v>
      </c>
      <c r="M1305" s="67"/>
      <c r="N1305" s="69" t="e">
        <f t="shared" si="50"/>
        <v>#DIV/0!</v>
      </c>
    </row>
    <row r="1306" spans="2:14" x14ac:dyDescent="0.25">
      <c r="B1306" s="57"/>
      <c r="C1306" s="64"/>
      <c r="D1306" s="58"/>
      <c r="E1306" s="58"/>
      <c r="F1306" s="65"/>
      <c r="G1306" s="65"/>
      <c r="H1306" s="66"/>
      <c r="I1306" s="60"/>
      <c r="J1306" s="60"/>
      <c r="K1306" s="61">
        <f t="shared" si="49"/>
        <v>0</v>
      </c>
      <c r="L1306" s="62" t="s">
        <v>75</v>
      </c>
      <c r="M1306" s="67"/>
      <c r="N1306" s="69" t="e">
        <f t="shared" si="50"/>
        <v>#DIV/0!</v>
      </c>
    </row>
    <row r="1307" spans="2:14" x14ac:dyDescent="0.25">
      <c r="B1307" s="57"/>
      <c r="C1307" s="64"/>
      <c r="D1307" s="58"/>
      <c r="E1307" s="58"/>
      <c r="F1307" s="65"/>
      <c r="G1307" s="65"/>
      <c r="H1307" s="66"/>
      <c r="I1307" s="60"/>
      <c r="J1307" s="60"/>
      <c r="K1307" s="61">
        <f t="shared" si="49"/>
        <v>0</v>
      </c>
      <c r="L1307" s="62" t="s">
        <v>75</v>
      </c>
      <c r="M1307" s="67"/>
      <c r="N1307" s="69" t="e">
        <f t="shared" si="50"/>
        <v>#DIV/0!</v>
      </c>
    </row>
    <row r="1308" spans="2:14" x14ac:dyDescent="0.25">
      <c r="B1308" s="57"/>
      <c r="C1308" s="64"/>
      <c r="D1308" s="58"/>
      <c r="E1308" s="58"/>
      <c r="F1308" s="65"/>
      <c r="G1308" s="65"/>
      <c r="H1308" s="66"/>
      <c r="I1308" s="60"/>
      <c r="J1308" s="60"/>
      <c r="K1308" s="61">
        <f t="shared" si="49"/>
        <v>0</v>
      </c>
      <c r="L1308" s="62" t="s">
        <v>75</v>
      </c>
      <c r="M1308" s="67"/>
      <c r="N1308" s="69" t="e">
        <f t="shared" si="50"/>
        <v>#DIV/0!</v>
      </c>
    </row>
    <row r="1309" spans="2:14" x14ac:dyDescent="0.25">
      <c r="B1309" s="57"/>
      <c r="C1309" s="64"/>
      <c r="D1309" s="58"/>
      <c r="E1309" s="58"/>
      <c r="F1309" s="65"/>
      <c r="G1309" s="65"/>
      <c r="H1309" s="66"/>
      <c r="I1309" s="60"/>
      <c r="J1309" s="60"/>
      <c r="K1309" s="61">
        <f t="shared" si="49"/>
        <v>0</v>
      </c>
      <c r="L1309" s="62" t="s">
        <v>75</v>
      </c>
      <c r="M1309" s="67"/>
      <c r="N1309" s="69" t="e">
        <f t="shared" si="50"/>
        <v>#DIV/0!</v>
      </c>
    </row>
    <row r="1310" spans="2:14" x14ac:dyDescent="0.25">
      <c r="B1310" s="57"/>
      <c r="C1310" s="64"/>
      <c r="D1310" s="58"/>
      <c r="E1310" s="58"/>
      <c r="F1310" s="65"/>
      <c r="G1310" s="65"/>
      <c r="H1310" s="66"/>
      <c r="I1310" s="60"/>
      <c r="J1310" s="60"/>
      <c r="K1310" s="61">
        <f t="shared" si="49"/>
        <v>0</v>
      </c>
      <c r="L1310" s="62" t="s">
        <v>75</v>
      </c>
      <c r="M1310" s="67"/>
      <c r="N1310" s="69" t="e">
        <f t="shared" si="50"/>
        <v>#DIV/0!</v>
      </c>
    </row>
    <row r="1311" spans="2:14" x14ac:dyDescent="0.25">
      <c r="B1311" s="57"/>
      <c r="C1311" s="64"/>
      <c r="D1311" s="58"/>
      <c r="E1311" s="58"/>
      <c r="F1311" s="65"/>
      <c r="G1311" s="65"/>
      <c r="H1311" s="66"/>
      <c r="I1311" s="60"/>
      <c r="J1311" s="60"/>
      <c r="K1311" s="61">
        <f t="shared" si="49"/>
        <v>0</v>
      </c>
      <c r="L1311" s="62" t="s">
        <v>75</v>
      </c>
      <c r="M1311" s="67"/>
      <c r="N1311" s="69" t="e">
        <f t="shared" si="50"/>
        <v>#DIV/0!</v>
      </c>
    </row>
    <row r="1312" spans="2:14" x14ac:dyDescent="0.25">
      <c r="B1312" s="57"/>
      <c r="C1312" s="64"/>
      <c r="D1312" s="58"/>
      <c r="E1312" s="58"/>
      <c r="F1312" s="65"/>
      <c r="G1312" s="65"/>
      <c r="H1312" s="66"/>
      <c r="I1312" s="60"/>
      <c r="J1312" s="60"/>
      <c r="K1312" s="61">
        <f t="shared" si="49"/>
        <v>0</v>
      </c>
      <c r="L1312" s="62" t="s">
        <v>75</v>
      </c>
      <c r="M1312" s="67"/>
      <c r="N1312" s="69" t="e">
        <f t="shared" si="50"/>
        <v>#DIV/0!</v>
      </c>
    </row>
    <row r="1313" spans="2:14" x14ac:dyDescent="0.25">
      <c r="B1313" s="57"/>
      <c r="C1313" s="64"/>
      <c r="D1313" s="58"/>
      <c r="E1313" s="58"/>
      <c r="F1313" s="65"/>
      <c r="G1313" s="65"/>
      <c r="H1313" s="66"/>
      <c r="I1313" s="60"/>
      <c r="J1313" s="60"/>
      <c r="K1313" s="61">
        <f t="shared" si="49"/>
        <v>0</v>
      </c>
      <c r="L1313" s="62" t="s">
        <v>75</v>
      </c>
      <c r="M1313" s="67"/>
      <c r="N1313" s="69" t="e">
        <f t="shared" si="50"/>
        <v>#DIV/0!</v>
      </c>
    </row>
    <row r="1314" spans="2:14" x14ac:dyDescent="0.25">
      <c r="B1314" s="57"/>
      <c r="C1314" s="64"/>
      <c r="D1314" s="58"/>
      <c r="E1314" s="58"/>
      <c r="F1314" s="65"/>
      <c r="G1314" s="65"/>
      <c r="H1314" s="66"/>
      <c r="I1314" s="60"/>
      <c r="J1314" s="60"/>
      <c r="K1314" s="61">
        <f t="shared" si="49"/>
        <v>0</v>
      </c>
      <c r="L1314" s="62" t="s">
        <v>75</v>
      </c>
      <c r="M1314" s="67"/>
      <c r="N1314" s="69" t="e">
        <f t="shared" si="50"/>
        <v>#DIV/0!</v>
      </c>
    </row>
    <row r="1315" spans="2:14" x14ac:dyDescent="0.25">
      <c r="B1315" s="57"/>
      <c r="C1315" s="64"/>
      <c r="D1315" s="58"/>
      <c r="E1315" s="58"/>
      <c r="F1315" s="65"/>
      <c r="G1315" s="65"/>
      <c r="H1315" s="66"/>
      <c r="I1315" s="60"/>
      <c r="J1315" s="60"/>
      <c r="K1315" s="61">
        <f t="shared" si="49"/>
        <v>0</v>
      </c>
      <c r="L1315" s="62" t="s">
        <v>75</v>
      </c>
      <c r="M1315" s="67"/>
      <c r="N1315" s="69" t="e">
        <f t="shared" si="50"/>
        <v>#DIV/0!</v>
      </c>
    </row>
    <row r="1316" spans="2:14" x14ac:dyDescent="0.25">
      <c r="B1316" s="57"/>
      <c r="C1316" s="64"/>
      <c r="D1316" s="58"/>
      <c r="E1316" s="58"/>
      <c r="F1316" s="65"/>
      <c r="G1316" s="65"/>
      <c r="H1316" s="66"/>
      <c r="I1316" s="60"/>
      <c r="J1316" s="60"/>
      <c r="K1316" s="61">
        <f t="shared" si="49"/>
        <v>0</v>
      </c>
      <c r="L1316" s="62" t="s">
        <v>75</v>
      </c>
      <c r="M1316" s="67"/>
      <c r="N1316" s="69" t="e">
        <f t="shared" si="50"/>
        <v>#DIV/0!</v>
      </c>
    </row>
    <row r="1317" spans="2:14" x14ac:dyDescent="0.25">
      <c r="B1317" s="57"/>
      <c r="C1317" s="64"/>
      <c r="D1317" s="58"/>
      <c r="E1317" s="58"/>
      <c r="F1317" s="65"/>
      <c r="G1317" s="65"/>
      <c r="H1317" s="66"/>
      <c r="I1317" s="60"/>
      <c r="J1317" s="60"/>
      <c r="K1317" s="61">
        <f t="shared" si="49"/>
        <v>0</v>
      </c>
      <c r="L1317" s="62" t="s">
        <v>75</v>
      </c>
      <c r="M1317" s="67"/>
      <c r="N1317" s="69" t="e">
        <f t="shared" si="50"/>
        <v>#DIV/0!</v>
      </c>
    </row>
    <row r="1318" spans="2:14" x14ac:dyDescent="0.25">
      <c r="B1318" s="57"/>
      <c r="C1318" s="64"/>
      <c r="D1318" s="58"/>
      <c r="E1318" s="58"/>
      <c r="F1318" s="65"/>
      <c r="G1318" s="65"/>
      <c r="H1318" s="66"/>
      <c r="I1318" s="60"/>
      <c r="J1318" s="60"/>
      <c r="K1318" s="61">
        <f t="shared" si="49"/>
        <v>0</v>
      </c>
      <c r="L1318" s="62" t="s">
        <v>75</v>
      </c>
      <c r="M1318" s="67"/>
      <c r="N1318" s="69" t="e">
        <f t="shared" si="50"/>
        <v>#DIV/0!</v>
      </c>
    </row>
    <row r="1319" spans="2:14" x14ac:dyDescent="0.25">
      <c r="B1319" s="57"/>
      <c r="C1319" s="64"/>
      <c r="D1319" s="58"/>
      <c r="E1319" s="58"/>
      <c r="F1319" s="65"/>
      <c r="G1319" s="65"/>
      <c r="H1319" s="66"/>
      <c r="I1319" s="60"/>
      <c r="J1319" s="60"/>
      <c r="K1319" s="61">
        <f t="shared" si="49"/>
        <v>0</v>
      </c>
      <c r="L1319" s="62" t="s">
        <v>75</v>
      </c>
      <c r="M1319" s="67"/>
      <c r="N1319" s="69" t="e">
        <f t="shared" si="50"/>
        <v>#DIV/0!</v>
      </c>
    </row>
    <row r="1320" spans="2:14" x14ac:dyDescent="0.25">
      <c r="B1320" s="57"/>
      <c r="C1320" s="64"/>
      <c r="D1320" s="58"/>
      <c r="E1320" s="58"/>
      <c r="F1320" s="65"/>
      <c r="G1320" s="65"/>
      <c r="H1320" s="66"/>
      <c r="I1320" s="60"/>
      <c r="J1320" s="60"/>
      <c r="K1320" s="61">
        <f t="shared" si="49"/>
        <v>0</v>
      </c>
      <c r="L1320" s="62" t="s">
        <v>75</v>
      </c>
      <c r="M1320" s="67"/>
      <c r="N1320" s="69" t="e">
        <f t="shared" si="50"/>
        <v>#DIV/0!</v>
      </c>
    </row>
    <row r="1321" spans="2:14" x14ac:dyDescent="0.25">
      <c r="B1321" s="57"/>
      <c r="C1321" s="64"/>
      <c r="D1321" s="58"/>
      <c r="E1321" s="58"/>
      <c r="F1321" s="65"/>
      <c r="G1321" s="65"/>
      <c r="H1321" s="66"/>
      <c r="I1321" s="60"/>
      <c r="J1321" s="60"/>
      <c r="K1321" s="61">
        <f t="shared" si="49"/>
        <v>0</v>
      </c>
      <c r="L1321" s="62" t="s">
        <v>75</v>
      </c>
      <c r="M1321" s="67"/>
      <c r="N1321" s="69" t="e">
        <f t="shared" si="50"/>
        <v>#DIV/0!</v>
      </c>
    </row>
    <row r="1322" spans="2:14" x14ac:dyDescent="0.25">
      <c r="B1322" s="57"/>
      <c r="C1322" s="64"/>
      <c r="D1322" s="58"/>
      <c r="E1322" s="58"/>
      <c r="F1322" s="65"/>
      <c r="G1322" s="65"/>
      <c r="H1322" s="66"/>
      <c r="I1322" s="60"/>
      <c r="J1322" s="60"/>
      <c r="K1322" s="61">
        <f t="shared" si="49"/>
        <v>0</v>
      </c>
      <c r="L1322" s="62" t="s">
        <v>75</v>
      </c>
      <c r="M1322" s="67"/>
      <c r="N1322" s="69" t="e">
        <f t="shared" si="50"/>
        <v>#DIV/0!</v>
      </c>
    </row>
    <row r="1323" spans="2:14" x14ac:dyDescent="0.25">
      <c r="B1323" s="57"/>
      <c r="C1323" s="64"/>
      <c r="D1323" s="58"/>
      <c r="E1323" s="58"/>
      <c r="F1323" s="65"/>
      <c r="G1323" s="65"/>
      <c r="H1323" s="66"/>
      <c r="I1323" s="60"/>
      <c r="J1323" s="60"/>
      <c r="K1323" s="61">
        <f t="shared" si="49"/>
        <v>0</v>
      </c>
      <c r="L1323" s="62" t="s">
        <v>75</v>
      </c>
      <c r="M1323" s="67"/>
      <c r="N1323" s="69" t="e">
        <f t="shared" si="50"/>
        <v>#DIV/0!</v>
      </c>
    </row>
    <row r="1324" spans="2:14" x14ac:dyDescent="0.25">
      <c r="B1324" s="57"/>
      <c r="C1324" s="64"/>
      <c r="D1324" s="58"/>
      <c r="E1324" s="58"/>
      <c r="F1324" s="65"/>
      <c r="G1324" s="65"/>
      <c r="H1324" s="66"/>
      <c r="I1324" s="60"/>
      <c r="J1324" s="60"/>
      <c r="K1324" s="61">
        <f t="shared" si="49"/>
        <v>0</v>
      </c>
      <c r="L1324" s="62" t="s">
        <v>75</v>
      </c>
      <c r="M1324" s="67"/>
      <c r="N1324" s="69" t="e">
        <f t="shared" si="50"/>
        <v>#DIV/0!</v>
      </c>
    </row>
    <row r="1325" spans="2:14" x14ac:dyDescent="0.25">
      <c r="B1325" s="57"/>
      <c r="C1325" s="64"/>
      <c r="D1325" s="58"/>
      <c r="E1325" s="58"/>
      <c r="F1325" s="65"/>
      <c r="G1325" s="65"/>
      <c r="H1325" s="66"/>
      <c r="I1325" s="60"/>
      <c r="J1325" s="60"/>
      <c r="K1325" s="61">
        <f t="shared" si="49"/>
        <v>0</v>
      </c>
      <c r="L1325" s="62" t="s">
        <v>75</v>
      </c>
      <c r="M1325" s="67"/>
      <c r="N1325" s="69" t="e">
        <f t="shared" si="50"/>
        <v>#DIV/0!</v>
      </c>
    </row>
    <row r="1326" spans="2:14" x14ac:dyDescent="0.25">
      <c r="B1326" s="57"/>
      <c r="C1326" s="64"/>
      <c r="D1326" s="58"/>
      <c r="E1326" s="58"/>
      <c r="F1326" s="65"/>
      <c r="G1326" s="65"/>
      <c r="H1326" s="66"/>
      <c r="I1326" s="60"/>
      <c r="J1326" s="60"/>
      <c r="K1326" s="61">
        <f t="shared" si="49"/>
        <v>0</v>
      </c>
      <c r="L1326" s="62" t="s">
        <v>75</v>
      </c>
      <c r="M1326" s="67"/>
      <c r="N1326" s="69" t="e">
        <f t="shared" si="50"/>
        <v>#DIV/0!</v>
      </c>
    </row>
    <row r="1327" spans="2:14" x14ac:dyDescent="0.25">
      <c r="B1327" s="57"/>
      <c r="C1327" s="64"/>
      <c r="D1327" s="58"/>
      <c r="E1327" s="58"/>
      <c r="F1327" s="65"/>
      <c r="G1327" s="65"/>
      <c r="H1327" s="66"/>
      <c r="I1327" s="60"/>
      <c r="J1327" s="60"/>
      <c r="K1327" s="61">
        <f t="shared" si="49"/>
        <v>0</v>
      </c>
      <c r="L1327" s="62" t="s">
        <v>75</v>
      </c>
      <c r="M1327" s="67"/>
      <c r="N1327" s="69" t="e">
        <f t="shared" si="50"/>
        <v>#DIV/0!</v>
      </c>
    </row>
    <row r="1328" spans="2:14" x14ac:dyDescent="0.25">
      <c r="B1328" s="57"/>
      <c r="C1328" s="64"/>
      <c r="D1328" s="58"/>
      <c r="E1328" s="58"/>
      <c r="F1328" s="65"/>
      <c r="G1328" s="65"/>
      <c r="H1328" s="66"/>
      <c r="I1328" s="60"/>
      <c r="J1328" s="60"/>
      <c r="K1328" s="61">
        <f t="shared" si="49"/>
        <v>0</v>
      </c>
      <c r="L1328" s="62" t="s">
        <v>75</v>
      </c>
      <c r="M1328" s="67"/>
      <c r="N1328" s="69" t="e">
        <f t="shared" si="50"/>
        <v>#DIV/0!</v>
      </c>
    </row>
    <row r="1329" spans="2:14" x14ac:dyDescent="0.25">
      <c r="B1329" s="57"/>
      <c r="C1329" s="64"/>
      <c r="D1329" s="58"/>
      <c r="E1329" s="58"/>
      <c r="F1329" s="65"/>
      <c r="G1329" s="65"/>
      <c r="H1329" s="66"/>
      <c r="I1329" s="60"/>
      <c r="J1329" s="60"/>
      <c r="K1329" s="61">
        <f t="shared" si="49"/>
        <v>0</v>
      </c>
      <c r="L1329" s="62" t="s">
        <v>75</v>
      </c>
      <c r="M1329" s="67"/>
      <c r="N1329" s="69" t="e">
        <f t="shared" si="50"/>
        <v>#DIV/0!</v>
      </c>
    </row>
    <row r="1330" spans="2:14" x14ac:dyDescent="0.25">
      <c r="B1330" s="57"/>
      <c r="C1330" s="64"/>
      <c r="D1330" s="58"/>
      <c r="E1330" s="58"/>
      <c r="F1330" s="65"/>
      <c r="G1330" s="65"/>
      <c r="H1330" s="66"/>
      <c r="I1330" s="60"/>
      <c r="J1330" s="60"/>
      <c r="K1330" s="61">
        <f t="shared" si="49"/>
        <v>0</v>
      </c>
      <c r="L1330" s="62" t="s">
        <v>75</v>
      </c>
      <c r="M1330" s="67"/>
      <c r="N1330" s="69" t="e">
        <f t="shared" si="50"/>
        <v>#DIV/0!</v>
      </c>
    </row>
    <row r="1331" spans="2:14" x14ac:dyDescent="0.25">
      <c r="B1331" s="57"/>
      <c r="C1331" s="64"/>
      <c r="D1331" s="58"/>
      <c r="E1331" s="58"/>
      <c r="F1331" s="65"/>
      <c r="G1331" s="65"/>
      <c r="H1331" s="66"/>
      <c r="I1331" s="60"/>
      <c r="J1331" s="60"/>
      <c r="K1331" s="61">
        <f t="shared" si="49"/>
        <v>0</v>
      </c>
      <c r="L1331" s="62" t="s">
        <v>75</v>
      </c>
      <c r="M1331" s="67"/>
      <c r="N1331" s="69" t="e">
        <f t="shared" si="50"/>
        <v>#DIV/0!</v>
      </c>
    </row>
    <row r="1332" spans="2:14" x14ac:dyDescent="0.25">
      <c r="B1332" s="57"/>
      <c r="C1332" s="64"/>
      <c r="D1332" s="58"/>
      <c r="E1332" s="58"/>
      <c r="F1332" s="65"/>
      <c r="G1332" s="65"/>
      <c r="H1332" s="66"/>
      <c r="I1332" s="60"/>
      <c r="J1332" s="60"/>
      <c r="K1332" s="61">
        <f t="shared" si="49"/>
        <v>0</v>
      </c>
      <c r="L1332" s="62" t="s">
        <v>75</v>
      </c>
      <c r="M1332" s="67"/>
      <c r="N1332" s="69" t="e">
        <f t="shared" si="50"/>
        <v>#DIV/0!</v>
      </c>
    </row>
    <row r="1333" spans="2:14" x14ac:dyDescent="0.25">
      <c r="B1333" s="57"/>
      <c r="C1333" s="64"/>
      <c r="D1333" s="58"/>
      <c r="E1333" s="58"/>
      <c r="F1333" s="65"/>
      <c r="G1333" s="65"/>
      <c r="H1333" s="66"/>
      <c r="I1333" s="60"/>
      <c r="J1333" s="60"/>
      <c r="K1333" s="61">
        <f t="shared" si="49"/>
        <v>0</v>
      </c>
      <c r="L1333" s="62" t="s">
        <v>75</v>
      </c>
      <c r="M1333" s="67"/>
      <c r="N1333" s="69" t="e">
        <f t="shared" si="50"/>
        <v>#DIV/0!</v>
      </c>
    </row>
    <row r="1334" spans="2:14" x14ac:dyDescent="0.25">
      <c r="B1334" s="57"/>
      <c r="C1334" s="64"/>
      <c r="D1334" s="58"/>
      <c r="E1334" s="58"/>
      <c r="F1334" s="65"/>
      <c r="G1334" s="65"/>
      <c r="H1334" s="66"/>
      <c r="I1334" s="60"/>
      <c r="J1334" s="60"/>
      <c r="K1334" s="61">
        <f t="shared" si="49"/>
        <v>0</v>
      </c>
      <c r="L1334" s="62" t="s">
        <v>75</v>
      </c>
      <c r="M1334" s="67"/>
      <c r="N1334" s="69" t="e">
        <f t="shared" si="50"/>
        <v>#DIV/0!</v>
      </c>
    </row>
    <row r="1335" spans="2:14" x14ac:dyDescent="0.25">
      <c r="B1335" s="57"/>
      <c r="C1335" s="64"/>
      <c r="D1335" s="58"/>
      <c r="E1335" s="58"/>
      <c r="F1335" s="65"/>
      <c r="G1335" s="65"/>
      <c r="H1335" s="66"/>
      <c r="I1335" s="60"/>
      <c r="J1335" s="60"/>
      <c r="K1335" s="61">
        <f t="shared" si="49"/>
        <v>0</v>
      </c>
      <c r="L1335" s="62" t="s">
        <v>75</v>
      </c>
      <c r="M1335" s="67"/>
      <c r="N1335" s="69" t="e">
        <f t="shared" si="50"/>
        <v>#DIV/0!</v>
      </c>
    </row>
    <row r="1336" spans="2:14" x14ac:dyDescent="0.25">
      <c r="B1336" s="57"/>
      <c r="C1336" s="64"/>
      <c r="D1336" s="58"/>
      <c r="E1336" s="58"/>
      <c r="F1336" s="65"/>
      <c r="G1336" s="65"/>
      <c r="H1336" s="66"/>
      <c r="I1336" s="60"/>
      <c r="J1336" s="60"/>
      <c r="K1336" s="61">
        <f t="shared" si="49"/>
        <v>0</v>
      </c>
      <c r="L1336" s="62" t="s">
        <v>75</v>
      </c>
      <c r="M1336" s="67"/>
      <c r="N1336" s="69" t="e">
        <f t="shared" si="50"/>
        <v>#DIV/0!</v>
      </c>
    </row>
    <row r="1337" spans="2:14" x14ac:dyDescent="0.25">
      <c r="B1337" s="57"/>
      <c r="C1337" s="64"/>
      <c r="D1337" s="58"/>
      <c r="E1337" s="58"/>
      <c r="F1337" s="65"/>
      <c r="G1337" s="65"/>
      <c r="H1337" s="66"/>
      <c r="I1337" s="60"/>
      <c r="J1337" s="60"/>
      <c r="K1337" s="61">
        <f t="shared" si="49"/>
        <v>0</v>
      </c>
      <c r="L1337" s="62" t="s">
        <v>75</v>
      </c>
      <c r="M1337" s="67"/>
      <c r="N1337" s="69" t="e">
        <f t="shared" si="50"/>
        <v>#DIV/0!</v>
      </c>
    </row>
    <row r="1338" spans="2:14" x14ac:dyDescent="0.25">
      <c r="B1338" s="57"/>
      <c r="C1338" s="64"/>
      <c r="D1338" s="58"/>
      <c r="E1338" s="58"/>
      <c r="F1338" s="65"/>
      <c r="G1338" s="65"/>
      <c r="H1338" s="66"/>
      <c r="I1338" s="60"/>
      <c r="J1338" s="60"/>
      <c r="K1338" s="61">
        <f t="shared" si="49"/>
        <v>0</v>
      </c>
      <c r="L1338" s="62" t="s">
        <v>75</v>
      </c>
      <c r="M1338" s="67"/>
      <c r="N1338" s="69" t="e">
        <f t="shared" si="50"/>
        <v>#DIV/0!</v>
      </c>
    </row>
    <row r="1339" spans="2:14" x14ac:dyDescent="0.25">
      <c r="B1339" s="57"/>
      <c r="C1339" s="64"/>
      <c r="D1339" s="58"/>
      <c r="E1339" s="58"/>
      <c r="F1339" s="65"/>
      <c r="G1339" s="65"/>
      <c r="H1339" s="66"/>
      <c r="I1339" s="60"/>
      <c r="J1339" s="60"/>
      <c r="K1339" s="61">
        <f t="shared" si="49"/>
        <v>0</v>
      </c>
      <c r="L1339" s="62" t="s">
        <v>75</v>
      </c>
      <c r="M1339" s="67"/>
      <c r="N1339" s="69" t="e">
        <f t="shared" si="50"/>
        <v>#DIV/0!</v>
      </c>
    </row>
    <row r="1340" spans="2:14" x14ac:dyDescent="0.25">
      <c r="B1340" s="57"/>
      <c r="C1340" s="64"/>
      <c r="D1340" s="58"/>
      <c r="E1340" s="58"/>
      <c r="F1340" s="65"/>
      <c r="G1340" s="65"/>
      <c r="H1340" s="66"/>
      <c r="I1340" s="60"/>
      <c r="J1340" s="60"/>
      <c r="K1340" s="61">
        <f t="shared" si="49"/>
        <v>0</v>
      </c>
      <c r="L1340" s="62" t="s">
        <v>75</v>
      </c>
      <c r="M1340" s="67"/>
      <c r="N1340" s="69" t="e">
        <f t="shared" si="50"/>
        <v>#DIV/0!</v>
      </c>
    </row>
    <row r="1341" spans="2:14" x14ac:dyDescent="0.25">
      <c r="B1341" s="57"/>
      <c r="C1341" s="64"/>
      <c r="D1341" s="58"/>
      <c r="E1341" s="58"/>
      <c r="F1341" s="65"/>
      <c r="G1341" s="65"/>
      <c r="H1341" s="66"/>
      <c r="I1341" s="60"/>
      <c r="J1341" s="60"/>
      <c r="K1341" s="61">
        <f t="shared" si="49"/>
        <v>0</v>
      </c>
      <c r="L1341" s="62" t="s">
        <v>75</v>
      </c>
      <c r="M1341" s="67"/>
      <c r="N1341" s="69" t="e">
        <f t="shared" si="50"/>
        <v>#DIV/0!</v>
      </c>
    </row>
    <row r="1342" spans="2:14" x14ac:dyDescent="0.25">
      <c r="B1342" s="57"/>
      <c r="C1342" s="64"/>
      <c r="D1342" s="58"/>
      <c r="E1342" s="58"/>
      <c r="F1342" s="65"/>
      <c r="G1342" s="65"/>
      <c r="H1342" s="66"/>
      <c r="I1342" s="60"/>
      <c r="J1342" s="60"/>
      <c r="K1342" s="61">
        <f t="shared" si="49"/>
        <v>0</v>
      </c>
      <c r="L1342" s="62" t="s">
        <v>75</v>
      </c>
      <c r="M1342" s="67"/>
      <c r="N1342" s="69" t="e">
        <f t="shared" si="50"/>
        <v>#DIV/0!</v>
      </c>
    </row>
    <row r="1343" spans="2:14" x14ac:dyDescent="0.25">
      <c r="B1343" s="57"/>
      <c r="C1343" s="64"/>
      <c r="D1343" s="58"/>
      <c r="E1343" s="58"/>
      <c r="F1343" s="65"/>
      <c r="G1343" s="65"/>
      <c r="H1343" s="66"/>
      <c r="I1343" s="60"/>
      <c r="J1343" s="60"/>
      <c r="K1343" s="61">
        <f t="shared" si="49"/>
        <v>0</v>
      </c>
      <c r="L1343" s="62" t="s">
        <v>75</v>
      </c>
      <c r="M1343" s="67"/>
      <c r="N1343" s="69" t="e">
        <f t="shared" si="50"/>
        <v>#DIV/0!</v>
      </c>
    </row>
    <row r="1344" spans="2:14" x14ac:dyDescent="0.25">
      <c r="B1344" s="57"/>
      <c r="C1344" s="64"/>
      <c r="D1344" s="58"/>
      <c r="E1344" s="58"/>
      <c r="F1344" s="65"/>
      <c r="G1344" s="65"/>
      <c r="H1344" s="66"/>
      <c r="I1344" s="60"/>
      <c r="J1344" s="60"/>
      <c r="K1344" s="61">
        <f t="shared" si="49"/>
        <v>0</v>
      </c>
      <c r="L1344" s="62" t="s">
        <v>75</v>
      </c>
      <c r="M1344" s="67"/>
      <c r="N1344" s="69" t="e">
        <f t="shared" si="50"/>
        <v>#DIV/0!</v>
      </c>
    </row>
    <row r="1345" spans="2:14" x14ac:dyDescent="0.25">
      <c r="B1345" s="57"/>
      <c r="C1345" s="64"/>
      <c r="D1345" s="58"/>
      <c r="E1345" s="58"/>
      <c r="F1345" s="65"/>
      <c r="G1345" s="65"/>
      <c r="H1345" s="66"/>
      <c r="I1345" s="60"/>
      <c r="J1345" s="60"/>
      <c r="K1345" s="61">
        <f t="shared" si="49"/>
        <v>0</v>
      </c>
      <c r="L1345" s="62" t="s">
        <v>75</v>
      </c>
      <c r="M1345" s="67"/>
      <c r="N1345" s="69" t="e">
        <f t="shared" si="50"/>
        <v>#DIV/0!</v>
      </c>
    </row>
    <row r="1346" spans="2:14" x14ac:dyDescent="0.25">
      <c r="B1346" s="57"/>
      <c r="C1346" s="64"/>
      <c r="D1346" s="58"/>
      <c r="E1346" s="58"/>
      <c r="F1346" s="65"/>
      <c r="G1346" s="65"/>
      <c r="H1346" s="66"/>
      <c r="I1346" s="60"/>
      <c r="J1346" s="60"/>
      <c r="K1346" s="61">
        <f t="shared" si="49"/>
        <v>0</v>
      </c>
      <c r="L1346" s="62" t="s">
        <v>75</v>
      </c>
      <c r="M1346" s="67"/>
      <c r="N1346" s="69" t="e">
        <f t="shared" si="50"/>
        <v>#DIV/0!</v>
      </c>
    </row>
    <row r="1347" spans="2:14" x14ac:dyDescent="0.25">
      <c r="B1347" s="57"/>
      <c r="C1347" s="64"/>
      <c r="D1347" s="58"/>
      <c r="E1347" s="58"/>
      <c r="F1347" s="65"/>
      <c r="G1347" s="65"/>
      <c r="H1347" s="66"/>
      <c r="I1347" s="60"/>
      <c r="J1347" s="60"/>
      <c r="K1347" s="61">
        <f t="shared" si="49"/>
        <v>0</v>
      </c>
      <c r="L1347" s="62" t="s">
        <v>75</v>
      </c>
      <c r="M1347" s="67"/>
      <c r="N1347" s="69" t="e">
        <f t="shared" si="50"/>
        <v>#DIV/0!</v>
      </c>
    </row>
    <row r="1348" spans="2:14" x14ac:dyDescent="0.25">
      <c r="B1348" s="57"/>
      <c r="C1348" s="64"/>
      <c r="D1348" s="58"/>
      <c r="E1348" s="58"/>
      <c r="F1348" s="65"/>
      <c r="G1348" s="65"/>
      <c r="H1348" s="66"/>
      <c r="I1348" s="60"/>
      <c r="J1348" s="60"/>
      <c r="K1348" s="61">
        <f t="shared" si="49"/>
        <v>0</v>
      </c>
      <c r="L1348" s="62" t="s">
        <v>75</v>
      </c>
      <c r="M1348" s="67"/>
      <c r="N1348" s="69" t="e">
        <f t="shared" si="50"/>
        <v>#DIV/0!</v>
      </c>
    </row>
    <row r="1349" spans="2:14" x14ac:dyDescent="0.25">
      <c r="B1349" s="57"/>
      <c r="C1349" s="64"/>
      <c r="D1349" s="58"/>
      <c r="E1349" s="58"/>
      <c r="F1349" s="65"/>
      <c r="G1349" s="65"/>
      <c r="H1349" s="66"/>
      <c r="I1349" s="60"/>
      <c r="J1349" s="60"/>
      <c r="K1349" s="61">
        <f t="shared" si="49"/>
        <v>0</v>
      </c>
      <c r="L1349" s="62" t="s">
        <v>75</v>
      </c>
      <c r="M1349" s="67"/>
      <c r="N1349" s="69" t="e">
        <f t="shared" si="50"/>
        <v>#DIV/0!</v>
      </c>
    </row>
    <row r="1350" spans="2:14" x14ac:dyDescent="0.25">
      <c r="B1350" s="57"/>
      <c r="C1350" s="64"/>
      <c r="D1350" s="58"/>
      <c r="E1350" s="58"/>
      <c r="F1350" s="65"/>
      <c r="G1350" s="65"/>
      <c r="H1350" s="66"/>
      <c r="I1350" s="60"/>
      <c r="J1350" s="60"/>
      <c r="K1350" s="61">
        <f t="shared" si="49"/>
        <v>0</v>
      </c>
      <c r="L1350" s="62" t="s">
        <v>75</v>
      </c>
      <c r="M1350" s="67"/>
      <c r="N1350" s="69" t="e">
        <f t="shared" si="50"/>
        <v>#DIV/0!</v>
      </c>
    </row>
    <row r="1351" spans="2:14" x14ac:dyDescent="0.25">
      <c r="B1351" s="57"/>
      <c r="C1351" s="64"/>
      <c r="D1351" s="58"/>
      <c r="E1351" s="58"/>
      <c r="F1351" s="65"/>
      <c r="G1351" s="65"/>
      <c r="H1351" s="66"/>
      <c r="I1351" s="60"/>
      <c r="J1351" s="60"/>
      <c r="K1351" s="61">
        <f t="shared" si="49"/>
        <v>0</v>
      </c>
      <c r="L1351" s="62" t="s">
        <v>75</v>
      </c>
      <c r="M1351" s="67"/>
      <c r="N1351" s="69" t="e">
        <f t="shared" si="50"/>
        <v>#DIV/0!</v>
      </c>
    </row>
    <row r="1352" spans="2:14" x14ac:dyDescent="0.25">
      <c r="B1352" s="57"/>
      <c r="C1352" s="64"/>
      <c r="D1352" s="58"/>
      <c r="E1352" s="58"/>
      <c r="F1352" s="65"/>
      <c r="G1352" s="65"/>
      <c r="H1352" s="66"/>
      <c r="I1352" s="60"/>
      <c r="J1352" s="60"/>
      <c r="K1352" s="61">
        <f t="shared" si="49"/>
        <v>0</v>
      </c>
      <c r="L1352" s="62" t="s">
        <v>75</v>
      </c>
      <c r="M1352" s="67"/>
      <c r="N1352" s="69" t="e">
        <f t="shared" si="50"/>
        <v>#DIV/0!</v>
      </c>
    </row>
    <row r="1353" spans="2:14" x14ac:dyDescent="0.25">
      <c r="B1353" s="57"/>
      <c r="C1353" s="64"/>
      <c r="D1353" s="58"/>
      <c r="E1353" s="58"/>
      <c r="F1353" s="65"/>
      <c r="G1353" s="65"/>
      <c r="H1353" s="66"/>
      <c r="I1353" s="60"/>
      <c r="J1353" s="60"/>
      <c r="K1353" s="61">
        <f t="shared" ref="K1353:K1416" si="51">+J1353-I1353</f>
        <v>0</v>
      </c>
      <c r="L1353" s="62" t="s">
        <v>75</v>
      </c>
      <c r="M1353" s="67"/>
      <c r="N1353" s="69" t="e">
        <f t="shared" ref="N1353:N1416" si="52">+K1354/M1354</f>
        <v>#DIV/0!</v>
      </c>
    </row>
    <row r="1354" spans="2:14" x14ac:dyDescent="0.25">
      <c r="B1354" s="57"/>
      <c r="C1354" s="64"/>
      <c r="D1354" s="58"/>
      <c r="E1354" s="58"/>
      <c r="F1354" s="65"/>
      <c r="G1354" s="65"/>
      <c r="H1354" s="66"/>
      <c r="I1354" s="60"/>
      <c r="J1354" s="60"/>
      <c r="K1354" s="61">
        <f t="shared" si="51"/>
        <v>0</v>
      </c>
      <c r="L1354" s="62" t="s">
        <v>75</v>
      </c>
      <c r="M1354" s="67"/>
      <c r="N1354" s="69" t="e">
        <f t="shared" si="52"/>
        <v>#DIV/0!</v>
      </c>
    </row>
    <row r="1355" spans="2:14" x14ac:dyDescent="0.25">
      <c r="B1355" s="57"/>
      <c r="C1355" s="64"/>
      <c r="D1355" s="58"/>
      <c r="E1355" s="58"/>
      <c r="F1355" s="65"/>
      <c r="G1355" s="65"/>
      <c r="H1355" s="66"/>
      <c r="I1355" s="60"/>
      <c r="J1355" s="60"/>
      <c r="K1355" s="61">
        <f t="shared" si="51"/>
        <v>0</v>
      </c>
      <c r="L1355" s="62" t="s">
        <v>75</v>
      </c>
      <c r="M1355" s="67"/>
      <c r="N1355" s="69" t="e">
        <f t="shared" si="52"/>
        <v>#DIV/0!</v>
      </c>
    </row>
    <row r="1356" spans="2:14" x14ac:dyDescent="0.25">
      <c r="B1356" s="57"/>
      <c r="C1356" s="64"/>
      <c r="D1356" s="58"/>
      <c r="E1356" s="58"/>
      <c r="F1356" s="65"/>
      <c r="G1356" s="65"/>
      <c r="H1356" s="66"/>
      <c r="I1356" s="60"/>
      <c r="J1356" s="60"/>
      <c r="K1356" s="61">
        <f t="shared" si="51"/>
        <v>0</v>
      </c>
      <c r="L1356" s="62" t="s">
        <v>75</v>
      </c>
      <c r="M1356" s="67"/>
      <c r="N1356" s="69" t="e">
        <f t="shared" si="52"/>
        <v>#DIV/0!</v>
      </c>
    </row>
    <row r="1357" spans="2:14" x14ac:dyDescent="0.25">
      <c r="B1357" s="57"/>
      <c r="C1357" s="64"/>
      <c r="D1357" s="58"/>
      <c r="E1357" s="58"/>
      <c r="F1357" s="65"/>
      <c r="G1357" s="65"/>
      <c r="H1357" s="66"/>
      <c r="I1357" s="60"/>
      <c r="J1357" s="60"/>
      <c r="K1357" s="61">
        <f t="shared" si="51"/>
        <v>0</v>
      </c>
      <c r="L1357" s="62" t="s">
        <v>75</v>
      </c>
      <c r="M1357" s="67"/>
      <c r="N1357" s="69" t="e">
        <f t="shared" si="52"/>
        <v>#DIV/0!</v>
      </c>
    </row>
    <row r="1358" spans="2:14" x14ac:dyDescent="0.25">
      <c r="B1358" s="57"/>
      <c r="C1358" s="64"/>
      <c r="D1358" s="58"/>
      <c r="E1358" s="58"/>
      <c r="F1358" s="65"/>
      <c r="G1358" s="65"/>
      <c r="H1358" s="66"/>
      <c r="I1358" s="60"/>
      <c r="J1358" s="60"/>
      <c r="K1358" s="61">
        <f t="shared" si="51"/>
        <v>0</v>
      </c>
      <c r="L1358" s="62" t="s">
        <v>75</v>
      </c>
      <c r="M1358" s="67"/>
      <c r="N1358" s="69" t="e">
        <f t="shared" si="52"/>
        <v>#DIV/0!</v>
      </c>
    </row>
    <row r="1359" spans="2:14" x14ac:dyDescent="0.25">
      <c r="B1359" s="57"/>
      <c r="C1359" s="64"/>
      <c r="D1359" s="58"/>
      <c r="E1359" s="58"/>
      <c r="F1359" s="65"/>
      <c r="G1359" s="65"/>
      <c r="H1359" s="66"/>
      <c r="I1359" s="60"/>
      <c r="J1359" s="60"/>
      <c r="K1359" s="61">
        <f t="shared" si="51"/>
        <v>0</v>
      </c>
      <c r="L1359" s="62" t="s">
        <v>75</v>
      </c>
      <c r="M1359" s="67"/>
      <c r="N1359" s="69" t="e">
        <f t="shared" si="52"/>
        <v>#DIV/0!</v>
      </c>
    </row>
    <row r="1360" spans="2:14" x14ac:dyDescent="0.25">
      <c r="B1360" s="57"/>
      <c r="C1360" s="64"/>
      <c r="D1360" s="58"/>
      <c r="E1360" s="58"/>
      <c r="F1360" s="65"/>
      <c r="G1360" s="65"/>
      <c r="H1360" s="66"/>
      <c r="I1360" s="60"/>
      <c r="J1360" s="60"/>
      <c r="K1360" s="61">
        <f t="shared" si="51"/>
        <v>0</v>
      </c>
      <c r="L1360" s="62" t="s">
        <v>75</v>
      </c>
      <c r="M1360" s="67"/>
      <c r="N1360" s="69" t="e">
        <f t="shared" si="52"/>
        <v>#DIV/0!</v>
      </c>
    </row>
    <row r="1361" spans="2:14" x14ac:dyDescent="0.25">
      <c r="B1361" s="57"/>
      <c r="C1361" s="64"/>
      <c r="D1361" s="58"/>
      <c r="E1361" s="58"/>
      <c r="F1361" s="65"/>
      <c r="G1361" s="65"/>
      <c r="H1361" s="66"/>
      <c r="I1361" s="60"/>
      <c r="J1361" s="60"/>
      <c r="K1361" s="61">
        <f t="shared" si="51"/>
        <v>0</v>
      </c>
      <c r="L1361" s="62" t="s">
        <v>75</v>
      </c>
      <c r="M1361" s="67"/>
      <c r="N1361" s="69" t="e">
        <f t="shared" si="52"/>
        <v>#DIV/0!</v>
      </c>
    </row>
    <row r="1362" spans="2:14" x14ac:dyDescent="0.25">
      <c r="B1362" s="57"/>
      <c r="C1362" s="64"/>
      <c r="D1362" s="58"/>
      <c r="E1362" s="58"/>
      <c r="F1362" s="65"/>
      <c r="G1362" s="65"/>
      <c r="H1362" s="66"/>
      <c r="I1362" s="60"/>
      <c r="J1362" s="60"/>
      <c r="K1362" s="61">
        <f t="shared" si="51"/>
        <v>0</v>
      </c>
      <c r="L1362" s="62" t="s">
        <v>75</v>
      </c>
      <c r="M1362" s="67"/>
      <c r="N1362" s="69" t="e">
        <f t="shared" si="52"/>
        <v>#DIV/0!</v>
      </c>
    </row>
    <row r="1363" spans="2:14" x14ac:dyDescent="0.25">
      <c r="B1363" s="57"/>
      <c r="C1363" s="64"/>
      <c r="D1363" s="58"/>
      <c r="E1363" s="58"/>
      <c r="F1363" s="65"/>
      <c r="G1363" s="65"/>
      <c r="H1363" s="66"/>
      <c r="I1363" s="60"/>
      <c r="J1363" s="60"/>
      <c r="K1363" s="61">
        <f t="shared" si="51"/>
        <v>0</v>
      </c>
      <c r="L1363" s="62" t="s">
        <v>75</v>
      </c>
      <c r="M1363" s="67"/>
      <c r="N1363" s="69" t="e">
        <f t="shared" si="52"/>
        <v>#DIV/0!</v>
      </c>
    </row>
    <row r="1364" spans="2:14" x14ac:dyDescent="0.25">
      <c r="B1364" s="57"/>
      <c r="C1364" s="64"/>
      <c r="D1364" s="58"/>
      <c r="E1364" s="58"/>
      <c r="F1364" s="65"/>
      <c r="G1364" s="65"/>
      <c r="H1364" s="66"/>
      <c r="I1364" s="60"/>
      <c r="J1364" s="60"/>
      <c r="K1364" s="61">
        <f t="shared" si="51"/>
        <v>0</v>
      </c>
      <c r="L1364" s="62" t="s">
        <v>75</v>
      </c>
      <c r="M1364" s="67"/>
      <c r="N1364" s="69" t="e">
        <f t="shared" si="52"/>
        <v>#DIV/0!</v>
      </c>
    </row>
    <row r="1365" spans="2:14" x14ac:dyDescent="0.25">
      <c r="B1365" s="57"/>
      <c r="C1365" s="64"/>
      <c r="D1365" s="58"/>
      <c r="E1365" s="58"/>
      <c r="F1365" s="65"/>
      <c r="G1365" s="65"/>
      <c r="H1365" s="66"/>
      <c r="I1365" s="60"/>
      <c r="J1365" s="60"/>
      <c r="K1365" s="61">
        <f t="shared" si="51"/>
        <v>0</v>
      </c>
      <c r="L1365" s="62" t="s">
        <v>75</v>
      </c>
      <c r="M1365" s="67"/>
      <c r="N1365" s="69" t="e">
        <f t="shared" si="52"/>
        <v>#DIV/0!</v>
      </c>
    </row>
    <row r="1366" spans="2:14" x14ac:dyDescent="0.25">
      <c r="B1366" s="57"/>
      <c r="C1366" s="64"/>
      <c r="D1366" s="58"/>
      <c r="E1366" s="58"/>
      <c r="F1366" s="65"/>
      <c r="G1366" s="65"/>
      <c r="H1366" s="66"/>
      <c r="I1366" s="60"/>
      <c r="J1366" s="60"/>
      <c r="K1366" s="61">
        <f t="shared" si="51"/>
        <v>0</v>
      </c>
      <c r="L1366" s="62" t="s">
        <v>75</v>
      </c>
      <c r="M1366" s="67"/>
      <c r="N1366" s="69" t="e">
        <f t="shared" si="52"/>
        <v>#DIV/0!</v>
      </c>
    </row>
    <row r="1367" spans="2:14" x14ac:dyDescent="0.25">
      <c r="B1367" s="57"/>
      <c r="C1367" s="64"/>
      <c r="D1367" s="58"/>
      <c r="E1367" s="58"/>
      <c r="F1367" s="65"/>
      <c r="G1367" s="65"/>
      <c r="H1367" s="66"/>
      <c r="I1367" s="60"/>
      <c r="J1367" s="60"/>
      <c r="K1367" s="61">
        <f t="shared" si="51"/>
        <v>0</v>
      </c>
      <c r="L1367" s="62" t="s">
        <v>75</v>
      </c>
      <c r="M1367" s="67"/>
      <c r="N1367" s="69" t="e">
        <f t="shared" si="52"/>
        <v>#DIV/0!</v>
      </c>
    </row>
    <row r="1368" spans="2:14" x14ac:dyDescent="0.25">
      <c r="B1368" s="57"/>
      <c r="C1368" s="64"/>
      <c r="D1368" s="58"/>
      <c r="E1368" s="58"/>
      <c r="F1368" s="65"/>
      <c r="G1368" s="65"/>
      <c r="H1368" s="66"/>
      <c r="I1368" s="60"/>
      <c r="J1368" s="60"/>
      <c r="K1368" s="61">
        <f t="shared" si="51"/>
        <v>0</v>
      </c>
      <c r="L1368" s="62" t="s">
        <v>75</v>
      </c>
      <c r="M1368" s="67"/>
      <c r="N1368" s="69" t="e">
        <f t="shared" si="52"/>
        <v>#DIV/0!</v>
      </c>
    </row>
    <row r="1369" spans="2:14" x14ac:dyDescent="0.25">
      <c r="B1369" s="57"/>
      <c r="C1369" s="64"/>
      <c r="D1369" s="58"/>
      <c r="E1369" s="58"/>
      <c r="F1369" s="65"/>
      <c r="G1369" s="65"/>
      <c r="H1369" s="66"/>
      <c r="I1369" s="60"/>
      <c r="J1369" s="60"/>
      <c r="K1369" s="61">
        <f t="shared" si="51"/>
        <v>0</v>
      </c>
      <c r="L1369" s="62" t="s">
        <v>75</v>
      </c>
      <c r="M1369" s="67"/>
      <c r="N1369" s="69" t="e">
        <f t="shared" si="52"/>
        <v>#DIV/0!</v>
      </c>
    </row>
    <row r="1370" spans="2:14" x14ac:dyDescent="0.25">
      <c r="B1370" s="57"/>
      <c r="C1370" s="64"/>
      <c r="D1370" s="58"/>
      <c r="E1370" s="58"/>
      <c r="F1370" s="65"/>
      <c r="G1370" s="65"/>
      <c r="H1370" s="66"/>
      <c r="I1370" s="60"/>
      <c r="J1370" s="60"/>
      <c r="K1370" s="61">
        <f t="shared" si="51"/>
        <v>0</v>
      </c>
      <c r="L1370" s="62" t="s">
        <v>75</v>
      </c>
      <c r="M1370" s="67"/>
      <c r="N1370" s="69" t="e">
        <f t="shared" si="52"/>
        <v>#DIV/0!</v>
      </c>
    </row>
    <row r="1371" spans="2:14" x14ac:dyDescent="0.25">
      <c r="B1371" s="57"/>
      <c r="C1371" s="64"/>
      <c r="D1371" s="58"/>
      <c r="E1371" s="58"/>
      <c r="F1371" s="65"/>
      <c r="G1371" s="65"/>
      <c r="H1371" s="66"/>
      <c r="I1371" s="60"/>
      <c r="J1371" s="60"/>
      <c r="K1371" s="61">
        <f t="shared" si="51"/>
        <v>0</v>
      </c>
      <c r="L1371" s="62" t="s">
        <v>75</v>
      </c>
      <c r="M1371" s="67"/>
      <c r="N1371" s="69" t="e">
        <f t="shared" si="52"/>
        <v>#DIV/0!</v>
      </c>
    </row>
    <row r="1372" spans="2:14" x14ac:dyDescent="0.25">
      <c r="B1372" s="57"/>
      <c r="C1372" s="64"/>
      <c r="D1372" s="58"/>
      <c r="E1372" s="58"/>
      <c r="F1372" s="65"/>
      <c r="G1372" s="65"/>
      <c r="H1372" s="66"/>
      <c r="I1372" s="60"/>
      <c r="J1372" s="60"/>
      <c r="K1372" s="61">
        <f t="shared" si="51"/>
        <v>0</v>
      </c>
      <c r="L1372" s="62" t="s">
        <v>75</v>
      </c>
      <c r="M1372" s="67"/>
      <c r="N1372" s="69" t="e">
        <f t="shared" si="52"/>
        <v>#DIV/0!</v>
      </c>
    </row>
    <row r="1373" spans="2:14" x14ac:dyDescent="0.25">
      <c r="B1373" s="57"/>
      <c r="C1373" s="64"/>
      <c r="D1373" s="58"/>
      <c r="E1373" s="58"/>
      <c r="F1373" s="65"/>
      <c r="G1373" s="65"/>
      <c r="H1373" s="66"/>
      <c r="I1373" s="60"/>
      <c r="J1373" s="60"/>
      <c r="K1373" s="61">
        <f t="shared" si="51"/>
        <v>0</v>
      </c>
      <c r="L1373" s="62" t="s">
        <v>75</v>
      </c>
      <c r="M1373" s="67"/>
      <c r="N1373" s="69" t="e">
        <f t="shared" si="52"/>
        <v>#DIV/0!</v>
      </c>
    </row>
    <row r="1374" spans="2:14" x14ac:dyDescent="0.25">
      <c r="B1374" s="57"/>
      <c r="C1374" s="64"/>
      <c r="D1374" s="58"/>
      <c r="E1374" s="58"/>
      <c r="F1374" s="65"/>
      <c r="G1374" s="65"/>
      <c r="H1374" s="66"/>
      <c r="I1374" s="60"/>
      <c r="J1374" s="60"/>
      <c r="K1374" s="61">
        <f t="shared" si="51"/>
        <v>0</v>
      </c>
      <c r="L1374" s="62" t="s">
        <v>75</v>
      </c>
      <c r="M1374" s="67"/>
      <c r="N1374" s="69" t="e">
        <f t="shared" si="52"/>
        <v>#DIV/0!</v>
      </c>
    </row>
    <row r="1375" spans="2:14" x14ac:dyDescent="0.25">
      <c r="B1375" s="57"/>
      <c r="C1375" s="64"/>
      <c r="D1375" s="58"/>
      <c r="E1375" s="58"/>
      <c r="F1375" s="65"/>
      <c r="G1375" s="65"/>
      <c r="H1375" s="66"/>
      <c r="I1375" s="60"/>
      <c r="J1375" s="60"/>
      <c r="K1375" s="61">
        <f t="shared" si="51"/>
        <v>0</v>
      </c>
      <c r="L1375" s="62" t="s">
        <v>75</v>
      </c>
      <c r="M1375" s="67"/>
      <c r="N1375" s="69" t="e">
        <f t="shared" si="52"/>
        <v>#DIV/0!</v>
      </c>
    </row>
    <row r="1376" spans="2:14" x14ac:dyDescent="0.25">
      <c r="B1376" s="57"/>
      <c r="C1376" s="64"/>
      <c r="D1376" s="58"/>
      <c r="E1376" s="58"/>
      <c r="F1376" s="65"/>
      <c r="G1376" s="65"/>
      <c r="H1376" s="66"/>
      <c r="I1376" s="60"/>
      <c r="J1376" s="60"/>
      <c r="K1376" s="61">
        <f t="shared" si="51"/>
        <v>0</v>
      </c>
      <c r="L1376" s="62" t="s">
        <v>75</v>
      </c>
      <c r="M1376" s="67"/>
      <c r="N1376" s="69" t="e">
        <f t="shared" si="52"/>
        <v>#DIV/0!</v>
      </c>
    </row>
    <row r="1377" spans="2:14" x14ac:dyDescent="0.25">
      <c r="B1377" s="57"/>
      <c r="C1377" s="64"/>
      <c r="D1377" s="58"/>
      <c r="E1377" s="58"/>
      <c r="F1377" s="65"/>
      <c r="G1377" s="65"/>
      <c r="H1377" s="66"/>
      <c r="I1377" s="60"/>
      <c r="J1377" s="60"/>
      <c r="K1377" s="61">
        <f t="shared" si="51"/>
        <v>0</v>
      </c>
      <c r="L1377" s="62" t="s">
        <v>75</v>
      </c>
      <c r="M1377" s="67"/>
      <c r="N1377" s="69" t="e">
        <f t="shared" si="52"/>
        <v>#DIV/0!</v>
      </c>
    </row>
    <row r="1378" spans="2:14" x14ac:dyDescent="0.25">
      <c r="B1378" s="57"/>
      <c r="C1378" s="64"/>
      <c r="D1378" s="58"/>
      <c r="E1378" s="58"/>
      <c r="F1378" s="65"/>
      <c r="G1378" s="65"/>
      <c r="H1378" s="66"/>
      <c r="I1378" s="60"/>
      <c r="J1378" s="60"/>
      <c r="K1378" s="61">
        <f t="shared" si="51"/>
        <v>0</v>
      </c>
      <c r="L1378" s="62" t="s">
        <v>75</v>
      </c>
      <c r="M1378" s="67"/>
      <c r="N1378" s="69" t="e">
        <f t="shared" si="52"/>
        <v>#DIV/0!</v>
      </c>
    </row>
    <row r="1379" spans="2:14" x14ac:dyDescent="0.25">
      <c r="B1379" s="57"/>
      <c r="C1379" s="64"/>
      <c r="D1379" s="58"/>
      <c r="E1379" s="58"/>
      <c r="F1379" s="65"/>
      <c r="G1379" s="65"/>
      <c r="H1379" s="66"/>
      <c r="I1379" s="60"/>
      <c r="J1379" s="60"/>
      <c r="K1379" s="61">
        <f t="shared" si="51"/>
        <v>0</v>
      </c>
      <c r="L1379" s="62" t="s">
        <v>75</v>
      </c>
      <c r="M1379" s="67"/>
      <c r="N1379" s="69" t="e">
        <f t="shared" si="52"/>
        <v>#DIV/0!</v>
      </c>
    </row>
    <row r="1380" spans="2:14" x14ac:dyDescent="0.25">
      <c r="B1380" s="57"/>
      <c r="C1380" s="64"/>
      <c r="D1380" s="58"/>
      <c r="E1380" s="58"/>
      <c r="F1380" s="65"/>
      <c r="G1380" s="65"/>
      <c r="H1380" s="66"/>
      <c r="I1380" s="60"/>
      <c r="J1380" s="60"/>
      <c r="K1380" s="61">
        <f t="shared" si="51"/>
        <v>0</v>
      </c>
      <c r="L1380" s="62" t="s">
        <v>75</v>
      </c>
      <c r="M1380" s="67"/>
      <c r="N1380" s="69" t="e">
        <f t="shared" si="52"/>
        <v>#DIV/0!</v>
      </c>
    </row>
    <row r="1381" spans="2:14" x14ac:dyDescent="0.25">
      <c r="B1381" s="57"/>
      <c r="C1381" s="64"/>
      <c r="D1381" s="58"/>
      <c r="E1381" s="58"/>
      <c r="F1381" s="65"/>
      <c r="G1381" s="65"/>
      <c r="H1381" s="66"/>
      <c r="I1381" s="60"/>
      <c r="J1381" s="60"/>
      <c r="K1381" s="61">
        <f t="shared" si="51"/>
        <v>0</v>
      </c>
      <c r="L1381" s="62" t="s">
        <v>75</v>
      </c>
      <c r="M1381" s="67"/>
      <c r="N1381" s="69" t="e">
        <f t="shared" si="52"/>
        <v>#DIV/0!</v>
      </c>
    </row>
    <row r="1382" spans="2:14" x14ac:dyDescent="0.25">
      <c r="B1382" s="57"/>
      <c r="C1382" s="64"/>
      <c r="D1382" s="58"/>
      <c r="E1382" s="58"/>
      <c r="F1382" s="65"/>
      <c r="G1382" s="65"/>
      <c r="H1382" s="66"/>
      <c r="I1382" s="60"/>
      <c r="J1382" s="60"/>
      <c r="K1382" s="61">
        <f t="shared" si="51"/>
        <v>0</v>
      </c>
      <c r="L1382" s="62" t="s">
        <v>75</v>
      </c>
      <c r="M1382" s="67"/>
      <c r="N1382" s="69" t="e">
        <f t="shared" si="52"/>
        <v>#DIV/0!</v>
      </c>
    </row>
    <row r="1383" spans="2:14" x14ac:dyDescent="0.25">
      <c r="B1383" s="57"/>
      <c r="C1383" s="64"/>
      <c r="D1383" s="58"/>
      <c r="E1383" s="58"/>
      <c r="F1383" s="65"/>
      <c r="G1383" s="65"/>
      <c r="H1383" s="66"/>
      <c r="I1383" s="60"/>
      <c r="J1383" s="60"/>
      <c r="K1383" s="61">
        <f t="shared" si="51"/>
        <v>0</v>
      </c>
      <c r="L1383" s="62" t="s">
        <v>75</v>
      </c>
      <c r="M1383" s="67"/>
      <c r="N1383" s="69" t="e">
        <f t="shared" si="52"/>
        <v>#DIV/0!</v>
      </c>
    </row>
    <row r="1384" spans="2:14" x14ac:dyDescent="0.25">
      <c r="B1384" s="57"/>
      <c r="C1384" s="64"/>
      <c r="D1384" s="58"/>
      <c r="E1384" s="58"/>
      <c r="F1384" s="65"/>
      <c r="G1384" s="65"/>
      <c r="H1384" s="66"/>
      <c r="I1384" s="60"/>
      <c r="J1384" s="60"/>
      <c r="K1384" s="61">
        <f t="shared" si="51"/>
        <v>0</v>
      </c>
      <c r="L1384" s="62" t="s">
        <v>75</v>
      </c>
      <c r="M1384" s="67"/>
      <c r="N1384" s="69" t="e">
        <f t="shared" si="52"/>
        <v>#DIV/0!</v>
      </c>
    </row>
    <row r="1385" spans="2:14" x14ac:dyDescent="0.25">
      <c r="B1385" s="57"/>
      <c r="C1385" s="64"/>
      <c r="D1385" s="58"/>
      <c r="E1385" s="58"/>
      <c r="F1385" s="65"/>
      <c r="G1385" s="65"/>
      <c r="H1385" s="66"/>
      <c r="I1385" s="60"/>
      <c r="J1385" s="60"/>
      <c r="K1385" s="61">
        <f t="shared" si="51"/>
        <v>0</v>
      </c>
      <c r="L1385" s="62" t="s">
        <v>75</v>
      </c>
      <c r="M1385" s="67"/>
      <c r="N1385" s="69" t="e">
        <f t="shared" si="52"/>
        <v>#DIV/0!</v>
      </c>
    </row>
    <row r="1386" spans="2:14" x14ac:dyDescent="0.25">
      <c r="B1386" s="57"/>
      <c r="C1386" s="64"/>
      <c r="D1386" s="58"/>
      <c r="E1386" s="58"/>
      <c r="F1386" s="65"/>
      <c r="G1386" s="65"/>
      <c r="H1386" s="66"/>
      <c r="I1386" s="60"/>
      <c r="J1386" s="60"/>
      <c r="K1386" s="61">
        <f t="shared" si="51"/>
        <v>0</v>
      </c>
      <c r="L1386" s="62" t="s">
        <v>75</v>
      </c>
      <c r="M1386" s="67"/>
      <c r="N1386" s="69" t="e">
        <f t="shared" si="52"/>
        <v>#DIV/0!</v>
      </c>
    </row>
    <row r="1387" spans="2:14" x14ac:dyDescent="0.25">
      <c r="B1387" s="57"/>
      <c r="C1387" s="64"/>
      <c r="D1387" s="58"/>
      <c r="E1387" s="58"/>
      <c r="F1387" s="65"/>
      <c r="G1387" s="65"/>
      <c r="H1387" s="66"/>
      <c r="I1387" s="60"/>
      <c r="J1387" s="60"/>
      <c r="K1387" s="61">
        <f t="shared" si="51"/>
        <v>0</v>
      </c>
      <c r="L1387" s="62" t="s">
        <v>75</v>
      </c>
      <c r="M1387" s="67"/>
      <c r="N1387" s="69" t="e">
        <f t="shared" si="52"/>
        <v>#DIV/0!</v>
      </c>
    </row>
    <row r="1388" spans="2:14" x14ac:dyDescent="0.25">
      <c r="B1388" s="57"/>
      <c r="C1388" s="64"/>
      <c r="D1388" s="58"/>
      <c r="E1388" s="58"/>
      <c r="F1388" s="65"/>
      <c r="G1388" s="65"/>
      <c r="H1388" s="66"/>
      <c r="I1388" s="60"/>
      <c r="J1388" s="60"/>
      <c r="K1388" s="61">
        <f t="shared" si="51"/>
        <v>0</v>
      </c>
      <c r="L1388" s="62" t="s">
        <v>75</v>
      </c>
      <c r="M1388" s="67"/>
      <c r="N1388" s="69" t="e">
        <f t="shared" si="52"/>
        <v>#DIV/0!</v>
      </c>
    </row>
    <row r="1389" spans="2:14" x14ac:dyDescent="0.25">
      <c r="B1389" s="57"/>
      <c r="C1389" s="64"/>
      <c r="D1389" s="58"/>
      <c r="E1389" s="58"/>
      <c r="F1389" s="65"/>
      <c r="G1389" s="65"/>
      <c r="H1389" s="66"/>
      <c r="I1389" s="60"/>
      <c r="J1389" s="60"/>
      <c r="K1389" s="61">
        <f t="shared" si="51"/>
        <v>0</v>
      </c>
      <c r="L1389" s="62" t="s">
        <v>75</v>
      </c>
      <c r="M1389" s="67"/>
      <c r="N1389" s="69" t="e">
        <f t="shared" si="52"/>
        <v>#DIV/0!</v>
      </c>
    </row>
    <row r="1390" spans="2:14" x14ac:dyDescent="0.25">
      <c r="B1390" s="57"/>
      <c r="C1390" s="64"/>
      <c r="D1390" s="58"/>
      <c r="E1390" s="58"/>
      <c r="F1390" s="65"/>
      <c r="G1390" s="65"/>
      <c r="H1390" s="66"/>
      <c r="I1390" s="60"/>
      <c r="J1390" s="60"/>
      <c r="K1390" s="61">
        <f t="shared" si="51"/>
        <v>0</v>
      </c>
      <c r="L1390" s="62" t="s">
        <v>75</v>
      </c>
      <c r="M1390" s="67"/>
      <c r="N1390" s="69" t="e">
        <f t="shared" si="52"/>
        <v>#DIV/0!</v>
      </c>
    </row>
    <row r="1391" spans="2:14" x14ac:dyDescent="0.25">
      <c r="B1391" s="57"/>
      <c r="C1391" s="64"/>
      <c r="D1391" s="58"/>
      <c r="E1391" s="58"/>
      <c r="F1391" s="65"/>
      <c r="G1391" s="65"/>
      <c r="H1391" s="66"/>
      <c r="I1391" s="60"/>
      <c r="J1391" s="60"/>
      <c r="K1391" s="61">
        <f t="shared" si="51"/>
        <v>0</v>
      </c>
      <c r="L1391" s="62" t="s">
        <v>75</v>
      </c>
      <c r="M1391" s="67"/>
      <c r="N1391" s="69" t="e">
        <f t="shared" si="52"/>
        <v>#DIV/0!</v>
      </c>
    </row>
    <row r="1392" spans="2:14" x14ac:dyDescent="0.25">
      <c r="B1392" s="57"/>
      <c r="C1392" s="64"/>
      <c r="D1392" s="58"/>
      <c r="E1392" s="58"/>
      <c r="F1392" s="65"/>
      <c r="G1392" s="65"/>
      <c r="H1392" s="66"/>
      <c r="I1392" s="60"/>
      <c r="J1392" s="60"/>
      <c r="K1392" s="61">
        <f t="shared" si="51"/>
        <v>0</v>
      </c>
      <c r="L1392" s="62" t="s">
        <v>75</v>
      </c>
      <c r="M1392" s="67"/>
      <c r="N1392" s="69" t="e">
        <f t="shared" si="52"/>
        <v>#DIV/0!</v>
      </c>
    </row>
    <row r="1393" spans="2:14" x14ac:dyDescent="0.25">
      <c r="B1393" s="57"/>
      <c r="C1393" s="64"/>
      <c r="D1393" s="58"/>
      <c r="E1393" s="58"/>
      <c r="F1393" s="65"/>
      <c r="G1393" s="65"/>
      <c r="H1393" s="66"/>
      <c r="I1393" s="60"/>
      <c r="J1393" s="60"/>
      <c r="K1393" s="61">
        <f t="shared" si="51"/>
        <v>0</v>
      </c>
      <c r="L1393" s="62" t="s">
        <v>75</v>
      </c>
      <c r="M1393" s="67"/>
      <c r="N1393" s="69" t="e">
        <f t="shared" si="52"/>
        <v>#DIV/0!</v>
      </c>
    </row>
    <row r="1394" spans="2:14" x14ac:dyDescent="0.25">
      <c r="B1394" s="57"/>
      <c r="C1394" s="64"/>
      <c r="D1394" s="58"/>
      <c r="E1394" s="58"/>
      <c r="F1394" s="65"/>
      <c r="G1394" s="65"/>
      <c r="H1394" s="66"/>
      <c r="I1394" s="60"/>
      <c r="J1394" s="60"/>
      <c r="K1394" s="61">
        <f t="shared" si="51"/>
        <v>0</v>
      </c>
      <c r="L1394" s="62" t="s">
        <v>75</v>
      </c>
      <c r="M1394" s="67"/>
      <c r="N1394" s="69" t="e">
        <f t="shared" si="52"/>
        <v>#DIV/0!</v>
      </c>
    </row>
    <row r="1395" spans="2:14" x14ac:dyDescent="0.25">
      <c r="B1395" s="57"/>
      <c r="C1395" s="64"/>
      <c r="D1395" s="58"/>
      <c r="E1395" s="58"/>
      <c r="F1395" s="65"/>
      <c r="G1395" s="65"/>
      <c r="H1395" s="66"/>
      <c r="I1395" s="60"/>
      <c r="J1395" s="60"/>
      <c r="K1395" s="61">
        <f t="shared" si="51"/>
        <v>0</v>
      </c>
      <c r="L1395" s="62" t="s">
        <v>75</v>
      </c>
      <c r="M1395" s="67"/>
      <c r="N1395" s="69" t="e">
        <f t="shared" si="52"/>
        <v>#DIV/0!</v>
      </c>
    </row>
    <row r="1396" spans="2:14" x14ac:dyDescent="0.25">
      <c r="B1396" s="57"/>
      <c r="C1396" s="64"/>
      <c r="D1396" s="58"/>
      <c r="E1396" s="58"/>
      <c r="F1396" s="65"/>
      <c r="G1396" s="65"/>
      <c r="H1396" s="66"/>
      <c r="I1396" s="60"/>
      <c r="J1396" s="60"/>
      <c r="K1396" s="61">
        <f t="shared" si="51"/>
        <v>0</v>
      </c>
      <c r="L1396" s="62" t="s">
        <v>75</v>
      </c>
      <c r="M1396" s="67"/>
      <c r="N1396" s="69" t="e">
        <f t="shared" si="52"/>
        <v>#DIV/0!</v>
      </c>
    </row>
    <row r="1397" spans="2:14" x14ac:dyDescent="0.25">
      <c r="B1397" s="57"/>
      <c r="C1397" s="64"/>
      <c r="D1397" s="58"/>
      <c r="E1397" s="58"/>
      <c r="F1397" s="65"/>
      <c r="G1397" s="65"/>
      <c r="H1397" s="66"/>
      <c r="I1397" s="60"/>
      <c r="J1397" s="60"/>
      <c r="K1397" s="61">
        <f t="shared" si="51"/>
        <v>0</v>
      </c>
      <c r="L1397" s="62" t="s">
        <v>75</v>
      </c>
      <c r="M1397" s="67"/>
      <c r="N1397" s="69" t="e">
        <f t="shared" si="52"/>
        <v>#DIV/0!</v>
      </c>
    </row>
    <row r="1398" spans="2:14" x14ac:dyDescent="0.25">
      <c r="B1398" s="57"/>
      <c r="C1398" s="64"/>
      <c r="D1398" s="58"/>
      <c r="E1398" s="58"/>
      <c r="F1398" s="65"/>
      <c r="G1398" s="65"/>
      <c r="H1398" s="66"/>
      <c r="I1398" s="60"/>
      <c r="J1398" s="60"/>
      <c r="K1398" s="61">
        <f t="shared" si="51"/>
        <v>0</v>
      </c>
      <c r="L1398" s="62" t="s">
        <v>75</v>
      </c>
      <c r="M1398" s="67"/>
      <c r="N1398" s="69" t="e">
        <f t="shared" si="52"/>
        <v>#DIV/0!</v>
      </c>
    </row>
    <row r="1399" spans="2:14" x14ac:dyDescent="0.25">
      <c r="B1399" s="57"/>
      <c r="C1399" s="64"/>
      <c r="D1399" s="58"/>
      <c r="E1399" s="58"/>
      <c r="F1399" s="65"/>
      <c r="G1399" s="65"/>
      <c r="H1399" s="66"/>
      <c r="I1399" s="60"/>
      <c r="J1399" s="60"/>
      <c r="K1399" s="61">
        <f t="shared" si="51"/>
        <v>0</v>
      </c>
      <c r="L1399" s="62" t="s">
        <v>75</v>
      </c>
      <c r="M1399" s="67"/>
      <c r="N1399" s="69" t="e">
        <f t="shared" si="52"/>
        <v>#DIV/0!</v>
      </c>
    </row>
    <row r="1400" spans="2:14" x14ac:dyDescent="0.25">
      <c r="B1400" s="57"/>
      <c r="C1400" s="64"/>
      <c r="D1400" s="58"/>
      <c r="E1400" s="58"/>
      <c r="F1400" s="65"/>
      <c r="G1400" s="65"/>
      <c r="H1400" s="66"/>
      <c r="I1400" s="60"/>
      <c r="J1400" s="60"/>
      <c r="K1400" s="61">
        <f t="shared" si="51"/>
        <v>0</v>
      </c>
      <c r="L1400" s="62" t="s">
        <v>75</v>
      </c>
      <c r="M1400" s="67"/>
      <c r="N1400" s="69" t="e">
        <f t="shared" si="52"/>
        <v>#DIV/0!</v>
      </c>
    </row>
    <row r="1401" spans="2:14" x14ac:dyDescent="0.25">
      <c r="B1401" s="57"/>
      <c r="C1401" s="64"/>
      <c r="D1401" s="58"/>
      <c r="E1401" s="58"/>
      <c r="F1401" s="65"/>
      <c r="G1401" s="65"/>
      <c r="H1401" s="66"/>
      <c r="I1401" s="60"/>
      <c r="J1401" s="60"/>
      <c r="K1401" s="61">
        <f t="shared" si="51"/>
        <v>0</v>
      </c>
      <c r="L1401" s="62" t="s">
        <v>75</v>
      </c>
      <c r="M1401" s="67"/>
      <c r="N1401" s="69" t="e">
        <f t="shared" si="52"/>
        <v>#DIV/0!</v>
      </c>
    </row>
    <row r="1402" spans="2:14" x14ac:dyDescent="0.25">
      <c r="B1402" s="57"/>
      <c r="C1402" s="64"/>
      <c r="D1402" s="58"/>
      <c r="E1402" s="58"/>
      <c r="F1402" s="65"/>
      <c r="G1402" s="65"/>
      <c r="H1402" s="66"/>
      <c r="I1402" s="60"/>
      <c r="J1402" s="60"/>
      <c r="K1402" s="61">
        <f t="shared" si="51"/>
        <v>0</v>
      </c>
      <c r="L1402" s="62" t="s">
        <v>75</v>
      </c>
      <c r="M1402" s="67"/>
      <c r="N1402" s="69" t="e">
        <f t="shared" si="52"/>
        <v>#DIV/0!</v>
      </c>
    </row>
    <row r="1403" spans="2:14" x14ac:dyDescent="0.25">
      <c r="B1403" s="57"/>
      <c r="C1403" s="64"/>
      <c r="D1403" s="58"/>
      <c r="E1403" s="58"/>
      <c r="F1403" s="65"/>
      <c r="G1403" s="65"/>
      <c r="H1403" s="66"/>
      <c r="I1403" s="60"/>
      <c r="J1403" s="60"/>
      <c r="K1403" s="61">
        <f t="shared" si="51"/>
        <v>0</v>
      </c>
      <c r="L1403" s="62" t="s">
        <v>75</v>
      </c>
      <c r="M1403" s="67"/>
      <c r="N1403" s="69" t="e">
        <f t="shared" si="52"/>
        <v>#DIV/0!</v>
      </c>
    </row>
    <row r="1404" spans="2:14" x14ac:dyDescent="0.25">
      <c r="B1404" s="57"/>
      <c r="C1404" s="64"/>
      <c r="D1404" s="58"/>
      <c r="E1404" s="58"/>
      <c r="F1404" s="65"/>
      <c r="G1404" s="65"/>
      <c r="H1404" s="66"/>
      <c r="I1404" s="60"/>
      <c r="J1404" s="60"/>
      <c r="K1404" s="61">
        <f t="shared" si="51"/>
        <v>0</v>
      </c>
      <c r="L1404" s="62" t="s">
        <v>75</v>
      </c>
      <c r="M1404" s="67"/>
      <c r="N1404" s="69" t="e">
        <f t="shared" si="52"/>
        <v>#DIV/0!</v>
      </c>
    </row>
    <row r="1405" spans="2:14" x14ac:dyDescent="0.25">
      <c r="B1405" s="57"/>
      <c r="C1405" s="64"/>
      <c r="D1405" s="58"/>
      <c r="E1405" s="58"/>
      <c r="F1405" s="65"/>
      <c r="G1405" s="65"/>
      <c r="H1405" s="66"/>
      <c r="I1405" s="60"/>
      <c r="J1405" s="60"/>
      <c r="K1405" s="61">
        <f t="shared" si="51"/>
        <v>0</v>
      </c>
      <c r="L1405" s="62" t="s">
        <v>75</v>
      </c>
      <c r="M1405" s="67"/>
      <c r="N1405" s="69" t="e">
        <f t="shared" si="52"/>
        <v>#DIV/0!</v>
      </c>
    </row>
    <row r="1406" spans="2:14" x14ac:dyDescent="0.25">
      <c r="B1406" s="57"/>
      <c r="C1406" s="64"/>
      <c r="D1406" s="58"/>
      <c r="E1406" s="58"/>
      <c r="F1406" s="65"/>
      <c r="G1406" s="65"/>
      <c r="H1406" s="66"/>
      <c r="I1406" s="60"/>
      <c r="J1406" s="60"/>
      <c r="K1406" s="61">
        <f t="shared" si="51"/>
        <v>0</v>
      </c>
      <c r="L1406" s="62" t="s">
        <v>75</v>
      </c>
      <c r="M1406" s="67"/>
      <c r="N1406" s="69" t="e">
        <f t="shared" si="52"/>
        <v>#DIV/0!</v>
      </c>
    </row>
    <row r="1407" spans="2:14" x14ac:dyDescent="0.25">
      <c r="B1407" s="57"/>
      <c r="C1407" s="64"/>
      <c r="D1407" s="58"/>
      <c r="E1407" s="58"/>
      <c r="F1407" s="65"/>
      <c r="G1407" s="65"/>
      <c r="H1407" s="66"/>
      <c r="I1407" s="60"/>
      <c r="J1407" s="60"/>
      <c r="K1407" s="61">
        <f t="shared" si="51"/>
        <v>0</v>
      </c>
      <c r="L1407" s="62" t="s">
        <v>75</v>
      </c>
      <c r="M1407" s="67"/>
      <c r="N1407" s="69" t="e">
        <f t="shared" si="52"/>
        <v>#DIV/0!</v>
      </c>
    </row>
    <row r="1408" spans="2:14" x14ac:dyDescent="0.25">
      <c r="B1408" s="57"/>
      <c r="C1408" s="64"/>
      <c r="D1408" s="58"/>
      <c r="E1408" s="58"/>
      <c r="F1408" s="65"/>
      <c r="G1408" s="65"/>
      <c r="H1408" s="66"/>
      <c r="I1408" s="60"/>
      <c r="J1408" s="60"/>
      <c r="K1408" s="61">
        <f t="shared" si="51"/>
        <v>0</v>
      </c>
      <c r="L1408" s="62" t="s">
        <v>75</v>
      </c>
      <c r="M1408" s="67"/>
      <c r="N1408" s="69" t="e">
        <f t="shared" si="52"/>
        <v>#DIV/0!</v>
      </c>
    </row>
    <row r="1409" spans="2:14" x14ac:dyDescent="0.25">
      <c r="B1409" s="57"/>
      <c r="C1409" s="64"/>
      <c r="D1409" s="58"/>
      <c r="E1409" s="58"/>
      <c r="F1409" s="65"/>
      <c r="G1409" s="65"/>
      <c r="H1409" s="66"/>
      <c r="I1409" s="60"/>
      <c r="J1409" s="60"/>
      <c r="K1409" s="61">
        <f t="shared" si="51"/>
        <v>0</v>
      </c>
      <c r="L1409" s="62" t="s">
        <v>75</v>
      </c>
      <c r="M1409" s="67"/>
      <c r="N1409" s="69" t="e">
        <f t="shared" si="52"/>
        <v>#DIV/0!</v>
      </c>
    </row>
    <row r="1410" spans="2:14" x14ac:dyDescent="0.25">
      <c r="B1410" s="57"/>
      <c r="C1410" s="64"/>
      <c r="D1410" s="58"/>
      <c r="E1410" s="58"/>
      <c r="F1410" s="65"/>
      <c r="G1410" s="65"/>
      <c r="H1410" s="66"/>
      <c r="I1410" s="60"/>
      <c r="J1410" s="60"/>
      <c r="K1410" s="61">
        <f t="shared" si="51"/>
        <v>0</v>
      </c>
      <c r="L1410" s="62" t="s">
        <v>75</v>
      </c>
      <c r="M1410" s="67"/>
      <c r="N1410" s="69" t="e">
        <f t="shared" si="52"/>
        <v>#DIV/0!</v>
      </c>
    </row>
    <row r="1411" spans="2:14" x14ac:dyDescent="0.25">
      <c r="B1411" s="57"/>
      <c r="C1411" s="64"/>
      <c r="D1411" s="58"/>
      <c r="E1411" s="58"/>
      <c r="F1411" s="65"/>
      <c r="G1411" s="65"/>
      <c r="H1411" s="66"/>
      <c r="I1411" s="60"/>
      <c r="J1411" s="60"/>
      <c r="K1411" s="61">
        <f t="shared" si="51"/>
        <v>0</v>
      </c>
      <c r="L1411" s="62" t="s">
        <v>75</v>
      </c>
      <c r="M1411" s="67"/>
      <c r="N1411" s="69" t="e">
        <f t="shared" si="52"/>
        <v>#DIV/0!</v>
      </c>
    </row>
    <row r="1412" spans="2:14" x14ac:dyDescent="0.25">
      <c r="B1412" s="57"/>
      <c r="C1412" s="64"/>
      <c r="D1412" s="58"/>
      <c r="E1412" s="58"/>
      <c r="F1412" s="65"/>
      <c r="G1412" s="65"/>
      <c r="H1412" s="66"/>
      <c r="I1412" s="60"/>
      <c r="J1412" s="60"/>
      <c r="K1412" s="61">
        <f t="shared" si="51"/>
        <v>0</v>
      </c>
      <c r="L1412" s="62" t="s">
        <v>75</v>
      </c>
      <c r="M1412" s="67"/>
      <c r="N1412" s="69" t="e">
        <f t="shared" si="52"/>
        <v>#DIV/0!</v>
      </c>
    </row>
    <row r="1413" spans="2:14" x14ac:dyDescent="0.25">
      <c r="B1413" s="57"/>
      <c r="C1413" s="64"/>
      <c r="D1413" s="58"/>
      <c r="E1413" s="58"/>
      <c r="F1413" s="65"/>
      <c r="G1413" s="65"/>
      <c r="H1413" s="66"/>
      <c r="I1413" s="60"/>
      <c r="J1413" s="60"/>
      <c r="K1413" s="61">
        <f t="shared" si="51"/>
        <v>0</v>
      </c>
      <c r="L1413" s="62" t="s">
        <v>75</v>
      </c>
      <c r="M1413" s="67"/>
      <c r="N1413" s="69" t="e">
        <f t="shared" si="52"/>
        <v>#DIV/0!</v>
      </c>
    </row>
    <row r="1414" spans="2:14" x14ac:dyDescent="0.25">
      <c r="B1414" s="57"/>
      <c r="C1414" s="64"/>
      <c r="D1414" s="58"/>
      <c r="E1414" s="58"/>
      <c r="F1414" s="65"/>
      <c r="G1414" s="65"/>
      <c r="H1414" s="66"/>
      <c r="I1414" s="60"/>
      <c r="J1414" s="60"/>
      <c r="K1414" s="61">
        <f t="shared" si="51"/>
        <v>0</v>
      </c>
      <c r="L1414" s="62" t="s">
        <v>75</v>
      </c>
      <c r="M1414" s="67"/>
      <c r="N1414" s="69" t="e">
        <f t="shared" si="52"/>
        <v>#DIV/0!</v>
      </c>
    </row>
    <row r="1415" spans="2:14" x14ac:dyDescent="0.25">
      <c r="B1415" s="57"/>
      <c r="C1415" s="64"/>
      <c r="D1415" s="58"/>
      <c r="E1415" s="58"/>
      <c r="F1415" s="65"/>
      <c r="G1415" s="65"/>
      <c r="H1415" s="66"/>
      <c r="I1415" s="60"/>
      <c r="J1415" s="60"/>
      <c r="K1415" s="61">
        <f t="shared" si="51"/>
        <v>0</v>
      </c>
      <c r="L1415" s="62" t="s">
        <v>75</v>
      </c>
      <c r="M1415" s="67"/>
      <c r="N1415" s="69" t="e">
        <f t="shared" si="52"/>
        <v>#DIV/0!</v>
      </c>
    </row>
    <row r="1416" spans="2:14" x14ac:dyDescent="0.25">
      <c r="B1416" s="57"/>
      <c r="C1416" s="64"/>
      <c r="D1416" s="58"/>
      <c r="E1416" s="58"/>
      <c r="F1416" s="65"/>
      <c r="G1416" s="65"/>
      <c r="H1416" s="66"/>
      <c r="I1416" s="60"/>
      <c r="J1416" s="60"/>
      <c r="K1416" s="61">
        <f t="shared" si="51"/>
        <v>0</v>
      </c>
      <c r="L1416" s="62" t="s">
        <v>75</v>
      </c>
      <c r="M1416" s="67"/>
      <c r="N1416" s="69" t="e">
        <f t="shared" si="52"/>
        <v>#DIV/0!</v>
      </c>
    </row>
    <row r="1417" spans="2:14" x14ac:dyDescent="0.25">
      <c r="B1417" s="57"/>
      <c r="C1417" s="64"/>
      <c r="D1417" s="58"/>
      <c r="E1417" s="58"/>
      <c r="F1417" s="65"/>
      <c r="G1417" s="65"/>
      <c r="H1417" s="66"/>
      <c r="I1417" s="60"/>
      <c r="J1417" s="60"/>
      <c r="K1417" s="61">
        <f t="shared" ref="K1417:K1480" si="53">+J1417-I1417</f>
        <v>0</v>
      </c>
      <c r="L1417" s="62" t="s">
        <v>75</v>
      </c>
      <c r="M1417" s="67"/>
      <c r="N1417" s="69" t="e">
        <f t="shared" ref="N1417:N1454" si="54">+K1418/M1418</f>
        <v>#DIV/0!</v>
      </c>
    </row>
    <row r="1418" spans="2:14" x14ac:dyDescent="0.25">
      <c r="B1418" s="57"/>
      <c r="C1418" s="64"/>
      <c r="D1418" s="58"/>
      <c r="E1418" s="58"/>
      <c r="F1418" s="65"/>
      <c r="G1418" s="65"/>
      <c r="H1418" s="66"/>
      <c r="I1418" s="60"/>
      <c r="J1418" s="60"/>
      <c r="K1418" s="61">
        <f t="shared" si="53"/>
        <v>0</v>
      </c>
      <c r="L1418" s="62" t="s">
        <v>75</v>
      </c>
      <c r="M1418" s="67"/>
      <c r="N1418" s="69" t="e">
        <f t="shared" si="54"/>
        <v>#DIV/0!</v>
      </c>
    </row>
    <row r="1419" spans="2:14" x14ac:dyDescent="0.25">
      <c r="B1419" s="57"/>
      <c r="C1419" s="64"/>
      <c r="D1419" s="58"/>
      <c r="E1419" s="58"/>
      <c r="F1419" s="65"/>
      <c r="G1419" s="65"/>
      <c r="H1419" s="66"/>
      <c r="I1419" s="60"/>
      <c r="J1419" s="60"/>
      <c r="K1419" s="61">
        <f t="shared" si="53"/>
        <v>0</v>
      </c>
      <c r="L1419" s="62" t="s">
        <v>75</v>
      </c>
      <c r="M1419" s="67"/>
      <c r="N1419" s="69" t="e">
        <f t="shared" si="54"/>
        <v>#DIV/0!</v>
      </c>
    </row>
    <row r="1420" spans="2:14" x14ac:dyDescent="0.25">
      <c r="B1420" s="57"/>
      <c r="C1420" s="64"/>
      <c r="D1420" s="58"/>
      <c r="E1420" s="58"/>
      <c r="F1420" s="65"/>
      <c r="G1420" s="65"/>
      <c r="H1420" s="66"/>
      <c r="I1420" s="60"/>
      <c r="J1420" s="60"/>
      <c r="K1420" s="61">
        <f t="shared" si="53"/>
        <v>0</v>
      </c>
      <c r="L1420" s="62" t="s">
        <v>75</v>
      </c>
      <c r="M1420" s="67"/>
      <c r="N1420" s="69" t="e">
        <f t="shared" si="54"/>
        <v>#DIV/0!</v>
      </c>
    </row>
    <row r="1421" spans="2:14" x14ac:dyDescent="0.25">
      <c r="B1421" s="57"/>
      <c r="C1421" s="64"/>
      <c r="D1421" s="58"/>
      <c r="E1421" s="58"/>
      <c r="F1421" s="65"/>
      <c r="G1421" s="65"/>
      <c r="H1421" s="66"/>
      <c r="I1421" s="60"/>
      <c r="J1421" s="60"/>
      <c r="K1421" s="61">
        <f t="shared" si="53"/>
        <v>0</v>
      </c>
      <c r="L1421" s="62" t="s">
        <v>75</v>
      </c>
      <c r="M1421" s="67"/>
      <c r="N1421" s="69" t="e">
        <f t="shared" si="54"/>
        <v>#DIV/0!</v>
      </c>
    </row>
    <row r="1422" spans="2:14" x14ac:dyDescent="0.25">
      <c r="B1422" s="57"/>
      <c r="C1422" s="64"/>
      <c r="D1422" s="58"/>
      <c r="E1422" s="58"/>
      <c r="F1422" s="65"/>
      <c r="G1422" s="65"/>
      <c r="H1422" s="66"/>
      <c r="I1422" s="60"/>
      <c r="J1422" s="60"/>
      <c r="K1422" s="61">
        <f t="shared" si="53"/>
        <v>0</v>
      </c>
      <c r="L1422" s="62" t="s">
        <v>75</v>
      </c>
      <c r="M1422" s="67"/>
      <c r="N1422" s="69" t="e">
        <f t="shared" si="54"/>
        <v>#DIV/0!</v>
      </c>
    </row>
    <row r="1423" spans="2:14" x14ac:dyDescent="0.25">
      <c r="B1423" s="57"/>
      <c r="C1423" s="64"/>
      <c r="D1423" s="58"/>
      <c r="E1423" s="58"/>
      <c r="F1423" s="65"/>
      <c r="G1423" s="65"/>
      <c r="H1423" s="66"/>
      <c r="I1423" s="60"/>
      <c r="J1423" s="60"/>
      <c r="K1423" s="61">
        <f t="shared" si="53"/>
        <v>0</v>
      </c>
      <c r="L1423" s="62" t="s">
        <v>75</v>
      </c>
      <c r="M1423" s="67"/>
      <c r="N1423" s="69" t="e">
        <f t="shared" si="54"/>
        <v>#DIV/0!</v>
      </c>
    </row>
    <row r="1424" spans="2:14" x14ac:dyDescent="0.25">
      <c r="B1424" s="57"/>
      <c r="C1424" s="64"/>
      <c r="D1424" s="58"/>
      <c r="E1424" s="58"/>
      <c r="F1424" s="65"/>
      <c r="G1424" s="65"/>
      <c r="H1424" s="66"/>
      <c r="I1424" s="60"/>
      <c r="J1424" s="60"/>
      <c r="K1424" s="61">
        <f t="shared" si="53"/>
        <v>0</v>
      </c>
      <c r="L1424" s="62" t="s">
        <v>75</v>
      </c>
      <c r="M1424" s="67"/>
      <c r="N1424" s="69" t="e">
        <f t="shared" si="54"/>
        <v>#DIV/0!</v>
      </c>
    </row>
    <row r="1425" spans="2:14" x14ac:dyDescent="0.25">
      <c r="B1425" s="57"/>
      <c r="C1425" s="64"/>
      <c r="D1425" s="58"/>
      <c r="E1425" s="58"/>
      <c r="F1425" s="65"/>
      <c r="G1425" s="65"/>
      <c r="H1425" s="66"/>
      <c r="I1425" s="60"/>
      <c r="J1425" s="60"/>
      <c r="K1425" s="61">
        <f t="shared" si="53"/>
        <v>0</v>
      </c>
      <c r="L1425" s="62" t="s">
        <v>75</v>
      </c>
      <c r="M1425" s="67"/>
      <c r="N1425" s="69" t="e">
        <f t="shared" si="54"/>
        <v>#DIV/0!</v>
      </c>
    </row>
    <row r="1426" spans="2:14" x14ac:dyDescent="0.25">
      <c r="B1426" s="57"/>
      <c r="C1426" s="64"/>
      <c r="D1426" s="58"/>
      <c r="E1426" s="58"/>
      <c r="F1426" s="65"/>
      <c r="G1426" s="65"/>
      <c r="H1426" s="66"/>
      <c r="I1426" s="60"/>
      <c r="J1426" s="60"/>
      <c r="K1426" s="61">
        <f t="shared" si="53"/>
        <v>0</v>
      </c>
      <c r="L1426" s="62" t="s">
        <v>75</v>
      </c>
      <c r="M1426" s="67"/>
      <c r="N1426" s="69" t="e">
        <f t="shared" si="54"/>
        <v>#DIV/0!</v>
      </c>
    </row>
    <row r="1427" spans="2:14" x14ac:dyDescent="0.25">
      <c r="B1427" s="57"/>
      <c r="C1427" s="64"/>
      <c r="D1427" s="58"/>
      <c r="E1427" s="58"/>
      <c r="F1427" s="65"/>
      <c r="G1427" s="65"/>
      <c r="H1427" s="66"/>
      <c r="I1427" s="60"/>
      <c r="J1427" s="60"/>
      <c r="K1427" s="61">
        <f t="shared" si="53"/>
        <v>0</v>
      </c>
      <c r="L1427" s="62" t="s">
        <v>75</v>
      </c>
      <c r="M1427" s="67"/>
      <c r="N1427" s="69" t="e">
        <f t="shared" si="54"/>
        <v>#DIV/0!</v>
      </c>
    </row>
    <row r="1428" spans="2:14" x14ac:dyDescent="0.25">
      <c r="B1428" s="57"/>
      <c r="C1428" s="64"/>
      <c r="D1428" s="58"/>
      <c r="E1428" s="58"/>
      <c r="F1428" s="65"/>
      <c r="G1428" s="65"/>
      <c r="H1428" s="66"/>
      <c r="I1428" s="60"/>
      <c r="J1428" s="60"/>
      <c r="K1428" s="61">
        <f t="shared" si="53"/>
        <v>0</v>
      </c>
      <c r="L1428" s="62" t="s">
        <v>75</v>
      </c>
      <c r="M1428" s="67"/>
      <c r="N1428" s="69" t="e">
        <f t="shared" si="54"/>
        <v>#DIV/0!</v>
      </c>
    </row>
    <row r="1429" spans="2:14" x14ac:dyDescent="0.25">
      <c r="B1429" s="57"/>
      <c r="C1429" s="64"/>
      <c r="D1429" s="58"/>
      <c r="E1429" s="58"/>
      <c r="F1429" s="65"/>
      <c r="G1429" s="65"/>
      <c r="H1429" s="66"/>
      <c r="I1429" s="60"/>
      <c r="J1429" s="60"/>
      <c r="K1429" s="61">
        <f t="shared" si="53"/>
        <v>0</v>
      </c>
      <c r="L1429" s="62" t="s">
        <v>75</v>
      </c>
      <c r="M1429" s="67"/>
      <c r="N1429" s="69" t="e">
        <f t="shared" si="54"/>
        <v>#DIV/0!</v>
      </c>
    </row>
    <row r="1430" spans="2:14" x14ac:dyDescent="0.25">
      <c r="B1430" s="57"/>
      <c r="C1430" s="64"/>
      <c r="D1430" s="58"/>
      <c r="E1430" s="58"/>
      <c r="F1430" s="65"/>
      <c r="G1430" s="65"/>
      <c r="H1430" s="66"/>
      <c r="I1430" s="60"/>
      <c r="J1430" s="60"/>
      <c r="K1430" s="61">
        <f t="shared" si="53"/>
        <v>0</v>
      </c>
      <c r="L1430" s="62" t="s">
        <v>75</v>
      </c>
      <c r="M1430" s="67"/>
      <c r="N1430" s="69" t="e">
        <f t="shared" si="54"/>
        <v>#DIV/0!</v>
      </c>
    </row>
    <row r="1431" spans="2:14" x14ac:dyDescent="0.25">
      <c r="B1431" s="57"/>
      <c r="C1431" s="64"/>
      <c r="D1431" s="58"/>
      <c r="E1431" s="58"/>
      <c r="F1431" s="65"/>
      <c r="G1431" s="65"/>
      <c r="H1431" s="66"/>
      <c r="I1431" s="60"/>
      <c r="J1431" s="60"/>
      <c r="K1431" s="61">
        <f t="shared" si="53"/>
        <v>0</v>
      </c>
      <c r="L1431" s="62" t="s">
        <v>75</v>
      </c>
      <c r="M1431" s="67"/>
      <c r="N1431" s="69" t="e">
        <f t="shared" si="54"/>
        <v>#DIV/0!</v>
      </c>
    </row>
    <row r="1432" spans="2:14" x14ac:dyDescent="0.25">
      <c r="B1432" s="57"/>
      <c r="C1432" s="64"/>
      <c r="D1432" s="58"/>
      <c r="E1432" s="58"/>
      <c r="F1432" s="65"/>
      <c r="G1432" s="65"/>
      <c r="H1432" s="66"/>
      <c r="I1432" s="60"/>
      <c r="J1432" s="60"/>
      <c r="K1432" s="61">
        <f t="shared" si="53"/>
        <v>0</v>
      </c>
      <c r="L1432" s="62" t="s">
        <v>75</v>
      </c>
      <c r="M1432" s="67"/>
      <c r="N1432" s="69" t="e">
        <f t="shared" si="54"/>
        <v>#DIV/0!</v>
      </c>
    </row>
    <row r="1433" spans="2:14" x14ac:dyDescent="0.25">
      <c r="B1433" s="57"/>
      <c r="C1433" s="64"/>
      <c r="D1433" s="58"/>
      <c r="E1433" s="58"/>
      <c r="F1433" s="65"/>
      <c r="G1433" s="65"/>
      <c r="H1433" s="66"/>
      <c r="I1433" s="60"/>
      <c r="J1433" s="60"/>
      <c r="K1433" s="61">
        <f t="shared" si="53"/>
        <v>0</v>
      </c>
      <c r="L1433" s="62" t="s">
        <v>75</v>
      </c>
      <c r="M1433" s="67"/>
      <c r="N1433" s="69" t="e">
        <f t="shared" si="54"/>
        <v>#DIV/0!</v>
      </c>
    </row>
    <row r="1434" spans="2:14" x14ac:dyDescent="0.25">
      <c r="B1434" s="57"/>
      <c r="C1434" s="64"/>
      <c r="D1434" s="58"/>
      <c r="E1434" s="58"/>
      <c r="F1434" s="65"/>
      <c r="G1434" s="65"/>
      <c r="H1434" s="66"/>
      <c r="I1434" s="60"/>
      <c r="J1434" s="60"/>
      <c r="K1434" s="61">
        <f t="shared" si="53"/>
        <v>0</v>
      </c>
      <c r="L1434" s="62" t="s">
        <v>75</v>
      </c>
      <c r="M1434" s="67"/>
      <c r="N1434" s="69" t="e">
        <f t="shared" si="54"/>
        <v>#DIV/0!</v>
      </c>
    </row>
    <row r="1435" spans="2:14" x14ac:dyDescent="0.25">
      <c r="B1435" s="57"/>
      <c r="C1435" s="64"/>
      <c r="D1435" s="58"/>
      <c r="E1435" s="58"/>
      <c r="F1435" s="65"/>
      <c r="G1435" s="65"/>
      <c r="H1435" s="66"/>
      <c r="I1435" s="60"/>
      <c r="J1435" s="60"/>
      <c r="K1435" s="61">
        <f t="shared" si="53"/>
        <v>0</v>
      </c>
      <c r="L1435" s="62" t="s">
        <v>75</v>
      </c>
      <c r="M1435" s="67"/>
      <c r="N1435" s="69" t="e">
        <f t="shared" si="54"/>
        <v>#DIV/0!</v>
      </c>
    </row>
    <row r="1436" spans="2:14" x14ac:dyDescent="0.25">
      <c r="B1436" s="57"/>
      <c r="C1436" s="64"/>
      <c r="D1436" s="58"/>
      <c r="E1436" s="58"/>
      <c r="F1436" s="65"/>
      <c r="G1436" s="65"/>
      <c r="H1436" s="66"/>
      <c r="I1436" s="60"/>
      <c r="J1436" s="60"/>
      <c r="K1436" s="61">
        <f t="shared" si="53"/>
        <v>0</v>
      </c>
      <c r="L1436" s="62" t="s">
        <v>75</v>
      </c>
      <c r="M1436" s="67"/>
      <c r="N1436" s="69" t="e">
        <f t="shared" si="54"/>
        <v>#DIV/0!</v>
      </c>
    </row>
    <row r="1437" spans="2:14" x14ac:dyDescent="0.25">
      <c r="B1437" s="57"/>
      <c r="C1437" s="64"/>
      <c r="D1437" s="58"/>
      <c r="E1437" s="58"/>
      <c r="F1437" s="65"/>
      <c r="G1437" s="65"/>
      <c r="H1437" s="66"/>
      <c r="I1437" s="60"/>
      <c r="J1437" s="60"/>
      <c r="K1437" s="61">
        <f t="shared" si="53"/>
        <v>0</v>
      </c>
      <c r="L1437" s="62" t="s">
        <v>75</v>
      </c>
      <c r="M1437" s="67"/>
      <c r="N1437" s="69" t="e">
        <f t="shared" si="54"/>
        <v>#DIV/0!</v>
      </c>
    </row>
    <row r="1438" spans="2:14" x14ac:dyDescent="0.25">
      <c r="B1438" s="57"/>
      <c r="C1438" s="64"/>
      <c r="D1438" s="58"/>
      <c r="E1438" s="58"/>
      <c r="F1438" s="65"/>
      <c r="G1438" s="65"/>
      <c r="H1438" s="66"/>
      <c r="I1438" s="60"/>
      <c r="J1438" s="60"/>
      <c r="K1438" s="61">
        <f t="shared" si="53"/>
        <v>0</v>
      </c>
      <c r="L1438" s="62" t="s">
        <v>75</v>
      </c>
      <c r="M1438" s="67"/>
      <c r="N1438" s="69" t="e">
        <f t="shared" si="54"/>
        <v>#DIV/0!</v>
      </c>
    </row>
    <row r="1439" spans="2:14" x14ac:dyDescent="0.25">
      <c r="B1439" s="57"/>
      <c r="C1439" s="64"/>
      <c r="D1439" s="58"/>
      <c r="E1439" s="58"/>
      <c r="F1439" s="65"/>
      <c r="G1439" s="65"/>
      <c r="H1439" s="66"/>
      <c r="I1439" s="60"/>
      <c r="J1439" s="60"/>
      <c r="K1439" s="61">
        <f t="shared" si="53"/>
        <v>0</v>
      </c>
      <c r="L1439" s="62" t="s">
        <v>75</v>
      </c>
      <c r="M1439" s="67"/>
      <c r="N1439" s="69" t="e">
        <f t="shared" si="54"/>
        <v>#DIV/0!</v>
      </c>
    </row>
    <row r="1440" spans="2:14" x14ac:dyDescent="0.25">
      <c r="B1440" s="57"/>
      <c r="C1440" s="64"/>
      <c r="D1440" s="58"/>
      <c r="E1440" s="58"/>
      <c r="F1440" s="65"/>
      <c r="G1440" s="65"/>
      <c r="H1440" s="66"/>
      <c r="I1440" s="60"/>
      <c r="J1440" s="60"/>
      <c r="K1440" s="61">
        <f t="shared" si="53"/>
        <v>0</v>
      </c>
      <c r="L1440" s="62" t="s">
        <v>75</v>
      </c>
      <c r="M1440" s="67"/>
      <c r="N1440" s="69" t="e">
        <f t="shared" si="54"/>
        <v>#DIV/0!</v>
      </c>
    </row>
    <row r="1441" spans="2:14" x14ac:dyDescent="0.25">
      <c r="B1441" s="57"/>
      <c r="C1441" s="64"/>
      <c r="D1441" s="58"/>
      <c r="E1441" s="58"/>
      <c r="F1441" s="65"/>
      <c r="G1441" s="65"/>
      <c r="H1441" s="66"/>
      <c r="I1441" s="60"/>
      <c r="J1441" s="60"/>
      <c r="K1441" s="61">
        <f t="shared" si="53"/>
        <v>0</v>
      </c>
      <c r="L1441" s="62" t="s">
        <v>75</v>
      </c>
      <c r="M1441" s="67"/>
      <c r="N1441" s="69" t="e">
        <f t="shared" si="54"/>
        <v>#DIV/0!</v>
      </c>
    </row>
    <row r="1442" spans="2:14" x14ac:dyDescent="0.25">
      <c r="B1442" s="57"/>
      <c r="C1442" s="64"/>
      <c r="D1442" s="58"/>
      <c r="E1442" s="58"/>
      <c r="F1442" s="65"/>
      <c r="G1442" s="65"/>
      <c r="H1442" s="66"/>
      <c r="I1442" s="60"/>
      <c r="J1442" s="60"/>
      <c r="K1442" s="61">
        <f t="shared" si="53"/>
        <v>0</v>
      </c>
      <c r="L1442" s="62" t="s">
        <v>75</v>
      </c>
      <c r="M1442" s="67"/>
      <c r="N1442" s="69" t="e">
        <f t="shared" si="54"/>
        <v>#DIV/0!</v>
      </c>
    </row>
    <row r="1443" spans="2:14" x14ac:dyDescent="0.25">
      <c r="B1443" s="57"/>
      <c r="C1443" s="64"/>
      <c r="D1443" s="58"/>
      <c r="E1443" s="58"/>
      <c r="F1443" s="65"/>
      <c r="G1443" s="65"/>
      <c r="H1443" s="66"/>
      <c r="I1443" s="60"/>
      <c r="J1443" s="60"/>
      <c r="K1443" s="61">
        <f t="shared" si="53"/>
        <v>0</v>
      </c>
      <c r="L1443" s="62" t="s">
        <v>75</v>
      </c>
      <c r="M1443" s="67"/>
      <c r="N1443" s="69" t="e">
        <f t="shared" si="54"/>
        <v>#DIV/0!</v>
      </c>
    </row>
    <row r="1444" spans="2:14" x14ac:dyDescent="0.25">
      <c r="B1444" s="57"/>
      <c r="C1444" s="64"/>
      <c r="D1444" s="58"/>
      <c r="E1444" s="58"/>
      <c r="F1444" s="65"/>
      <c r="G1444" s="65"/>
      <c r="H1444" s="66"/>
      <c r="I1444" s="60"/>
      <c r="J1444" s="60"/>
      <c r="K1444" s="61">
        <f t="shared" si="53"/>
        <v>0</v>
      </c>
      <c r="L1444" s="62" t="s">
        <v>75</v>
      </c>
      <c r="M1444" s="67"/>
      <c r="N1444" s="69" t="e">
        <f t="shared" si="54"/>
        <v>#DIV/0!</v>
      </c>
    </row>
    <row r="1445" spans="2:14" x14ac:dyDescent="0.25">
      <c r="B1445" s="57"/>
      <c r="C1445" s="64"/>
      <c r="D1445" s="58"/>
      <c r="E1445" s="58"/>
      <c r="F1445" s="65"/>
      <c r="G1445" s="65"/>
      <c r="H1445" s="66"/>
      <c r="I1445" s="60"/>
      <c r="J1445" s="60"/>
      <c r="K1445" s="61">
        <f t="shared" si="53"/>
        <v>0</v>
      </c>
      <c r="L1445" s="62" t="s">
        <v>75</v>
      </c>
      <c r="M1445" s="67"/>
      <c r="N1445" s="69" t="e">
        <f t="shared" si="54"/>
        <v>#DIV/0!</v>
      </c>
    </row>
    <row r="1446" spans="2:14" x14ac:dyDescent="0.25">
      <c r="B1446" s="57"/>
      <c r="C1446" s="64"/>
      <c r="D1446" s="58"/>
      <c r="E1446" s="58"/>
      <c r="F1446" s="65"/>
      <c r="G1446" s="65"/>
      <c r="H1446" s="66"/>
      <c r="I1446" s="60"/>
      <c r="J1446" s="60"/>
      <c r="K1446" s="61">
        <f t="shared" si="53"/>
        <v>0</v>
      </c>
      <c r="L1446" s="62" t="s">
        <v>75</v>
      </c>
      <c r="M1446" s="67"/>
      <c r="N1446" s="69" t="e">
        <f t="shared" si="54"/>
        <v>#DIV/0!</v>
      </c>
    </row>
    <row r="1447" spans="2:14" x14ac:dyDescent="0.25">
      <c r="B1447" s="57"/>
      <c r="C1447" s="64"/>
      <c r="D1447" s="58"/>
      <c r="E1447" s="58"/>
      <c r="F1447" s="65"/>
      <c r="G1447" s="65"/>
      <c r="H1447" s="66"/>
      <c r="I1447" s="60"/>
      <c r="J1447" s="60"/>
      <c r="K1447" s="61">
        <f t="shared" si="53"/>
        <v>0</v>
      </c>
      <c r="L1447" s="62" t="s">
        <v>75</v>
      </c>
      <c r="M1447" s="67"/>
      <c r="N1447" s="69" t="e">
        <f t="shared" si="54"/>
        <v>#DIV/0!</v>
      </c>
    </row>
    <row r="1448" spans="2:14" x14ac:dyDescent="0.25">
      <c r="B1448" s="57"/>
      <c r="C1448" s="64"/>
      <c r="D1448" s="58"/>
      <c r="E1448" s="58"/>
      <c r="F1448" s="65"/>
      <c r="G1448" s="65"/>
      <c r="H1448" s="66"/>
      <c r="I1448" s="60"/>
      <c r="J1448" s="60"/>
      <c r="K1448" s="61">
        <f t="shared" si="53"/>
        <v>0</v>
      </c>
      <c r="L1448" s="62" t="s">
        <v>75</v>
      </c>
      <c r="M1448" s="67"/>
      <c r="N1448" s="69" t="e">
        <f t="shared" si="54"/>
        <v>#DIV/0!</v>
      </c>
    </row>
    <row r="1449" spans="2:14" x14ac:dyDescent="0.25">
      <c r="B1449" s="57"/>
      <c r="C1449" s="64"/>
      <c r="D1449" s="58"/>
      <c r="E1449" s="58"/>
      <c r="F1449" s="65"/>
      <c r="G1449" s="65"/>
      <c r="H1449" s="66"/>
      <c r="I1449" s="60"/>
      <c r="J1449" s="60"/>
      <c r="K1449" s="61">
        <f t="shared" si="53"/>
        <v>0</v>
      </c>
      <c r="L1449" s="62" t="s">
        <v>75</v>
      </c>
      <c r="M1449" s="67"/>
      <c r="N1449" s="69" t="e">
        <f t="shared" si="54"/>
        <v>#DIV/0!</v>
      </c>
    </row>
    <row r="1450" spans="2:14" x14ac:dyDescent="0.25">
      <c r="B1450" s="57"/>
      <c r="C1450" s="64"/>
      <c r="D1450" s="58"/>
      <c r="E1450" s="58"/>
      <c r="F1450" s="65"/>
      <c r="G1450" s="65"/>
      <c r="H1450" s="66"/>
      <c r="I1450" s="60"/>
      <c r="J1450" s="60"/>
      <c r="K1450" s="61">
        <f t="shared" si="53"/>
        <v>0</v>
      </c>
      <c r="L1450" s="62" t="s">
        <v>75</v>
      </c>
      <c r="M1450" s="67"/>
      <c r="N1450" s="69" t="e">
        <f t="shared" si="54"/>
        <v>#DIV/0!</v>
      </c>
    </row>
    <row r="1451" spans="2:14" x14ac:dyDescent="0.25">
      <c r="B1451" s="57"/>
      <c r="C1451" s="64"/>
      <c r="D1451" s="58"/>
      <c r="E1451" s="58"/>
      <c r="F1451" s="65"/>
      <c r="G1451" s="65"/>
      <c r="H1451" s="66"/>
      <c r="I1451" s="60"/>
      <c r="J1451" s="60"/>
      <c r="K1451" s="61">
        <f t="shared" si="53"/>
        <v>0</v>
      </c>
      <c r="L1451" s="62" t="s">
        <v>75</v>
      </c>
      <c r="M1451" s="67"/>
      <c r="N1451" s="69" t="e">
        <f t="shared" si="54"/>
        <v>#DIV/0!</v>
      </c>
    </row>
    <row r="1452" spans="2:14" x14ac:dyDescent="0.25">
      <c r="B1452" s="57"/>
      <c r="C1452" s="64"/>
      <c r="D1452" s="58"/>
      <c r="E1452" s="58"/>
      <c r="F1452" s="65"/>
      <c r="G1452" s="65"/>
      <c r="H1452" s="66"/>
      <c r="I1452" s="60"/>
      <c r="J1452" s="60"/>
      <c r="K1452" s="61">
        <f t="shared" si="53"/>
        <v>0</v>
      </c>
      <c r="L1452" s="62" t="s">
        <v>75</v>
      </c>
      <c r="M1452" s="67"/>
      <c r="N1452" s="69" t="e">
        <f t="shared" si="54"/>
        <v>#DIV/0!</v>
      </c>
    </row>
    <row r="1453" spans="2:14" x14ac:dyDescent="0.25">
      <c r="B1453" s="57"/>
      <c r="C1453" s="64"/>
      <c r="D1453" s="58"/>
      <c r="E1453" s="58"/>
      <c r="F1453" s="65"/>
      <c r="G1453" s="65"/>
      <c r="H1453" s="66"/>
      <c r="I1453" s="60"/>
      <c r="J1453" s="60"/>
      <c r="K1453" s="61">
        <f t="shared" si="53"/>
        <v>0</v>
      </c>
      <c r="L1453" s="62" t="s">
        <v>75</v>
      </c>
      <c r="M1453" s="67"/>
      <c r="N1453" s="69" t="e">
        <f t="shared" si="54"/>
        <v>#DIV/0!</v>
      </c>
    </row>
    <row r="1454" spans="2:14" x14ac:dyDescent="0.25">
      <c r="B1454" s="57"/>
      <c r="C1454" s="64"/>
      <c r="D1454" s="58"/>
      <c r="E1454" s="58"/>
      <c r="F1454" s="65"/>
      <c r="G1454" s="65"/>
      <c r="H1454" s="66"/>
      <c r="I1454" s="60"/>
      <c r="J1454" s="60"/>
      <c r="K1454" s="61">
        <f t="shared" si="53"/>
        <v>0</v>
      </c>
      <c r="L1454" s="62" t="s">
        <v>75</v>
      </c>
      <c r="M1454" s="67"/>
      <c r="N1454" s="69" t="e">
        <f t="shared" si="54"/>
        <v>#DIV/0!</v>
      </c>
    </row>
    <row r="1455" spans="2:14" x14ac:dyDescent="0.25">
      <c r="B1455" s="57"/>
      <c r="C1455" s="64"/>
      <c r="D1455" s="58"/>
      <c r="E1455" s="58"/>
      <c r="F1455" s="65"/>
      <c r="G1455" s="65"/>
      <c r="H1455" s="66"/>
      <c r="I1455" s="60"/>
      <c r="J1455" s="60"/>
      <c r="K1455" s="61">
        <f t="shared" si="53"/>
        <v>0</v>
      </c>
      <c r="L1455" s="62" t="s">
        <v>75</v>
      </c>
      <c r="M1455" s="67"/>
      <c r="N1455" s="69" t="e">
        <f>+K1456/M1456</f>
        <v>#DIV/0!</v>
      </c>
    </row>
    <row r="1456" spans="2:14" x14ac:dyDescent="0.25">
      <c r="B1456" s="57"/>
      <c r="C1456" s="64"/>
      <c r="D1456" s="58"/>
      <c r="E1456" s="58"/>
      <c r="F1456" s="65"/>
      <c r="G1456" s="65"/>
      <c r="H1456" s="66"/>
      <c r="I1456" s="60"/>
      <c r="J1456" s="60"/>
      <c r="K1456" s="61">
        <f t="shared" si="53"/>
        <v>0</v>
      </c>
      <c r="L1456" s="62" t="s">
        <v>75</v>
      </c>
      <c r="M1456" s="67"/>
      <c r="N1456" s="69" t="e">
        <f>+K1457/M1457</f>
        <v>#DIV/0!</v>
      </c>
    </row>
    <row r="1457" spans="2:14" x14ac:dyDescent="0.25">
      <c r="B1457" s="57"/>
      <c r="C1457" s="64"/>
      <c r="D1457" s="58"/>
      <c r="E1457" s="58"/>
      <c r="F1457" s="65"/>
      <c r="G1457" s="65"/>
      <c r="H1457" s="66"/>
      <c r="I1457" s="60"/>
      <c r="J1457" s="60"/>
      <c r="K1457" s="61">
        <f t="shared" si="53"/>
        <v>0</v>
      </c>
      <c r="L1457" s="62" t="s">
        <v>75</v>
      </c>
      <c r="M1457" s="67"/>
      <c r="N1457" s="69" t="e">
        <f>+K1458/M1458</f>
        <v>#DIV/0!</v>
      </c>
    </row>
    <row r="1458" spans="2:14" x14ac:dyDescent="0.25">
      <c r="B1458" s="57"/>
      <c r="C1458" s="64"/>
      <c r="D1458" s="58"/>
      <c r="E1458" s="58"/>
      <c r="F1458" s="65"/>
      <c r="G1458" s="65"/>
      <c r="H1458" s="66"/>
      <c r="I1458" s="60"/>
      <c r="J1458" s="60"/>
      <c r="K1458" s="61">
        <f t="shared" si="53"/>
        <v>0</v>
      </c>
      <c r="L1458" s="62" t="s">
        <v>75</v>
      </c>
      <c r="M1458" s="67"/>
      <c r="N1458" s="69" t="e">
        <f>+K1459/M1459</f>
        <v>#DIV/0!</v>
      </c>
    </row>
    <row r="1459" spans="2:14" x14ac:dyDescent="0.25">
      <c r="B1459" s="57"/>
      <c r="C1459" s="64"/>
      <c r="D1459" s="58"/>
      <c r="E1459" s="58"/>
      <c r="F1459" s="65"/>
      <c r="G1459" s="65"/>
      <c r="H1459" s="66"/>
      <c r="I1459" s="60"/>
      <c r="J1459" s="60"/>
      <c r="K1459" s="61">
        <f t="shared" si="53"/>
        <v>0</v>
      </c>
      <c r="L1459" s="62" t="s">
        <v>75</v>
      </c>
      <c r="M1459" s="67"/>
      <c r="N1459" s="69" t="e">
        <f t="shared" ref="N1459:N1522" si="55">+K1460/M1460</f>
        <v>#DIV/0!</v>
      </c>
    </row>
    <row r="1460" spans="2:14" x14ac:dyDescent="0.25">
      <c r="B1460" s="57"/>
      <c r="C1460" s="64"/>
      <c r="D1460" s="58"/>
      <c r="E1460" s="58"/>
      <c r="F1460" s="65"/>
      <c r="G1460" s="65"/>
      <c r="H1460" s="66"/>
      <c r="I1460" s="60"/>
      <c r="J1460" s="60"/>
      <c r="K1460" s="61">
        <f t="shared" si="53"/>
        <v>0</v>
      </c>
      <c r="L1460" s="62" t="s">
        <v>75</v>
      </c>
      <c r="M1460" s="67"/>
      <c r="N1460" s="69" t="e">
        <f t="shared" si="55"/>
        <v>#DIV/0!</v>
      </c>
    </row>
    <row r="1461" spans="2:14" x14ac:dyDescent="0.25">
      <c r="B1461" s="57"/>
      <c r="C1461" s="64"/>
      <c r="D1461" s="58"/>
      <c r="E1461" s="58"/>
      <c r="F1461" s="65"/>
      <c r="G1461" s="65"/>
      <c r="H1461" s="66"/>
      <c r="I1461" s="60"/>
      <c r="J1461" s="60"/>
      <c r="K1461" s="61">
        <f t="shared" si="53"/>
        <v>0</v>
      </c>
      <c r="L1461" s="62" t="s">
        <v>75</v>
      </c>
      <c r="M1461" s="67"/>
      <c r="N1461" s="69" t="e">
        <f t="shared" si="55"/>
        <v>#DIV/0!</v>
      </c>
    </row>
    <row r="1462" spans="2:14" x14ac:dyDescent="0.25">
      <c r="B1462" s="57"/>
      <c r="C1462" s="64"/>
      <c r="D1462" s="58"/>
      <c r="E1462" s="58"/>
      <c r="F1462" s="65"/>
      <c r="G1462" s="65"/>
      <c r="H1462" s="66"/>
      <c r="I1462" s="60"/>
      <c r="J1462" s="60"/>
      <c r="K1462" s="61">
        <f t="shared" si="53"/>
        <v>0</v>
      </c>
      <c r="L1462" s="62" t="s">
        <v>75</v>
      </c>
      <c r="M1462" s="67"/>
      <c r="N1462" s="69" t="e">
        <f t="shared" si="55"/>
        <v>#DIV/0!</v>
      </c>
    </row>
    <row r="1463" spans="2:14" x14ac:dyDescent="0.25">
      <c r="B1463" s="57"/>
      <c r="C1463" s="64"/>
      <c r="D1463" s="58"/>
      <c r="E1463" s="58"/>
      <c r="F1463" s="65"/>
      <c r="G1463" s="65"/>
      <c r="H1463" s="66"/>
      <c r="I1463" s="60"/>
      <c r="J1463" s="60"/>
      <c r="K1463" s="61">
        <f t="shared" si="53"/>
        <v>0</v>
      </c>
      <c r="L1463" s="62" t="s">
        <v>75</v>
      </c>
      <c r="M1463" s="67"/>
      <c r="N1463" s="69" t="e">
        <f t="shared" si="55"/>
        <v>#DIV/0!</v>
      </c>
    </row>
    <row r="1464" spans="2:14" x14ac:dyDescent="0.25">
      <c r="B1464" s="57"/>
      <c r="C1464" s="64"/>
      <c r="D1464" s="58"/>
      <c r="E1464" s="58"/>
      <c r="F1464" s="65"/>
      <c r="G1464" s="65"/>
      <c r="H1464" s="66"/>
      <c r="I1464" s="60"/>
      <c r="J1464" s="60"/>
      <c r="K1464" s="61">
        <f t="shared" si="53"/>
        <v>0</v>
      </c>
      <c r="L1464" s="62" t="s">
        <v>75</v>
      </c>
      <c r="M1464" s="67"/>
      <c r="N1464" s="69" t="e">
        <f t="shared" si="55"/>
        <v>#DIV/0!</v>
      </c>
    </row>
    <row r="1465" spans="2:14" x14ac:dyDescent="0.25">
      <c r="B1465" s="57"/>
      <c r="C1465" s="64"/>
      <c r="D1465" s="58"/>
      <c r="E1465" s="58"/>
      <c r="F1465" s="65"/>
      <c r="G1465" s="65"/>
      <c r="H1465" s="66"/>
      <c r="I1465" s="60"/>
      <c r="J1465" s="60"/>
      <c r="K1465" s="61">
        <f t="shared" si="53"/>
        <v>0</v>
      </c>
      <c r="L1465" s="62" t="s">
        <v>75</v>
      </c>
      <c r="M1465" s="67"/>
      <c r="N1465" s="69" t="e">
        <f t="shared" si="55"/>
        <v>#DIV/0!</v>
      </c>
    </row>
    <row r="1466" spans="2:14" x14ac:dyDescent="0.25">
      <c r="B1466" s="57"/>
      <c r="C1466" s="64"/>
      <c r="D1466" s="58"/>
      <c r="E1466" s="58"/>
      <c r="F1466" s="65"/>
      <c r="G1466" s="65"/>
      <c r="H1466" s="66"/>
      <c r="I1466" s="60"/>
      <c r="J1466" s="60"/>
      <c r="K1466" s="61">
        <f t="shared" si="53"/>
        <v>0</v>
      </c>
      <c r="L1466" s="62" t="s">
        <v>75</v>
      </c>
      <c r="M1466" s="67"/>
      <c r="N1466" s="69" t="e">
        <f t="shared" si="55"/>
        <v>#DIV/0!</v>
      </c>
    </row>
    <row r="1467" spans="2:14" x14ac:dyDescent="0.25">
      <c r="B1467" s="57"/>
      <c r="C1467" s="64"/>
      <c r="D1467" s="58"/>
      <c r="E1467" s="58"/>
      <c r="F1467" s="65"/>
      <c r="G1467" s="65"/>
      <c r="H1467" s="66"/>
      <c r="I1467" s="60"/>
      <c r="J1467" s="60"/>
      <c r="K1467" s="61">
        <f t="shared" si="53"/>
        <v>0</v>
      </c>
      <c r="L1467" s="62" t="s">
        <v>75</v>
      </c>
      <c r="M1467" s="67"/>
      <c r="N1467" s="69" t="e">
        <f t="shared" si="55"/>
        <v>#DIV/0!</v>
      </c>
    </row>
    <row r="1468" spans="2:14" x14ac:dyDescent="0.25">
      <c r="B1468" s="57"/>
      <c r="C1468" s="64"/>
      <c r="D1468" s="58"/>
      <c r="E1468" s="58"/>
      <c r="F1468" s="65"/>
      <c r="G1468" s="65"/>
      <c r="H1468" s="66"/>
      <c r="I1468" s="60"/>
      <c r="J1468" s="60"/>
      <c r="K1468" s="61">
        <f t="shared" si="53"/>
        <v>0</v>
      </c>
      <c r="L1468" s="62" t="s">
        <v>75</v>
      </c>
      <c r="M1468" s="67"/>
      <c r="N1468" s="69" t="e">
        <f t="shared" si="55"/>
        <v>#DIV/0!</v>
      </c>
    </row>
    <row r="1469" spans="2:14" x14ac:dyDescent="0.25">
      <c r="B1469" s="57"/>
      <c r="C1469" s="64"/>
      <c r="D1469" s="58"/>
      <c r="E1469" s="58"/>
      <c r="F1469" s="65"/>
      <c r="G1469" s="65"/>
      <c r="H1469" s="66"/>
      <c r="I1469" s="60"/>
      <c r="J1469" s="60"/>
      <c r="K1469" s="61">
        <f t="shared" si="53"/>
        <v>0</v>
      </c>
      <c r="L1469" s="62" t="s">
        <v>75</v>
      </c>
      <c r="M1469" s="67"/>
      <c r="N1469" s="69" t="e">
        <f t="shared" si="55"/>
        <v>#DIV/0!</v>
      </c>
    </row>
    <row r="1470" spans="2:14" x14ac:dyDescent="0.25">
      <c r="B1470" s="57"/>
      <c r="C1470" s="64"/>
      <c r="D1470" s="58"/>
      <c r="E1470" s="58"/>
      <c r="F1470" s="65"/>
      <c r="G1470" s="65"/>
      <c r="H1470" s="66"/>
      <c r="I1470" s="60"/>
      <c r="J1470" s="60"/>
      <c r="K1470" s="61">
        <f t="shared" si="53"/>
        <v>0</v>
      </c>
      <c r="L1470" s="62" t="s">
        <v>75</v>
      </c>
      <c r="M1470" s="67"/>
      <c r="N1470" s="69" t="e">
        <f t="shared" si="55"/>
        <v>#DIV/0!</v>
      </c>
    </row>
    <row r="1471" spans="2:14" x14ac:dyDescent="0.25">
      <c r="B1471" s="57"/>
      <c r="C1471" s="64"/>
      <c r="D1471" s="58"/>
      <c r="E1471" s="58"/>
      <c r="F1471" s="65"/>
      <c r="G1471" s="65"/>
      <c r="H1471" s="66"/>
      <c r="I1471" s="60"/>
      <c r="J1471" s="60"/>
      <c r="K1471" s="61">
        <f t="shared" si="53"/>
        <v>0</v>
      </c>
      <c r="L1471" s="62" t="s">
        <v>75</v>
      </c>
      <c r="M1471" s="67"/>
      <c r="N1471" s="69" t="e">
        <f t="shared" si="55"/>
        <v>#DIV/0!</v>
      </c>
    </row>
    <row r="1472" spans="2:14" x14ac:dyDescent="0.25">
      <c r="B1472" s="57"/>
      <c r="C1472" s="64"/>
      <c r="D1472" s="58"/>
      <c r="E1472" s="58"/>
      <c r="F1472" s="65"/>
      <c r="G1472" s="65"/>
      <c r="H1472" s="66"/>
      <c r="I1472" s="60"/>
      <c r="J1472" s="60"/>
      <c r="K1472" s="61">
        <f t="shared" si="53"/>
        <v>0</v>
      </c>
      <c r="L1472" s="62" t="s">
        <v>75</v>
      </c>
      <c r="M1472" s="67"/>
      <c r="N1472" s="69" t="e">
        <f t="shared" si="55"/>
        <v>#DIV/0!</v>
      </c>
    </row>
    <row r="1473" spans="2:14" x14ac:dyDescent="0.25">
      <c r="B1473" s="57"/>
      <c r="C1473" s="64"/>
      <c r="D1473" s="58"/>
      <c r="E1473" s="58"/>
      <c r="F1473" s="65"/>
      <c r="G1473" s="65"/>
      <c r="H1473" s="66"/>
      <c r="I1473" s="60"/>
      <c r="J1473" s="60"/>
      <c r="K1473" s="61">
        <f t="shared" si="53"/>
        <v>0</v>
      </c>
      <c r="L1473" s="62" t="s">
        <v>75</v>
      </c>
      <c r="M1473" s="67"/>
      <c r="N1473" s="69" t="e">
        <f t="shared" si="55"/>
        <v>#DIV/0!</v>
      </c>
    </row>
    <row r="1474" spans="2:14" x14ac:dyDescent="0.25">
      <c r="B1474" s="57"/>
      <c r="C1474" s="64"/>
      <c r="D1474" s="58"/>
      <c r="E1474" s="58"/>
      <c r="F1474" s="65"/>
      <c r="G1474" s="65"/>
      <c r="H1474" s="66"/>
      <c r="I1474" s="60"/>
      <c r="J1474" s="60"/>
      <c r="K1474" s="61">
        <f t="shared" si="53"/>
        <v>0</v>
      </c>
      <c r="L1474" s="62" t="s">
        <v>75</v>
      </c>
      <c r="M1474" s="67"/>
      <c r="N1474" s="69" t="e">
        <f t="shared" si="55"/>
        <v>#DIV/0!</v>
      </c>
    </row>
    <row r="1475" spans="2:14" x14ac:dyDescent="0.25">
      <c r="B1475" s="57"/>
      <c r="C1475" s="64"/>
      <c r="D1475" s="58"/>
      <c r="E1475" s="58"/>
      <c r="F1475" s="65"/>
      <c r="G1475" s="65"/>
      <c r="H1475" s="66"/>
      <c r="I1475" s="60"/>
      <c r="J1475" s="60"/>
      <c r="K1475" s="61">
        <f t="shared" si="53"/>
        <v>0</v>
      </c>
      <c r="L1475" s="62" t="s">
        <v>75</v>
      </c>
      <c r="M1475" s="67"/>
      <c r="N1475" s="69" t="e">
        <f t="shared" si="55"/>
        <v>#DIV/0!</v>
      </c>
    </row>
    <row r="1476" spans="2:14" x14ac:dyDescent="0.25">
      <c r="B1476" s="57"/>
      <c r="C1476" s="64"/>
      <c r="D1476" s="58"/>
      <c r="E1476" s="58"/>
      <c r="F1476" s="65"/>
      <c r="G1476" s="65"/>
      <c r="H1476" s="66"/>
      <c r="I1476" s="60"/>
      <c r="J1476" s="60"/>
      <c r="K1476" s="61">
        <f t="shared" si="53"/>
        <v>0</v>
      </c>
      <c r="L1476" s="62" t="s">
        <v>75</v>
      </c>
      <c r="M1476" s="67"/>
      <c r="N1476" s="69" t="e">
        <f t="shared" si="55"/>
        <v>#DIV/0!</v>
      </c>
    </row>
    <row r="1477" spans="2:14" x14ac:dyDescent="0.25">
      <c r="B1477" s="57"/>
      <c r="C1477" s="64"/>
      <c r="D1477" s="58"/>
      <c r="E1477" s="58"/>
      <c r="F1477" s="65"/>
      <c r="G1477" s="65"/>
      <c r="H1477" s="66"/>
      <c r="I1477" s="60"/>
      <c r="J1477" s="60"/>
      <c r="K1477" s="61">
        <f t="shared" si="53"/>
        <v>0</v>
      </c>
      <c r="L1477" s="62" t="s">
        <v>75</v>
      </c>
      <c r="M1477" s="67"/>
      <c r="N1477" s="69" t="e">
        <f t="shared" si="55"/>
        <v>#DIV/0!</v>
      </c>
    </row>
    <row r="1478" spans="2:14" x14ac:dyDescent="0.25">
      <c r="B1478" s="57"/>
      <c r="C1478" s="64"/>
      <c r="D1478" s="58"/>
      <c r="E1478" s="58"/>
      <c r="F1478" s="65"/>
      <c r="G1478" s="65"/>
      <c r="H1478" s="66"/>
      <c r="I1478" s="60"/>
      <c r="J1478" s="60"/>
      <c r="K1478" s="61">
        <f t="shared" si="53"/>
        <v>0</v>
      </c>
      <c r="L1478" s="62" t="s">
        <v>75</v>
      </c>
      <c r="M1478" s="67"/>
      <c r="N1478" s="69" t="e">
        <f t="shared" si="55"/>
        <v>#DIV/0!</v>
      </c>
    </row>
    <row r="1479" spans="2:14" x14ac:dyDescent="0.25">
      <c r="B1479" s="57"/>
      <c r="C1479" s="64"/>
      <c r="D1479" s="58"/>
      <c r="E1479" s="58"/>
      <c r="F1479" s="65"/>
      <c r="G1479" s="65"/>
      <c r="H1479" s="66"/>
      <c r="I1479" s="60"/>
      <c r="J1479" s="60"/>
      <c r="K1479" s="61">
        <f t="shared" si="53"/>
        <v>0</v>
      </c>
      <c r="L1479" s="62" t="s">
        <v>75</v>
      </c>
      <c r="M1479" s="67"/>
      <c r="N1479" s="69" t="e">
        <f t="shared" si="55"/>
        <v>#DIV/0!</v>
      </c>
    </row>
    <row r="1480" spans="2:14" x14ac:dyDescent="0.25">
      <c r="B1480" s="57"/>
      <c r="C1480" s="64"/>
      <c r="D1480" s="58"/>
      <c r="E1480" s="58"/>
      <c r="F1480" s="65"/>
      <c r="G1480" s="65"/>
      <c r="H1480" s="66"/>
      <c r="I1480" s="60"/>
      <c r="J1480" s="60"/>
      <c r="K1480" s="61">
        <f t="shared" si="53"/>
        <v>0</v>
      </c>
      <c r="L1480" s="62" t="s">
        <v>75</v>
      </c>
      <c r="M1480" s="67"/>
      <c r="N1480" s="69" t="e">
        <f t="shared" si="55"/>
        <v>#DIV/0!</v>
      </c>
    </row>
    <row r="1481" spans="2:14" x14ac:dyDescent="0.25">
      <c r="B1481" s="57"/>
      <c r="C1481" s="64"/>
      <c r="D1481" s="58"/>
      <c r="E1481" s="58"/>
      <c r="F1481" s="65"/>
      <c r="G1481" s="65"/>
      <c r="H1481" s="66"/>
      <c r="I1481" s="60"/>
      <c r="J1481" s="60"/>
      <c r="K1481" s="61">
        <f t="shared" ref="K1481:K1544" si="56">+J1481-I1481</f>
        <v>0</v>
      </c>
      <c r="L1481" s="62" t="s">
        <v>75</v>
      </c>
      <c r="M1481" s="67"/>
      <c r="N1481" s="69" t="e">
        <f t="shared" si="55"/>
        <v>#DIV/0!</v>
      </c>
    </row>
    <row r="1482" spans="2:14" x14ac:dyDescent="0.25">
      <c r="B1482" s="57"/>
      <c r="C1482" s="64"/>
      <c r="D1482" s="58"/>
      <c r="E1482" s="58"/>
      <c r="F1482" s="65"/>
      <c r="G1482" s="65"/>
      <c r="H1482" s="66"/>
      <c r="I1482" s="60"/>
      <c r="J1482" s="60"/>
      <c r="K1482" s="61">
        <f t="shared" si="56"/>
        <v>0</v>
      </c>
      <c r="L1482" s="62" t="s">
        <v>75</v>
      </c>
      <c r="M1482" s="67"/>
      <c r="N1482" s="69" t="e">
        <f t="shared" si="55"/>
        <v>#DIV/0!</v>
      </c>
    </row>
    <row r="1483" spans="2:14" x14ac:dyDescent="0.25">
      <c r="B1483" s="57"/>
      <c r="C1483" s="64"/>
      <c r="D1483" s="58"/>
      <c r="E1483" s="58"/>
      <c r="F1483" s="65"/>
      <c r="G1483" s="65"/>
      <c r="H1483" s="66"/>
      <c r="I1483" s="60"/>
      <c r="J1483" s="60"/>
      <c r="K1483" s="61">
        <f t="shared" si="56"/>
        <v>0</v>
      </c>
      <c r="L1483" s="62" t="s">
        <v>75</v>
      </c>
      <c r="M1483" s="67"/>
      <c r="N1483" s="69" t="e">
        <f t="shared" si="55"/>
        <v>#DIV/0!</v>
      </c>
    </row>
    <row r="1484" spans="2:14" x14ac:dyDescent="0.25">
      <c r="B1484" s="57"/>
      <c r="C1484" s="64"/>
      <c r="D1484" s="58"/>
      <c r="E1484" s="58"/>
      <c r="F1484" s="65"/>
      <c r="G1484" s="65"/>
      <c r="H1484" s="66"/>
      <c r="I1484" s="60"/>
      <c r="J1484" s="60"/>
      <c r="K1484" s="61">
        <f t="shared" si="56"/>
        <v>0</v>
      </c>
      <c r="L1484" s="62" t="s">
        <v>75</v>
      </c>
      <c r="M1484" s="67"/>
      <c r="N1484" s="69" t="e">
        <f t="shared" si="55"/>
        <v>#DIV/0!</v>
      </c>
    </row>
    <row r="1485" spans="2:14" x14ac:dyDescent="0.25">
      <c r="B1485" s="57"/>
      <c r="C1485" s="64"/>
      <c r="D1485" s="58"/>
      <c r="E1485" s="58"/>
      <c r="F1485" s="65"/>
      <c r="G1485" s="65"/>
      <c r="H1485" s="66"/>
      <c r="I1485" s="60"/>
      <c r="J1485" s="60"/>
      <c r="K1485" s="61">
        <f t="shared" si="56"/>
        <v>0</v>
      </c>
      <c r="L1485" s="62" t="s">
        <v>75</v>
      </c>
      <c r="M1485" s="67"/>
      <c r="N1485" s="69" t="e">
        <f t="shared" si="55"/>
        <v>#DIV/0!</v>
      </c>
    </row>
    <row r="1486" spans="2:14" x14ac:dyDescent="0.25">
      <c r="B1486" s="57"/>
      <c r="C1486" s="64"/>
      <c r="D1486" s="58"/>
      <c r="E1486" s="58"/>
      <c r="F1486" s="65"/>
      <c r="G1486" s="65"/>
      <c r="H1486" s="66"/>
      <c r="I1486" s="60"/>
      <c r="J1486" s="60"/>
      <c r="K1486" s="61">
        <f t="shared" si="56"/>
        <v>0</v>
      </c>
      <c r="L1486" s="62" t="s">
        <v>75</v>
      </c>
      <c r="M1486" s="67"/>
      <c r="N1486" s="69" t="e">
        <f t="shared" si="55"/>
        <v>#DIV/0!</v>
      </c>
    </row>
    <row r="1487" spans="2:14" x14ac:dyDescent="0.25">
      <c r="B1487" s="57"/>
      <c r="C1487" s="64"/>
      <c r="D1487" s="58"/>
      <c r="E1487" s="58"/>
      <c r="F1487" s="65"/>
      <c r="G1487" s="65"/>
      <c r="H1487" s="66"/>
      <c r="I1487" s="60"/>
      <c r="J1487" s="60"/>
      <c r="K1487" s="61">
        <f t="shared" si="56"/>
        <v>0</v>
      </c>
      <c r="L1487" s="62" t="s">
        <v>75</v>
      </c>
      <c r="M1487" s="67"/>
      <c r="N1487" s="69" t="e">
        <f t="shared" si="55"/>
        <v>#DIV/0!</v>
      </c>
    </row>
    <row r="1488" spans="2:14" x14ac:dyDescent="0.25">
      <c r="B1488" s="57"/>
      <c r="C1488" s="64"/>
      <c r="D1488" s="58"/>
      <c r="E1488" s="58"/>
      <c r="F1488" s="65"/>
      <c r="G1488" s="65"/>
      <c r="H1488" s="66"/>
      <c r="I1488" s="60"/>
      <c r="J1488" s="60"/>
      <c r="K1488" s="61">
        <f t="shared" si="56"/>
        <v>0</v>
      </c>
      <c r="L1488" s="62" t="s">
        <v>75</v>
      </c>
      <c r="M1488" s="67"/>
      <c r="N1488" s="69" t="e">
        <f t="shared" si="55"/>
        <v>#DIV/0!</v>
      </c>
    </row>
    <row r="1489" spans="2:14" x14ac:dyDescent="0.25">
      <c r="B1489" s="57"/>
      <c r="C1489" s="64"/>
      <c r="D1489" s="58"/>
      <c r="E1489" s="58"/>
      <c r="F1489" s="65"/>
      <c r="G1489" s="65"/>
      <c r="H1489" s="66"/>
      <c r="I1489" s="60"/>
      <c r="J1489" s="60"/>
      <c r="K1489" s="61">
        <f t="shared" si="56"/>
        <v>0</v>
      </c>
      <c r="L1489" s="62" t="s">
        <v>75</v>
      </c>
      <c r="M1489" s="67"/>
      <c r="N1489" s="69" t="e">
        <f t="shared" si="55"/>
        <v>#DIV/0!</v>
      </c>
    </row>
    <row r="1490" spans="2:14" x14ac:dyDescent="0.25">
      <c r="B1490" s="57"/>
      <c r="C1490" s="64"/>
      <c r="D1490" s="58"/>
      <c r="E1490" s="58"/>
      <c r="F1490" s="65"/>
      <c r="G1490" s="65"/>
      <c r="H1490" s="66"/>
      <c r="I1490" s="60"/>
      <c r="J1490" s="60"/>
      <c r="K1490" s="61">
        <f t="shared" si="56"/>
        <v>0</v>
      </c>
      <c r="L1490" s="62" t="s">
        <v>75</v>
      </c>
      <c r="M1490" s="67"/>
      <c r="N1490" s="69" t="e">
        <f t="shared" si="55"/>
        <v>#DIV/0!</v>
      </c>
    </row>
    <row r="1491" spans="2:14" x14ac:dyDescent="0.25">
      <c r="B1491" s="57"/>
      <c r="C1491" s="64"/>
      <c r="D1491" s="58"/>
      <c r="E1491" s="58"/>
      <c r="F1491" s="65"/>
      <c r="G1491" s="65"/>
      <c r="H1491" s="66"/>
      <c r="I1491" s="60"/>
      <c r="J1491" s="60"/>
      <c r="K1491" s="61">
        <f t="shared" si="56"/>
        <v>0</v>
      </c>
      <c r="L1491" s="62" t="s">
        <v>75</v>
      </c>
      <c r="M1491" s="67"/>
      <c r="N1491" s="69" t="e">
        <f t="shared" si="55"/>
        <v>#DIV/0!</v>
      </c>
    </row>
    <row r="1492" spans="2:14" x14ac:dyDescent="0.25">
      <c r="B1492" s="57"/>
      <c r="C1492" s="64"/>
      <c r="D1492" s="58"/>
      <c r="E1492" s="58"/>
      <c r="F1492" s="65"/>
      <c r="G1492" s="65"/>
      <c r="H1492" s="66"/>
      <c r="I1492" s="60"/>
      <c r="J1492" s="60"/>
      <c r="K1492" s="61">
        <f t="shared" si="56"/>
        <v>0</v>
      </c>
      <c r="L1492" s="62" t="s">
        <v>75</v>
      </c>
      <c r="M1492" s="67"/>
      <c r="N1492" s="69" t="e">
        <f t="shared" si="55"/>
        <v>#DIV/0!</v>
      </c>
    </row>
    <row r="1493" spans="2:14" x14ac:dyDescent="0.25">
      <c r="B1493" s="57"/>
      <c r="C1493" s="64"/>
      <c r="D1493" s="58"/>
      <c r="E1493" s="58"/>
      <c r="F1493" s="65"/>
      <c r="G1493" s="65"/>
      <c r="H1493" s="66"/>
      <c r="I1493" s="60"/>
      <c r="J1493" s="60"/>
      <c r="K1493" s="61">
        <f t="shared" si="56"/>
        <v>0</v>
      </c>
      <c r="L1493" s="62" t="s">
        <v>75</v>
      </c>
      <c r="M1493" s="67"/>
      <c r="N1493" s="69" t="e">
        <f t="shared" si="55"/>
        <v>#DIV/0!</v>
      </c>
    </row>
    <row r="1494" spans="2:14" x14ac:dyDescent="0.25">
      <c r="B1494" s="57"/>
      <c r="C1494" s="64"/>
      <c r="D1494" s="58"/>
      <c r="E1494" s="58"/>
      <c r="F1494" s="65"/>
      <c r="G1494" s="65"/>
      <c r="H1494" s="66"/>
      <c r="I1494" s="60"/>
      <c r="J1494" s="60"/>
      <c r="K1494" s="61">
        <f t="shared" si="56"/>
        <v>0</v>
      </c>
      <c r="L1494" s="62" t="s">
        <v>75</v>
      </c>
      <c r="M1494" s="67"/>
      <c r="N1494" s="69" t="e">
        <f t="shared" si="55"/>
        <v>#DIV/0!</v>
      </c>
    </row>
    <row r="1495" spans="2:14" x14ac:dyDescent="0.25">
      <c r="B1495" s="57"/>
      <c r="C1495" s="64"/>
      <c r="D1495" s="58"/>
      <c r="E1495" s="58"/>
      <c r="F1495" s="65"/>
      <c r="G1495" s="65"/>
      <c r="H1495" s="66"/>
      <c r="I1495" s="60"/>
      <c r="J1495" s="60"/>
      <c r="K1495" s="61">
        <f t="shared" si="56"/>
        <v>0</v>
      </c>
      <c r="L1495" s="62" t="s">
        <v>75</v>
      </c>
      <c r="M1495" s="67"/>
      <c r="N1495" s="69" t="e">
        <f t="shared" si="55"/>
        <v>#DIV/0!</v>
      </c>
    </row>
    <row r="1496" spans="2:14" x14ac:dyDescent="0.25">
      <c r="B1496" s="57"/>
      <c r="C1496" s="64"/>
      <c r="D1496" s="58"/>
      <c r="E1496" s="58"/>
      <c r="F1496" s="65"/>
      <c r="G1496" s="65"/>
      <c r="H1496" s="66"/>
      <c r="I1496" s="60"/>
      <c r="J1496" s="60"/>
      <c r="K1496" s="61">
        <f t="shared" si="56"/>
        <v>0</v>
      </c>
      <c r="L1496" s="62" t="s">
        <v>75</v>
      </c>
      <c r="M1496" s="67"/>
      <c r="N1496" s="69" t="e">
        <f t="shared" si="55"/>
        <v>#DIV/0!</v>
      </c>
    </row>
    <row r="1497" spans="2:14" x14ac:dyDescent="0.25">
      <c r="B1497" s="57"/>
      <c r="C1497" s="64"/>
      <c r="D1497" s="58"/>
      <c r="E1497" s="58"/>
      <c r="F1497" s="65"/>
      <c r="G1497" s="65"/>
      <c r="H1497" s="66"/>
      <c r="I1497" s="60"/>
      <c r="J1497" s="60"/>
      <c r="K1497" s="61">
        <f t="shared" si="56"/>
        <v>0</v>
      </c>
      <c r="L1497" s="62" t="s">
        <v>75</v>
      </c>
      <c r="M1497" s="67"/>
      <c r="N1497" s="69" t="e">
        <f t="shared" si="55"/>
        <v>#DIV/0!</v>
      </c>
    </row>
    <row r="1498" spans="2:14" x14ac:dyDescent="0.25">
      <c r="B1498" s="57"/>
      <c r="C1498" s="64"/>
      <c r="D1498" s="58"/>
      <c r="E1498" s="58"/>
      <c r="F1498" s="65"/>
      <c r="G1498" s="65"/>
      <c r="H1498" s="66"/>
      <c r="I1498" s="60"/>
      <c r="J1498" s="60"/>
      <c r="K1498" s="61">
        <f t="shared" si="56"/>
        <v>0</v>
      </c>
      <c r="L1498" s="62" t="s">
        <v>75</v>
      </c>
      <c r="M1498" s="67"/>
      <c r="N1498" s="69" t="e">
        <f t="shared" si="55"/>
        <v>#DIV/0!</v>
      </c>
    </row>
    <row r="1499" spans="2:14" x14ac:dyDescent="0.25">
      <c r="B1499" s="57"/>
      <c r="C1499" s="64"/>
      <c r="D1499" s="58"/>
      <c r="E1499" s="58"/>
      <c r="F1499" s="65"/>
      <c r="G1499" s="65"/>
      <c r="H1499" s="66"/>
      <c r="I1499" s="60"/>
      <c r="J1499" s="60"/>
      <c r="K1499" s="61">
        <f t="shared" si="56"/>
        <v>0</v>
      </c>
      <c r="L1499" s="62" t="s">
        <v>75</v>
      </c>
      <c r="M1499" s="67"/>
      <c r="N1499" s="69" t="e">
        <f t="shared" si="55"/>
        <v>#DIV/0!</v>
      </c>
    </row>
    <row r="1500" spans="2:14" x14ac:dyDescent="0.25">
      <c r="B1500" s="57"/>
      <c r="C1500" s="64"/>
      <c r="D1500" s="58"/>
      <c r="E1500" s="58"/>
      <c r="F1500" s="65"/>
      <c r="G1500" s="65"/>
      <c r="H1500" s="66"/>
      <c r="I1500" s="60"/>
      <c r="J1500" s="60"/>
      <c r="K1500" s="61">
        <f t="shared" si="56"/>
        <v>0</v>
      </c>
      <c r="L1500" s="62" t="s">
        <v>75</v>
      </c>
      <c r="M1500" s="67"/>
      <c r="N1500" s="69" t="e">
        <f t="shared" si="55"/>
        <v>#DIV/0!</v>
      </c>
    </row>
    <row r="1501" spans="2:14" x14ac:dyDescent="0.25">
      <c r="B1501" s="57"/>
      <c r="C1501" s="64"/>
      <c r="D1501" s="58"/>
      <c r="E1501" s="58"/>
      <c r="F1501" s="65"/>
      <c r="G1501" s="65"/>
      <c r="H1501" s="66"/>
      <c r="I1501" s="60"/>
      <c r="J1501" s="60"/>
      <c r="K1501" s="61">
        <f t="shared" si="56"/>
        <v>0</v>
      </c>
      <c r="L1501" s="62" t="s">
        <v>75</v>
      </c>
      <c r="M1501" s="67"/>
      <c r="N1501" s="69" t="e">
        <f t="shared" si="55"/>
        <v>#DIV/0!</v>
      </c>
    </row>
    <row r="1502" spans="2:14" x14ac:dyDescent="0.25">
      <c r="B1502" s="57"/>
      <c r="C1502" s="64"/>
      <c r="D1502" s="58"/>
      <c r="E1502" s="58"/>
      <c r="F1502" s="65"/>
      <c r="G1502" s="65"/>
      <c r="H1502" s="66"/>
      <c r="I1502" s="60"/>
      <c r="J1502" s="60"/>
      <c r="K1502" s="61">
        <f t="shared" si="56"/>
        <v>0</v>
      </c>
      <c r="L1502" s="62" t="s">
        <v>75</v>
      </c>
      <c r="M1502" s="67"/>
      <c r="N1502" s="69" t="e">
        <f t="shared" si="55"/>
        <v>#DIV/0!</v>
      </c>
    </row>
    <row r="1503" spans="2:14" x14ac:dyDescent="0.25">
      <c r="B1503" s="57"/>
      <c r="C1503" s="64"/>
      <c r="D1503" s="58"/>
      <c r="E1503" s="58"/>
      <c r="F1503" s="65"/>
      <c r="G1503" s="65"/>
      <c r="H1503" s="66"/>
      <c r="I1503" s="60"/>
      <c r="J1503" s="60"/>
      <c r="K1503" s="61">
        <f t="shared" si="56"/>
        <v>0</v>
      </c>
      <c r="L1503" s="62" t="s">
        <v>75</v>
      </c>
      <c r="M1503" s="67"/>
      <c r="N1503" s="69" t="e">
        <f t="shared" si="55"/>
        <v>#DIV/0!</v>
      </c>
    </row>
    <row r="1504" spans="2:14" x14ac:dyDescent="0.25">
      <c r="B1504" s="57"/>
      <c r="C1504" s="64"/>
      <c r="D1504" s="58"/>
      <c r="E1504" s="58"/>
      <c r="F1504" s="65"/>
      <c r="G1504" s="65"/>
      <c r="H1504" s="66"/>
      <c r="I1504" s="60"/>
      <c r="J1504" s="60"/>
      <c r="K1504" s="61">
        <f t="shared" si="56"/>
        <v>0</v>
      </c>
      <c r="L1504" s="62" t="s">
        <v>75</v>
      </c>
      <c r="M1504" s="67"/>
      <c r="N1504" s="69" t="e">
        <f t="shared" si="55"/>
        <v>#DIV/0!</v>
      </c>
    </row>
    <row r="1505" spans="2:14" x14ac:dyDescent="0.25">
      <c r="B1505" s="57"/>
      <c r="C1505" s="64"/>
      <c r="D1505" s="58"/>
      <c r="E1505" s="58"/>
      <c r="F1505" s="65"/>
      <c r="G1505" s="65"/>
      <c r="H1505" s="66"/>
      <c r="I1505" s="60"/>
      <c r="J1505" s="60"/>
      <c r="K1505" s="61">
        <f t="shared" si="56"/>
        <v>0</v>
      </c>
      <c r="L1505" s="62" t="s">
        <v>75</v>
      </c>
      <c r="M1505" s="67"/>
      <c r="N1505" s="69" t="e">
        <f t="shared" si="55"/>
        <v>#DIV/0!</v>
      </c>
    </row>
    <row r="1506" spans="2:14" x14ac:dyDescent="0.25">
      <c r="B1506" s="57"/>
      <c r="C1506" s="64"/>
      <c r="D1506" s="58"/>
      <c r="E1506" s="58"/>
      <c r="F1506" s="65"/>
      <c r="G1506" s="65"/>
      <c r="H1506" s="66"/>
      <c r="I1506" s="60"/>
      <c r="J1506" s="60"/>
      <c r="K1506" s="61">
        <f t="shared" si="56"/>
        <v>0</v>
      </c>
      <c r="L1506" s="62" t="s">
        <v>75</v>
      </c>
      <c r="M1506" s="67"/>
      <c r="N1506" s="69" t="e">
        <f t="shared" si="55"/>
        <v>#DIV/0!</v>
      </c>
    </row>
    <row r="1507" spans="2:14" x14ac:dyDescent="0.25">
      <c r="B1507" s="57"/>
      <c r="C1507" s="64"/>
      <c r="D1507" s="58"/>
      <c r="E1507" s="58"/>
      <c r="F1507" s="65"/>
      <c r="G1507" s="65"/>
      <c r="H1507" s="66"/>
      <c r="I1507" s="60"/>
      <c r="J1507" s="60"/>
      <c r="K1507" s="61">
        <f t="shared" si="56"/>
        <v>0</v>
      </c>
      <c r="L1507" s="62" t="s">
        <v>75</v>
      </c>
      <c r="M1507" s="67"/>
      <c r="N1507" s="69" t="e">
        <f t="shared" si="55"/>
        <v>#DIV/0!</v>
      </c>
    </row>
    <row r="1508" spans="2:14" x14ac:dyDescent="0.25">
      <c r="B1508" s="57"/>
      <c r="C1508" s="64"/>
      <c r="D1508" s="58"/>
      <c r="E1508" s="58"/>
      <c r="F1508" s="65"/>
      <c r="G1508" s="65"/>
      <c r="H1508" s="66"/>
      <c r="I1508" s="60"/>
      <c r="J1508" s="60"/>
      <c r="K1508" s="61">
        <f t="shared" si="56"/>
        <v>0</v>
      </c>
      <c r="L1508" s="62" t="s">
        <v>75</v>
      </c>
      <c r="M1508" s="67"/>
      <c r="N1508" s="69" t="e">
        <f t="shared" si="55"/>
        <v>#DIV/0!</v>
      </c>
    </row>
    <row r="1509" spans="2:14" x14ac:dyDescent="0.25">
      <c r="B1509" s="57"/>
      <c r="C1509" s="64"/>
      <c r="D1509" s="58"/>
      <c r="E1509" s="58"/>
      <c r="F1509" s="65"/>
      <c r="G1509" s="65"/>
      <c r="H1509" s="66"/>
      <c r="I1509" s="60"/>
      <c r="J1509" s="60"/>
      <c r="K1509" s="61">
        <f t="shared" si="56"/>
        <v>0</v>
      </c>
      <c r="L1509" s="62" t="s">
        <v>75</v>
      </c>
      <c r="M1509" s="67"/>
      <c r="N1509" s="69" t="e">
        <f t="shared" si="55"/>
        <v>#DIV/0!</v>
      </c>
    </row>
    <row r="1510" spans="2:14" x14ac:dyDescent="0.25">
      <c r="B1510" s="57"/>
      <c r="C1510" s="64"/>
      <c r="D1510" s="58"/>
      <c r="E1510" s="58"/>
      <c r="F1510" s="65"/>
      <c r="G1510" s="65"/>
      <c r="H1510" s="66"/>
      <c r="I1510" s="60"/>
      <c r="J1510" s="60"/>
      <c r="K1510" s="61">
        <f t="shared" si="56"/>
        <v>0</v>
      </c>
      <c r="L1510" s="62" t="s">
        <v>75</v>
      </c>
      <c r="M1510" s="67"/>
      <c r="N1510" s="69" t="e">
        <f t="shared" si="55"/>
        <v>#DIV/0!</v>
      </c>
    </row>
    <row r="1511" spans="2:14" x14ac:dyDescent="0.25">
      <c r="B1511" s="57"/>
      <c r="C1511" s="64"/>
      <c r="D1511" s="58"/>
      <c r="E1511" s="58"/>
      <c r="F1511" s="65"/>
      <c r="G1511" s="65"/>
      <c r="H1511" s="66"/>
      <c r="I1511" s="60"/>
      <c r="J1511" s="60"/>
      <c r="K1511" s="61">
        <f t="shared" si="56"/>
        <v>0</v>
      </c>
      <c r="L1511" s="62" t="s">
        <v>75</v>
      </c>
      <c r="M1511" s="67"/>
      <c r="N1511" s="69" t="e">
        <f t="shared" si="55"/>
        <v>#DIV/0!</v>
      </c>
    </row>
    <row r="1512" spans="2:14" x14ac:dyDescent="0.25">
      <c r="B1512" s="57"/>
      <c r="C1512" s="64"/>
      <c r="D1512" s="58"/>
      <c r="E1512" s="58"/>
      <c r="F1512" s="65"/>
      <c r="G1512" s="65"/>
      <c r="H1512" s="66"/>
      <c r="I1512" s="60"/>
      <c r="J1512" s="60"/>
      <c r="K1512" s="61">
        <f t="shared" si="56"/>
        <v>0</v>
      </c>
      <c r="L1512" s="62" t="s">
        <v>75</v>
      </c>
      <c r="M1512" s="67"/>
      <c r="N1512" s="69" t="e">
        <f t="shared" si="55"/>
        <v>#DIV/0!</v>
      </c>
    </row>
    <row r="1513" spans="2:14" x14ac:dyDescent="0.25">
      <c r="B1513" s="57"/>
      <c r="C1513" s="64"/>
      <c r="D1513" s="58"/>
      <c r="E1513" s="58"/>
      <c r="F1513" s="65"/>
      <c r="G1513" s="65"/>
      <c r="H1513" s="66"/>
      <c r="I1513" s="60"/>
      <c r="J1513" s="60"/>
      <c r="K1513" s="61">
        <f t="shared" si="56"/>
        <v>0</v>
      </c>
      <c r="L1513" s="62" t="s">
        <v>75</v>
      </c>
      <c r="M1513" s="67"/>
      <c r="N1513" s="69" t="e">
        <f t="shared" si="55"/>
        <v>#DIV/0!</v>
      </c>
    </row>
    <row r="1514" spans="2:14" x14ac:dyDescent="0.25">
      <c r="B1514" s="57"/>
      <c r="C1514" s="64"/>
      <c r="D1514" s="58"/>
      <c r="E1514" s="58"/>
      <c r="F1514" s="65"/>
      <c r="G1514" s="65"/>
      <c r="H1514" s="66"/>
      <c r="I1514" s="60"/>
      <c r="J1514" s="60"/>
      <c r="K1514" s="61">
        <f t="shared" si="56"/>
        <v>0</v>
      </c>
      <c r="L1514" s="62" t="s">
        <v>75</v>
      </c>
      <c r="M1514" s="67"/>
      <c r="N1514" s="69" t="e">
        <f t="shared" si="55"/>
        <v>#DIV/0!</v>
      </c>
    </row>
    <row r="1515" spans="2:14" x14ac:dyDescent="0.25">
      <c r="B1515" s="57"/>
      <c r="C1515" s="64"/>
      <c r="D1515" s="58"/>
      <c r="E1515" s="58"/>
      <c r="F1515" s="65"/>
      <c r="G1515" s="65"/>
      <c r="H1515" s="66"/>
      <c r="I1515" s="60"/>
      <c r="J1515" s="60"/>
      <c r="K1515" s="61">
        <f t="shared" si="56"/>
        <v>0</v>
      </c>
      <c r="L1515" s="62" t="s">
        <v>75</v>
      </c>
      <c r="M1515" s="67"/>
      <c r="N1515" s="69" t="e">
        <f t="shared" si="55"/>
        <v>#DIV/0!</v>
      </c>
    </row>
    <row r="1516" spans="2:14" x14ac:dyDescent="0.25">
      <c r="B1516" s="57"/>
      <c r="C1516" s="64"/>
      <c r="D1516" s="58"/>
      <c r="E1516" s="58"/>
      <c r="F1516" s="65"/>
      <c r="G1516" s="65"/>
      <c r="H1516" s="66"/>
      <c r="I1516" s="60"/>
      <c r="J1516" s="60"/>
      <c r="K1516" s="61">
        <f t="shared" si="56"/>
        <v>0</v>
      </c>
      <c r="L1516" s="62" t="s">
        <v>75</v>
      </c>
      <c r="M1516" s="67"/>
      <c r="N1516" s="69" t="e">
        <f t="shared" si="55"/>
        <v>#DIV/0!</v>
      </c>
    </row>
    <row r="1517" spans="2:14" x14ac:dyDescent="0.25">
      <c r="B1517" s="57"/>
      <c r="C1517" s="64"/>
      <c r="D1517" s="58"/>
      <c r="E1517" s="58"/>
      <c r="F1517" s="65"/>
      <c r="G1517" s="65"/>
      <c r="H1517" s="66"/>
      <c r="I1517" s="60"/>
      <c r="J1517" s="60"/>
      <c r="K1517" s="61">
        <f t="shared" si="56"/>
        <v>0</v>
      </c>
      <c r="L1517" s="62" t="s">
        <v>75</v>
      </c>
      <c r="M1517" s="67"/>
      <c r="N1517" s="69" t="e">
        <f t="shared" si="55"/>
        <v>#DIV/0!</v>
      </c>
    </row>
    <row r="1518" spans="2:14" x14ac:dyDescent="0.25">
      <c r="B1518" s="57"/>
      <c r="C1518" s="64"/>
      <c r="D1518" s="58"/>
      <c r="E1518" s="58"/>
      <c r="F1518" s="65"/>
      <c r="G1518" s="65"/>
      <c r="H1518" s="66"/>
      <c r="I1518" s="60"/>
      <c r="J1518" s="60"/>
      <c r="K1518" s="61">
        <f t="shared" si="56"/>
        <v>0</v>
      </c>
      <c r="L1518" s="62" t="s">
        <v>75</v>
      </c>
      <c r="M1518" s="67"/>
      <c r="N1518" s="69" t="e">
        <f t="shared" si="55"/>
        <v>#DIV/0!</v>
      </c>
    </row>
    <row r="1519" spans="2:14" x14ac:dyDescent="0.25">
      <c r="B1519" s="57"/>
      <c r="C1519" s="64"/>
      <c r="D1519" s="58"/>
      <c r="E1519" s="58"/>
      <c r="F1519" s="65"/>
      <c r="G1519" s="65"/>
      <c r="H1519" s="66"/>
      <c r="I1519" s="60"/>
      <c r="J1519" s="60"/>
      <c r="K1519" s="61">
        <f t="shared" si="56"/>
        <v>0</v>
      </c>
      <c r="L1519" s="62" t="s">
        <v>75</v>
      </c>
      <c r="M1519" s="67"/>
      <c r="N1519" s="69" t="e">
        <f t="shared" si="55"/>
        <v>#DIV/0!</v>
      </c>
    </row>
    <row r="1520" spans="2:14" x14ac:dyDescent="0.25">
      <c r="B1520" s="57"/>
      <c r="C1520" s="64"/>
      <c r="D1520" s="58"/>
      <c r="E1520" s="58"/>
      <c r="F1520" s="65"/>
      <c r="G1520" s="65"/>
      <c r="H1520" s="66"/>
      <c r="I1520" s="60"/>
      <c r="J1520" s="60"/>
      <c r="K1520" s="61">
        <f t="shared" si="56"/>
        <v>0</v>
      </c>
      <c r="L1520" s="62" t="s">
        <v>75</v>
      </c>
      <c r="M1520" s="67"/>
      <c r="N1520" s="69" t="e">
        <f t="shared" si="55"/>
        <v>#DIV/0!</v>
      </c>
    </row>
    <row r="1521" spans="2:14" x14ac:dyDescent="0.25">
      <c r="B1521" s="57"/>
      <c r="C1521" s="64"/>
      <c r="D1521" s="58"/>
      <c r="E1521" s="58"/>
      <c r="F1521" s="65"/>
      <c r="G1521" s="65"/>
      <c r="H1521" s="66"/>
      <c r="I1521" s="60"/>
      <c r="J1521" s="60"/>
      <c r="K1521" s="61">
        <f t="shared" si="56"/>
        <v>0</v>
      </c>
      <c r="L1521" s="62" t="s">
        <v>75</v>
      </c>
      <c r="M1521" s="67"/>
      <c r="N1521" s="69" t="e">
        <f t="shared" si="55"/>
        <v>#DIV/0!</v>
      </c>
    </row>
    <row r="1522" spans="2:14" x14ac:dyDescent="0.25">
      <c r="B1522" s="57"/>
      <c r="C1522" s="64"/>
      <c r="D1522" s="58"/>
      <c r="E1522" s="58"/>
      <c r="F1522" s="65"/>
      <c r="G1522" s="65"/>
      <c r="H1522" s="66"/>
      <c r="I1522" s="60"/>
      <c r="J1522" s="60"/>
      <c r="K1522" s="61">
        <f t="shared" si="56"/>
        <v>0</v>
      </c>
      <c r="L1522" s="62" t="s">
        <v>75</v>
      </c>
      <c r="M1522" s="67"/>
      <c r="N1522" s="69" t="e">
        <f t="shared" si="55"/>
        <v>#DIV/0!</v>
      </c>
    </row>
    <row r="1523" spans="2:14" x14ac:dyDescent="0.25">
      <c r="B1523" s="57"/>
      <c r="C1523" s="64"/>
      <c r="D1523" s="58"/>
      <c r="E1523" s="58"/>
      <c r="F1523" s="65"/>
      <c r="G1523" s="65"/>
      <c r="H1523" s="66"/>
      <c r="I1523" s="60"/>
      <c r="J1523" s="60"/>
      <c r="K1523" s="61">
        <f t="shared" si="56"/>
        <v>0</v>
      </c>
      <c r="L1523" s="62" t="s">
        <v>75</v>
      </c>
      <c r="M1523" s="67"/>
      <c r="N1523" s="69" t="e">
        <f t="shared" ref="N1523:N1586" si="57">+K1524/M1524</f>
        <v>#DIV/0!</v>
      </c>
    </row>
    <row r="1524" spans="2:14" x14ac:dyDescent="0.25">
      <c r="B1524" s="57"/>
      <c r="C1524" s="64"/>
      <c r="D1524" s="58"/>
      <c r="E1524" s="58"/>
      <c r="F1524" s="65"/>
      <c r="G1524" s="65"/>
      <c r="H1524" s="66"/>
      <c r="I1524" s="60"/>
      <c r="J1524" s="60"/>
      <c r="K1524" s="61">
        <f t="shared" si="56"/>
        <v>0</v>
      </c>
      <c r="L1524" s="62" t="s">
        <v>75</v>
      </c>
      <c r="M1524" s="67"/>
      <c r="N1524" s="69" t="e">
        <f t="shared" si="57"/>
        <v>#DIV/0!</v>
      </c>
    </row>
    <row r="1525" spans="2:14" x14ac:dyDescent="0.25">
      <c r="B1525" s="57"/>
      <c r="C1525" s="64"/>
      <c r="D1525" s="58"/>
      <c r="E1525" s="58"/>
      <c r="F1525" s="65"/>
      <c r="G1525" s="65"/>
      <c r="H1525" s="66"/>
      <c r="I1525" s="60"/>
      <c r="J1525" s="60"/>
      <c r="K1525" s="61">
        <f t="shared" si="56"/>
        <v>0</v>
      </c>
      <c r="L1525" s="62" t="s">
        <v>75</v>
      </c>
      <c r="M1525" s="67"/>
      <c r="N1525" s="69" t="e">
        <f t="shared" si="57"/>
        <v>#DIV/0!</v>
      </c>
    </row>
    <row r="1526" spans="2:14" x14ac:dyDescent="0.25">
      <c r="B1526" s="57"/>
      <c r="C1526" s="64"/>
      <c r="D1526" s="58"/>
      <c r="E1526" s="58"/>
      <c r="F1526" s="65"/>
      <c r="G1526" s="65"/>
      <c r="H1526" s="66"/>
      <c r="I1526" s="60"/>
      <c r="J1526" s="60"/>
      <c r="K1526" s="61">
        <f t="shared" si="56"/>
        <v>0</v>
      </c>
      <c r="L1526" s="62" t="s">
        <v>75</v>
      </c>
      <c r="M1526" s="67"/>
      <c r="N1526" s="69" t="e">
        <f t="shared" si="57"/>
        <v>#DIV/0!</v>
      </c>
    </row>
    <row r="1527" spans="2:14" x14ac:dyDescent="0.25">
      <c r="B1527" s="57"/>
      <c r="C1527" s="64"/>
      <c r="D1527" s="58"/>
      <c r="E1527" s="58"/>
      <c r="F1527" s="65"/>
      <c r="G1527" s="65"/>
      <c r="H1527" s="66"/>
      <c r="I1527" s="60"/>
      <c r="J1527" s="60"/>
      <c r="K1527" s="61">
        <f t="shared" si="56"/>
        <v>0</v>
      </c>
      <c r="L1527" s="62" t="s">
        <v>75</v>
      </c>
      <c r="M1527" s="67"/>
      <c r="N1527" s="69" t="e">
        <f t="shared" si="57"/>
        <v>#DIV/0!</v>
      </c>
    </row>
    <row r="1528" spans="2:14" x14ac:dyDescent="0.25">
      <c r="B1528" s="57"/>
      <c r="C1528" s="64"/>
      <c r="D1528" s="58"/>
      <c r="E1528" s="58"/>
      <c r="F1528" s="65"/>
      <c r="G1528" s="65"/>
      <c r="H1528" s="66"/>
      <c r="I1528" s="60"/>
      <c r="J1528" s="60"/>
      <c r="K1528" s="61">
        <f t="shared" si="56"/>
        <v>0</v>
      </c>
      <c r="L1528" s="62" t="s">
        <v>75</v>
      </c>
      <c r="M1528" s="67"/>
      <c r="N1528" s="69" t="e">
        <f t="shared" si="57"/>
        <v>#DIV/0!</v>
      </c>
    </row>
    <row r="1529" spans="2:14" x14ac:dyDescent="0.25">
      <c r="B1529" s="57"/>
      <c r="C1529" s="64"/>
      <c r="D1529" s="58"/>
      <c r="E1529" s="58"/>
      <c r="F1529" s="65"/>
      <c r="G1529" s="65"/>
      <c r="H1529" s="66"/>
      <c r="I1529" s="60"/>
      <c r="J1529" s="60"/>
      <c r="K1529" s="61">
        <f t="shared" si="56"/>
        <v>0</v>
      </c>
      <c r="L1529" s="62" t="s">
        <v>75</v>
      </c>
      <c r="M1529" s="67"/>
      <c r="N1529" s="69" t="e">
        <f t="shared" si="57"/>
        <v>#DIV/0!</v>
      </c>
    </row>
    <row r="1530" spans="2:14" x14ac:dyDescent="0.25">
      <c r="B1530" s="57"/>
      <c r="C1530" s="64"/>
      <c r="D1530" s="58"/>
      <c r="E1530" s="58"/>
      <c r="F1530" s="65"/>
      <c r="G1530" s="65"/>
      <c r="H1530" s="66"/>
      <c r="I1530" s="60"/>
      <c r="J1530" s="60"/>
      <c r="K1530" s="61">
        <f t="shared" si="56"/>
        <v>0</v>
      </c>
      <c r="L1530" s="62" t="s">
        <v>75</v>
      </c>
      <c r="M1530" s="67"/>
      <c r="N1530" s="69" t="e">
        <f t="shared" si="57"/>
        <v>#DIV/0!</v>
      </c>
    </row>
    <row r="1531" spans="2:14" x14ac:dyDescent="0.25">
      <c r="B1531" s="57"/>
      <c r="C1531" s="64"/>
      <c r="D1531" s="58"/>
      <c r="E1531" s="58"/>
      <c r="F1531" s="65"/>
      <c r="G1531" s="65"/>
      <c r="H1531" s="66"/>
      <c r="I1531" s="60"/>
      <c r="J1531" s="60"/>
      <c r="K1531" s="61">
        <f t="shared" si="56"/>
        <v>0</v>
      </c>
      <c r="L1531" s="62" t="s">
        <v>75</v>
      </c>
      <c r="M1531" s="67"/>
      <c r="N1531" s="69" t="e">
        <f t="shared" si="57"/>
        <v>#DIV/0!</v>
      </c>
    </row>
    <row r="1532" spans="2:14" x14ac:dyDescent="0.25">
      <c r="B1532" s="57"/>
      <c r="C1532" s="64"/>
      <c r="D1532" s="58"/>
      <c r="E1532" s="58"/>
      <c r="F1532" s="65"/>
      <c r="G1532" s="65"/>
      <c r="H1532" s="66"/>
      <c r="I1532" s="60"/>
      <c r="J1532" s="60"/>
      <c r="K1532" s="61">
        <f t="shared" si="56"/>
        <v>0</v>
      </c>
      <c r="L1532" s="62" t="s">
        <v>75</v>
      </c>
      <c r="M1532" s="67"/>
      <c r="N1532" s="69" t="e">
        <f t="shared" si="57"/>
        <v>#DIV/0!</v>
      </c>
    </row>
    <row r="1533" spans="2:14" x14ac:dyDescent="0.25">
      <c r="B1533" s="57"/>
      <c r="C1533" s="64"/>
      <c r="D1533" s="58"/>
      <c r="E1533" s="58"/>
      <c r="F1533" s="65"/>
      <c r="G1533" s="65"/>
      <c r="H1533" s="66"/>
      <c r="I1533" s="60"/>
      <c r="J1533" s="60"/>
      <c r="K1533" s="61">
        <f t="shared" si="56"/>
        <v>0</v>
      </c>
      <c r="L1533" s="62" t="s">
        <v>75</v>
      </c>
      <c r="M1533" s="67"/>
      <c r="N1533" s="69" t="e">
        <f t="shared" si="57"/>
        <v>#DIV/0!</v>
      </c>
    </row>
    <row r="1534" spans="2:14" x14ac:dyDescent="0.25">
      <c r="B1534" s="57"/>
      <c r="C1534" s="64"/>
      <c r="D1534" s="58"/>
      <c r="E1534" s="58"/>
      <c r="F1534" s="65"/>
      <c r="G1534" s="65"/>
      <c r="H1534" s="66"/>
      <c r="I1534" s="60"/>
      <c r="J1534" s="60"/>
      <c r="K1534" s="61">
        <f t="shared" si="56"/>
        <v>0</v>
      </c>
      <c r="L1534" s="62" t="s">
        <v>75</v>
      </c>
      <c r="M1534" s="67"/>
      <c r="N1534" s="69" t="e">
        <f t="shared" si="57"/>
        <v>#DIV/0!</v>
      </c>
    </row>
    <row r="1535" spans="2:14" x14ac:dyDescent="0.25">
      <c r="B1535" s="57"/>
      <c r="C1535" s="64"/>
      <c r="D1535" s="58"/>
      <c r="E1535" s="58"/>
      <c r="F1535" s="65"/>
      <c r="G1535" s="65"/>
      <c r="H1535" s="66"/>
      <c r="I1535" s="60"/>
      <c r="J1535" s="60"/>
      <c r="K1535" s="61">
        <f t="shared" si="56"/>
        <v>0</v>
      </c>
      <c r="L1535" s="62" t="s">
        <v>75</v>
      </c>
      <c r="M1535" s="67"/>
      <c r="N1535" s="69" t="e">
        <f t="shared" si="57"/>
        <v>#DIV/0!</v>
      </c>
    </row>
    <row r="1536" spans="2:14" x14ac:dyDescent="0.25">
      <c r="B1536" s="57"/>
      <c r="C1536" s="64"/>
      <c r="D1536" s="58"/>
      <c r="E1536" s="58"/>
      <c r="F1536" s="65"/>
      <c r="G1536" s="65"/>
      <c r="H1536" s="66"/>
      <c r="I1536" s="60"/>
      <c r="J1536" s="60"/>
      <c r="K1536" s="61">
        <f t="shared" si="56"/>
        <v>0</v>
      </c>
      <c r="L1536" s="62" t="s">
        <v>75</v>
      </c>
      <c r="M1536" s="67"/>
      <c r="N1536" s="69" t="e">
        <f t="shared" si="57"/>
        <v>#DIV/0!</v>
      </c>
    </row>
    <row r="1537" spans="2:14" x14ac:dyDescent="0.25">
      <c r="B1537" s="57"/>
      <c r="C1537" s="64"/>
      <c r="D1537" s="58"/>
      <c r="E1537" s="58"/>
      <c r="F1537" s="65"/>
      <c r="G1537" s="65"/>
      <c r="H1537" s="66"/>
      <c r="I1537" s="60"/>
      <c r="J1537" s="60"/>
      <c r="K1537" s="61">
        <f t="shared" si="56"/>
        <v>0</v>
      </c>
      <c r="L1537" s="62" t="s">
        <v>75</v>
      </c>
      <c r="M1537" s="67"/>
      <c r="N1537" s="69" t="e">
        <f t="shared" si="57"/>
        <v>#DIV/0!</v>
      </c>
    </row>
    <row r="1538" spans="2:14" x14ac:dyDescent="0.25">
      <c r="B1538" s="57"/>
      <c r="C1538" s="64"/>
      <c r="D1538" s="58"/>
      <c r="E1538" s="58"/>
      <c r="F1538" s="65"/>
      <c r="G1538" s="65"/>
      <c r="H1538" s="66"/>
      <c r="I1538" s="60"/>
      <c r="J1538" s="60"/>
      <c r="K1538" s="61">
        <f t="shared" si="56"/>
        <v>0</v>
      </c>
      <c r="L1538" s="62" t="s">
        <v>75</v>
      </c>
      <c r="M1538" s="67"/>
      <c r="N1538" s="69" t="e">
        <f t="shared" si="57"/>
        <v>#DIV/0!</v>
      </c>
    </row>
    <row r="1539" spans="2:14" x14ac:dyDescent="0.25">
      <c r="B1539" s="57"/>
      <c r="C1539" s="64"/>
      <c r="D1539" s="58"/>
      <c r="E1539" s="58"/>
      <c r="F1539" s="65"/>
      <c r="G1539" s="65"/>
      <c r="H1539" s="66"/>
      <c r="I1539" s="60"/>
      <c r="J1539" s="60"/>
      <c r="K1539" s="61">
        <f t="shared" si="56"/>
        <v>0</v>
      </c>
      <c r="L1539" s="62" t="s">
        <v>75</v>
      </c>
      <c r="M1539" s="67"/>
      <c r="N1539" s="69" t="e">
        <f t="shared" si="57"/>
        <v>#DIV/0!</v>
      </c>
    </row>
    <row r="1540" spans="2:14" x14ac:dyDescent="0.25">
      <c r="B1540" s="57"/>
      <c r="C1540" s="64"/>
      <c r="D1540" s="58"/>
      <c r="E1540" s="58"/>
      <c r="F1540" s="65"/>
      <c r="G1540" s="65"/>
      <c r="H1540" s="66"/>
      <c r="I1540" s="60"/>
      <c r="J1540" s="60"/>
      <c r="K1540" s="61">
        <f t="shared" si="56"/>
        <v>0</v>
      </c>
      <c r="L1540" s="62" t="s">
        <v>75</v>
      </c>
      <c r="M1540" s="67"/>
      <c r="N1540" s="69" t="e">
        <f t="shared" si="57"/>
        <v>#DIV/0!</v>
      </c>
    </row>
    <row r="1541" spans="2:14" x14ac:dyDescent="0.25">
      <c r="B1541" s="57"/>
      <c r="C1541" s="64"/>
      <c r="D1541" s="58"/>
      <c r="E1541" s="58"/>
      <c r="F1541" s="65"/>
      <c r="G1541" s="65"/>
      <c r="H1541" s="66"/>
      <c r="I1541" s="60"/>
      <c r="J1541" s="60"/>
      <c r="K1541" s="61">
        <f t="shared" si="56"/>
        <v>0</v>
      </c>
      <c r="L1541" s="62" t="s">
        <v>75</v>
      </c>
      <c r="M1541" s="67"/>
      <c r="N1541" s="69" t="e">
        <f t="shared" si="57"/>
        <v>#DIV/0!</v>
      </c>
    </row>
    <row r="1542" spans="2:14" x14ac:dyDescent="0.25">
      <c r="B1542" s="57"/>
      <c r="C1542" s="64"/>
      <c r="D1542" s="58"/>
      <c r="E1542" s="58"/>
      <c r="F1542" s="65"/>
      <c r="G1542" s="65"/>
      <c r="H1542" s="66"/>
      <c r="I1542" s="60"/>
      <c r="J1542" s="60"/>
      <c r="K1542" s="61">
        <f t="shared" si="56"/>
        <v>0</v>
      </c>
      <c r="L1542" s="62" t="s">
        <v>75</v>
      </c>
      <c r="M1542" s="67"/>
      <c r="N1542" s="69" t="e">
        <f t="shared" si="57"/>
        <v>#DIV/0!</v>
      </c>
    </row>
    <row r="1543" spans="2:14" x14ac:dyDescent="0.25">
      <c r="B1543" s="57"/>
      <c r="C1543" s="64"/>
      <c r="D1543" s="58"/>
      <c r="E1543" s="58"/>
      <c r="F1543" s="65"/>
      <c r="G1543" s="65"/>
      <c r="H1543" s="66"/>
      <c r="I1543" s="60"/>
      <c r="J1543" s="60"/>
      <c r="K1543" s="61">
        <f t="shared" si="56"/>
        <v>0</v>
      </c>
      <c r="L1543" s="62" t="s">
        <v>75</v>
      </c>
      <c r="M1543" s="67"/>
      <c r="N1543" s="69" t="e">
        <f t="shared" si="57"/>
        <v>#DIV/0!</v>
      </c>
    </row>
    <row r="1544" spans="2:14" x14ac:dyDescent="0.25">
      <c r="B1544" s="57"/>
      <c r="C1544" s="64"/>
      <c r="D1544" s="58"/>
      <c r="E1544" s="58"/>
      <c r="F1544" s="65"/>
      <c r="G1544" s="65"/>
      <c r="H1544" s="66"/>
      <c r="I1544" s="60"/>
      <c r="J1544" s="60"/>
      <c r="K1544" s="61">
        <f t="shared" si="56"/>
        <v>0</v>
      </c>
      <c r="L1544" s="62" t="s">
        <v>75</v>
      </c>
      <c r="M1544" s="67"/>
      <c r="N1544" s="69" t="e">
        <f t="shared" si="57"/>
        <v>#DIV/0!</v>
      </c>
    </row>
    <row r="1545" spans="2:14" x14ac:dyDescent="0.25">
      <c r="B1545" s="57"/>
      <c r="C1545" s="64"/>
      <c r="D1545" s="58"/>
      <c r="E1545" s="58"/>
      <c r="F1545" s="65"/>
      <c r="G1545" s="65"/>
      <c r="H1545" s="66"/>
      <c r="I1545" s="60"/>
      <c r="J1545" s="60"/>
      <c r="K1545" s="61">
        <f t="shared" ref="K1545:K1608" si="58">+J1545-I1545</f>
        <v>0</v>
      </c>
      <c r="L1545" s="62" t="s">
        <v>75</v>
      </c>
      <c r="M1545" s="67"/>
      <c r="N1545" s="69" t="e">
        <f t="shared" si="57"/>
        <v>#DIV/0!</v>
      </c>
    </row>
    <row r="1546" spans="2:14" x14ac:dyDescent="0.25">
      <c r="B1546" s="57"/>
      <c r="C1546" s="64"/>
      <c r="D1546" s="58"/>
      <c r="E1546" s="58"/>
      <c r="F1546" s="65"/>
      <c r="G1546" s="65"/>
      <c r="H1546" s="66"/>
      <c r="I1546" s="60"/>
      <c r="J1546" s="60"/>
      <c r="K1546" s="61">
        <f t="shared" si="58"/>
        <v>0</v>
      </c>
      <c r="L1546" s="62" t="s">
        <v>75</v>
      </c>
      <c r="M1546" s="67"/>
      <c r="N1546" s="69" t="e">
        <f t="shared" si="57"/>
        <v>#DIV/0!</v>
      </c>
    </row>
    <row r="1547" spans="2:14" x14ac:dyDescent="0.25">
      <c r="B1547" s="57"/>
      <c r="C1547" s="64"/>
      <c r="D1547" s="58"/>
      <c r="E1547" s="58"/>
      <c r="F1547" s="65"/>
      <c r="G1547" s="65"/>
      <c r="H1547" s="66"/>
      <c r="I1547" s="60"/>
      <c r="J1547" s="60"/>
      <c r="K1547" s="61">
        <f t="shared" si="58"/>
        <v>0</v>
      </c>
      <c r="L1547" s="62" t="s">
        <v>75</v>
      </c>
      <c r="M1547" s="67"/>
      <c r="N1547" s="69" t="e">
        <f t="shared" si="57"/>
        <v>#DIV/0!</v>
      </c>
    </row>
    <row r="1548" spans="2:14" x14ac:dyDescent="0.25">
      <c r="B1548" s="57"/>
      <c r="C1548" s="64"/>
      <c r="D1548" s="58"/>
      <c r="E1548" s="58"/>
      <c r="F1548" s="65"/>
      <c r="G1548" s="65"/>
      <c r="H1548" s="66"/>
      <c r="I1548" s="60"/>
      <c r="J1548" s="60"/>
      <c r="K1548" s="61">
        <f t="shared" si="58"/>
        <v>0</v>
      </c>
      <c r="L1548" s="62" t="s">
        <v>75</v>
      </c>
      <c r="M1548" s="67"/>
      <c r="N1548" s="69" t="e">
        <f t="shared" si="57"/>
        <v>#DIV/0!</v>
      </c>
    </row>
    <row r="1549" spans="2:14" x14ac:dyDescent="0.25">
      <c r="B1549" s="57"/>
      <c r="C1549" s="64"/>
      <c r="D1549" s="58"/>
      <c r="E1549" s="58"/>
      <c r="F1549" s="65"/>
      <c r="G1549" s="65"/>
      <c r="H1549" s="66"/>
      <c r="I1549" s="60"/>
      <c r="J1549" s="60"/>
      <c r="K1549" s="61">
        <f t="shared" si="58"/>
        <v>0</v>
      </c>
      <c r="L1549" s="62" t="s">
        <v>75</v>
      </c>
      <c r="M1549" s="67"/>
      <c r="N1549" s="69" t="e">
        <f t="shared" si="57"/>
        <v>#DIV/0!</v>
      </c>
    </row>
    <row r="1550" spans="2:14" x14ac:dyDescent="0.25">
      <c r="B1550" s="57"/>
      <c r="C1550" s="64"/>
      <c r="D1550" s="58"/>
      <c r="E1550" s="58"/>
      <c r="F1550" s="65"/>
      <c r="G1550" s="65"/>
      <c r="H1550" s="66"/>
      <c r="I1550" s="60"/>
      <c r="J1550" s="60"/>
      <c r="K1550" s="61">
        <f t="shared" si="58"/>
        <v>0</v>
      </c>
      <c r="L1550" s="62" t="s">
        <v>75</v>
      </c>
      <c r="M1550" s="67"/>
      <c r="N1550" s="69" t="e">
        <f t="shared" si="57"/>
        <v>#DIV/0!</v>
      </c>
    </row>
    <row r="1551" spans="2:14" x14ac:dyDescent="0.25">
      <c r="B1551" s="57"/>
      <c r="C1551" s="64"/>
      <c r="D1551" s="58"/>
      <c r="E1551" s="58"/>
      <c r="F1551" s="65"/>
      <c r="G1551" s="65"/>
      <c r="H1551" s="66"/>
      <c r="I1551" s="60"/>
      <c r="J1551" s="60"/>
      <c r="K1551" s="61">
        <f t="shared" si="58"/>
        <v>0</v>
      </c>
      <c r="L1551" s="62" t="s">
        <v>75</v>
      </c>
      <c r="M1551" s="67"/>
      <c r="N1551" s="69" t="e">
        <f t="shared" si="57"/>
        <v>#DIV/0!</v>
      </c>
    </row>
    <row r="1552" spans="2:14" x14ac:dyDescent="0.25">
      <c r="B1552" s="57"/>
      <c r="C1552" s="64"/>
      <c r="D1552" s="58"/>
      <c r="E1552" s="58"/>
      <c r="F1552" s="65"/>
      <c r="G1552" s="65"/>
      <c r="H1552" s="66"/>
      <c r="I1552" s="60"/>
      <c r="J1552" s="60"/>
      <c r="K1552" s="61">
        <f t="shared" si="58"/>
        <v>0</v>
      </c>
      <c r="L1552" s="62" t="s">
        <v>75</v>
      </c>
      <c r="M1552" s="67"/>
      <c r="N1552" s="69" t="e">
        <f t="shared" si="57"/>
        <v>#DIV/0!</v>
      </c>
    </row>
    <row r="1553" spans="2:14" x14ac:dyDescent="0.25">
      <c r="B1553" s="57"/>
      <c r="C1553" s="64"/>
      <c r="D1553" s="58"/>
      <c r="E1553" s="58"/>
      <c r="F1553" s="65"/>
      <c r="G1553" s="65"/>
      <c r="H1553" s="66"/>
      <c r="I1553" s="60"/>
      <c r="J1553" s="60"/>
      <c r="K1553" s="61">
        <f t="shared" si="58"/>
        <v>0</v>
      </c>
      <c r="L1553" s="62" t="s">
        <v>75</v>
      </c>
      <c r="M1553" s="67"/>
      <c r="N1553" s="69" t="e">
        <f t="shared" si="57"/>
        <v>#DIV/0!</v>
      </c>
    </row>
    <row r="1554" spans="2:14" x14ac:dyDescent="0.25">
      <c r="B1554" s="57"/>
      <c r="C1554" s="64"/>
      <c r="D1554" s="58"/>
      <c r="E1554" s="58"/>
      <c r="F1554" s="65"/>
      <c r="G1554" s="65"/>
      <c r="H1554" s="66"/>
      <c r="I1554" s="60"/>
      <c r="J1554" s="60"/>
      <c r="K1554" s="61">
        <f t="shared" si="58"/>
        <v>0</v>
      </c>
      <c r="L1554" s="62" t="s">
        <v>75</v>
      </c>
      <c r="M1554" s="67"/>
      <c r="N1554" s="69" t="e">
        <f t="shared" si="57"/>
        <v>#DIV/0!</v>
      </c>
    </row>
    <row r="1555" spans="2:14" x14ac:dyDescent="0.25">
      <c r="B1555" s="57"/>
      <c r="C1555" s="64"/>
      <c r="D1555" s="58"/>
      <c r="E1555" s="58"/>
      <c r="F1555" s="65"/>
      <c r="G1555" s="65"/>
      <c r="H1555" s="66"/>
      <c r="I1555" s="60"/>
      <c r="J1555" s="60"/>
      <c r="K1555" s="61">
        <f t="shared" si="58"/>
        <v>0</v>
      </c>
      <c r="L1555" s="62" t="s">
        <v>75</v>
      </c>
      <c r="M1555" s="67"/>
      <c r="N1555" s="69" t="e">
        <f t="shared" si="57"/>
        <v>#DIV/0!</v>
      </c>
    </row>
    <row r="1556" spans="2:14" x14ac:dyDescent="0.25">
      <c r="B1556" s="57"/>
      <c r="C1556" s="64"/>
      <c r="D1556" s="58"/>
      <c r="E1556" s="58"/>
      <c r="F1556" s="65"/>
      <c r="G1556" s="65"/>
      <c r="H1556" s="66"/>
      <c r="I1556" s="60"/>
      <c r="J1556" s="60"/>
      <c r="K1556" s="61">
        <f t="shared" si="58"/>
        <v>0</v>
      </c>
      <c r="L1556" s="62" t="s">
        <v>75</v>
      </c>
      <c r="M1556" s="67"/>
      <c r="N1556" s="69" t="e">
        <f t="shared" si="57"/>
        <v>#DIV/0!</v>
      </c>
    </row>
    <row r="1557" spans="2:14" x14ac:dyDescent="0.25">
      <c r="B1557" s="57"/>
      <c r="C1557" s="64"/>
      <c r="D1557" s="58"/>
      <c r="E1557" s="58"/>
      <c r="F1557" s="65"/>
      <c r="G1557" s="65"/>
      <c r="H1557" s="66"/>
      <c r="I1557" s="60"/>
      <c r="J1557" s="60"/>
      <c r="K1557" s="61">
        <f t="shared" si="58"/>
        <v>0</v>
      </c>
      <c r="L1557" s="62" t="s">
        <v>75</v>
      </c>
      <c r="M1557" s="67"/>
      <c r="N1557" s="69" t="e">
        <f t="shared" si="57"/>
        <v>#DIV/0!</v>
      </c>
    </row>
    <row r="1558" spans="2:14" x14ac:dyDescent="0.25">
      <c r="B1558" s="57"/>
      <c r="C1558" s="64"/>
      <c r="D1558" s="58"/>
      <c r="E1558" s="58"/>
      <c r="F1558" s="65"/>
      <c r="G1558" s="65"/>
      <c r="H1558" s="66"/>
      <c r="I1558" s="60"/>
      <c r="J1558" s="60"/>
      <c r="K1558" s="61">
        <f t="shared" si="58"/>
        <v>0</v>
      </c>
      <c r="L1558" s="62" t="s">
        <v>75</v>
      </c>
      <c r="M1558" s="67"/>
      <c r="N1558" s="69" t="e">
        <f t="shared" si="57"/>
        <v>#DIV/0!</v>
      </c>
    </row>
    <row r="1559" spans="2:14" x14ac:dyDescent="0.25">
      <c r="B1559" s="57"/>
      <c r="C1559" s="64"/>
      <c r="D1559" s="58"/>
      <c r="E1559" s="58"/>
      <c r="F1559" s="65"/>
      <c r="G1559" s="65"/>
      <c r="H1559" s="66"/>
      <c r="I1559" s="60"/>
      <c r="J1559" s="60"/>
      <c r="K1559" s="61">
        <f t="shared" si="58"/>
        <v>0</v>
      </c>
      <c r="L1559" s="62" t="s">
        <v>75</v>
      </c>
      <c r="M1559" s="67"/>
      <c r="N1559" s="69" t="e">
        <f t="shared" si="57"/>
        <v>#DIV/0!</v>
      </c>
    </row>
    <row r="1560" spans="2:14" x14ac:dyDescent="0.25">
      <c r="B1560" s="57"/>
      <c r="C1560" s="64"/>
      <c r="D1560" s="58"/>
      <c r="E1560" s="58"/>
      <c r="F1560" s="65"/>
      <c r="G1560" s="65"/>
      <c r="H1560" s="66"/>
      <c r="I1560" s="60"/>
      <c r="J1560" s="60"/>
      <c r="K1560" s="61">
        <f t="shared" si="58"/>
        <v>0</v>
      </c>
      <c r="L1560" s="62" t="s">
        <v>75</v>
      </c>
      <c r="M1560" s="67"/>
      <c r="N1560" s="69" t="e">
        <f t="shared" si="57"/>
        <v>#DIV/0!</v>
      </c>
    </row>
    <row r="1561" spans="2:14" x14ac:dyDescent="0.25">
      <c r="B1561" s="57"/>
      <c r="C1561" s="64"/>
      <c r="D1561" s="58"/>
      <c r="E1561" s="58"/>
      <c r="F1561" s="65"/>
      <c r="G1561" s="65"/>
      <c r="H1561" s="66"/>
      <c r="I1561" s="60"/>
      <c r="J1561" s="60"/>
      <c r="K1561" s="61">
        <f t="shared" si="58"/>
        <v>0</v>
      </c>
      <c r="L1561" s="62" t="s">
        <v>75</v>
      </c>
      <c r="M1561" s="67"/>
      <c r="N1561" s="69" t="e">
        <f t="shared" si="57"/>
        <v>#DIV/0!</v>
      </c>
    </row>
    <row r="1562" spans="2:14" x14ac:dyDescent="0.25">
      <c r="B1562" s="57"/>
      <c r="C1562" s="64"/>
      <c r="D1562" s="58"/>
      <c r="E1562" s="58"/>
      <c r="F1562" s="65"/>
      <c r="G1562" s="65"/>
      <c r="H1562" s="66"/>
      <c r="I1562" s="60"/>
      <c r="J1562" s="60"/>
      <c r="K1562" s="61">
        <f t="shared" si="58"/>
        <v>0</v>
      </c>
      <c r="L1562" s="62" t="s">
        <v>75</v>
      </c>
      <c r="M1562" s="67"/>
      <c r="N1562" s="69" t="e">
        <f t="shared" si="57"/>
        <v>#DIV/0!</v>
      </c>
    </row>
    <row r="1563" spans="2:14" x14ac:dyDescent="0.25">
      <c r="B1563" s="57"/>
      <c r="C1563" s="64"/>
      <c r="D1563" s="58"/>
      <c r="E1563" s="58"/>
      <c r="F1563" s="65"/>
      <c r="G1563" s="65"/>
      <c r="H1563" s="66"/>
      <c r="I1563" s="60"/>
      <c r="J1563" s="60"/>
      <c r="K1563" s="61">
        <f t="shared" si="58"/>
        <v>0</v>
      </c>
      <c r="L1563" s="62" t="s">
        <v>75</v>
      </c>
      <c r="M1563" s="67"/>
      <c r="N1563" s="69" t="e">
        <f t="shared" si="57"/>
        <v>#DIV/0!</v>
      </c>
    </row>
    <row r="1564" spans="2:14" x14ac:dyDescent="0.25">
      <c r="B1564" s="57"/>
      <c r="C1564" s="64"/>
      <c r="D1564" s="58"/>
      <c r="E1564" s="58"/>
      <c r="F1564" s="65"/>
      <c r="G1564" s="65"/>
      <c r="H1564" s="66"/>
      <c r="I1564" s="60"/>
      <c r="J1564" s="60"/>
      <c r="K1564" s="61">
        <f t="shared" si="58"/>
        <v>0</v>
      </c>
      <c r="L1564" s="62" t="s">
        <v>75</v>
      </c>
      <c r="M1564" s="67"/>
      <c r="N1564" s="69" t="e">
        <f t="shared" si="57"/>
        <v>#DIV/0!</v>
      </c>
    </row>
    <row r="1565" spans="2:14" x14ac:dyDescent="0.25">
      <c r="B1565" s="57"/>
      <c r="C1565" s="64"/>
      <c r="D1565" s="58"/>
      <c r="E1565" s="58"/>
      <c r="F1565" s="65"/>
      <c r="G1565" s="65"/>
      <c r="H1565" s="66"/>
      <c r="I1565" s="60"/>
      <c r="J1565" s="60"/>
      <c r="K1565" s="61">
        <f t="shared" si="58"/>
        <v>0</v>
      </c>
      <c r="L1565" s="62" t="s">
        <v>75</v>
      </c>
      <c r="M1565" s="67"/>
      <c r="N1565" s="69" t="e">
        <f t="shared" si="57"/>
        <v>#DIV/0!</v>
      </c>
    </row>
    <row r="1566" spans="2:14" x14ac:dyDescent="0.25">
      <c r="B1566" s="57"/>
      <c r="C1566" s="64"/>
      <c r="D1566" s="58"/>
      <c r="E1566" s="58"/>
      <c r="F1566" s="65"/>
      <c r="G1566" s="65"/>
      <c r="H1566" s="66"/>
      <c r="I1566" s="60"/>
      <c r="J1566" s="60"/>
      <c r="K1566" s="61">
        <f t="shared" si="58"/>
        <v>0</v>
      </c>
      <c r="L1566" s="62" t="s">
        <v>75</v>
      </c>
      <c r="M1566" s="67"/>
      <c r="N1566" s="69" t="e">
        <f t="shared" si="57"/>
        <v>#DIV/0!</v>
      </c>
    </row>
    <row r="1567" spans="2:14" x14ac:dyDescent="0.25">
      <c r="B1567" s="57"/>
      <c r="C1567" s="64"/>
      <c r="D1567" s="58"/>
      <c r="E1567" s="58"/>
      <c r="F1567" s="65"/>
      <c r="G1567" s="65"/>
      <c r="H1567" s="66"/>
      <c r="I1567" s="60"/>
      <c r="J1567" s="60"/>
      <c r="K1567" s="61">
        <f t="shared" si="58"/>
        <v>0</v>
      </c>
      <c r="L1567" s="62" t="s">
        <v>75</v>
      </c>
      <c r="M1567" s="67"/>
      <c r="N1567" s="69" t="e">
        <f t="shared" si="57"/>
        <v>#DIV/0!</v>
      </c>
    </row>
    <row r="1568" spans="2:14" x14ac:dyDescent="0.25">
      <c r="B1568" s="57"/>
      <c r="C1568" s="64"/>
      <c r="D1568" s="58"/>
      <c r="E1568" s="58"/>
      <c r="F1568" s="65"/>
      <c r="G1568" s="65"/>
      <c r="H1568" s="66"/>
      <c r="I1568" s="60"/>
      <c r="J1568" s="60"/>
      <c r="K1568" s="61">
        <f t="shared" si="58"/>
        <v>0</v>
      </c>
      <c r="L1568" s="62" t="s">
        <v>75</v>
      </c>
      <c r="M1568" s="67"/>
      <c r="N1568" s="69" t="e">
        <f t="shared" si="57"/>
        <v>#DIV/0!</v>
      </c>
    </row>
    <row r="1569" spans="2:14" x14ac:dyDescent="0.25">
      <c r="B1569" s="57"/>
      <c r="C1569" s="64"/>
      <c r="D1569" s="58"/>
      <c r="E1569" s="58"/>
      <c r="F1569" s="65"/>
      <c r="G1569" s="65"/>
      <c r="H1569" s="66"/>
      <c r="I1569" s="60"/>
      <c r="J1569" s="60"/>
      <c r="K1569" s="61">
        <f t="shared" si="58"/>
        <v>0</v>
      </c>
      <c r="L1569" s="62" t="s">
        <v>75</v>
      </c>
      <c r="M1569" s="67"/>
      <c r="N1569" s="69" t="e">
        <f t="shared" si="57"/>
        <v>#DIV/0!</v>
      </c>
    </row>
    <row r="1570" spans="2:14" x14ac:dyDescent="0.25">
      <c r="B1570" s="57"/>
      <c r="C1570" s="64"/>
      <c r="D1570" s="58"/>
      <c r="E1570" s="58"/>
      <c r="F1570" s="65"/>
      <c r="G1570" s="65"/>
      <c r="H1570" s="66"/>
      <c r="I1570" s="60"/>
      <c r="J1570" s="60"/>
      <c r="K1570" s="61">
        <f t="shared" si="58"/>
        <v>0</v>
      </c>
      <c r="L1570" s="62" t="s">
        <v>75</v>
      </c>
      <c r="M1570" s="67"/>
      <c r="N1570" s="69" t="e">
        <f t="shared" si="57"/>
        <v>#DIV/0!</v>
      </c>
    </row>
    <row r="1571" spans="2:14" x14ac:dyDescent="0.25">
      <c r="B1571" s="57"/>
      <c r="C1571" s="64"/>
      <c r="D1571" s="58"/>
      <c r="E1571" s="58"/>
      <c r="F1571" s="65"/>
      <c r="G1571" s="65"/>
      <c r="H1571" s="66"/>
      <c r="I1571" s="60"/>
      <c r="J1571" s="60"/>
      <c r="K1571" s="61">
        <f t="shared" si="58"/>
        <v>0</v>
      </c>
      <c r="L1571" s="62" t="s">
        <v>75</v>
      </c>
      <c r="M1571" s="67"/>
      <c r="N1571" s="69" t="e">
        <f t="shared" si="57"/>
        <v>#DIV/0!</v>
      </c>
    </row>
    <row r="1572" spans="2:14" x14ac:dyDescent="0.25">
      <c r="B1572" s="57"/>
      <c r="C1572" s="64"/>
      <c r="D1572" s="58"/>
      <c r="E1572" s="58"/>
      <c r="F1572" s="65"/>
      <c r="G1572" s="65"/>
      <c r="H1572" s="66"/>
      <c r="I1572" s="60"/>
      <c r="J1572" s="60"/>
      <c r="K1572" s="61">
        <f t="shared" si="58"/>
        <v>0</v>
      </c>
      <c r="L1572" s="62" t="s">
        <v>75</v>
      </c>
      <c r="M1572" s="67"/>
      <c r="N1572" s="69" t="e">
        <f t="shared" si="57"/>
        <v>#DIV/0!</v>
      </c>
    </row>
    <row r="1573" spans="2:14" x14ac:dyDescent="0.25">
      <c r="B1573" s="57"/>
      <c r="C1573" s="64"/>
      <c r="D1573" s="58"/>
      <c r="E1573" s="58"/>
      <c r="F1573" s="65"/>
      <c r="G1573" s="65"/>
      <c r="H1573" s="66"/>
      <c r="I1573" s="60"/>
      <c r="J1573" s="60"/>
      <c r="K1573" s="61">
        <f t="shared" si="58"/>
        <v>0</v>
      </c>
      <c r="L1573" s="62" t="s">
        <v>75</v>
      </c>
      <c r="M1573" s="67"/>
      <c r="N1573" s="69" t="e">
        <f t="shared" si="57"/>
        <v>#DIV/0!</v>
      </c>
    </row>
    <row r="1574" spans="2:14" x14ac:dyDescent="0.25">
      <c r="B1574" s="57"/>
      <c r="C1574" s="64"/>
      <c r="D1574" s="58"/>
      <c r="E1574" s="58"/>
      <c r="F1574" s="65"/>
      <c r="G1574" s="65"/>
      <c r="H1574" s="66"/>
      <c r="I1574" s="60"/>
      <c r="J1574" s="60"/>
      <c r="K1574" s="61">
        <f t="shared" si="58"/>
        <v>0</v>
      </c>
      <c r="L1574" s="62" t="s">
        <v>75</v>
      </c>
      <c r="M1574" s="67"/>
      <c r="N1574" s="69" t="e">
        <f t="shared" si="57"/>
        <v>#DIV/0!</v>
      </c>
    </row>
    <row r="1575" spans="2:14" x14ac:dyDescent="0.25">
      <c r="B1575" s="57"/>
      <c r="C1575" s="64"/>
      <c r="D1575" s="58"/>
      <c r="E1575" s="58"/>
      <c r="F1575" s="65"/>
      <c r="G1575" s="65"/>
      <c r="H1575" s="66"/>
      <c r="I1575" s="60"/>
      <c r="J1575" s="60"/>
      <c r="K1575" s="61">
        <f t="shared" si="58"/>
        <v>0</v>
      </c>
      <c r="L1575" s="62" t="s">
        <v>75</v>
      </c>
      <c r="M1575" s="67"/>
      <c r="N1575" s="69" t="e">
        <f t="shared" si="57"/>
        <v>#DIV/0!</v>
      </c>
    </row>
    <row r="1576" spans="2:14" x14ac:dyDescent="0.25">
      <c r="B1576" s="57"/>
      <c r="C1576" s="64"/>
      <c r="D1576" s="58"/>
      <c r="E1576" s="58"/>
      <c r="F1576" s="65"/>
      <c r="G1576" s="65"/>
      <c r="H1576" s="66"/>
      <c r="I1576" s="60"/>
      <c r="J1576" s="60"/>
      <c r="K1576" s="61">
        <f t="shared" si="58"/>
        <v>0</v>
      </c>
      <c r="L1576" s="62" t="s">
        <v>75</v>
      </c>
      <c r="M1576" s="67"/>
      <c r="N1576" s="69" t="e">
        <f t="shared" si="57"/>
        <v>#DIV/0!</v>
      </c>
    </row>
    <row r="1577" spans="2:14" x14ac:dyDescent="0.25">
      <c r="B1577" s="57"/>
      <c r="C1577" s="64"/>
      <c r="D1577" s="58"/>
      <c r="E1577" s="58"/>
      <c r="F1577" s="65"/>
      <c r="G1577" s="65"/>
      <c r="H1577" s="66"/>
      <c r="I1577" s="60"/>
      <c r="J1577" s="60"/>
      <c r="K1577" s="61">
        <f t="shared" si="58"/>
        <v>0</v>
      </c>
      <c r="L1577" s="62" t="s">
        <v>75</v>
      </c>
      <c r="M1577" s="67"/>
      <c r="N1577" s="69" t="e">
        <f t="shared" si="57"/>
        <v>#DIV/0!</v>
      </c>
    </row>
    <row r="1578" spans="2:14" x14ac:dyDescent="0.25">
      <c r="B1578" s="57"/>
      <c r="C1578" s="64"/>
      <c r="D1578" s="58"/>
      <c r="E1578" s="58"/>
      <c r="F1578" s="65"/>
      <c r="G1578" s="65"/>
      <c r="H1578" s="66"/>
      <c r="I1578" s="60"/>
      <c r="J1578" s="60"/>
      <c r="K1578" s="61">
        <f t="shared" si="58"/>
        <v>0</v>
      </c>
      <c r="L1578" s="62" t="s">
        <v>75</v>
      </c>
      <c r="M1578" s="67"/>
      <c r="N1578" s="69" t="e">
        <f t="shared" si="57"/>
        <v>#DIV/0!</v>
      </c>
    </row>
    <row r="1579" spans="2:14" x14ac:dyDescent="0.25">
      <c r="B1579" s="57"/>
      <c r="C1579" s="64"/>
      <c r="D1579" s="58"/>
      <c r="E1579" s="58"/>
      <c r="F1579" s="65"/>
      <c r="G1579" s="65"/>
      <c r="H1579" s="66"/>
      <c r="I1579" s="60"/>
      <c r="J1579" s="60"/>
      <c r="K1579" s="61">
        <f t="shared" si="58"/>
        <v>0</v>
      </c>
      <c r="L1579" s="62" t="s">
        <v>75</v>
      </c>
      <c r="M1579" s="67"/>
      <c r="N1579" s="69" t="e">
        <f t="shared" si="57"/>
        <v>#DIV/0!</v>
      </c>
    </row>
    <row r="1580" spans="2:14" x14ac:dyDescent="0.25">
      <c r="B1580" s="57"/>
      <c r="C1580" s="64"/>
      <c r="D1580" s="58"/>
      <c r="E1580" s="58"/>
      <c r="F1580" s="65"/>
      <c r="G1580" s="65"/>
      <c r="H1580" s="66"/>
      <c r="I1580" s="60"/>
      <c r="J1580" s="60"/>
      <c r="K1580" s="61">
        <f t="shared" si="58"/>
        <v>0</v>
      </c>
      <c r="L1580" s="62" t="s">
        <v>75</v>
      </c>
      <c r="M1580" s="67"/>
      <c r="N1580" s="69" t="e">
        <f t="shared" si="57"/>
        <v>#DIV/0!</v>
      </c>
    </row>
    <row r="1581" spans="2:14" x14ac:dyDescent="0.25">
      <c r="B1581" s="57"/>
      <c r="C1581" s="64"/>
      <c r="D1581" s="58"/>
      <c r="E1581" s="58"/>
      <c r="F1581" s="65"/>
      <c r="G1581" s="65"/>
      <c r="H1581" s="66"/>
      <c r="I1581" s="60"/>
      <c r="J1581" s="60"/>
      <c r="K1581" s="61">
        <f t="shared" si="58"/>
        <v>0</v>
      </c>
      <c r="L1581" s="62" t="s">
        <v>75</v>
      </c>
      <c r="M1581" s="67"/>
      <c r="N1581" s="69" t="e">
        <f t="shared" si="57"/>
        <v>#DIV/0!</v>
      </c>
    </row>
    <row r="1582" spans="2:14" x14ac:dyDescent="0.25">
      <c r="B1582" s="57"/>
      <c r="C1582" s="64"/>
      <c r="D1582" s="58"/>
      <c r="E1582" s="58"/>
      <c r="F1582" s="65"/>
      <c r="G1582" s="65"/>
      <c r="H1582" s="66"/>
      <c r="I1582" s="60"/>
      <c r="J1582" s="60"/>
      <c r="K1582" s="61">
        <f t="shared" si="58"/>
        <v>0</v>
      </c>
      <c r="L1582" s="62" t="s">
        <v>75</v>
      </c>
      <c r="M1582" s="67"/>
      <c r="N1582" s="69" t="e">
        <f t="shared" si="57"/>
        <v>#DIV/0!</v>
      </c>
    </row>
    <row r="1583" spans="2:14" x14ac:dyDescent="0.25">
      <c r="B1583" s="57"/>
      <c r="C1583" s="64"/>
      <c r="D1583" s="58"/>
      <c r="E1583" s="58"/>
      <c r="F1583" s="65"/>
      <c r="G1583" s="65"/>
      <c r="H1583" s="66"/>
      <c r="I1583" s="60"/>
      <c r="J1583" s="60"/>
      <c r="K1583" s="61">
        <f t="shared" si="58"/>
        <v>0</v>
      </c>
      <c r="L1583" s="62" t="s">
        <v>75</v>
      </c>
      <c r="M1583" s="67"/>
      <c r="N1583" s="69" t="e">
        <f t="shared" si="57"/>
        <v>#DIV/0!</v>
      </c>
    </row>
    <row r="1584" spans="2:14" x14ac:dyDescent="0.25">
      <c r="B1584" s="57"/>
      <c r="C1584" s="64"/>
      <c r="D1584" s="58"/>
      <c r="E1584" s="58"/>
      <c r="F1584" s="65"/>
      <c r="G1584" s="65"/>
      <c r="H1584" s="66"/>
      <c r="I1584" s="60"/>
      <c r="J1584" s="60"/>
      <c r="K1584" s="61">
        <f t="shared" si="58"/>
        <v>0</v>
      </c>
      <c r="L1584" s="62" t="s">
        <v>75</v>
      </c>
      <c r="M1584" s="67"/>
      <c r="N1584" s="69" t="e">
        <f t="shared" si="57"/>
        <v>#DIV/0!</v>
      </c>
    </row>
    <row r="1585" spans="2:14" x14ac:dyDescent="0.25">
      <c r="B1585" s="57"/>
      <c r="C1585" s="64"/>
      <c r="D1585" s="58"/>
      <c r="E1585" s="58"/>
      <c r="F1585" s="65"/>
      <c r="G1585" s="65"/>
      <c r="H1585" s="66"/>
      <c r="I1585" s="60"/>
      <c r="J1585" s="60"/>
      <c r="K1585" s="61">
        <f t="shared" si="58"/>
        <v>0</v>
      </c>
      <c r="L1585" s="62" t="s">
        <v>75</v>
      </c>
      <c r="M1585" s="67"/>
      <c r="N1585" s="69" t="e">
        <f t="shared" si="57"/>
        <v>#DIV/0!</v>
      </c>
    </row>
    <row r="1586" spans="2:14" x14ac:dyDescent="0.25">
      <c r="B1586" s="57"/>
      <c r="C1586" s="64"/>
      <c r="D1586" s="58"/>
      <c r="E1586" s="58"/>
      <c r="F1586" s="65"/>
      <c r="G1586" s="65"/>
      <c r="H1586" s="66"/>
      <c r="I1586" s="60"/>
      <c r="J1586" s="60"/>
      <c r="K1586" s="61">
        <f t="shared" si="58"/>
        <v>0</v>
      </c>
      <c r="L1586" s="62" t="s">
        <v>75</v>
      </c>
      <c r="M1586" s="67"/>
      <c r="N1586" s="69" t="e">
        <f t="shared" si="57"/>
        <v>#DIV/0!</v>
      </c>
    </row>
    <row r="1587" spans="2:14" x14ac:dyDescent="0.25">
      <c r="B1587" s="57"/>
      <c r="C1587" s="64"/>
      <c r="D1587" s="58"/>
      <c r="E1587" s="58"/>
      <c r="F1587" s="65"/>
      <c r="G1587" s="65"/>
      <c r="H1587" s="66"/>
      <c r="I1587" s="60"/>
      <c r="J1587" s="60"/>
      <c r="K1587" s="61">
        <f t="shared" si="58"/>
        <v>0</v>
      </c>
      <c r="L1587" s="62" t="s">
        <v>75</v>
      </c>
      <c r="M1587" s="67"/>
      <c r="N1587" s="69" t="e">
        <f t="shared" ref="N1587:N1637" si="59">+K1588/M1588</f>
        <v>#DIV/0!</v>
      </c>
    </row>
    <row r="1588" spans="2:14" x14ac:dyDescent="0.25">
      <c r="B1588" s="57"/>
      <c r="C1588" s="64"/>
      <c r="D1588" s="58"/>
      <c r="E1588" s="58"/>
      <c r="F1588" s="65"/>
      <c r="G1588" s="65"/>
      <c r="H1588" s="66"/>
      <c r="I1588" s="60"/>
      <c r="J1588" s="60"/>
      <c r="K1588" s="61">
        <f t="shared" si="58"/>
        <v>0</v>
      </c>
      <c r="L1588" s="62" t="s">
        <v>75</v>
      </c>
      <c r="M1588" s="67"/>
      <c r="N1588" s="69" t="e">
        <f t="shared" si="59"/>
        <v>#DIV/0!</v>
      </c>
    </row>
    <row r="1589" spans="2:14" x14ac:dyDescent="0.25">
      <c r="B1589" s="57"/>
      <c r="C1589" s="64"/>
      <c r="D1589" s="58"/>
      <c r="E1589" s="58"/>
      <c r="F1589" s="65"/>
      <c r="G1589" s="65"/>
      <c r="H1589" s="66"/>
      <c r="I1589" s="60"/>
      <c r="J1589" s="60"/>
      <c r="K1589" s="61">
        <f t="shared" si="58"/>
        <v>0</v>
      </c>
      <c r="L1589" s="62" t="s">
        <v>75</v>
      </c>
      <c r="M1589" s="67"/>
      <c r="N1589" s="69" t="e">
        <f t="shared" si="59"/>
        <v>#DIV/0!</v>
      </c>
    </row>
    <row r="1590" spans="2:14" x14ac:dyDescent="0.25">
      <c r="B1590" s="57"/>
      <c r="C1590" s="64"/>
      <c r="D1590" s="58"/>
      <c r="E1590" s="58"/>
      <c r="F1590" s="65"/>
      <c r="G1590" s="65"/>
      <c r="H1590" s="66"/>
      <c r="I1590" s="60"/>
      <c r="J1590" s="60"/>
      <c r="K1590" s="61">
        <f t="shared" si="58"/>
        <v>0</v>
      </c>
      <c r="L1590" s="62" t="s">
        <v>75</v>
      </c>
      <c r="M1590" s="67"/>
      <c r="N1590" s="69" t="e">
        <f t="shared" si="59"/>
        <v>#DIV/0!</v>
      </c>
    </row>
    <row r="1591" spans="2:14" x14ac:dyDescent="0.25">
      <c r="B1591" s="57"/>
      <c r="C1591" s="64"/>
      <c r="D1591" s="58"/>
      <c r="E1591" s="58"/>
      <c r="F1591" s="65"/>
      <c r="G1591" s="65"/>
      <c r="H1591" s="66"/>
      <c r="I1591" s="60"/>
      <c r="J1591" s="60"/>
      <c r="K1591" s="61">
        <f t="shared" si="58"/>
        <v>0</v>
      </c>
      <c r="L1591" s="62" t="s">
        <v>75</v>
      </c>
      <c r="M1591" s="67"/>
      <c r="N1591" s="69" t="e">
        <f t="shared" si="59"/>
        <v>#DIV/0!</v>
      </c>
    </row>
    <row r="1592" spans="2:14" x14ac:dyDescent="0.25">
      <c r="B1592" s="57"/>
      <c r="C1592" s="64"/>
      <c r="D1592" s="58"/>
      <c r="E1592" s="58"/>
      <c r="F1592" s="65"/>
      <c r="G1592" s="65"/>
      <c r="H1592" s="66"/>
      <c r="I1592" s="60"/>
      <c r="J1592" s="60"/>
      <c r="K1592" s="61">
        <f t="shared" si="58"/>
        <v>0</v>
      </c>
      <c r="L1592" s="62" t="s">
        <v>75</v>
      </c>
      <c r="M1592" s="67"/>
      <c r="N1592" s="69" t="e">
        <f t="shared" si="59"/>
        <v>#DIV/0!</v>
      </c>
    </row>
    <row r="1593" spans="2:14" x14ac:dyDescent="0.25">
      <c r="B1593" s="57"/>
      <c r="C1593" s="64"/>
      <c r="D1593" s="58"/>
      <c r="E1593" s="58"/>
      <c r="F1593" s="65"/>
      <c r="G1593" s="65"/>
      <c r="H1593" s="66"/>
      <c r="I1593" s="60"/>
      <c r="J1593" s="60"/>
      <c r="K1593" s="61">
        <f t="shared" si="58"/>
        <v>0</v>
      </c>
      <c r="L1593" s="62" t="s">
        <v>75</v>
      </c>
      <c r="M1593" s="67"/>
      <c r="N1593" s="69" t="e">
        <f t="shared" si="59"/>
        <v>#DIV/0!</v>
      </c>
    </row>
    <row r="1594" spans="2:14" x14ac:dyDescent="0.25">
      <c r="B1594" s="57"/>
      <c r="C1594" s="64"/>
      <c r="D1594" s="58"/>
      <c r="E1594" s="58"/>
      <c r="F1594" s="65"/>
      <c r="G1594" s="65"/>
      <c r="H1594" s="66"/>
      <c r="I1594" s="60"/>
      <c r="J1594" s="60"/>
      <c r="K1594" s="61">
        <f t="shared" si="58"/>
        <v>0</v>
      </c>
      <c r="L1594" s="62" t="s">
        <v>75</v>
      </c>
      <c r="M1594" s="67"/>
      <c r="N1594" s="69" t="e">
        <f t="shared" si="59"/>
        <v>#DIV/0!</v>
      </c>
    </row>
    <row r="1595" spans="2:14" x14ac:dyDescent="0.25">
      <c r="B1595" s="57"/>
      <c r="C1595" s="64"/>
      <c r="D1595" s="58"/>
      <c r="E1595" s="58"/>
      <c r="F1595" s="65"/>
      <c r="G1595" s="65"/>
      <c r="H1595" s="66"/>
      <c r="I1595" s="60"/>
      <c r="J1595" s="60"/>
      <c r="K1595" s="61">
        <f t="shared" si="58"/>
        <v>0</v>
      </c>
      <c r="L1595" s="62" t="s">
        <v>75</v>
      </c>
      <c r="M1595" s="67"/>
      <c r="N1595" s="69" t="e">
        <f t="shared" si="59"/>
        <v>#DIV/0!</v>
      </c>
    </row>
    <row r="1596" spans="2:14" x14ac:dyDescent="0.25">
      <c r="B1596" s="57"/>
      <c r="C1596" s="64"/>
      <c r="D1596" s="58"/>
      <c r="E1596" s="58"/>
      <c r="F1596" s="65"/>
      <c r="G1596" s="65"/>
      <c r="H1596" s="66"/>
      <c r="I1596" s="60"/>
      <c r="J1596" s="60"/>
      <c r="K1596" s="61">
        <f t="shared" si="58"/>
        <v>0</v>
      </c>
      <c r="L1596" s="62" t="s">
        <v>75</v>
      </c>
      <c r="M1596" s="67"/>
      <c r="N1596" s="69" t="e">
        <f t="shared" si="59"/>
        <v>#DIV/0!</v>
      </c>
    </row>
    <row r="1597" spans="2:14" x14ac:dyDescent="0.25">
      <c r="B1597" s="57"/>
      <c r="C1597" s="64"/>
      <c r="D1597" s="58"/>
      <c r="E1597" s="58"/>
      <c r="F1597" s="65"/>
      <c r="G1597" s="65"/>
      <c r="H1597" s="66"/>
      <c r="I1597" s="60"/>
      <c r="J1597" s="60"/>
      <c r="K1597" s="61">
        <f t="shared" si="58"/>
        <v>0</v>
      </c>
      <c r="L1597" s="62" t="s">
        <v>75</v>
      </c>
      <c r="M1597" s="67"/>
      <c r="N1597" s="69" t="e">
        <f t="shared" si="59"/>
        <v>#DIV/0!</v>
      </c>
    </row>
    <row r="1598" spans="2:14" x14ac:dyDescent="0.25">
      <c r="B1598" s="57"/>
      <c r="C1598" s="64"/>
      <c r="D1598" s="58"/>
      <c r="E1598" s="58"/>
      <c r="F1598" s="65"/>
      <c r="G1598" s="65"/>
      <c r="H1598" s="66"/>
      <c r="I1598" s="60"/>
      <c r="J1598" s="60"/>
      <c r="K1598" s="61">
        <f t="shared" si="58"/>
        <v>0</v>
      </c>
      <c r="L1598" s="62" t="s">
        <v>75</v>
      </c>
      <c r="M1598" s="67"/>
      <c r="N1598" s="69" t="e">
        <f t="shared" si="59"/>
        <v>#DIV/0!</v>
      </c>
    </row>
    <row r="1599" spans="2:14" x14ac:dyDescent="0.25">
      <c r="B1599" s="57"/>
      <c r="C1599" s="64"/>
      <c r="D1599" s="58"/>
      <c r="E1599" s="58"/>
      <c r="F1599" s="65"/>
      <c r="G1599" s="65"/>
      <c r="H1599" s="66"/>
      <c r="I1599" s="60"/>
      <c r="J1599" s="60"/>
      <c r="K1599" s="61">
        <f t="shared" si="58"/>
        <v>0</v>
      </c>
      <c r="L1599" s="62" t="s">
        <v>75</v>
      </c>
      <c r="M1599" s="67"/>
      <c r="N1599" s="69" t="e">
        <f t="shared" si="59"/>
        <v>#DIV/0!</v>
      </c>
    </row>
    <row r="1600" spans="2:14" x14ac:dyDescent="0.25">
      <c r="B1600" s="57"/>
      <c r="C1600" s="64"/>
      <c r="D1600" s="58"/>
      <c r="E1600" s="58"/>
      <c r="F1600" s="65"/>
      <c r="G1600" s="65"/>
      <c r="H1600" s="66"/>
      <c r="I1600" s="60"/>
      <c r="J1600" s="60"/>
      <c r="K1600" s="61">
        <f t="shared" si="58"/>
        <v>0</v>
      </c>
      <c r="L1600" s="62" t="s">
        <v>75</v>
      </c>
      <c r="M1600" s="67"/>
      <c r="N1600" s="69" t="e">
        <f t="shared" si="59"/>
        <v>#DIV/0!</v>
      </c>
    </row>
    <row r="1601" spans="2:14" x14ac:dyDescent="0.25">
      <c r="B1601" s="57"/>
      <c r="C1601" s="64"/>
      <c r="D1601" s="58"/>
      <c r="E1601" s="58"/>
      <c r="F1601" s="65"/>
      <c r="G1601" s="65"/>
      <c r="H1601" s="66"/>
      <c r="I1601" s="60"/>
      <c r="J1601" s="60"/>
      <c r="K1601" s="61">
        <f t="shared" si="58"/>
        <v>0</v>
      </c>
      <c r="L1601" s="62" t="s">
        <v>75</v>
      </c>
      <c r="M1601" s="67"/>
      <c r="N1601" s="69" t="e">
        <f t="shared" si="59"/>
        <v>#DIV/0!</v>
      </c>
    </row>
    <row r="1602" spans="2:14" x14ac:dyDescent="0.25">
      <c r="B1602" s="57"/>
      <c r="C1602" s="64"/>
      <c r="D1602" s="58"/>
      <c r="E1602" s="58"/>
      <c r="F1602" s="65"/>
      <c r="G1602" s="65"/>
      <c r="H1602" s="66"/>
      <c r="I1602" s="60"/>
      <c r="J1602" s="60"/>
      <c r="K1602" s="61">
        <f t="shared" si="58"/>
        <v>0</v>
      </c>
      <c r="L1602" s="62" t="s">
        <v>75</v>
      </c>
      <c r="M1602" s="67"/>
      <c r="N1602" s="69" t="e">
        <f t="shared" si="59"/>
        <v>#DIV/0!</v>
      </c>
    </row>
    <row r="1603" spans="2:14" x14ac:dyDescent="0.25">
      <c r="B1603" s="57"/>
      <c r="C1603" s="64"/>
      <c r="D1603" s="58"/>
      <c r="E1603" s="58"/>
      <c r="F1603" s="65"/>
      <c r="G1603" s="65"/>
      <c r="H1603" s="66"/>
      <c r="I1603" s="60"/>
      <c r="J1603" s="60"/>
      <c r="K1603" s="61">
        <f t="shared" si="58"/>
        <v>0</v>
      </c>
      <c r="L1603" s="62" t="s">
        <v>75</v>
      </c>
      <c r="M1603" s="67"/>
      <c r="N1603" s="69" t="e">
        <f t="shared" si="59"/>
        <v>#DIV/0!</v>
      </c>
    </row>
    <row r="1604" spans="2:14" x14ac:dyDescent="0.25">
      <c r="B1604" s="57"/>
      <c r="C1604" s="64"/>
      <c r="D1604" s="58"/>
      <c r="E1604" s="58"/>
      <c r="F1604" s="65"/>
      <c r="G1604" s="65"/>
      <c r="H1604" s="66"/>
      <c r="I1604" s="60"/>
      <c r="J1604" s="60"/>
      <c r="K1604" s="61">
        <f t="shared" si="58"/>
        <v>0</v>
      </c>
      <c r="L1604" s="62" t="s">
        <v>75</v>
      </c>
      <c r="M1604" s="67"/>
      <c r="N1604" s="69" t="e">
        <f t="shared" si="59"/>
        <v>#DIV/0!</v>
      </c>
    </row>
    <row r="1605" spans="2:14" x14ac:dyDescent="0.25">
      <c r="B1605" s="57"/>
      <c r="C1605" s="64"/>
      <c r="D1605" s="58"/>
      <c r="E1605" s="58"/>
      <c r="F1605" s="65"/>
      <c r="G1605" s="65"/>
      <c r="H1605" s="66"/>
      <c r="I1605" s="60"/>
      <c r="J1605" s="60"/>
      <c r="K1605" s="61">
        <f t="shared" si="58"/>
        <v>0</v>
      </c>
      <c r="L1605" s="62" t="s">
        <v>75</v>
      </c>
      <c r="M1605" s="67"/>
      <c r="N1605" s="69" t="e">
        <f t="shared" si="59"/>
        <v>#DIV/0!</v>
      </c>
    </row>
    <row r="1606" spans="2:14" x14ac:dyDescent="0.25">
      <c r="B1606" s="57"/>
      <c r="C1606" s="64"/>
      <c r="D1606" s="58"/>
      <c r="E1606" s="58"/>
      <c r="F1606" s="65"/>
      <c r="G1606" s="65"/>
      <c r="H1606" s="66"/>
      <c r="I1606" s="60"/>
      <c r="J1606" s="60"/>
      <c r="K1606" s="61">
        <f t="shared" si="58"/>
        <v>0</v>
      </c>
      <c r="L1606" s="62" t="s">
        <v>75</v>
      </c>
      <c r="M1606" s="67"/>
      <c r="N1606" s="69" t="e">
        <f t="shared" si="59"/>
        <v>#DIV/0!</v>
      </c>
    </row>
    <row r="1607" spans="2:14" x14ac:dyDescent="0.25">
      <c r="B1607" s="57"/>
      <c r="C1607" s="64"/>
      <c r="D1607" s="58"/>
      <c r="E1607" s="58"/>
      <c r="F1607" s="65"/>
      <c r="G1607" s="65"/>
      <c r="H1607" s="66"/>
      <c r="I1607" s="60"/>
      <c r="J1607" s="60"/>
      <c r="K1607" s="61">
        <f t="shared" si="58"/>
        <v>0</v>
      </c>
      <c r="L1607" s="62" t="s">
        <v>75</v>
      </c>
      <c r="M1607" s="67"/>
      <c r="N1607" s="69" t="e">
        <f t="shared" si="59"/>
        <v>#DIV/0!</v>
      </c>
    </row>
    <row r="1608" spans="2:14" x14ac:dyDescent="0.25">
      <c r="B1608" s="57"/>
      <c r="C1608" s="64"/>
      <c r="D1608" s="58"/>
      <c r="E1608" s="58"/>
      <c r="F1608" s="65"/>
      <c r="G1608" s="65"/>
      <c r="H1608" s="66"/>
      <c r="I1608" s="60"/>
      <c r="J1608" s="60"/>
      <c r="K1608" s="61">
        <f t="shared" si="58"/>
        <v>0</v>
      </c>
      <c r="L1608" s="62" t="s">
        <v>75</v>
      </c>
      <c r="M1608" s="67"/>
      <c r="N1608" s="69" t="e">
        <f t="shared" si="59"/>
        <v>#DIV/0!</v>
      </c>
    </row>
    <row r="1609" spans="2:14" x14ac:dyDescent="0.25">
      <c r="B1609" s="57"/>
      <c r="C1609" s="64"/>
      <c r="D1609" s="58"/>
      <c r="E1609" s="58"/>
      <c r="F1609" s="65"/>
      <c r="G1609" s="65"/>
      <c r="H1609" s="66"/>
      <c r="I1609" s="60"/>
      <c r="J1609" s="60"/>
      <c r="K1609" s="61">
        <f t="shared" ref="K1609:K1638" si="60">+J1609-I1609</f>
        <v>0</v>
      </c>
      <c r="L1609" s="62" t="s">
        <v>75</v>
      </c>
      <c r="M1609" s="67"/>
      <c r="N1609" s="69" t="e">
        <f t="shared" si="59"/>
        <v>#DIV/0!</v>
      </c>
    </row>
    <row r="1610" spans="2:14" x14ac:dyDescent="0.25">
      <c r="B1610" s="57"/>
      <c r="C1610" s="64"/>
      <c r="D1610" s="68"/>
      <c r="E1610" s="68"/>
      <c r="F1610" s="65"/>
      <c r="G1610" s="65"/>
      <c r="H1610" s="66"/>
      <c r="I1610" s="60"/>
      <c r="J1610" s="60"/>
      <c r="K1610" s="61">
        <f t="shared" si="60"/>
        <v>0</v>
      </c>
      <c r="L1610" s="62" t="s">
        <v>75</v>
      </c>
      <c r="M1610" s="67"/>
      <c r="N1610" s="69" t="e">
        <f t="shared" si="59"/>
        <v>#DIV/0!</v>
      </c>
    </row>
    <row r="1611" spans="2:14" x14ac:dyDescent="0.25">
      <c r="B1611" s="57"/>
      <c r="C1611" s="64"/>
      <c r="D1611" s="58"/>
      <c r="E1611" s="58"/>
      <c r="F1611" s="65"/>
      <c r="G1611" s="65"/>
      <c r="H1611" s="66"/>
      <c r="I1611" s="60"/>
      <c r="J1611" s="60"/>
      <c r="K1611" s="61">
        <f t="shared" si="60"/>
        <v>0</v>
      </c>
      <c r="L1611" s="62" t="s">
        <v>75</v>
      </c>
      <c r="M1611" s="67"/>
      <c r="N1611" s="69" t="e">
        <f t="shared" si="59"/>
        <v>#DIV/0!</v>
      </c>
    </row>
    <row r="1612" spans="2:14" x14ac:dyDescent="0.25">
      <c r="B1612" s="57"/>
      <c r="C1612" s="64"/>
      <c r="D1612" s="58"/>
      <c r="E1612" s="58"/>
      <c r="F1612" s="65"/>
      <c r="G1612" s="65"/>
      <c r="H1612" s="66"/>
      <c r="I1612" s="60"/>
      <c r="J1612" s="60"/>
      <c r="K1612" s="61">
        <f t="shared" si="60"/>
        <v>0</v>
      </c>
      <c r="L1612" s="62" t="s">
        <v>75</v>
      </c>
      <c r="M1612" s="67"/>
      <c r="N1612" s="69" t="e">
        <f t="shared" si="59"/>
        <v>#DIV/0!</v>
      </c>
    </row>
    <row r="1613" spans="2:14" x14ac:dyDescent="0.25">
      <c r="B1613" s="57"/>
      <c r="C1613" s="64"/>
      <c r="D1613" s="58"/>
      <c r="E1613" s="58"/>
      <c r="F1613" s="65"/>
      <c r="G1613" s="65"/>
      <c r="H1613" s="66"/>
      <c r="I1613" s="60"/>
      <c r="J1613" s="60"/>
      <c r="K1613" s="61">
        <f t="shared" si="60"/>
        <v>0</v>
      </c>
      <c r="L1613" s="62" t="s">
        <v>75</v>
      </c>
      <c r="M1613" s="67"/>
      <c r="N1613" s="69" t="e">
        <f t="shared" si="59"/>
        <v>#DIV/0!</v>
      </c>
    </row>
    <row r="1614" spans="2:14" x14ac:dyDescent="0.25">
      <c r="B1614" s="57"/>
      <c r="C1614" s="64"/>
      <c r="D1614" s="58"/>
      <c r="E1614" s="58"/>
      <c r="F1614" s="65"/>
      <c r="G1614" s="65"/>
      <c r="H1614" s="66"/>
      <c r="I1614" s="60"/>
      <c r="J1614" s="60"/>
      <c r="K1614" s="61">
        <f t="shared" si="60"/>
        <v>0</v>
      </c>
      <c r="L1614" s="62" t="s">
        <v>75</v>
      </c>
      <c r="M1614" s="67"/>
      <c r="N1614" s="69" t="e">
        <f t="shared" si="59"/>
        <v>#DIV/0!</v>
      </c>
    </row>
    <row r="1615" spans="2:14" x14ac:dyDescent="0.25">
      <c r="B1615" s="57"/>
      <c r="C1615" s="64"/>
      <c r="D1615" s="58"/>
      <c r="E1615" s="58"/>
      <c r="F1615" s="65"/>
      <c r="G1615" s="65"/>
      <c r="H1615" s="66"/>
      <c r="I1615" s="60"/>
      <c r="J1615" s="60"/>
      <c r="K1615" s="61">
        <f t="shared" si="60"/>
        <v>0</v>
      </c>
      <c r="L1615" s="62" t="s">
        <v>75</v>
      </c>
      <c r="M1615" s="67"/>
      <c r="N1615" s="69" t="e">
        <f t="shared" si="59"/>
        <v>#DIV/0!</v>
      </c>
    </row>
    <row r="1616" spans="2:14" x14ac:dyDescent="0.25">
      <c r="B1616" s="57"/>
      <c r="C1616" s="64"/>
      <c r="D1616" s="58"/>
      <c r="E1616" s="58"/>
      <c r="F1616" s="65"/>
      <c r="G1616" s="65"/>
      <c r="H1616" s="66"/>
      <c r="I1616" s="60"/>
      <c r="J1616" s="60"/>
      <c r="K1616" s="61">
        <f t="shared" si="60"/>
        <v>0</v>
      </c>
      <c r="L1616" s="62" t="s">
        <v>75</v>
      </c>
      <c r="M1616" s="67"/>
      <c r="N1616" s="69" t="e">
        <f t="shared" si="59"/>
        <v>#DIV/0!</v>
      </c>
    </row>
    <row r="1617" spans="2:14" x14ac:dyDescent="0.25">
      <c r="B1617" s="57"/>
      <c r="C1617" s="64"/>
      <c r="D1617" s="58"/>
      <c r="E1617" s="58"/>
      <c r="F1617" s="65"/>
      <c r="G1617" s="65"/>
      <c r="H1617" s="66"/>
      <c r="I1617" s="60"/>
      <c r="J1617" s="60"/>
      <c r="K1617" s="61">
        <f t="shared" si="60"/>
        <v>0</v>
      </c>
      <c r="L1617" s="62" t="s">
        <v>75</v>
      </c>
      <c r="M1617" s="67"/>
      <c r="N1617" s="69" t="e">
        <f t="shared" si="59"/>
        <v>#DIV/0!</v>
      </c>
    </row>
    <row r="1618" spans="2:14" x14ac:dyDescent="0.25">
      <c r="B1618" s="57"/>
      <c r="C1618" s="64"/>
      <c r="D1618" s="58"/>
      <c r="E1618" s="58"/>
      <c r="F1618" s="65"/>
      <c r="G1618" s="65"/>
      <c r="H1618" s="66"/>
      <c r="I1618" s="60"/>
      <c r="J1618" s="60"/>
      <c r="K1618" s="61">
        <f t="shared" si="60"/>
        <v>0</v>
      </c>
      <c r="L1618" s="62" t="s">
        <v>75</v>
      </c>
      <c r="M1618" s="67"/>
      <c r="N1618" s="69" t="e">
        <f t="shared" si="59"/>
        <v>#DIV/0!</v>
      </c>
    </row>
    <row r="1619" spans="2:14" x14ac:dyDescent="0.25">
      <c r="B1619" s="57"/>
      <c r="C1619" s="64"/>
      <c r="D1619" s="58"/>
      <c r="E1619" s="58"/>
      <c r="F1619" s="65"/>
      <c r="G1619" s="65"/>
      <c r="H1619" s="66"/>
      <c r="I1619" s="60"/>
      <c r="J1619" s="60"/>
      <c r="K1619" s="61">
        <f t="shared" si="60"/>
        <v>0</v>
      </c>
      <c r="L1619" s="62" t="s">
        <v>75</v>
      </c>
      <c r="M1619" s="67"/>
      <c r="N1619" s="69" t="e">
        <f t="shared" si="59"/>
        <v>#DIV/0!</v>
      </c>
    </row>
    <row r="1620" spans="2:14" x14ac:dyDescent="0.25">
      <c r="B1620" s="57"/>
      <c r="C1620" s="64"/>
      <c r="D1620" s="58"/>
      <c r="E1620" s="58"/>
      <c r="F1620" s="65"/>
      <c r="G1620" s="65"/>
      <c r="H1620" s="66"/>
      <c r="I1620" s="60"/>
      <c r="J1620" s="60"/>
      <c r="K1620" s="61">
        <f t="shared" si="60"/>
        <v>0</v>
      </c>
      <c r="L1620" s="62" t="s">
        <v>75</v>
      </c>
      <c r="M1620" s="67"/>
      <c r="N1620" s="69" t="e">
        <f t="shared" si="59"/>
        <v>#DIV/0!</v>
      </c>
    </row>
    <row r="1621" spans="2:14" x14ac:dyDescent="0.25">
      <c r="B1621" s="57"/>
      <c r="C1621" s="64"/>
      <c r="D1621" s="58"/>
      <c r="E1621" s="58"/>
      <c r="F1621" s="65"/>
      <c r="G1621" s="65"/>
      <c r="H1621" s="66"/>
      <c r="I1621" s="60"/>
      <c r="J1621" s="60"/>
      <c r="K1621" s="61">
        <f t="shared" si="60"/>
        <v>0</v>
      </c>
      <c r="L1621" s="62" t="s">
        <v>75</v>
      </c>
      <c r="M1621" s="67"/>
      <c r="N1621" s="69" t="e">
        <f t="shared" si="59"/>
        <v>#DIV/0!</v>
      </c>
    </row>
    <row r="1622" spans="2:14" x14ac:dyDescent="0.25">
      <c r="B1622" s="57"/>
      <c r="C1622" s="64"/>
      <c r="D1622" s="58"/>
      <c r="E1622" s="58"/>
      <c r="F1622" s="65"/>
      <c r="G1622" s="65"/>
      <c r="H1622" s="66"/>
      <c r="I1622" s="60"/>
      <c r="J1622" s="60"/>
      <c r="K1622" s="61">
        <f t="shared" si="60"/>
        <v>0</v>
      </c>
      <c r="L1622" s="62" t="s">
        <v>75</v>
      </c>
      <c r="M1622" s="67"/>
      <c r="N1622" s="69" t="e">
        <f t="shared" si="59"/>
        <v>#DIV/0!</v>
      </c>
    </row>
    <row r="1623" spans="2:14" x14ac:dyDescent="0.25">
      <c r="B1623" s="57"/>
      <c r="C1623" s="64"/>
      <c r="D1623" s="58"/>
      <c r="E1623" s="58"/>
      <c r="F1623" s="65"/>
      <c r="G1623" s="65"/>
      <c r="H1623" s="66"/>
      <c r="I1623" s="60"/>
      <c r="J1623" s="60"/>
      <c r="K1623" s="61">
        <f t="shared" si="60"/>
        <v>0</v>
      </c>
      <c r="L1623" s="62" t="s">
        <v>75</v>
      </c>
      <c r="M1623" s="67"/>
      <c r="N1623" s="69" t="e">
        <f t="shared" si="59"/>
        <v>#DIV/0!</v>
      </c>
    </row>
    <row r="1624" spans="2:14" x14ac:dyDescent="0.25">
      <c r="B1624" s="57"/>
      <c r="C1624" s="64"/>
      <c r="D1624" s="58"/>
      <c r="E1624" s="58"/>
      <c r="F1624" s="65"/>
      <c r="G1624" s="65"/>
      <c r="H1624" s="66"/>
      <c r="I1624" s="60"/>
      <c r="J1624" s="60"/>
      <c r="K1624" s="61">
        <f t="shared" si="60"/>
        <v>0</v>
      </c>
      <c r="L1624" s="62" t="s">
        <v>75</v>
      </c>
      <c r="M1624" s="67"/>
      <c r="N1624" s="69" t="e">
        <f t="shared" si="59"/>
        <v>#DIV/0!</v>
      </c>
    </row>
    <row r="1625" spans="2:14" x14ac:dyDescent="0.25">
      <c r="B1625" s="57"/>
      <c r="C1625" s="64"/>
      <c r="D1625" s="58"/>
      <c r="E1625" s="58"/>
      <c r="F1625" s="65"/>
      <c r="G1625" s="65"/>
      <c r="H1625" s="66"/>
      <c r="I1625" s="60"/>
      <c r="J1625" s="60"/>
      <c r="K1625" s="61">
        <f t="shared" si="60"/>
        <v>0</v>
      </c>
      <c r="L1625" s="62" t="s">
        <v>75</v>
      </c>
      <c r="M1625" s="67"/>
      <c r="N1625" s="69" t="e">
        <f t="shared" si="59"/>
        <v>#DIV/0!</v>
      </c>
    </row>
    <row r="1626" spans="2:14" x14ac:dyDescent="0.25">
      <c r="B1626" s="57"/>
      <c r="C1626" s="64"/>
      <c r="D1626" s="58"/>
      <c r="E1626" s="58"/>
      <c r="F1626" s="65"/>
      <c r="G1626" s="65"/>
      <c r="H1626" s="66"/>
      <c r="I1626" s="60"/>
      <c r="J1626" s="60"/>
      <c r="K1626" s="61">
        <f t="shared" si="60"/>
        <v>0</v>
      </c>
      <c r="L1626" s="62" t="s">
        <v>75</v>
      </c>
      <c r="M1626" s="67"/>
      <c r="N1626" s="69" t="e">
        <f t="shared" si="59"/>
        <v>#DIV/0!</v>
      </c>
    </row>
    <row r="1627" spans="2:14" x14ac:dyDescent="0.25">
      <c r="B1627" s="57"/>
      <c r="C1627" s="64"/>
      <c r="D1627" s="58"/>
      <c r="E1627" s="58"/>
      <c r="F1627" s="65"/>
      <c r="G1627" s="65"/>
      <c r="H1627" s="66"/>
      <c r="I1627" s="60"/>
      <c r="J1627" s="60"/>
      <c r="K1627" s="61">
        <f t="shared" si="60"/>
        <v>0</v>
      </c>
      <c r="L1627" s="62" t="s">
        <v>75</v>
      </c>
      <c r="M1627" s="67"/>
      <c r="N1627" s="69" t="e">
        <f t="shared" si="59"/>
        <v>#DIV/0!</v>
      </c>
    </row>
    <row r="1628" spans="2:14" x14ac:dyDescent="0.25">
      <c r="B1628" s="57"/>
      <c r="C1628" s="64"/>
      <c r="D1628" s="58"/>
      <c r="E1628" s="58"/>
      <c r="F1628" s="65"/>
      <c r="G1628" s="65"/>
      <c r="H1628" s="66"/>
      <c r="I1628" s="60"/>
      <c r="J1628" s="60"/>
      <c r="K1628" s="61">
        <f t="shared" si="60"/>
        <v>0</v>
      </c>
      <c r="L1628" s="62" t="s">
        <v>75</v>
      </c>
      <c r="M1628" s="67"/>
      <c r="N1628" s="69" t="e">
        <f t="shared" si="59"/>
        <v>#DIV/0!</v>
      </c>
    </row>
    <row r="1629" spans="2:14" x14ac:dyDescent="0.25">
      <c r="B1629" s="57"/>
      <c r="C1629" s="64"/>
      <c r="D1629" s="58"/>
      <c r="E1629" s="58"/>
      <c r="F1629" s="65"/>
      <c r="G1629" s="65"/>
      <c r="H1629" s="66"/>
      <c r="I1629" s="60"/>
      <c r="J1629" s="60"/>
      <c r="K1629" s="61">
        <f t="shared" si="60"/>
        <v>0</v>
      </c>
      <c r="L1629" s="62" t="s">
        <v>75</v>
      </c>
      <c r="M1629" s="67"/>
      <c r="N1629" s="69" t="e">
        <f t="shared" si="59"/>
        <v>#DIV/0!</v>
      </c>
    </row>
    <row r="1630" spans="2:14" x14ac:dyDescent="0.25">
      <c r="B1630" s="57"/>
      <c r="C1630" s="64"/>
      <c r="D1630" s="58"/>
      <c r="E1630" s="58"/>
      <c r="F1630" s="65"/>
      <c r="G1630" s="65"/>
      <c r="H1630" s="66"/>
      <c r="I1630" s="60"/>
      <c r="J1630" s="60"/>
      <c r="K1630" s="61">
        <f t="shared" si="60"/>
        <v>0</v>
      </c>
      <c r="L1630" s="62" t="s">
        <v>75</v>
      </c>
      <c r="M1630" s="67"/>
      <c r="N1630" s="69" t="e">
        <f t="shared" si="59"/>
        <v>#DIV/0!</v>
      </c>
    </row>
    <row r="1631" spans="2:14" x14ac:dyDescent="0.25">
      <c r="B1631" s="57"/>
      <c r="C1631" s="64"/>
      <c r="D1631" s="58"/>
      <c r="E1631" s="58"/>
      <c r="F1631" s="65"/>
      <c r="G1631" s="65"/>
      <c r="H1631" s="66"/>
      <c r="I1631" s="60"/>
      <c r="J1631" s="60"/>
      <c r="K1631" s="61">
        <f t="shared" si="60"/>
        <v>0</v>
      </c>
      <c r="L1631" s="62" t="s">
        <v>75</v>
      </c>
      <c r="M1631" s="67"/>
      <c r="N1631" s="69" t="e">
        <f t="shared" si="59"/>
        <v>#DIV/0!</v>
      </c>
    </row>
    <row r="1632" spans="2:14" x14ac:dyDescent="0.25">
      <c r="B1632" s="57"/>
      <c r="C1632" s="64"/>
      <c r="D1632" s="58"/>
      <c r="E1632" s="58"/>
      <c r="F1632" s="65"/>
      <c r="G1632" s="65"/>
      <c r="H1632" s="66"/>
      <c r="I1632" s="60"/>
      <c r="J1632" s="60"/>
      <c r="K1632" s="61">
        <f t="shared" si="60"/>
        <v>0</v>
      </c>
      <c r="L1632" s="62" t="s">
        <v>75</v>
      </c>
      <c r="M1632" s="67"/>
      <c r="N1632" s="69" t="e">
        <f t="shared" si="59"/>
        <v>#DIV/0!</v>
      </c>
    </row>
    <row r="1633" spans="2:14" x14ac:dyDescent="0.25">
      <c r="B1633" s="57"/>
      <c r="C1633" s="64"/>
      <c r="D1633" s="58"/>
      <c r="E1633" s="58"/>
      <c r="F1633" s="65"/>
      <c r="G1633" s="65"/>
      <c r="H1633" s="66"/>
      <c r="I1633" s="60"/>
      <c r="J1633" s="60"/>
      <c r="K1633" s="61">
        <f t="shared" si="60"/>
        <v>0</v>
      </c>
      <c r="L1633" s="62" t="s">
        <v>75</v>
      </c>
      <c r="M1633" s="67"/>
      <c r="N1633" s="69" t="e">
        <f t="shared" si="59"/>
        <v>#DIV/0!</v>
      </c>
    </row>
    <row r="1634" spans="2:14" x14ac:dyDescent="0.25">
      <c r="B1634" s="57"/>
      <c r="C1634" s="64"/>
      <c r="D1634" s="58"/>
      <c r="E1634" s="58"/>
      <c r="F1634" s="65"/>
      <c r="G1634" s="65"/>
      <c r="H1634" s="66"/>
      <c r="I1634" s="60"/>
      <c r="J1634" s="60"/>
      <c r="K1634" s="61">
        <f t="shared" si="60"/>
        <v>0</v>
      </c>
      <c r="L1634" s="62" t="s">
        <v>75</v>
      </c>
      <c r="M1634" s="67"/>
      <c r="N1634" s="69" t="e">
        <f t="shared" si="59"/>
        <v>#DIV/0!</v>
      </c>
    </row>
    <row r="1635" spans="2:14" x14ac:dyDescent="0.25">
      <c r="B1635" s="57"/>
      <c r="C1635" s="64"/>
      <c r="D1635" s="58"/>
      <c r="E1635" s="58"/>
      <c r="F1635" s="65"/>
      <c r="G1635" s="65"/>
      <c r="H1635" s="66"/>
      <c r="I1635" s="60"/>
      <c r="J1635" s="60"/>
      <c r="K1635" s="61">
        <f t="shared" si="60"/>
        <v>0</v>
      </c>
      <c r="L1635" s="62" t="s">
        <v>75</v>
      </c>
      <c r="M1635" s="67"/>
      <c r="N1635" s="69" t="e">
        <f t="shared" si="59"/>
        <v>#DIV/0!</v>
      </c>
    </row>
    <row r="1636" spans="2:14" x14ac:dyDescent="0.25">
      <c r="B1636" s="57"/>
      <c r="C1636" s="64"/>
      <c r="D1636" s="58"/>
      <c r="E1636" s="58"/>
      <c r="F1636" s="65"/>
      <c r="G1636" s="65"/>
      <c r="H1636" s="66"/>
      <c r="I1636" s="60"/>
      <c r="J1636" s="60"/>
      <c r="K1636" s="61">
        <f t="shared" si="60"/>
        <v>0</v>
      </c>
      <c r="L1636" s="62" t="s">
        <v>75</v>
      </c>
      <c r="M1636" s="67"/>
      <c r="N1636" s="69" t="e">
        <f t="shared" si="59"/>
        <v>#DIV/0!</v>
      </c>
    </row>
    <row r="1637" spans="2:14" x14ac:dyDescent="0.25">
      <c r="B1637" s="57"/>
      <c r="C1637" s="64"/>
      <c r="D1637" s="58"/>
      <c r="E1637" s="58"/>
      <c r="F1637" s="65"/>
      <c r="G1637" s="65"/>
      <c r="H1637" s="66"/>
      <c r="I1637" s="60"/>
      <c r="J1637" s="60"/>
      <c r="K1637" s="61">
        <f t="shared" si="60"/>
        <v>0</v>
      </c>
      <c r="L1637" s="62" t="s">
        <v>75</v>
      </c>
      <c r="M1637" s="67"/>
      <c r="N1637" s="69" t="e">
        <f t="shared" si="59"/>
        <v>#DIV/0!</v>
      </c>
    </row>
    <row r="1638" spans="2:14" x14ac:dyDescent="0.25">
      <c r="B1638" s="57"/>
      <c r="C1638" s="64"/>
      <c r="D1638" s="58"/>
      <c r="E1638" s="58"/>
      <c r="F1638" s="65"/>
      <c r="G1638" s="65"/>
      <c r="H1638" s="66"/>
      <c r="I1638" s="60"/>
      <c r="J1638" s="60"/>
      <c r="K1638" s="61">
        <f t="shared" si="60"/>
        <v>0</v>
      </c>
      <c r="L1638" s="62" t="s">
        <v>75</v>
      </c>
      <c r="M1638" s="67"/>
      <c r="N1638" s="69"/>
    </row>
    <row r="1639" spans="2:14" x14ac:dyDescent="0.25">
      <c r="B1639" s="57"/>
      <c r="C1639" s="64"/>
      <c r="D1639" s="58"/>
      <c r="E1639" s="58"/>
      <c r="F1639" s="65"/>
      <c r="G1639" s="65"/>
      <c r="H1639" s="66"/>
      <c r="I1639" s="60"/>
      <c r="J1639" s="60"/>
      <c r="K1639" s="61"/>
      <c r="L1639" s="62"/>
      <c r="M1639" s="67"/>
      <c r="N1639" s="69"/>
    </row>
    <row r="1640" spans="2:14" x14ac:dyDescent="0.25">
      <c r="B1640" s="57"/>
      <c r="C1640" s="64"/>
      <c r="D1640" s="58"/>
      <c r="E1640" s="58"/>
      <c r="F1640" s="65"/>
      <c r="G1640" s="65"/>
      <c r="H1640" s="66"/>
      <c r="I1640" s="60"/>
      <c r="J1640" s="60"/>
      <c r="K1640" s="61"/>
      <c r="L1640" s="62"/>
      <c r="M1640" s="67"/>
      <c r="N1640" s="69"/>
    </row>
    <row r="1641" spans="2:14" x14ac:dyDescent="0.25">
      <c r="B1641" s="57"/>
      <c r="C1641" s="64"/>
      <c r="D1641" s="58"/>
      <c r="E1641" s="58"/>
      <c r="F1641" s="65"/>
      <c r="G1641" s="65"/>
      <c r="H1641" s="66"/>
      <c r="I1641" s="60"/>
      <c r="J1641" s="60"/>
      <c r="K1641" s="61"/>
      <c r="L1641" s="62"/>
      <c r="M1641" s="67"/>
      <c r="N1641" s="69"/>
    </row>
    <row r="1642" spans="2:14" x14ac:dyDescent="0.25">
      <c r="B1642" s="57"/>
      <c r="C1642" s="64"/>
      <c r="D1642" s="58"/>
      <c r="E1642" s="58"/>
      <c r="F1642" s="65"/>
      <c r="G1642" s="65"/>
      <c r="H1642" s="66"/>
      <c r="I1642" s="60"/>
      <c r="J1642" s="60"/>
      <c r="K1642" s="61"/>
      <c r="L1642" s="62"/>
      <c r="M1642" s="67"/>
      <c r="N1642" s="69"/>
    </row>
    <row r="1643" spans="2:14" x14ac:dyDescent="0.25">
      <c r="B1643" s="57"/>
      <c r="C1643" s="64"/>
      <c r="D1643" s="58"/>
      <c r="E1643" s="58"/>
      <c r="F1643" s="65"/>
      <c r="G1643" s="65"/>
      <c r="H1643" s="66"/>
      <c r="I1643" s="60"/>
      <c r="J1643" s="60"/>
      <c r="K1643" s="61"/>
      <c r="L1643" s="62"/>
      <c r="M1643" s="67"/>
      <c r="N1643" s="69"/>
    </row>
    <row r="1644" spans="2:14" x14ac:dyDescent="0.25">
      <c r="B1644" s="57"/>
      <c r="C1644" s="64"/>
      <c r="D1644" s="58"/>
      <c r="E1644" s="58"/>
      <c r="F1644" s="65"/>
      <c r="G1644" s="65"/>
      <c r="H1644" s="66"/>
      <c r="I1644" s="60"/>
      <c r="J1644" s="60"/>
      <c r="K1644" s="61"/>
      <c r="L1644" s="62"/>
      <c r="M1644" s="67"/>
      <c r="N1644" s="69"/>
    </row>
    <row r="1645" spans="2:14" x14ac:dyDescent="0.25">
      <c r="B1645" s="57"/>
      <c r="C1645" s="64"/>
      <c r="D1645" s="58"/>
      <c r="E1645" s="58"/>
      <c r="F1645" s="65"/>
      <c r="G1645" s="65"/>
      <c r="H1645" s="66"/>
      <c r="I1645" s="60"/>
      <c r="J1645" s="60"/>
      <c r="K1645" s="61"/>
      <c r="L1645" s="62"/>
      <c r="M1645" s="67"/>
      <c r="N1645" s="69"/>
    </row>
    <row r="1646" spans="2:14" x14ac:dyDescent="0.25">
      <c r="B1646" s="57"/>
      <c r="C1646" s="64"/>
      <c r="D1646" s="58"/>
      <c r="E1646" s="58"/>
      <c r="F1646" s="65"/>
      <c r="G1646" s="65"/>
      <c r="H1646" s="66"/>
      <c r="I1646" s="60"/>
      <c r="J1646" s="60"/>
      <c r="K1646" s="61"/>
      <c r="L1646" s="62"/>
      <c r="M1646" s="67"/>
      <c r="N1646" s="69"/>
    </row>
    <row r="1647" spans="2:14" x14ac:dyDescent="0.25">
      <c r="B1647" s="57"/>
      <c r="C1647" s="64"/>
      <c r="D1647" s="58"/>
      <c r="E1647" s="58"/>
      <c r="F1647" s="65"/>
      <c r="G1647" s="65"/>
      <c r="H1647" s="66"/>
      <c r="I1647" s="60"/>
      <c r="J1647" s="60"/>
      <c r="K1647" s="61"/>
      <c r="L1647" s="62"/>
      <c r="M1647" s="67"/>
      <c r="N1647" s="69"/>
    </row>
    <row r="1648" spans="2:14" x14ac:dyDescent="0.25">
      <c r="B1648" s="57"/>
      <c r="C1648" s="64"/>
      <c r="D1648" s="58"/>
      <c r="E1648" s="58"/>
      <c r="F1648" s="65"/>
      <c r="G1648" s="65"/>
      <c r="H1648" s="66"/>
      <c r="I1648" s="60"/>
      <c r="J1648" s="60"/>
      <c r="K1648" s="61"/>
      <c r="L1648" s="62"/>
      <c r="M1648" s="67"/>
      <c r="N1648" s="69"/>
    </row>
    <row r="1649" spans="2:14" x14ac:dyDescent="0.25">
      <c r="B1649" s="57"/>
      <c r="C1649" s="64"/>
      <c r="D1649" s="58"/>
      <c r="E1649" s="58"/>
      <c r="F1649" s="65"/>
      <c r="G1649" s="65"/>
      <c r="H1649" s="66"/>
      <c r="I1649" s="60"/>
      <c r="J1649" s="60"/>
      <c r="K1649" s="61"/>
      <c r="L1649" s="62"/>
      <c r="M1649" s="67"/>
      <c r="N1649" s="69"/>
    </row>
    <row r="1650" spans="2:14" x14ac:dyDescent="0.25">
      <c r="B1650" s="57"/>
      <c r="C1650" s="64"/>
      <c r="D1650" s="58"/>
      <c r="E1650" s="58"/>
      <c r="F1650" s="65"/>
      <c r="G1650" s="65"/>
      <c r="H1650" s="66"/>
      <c r="I1650" s="60"/>
      <c r="J1650" s="60"/>
      <c r="K1650" s="61"/>
      <c r="L1650" s="62"/>
      <c r="M1650" s="67"/>
      <c r="N1650" s="69"/>
    </row>
    <row r="1651" spans="2:14" x14ac:dyDescent="0.25">
      <c r="B1651" s="57"/>
      <c r="C1651" s="64"/>
      <c r="D1651" s="58"/>
      <c r="E1651" s="58"/>
      <c r="F1651" s="65"/>
      <c r="G1651" s="65"/>
      <c r="H1651" s="66"/>
      <c r="I1651" s="60"/>
      <c r="J1651" s="60"/>
      <c r="K1651" s="61"/>
      <c r="L1651" s="62"/>
      <c r="M1651" s="67"/>
      <c r="N1651" s="69"/>
    </row>
    <row r="1652" spans="2:14" x14ac:dyDescent="0.25">
      <c r="B1652" s="57"/>
      <c r="C1652" s="64"/>
      <c r="D1652" s="58"/>
      <c r="E1652" s="58"/>
      <c r="F1652" s="65"/>
      <c r="G1652" s="65"/>
      <c r="H1652" s="66"/>
      <c r="I1652" s="60"/>
      <c r="J1652" s="60"/>
      <c r="K1652" s="61"/>
      <c r="L1652" s="62"/>
      <c r="M1652" s="67"/>
      <c r="N1652" s="69"/>
    </row>
    <row r="1653" spans="2:14" x14ac:dyDescent="0.25">
      <c r="B1653" s="57"/>
      <c r="C1653" s="64"/>
      <c r="D1653" s="58"/>
      <c r="E1653" s="58"/>
      <c r="F1653" s="65"/>
      <c r="G1653" s="65"/>
      <c r="H1653" s="66"/>
      <c r="I1653" s="60"/>
      <c r="J1653" s="60"/>
      <c r="K1653" s="61"/>
      <c r="L1653" s="62"/>
      <c r="M1653" s="67"/>
      <c r="N1653" s="69"/>
    </row>
    <row r="1654" spans="2:14" x14ac:dyDescent="0.25">
      <c r="B1654" s="57"/>
      <c r="C1654" s="64"/>
      <c r="D1654" s="58"/>
      <c r="E1654" s="58"/>
      <c r="F1654" s="65"/>
      <c r="G1654" s="65"/>
      <c r="H1654" s="66"/>
      <c r="I1654" s="60"/>
      <c r="J1654" s="60"/>
      <c r="K1654" s="61"/>
      <c r="L1654" s="62"/>
      <c r="M1654" s="67"/>
      <c r="N1654" s="69"/>
    </row>
    <row r="1655" spans="2:14" x14ac:dyDescent="0.25">
      <c r="B1655" s="57"/>
      <c r="C1655" s="64"/>
      <c r="D1655" s="58"/>
      <c r="E1655" s="58"/>
      <c r="F1655" s="65"/>
      <c r="G1655" s="65"/>
      <c r="H1655" s="66"/>
      <c r="I1655" s="60"/>
      <c r="J1655" s="60"/>
      <c r="K1655" s="61"/>
      <c r="L1655" s="62"/>
      <c r="M1655" s="67"/>
      <c r="N1655" s="69"/>
    </row>
    <row r="1656" spans="2:14" x14ac:dyDescent="0.25">
      <c r="B1656" s="57"/>
      <c r="C1656" s="64"/>
      <c r="D1656" s="58"/>
      <c r="E1656" s="58"/>
      <c r="F1656" s="65"/>
      <c r="G1656" s="65"/>
      <c r="H1656" s="66"/>
      <c r="I1656" s="60"/>
      <c r="J1656" s="60"/>
      <c r="K1656" s="61"/>
      <c r="L1656" s="62"/>
      <c r="M1656" s="67"/>
      <c r="N1656" s="69"/>
    </row>
    <row r="1657" spans="2:14" x14ac:dyDescent="0.25">
      <c r="B1657" s="57"/>
      <c r="C1657" s="64"/>
      <c r="D1657" s="58"/>
      <c r="E1657" s="58"/>
      <c r="F1657" s="65"/>
      <c r="G1657" s="65"/>
      <c r="H1657" s="66"/>
      <c r="I1657" s="60"/>
      <c r="J1657" s="60"/>
      <c r="K1657" s="61"/>
      <c r="L1657" s="62"/>
      <c r="M1657" s="67"/>
      <c r="N1657" s="69"/>
    </row>
    <row r="1658" spans="2:14" x14ac:dyDescent="0.25">
      <c r="B1658" s="57"/>
      <c r="C1658" s="64"/>
      <c r="D1658" s="58"/>
      <c r="E1658" s="58"/>
      <c r="F1658" s="65"/>
      <c r="G1658" s="65"/>
      <c r="H1658" s="66"/>
      <c r="I1658" s="60"/>
      <c r="J1658" s="60"/>
      <c r="K1658" s="61"/>
      <c r="L1658" s="62"/>
      <c r="M1658" s="67"/>
      <c r="N1658" s="69"/>
    </row>
    <row r="1659" spans="2:14" x14ac:dyDescent="0.25">
      <c r="B1659" s="57"/>
      <c r="C1659" s="64"/>
      <c r="D1659" s="58"/>
      <c r="E1659" s="58"/>
      <c r="F1659" s="65"/>
      <c r="G1659" s="65"/>
      <c r="H1659" s="66"/>
      <c r="I1659" s="60"/>
      <c r="J1659" s="60"/>
      <c r="K1659" s="61"/>
      <c r="L1659" s="62"/>
      <c r="M1659" s="67"/>
      <c r="N1659" s="69"/>
    </row>
    <row r="1660" spans="2:14" x14ac:dyDescent="0.25">
      <c r="B1660" s="57"/>
      <c r="C1660" s="64"/>
      <c r="D1660" s="58"/>
      <c r="E1660" s="58"/>
      <c r="F1660" s="65"/>
      <c r="G1660" s="65"/>
      <c r="H1660" s="66"/>
      <c r="I1660" s="60"/>
      <c r="J1660" s="60"/>
      <c r="K1660" s="61"/>
      <c r="L1660" s="62"/>
      <c r="M1660" s="67"/>
      <c r="N1660" s="69"/>
    </row>
    <row r="1661" spans="2:14" x14ac:dyDescent="0.25">
      <c r="B1661" s="57"/>
      <c r="C1661" s="64"/>
      <c r="D1661" s="58"/>
      <c r="E1661" s="58"/>
      <c r="F1661" s="65"/>
      <c r="G1661" s="65"/>
      <c r="H1661" s="66"/>
      <c r="I1661" s="60"/>
      <c r="J1661" s="60"/>
      <c r="K1661" s="61"/>
      <c r="L1661" s="62"/>
      <c r="M1661" s="67"/>
      <c r="N1661" s="69"/>
    </row>
    <row r="1662" spans="2:14" x14ac:dyDescent="0.25">
      <c r="B1662" s="57"/>
      <c r="C1662" s="64"/>
      <c r="D1662" s="58"/>
      <c r="E1662" s="58"/>
      <c r="F1662" s="65"/>
      <c r="G1662" s="65"/>
      <c r="H1662" s="66"/>
      <c r="I1662" s="60"/>
      <c r="J1662" s="60"/>
      <c r="K1662" s="61"/>
      <c r="L1662" s="62"/>
      <c r="M1662" s="67"/>
      <c r="N1662" s="69"/>
    </row>
    <row r="1663" spans="2:14" x14ac:dyDescent="0.25">
      <c r="B1663" s="57"/>
      <c r="C1663" s="64"/>
      <c r="D1663" s="58"/>
      <c r="E1663" s="58"/>
      <c r="F1663" s="65"/>
      <c r="G1663" s="65"/>
      <c r="H1663" s="66"/>
      <c r="I1663" s="60"/>
      <c r="J1663" s="60"/>
      <c r="K1663" s="61"/>
      <c r="L1663" s="62"/>
      <c r="M1663" s="67"/>
      <c r="N1663" s="69"/>
    </row>
    <row r="1664" spans="2:14" x14ac:dyDescent="0.25">
      <c r="B1664" s="57"/>
      <c r="C1664" s="64"/>
      <c r="D1664" s="58"/>
      <c r="E1664" s="58"/>
      <c r="F1664" s="65"/>
      <c r="G1664" s="65"/>
      <c r="H1664" s="66"/>
      <c r="I1664" s="60"/>
      <c r="J1664" s="60"/>
      <c r="K1664" s="61"/>
      <c r="L1664" s="62"/>
      <c r="M1664" s="67"/>
      <c r="N1664" s="69"/>
    </row>
    <row r="1665" spans="2:14" x14ac:dyDescent="0.25">
      <c r="B1665" s="57"/>
      <c r="C1665" s="64"/>
      <c r="D1665" s="58"/>
      <c r="E1665" s="58"/>
      <c r="F1665" s="65"/>
      <c r="G1665" s="65"/>
      <c r="H1665" s="66"/>
      <c r="I1665" s="60"/>
      <c r="J1665" s="60"/>
      <c r="K1665" s="61"/>
      <c r="L1665" s="62"/>
      <c r="M1665" s="67"/>
      <c r="N1665" s="69"/>
    </row>
    <row r="1666" spans="2:14" x14ac:dyDescent="0.25">
      <c r="B1666" s="57"/>
      <c r="C1666" s="64"/>
      <c r="D1666" s="58"/>
      <c r="E1666" s="58"/>
      <c r="F1666" s="65"/>
      <c r="G1666" s="65"/>
      <c r="H1666" s="66"/>
      <c r="I1666" s="60"/>
      <c r="J1666" s="60"/>
      <c r="K1666" s="61"/>
      <c r="L1666" s="62"/>
      <c r="M1666" s="67"/>
      <c r="N1666" s="69"/>
    </row>
    <row r="1667" spans="2:14" x14ac:dyDescent="0.25">
      <c r="B1667" s="57"/>
      <c r="C1667" s="64"/>
      <c r="D1667" s="58"/>
      <c r="E1667" s="58"/>
      <c r="F1667" s="65"/>
      <c r="G1667" s="65"/>
      <c r="H1667" s="66"/>
      <c r="I1667" s="60"/>
      <c r="J1667" s="60"/>
      <c r="K1667" s="61"/>
      <c r="L1667" s="62"/>
      <c r="M1667" s="67"/>
      <c r="N1667" s="69"/>
    </row>
    <row r="1668" spans="2:14" x14ac:dyDescent="0.25">
      <c r="B1668" s="57"/>
      <c r="C1668" s="64"/>
      <c r="D1668" s="58"/>
      <c r="E1668" s="58"/>
      <c r="F1668" s="65"/>
      <c r="G1668" s="65"/>
      <c r="H1668" s="66"/>
      <c r="I1668" s="60"/>
      <c r="J1668" s="60"/>
      <c r="K1668" s="61"/>
      <c r="L1668" s="62"/>
      <c r="M1668" s="67"/>
      <c r="N1668" s="69"/>
    </row>
    <row r="1669" spans="2:14" x14ac:dyDescent="0.25">
      <c r="B1669" s="57"/>
      <c r="C1669" s="64"/>
      <c r="D1669" s="58"/>
      <c r="E1669" s="58"/>
      <c r="F1669" s="65"/>
      <c r="G1669" s="65"/>
      <c r="H1669" s="66"/>
      <c r="I1669" s="60"/>
      <c r="J1669" s="60"/>
      <c r="K1669" s="61"/>
      <c r="L1669" s="62"/>
      <c r="M1669" s="67"/>
      <c r="N1669" s="69"/>
    </row>
    <row r="1670" spans="2:14" x14ac:dyDescent="0.25">
      <c r="B1670" s="57"/>
      <c r="C1670" s="64"/>
      <c r="D1670" s="58"/>
      <c r="E1670" s="58"/>
      <c r="F1670" s="65"/>
      <c r="G1670" s="65"/>
      <c r="H1670" s="66"/>
      <c r="I1670" s="60"/>
      <c r="J1670" s="60"/>
      <c r="K1670" s="61"/>
      <c r="L1670" s="62"/>
      <c r="M1670" s="67"/>
      <c r="N1670" s="69"/>
    </row>
    <row r="1671" spans="2:14" x14ac:dyDescent="0.25">
      <c r="B1671" s="57"/>
      <c r="C1671" s="64"/>
      <c r="D1671" s="58"/>
      <c r="E1671" s="58"/>
      <c r="F1671" s="65"/>
      <c r="G1671" s="65"/>
      <c r="H1671" s="66"/>
      <c r="I1671" s="60"/>
      <c r="J1671" s="60"/>
      <c r="K1671" s="61"/>
      <c r="L1671" s="62"/>
      <c r="M1671" s="67"/>
      <c r="N1671" s="69"/>
    </row>
    <row r="1672" spans="2:14" x14ac:dyDescent="0.25">
      <c r="B1672" s="57"/>
      <c r="C1672" s="64"/>
      <c r="D1672" s="58"/>
      <c r="E1672" s="58"/>
      <c r="F1672" s="65"/>
      <c r="G1672" s="65"/>
      <c r="H1672" s="66"/>
      <c r="I1672" s="60"/>
      <c r="J1672" s="60"/>
      <c r="K1672" s="61"/>
      <c r="L1672" s="62"/>
      <c r="M1672" s="67"/>
      <c r="N1672" s="69"/>
    </row>
    <row r="1673" spans="2:14" x14ac:dyDescent="0.25">
      <c r="B1673" s="57"/>
      <c r="C1673" s="64"/>
      <c r="D1673" s="58"/>
      <c r="E1673" s="58"/>
      <c r="F1673" s="65"/>
      <c r="G1673" s="65"/>
      <c r="H1673" s="66"/>
      <c r="I1673" s="60"/>
      <c r="J1673" s="60"/>
      <c r="K1673" s="61"/>
      <c r="L1673" s="62"/>
      <c r="M1673" s="67"/>
      <c r="N1673" s="69"/>
    </row>
    <row r="1674" spans="2:14" x14ac:dyDescent="0.25">
      <c r="B1674" s="57"/>
      <c r="C1674" s="64"/>
      <c r="D1674" s="58"/>
      <c r="E1674" s="58"/>
      <c r="F1674" s="65"/>
      <c r="G1674" s="65"/>
      <c r="H1674" s="66"/>
      <c r="I1674" s="60"/>
      <c r="J1674" s="60"/>
      <c r="K1674" s="61"/>
      <c r="L1674" s="62"/>
      <c r="M1674" s="67"/>
      <c r="N1674" s="69"/>
    </row>
    <row r="1675" spans="2:14" x14ac:dyDescent="0.25">
      <c r="B1675" s="57"/>
      <c r="C1675" s="64"/>
      <c r="D1675" s="58"/>
      <c r="E1675" s="58"/>
      <c r="F1675" s="65"/>
      <c r="G1675" s="65"/>
      <c r="H1675" s="66"/>
      <c r="I1675" s="60"/>
      <c r="J1675" s="60"/>
      <c r="K1675" s="61"/>
      <c r="L1675" s="62"/>
      <c r="M1675" s="67"/>
      <c r="N1675" s="69"/>
    </row>
    <row r="1676" spans="2:14" x14ac:dyDescent="0.25">
      <c r="B1676" s="57"/>
      <c r="C1676" s="64"/>
      <c r="D1676" s="58"/>
      <c r="E1676" s="58"/>
      <c r="F1676" s="65"/>
      <c r="G1676" s="65"/>
      <c r="H1676" s="66"/>
      <c r="I1676" s="60"/>
      <c r="J1676" s="60"/>
      <c r="K1676" s="61"/>
      <c r="L1676" s="62"/>
      <c r="M1676" s="67"/>
      <c r="N1676" s="69"/>
    </row>
    <row r="1677" spans="2:14" x14ac:dyDescent="0.25">
      <c r="B1677" s="57"/>
      <c r="C1677" s="64"/>
      <c r="D1677" s="58"/>
      <c r="E1677" s="58"/>
      <c r="F1677" s="65"/>
      <c r="G1677" s="65"/>
      <c r="H1677" s="66"/>
      <c r="I1677" s="60"/>
      <c r="J1677" s="60"/>
      <c r="K1677" s="61"/>
      <c r="L1677" s="62"/>
      <c r="M1677" s="67"/>
      <c r="N1677" s="69"/>
    </row>
    <row r="1678" spans="2:14" x14ac:dyDescent="0.25">
      <c r="B1678" s="57"/>
      <c r="C1678" s="64"/>
      <c r="D1678" s="58"/>
      <c r="E1678" s="58"/>
      <c r="F1678" s="65"/>
      <c r="G1678" s="65"/>
      <c r="H1678" s="66"/>
      <c r="I1678" s="60"/>
      <c r="J1678" s="60"/>
      <c r="K1678" s="61"/>
      <c r="L1678" s="62"/>
      <c r="M1678" s="67"/>
      <c r="N1678" s="69"/>
    </row>
    <row r="1679" spans="2:14" x14ac:dyDescent="0.25">
      <c r="B1679" s="57"/>
      <c r="C1679" s="64"/>
      <c r="D1679" s="58"/>
      <c r="E1679" s="58"/>
      <c r="F1679" s="65"/>
      <c r="G1679" s="65"/>
      <c r="H1679" s="66"/>
      <c r="I1679" s="60"/>
      <c r="J1679" s="60"/>
      <c r="K1679" s="61"/>
      <c r="L1679" s="62"/>
      <c r="M1679" s="67"/>
      <c r="N1679" s="69"/>
    </row>
    <row r="1680" spans="2:14" x14ac:dyDescent="0.25">
      <c r="B1680" s="57"/>
      <c r="C1680" s="64"/>
      <c r="D1680" s="58"/>
      <c r="E1680" s="58"/>
      <c r="F1680" s="65"/>
      <c r="G1680" s="65"/>
      <c r="H1680" s="66"/>
      <c r="I1680" s="60"/>
      <c r="J1680" s="60"/>
      <c r="K1680" s="61"/>
      <c r="L1680" s="62"/>
      <c r="M1680" s="67"/>
      <c r="N1680" s="69"/>
    </row>
    <row r="1681" spans="2:14" x14ac:dyDescent="0.25">
      <c r="B1681" s="57"/>
      <c r="C1681" s="64"/>
      <c r="D1681" s="58"/>
      <c r="E1681" s="58"/>
      <c r="F1681" s="65"/>
      <c r="G1681" s="65"/>
      <c r="H1681" s="66"/>
      <c r="I1681" s="60"/>
      <c r="J1681" s="60"/>
      <c r="K1681" s="61"/>
      <c r="L1681" s="62"/>
      <c r="M1681" s="67"/>
      <c r="N1681" s="69"/>
    </row>
    <row r="1682" spans="2:14" x14ac:dyDescent="0.25">
      <c r="B1682" s="57"/>
      <c r="C1682" s="64"/>
      <c r="D1682" s="58"/>
      <c r="E1682" s="58"/>
      <c r="F1682" s="65"/>
      <c r="G1682" s="65"/>
      <c r="H1682" s="66"/>
      <c r="I1682" s="60"/>
      <c r="J1682" s="60"/>
      <c r="K1682" s="61"/>
      <c r="L1682" s="62"/>
      <c r="M1682" s="67"/>
      <c r="N1682" s="69"/>
    </row>
    <row r="1683" spans="2:14" x14ac:dyDescent="0.25">
      <c r="B1683" s="57"/>
      <c r="C1683" s="64"/>
      <c r="D1683" s="58"/>
      <c r="E1683" s="58"/>
      <c r="F1683" s="65"/>
      <c r="G1683" s="65"/>
      <c r="H1683" s="66"/>
      <c r="I1683" s="60"/>
      <c r="J1683" s="60"/>
      <c r="K1683" s="61"/>
      <c r="L1683" s="62"/>
      <c r="M1683" s="67"/>
      <c r="N1683" s="69"/>
    </row>
    <row r="1684" spans="2:14" x14ac:dyDescent="0.25">
      <c r="B1684" s="57"/>
      <c r="C1684" s="64"/>
      <c r="D1684" s="58"/>
      <c r="E1684" s="58"/>
      <c r="F1684" s="65"/>
      <c r="G1684" s="65"/>
      <c r="H1684" s="66"/>
      <c r="I1684" s="60"/>
      <c r="J1684" s="60"/>
      <c r="K1684" s="61"/>
      <c r="L1684" s="62"/>
      <c r="M1684" s="67"/>
      <c r="N1684" s="69"/>
    </row>
    <row r="1685" spans="2:14" x14ac:dyDescent="0.25">
      <c r="B1685" s="57"/>
      <c r="C1685" s="64"/>
      <c r="D1685" s="58"/>
      <c r="E1685" s="58"/>
      <c r="F1685" s="65"/>
      <c r="G1685" s="65"/>
      <c r="H1685" s="66"/>
      <c r="I1685" s="60"/>
      <c r="J1685" s="60"/>
      <c r="K1685" s="61"/>
      <c r="L1685" s="62"/>
      <c r="M1685" s="67"/>
      <c r="N1685" s="69"/>
    </row>
    <row r="1686" spans="2:14" x14ac:dyDescent="0.25">
      <c r="B1686" s="57"/>
      <c r="C1686" s="64"/>
      <c r="D1686" s="58"/>
      <c r="E1686" s="58"/>
      <c r="F1686" s="65"/>
      <c r="G1686" s="65"/>
      <c r="H1686" s="66"/>
      <c r="I1686" s="60"/>
      <c r="J1686" s="60"/>
      <c r="K1686" s="61"/>
      <c r="L1686" s="62"/>
      <c r="M1686" s="67"/>
      <c r="N1686" s="69"/>
    </row>
    <row r="1687" spans="2:14" x14ac:dyDescent="0.25">
      <c r="B1687" s="57"/>
      <c r="C1687" s="64"/>
      <c r="D1687" s="58"/>
      <c r="E1687" s="58"/>
      <c r="F1687" s="65"/>
      <c r="G1687" s="65"/>
      <c r="H1687" s="66"/>
      <c r="I1687" s="60"/>
      <c r="J1687" s="60"/>
      <c r="K1687" s="61"/>
      <c r="L1687" s="62"/>
      <c r="M1687" s="67"/>
      <c r="N1687" s="69"/>
    </row>
    <row r="1688" spans="2:14" x14ac:dyDescent="0.25">
      <c r="B1688" s="57"/>
      <c r="C1688" s="64"/>
      <c r="D1688" s="58"/>
      <c r="E1688" s="58"/>
      <c r="F1688" s="65"/>
      <c r="G1688" s="65"/>
      <c r="H1688" s="66"/>
      <c r="I1688" s="60"/>
      <c r="J1688" s="60"/>
      <c r="K1688" s="61"/>
      <c r="L1688" s="62"/>
      <c r="M1688" s="67"/>
      <c r="N1688" s="69"/>
    </row>
    <row r="1689" spans="2:14" x14ac:dyDescent="0.25">
      <c r="B1689" s="57"/>
      <c r="C1689" s="64"/>
      <c r="D1689" s="58"/>
      <c r="E1689" s="58"/>
      <c r="F1689" s="65"/>
      <c r="G1689" s="65"/>
      <c r="H1689" s="66"/>
      <c r="I1689" s="60"/>
      <c r="J1689" s="60"/>
      <c r="K1689" s="61"/>
      <c r="L1689" s="62"/>
      <c r="M1689" s="67"/>
      <c r="N1689" s="69"/>
    </row>
    <row r="1690" spans="2:14" x14ac:dyDescent="0.25">
      <c r="B1690" s="57"/>
      <c r="C1690" s="64"/>
      <c r="D1690" s="58"/>
      <c r="E1690" s="58"/>
      <c r="F1690" s="65"/>
      <c r="G1690" s="65"/>
      <c r="H1690" s="66"/>
      <c r="I1690" s="60"/>
      <c r="J1690" s="60"/>
      <c r="K1690" s="61"/>
      <c r="L1690" s="62"/>
      <c r="M1690" s="67"/>
      <c r="N1690" s="69"/>
    </row>
    <row r="1691" spans="2:14" x14ac:dyDescent="0.25">
      <c r="B1691" s="57"/>
      <c r="C1691" s="64"/>
      <c r="D1691" s="58"/>
      <c r="E1691" s="58"/>
      <c r="F1691" s="65"/>
      <c r="G1691" s="65"/>
      <c r="H1691" s="66"/>
      <c r="I1691" s="60"/>
      <c r="J1691" s="60"/>
      <c r="K1691" s="61"/>
      <c r="L1691" s="62"/>
      <c r="M1691" s="67"/>
      <c r="N1691" s="69"/>
    </row>
    <row r="1692" spans="2:14" x14ac:dyDescent="0.25">
      <c r="B1692" s="57"/>
      <c r="C1692" s="64"/>
      <c r="D1692" s="58"/>
      <c r="E1692" s="58"/>
      <c r="F1692" s="65"/>
      <c r="G1692" s="65"/>
      <c r="H1692" s="66"/>
      <c r="I1692" s="60"/>
      <c r="J1692" s="60"/>
      <c r="K1692" s="61"/>
      <c r="L1692" s="62"/>
      <c r="M1692" s="67"/>
      <c r="N1692" s="69"/>
    </row>
    <row r="1693" spans="2:14" x14ac:dyDescent="0.25">
      <c r="B1693" s="57"/>
      <c r="C1693" s="64"/>
      <c r="D1693" s="58"/>
      <c r="E1693" s="58"/>
      <c r="F1693" s="65"/>
      <c r="G1693" s="65"/>
      <c r="H1693" s="66"/>
      <c r="I1693" s="60"/>
      <c r="J1693" s="60"/>
      <c r="K1693" s="61"/>
      <c r="L1693" s="62"/>
      <c r="M1693" s="67"/>
      <c r="N1693" s="69"/>
    </row>
    <row r="1694" spans="2:14" x14ac:dyDescent="0.25">
      <c r="B1694" s="57"/>
      <c r="C1694" s="64"/>
      <c r="D1694" s="58"/>
      <c r="E1694" s="58"/>
      <c r="F1694" s="65"/>
      <c r="G1694" s="65"/>
      <c r="H1694" s="66"/>
      <c r="I1694" s="60"/>
      <c r="J1694" s="60"/>
      <c r="K1694" s="61"/>
      <c r="L1694" s="62"/>
      <c r="M1694" s="67"/>
      <c r="N1694" s="69"/>
    </row>
    <row r="1695" spans="2:14" x14ac:dyDescent="0.25">
      <c r="B1695" s="57"/>
      <c r="C1695" s="64"/>
      <c r="D1695" s="58"/>
      <c r="E1695" s="58"/>
      <c r="F1695" s="65"/>
      <c r="G1695" s="65"/>
      <c r="H1695" s="66"/>
      <c r="I1695" s="60"/>
      <c r="J1695" s="60"/>
      <c r="K1695" s="61"/>
      <c r="L1695" s="62"/>
      <c r="M1695" s="67"/>
      <c r="N1695" s="69"/>
    </row>
    <row r="1696" spans="2:14" x14ac:dyDescent="0.25">
      <c r="B1696" s="57"/>
      <c r="C1696" s="64"/>
      <c r="D1696" s="58"/>
      <c r="E1696" s="58"/>
      <c r="F1696" s="65"/>
      <c r="G1696" s="65"/>
      <c r="H1696" s="66"/>
      <c r="I1696" s="60"/>
      <c r="J1696" s="60"/>
      <c r="K1696" s="61"/>
      <c r="L1696" s="62"/>
      <c r="M1696" s="67"/>
      <c r="N1696" s="69"/>
    </row>
    <row r="1697" spans="2:14" x14ac:dyDescent="0.25">
      <c r="B1697" s="57"/>
      <c r="C1697" s="64"/>
      <c r="D1697" s="58"/>
      <c r="E1697" s="58"/>
      <c r="F1697" s="65"/>
      <c r="G1697" s="65"/>
      <c r="H1697" s="66"/>
      <c r="I1697" s="60"/>
      <c r="J1697" s="60"/>
      <c r="K1697" s="61"/>
      <c r="L1697" s="62"/>
      <c r="M1697" s="67"/>
      <c r="N1697" s="69"/>
    </row>
    <row r="1698" spans="2:14" x14ac:dyDescent="0.25">
      <c r="B1698" s="57"/>
      <c r="C1698" s="64"/>
      <c r="D1698" s="58"/>
      <c r="E1698" s="58"/>
      <c r="F1698" s="65"/>
      <c r="G1698" s="65"/>
      <c r="H1698" s="66"/>
      <c r="I1698" s="60"/>
      <c r="J1698" s="60"/>
      <c r="K1698" s="61"/>
      <c r="L1698" s="62"/>
      <c r="M1698" s="67"/>
      <c r="N1698" s="69"/>
    </row>
    <row r="1699" spans="2:14" x14ac:dyDescent="0.25">
      <c r="B1699" s="57"/>
      <c r="C1699" s="64"/>
      <c r="D1699" s="58"/>
      <c r="E1699" s="58"/>
      <c r="F1699" s="65"/>
      <c r="G1699" s="65"/>
      <c r="H1699" s="66"/>
      <c r="I1699" s="60"/>
      <c r="J1699" s="60"/>
      <c r="K1699" s="61"/>
      <c r="L1699" s="62"/>
      <c r="M1699" s="67"/>
      <c r="N1699" s="69"/>
    </row>
    <row r="1700" spans="2:14" x14ac:dyDescent="0.25">
      <c r="B1700" s="57"/>
      <c r="C1700" s="64"/>
      <c r="D1700" s="58"/>
      <c r="E1700" s="58"/>
      <c r="F1700" s="65"/>
      <c r="G1700" s="65"/>
      <c r="H1700" s="66"/>
      <c r="I1700" s="60"/>
      <c r="J1700" s="60"/>
      <c r="K1700" s="61"/>
      <c r="L1700" s="62"/>
      <c r="M1700" s="67"/>
      <c r="N1700" s="69"/>
    </row>
    <row r="1701" spans="2:14" x14ac:dyDescent="0.25">
      <c r="B1701" s="57"/>
      <c r="C1701" s="64"/>
      <c r="D1701" s="58"/>
      <c r="E1701" s="58"/>
      <c r="F1701" s="65"/>
      <c r="G1701" s="65"/>
      <c r="H1701" s="66"/>
      <c r="I1701" s="60"/>
      <c r="J1701" s="60"/>
      <c r="K1701" s="61"/>
      <c r="L1701" s="62"/>
      <c r="M1701" s="67"/>
      <c r="N1701" s="69"/>
    </row>
    <row r="1702" spans="2:14" x14ac:dyDescent="0.25">
      <c r="B1702" s="57"/>
      <c r="C1702" s="64"/>
      <c r="D1702" s="58"/>
      <c r="E1702" s="58"/>
      <c r="F1702" s="65"/>
      <c r="G1702" s="65"/>
      <c r="H1702" s="66"/>
      <c r="I1702" s="60"/>
      <c r="J1702" s="60"/>
      <c r="K1702" s="61"/>
      <c r="L1702" s="62"/>
      <c r="M1702" s="67"/>
      <c r="N1702" s="69"/>
    </row>
    <row r="1703" spans="2:14" x14ac:dyDescent="0.25">
      <c r="B1703" s="57"/>
      <c r="C1703" s="64"/>
      <c r="D1703" s="58"/>
      <c r="E1703" s="58"/>
      <c r="F1703" s="65"/>
      <c r="G1703" s="65"/>
      <c r="H1703" s="66"/>
      <c r="I1703" s="60"/>
      <c r="J1703" s="60"/>
      <c r="K1703" s="61"/>
      <c r="L1703" s="62"/>
      <c r="M1703" s="67"/>
      <c r="N1703" s="69"/>
    </row>
    <row r="1704" spans="2:14" x14ac:dyDescent="0.25">
      <c r="B1704" s="57"/>
      <c r="C1704" s="64"/>
      <c r="D1704" s="58"/>
      <c r="E1704" s="58"/>
      <c r="F1704" s="65"/>
      <c r="G1704" s="65"/>
      <c r="H1704" s="66"/>
      <c r="I1704" s="60"/>
      <c r="J1704" s="60"/>
      <c r="K1704" s="61"/>
      <c r="L1704" s="62"/>
      <c r="M1704" s="67"/>
      <c r="N1704" s="69"/>
    </row>
    <row r="1705" spans="2:14" x14ac:dyDescent="0.25">
      <c r="B1705" s="57"/>
      <c r="C1705" s="64"/>
      <c r="D1705" s="58"/>
      <c r="E1705" s="58"/>
      <c r="F1705" s="65"/>
      <c r="G1705" s="65"/>
      <c r="H1705" s="66"/>
      <c r="I1705" s="60"/>
      <c r="J1705" s="60"/>
      <c r="K1705" s="61"/>
      <c r="L1705" s="62"/>
      <c r="M1705" s="67"/>
      <c r="N1705" s="69"/>
    </row>
    <row r="1706" spans="2:14" x14ac:dyDescent="0.25">
      <c r="B1706" s="57"/>
      <c r="C1706" s="64"/>
      <c r="D1706" s="58"/>
      <c r="E1706" s="58"/>
      <c r="F1706" s="65"/>
      <c r="G1706" s="65"/>
      <c r="H1706" s="66"/>
      <c r="I1706" s="60"/>
      <c r="J1706" s="60"/>
      <c r="K1706" s="61"/>
      <c r="L1706" s="62"/>
      <c r="M1706" s="67"/>
      <c r="N1706" s="69"/>
    </row>
    <row r="1707" spans="2:14" x14ac:dyDescent="0.25">
      <c r="B1707" s="57"/>
      <c r="C1707" s="64"/>
      <c r="D1707" s="58"/>
      <c r="E1707" s="58"/>
      <c r="F1707" s="65"/>
      <c r="G1707" s="65"/>
      <c r="H1707" s="66"/>
      <c r="I1707" s="60"/>
      <c r="J1707" s="60"/>
      <c r="K1707" s="61"/>
      <c r="L1707" s="62"/>
      <c r="M1707" s="67"/>
      <c r="N1707" s="69"/>
    </row>
    <row r="1708" spans="2:14" x14ac:dyDescent="0.25">
      <c r="B1708" s="57"/>
      <c r="C1708" s="64"/>
      <c r="D1708" s="58"/>
      <c r="E1708" s="58"/>
      <c r="F1708" s="65"/>
      <c r="G1708" s="65"/>
      <c r="H1708" s="66"/>
      <c r="I1708" s="60"/>
      <c r="J1708" s="60"/>
      <c r="K1708" s="61"/>
      <c r="L1708" s="62"/>
      <c r="M1708" s="67"/>
      <c r="N1708" s="69"/>
    </row>
    <row r="1709" spans="2:14" x14ac:dyDescent="0.25">
      <c r="B1709" s="57"/>
      <c r="C1709" s="64"/>
      <c r="D1709" s="58"/>
      <c r="E1709" s="58"/>
      <c r="F1709" s="65"/>
      <c r="G1709" s="65"/>
      <c r="H1709" s="66"/>
      <c r="I1709" s="60"/>
      <c r="J1709" s="60"/>
      <c r="K1709" s="61"/>
      <c r="L1709" s="62"/>
      <c r="M1709" s="67"/>
      <c r="N1709" s="69"/>
    </row>
    <row r="1710" spans="2:14" x14ac:dyDescent="0.25">
      <c r="B1710" s="57"/>
      <c r="C1710" s="64"/>
      <c r="D1710" s="58"/>
      <c r="E1710" s="58"/>
      <c r="F1710" s="65"/>
      <c r="G1710" s="65"/>
      <c r="H1710" s="66"/>
      <c r="I1710" s="60"/>
      <c r="J1710" s="60"/>
      <c r="K1710" s="61"/>
      <c r="L1710" s="62"/>
      <c r="M1710" s="67"/>
      <c r="N1710" s="69"/>
    </row>
    <row r="1711" spans="2:14" x14ac:dyDescent="0.25">
      <c r="B1711" s="57"/>
      <c r="C1711" s="64"/>
      <c r="D1711" s="58"/>
      <c r="E1711" s="58"/>
      <c r="F1711" s="65"/>
      <c r="G1711" s="65"/>
      <c r="H1711" s="66"/>
      <c r="I1711" s="60"/>
      <c r="J1711" s="60"/>
      <c r="K1711" s="61"/>
      <c r="L1711" s="62"/>
      <c r="M1711" s="67"/>
      <c r="N1711" s="69"/>
    </row>
    <row r="1712" spans="2:14" x14ac:dyDescent="0.25">
      <c r="B1712" s="57"/>
      <c r="C1712" s="64"/>
      <c r="D1712" s="58"/>
      <c r="E1712" s="58"/>
      <c r="F1712" s="65"/>
      <c r="G1712" s="65"/>
      <c r="H1712" s="66"/>
      <c r="I1712" s="60"/>
      <c r="J1712" s="60"/>
      <c r="K1712" s="61"/>
      <c r="L1712" s="62"/>
      <c r="M1712" s="67"/>
      <c r="N1712" s="69"/>
    </row>
    <row r="1713" spans="2:14" x14ac:dyDescent="0.25">
      <c r="B1713" s="57"/>
      <c r="C1713" s="64"/>
      <c r="D1713" s="58"/>
      <c r="E1713" s="58"/>
      <c r="F1713" s="65"/>
      <c r="G1713" s="65"/>
      <c r="H1713" s="66"/>
      <c r="I1713" s="60"/>
      <c r="J1713" s="60"/>
      <c r="K1713" s="61"/>
      <c r="L1713" s="62"/>
      <c r="M1713" s="67"/>
      <c r="N1713" s="69"/>
    </row>
    <row r="1714" spans="2:14" x14ac:dyDescent="0.25">
      <c r="B1714" s="57"/>
      <c r="C1714" s="64"/>
      <c r="D1714" s="58"/>
      <c r="E1714" s="58"/>
      <c r="F1714" s="65"/>
      <c r="G1714" s="65"/>
      <c r="H1714" s="66"/>
      <c r="I1714" s="60"/>
      <c r="J1714" s="60"/>
      <c r="K1714" s="61"/>
      <c r="L1714" s="62"/>
      <c r="M1714" s="67"/>
      <c r="N1714" s="69"/>
    </row>
    <row r="1715" spans="2:14" x14ac:dyDescent="0.25">
      <c r="B1715" s="57"/>
      <c r="C1715" s="64"/>
      <c r="D1715" s="58"/>
      <c r="E1715" s="58"/>
      <c r="F1715" s="65"/>
      <c r="G1715" s="65"/>
      <c r="H1715" s="66"/>
      <c r="I1715" s="60"/>
      <c r="J1715" s="60"/>
      <c r="K1715" s="61"/>
      <c r="L1715" s="62"/>
      <c r="M1715" s="67"/>
      <c r="N1715" s="69"/>
    </row>
    <row r="1716" spans="2:14" x14ac:dyDescent="0.25">
      <c r="B1716" s="57"/>
      <c r="C1716" s="64"/>
      <c r="D1716" s="58"/>
      <c r="E1716" s="58"/>
      <c r="F1716" s="65"/>
      <c r="G1716" s="65"/>
      <c r="H1716" s="66"/>
      <c r="I1716" s="60"/>
      <c r="J1716" s="60"/>
      <c r="K1716" s="61"/>
      <c r="L1716" s="62"/>
      <c r="M1716" s="67"/>
      <c r="N1716" s="69"/>
    </row>
    <row r="1717" spans="2:14" x14ac:dyDescent="0.25">
      <c r="B1717" s="57"/>
      <c r="C1717" s="64"/>
      <c r="D1717" s="58"/>
      <c r="E1717" s="58"/>
      <c r="F1717" s="65"/>
      <c r="G1717" s="65"/>
      <c r="H1717" s="66"/>
      <c r="I1717" s="60"/>
      <c r="J1717" s="60"/>
      <c r="K1717" s="61"/>
      <c r="L1717" s="62"/>
      <c r="M1717" s="67"/>
      <c r="N1717" s="69"/>
    </row>
    <row r="1718" spans="2:14" x14ac:dyDescent="0.25">
      <c r="B1718" s="57"/>
      <c r="C1718" s="64"/>
      <c r="D1718" s="58"/>
      <c r="E1718" s="58"/>
      <c r="F1718" s="65"/>
      <c r="G1718" s="65"/>
      <c r="H1718" s="66"/>
      <c r="I1718" s="60"/>
      <c r="J1718" s="60"/>
      <c r="K1718" s="61"/>
      <c r="L1718" s="62"/>
      <c r="M1718" s="67"/>
      <c r="N1718" s="69"/>
    </row>
    <row r="1719" spans="2:14" x14ac:dyDescent="0.25">
      <c r="B1719" s="57"/>
      <c r="C1719" s="64"/>
      <c r="D1719" s="58"/>
      <c r="E1719" s="58"/>
      <c r="F1719" s="65"/>
      <c r="G1719" s="65"/>
      <c r="H1719" s="66"/>
      <c r="I1719" s="60"/>
      <c r="J1719" s="60"/>
      <c r="K1719" s="61"/>
      <c r="L1719" s="62"/>
      <c r="M1719" s="67"/>
      <c r="N1719" s="69"/>
    </row>
    <row r="1720" spans="2:14" x14ac:dyDescent="0.25">
      <c r="B1720" s="57"/>
      <c r="C1720" s="64"/>
      <c r="D1720" s="58"/>
      <c r="E1720" s="58"/>
      <c r="F1720" s="65"/>
      <c r="G1720" s="65"/>
      <c r="H1720" s="66"/>
      <c r="I1720" s="60"/>
      <c r="J1720" s="60"/>
      <c r="K1720" s="61"/>
      <c r="L1720" s="62"/>
      <c r="M1720" s="67"/>
      <c r="N1720" s="69"/>
    </row>
    <row r="1721" spans="2:14" x14ac:dyDescent="0.25">
      <c r="B1721" s="57"/>
      <c r="C1721" s="64"/>
      <c r="D1721" s="58"/>
      <c r="E1721" s="58"/>
      <c r="F1721" s="65"/>
      <c r="G1721" s="65"/>
      <c r="H1721" s="66"/>
      <c r="I1721" s="60"/>
      <c r="J1721" s="60"/>
      <c r="K1721" s="61"/>
      <c r="L1721" s="62"/>
      <c r="M1721" s="67"/>
      <c r="N1721" s="69"/>
    </row>
    <row r="1722" spans="2:14" x14ac:dyDescent="0.25">
      <c r="B1722" s="57"/>
      <c r="C1722" s="64"/>
      <c r="D1722" s="58"/>
      <c r="E1722" s="58"/>
      <c r="F1722" s="65"/>
      <c r="G1722" s="65"/>
      <c r="H1722" s="66"/>
      <c r="I1722" s="60"/>
      <c r="J1722" s="60"/>
      <c r="K1722" s="61"/>
      <c r="L1722" s="62"/>
      <c r="M1722" s="67"/>
      <c r="N1722" s="69"/>
    </row>
    <row r="1723" spans="2:14" x14ac:dyDescent="0.25">
      <c r="B1723" s="57"/>
      <c r="C1723" s="64"/>
      <c r="D1723" s="58"/>
      <c r="E1723" s="58"/>
      <c r="F1723" s="65"/>
      <c r="G1723" s="65"/>
      <c r="H1723" s="66"/>
      <c r="I1723" s="60"/>
      <c r="J1723" s="60"/>
      <c r="K1723" s="61"/>
      <c r="L1723" s="62"/>
      <c r="M1723" s="67"/>
      <c r="N1723" s="69"/>
    </row>
    <row r="1724" spans="2:14" x14ac:dyDescent="0.25">
      <c r="B1724" s="57"/>
      <c r="C1724" s="64"/>
      <c r="D1724" s="58"/>
      <c r="E1724" s="58"/>
      <c r="F1724" s="65"/>
      <c r="G1724" s="65"/>
      <c r="H1724" s="66"/>
      <c r="I1724" s="60"/>
      <c r="J1724" s="60"/>
      <c r="K1724" s="61"/>
      <c r="L1724" s="62"/>
      <c r="M1724" s="67"/>
      <c r="N1724" s="69"/>
    </row>
    <row r="1725" spans="2:14" x14ac:dyDescent="0.25">
      <c r="B1725" s="57"/>
      <c r="C1725" s="64"/>
      <c r="D1725" s="58"/>
      <c r="E1725" s="58"/>
      <c r="F1725" s="65"/>
      <c r="G1725" s="65"/>
      <c r="H1725" s="66"/>
      <c r="I1725" s="60"/>
      <c r="J1725" s="60"/>
      <c r="K1725" s="61"/>
      <c r="L1725" s="62"/>
      <c r="M1725" s="67"/>
      <c r="N1725" s="69"/>
    </row>
  </sheetData>
  <mergeCells count="14">
    <mergeCell ref="H6:H8"/>
    <mergeCell ref="I6:K6"/>
    <mergeCell ref="L6:N6"/>
    <mergeCell ref="L7:L8"/>
    <mergeCell ref="B2:E3"/>
    <mergeCell ref="F2:N2"/>
    <mergeCell ref="F3:N4"/>
    <mergeCell ref="B4:E4"/>
    <mergeCell ref="B6:B8"/>
    <mergeCell ref="C6:C8"/>
    <mergeCell ref="D6:D8"/>
    <mergeCell ref="E6:E8"/>
    <mergeCell ref="F6:F8"/>
    <mergeCell ref="G6:G8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068"/>
  <sheetViews>
    <sheetView topLeftCell="A8" zoomScale="90" zoomScaleNormal="90" workbookViewId="0">
      <selection activeCell="M25" sqref="M25"/>
    </sheetView>
  </sheetViews>
  <sheetFormatPr baseColWidth="10" defaultRowHeight="15" outlineLevelCol="1" x14ac:dyDescent="0.25"/>
  <cols>
    <col min="1" max="1" width="1.28515625" style="86" customWidth="1"/>
    <col min="2" max="2" width="11.42578125" style="103"/>
    <col min="3" max="3" width="11.5703125" style="104" customWidth="1"/>
    <col min="4" max="4" width="17.140625" style="105" customWidth="1"/>
    <col min="5" max="5" width="11.28515625" style="105" customWidth="1"/>
    <col min="6" max="6" width="26.85546875" style="105" customWidth="1"/>
    <col min="7" max="8" width="20.7109375" style="105" customWidth="1"/>
    <col min="9" max="9" width="11.42578125" style="86"/>
    <col min="10" max="10" width="8.7109375" style="107" hidden="1" customWidth="1" outlineLevel="1"/>
    <col min="11" max="11" width="11.140625" style="107" customWidth="1" collapsed="1"/>
    <col min="12" max="14" width="8.7109375" style="107" customWidth="1"/>
    <col min="15" max="15" width="10.28515625" style="107" customWidth="1"/>
    <col min="19" max="19" width="17.85546875" customWidth="1"/>
    <col min="20" max="20" width="16.140625" customWidth="1"/>
    <col min="21" max="21" width="18.42578125" customWidth="1"/>
  </cols>
  <sheetData>
    <row r="2" spans="1:23" s="75" customFormat="1" ht="21" customHeight="1" x14ac:dyDescent="0.3">
      <c r="A2" s="74"/>
      <c r="B2" s="667" t="s">
        <v>31</v>
      </c>
      <c r="C2" s="668"/>
      <c r="D2" s="668"/>
      <c r="E2" s="669"/>
      <c r="F2" s="673" t="s">
        <v>56</v>
      </c>
      <c r="G2" s="674"/>
      <c r="H2" s="674"/>
      <c r="I2" s="674"/>
      <c r="J2" s="674"/>
      <c r="K2" s="674"/>
      <c r="L2" s="674"/>
      <c r="M2" s="674"/>
      <c r="N2" s="674"/>
      <c r="O2" s="675"/>
    </row>
    <row r="3" spans="1:23" s="75" customFormat="1" ht="6" customHeight="1" x14ac:dyDescent="0.3">
      <c r="A3" s="74"/>
      <c r="B3" s="670"/>
      <c r="C3" s="671"/>
      <c r="D3" s="671"/>
      <c r="E3" s="672"/>
      <c r="F3" s="676" t="s">
        <v>127</v>
      </c>
      <c r="G3" s="677"/>
      <c r="H3" s="677"/>
      <c r="I3" s="677"/>
      <c r="J3" s="677"/>
      <c r="K3" s="677"/>
      <c r="L3" s="677"/>
      <c r="M3" s="677"/>
      <c r="N3" s="677"/>
      <c r="O3" s="678"/>
    </row>
    <row r="4" spans="1:23" s="75" customFormat="1" ht="19.5" customHeight="1" x14ac:dyDescent="0.3">
      <c r="A4" s="74"/>
      <c r="B4" s="682" t="s">
        <v>57</v>
      </c>
      <c r="C4" s="683"/>
      <c r="D4" s="683"/>
      <c r="E4" s="684"/>
      <c r="F4" s="679"/>
      <c r="G4" s="680"/>
      <c r="H4" s="680"/>
      <c r="I4" s="680"/>
      <c r="J4" s="680"/>
      <c r="K4" s="680"/>
      <c r="L4" s="680"/>
      <c r="M4" s="680"/>
      <c r="N4" s="680"/>
      <c r="O4" s="681"/>
      <c r="Q4" s="685" t="s">
        <v>76</v>
      </c>
      <c r="R4" s="686"/>
      <c r="S4" s="686"/>
      <c r="T4" s="686"/>
      <c r="U4" s="686"/>
      <c r="V4" s="686"/>
      <c r="W4" s="686"/>
    </row>
    <row r="5" spans="1:23" s="75" customFormat="1" ht="16.5" x14ac:dyDescent="0.3">
      <c r="A5" s="74"/>
      <c r="B5" s="661" t="s">
        <v>13</v>
      </c>
      <c r="C5" s="661" t="s">
        <v>58</v>
      </c>
      <c r="D5" s="661" t="s">
        <v>12</v>
      </c>
      <c r="E5" s="661" t="s">
        <v>59</v>
      </c>
      <c r="F5" s="661" t="s">
        <v>60</v>
      </c>
      <c r="G5" s="661" t="s">
        <v>10</v>
      </c>
      <c r="H5" s="661" t="s">
        <v>61</v>
      </c>
      <c r="I5" s="663" t="s">
        <v>62</v>
      </c>
      <c r="J5" s="76"/>
      <c r="K5" s="77" t="s">
        <v>78</v>
      </c>
      <c r="L5" s="665" t="s">
        <v>63</v>
      </c>
      <c r="M5" s="666"/>
      <c r="N5" s="666"/>
      <c r="O5" s="78" t="s">
        <v>79</v>
      </c>
      <c r="Q5" s="651" t="s">
        <v>77</v>
      </c>
      <c r="R5" s="651" t="s">
        <v>13</v>
      </c>
      <c r="S5" s="651" t="s">
        <v>12</v>
      </c>
      <c r="T5" s="651" t="s">
        <v>60</v>
      </c>
      <c r="U5" s="651" t="s">
        <v>10</v>
      </c>
      <c r="V5" s="79" t="s">
        <v>81</v>
      </c>
      <c r="W5" s="80" t="s">
        <v>82</v>
      </c>
    </row>
    <row r="6" spans="1:23" s="75" customFormat="1" ht="16.5" x14ac:dyDescent="0.3">
      <c r="A6" s="74"/>
      <c r="B6" s="662"/>
      <c r="C6" s="662"/>
      <c r="D6" s="662"/>
      <c r="E6" s="662"/>
      <c r="F6" s="662"/>
      <c r="G6" s="662"/>
      <c r="H6" s="662"/>
      <c r="I6" s="664"/>
      <c r="J6" s="76"/>
      <c r="K6" s="81" t="s">
        <v>84</v>
      </c>
      <c r="L6" s="82" t="s">
        <v>16</v>
      </c>
      <c r="M6" s="82" t="s">
        <v>15</v>
      </c>
      <c r="N6" s="83" t="s">
        <v>65</v>
      </c>
      <c r="O6" s="82" t="s">
        <v>10</v>
      </c>
      <c r="Q6" s="652"/>
      <c r="R6" s="652"/>
      <c r="S6" s="652"/>
      <c r="T6" s="652"/>
      <c r="U6" s="652"/>
      <c r="V6" s="79" t="s">
        <v>83</v>
      </c>
      <c r="W6" s="84" t="s">
        <v>80</v>
      </c>
    </row>
    <row r="7" spans="1:23" s="75" customFormat="1" ht="16.5" x14ac:dyDescent="0.3">
      <c r="A7" s="74"/>
      <c r="B7" s="662"/>
      <c r="C7" s="662"/>
      <c r="D7" s="662"/>
      <c r="E7" s="662"/>
      <c r="F7" s="662"/>
      <c r="G7" s="662"/>
      <c r="H7" s="662"/>
      <c r="I7" s="664"/>
      <c r="J7" s="76"/>
      <c r="K7" s="81" t="s">
        <v>85</v>
      </c>
      <c r="L7" s="82" t="s">
        <v>8</v>
      </c>
      <c r="M7" s="82" t="s">
        <v>8</v>
      </c>
      <c r="N7" s="82" t="s">
        <v>8</v>
      </c>
      <c r="O7" s="82" t="s">
        <v>86</v>
      </c>
      <c r="Q7" s="85"/>
      <c r="R7" s="85"/>
    </row>
    <row r="8" spans="1:23" x14ac:dyDescent="0.25">
      <c r="B8" s="87">
        <v>44200</v>
      </c>
      <c r="C8" s="88" t="s">
        <v>157</v>
      </c>
      <c r="D8" s="89" t="s">
        <v>161</v>
      </c>
      <c r="E8" s="89" t="s">
        <v>162</v>
      </c>
      <c r="F8" s="90" t="s">
        <v>134</v>
      </c>
      <c r="G8" s="90" t="s">
        <v>163</v>
      </c>
      <c r="H8" s="90" t="s">
        <v>166</v>
      </c>
      <c r="I8" s="91">
        <v>5646</v>
      </c>
      <c r="J8" s="92"/>
      <c r="K8" s="92">
        <v>5747</v>
      </c>
      <c r="L8" s="92">
        <v>10490</v>
      </c>
      <c r="M8" s="92">
        <v>30460</v>
      </c>
      <c r="N8" s="93">
        <f t="shared" ref="N8:N71" si="0">+M8-L8</f>
        <v>19970</v>
      </c>
      <c r="O8" s="94">
        <f t="shared" ref="O8:O71" si="1">+N8/K8</f>
        <v>3.4748564468418306</v>
      </c>
      <c r="P8" s="73"/>
      <c r="Q8" s="73"/>
      <c r="R8" s="73"/>
      <c r="S8" s="73"/>
      <c r="T8" s="73"/>
    </row>
    <row r="9" spans="1:23" x14ac:dyDescent="0.25">
      <c r="B9" s="87">
        <v>44201</v>
      </c>
      <c r="C9" s="88" t="s">
        <v>205</v>
      </c>
      <c r="D9" s="89" t="s">
        <v>161</v>
      </c>
      <c r="E9" s="89" t="s">
        <v>162</v>
      </c>
      <c r="F9" s="90" t="s">
        <v>134</v>
      </c>
      <c r="G9" s="90" t="s">
        <v>163</v>
      </c>
      <c r="H9" s="90" t="s">
        <v>166</v>
      </c>
      <c r="I9" s="91">
        <v>5650</v>
      </c>
      <c r="J9" s="92"/>
      <c r="K9" s="92">
        <v>5462</v>
      </c>
      <c r="L9" s="92">
        <v>10480</v>
      </c>
      <c r="M9" s="92">
        <v>29460</v>
      </c>
      <c r="N9" s="93">
        <f t="shared" si="0"/>
        <v>18980</v>
      </c>
      <c r="O9" s="94">
        <f t="shared" si="1"/>
        <v>3.4749176125961188</v>
      </c>
      <c r="P9" s="73"/>
      <c r="Q9" s="73"/>
      <c r="R9" s="73"/>
      <c r="S9" s="73"/>
      <c r="T9" s="73"/>
    </row>
    <row r="10" spans="1:23" x14ac:dyDescent="0.25">
      <c r="B10" s="87">
        <v>44217</v>
      </c>
      <c r="C10" s="88" t="s">
        <v>70</v>
      </c>
      <c r="D10" s="89" t="s">
        <v>538</v>
      </c>
      <c r="E10" s="89" t="s">
        <v>539</v>
      </c>
      <c r="F10" s="90" t="s">
        <v>528</v>
      </c>
      <c r="G10" s="90" t="s">
        <v>163</v>
      </c>
      <c r="H10" s="90" t="s">
        <v>166</v>
      </c>
      <c r="I10" s="91">
        <v>5696</v>
      </c>
      <c r="J10" s="92"/>
      <c r="K10" s="92">
        <v>6162</v>
      </c>
      <c r="L10" s="92">
        <v>13300</v>
      </c>
      <c r="M10" s="92">
        <v>34710</v>
      </c>
      <c r="N10" s="93">
        <f t="shared" si="0"/>
        <v>21410</v>
      </c>
      <c r="O10" s="94">
        <f t="shared" si="1"/>
        <v>3.4745212593313859</v>
      </c>
      <c r="P10" s="73"/>
      <c r="Q10" s="73"/>
      <c r="R10" s="73"/>
      <c r="S10" s="73"/>
      <c r="T10" s="73"/>
    </row>
    <row r="11" spans="1:23" x14ac:dyDescent="0.25">
      <c r="B11" s="87">
        <v>44217</v>
      </c>
      <c r="C11" s="88" t="s">
        <v>70</v>
      </c>
      <c r="D11" s="89" t="s">
        <v>464</v>
      </c>
      <c r="E11" s="89" t="s">
        <v>465</v>
      </c>
      <c r="F11" s="90" t="s">
        <v>528</v>
      </c>
      <c r="G11" s="90" t="s">
        <v>163</v>
      </c>
      <c r="H11" s="90" t="s">
        <v>166</v>
      </c>
      <c r="I11" s="91">
        <v>5697</v>
      </c>
      <c r="J11" s="92"/>
      <c r="K11" s="92">
        <v>6156</v>
      </c>
      <c r="L11" s="92">
        <v>13540</v>
      </c>
      <c r="M11" s="92">
        <v>34930</v>
      </c>
      <c r="N11" s="93">
        <f t="shared" si="0"/>
        <v>21390</v>
      </c>
      <c r="O11" s="94">
        <f t="shared" si="1"/>
        <v>3.4746588693957117</v>
      </c>
      <c r="P11" s="73"/>
      <c r="Q11" s="73"/>
      <c r="R11" s="73"/>
      <c r="S11" s="73"/>
      <c r="T11" s="73"/>
    </row>
    <row r="12" spans="1:23" x14ac:dyDescent="0.25">
      <c r="B12" s="87">
        <v>44217</v>
      </c>
      <c r="C12" s="88" t="s">
        <v>70</v>
      </c>
      <c r="D12" s="89" t="s">
        <v>460</v>
      </c>
      <c r="E12" s="89" t="s">
        <v>461</v>
      </c>
      <c r="F12" s="90" t="s">
        <v>528</v>
      </c>
      <c r="G12" s="90" t="s">
        <v>163</v>
      </c>
      <c r="H12" s="90" t="s">
        <v>166</v>
      </c>
      <c r="I12" s="91">
        <v>5698</v>
      </c>
      <c r="J12" s="92"/>
      <c r="K12" s="92">
        <v>6288</v>
      </c>
      <c r="L12" s="92">
        <v>15080</v>
      </c>
      <c r="M12" s="92">
        <v>36930</v>
      </c>
      <c r="N12" s="93">
        <f t="shared" si="0"/>
        <v>21850</v>
      </c>
      <c r="O12" s="94">
        <f t="shared" si="1"/>
        <v>3.4748727735368958</v>
      </c>
      <c r="P12" s="73"/>
      <c r="Q12" s="73"/>
      <c r="R12" s="73"/>
      <c r="S12" s="73"/>
      <c r="T12" s="73"/>
    </row>
    <row r="13" spans="1:23" x14ac:dyDescent="0.25">
      <c r="B13" s="87">
        <v>44237</v>
      </c>
      <c r="C13" s="88" t="s">
        <v>262</v>
      </c>
      <c r="D13" s="89" t="s">
        <v>834</v>
      </c>
      <c r="E13" s="89" t="s">
        <v>835</v>
      </c>
      <c r="F13" s="90" t="s">
        <v>134</v>
      </c>
      <c r="G13" s="90" t="s">
        <v>163</v>
      </c>
      <c r="H13" s="90" t="s">
        <v>1252</v>
      </c>
      <c r="I13" s="91">
        <v>5766</v>
      </c>
      <c r="J13" s="92"/>
      <c r="K13" s="92">
        <v>5911</v>
      </c>
      <c r="L13" s="92">
        <v>10490</v>
      </c>
      <c r="M13" s="92">
        <v>31030</v>
      </c>
      <c r="N13" s="93">
        <f t="shared" si="0"/>
        <v>20540</v>
      </c>
      <c r="O13" s="94">
        <f t="shared" si="1"/>
        <v>3.4748773473185586</v>
      </c>
      <c r="P13" s="73"/>
      <c r="Q13" s="73"/>
      <c r="R13" s="73"/>
      <c r="S13" s="73"/>
      <c r="T13" s="73"/>
    </row>
    <row r="14" spans="1:23" x14ac:dyDescent="0.25">
      <c r="B14" s="87">
        <v>44238</v>
      </c>
      <c r="C14" s="88" t="s">
        <v>70</v>
      </c>
      <c r="D14" s="89" t="s">
        <v>834</v>
      </c>
      <c r="E14" s="89" t="s">
        <v>835</v>
      </c>
      <c r="F14" s="90" t="s">
        <v>134</v>
      </c>
      <c r="G14" s="90" t="s">
        <v>163</v>
      </c>
      <c r="H14" s="90" t="s">
        <v>1252</v>
      </c>
      <c r="I14" s="91">
        <v>5770</v>
      </c>
      <c r="J14" s="92"/>
      <c r="K14" s="92">
        <v>5655</v>
      </c>
      <c r="L14" s="92">
        <v>10510</v>
      </c>
      <c r="M14" s="92">
        <v>30160</v>
      </c>
      <c r="N14" s="93">
        <f t="shared" si="0"/>
        <v>19650</v>
      </c>
      <c r="O14" s="94">
        <f t="shared" si="1"/>
        <v>3.4748010610079576</v>
      </c>
      <c r="P14" s="73"/>
      <c r="Q14" s="73"/>
      <c r="R14" s="73"/>
      <c r="S14" s="73"/>
      <c r="T14" s="73"/>
    </row>
    <row r="15" spans="1:23" x14ac:dyDescent="0.25">
      <c r="B15" s="87">
        <v>44239</v>
      </c>
      <c r="C15" s="88" t="s">
        <v>297</v>
      </c>
      <c r="D15" s="89" t="s">
        <v>834</v>
      </c>
      <c r="E15" s="89" t="s">
        <v>835</v>
      </c>
      <c r="F15" s="90" t="s">
        <v>134</v>
      </c>
      <c r="G15" s="90" t="s">
        <v>163</v>
      </c>
      <c r="H15" s="90" t="s">
        <v>1252</v>
      </c>
      <c r="I15" s="91">
        <v>5776</v>
      </c>
      <c r="J15" s="92"/>
      <c r="K15" s="92">
        <v>5741</v>
      </c>
      <c r="L15" s="92">
        <v>10490</v>
      </c>
      <c r="M15" s="92">
        <v>30440</v>
      </c>
      <c r="N15" s="93">
        <f t="shared" si="0"/>
        <v>19950</v>
      </c>
      <c r="O15" s="94">
        <f t="shared" si="1"/>
        <v>3.4750043546420484</v>
      </c>
      <c r="P15" s="73"/>
      <c r="Q15" s="73"/>
      <c r="R15" s="73"/>
      <c r="S15" s="73"/>
      <c r="T15" s="73"/>
    </row>
    <row r="16" spans="1:23" x14ac:dyDescent="0.25">
      <c r="B16" s="87">
        <v>44258</v>
      </c>
      <c r="C16" s="88" t="s">
        <v>262</v>
      </c>
      <c r="D16" s="89" t="s">
        <v>1211</v>
      </c>
      <c r="E16" s="89" t="s">
        <v>201</v>
      </c>
      <c r="F16" s="90" t="s">
        <v>134</v>
      </c>
      <c r="G16" s="90" t="s">
        <v>163</v>
      </c>
      <c r="H16" s="90" t="s">
        <v>1212</v>
      </c>
      <c r="I16" s="91">
        <v>5809</v>
      </c>
      <c r="J16" s="92"/>
      <c r="K16" s="92">
        <v>5951</v>
      </c>
      <c r="L16" s="92">
        <v>18070</v>
      </c>
      <c r="M16" s="92">
        <v>38750</v>
      </c>
      <c r="N16" s="93">
        <f t="shared" si="0"/>
        <v>20680</v>
      </c>
      <c r="O16" s="94">
        <f t="shared" si="1"/>
        <v>3.4750462107208873</v>
      </c>
      <c r="P16" s="73"/>
      <c r="Q16" s="73"/>
      <c r="R16" s="73"/>
      <c r="S16" s="73"/>
      <c r="T16" s="73"/>
    </row>
    <row r="17" spans="2:20" x14ac:dyDescent="0.25">
      <c r="B17" s="87">
        <v>44259</v>
      </c>
      <c r="C17" s="88" t="s">
        <v>70</v>
      </c>
      <c r="D17" s="89" t="s">
        <v>1211</v>
      </c>
      <c r="E17" s="89" t="s">
        <v>201</v>
      </c>
      <c r="F17" s="90" t="s">
        <v>134</v>
      </c>
      <c r="G17" s="90" t="s">
        <v>163</v>
      </c>
      <c r="H17" s="90" t="s">
        <v>1212</v>
      </c>
      <c r="I17" s="91">
        <v>5814</v>
      </c>
      <c r="J17" s="92"/>
      <c r="K17" s="92">
        <v>5750</v>
      </c>
      <c r="L17" s="92">
        <v>18100</v>
      </c>
      <c r="M17" s="92">
        <v>38080</v>
      </c>
      <c r="N17" s="93">
        <f t="shared" si="0"/>
        <v>19980</v>
      </c>
      <c r="O17" s="94">
        <f t="shared" si="1"/>
        <v>3.4747826086956524</v>
      </c>
      <c r="P17" s="73"/>
      <c r="Q17" s="73"/>
      <c r="R17" s="73"/>
      <c r="S17" s="73"/>
      <c r="T17" s="73"/>
    </row>
    <row r="18" spans="2:20" x14ac:dyDescent="0.25">
      <c r="B18" s="87">
        <v>44259</v>
      </c>
      <c r="C18" s="88" t="s">
        <v>70</v>
      </c>
      <c r="D18" s="89" t="s">
        <v>1243</v>
      </c>
      <c r="E18" s="89" t="s">
        <v>1244</v>
      </c>
      <c r="F18" s="90" t="s">
        <v>1245</v>
      </c>
      <c r="G18" s="90" t="s">
        <v>163</v>
      </c>
      <c r="H18" s="90" t="s">
        <v>1251</v>
      </c>
      <c r="I18" s="91">
        <v>5815</v>
      </c>
      <c r="J18" s="92"/>
      <c r="K18" s="92">
        <v>115</v>
      </c>
      <c r="L18" s="92">
        <v>1890</v>
      </c>
      <c r="M18" s="92">
        <v>2290</v>
      </c>
      <c r="N18" s="93">
        <f t="shared" si="0"/>
        <v>400</v>
      </c>
      <c r="O18" s="94">
        <f t="shared" si="1"/>
        <v>3.4782608695652173</v>
      </c>
      <c r="P18" s="73"/>
      <c r="Q18" s="73"/>
      <c r="R18" s="73"/>
      <c r="S18" s="73"/>
      <c r="T18" s="73"/>
    </row>
    <row r="19" spans="2:20" x14ac:dyDescent="0.25">
      <c r="B19" s="87">
        <v>44260</v>
      </c>
      <c r="C19" s="88" t="s">
        <v>297</v>
      </c>
      <c r="D19" s="89" t="s">
        <v>1211</v>
      </c>
      <c r="E19" s="89" t="s">
        <v>201</v>
      </c>
      <c r="F19" s="90" t="s">
        <v>134</v>
      </c>
      <c r="G19" s="90" t="s">
        <v>163</v>
      </c>
      <c r="H19" s="90" t="s">
        <v>1212</v>
      </c>
      <c r="I19" s="91">
        <v>5820</v>
      </c>
      <c r="J19" s="92"/>
      <c r="K19" s="92">
        <v>5885</v>
      </c>
      <c r="L19" s="92">
        <v>18110</v>
      </c>
      <c r="M19" s="92">
        <v>38560</v>
      </c>
      <c r="N19" s="93">
        <f t="shared" si="0"/>
        <v>20450</v>
      </c>
      <c r="O19" s="94">
        <f t="shared" si="1"/>
        <v>3.4749362786745963</v>
      </c>
      <c r="P19" s="73"/>
      <c r="Q19" s="73"/>
      <c r="R19" s="73"/>
      <c r="S19" s="73"/>
      <c r="T19" s="73"/>
    </row>
    <row r="20" spans="2:20" x14ac:dyDescent="0.25">
      <c r="B20" s="87">
        <v>44263</v>
      </c>
      <c r="C20" s="88" t="s">
        <v>157</v>
      </c>
      <c r="D20" s="89" t="s">
        <v>359</v>
      </c>
      <c r="E20" s="89" t="s">
        <v>74</v>
      </c>
      <c r="F20" s="90" t="s">
        <v>134</v>
      </c>
      <c r="G20" s="90" t="s">
        <v>163</v>
      </c>
      <c r="H20" s="90" t="s">
        <v>1289</v>
      </c>
      <c r="I20" s="91">
        <v>5822</v>
      </c>
      <c r="J20" s="92"/>
      <c r="K20" s="92">
        <v>5779</v>
      </c>
      <c r="L20" s="92">
        <v>17830</v>
      </c>
      <c r="M20" s="92">
        <v>37910</v>
      </c>
      <c r="N20" s="93">
        <f t="shared" si="0"/>
        <v>20080</v>
      </c>
      <c r="O20" s="94">
        <f t="shared" si="1"/>
        <v>3.4746495933552519</v>
      </c>
      <c r="P20" s="73"/>
      <c r="Q20" s="73"/>
      <c r="R20" s="73"/>
      <c r="S20" s="73"/>
      <c r="T20" s="73"/>
    </row>
    <row r="21" spans="2:20" x14ac:dyDescent="0.25">
      <c r="B21" s="87">
        <v>44279</v>
      </c>
      <c r="C21" s="88" t="s">
        <v>72</v>
      </c>
      <c r="D21" s="89" t="s">
        <v>1211</v>
      </c>
      <c r="E21" s="89" t="s">
        <v>201</v>
      </c>
      <c r="F21" s="90" t="s">
        <v>134</v>
      </c>
      <c r="G21" s="90" t="s">
        <v>163</v>
      </c>
      <c r="H21" s="90" t="s">
        <v>1681</v>
      </c>
      <c r="I21" s="91">
        <v>5908</v>
      </c>
      <c r="J21" s="92"/>
      <c r="K21" s="92">
        <v>5715</v>
      </c>
      <c r="L21" s="92">
        <v>18010</v>
      </c>
      <c r="M21" s="92">
        <v>37870</v>
      </c>
      <c r="N21" s="93">
        <f t="shared" si="0"/>
        <v>19860</v>
      </c>
      <c r="O21" s="94">
        <f t="shared" si="1"/>
        <v>3.4750656167979002</v>
      </c>
      <c r="P21" s="73"/>
      <c r="Q21" s="73"/>
      <c r="R21" s="73"/>
      <c r="S21" s="73"/>
      <c r="T21" s="73"/>
    </row>
    <row r="22" spans="2:20" x14ac:dyDescent="0.25">
      <c r="B22" s="87">
        <v>44281</v>
      </c>
      <c r="C22" s="88" t="s">
        <v>297</v>
      </c>
      <c r="D22" s="89" t="s">
        <v>1211</v>
      </c>
      <c r="E22" s="89" t="s">
        <v>201</v>
      </c>
      <c r="F22" s="90" t="s">
        <v>134</v>
      </c>
      <c r="G22" s="90" t="s">
        <v>163</v>
      </c>
      <c r="H22" s="90" t="s">
        <v>1681</v>
      </c>
      <c r="I22" s="91">
        <v>5913</v>
      </c>
      <c r="J22" s="92"/>
      <c r="K22" s="92">
        <v>5943</v>
      </c>
      <c r="L22" s="92">
        <v>18130</v>
      </c>
      <c r="M22" s="92">
        <v>38780</v>
      </c>
      <c r="N22" s="93">
        <f t="shared" si="0"/>
        <v>20650</v>
      </c>
      <c r="O22" s="94">
        <f t="shared" si="1"/>
        <v>3.4746760895170787</v>
      </c>
      <c r="P22" s="73"/>
      <c r="Q22" s="73"/>
      <c r="R22" s="73"/>
      <c r="S22" s="73"/>
      <c r="T22" s="73"/>
    </row>
    <row r="23" spans="2:20" x14ac:dyDescent="0.25">
      <c r="B23" s="87">
        <v>44282</v>
      </c>
      <c r="C23" s="88" t="s">
        <v>431</v>
      </c>
      <c r="D23" s="89" t="s">
        <v>1211</v>
      </c>
      <c r="E23" s="89" t="s">
        <v>201</v>
      </c>
      <c r="F23" s="90" t="s">
        <v>134</v>
      </c>
      <c r="G23" s="90" t="s">
        <v>163</v>
      </c>
      <c r="H23" s="90" t="s">
        <v>1681</v>
      </c>
      <c r="I23" s="91">
        <v>5917</v>
      </c>
      <c r="J23" s="92"/>
      <c r="K23" s="92">
        <v>5822</v>
      </c>
      <c r="L23" s="92">
        <v>18160</v>
      </c>
      <c r="M23" s="92">
        <v>38390</v>
      </c>
      <c r="N23" s="93">
        <f t="shared" si="0"/>
        <v>20230</v>
      </c>
      <c r="O23" s="94">
        <f t="shared" si="1"/>
        <v>3.4747509446925453</v>
      </c>
      <c r="P23" s="73"/>
      <c r="Q23" s="73"/>
      <c r="R23" s="73"/>
      <c r="S23" s="73"/>
      <c r="T23" s="73"/>
    </row>
    <row r="24" spans="2:20" x14ac:dyDescent="0.25">
      <c r="B24" s="87">
        <v>44295</v>
      </c>
      <c r="C24" s="88" t="s">
        <v>297</v>
      </c>
      <c r="D24" s="89" t="s">
        <v>1834</v>
      </c>
      <c r="E24" s="89" t="s">
        <v>1835</v>
      </c>
      <c r="F24" s="90" t="s">
        <v>1836</v>
      </c>
      <c r="G24" s="90" t="s">
        <v>163</v>
      </c>
      <c r="H24" s="90"/>
      <c r="I24" s="91">
        <v>5942</v>
      </c>
      <c r="J24" s="92"/>
      <c r="K24" s="92">
        <v>112</v>
      </c>
      <c r="L24" s="92">
        <v>6670</v>
      </c>
      <c r="M24" s="92">
        <v>7060</v>
      </c>
      <c r="N24" s="93">
        <f t="shared" si="0"/>
        <v>390</v>
      </c>
      <c r="O24" s="94">
        <f t="shared" si="1"/>
        <v>3.4821428571428572</v>
      </c>
      <c r="P24" s="73"/>
      <c r="Q24" s="73"/>
      <c r="R24" s="73"/>
      <c r="S24" s="73"/>
      <c r="T24" s="73"/>
    </row>
    <row r="25" spans="2:20" x14ac:dyDescent="0.25">
      <c r="B25" s="87"/>
      <c r="C25" s="88"/>
      <c r="D25" s="89"/>
      <c r="E25" s="89"/>
      <c r="F25" s="90"/>
      <c r="G25" s="90"/>
      <c r="H25" s="90"/>
      <c r="I25" s="91"/>
      <c r="J25" s="92"/>
      <c r="K25" s="92"/>
      <c r="L25" s="92"/>
      <c r="M25" s="92"/>
      <c r="N25" s="93">
        <f t="shared" si="0"/>
        <v>0</v>
      </c>
      <c r="O25" s="94" t="e">
        <f t="shared" si="1"/>
        <v>#DIV/0!</v>
      </c>
      <c r="P25" s="73"/>
      <c r="Q25" s="73"/>
      <c r="R25" s="73"/>
      <c r="S25" s="73"/>
      <c r="T25" s="73"/>
    </row>
    <row r="26" spans="2:20" x14ac:dyDescent="0.25">
      <c r="B26" s="87"/>
      <c r="C26" s="88"/>
      <c r="D26" s="89"/>
      <c r="E26" s="89"/>
      <c r="F26" s="90"/>
      <c r="G26" s="90"/>
      <c r="H26" s="90"/>
      <c r="I26" s="91"/>
      <c r="J26" s="92"/>
      <c r="K26" s="92"/>
      <c r="L26" s="92"/>
      <c r="M26" s="92"/>
      <c r="N26" s="93">
        <f t="shared" si="0"/>
        <v>0</v>
      </c>
      <c r="O26" s="94" t="e">
        <f t="shared" si="1"/>
        <v>#DIV/0!</v>
      </c>
      <c r="P26" s="73"/>
      <c r="Q26" s="73"/>
      <c r="R26" s="73"/>
      <c r="S26" s="73"/>
      <c r="T26" s="73"/>
    </row>
    <row r="27" spans="2:20" x14ac:dyDescent="0.25">
      <c r="B27" s="87"/>
      <c r="C27" s="88"/>
      <c r="D27" s="89"/>
      <c r="E27" s="89"/>
      <c r="F27" s="90"/>
      <c r="G27" s="90"/>
      <c r="H27" s="90"/>
      <c r="I27" s="91"/>
      <c r="J27" s="92"/>
      <c r="K27" s="92"/>
      <c r="L27" s="92"/>
      <c r="M27" s="92"/>
      <c r="N27" s="93">
        <f t="shared" si="0"/>
        <v>0</v>
      </c>
      <c r="O27" s="94" t="e">
        <f t="shared" si="1"/>
        <v>#DIV/0!</v>
      </c>
      <c r="P27" s="73"/>
      <c r="Q27" s="73"/>
      <c r="R27" s="73"/>
      <c r="S27" s="73"/>
      <c r="T27" s="73"/>
    </row>
    <row r="28" spans="2:20" x14ac:dyDescent="0.25">
      <c r="B28" s="87"/>
      <c r="C28" s="88"/>
      <c r="D28" s="89"/>
      <c r="E28" s="89"/>
      <c r="F28" s="90"/>
      <c r="G28" s="90"/>
      <c r="H28" s="90"/>
      <c r="I28" s="91"/>
      <c r="J28" s="92"/>
      <c r="K28" s="92"/>
      <c r="L28" s="92"/>
      <c r="M28" s="92"/>
      <c r="N28" s="93">
        <f t="shared" si="0"/>
        <v>0</v>
      </c>
      <c r="O28" s="94" t="e">
        <f t="shared" si="1"/>
        <v>#DIV/0!</v>
      </c>
      <c r="P28" s="73"/>
      <c r="Q28" s="73"/>
      <c r="R28" s="73"/>
      <c r="S28" s="73"/>
      <c r="T28" s="73"/>
    </row>
    <row r="29" spans="2:20" x14ac:dyDescent="0.25">
      <c r="B29" s="87"/>
      <c r="C29" s="88"/>
      <c r="D29" s="89"/>
      <c r="E29" s="89"/>
      <c r="F29" s="90"/>
      <c r="G29" s="90"/>
      <c r="H29" s="90"/>
      <c r="I29" s="91"/>
      <c r="J29" s="92"/>
      <c r="K29" s="92"/>
      <c r="L29" s="92"/>
      <c r="M29" s="92"/>
      <c r="N29" s="93">
        <f t="shared" si="0"/>
        <v>0</v>
      </c>
      <c r="O29" s="94" t="e">
        <f t="shared" si="1"/>
        <v>#DIV/0!</v>
      </c>
      <c r="P29" s="73"/>
      <c r="Q29" s="73"/>
      <c r="R29" s="73"/>
      <c r="S29" s="73"/>
      <c r="T29" s="73"/>
    </row>
    <row r="30" spans="2:20" x14ac:dyDescent="0.25">
      <c r="B30" s="87"/>
      <c r="C30" s="88"/>
      <c r="D30" s="89"/>
      <c r="E30" s="89"/>
      <c r="F30" s="90"/>
      <c r="G30" s="90"/>
      <c r="H30" s="90"/>
      <c r="I30" s="91"/>
      <c r="J30" s="92"/>
      <c r="K30" s="92"/>
      <c r="L30" s="92"/>
      <c r="M30" s="92"/>
      <c r="N30" s="93">
        <f t="shared" si="0"/>
        <v>0</v>
      </c>
      <c r="O30" s="94" t="e">
        <f t="shared" si="1"/>
        <v>#DIV/0!</v>
      </c>
      <c r="P30" s="73"/>
      <c r="Q30" s="73"/>
      <c r="R30" s="73"/>
      <c r="S30" s="73"/>
      <c r="T30" s="73"/>
    </row>
    <row r="31" spans="2:20" x14ac:dyDescent="0.25">
      <c r="B31" s="87"/>
      <c r="C31" s="88"/>
      <c r="D31" s="89"/>
      <c r="E31" s="89"/>
      <c r="F31" s="90"/>
      <c r="G31" s="90"/>
      <c r="H31" s="90"/>
      <c r="I31" s="91"/>
      <c r="J31" s="92"/>
      <c r="K31" s="92"/>
      <c r="L31" s="92"/>
      <c r="M31" s="92"/>
      <c r="N31" s="93">
        <f t="shared" si="0"/>
        <v>0</v>
      </c>
      <c r="O31" s="94" t="e">
        <f t="shared" si="1"/>
        <v>#DIV/0!</v>
      </c>
      <c r="P31" s="73"/>
      <c r="Q31" s="73"/>
      <c r="R31" s="73"/>
      <c r="S31" s="73"/>
      <c r="T31" s="73"/>
    </row>
    <row r="32" spans="2:20" x14ac:dyDescent="0.25">
      <c r="B32" s="87"/>
      <c r="C32" s="88"/>
      <c r="D32" s="89"/>
      <c r="E32" s="89"/>
      <c r="F32" s="90"/>
      <c r="G32" s="90"/>
      <c r="H32" s="90"/>
      <c r="I32" s="91"/>
      <c r="J32" s="92"/>
      <c r="K32" s="92"/>
      <c r="L32" s="92"/>
      <c r="M32" s="92"/>
      <c r="N32" s="93">
        <f t="shared" si="0"/>
        <v>0</v>
      </c>
      <c r="O32" s="94" t="e">
        <f t="shared" si="1"/>
        <v>#DIV/0!</v>
      </c>
      <c r="P32" s="73"/>
      <c r="Q32" s="73"/>
      <c r="R32" s="73"/>
      <c r="S32" s="73"/>
      <c r="T32" s="73"/>
    </row>
    <row r="33" spans="2:20" x14ac:dyDescent="0.25">
      <c r="B33" s="87"/>
      <c r="C33" s="88"/>
      <c r="D33" s="89"/>
      <c r="E33" s="89"/>
      <c r="F33" s="90"/>
      <c r="G33" s="90"/>
      <c r="H33" s="90"/>
      <c r="I33" s="91"/>
      <c r="J33" s="92"/>
      <c r="K33" s="92"/>
      <c r="L33" s="92"/>
      <c r="M33" s="92"/>
      <c r="N33" s="93">
        <f t="shared" si="0"/>
        <v>0</v>
      </c>
      <c r="O33" s="94" t="e">
        <f t="shared" si="1"/>
        <v>#DIV/0!</v>
      </c>
      <c r="P33" s="73"/>
      <c r="Q33" s="73"/>
      <c r="R33" s="73"/>
      <c r="S33" s="73"/>
      <c r="T33" s="73"/>
    </row>
    <row r="34" spans="2:20" x14ac:dyDescent="0.25">
      <c r="B34" s="87"/>
      <c r="C34" s="88"/>
      <c r="D34" s="89"/>
      <c r="E34" s="89"/>
      <c r="F34" s="90"/>
      <c r="G34" s="90"/>
      <c r="H34" s="90"/>
      <c r="I34" s="91"/>
      <c r="J34" s="92"/>
      <c r="K34" s="92"/>
      <c r="L34" s="92"/>
      <c r="M34" s="92"/>
      <c r="N34" s="93">
        <f t="shared" si="0"/>
        <v>0</v>
      </c>
      <c r="O34" s="94" t="e">
        <f t="shared" si="1"/>
        <v>#DIV/0!</v>
      </c>
      <c r="P34" s="73"/>
      <c r="Q34" s="73"/>
      <c r="R34" s="73"/>
      <c r="S34" s="73"/>
      <c r="T34" s="73"/>
    </row>
    <row r="35" spans="2:20" x14ac:dyDescent="0.25">
      <c r="B35" s="87"/>
      <c r="C35" s="88"/>
      <c r="D35" s="89"/>
      <c r="E35" s="89"/>
      <c r="F35" s="90"/>
      <c r="G35" s="90"/>
      <c r="H35" s="90"/>
      <c r="I35" s="91"/>
      <c r="J35" s="92"/>
      <c r="K35" s="92"/>
      <c r="L35" s="92"/>
      <c r="M35" s="92"/>
      <c r="N35" s="93">
        <f t="shared" si="0"/>
        <v>0</v>
      </c>
      <c r="O35" s="94" t="e">
        <f t="shared" si="1"/>
        <v>#DIV/0!</v>
      </c>
      <c r="P35" s="73"/>
      <c r="Q35" s="73"/>
      <c r="R35" s="73"/>
      <c r="S35" s="73"/>
      <c r="T35" s="73"/>
    </row>
    <row r="36" spans="2:20" x14ac:dyDescent="0.25">
      <c r="B36" s="87"/>
      <c r="C36" s="88"/>
      <c r="D36" s="89"/>
      <c r="E36" s="89"/>
      <c r="F36" s="90"/>
      <c r="G36" s="90"/>
      <c r="H36" s="90"/>
      <c r="I36" s="91"/>
      <c r="J36" s="92"/>
      <c r="K36" s="92"/>
      <c r="L36" s="92"/>
      <c r="M36" s="92"/>
      <c r="N36" s="93">
        <f t="shared" si="0"/>
        <v>0</v>
      </c>
      <c r="O36" s="94" t="e">
        <f t="shared" si="1"/>
        <v>#DIV/0!</v>
      </c>
      <c r="P36" s="73"/>
      <c r="Q36" s="73"/>
      <c r="R36" s="73"/>
      <c r="S36" s="73"/>
      <c r="T36" s="73"/>
    </row>
    <row r="37" spans="2:20" x14ac:dyDescent="0.25">
      <c r="B37" s="87"/>
      <c r="C37" s="88"/>
      <c r="D37" s="89"/>
      <c r="E37" s="89"/>
      <c r="F37" s="90"/>
      <c r="G37" s="90"/>
      <c r="H37" s="90"/>
      <c r="I37" s="91"/>
      <c r="J37" s="92"/>
      <c r="K37" s="92"/>
      <c r="L37" s="92"/>
      <c r="M37" s="92"/>
      <c r="N37" s="93">
        <f t="shared" si="0"/>
        <v>0</v>
      </c>
      <c r="O37" s="94" t="e">
        <f t="shared" si="1"/>
        <v>#DIV/0!</v>
      </c>
      <c r="P37" s="73"/>
      <c r="Q37" s="73"/>
      <c r="R37" s="73"/>
      <c r="S37" s="73"/>
      <c r="T37" s="73"/>
    </row>
    <row r="38" spans="2:20" x14ac:dyDescent="0.25">
      <c r="B38" s="87"/>
      <c r="C38" s="88"/>
      <c r="D38" s="89"/>
      <c r="E38" s="89"/>
      <c r="F38" s="90"/>
      <c r="G38" s="90"/>
      <c r="H38" s="90"/>
      <c r="I38" s="91"/>
      <c r="J38" s="92"/>
      <c r="K38" s="92"/>
      <c r="L38" s="92"/>
      <c r="M38" s="92"/>
      <c r="N38" s="93">
        <f t="shared" si="0"/>
        <v>0</v>
      </c>
      <c r="O38" s="94" t="e">
        <f t="shared" si="1"/>
        <v>#DIV/0!</v>
      </c>
      <c r="P38" s="73"/>
      <c r="Q38" s="73"/>
      <c r="R38" s="73"/>
      <c r="S38" s="73"/>
      <c r="T38" s="73"/>
    </row>
    <row r="39" spans="2:20" x14ac:dyDescent="0.25">
      <c r="B39" s="87"/>
      <c r="C39" s="88"/>
      <c r="D39" s="89"/>
      <c r="E39" s="89"/>
      <c r="F39" s="90"/>
      <c r="G39" s="90"/>
      <c r="H39" s="90"/>
      <c r="I39" s="91"/>
      <c r="J39" s="92"/>
      <c r="K39" s="92"/>
      <c r="L39" s="92"/>
      <c r="M39" s="92"/>
      <c r="N39" s="93">
        <f t="shared" si="0"/>
        <v>0</v>
      </c>
      <c r="O39" s="94" t="e">
        <f t="shared" si="1"/>
        <v>#DIV/0!</v>
      </c>
      <c r="P39" s="73"/>
      <c r="Q39" s="73"/>
      <c r="R39" s="73"/>
      <c r="S39" s="73"/>
      <c r="T39" s="73"/>
    </row>
    <row r="40" spans="2:20" x14ac:dyDescent="0.25">
      <c r="B40" s="87"/>
      <c r="C40" s="88"/>
      <c r="D40" s="89"/>
      <c r="E40" s="89"/>
      <c r="F40" s="90"/>
      <c r="G40" s="90"/>
      <c r="H40" s="90"/>
      <c r="I40" s="91"/>
      <c r="J40" s="92"/>
      <c r="K40" s="92"/>
      <c r="L40" s="92"/>
      <c r="M40" s="92"/>
      <c r="N40" s="93">
        <f t="shared" si="0"/>
        <v>0</v>
      </c>
      <c r="O40" s="94" t="e">
        <f t="shared" si="1"/>
        <v>#DIV/0!</v>
      </c>
      <c r="P40" s="73"/>
      <c r="Q40" s="73"/>
      <c r="R40" s="73"/>
      <c r="S40" s="73"/>
      <c r="T40" s="73"/>
    </row>
    <row r="41" spans="2:20" x14ac:dyDescent="0.25">
      <c r="B41" s="87"/>
      <c r="C41" s="88"/>
      <c r="D41" s="89"/>
      <c r="E41" s="89"/>
      <c r="F41" s="90"/>
      <c r="G41" s="90"/>
      <c r="H41" s="90"/>
      <c r="I41" s="91"/>
      <c r="J41" s="92"/>
      <c r="K41" s="92"/>
      <c r="L41" s="92"/>
      <c r="M41" s="92"/>
      <c r="N41" s="93">
        <f t="shared" si="0"/>
        <v>0</v>
      </c>
      <c r="O41" s="94" t="e">
        <f t="shared" si="1"/>
        <v>#DIV/0!</v>
      </c>
      <c r="P41" s="73"/>
      <c r="Q41" s="73"/>
      <c r="R41" s="73"/>
      <c r="S41" s="73"/>
      <c r="T41" s="73"/>
    </row>
    <row r="42" spans="2:20" x14ac:dyDescent="0.25">
      <c r="B42" s="87"/>
      <c r="C42" s="88"/>
      <c r="D42" s="89"/>
      <c r="E42" s="89"/>
      <c r="F42" s="90"/>
      <c r="G42" s="90"/>
      <c r="H42" s="90"/>
      <c r="I42" s="91"/>
      <c r="J42" s="92"/>
      <c r="K42" s="92"/>
      <c r="L42" s="92"/>
      <c r="M42" s="92"/>
      <c r="N42" s="93">
        <f t="shared" si="0"/>
        <v>0</v>
      </c>
      <c r="O42" s="94" t="e">
        <f t="shared" si="1"/>
        <v>#DIV/0!</v>
      </c>
      <c r="P42" s="73"/>
      <c r="Q42" s="73"/>
      <c r="R42" s="73"/>
      <c r="S42" s="73"/>
      <c r="T42" s="73"/>
    </row>
    <row r="43" spans="2:20" x14ac:dyDescent="0.25">
      <c r="B43" s="87"/>
      <c r="C43" s="88"/>
      <c r="D43" s="89"/>
      <c r="E43" s="89"/>
      <c r="F43" s="90"/>
      <c r="G43" s="90"/>
      <c r="H43" s="90"/>
      <c r="I43" s="91"/>
      <c r="J43" s="92"/>
      <c r="K43" s="92"/>
      <c r="L43" s="92"/>
      <c r="M43" s="92"/>
      <c r="N43" s="93">
        <f t="shared" si="0"/>
        <v>0</v>
      </c>
      <c r="O43" s="94" t="e">
        <f t="shared" si="1"/>
        <v>#DIV/0!</v>
      </c>
      <c r="P43" s="73"/>
      <c r="Q43" s="73"/>
      <c r="R43" s="73"/>
      <c r="S43" s="73"/>
      <c r="T43" s="73"/>
    </row>
    <row r="44" spans="2:20" x14ac:dyDescent="0.25">
      <c r="B44" s="87"/>
      <c r="C44" s="88"/>
      <c r="D44" s="89"/>
      <c r="E44" s="89"/>
      <c r="F44" s="90"/>
      <c r="G44" s="90"/>
      <c r="H44" s="90"/>
      <c r="I44" s="91"/>
      <c r="J44" s="92"/>
      <c r="K44" s="92"/>
      <c r="L44" s="92"/>
      <c r="M44" s="92"/>
      <c r="N44" s="93">
        <f t="shared" si="0"/>
        <v>0</v>
      </c>
      <c r="O44" s="94" t="e">
        <f t="shared" si="1"/>
        <v>#DIV/0!</v>
      </c>
      <c r="P44" s="73"/>
      <c r="Q44" s="73"/>
      <c r="R44" s="73"/>
      <c r="S44" s="73"/>
      <c r="T44" s="73"/>
    </row>
    <row r="45" spans="2:20" x14ac:dyDescent="0.25">
      <c r="B45" s="87"/>
      <c r="C45" s="88"/>
      <c r="D45" s="89"/>
      <c r="E45" s="89"/>
      <c r="F45" s="90"/>
      <c r="G45" s="90"/>
      <c r="H45" s="90"/>
      <c r="I45" s="91"/>
      <c r="J45" s="92"/>
      <c r="K45" s="92"/>
      <c r="L45" s="92"/>
      <c r="M45" s="92"/>
      <c r="N45" s="93">
        <f t="shared" si="0"/>
        <v>0</v>
      </c>
      <c r="O45" s="94" t="e">
        <f t="shared" si="1"/>
        <v>#DIV/0!</v>
      </c>
      <c r="P45" s="73"/>
      <c r="Q45" s="73"/>
      <c r="R45" s="73"/>
      <c r="S45" s="73"/>
      <c r="T45" s="73"/>
    </row>
    <row r="46" spans="2:20" x14ac:dyDescent="0.25">
      <c r="B46" s="87"/>
      <c r="C46" s="88"/>
      <c r="D46" s="89"/>
      <c r="E46" s="89"/>
      <c r="F46" s="90"/>
      <c r="G46" s="90"/>
      <c r="H46" s="90"/>
      <c r="I46" s="91"/>
      <c r="J46" s="92"/>
      <c r="K46" s="92"/>
      <c r="L46" s="92"/>
      <c r="M46" s="92"/>
      <c r="N46" s="93">
        <f t="shared" si="0"/>
        <v>0</v>
      </c>
      <c r="O46" s="94" t="e">
        <f t="shared" si="1"/>
        <v>#DIV/0!</v>
      </c>
      <c r="P46" s="73"/>
      <c r="Q46" s="73"/>
      <c r="R46" s="73"/>
      <c r="S46" s="73"/>
      <c r="T46" s="73"/>
    </row>
    <row r="47" spans="2:20" x14ac:dyDescent="0.25">
      <c r="B47" s="87"/>
      <c r="C47" s="88"/>
      <c r="D47" s="89"/>
      <c r="E47" s="89"/>
      <c r="F47" s="90"/>
      <c r="G47" s="90"/>
      <c r="H47" s="90"/>
      <c r="I47" s="91"/>
      <c r="J47" s="92"/>
      <c r="K47" s="92"/>
      <c r="L47" s="92"/>
      <c r="M47" s="92"/>
      <c r="N47" s="93">
        <f t="shared" si="0"/>
        <v>0</v>
      </c>
      <c r="O47" s="94" t="e">
        <f t="shared" si="1"/>
        <v>#DIV/0!</v>
      </c>
      <c r="P47" s="73"/>
      <c r="Q47" s="73"/>
      <c r="R47" s="73"/>
      <c r="S47" s="73"/>
      <c r="T47" s="73"/>
    </row>
    <row r="48" spans="2:20" x14ac:dyDescent="0.25">
      <c r="B48" s="87"/>
      <c r="C48" s="88"/>
      <c r="D48" s="89"/>
      <c r="E48" s="89"/>
      <c r="F48" s="90"/>
      <c r="G48" s="90"/>
      <c r="H48" s="90"/>
      <c r="I48" s="91"/>
      <c r="J48" s="92"/>
      <c r="K48" s="92"/>
      <c r="L48" s="92"/>
      <c r="M48" s="92"/>
      <c r="N48" s="93">
        <f t="shared" si="0"/>
        <v>0</v>
      </c>
      <c r="O48" s="94" t="e">
        <f t="shared" si="1"/>
        <v>#DIV/0!</v>
      </c>
      <c r="P48" s="73"/>
      <c r="Q48" s="73"/>
      <c r="R48" s="73"/>
      <c r="S48" s="73"/>
      <c r="T48" s="73"/>
    </row>
    <row r="49" spans="2:20" x14ac:dyDescent="0.25">
      <c r="B49" s="87"/>
      <c r="C49" s="88"/>
      <c r="D49" s="89"/>
      <c r="E49" s="89"/>
      <c r="F49" s="90"/>
      <c r="G49" s="90"/>
      <c r="H49" s="90"/>
      <c r="I49" s="91"/>
      <c r="J49" s="92"/>
      <c r="K49" s="92"/>
      <c r="L49" s="92"/>
      <c r="M49" s="92"/>
      <c r="N49" s="93">
        <f t="shared" si="0"/>
        <v>0</v>
      </c>
      <c r="O49" s="94" t="e">
        <f t="shared" si="1"/>
        <v>#DIV/0!</v>
      </c>
      <c r="P49" s="73"/>
      <c r="Q49" s="73"/>
      <c r="R49" s="73"/>
      <c r="S49" s="73"/>
      <c r="T49" s="73"/>
    </row>
    <row r="50" spans="2:20" x14ac:dyDescent="0.25">
      <c r="B50" s="87"/>
      <c r="C50" s="88"/>
      <c r="D50" s="89"/>
      <c r="E50" s="89"/>
      <c r="F50" s="90"/>
      <c r="G50" s="90"/>
      <c r="H50" s="90"/>
      <c r="I50" s="91"/>
      <c r="J50" s="92"/>
      <c r="K50" s="92"/>
      <c r="L50" s="92"/>
      <c r="M50" s="92"/>
      <c r="N50" s="93">
        <f t="shared" si="0"/>
        <v>0</v>
      </c>
      <c r="O50" s="94" t="e">
        <f t="shared" si="1"/>
        <v>#DIV/0!</v>
      </c>
      <c r="P50" s="73"/>
      <c r="Q50" s="73"/>
      <c r="R50" s="73"/>
      <c r="S50" s="73"/>
      <c r="T50" s="73"/>
    </row>
    <row r="51" spans="2:20" x14ac:dyDescent="0.25">
      <c r="B51" s="87"/>
      <c r="C51" s="88"/>
      <c r="D51" s="89"/>
      <c r="E51" s="89"/>
      <c r="F51" s="90"/>
      <c r="G51" s="90"/>
      <c r="H51" s="90"/>
      <c r="I51" s="91"/>
      <c r="J51" s="92"/>
      <c r="K51" s="92"/>
      <c r="L51" s="92"/>
      <c r="M51" s="92"/>
      <c r="N51" s="93">
        <f t="shared" si="0"/>
        <v>0</v>
      </c>
      <c r="O51" s="94" t="e">
        <f t="shared" si="1"/>
        <v>#DIV/0!</v>
      </c>
      <c r="P51" s="73"/>
      <c r="Q51" s="73"/>
      <c r="R51" s="73"/>
      <c r="S51" s="73"/>
      <c r="T51" s="73"/>
    </row>
    <row r="52" spans="2:20" x14ac:dyDescent="0.25">
      <c r="B52" s="87"/>
      <c r="C52" s="88"/>
      <c r="D52" s="89"/>
      <c r="E52" s="89"/>
      <c r="F52" s="90"/>
      <c r="G52" s="90"/>
      <c r="H52" s="90"/>
      <c r="I52" s="91"/>
      <c r="J52" s="92"/>
      <c r="K52" s="92"/>
      <c r="L52" s="92"/>
      <c r="M52" s="92"/>
      <c r="N52" s="93">
        <f t="shared" si="0"/>
        <v>0</v>
      </c>
      <c r="O52" s="94" t="e">
        <f t="shared" si="1"/>
        <v>#DIV/0!</v>
      </c>
      <c r="P52" s="73"/>
      <c r="Q52" s="73"/>
      <c r="R52" s="73"/>
      <c r="S52" s="73"/>
      <c r="T52" s="73"/>
    </row>
    <row r="53" spans="2:20" x14ac:dyDescent="0.25">
      <c r="B53" s="87"/>
      <c r="C53" s="88"/>
      <c r="D53" s="89"/>
      <c r="E53" s="89"/>
      <c r="F53" s="90"/>
      <c r="G53" s="90"/>
      <c r="H53" s="90"/>
      <c r="I53" s="91"/>
      <c r="J53" s="92"/>
      <c r="K53" s="92"/>
      <c r="L53" s="92"/>
      <c r="M53" s="92"/>
      <c r="N53" s="93">
        <f t="shared" si="0"/>
        <v>0</v>
      </c>
      <c r="O53" s="94" t="e">
        <f t="shared" si="1"/>
        <v>#DIV/0!</v>
      </c>
      <c r="P53" s="73"/>
      <c r="Q53" s="73"/>
      <c r="R53" s="73"/>
      <c r="S53" s="73"/>
      <c r="T53" s="73"/>
    </row>
    <row r="54" spans="2:20" x14ac:dyDescent="0.25">
      <c r="B54" s="87"/>
      <c r="C54" s="88"/>
      <c r="D54" s="89"/>
      <c r="E54" s="89"/>
      <c r="F54" s="90"/>
      <c r="G54" s="90"/>
      <c r="H54" s="90"/>
      <c r="I54" s="91"/>
      <c r="J54" s="92"/>
      <c r="K54" s="92"/>
      <c r="L54" s="92"/>
      <c r="M54" s="92"/>
      <c r="N54" s="93">
        <f t="shared" si="0"/>
        <v>0</v>
      </c>
      <c r="O54" s="94" t="e">
        <f t="shared" si="1"/>
        <v>#DIV/0!</v>
      </c>
      <c r="P54" s="73"/>
      <c r="Q54" s="73"/>
      <c r="R54" s="73"/>
      <c r="S54" s="73"/>
      <c r="T54" s="73"/>
    </row>
    <row r="55" spans="2:20" x14ac:dyDescent="0.25">
      <c r="B55" s="87"/>
      <c r="C55" s="88"/>
      <c r="D55" s="89"/>
      <c r="E55" s="89"/>
      <c r="F55" s="90"/>
      <c r="G55" s="90"/>
      <c r="H55" s="90"/>
      <c r="I55" s="91"/>
      <c r="J55" s="92"/>
      <c r="K55" s="92"/>
      <c r="L55" s="92"/>
      <c r="M55" s="92"/>
      <c r="N55" s="93">
        <f t="shared" si="0"/>
        <v>0</v>
      </c>
      <c r="O55" s="94" t="e">
        <f t="shared" si="1"/>
        <v>#DIV/0!</v>
      </c>
      <c r="P55" s="73"/>
      <c r="Q55" s="73"/>
      <c r="R55" s="73"/>
      <c r="S55" s="73"/>
      <c r="T55" s="73"/>
    </row>
    <row r="56" spans="2:20" x14ac:dyDescent="0.25">
      <c r="B56" s="87"/>
      <c r="C56" s="88"/>
      <c r="D56" s="89"/>
      <c r="E56" s="89"/>
      <c r="F56" s="90"/>
      <c r="G56" s="90"/>
      <c r="H56" s="90"/>
      <c r="I56" s="91"/>
      <c r="J56" s="92"/>
      <c r="K56" s="92"/>
      <c r="L56" s="92"/>
      <c r="M56" s="92"/>
      <c r="N56" s="93">
        <f t="shared" si="0"/>
        <v>0</v>
      </c>
      <c r="O56" s="94" t="e">
        <f t="shared" si="1"/>
        <v>#DIV/0!</v>
      </c>
      <c r="P56" s="73"/>
      <c r="Q56" s="73"/>
      <c r="R56" s="73"/>
      <c r="S56" s="73"/>
      <c r="T56" s="73"/>
    </row>
    <row r="57" spans="2:20" x14ac:dyDescent="0.25">
      <c r="B57" s="87"/>
      <c r="C57" s="88"/>
      <c r="D57" s="89"/>
      <c r="E57" s="89"/>
      <c r="F57" s="90"/>
      <c r="G57" s="90"/>
      <c r="H57" s="90"/>
      <c r="I57" s="91"/>
      <c r="J57" s="92"/>
      <c r="K57" s="92"/>
      <c r="L57" s="92"/>
      <c r="M57" s="92"/>
      <c r="N57" s="93">
        <f t="shared" si="0"/>
        <v>0</v>
      </c>
      <c r="O57" s="94" t="e">
        <f t="shared" si="1"/>
        <v>#DIV/0!</v>
      </c>
      <c r="P57" s="73"/>
      <c r="Q57" s="73"/>
      <c r="R57" s="73"/>
      <c r="S57" s="73"/>
      <c r="T57" s="73"/>
    </row>
    <row r="58" spans="2:20" x14ac:dyDescent="0.25">
      <c r="B58" s="87"/>
      <c r="C58" s="88"/>
      <c r="D58" s="89"/>
      <c r="E58" s="89"/>
      <c r="F58" s="90"/>
      <c r="G58" s="90"/>
      <c r="H58" s="90"/>
      <c r="I58" s="91"/>
      <c r="J58" s="92"/>
      <c r="K58" s="92"/>
      <c r="L58" s="92"/>
      <c r="M58" s="92"/>
      <c r="N58" s="93">
        <f t="shared" si="0"/>
        <v>0</v>
      </c>
      <c r="O58" s="94" t="e">
        <f t="shared" si="1"/>
        <v>#DIV/0!</v>
      </c>
      <c r="P58" s="73"/>
      <c r="Q58" s="73"/>
      <c r="R58" s="73"/>
      <c r="S58" s="73"/>
      <c r="T58" s="73"/>
    </row>
    <row r="59" spans="2:20" x14ac:dyDescent="0.25">
      <c r="B59" s="87"/>
      <c r="C59" s="88"/>
      <c r="D59" s="89"/>
      <c r="E59" s="89"/>
      <c r="F59" s="90"/>
      <c r="G59" s="90"/>
      <c r="H59" s="90"/>
      <c r="I59" s="91"/>
      <c r="J59" s="92"/>
      <c r="K59" s="92"/>
      <c r="L59" s="92"/>
      <c r="M59" s="92"/>
      <c r="N59" s="93">
        <f t="shared" si="0"/>
        <v>0</v>
      </c>
      <c r="O59" s="94" t="e">
        <f t="shared" si="1"/>
        <v>#DIV/0!</v>
      </c>
      <c r="P59" s="73"/>
      <c r="Q59" s="73"/>
      <c r="R59" s="73"/>
      <c r="S59" s="73"/>
      <c r="T59" s="73"/>
    </row>
    <row r="60" spans="2:20" x14ac:dyDescent="0.25">
      <c r="B60" s="87"/>
      <c r="C60" s="88"/>
      <c r="D60" s="89"/>
      <c r="E60" s="89"/>
      <c r="F60" s="90"/>
      <c r="G60" s="90"/>
      <c r="H60" s="90"/>
      <c r="I60" s="91"/>
      <c r="J60" s="92"/>
      <c r="K60" s="92"/>
      <c r="L60" s="92"/>
      <c r="M60" s="92"/>
      <c r="N60" s="93">
        <f t="shared" si="0"/>
        <v>0</v>
      </c>
      <c r="O60" s="94" t="e">
        <f t="shared" si="1"/>
        <v>#DIV/0!</v>
      </c>
      <c r="P60" s="73"/>
      <c r="Q60" s="73"/>
      <c r="R60" s="73"/>
      <c r="S60" s="73"/>
      <c r="T60" s="73"/>
    </row>
    <row r="61" spans="2:20" x14ac:dyDescent="0.25">
      <c r="B61" s="87"/>
      <c r="C61" s="88"/>
      <c r="D61" s="89"/>
      <c r="E61" s="89"/>
      <c r="F61" s="90"/>
      <c r="G61" s="90"/>
      <c r="H61" s="90"/>
      <c r="I61" s="91"/>
      <c r="J61" s="92"/>
      <c r="K61" s="92"/>
      <c r="L61" s="92"/>
      <c r="M61" s="92"/>
      <c r="N61" s="93">
        <f t="shared" si="0"/>
        <v>0</v>
      </c>
      <c r="O61" s="94" t="e">
        <f t="shared" si="1"/>
        <v>#DIV/0!</v>
      </c>
      <c r="P61" s="73"/>
      <c r="Q61" s="73"/>
      <c r="R61" s="73"/>
      <c r="S61" s="73"/>
      <c r="T61" s="73"/>
    </row>
    <row r="62" spans="2:20" x14ac:dyDescent="0.25">
      <c r="B62" s="87"/>
      <c r="C62" s="88"/>
      <c r="D62" s="89"/>
      <c r="E62" s="89"/>
      <c r="F62" s="90"/>
      <c r="G62" s="90"/>
      <c r="H62" s="90"/>
      <c r="I62" s="91"/>
      <c r="J62" s="92"/>
      <c r="K62" s="92"/>
      <c r="L62" s="92"/>
      <c r="M62" s="92"/>
      <c r="N62" s="93">
        <f t="shared" si="0"/>
        <v>0</v>
      </c>
      <c r="O62" s="94" t="e">
        <f t="shared" si="1"/>
        <v>#DIV/0!</v>
      </c>
      <c r="P62" s="73"/>
      <c r="Q62" s="73"/>
      <c r="R62" s="73"/>
      <c r="S62" s="73"/>
      <c r="T62" s="73"/>
    </row>
    <row r="63" spans="2:20" x14ac:dyDescent="0.25">
      <c r="B63" s="87"/>
      <c r="C63" s="88"/>
      <c r="D63" s="89"/>
      <c r="E63" s="89"/>
      <c r="F63" s="90"/>
      <c r="G63" s="90"/>
      <c r="H63" s="90"/>
      <c r="I63" s="91"/>
      <c r="J63" s="92"/>
      <c r="K63" s="92"/>
      <c r="L63" s="92"/>
      <c r="M63" s="92"/>
      <c r="N63" s="93">
        <f t="shared" si="0"/>
        <v>0</v>
      </c>
      <c r="O63" s="94" t="e">
        <f t="shared" si="1"/>
        <v>#DIV/0!</v>
      </c>
      <c r="P63" s="73"/>
      <c r="Q63" s="73"/>
      <c r="R63" s="73"/>
      <c r="S63" s="73"/>
      <c r="T63" s="73"/>
    </row>
    <row r="64" spans="2:20" x14ac:dyDescent="0.25">
      <c r="B64" s="87"/>
      <c r="C64" s="88"/>
      <c r="D64" s="89"/>
      <c r="E64" s="89"/>
      <c r="F64" s="90"/>
      <c r="G64" s="90"/>
      <c r="H64" s="90"/>
      <c r="I64" s="91"/>
      <c r="J64" s="92"/>
      <c r="K64" s="92"/>
      <c r="L64" s="92"/>
      <c r="M64" s="92"/>
      <c r="N64" s="93">
        <f t="shared" si="0"/>
        <v>0</v>
      </c>
      <c r="O64" s="94" t="e">
        <f t="shared" si="1"/>
        <v>#DIV/0!</v>
      </c>
      <c r="P64" s="73"/>
      <c r="Q64" s="73"/>
      <c r="R64" s="73"/>
      <c r="S64" s="73"/>
      <c r="T64" s="73"/>
    </row>
    <row r="65" spans="2:20" x14ac:dyDescent="0.25">
      <c r="B65" s="87"/>
      <c r="C65" s="88"/>
      <c r="D65" s="89"/>
      <c r="E65" s="89"/>
      <c r="F65" s="90"/>
      <c r="G65" s="90"/>
      <c r="H65" s="90"/>
      <c r="I65" s="91"/>
      <c r="J65" s="92"/>
      <c r="K65" s="92"/>
      <c r="L65" s="92"/>
      <c r="M65" s="92"/>
      <c r="N65" s="93">
        <f t="shared" si="0"/>
        <v>0</v>
      </c>
      <c r="O65" s="94" t="e">
        <f t="shared" si="1"/>
        <v>#DIV/0!</v>
      </c>
      <c r="P65" s="73"/>
      <c r="Q65" s="73"/>
      <c r="R65" s="73"/>
      <c r="S65" s="73"/>
      <c r="T65" s="73"/>
    </row>
    <row r="66" spans="2:20" x14ac:dyDescent="0.25">
      <c r="B66" s="87"/>
      <c r="C66" s="88"/>
      <c r="D66" s="89"/>
      <c r="E66" s="89"/>
      <c r="F66" s="90"/>
      <c r="G66" s="90"/>
      <c r="H66" s="90"/>
      <c r="I66" s="91"/>
      <c r="J66" s="92"/>
      <c r="K66" s="92"/>
      <c r="L66" s="92"/>
      <c r="M66" s="92"/>
      <c r="N66" s="93">
        <f t="shared" si="0"/>
        <v>0</v>
      </c>
      <c r="O66" s="94" t="e">
        <f t="shared" si="1"/>
        <v>#DIV/0!</v>
      </c>
      <c r="P66" s="73"/>
      <c r="Q66" s="73"/>
      <c r="R66" s="73"/>
      <c r="S66" s="73"/>
      <c r="T66" s="73"/>
    </row>
    <row r="67" spans="2:20" x14ac:dyDescent="0.25">
      <c r="B67" s="87"/>
      <c r="C67" s="88"/>
      <c r="D67" s="89"/>
      <c r="E67" s="89"/>
      <c r="F67" s="90"/>
      <c r="G67" s="90"/>
      <c r="H67" s="90"/>
      <c r="I67" s="91"/>
      <c r="J67" s="92"/>
      <c r="K67" s="92"/>
      <c r="L67" s="92"/>
      <c r="M67" s="92"/>
      <c r="N67" s="93">
        <f t="shared" si="0"/>
        <v>0</v>
      </c>
      <c r="O67" s="94" t="e">
        <f t="shared" si="1"/>
        <v>#DIV/0!</v>
      </c>
      <c r="P67" s="73"/>
      <c r="Q67" s="73"/>
      <c r="R67" s="73"/>
      <c r="S67" s="73"/>
      <c r="T67" s="73"/>
    </row>
    <row r="68" spans="2:20" x14ac:dyDescent="0.25">
      <c r="B68" s="87"/>
      <c r="C68" s="88"/>
      <c r="D68" s="89"/>
      <c r="E68" s="89"/>
      <c r="F68" s="90"/>
      <c r="G68" s="90"/>
      <c r="H68" s="90"/>
      <c r="I68" s="91"/>
      <c r="J68" s="92"/>
      <c r="K68" s="92"/>
      <c r="L68" s="92"/>
      <c r="M68" s="92"/>
      <c r="N68" s="93">
        <f t="shared" si="0"/>
        <v>0</v>
      </c>
      <c r="O68" s="94" t="e">
        <f t="shared" si="1"/>
        <v>#DIV/0!</v>
      </c>
      <c r="P68" s="73"/>
      <c r="Q68" s="73"/>
      <c r="R68" s="73"/>
      <c r="S68" s="73"/>
      <c r="T68" s="73"/>
    </row>
    <row r="69" spans="2:20" x14ac:dyDescent="0.25">
      <c r="B69" s="87"/>
      <c r="C69" s="88"/>
      <c r="D69" s="89"/>
      <c r="E69" s="89"/>
      <c r="F69" s="90"/>
      <c r="G69" s="90"/>
      <c r="H69" s="90"/>
      <c r="I69" s="91"/>
      <c r="J69" s="92"/>
      <c r="K69" s="92"/>
      <c r="L69" s="92"/>
      <c r="M69" s="92"/>
      <c r="N69" s="93">
        <f t="shared" si="0"/>
        <v>0</v>
      </c>
      <c r="O69" s="94" t="e">
        <f t="shared" si="1"/>
        <v>#DIV/0!</v>
      </c>
      <c r="P69" s="73"/>
      <c r="Q69" s="73"/>
      <c r="R69" s="73"/>
      <c r="S69" s="73"/>
      <c r="T69" s="73"/>
    </row>
    <row r="70" spans="2:20" x14ac:dyDescent="0.25">
      <c r="B70" s="87"/>
      <c r="C70" s="88"/>
      <c r="D70" s="89"/>
      <c r="E70" s="89"/>
      <c r="F70" s="90"/>
      <c r="G70" s="90"/>
      <c r="H70" s="90"/>
      <c r="I70" s="91"/>
      <c r="J70" s="92"/>
      <c r="K70" s="92"/>
      <c r="L70" s="92"/>
      <c r="M70" s="92"/>
      <c r="N70" s="93">
        <f t="shared" si="0"/>
        <v>0</v>
      </c>
      <c r="O70" s="94" t="e">
        <f t="shared" si="1"/>
        <v>#DIV/0!</v>
      </c>
      <c r="P70" s="73"/>
      <c r="Q70" s="73"/>
      <c r="R70" s="73"/>
      <c r="S70" s="73"/>
      <c r="T70" s="73"/>
    </row>
    <row r="71" spans="2:20" x14ac:dyDescent="0.25">
      <c r="B71" s="87"/>
      <c r="C71" s="88"/>
      <c r="D71" s="89"/>
      <c r="E71" s="89"/>
      <c r="F71" s="90"/>
      <c r="G71" s="90"/>
      <c r="H71" s="90"/>
      <c r="I71" s="91"/>
      <c r="J71" s="92"/>
      <c r="K71" s="92"/>
      <c r="L71" s="92"/>
      <c r="M71" s="92"/>
      <c r="N71" s="93">
        <f t="shared" si="0"/>
        <v>0</v>
      </c>
      <c r="O71" s="94" t="e">
        <f t="shared" si="1"/>
        <v>#DIV/0!</v>
      </c>
      <c r="P71" s="73"/>
      <c r="Q71" s="73"/>
      <c r="R71" s="73"/>
      <c r="S71" s="73"/>
      <c r="T71" s="73"/>
    </row>
    <row r="72" spans="2:20" x14ac:dyDescent="0.25">
      <c r="B72" s="87"/>
      <c r="C72" s="88"/>
      <c r="D72" s="89"/>
      <c r="E72" s="89"/>
      <c r="F72" s="90"/>
      <c r="G72" s="90"/>
      <c r="H72" s="90"/>
      <c r="I72" s="91"/>
      <c r="J72" s="92"/>
      <c r="K72" s="92"/>
      <c r="L72" s="92"/>
      <c r="M72" s="92"/>
      <c r="N72" s="93">
        <f t="shared" ref="N72:N111" si="2">+M72-L72</f>
        <v>0</v>
      </c>
      <c r="O72" s="94" t="e">
        <f t="shared" ref="O72:O111" si="3">+N72/K72</f>
        <v>#DIV/0!</v>
      </c>
      <c r="P72" s="73"/>
      <c r="Q72" s="73"/>
      <c r="R72" s="73"/>
      <c r="S72" s="73"/>
      <c r="T72" s="73"/>
    </row>
    <row r="73" spans="2:20" x14ac:dyDescent="0.25">
      <c r="B73" s="87"/>
      <c r="C73" s="88"/>
      <c r="D73" s="89"/>
      <c r="E73" s="89"/>
      <c r="F73" s="90"/>
      <c r="G73" s="90"/>
      <c r="H73" s="90"/>
      <c r="I73" s="91"/>
      <c r="J73" s="92"/>
      <c r="K73" s="92"/>
      <c r="L73" s="92"/>
      <c r="M73" s="92"/>
      <c r="N73" s="93">
        <f t="shared" si="2"/>
        <v>0</v>
      </c>
      <c r="O73" s="94" t="e">
        <f t="shared" si="3"/>
        <v>#DIV/0!</v>
      </c>
      <c r="P73" s="73"/>
      <c r="Q73" s="73"/>
      <c r="R73" s="73"/>
      <c r="S73" s="73"/>
      <c r="T73" s="73"/>
    </row>
    <row r="74" spans="2:20" x14ac:dyDescent="0.25">
      <c r="B74" s="87"/>
      <c r="C74" s="88"/>
      <c r="D74" s="89"/>
      <c r="E74" s="89"/>
      <c r="F74" s="90"/>
      <c r="G74" s="90"/>
      <c r="H74" s="90"/>
      <c r="I74" s="91"/>
      <c r="J74" s="92"/>
      <c r="K74" s="92"/>
      <c r="L74" s="92"/>
      <c r="M74" s="92"/>
      <c r="N74" s="93">
        <f t="shared" si="2"/>
        <v>0</v>
      </c>
      <c r="O74" s="94" t="e">
        <f t="shared" si="3"/>
        <v>#DIV/0!</v>
      </c>
      <c r="P74" s="73"/>
      <c r="Q74" s="73"/>
      <c r="R74" s="73"/>
      <c r="S74" s="73"/>
      <c r="T74" s="73"/>
    </row>
    <row r="75" spans="2:20" x14ac:dyDescent="0.25">
      <c r="B75" s="87"/>
      <c r="C75" s="88"/>
      <c r="D75" s="89"/>
      <c r="E75" s="89"/>
      <c r="F75" s="90"/>
      <c r="G75" s="90"/>
      <c r="H75" s="90"/>
      <c r="I75" s="91"/>
      <c r="J75" s="92"/>
      <c r="K75" s="92"/>
      <c r="L75" s="92"/>
      <c r="M75" s="92"/>
      <c r="N75" s="93">
        <f t="shared" si="2"/>
        <v>0</v>
      </c>
      <c r="O75" s="94" t="e">
        <f t="shared" si="3"/>
        <v>#DIV/0!</v>
      </c>
      <c r="P75" s="73"/>
      <c r="Q75" s="73"/>
      <c r="R75" s="73"/>
      <c r="S75" s="73"/>
      <c r="T75" s="73"/>
    </row>
    <row r="76" spans="2:20" x14ac:dyDescent="0.25">
      <c r="B76" s="87"/>
      <c r="C76" s="88"/>
      <c r="D76" s="89"/>
      <c r="E76" s="89"/>
      <c r="F76" s="90"/>
      <c r="G76" s="90"/>
      <c r="H76" s="90"/>
      <c r="I76" s="91"/>
      <c r="J76" s="92"/>
      <c r="K76" s="92"/>
      <c r="L76" s="92"/>
      <c r="M76" s="92"/>
      <c r="N76" s="93">
        <f t="shared" si="2"/>
        <v>0</v>
      </c>
      <c r="O76" s="94" t="e">
        <f t="shared" si="3"/>
        <v>#DIV/0!</v>
      </c>
      <c r="P76" s="73"/>
      <c r="Q76" s="73"/>
      <c r="R76" s="73"/>
      <c r="S76" s="73"/>
      <c r="T76" s="73"/>
    </row>
    <row r="77" spans="2:20" x14ac:dyDescent="0.25">
      <c r="B77" s="87"/>
      <c r="C77" s="88"/>
      <c r="D77" s="89"/>
      <c r="E77" s="89"/>
      <c r="F77" s="90"/>
      <c r="G77" s="90"/>
      <c r="H77" s="90"/>
      <c r="I77" s="91"/>
      <c r="J77" s="92"/>
      <c r="K77" s="92"/>
      <c r="L77" s="92"/>
      <c r="M77" s="92"/>
      <c r="N77" s="93">
        <f t="shared" si="2"/>
        <v>0</v>
      </c>
      <c r="O77" s="94" t="e">
        <f t="shared" si="3"/>
        <v>#DIV/0!</v>
      </c>
      <c r="P77" s="73"/>
      <c r="Q77" s="73"/>
      <c r="R77" s="73"/>
      <c r="S77" s="73"/>
      <c r="T77" s="73"/>
    </row>
    <row r="78" spans="2:20" x14ac:dyDescent="0.25">
      <c r="B78" s="87"/>
      <c r="C78" s="88"/>
      <c r="D78" s="89"/>
      <c r="E78" s="89"/>
      <c r="F78" s="90"/>
      <c r="G78" s="90"/>
      <c r="H78" s="90"/>
      <c r="I78" s="91"/>
      <c r="J78" s="92"/>
      <c r="K78" s="92"/>
      <c r="L78" s="92"/>
      <c r="M78" s="92"/>
      <c r="N78" s="93">
        <f t="shared" si="2"/>
        <v>0</v>
      </c>
      <c r="O78" s="94" t="e">
        <f t="shared" si="3"/>
        <v>#DIV/0!</v>
      </c>
      <c r="P78" s="73"/>
      <c r="Q78" s="73"/>
      <c r="R78" s="73"/>
      <c r="S78" s="73"/>
      <c r="T78" s="73"/>
    </row>
    <row r="79" spans="2:20" x14ac:dyDescent="0.25">
      <c r="B79" s="87"/>
      <c r="C79" s="88"/>
      <c r="D79" s="89"/>
      <c r="E79" s="89"/>
      <c r="F79" s="90"/>
      <c r="G79" s="90"/>
      <c r="H79" s="90"/>
      <c r="I79" s="91"/>
      <c r="J79" s="92"/>
      <c r="K79" s="92"/>
      <c r="L79" s="92"/>
      <c r="M79" s="92"/>
      <c r="N79" s="93">
        <f t="shared" si="2"/>
        <v>0</v>
      </c>
      <c r="O79" s="94" t="e">
        <f t="shared" si="3"/>
        <v>#DIV/0!</v>
      </c>
      <c r="P79" s="73"/>
      <c r="Q79" s="73"/>
      <c r="R79" s="73"/>
      <c r="S79" s="73"/>
      <c r="T79" s="73"/>
    </row>
    <row r="80" spans="2:20" x14ac:dyDescent="0.25">
      <c r="B80" s="87"/>
      <c r="C80" s="88"/>
      <c r="D80" s="89"/>
      <c r="E80" s="89"/>
      <c r="F80" s="90"/>
      <c r="G80" s="90"/>
      <c r="H80" s="90"/>
      <c r="I80" s="91"/>
      <c r="J80" s="92"/>
      <c r="K80" s="92"/>
      <c r="L80" s="92"/>
      <c r="M80" s="92"/>
      <c r="N80" s="93">
        <f t="shared" si="2"/>
        <v>0</v>
      </c>
      <c r="O80" s="94" t="e">
        <f t="shared" si="3"/>
        <v>#DIV/0!</v>
      </c>
      <c r="P80" s="73"/>
      <c r="Q80" s="73"/>
      <c r="R80" s="73"/>
      <c r="S80" s="73"/>
      <c r="T80" s="73"/>
    </row>
    <row r="81" spans="2:20" x14ac:dyDescent="0.25">
      <c r="B81" s="87"/>
      <c r="C81" s="88"/>
      <c r="D81" s="89"/>
      <c r="E81" s="89"/>
      <c r="F81" s="90"/>
      <c r="G81" s="90"/>
      <c r="H81" s="90"/>
      <c r="I81" s="91"/>
      <c r="J81" s="92"/>
      <c r="K81" s="92"/>
      <c r="L81" s="92"/>
      <c r="M81" s="92"/>
      <c r="N81" s="93">
        <f t="shared" si="2"/>
        <v>0</v>
      </c>
      <c r="O81" s="94" t="e">
        <f t="shared" si="3"/>
        <v>#DIV/0!</v>
      </c>
      <c r="P81" s="73"/>
      <c r="Q81" s="73"/>
      <c r="R81" s="73"/>
      <c r="S81" s="73"/>
      <c r="T81" s="73"/>
    </row>
    <row r="82" spans="2:20" x14ac:dyDescent="0.25">
      <c r="B82" s="87"/>
      <c r="C82" s="88"/>
      <c r="D82" s="89"/>
      <c r="E82" s="89"/>
      <c r="F82" s="90"/>
      <c r="G82" s="90"/>
      <c r="H82" s="90"/>
      <c r="I82" s="91"/>
      <c r="J82" s="92"/>
      <c r="K82" s="92"/>
      <c r="L82" s="92"/>
      <c r="M82" s="92"/>
      <c r="N82" s="93">
        <f t="shared" si="2"/>
        <v>0</v>
      </c>
      <c r="O82" s="94" t="e">
        <f t="shared" si="3"/>
        <v>#DIV/0!</v>
      </c>
      <c r="P82" s="73"/>
      <c r="Q82" s="73"/>
      <c r="R82" s="73"/>
      <c r="S82" s="73"/>
      <c r="T82" s="73"/>
    </row>
    <row r="83" spans="2:20" x14ac:dyDescent="0.25">
      <c r="B83" s="87"/>
      <c r="C83" s="88"/>
      <c r="D83" s="89"/>
      <c r="E83" s="89"/>
      <c r="F83" s="90"/>
      <c r="G83" s="90"/>
      <c r="H83" s="90"/>
      <c r="I83" s="91"/>
      <c r="J83" s="92"/>
      <c r="K83" s="92"/>
      <c r="L83" s="92"/>
      <c r="M83" s="92"/>
      <c r="N83" s="93">
        <f t="shared" si="2"/>
        <v>0</v>
      </c>
      <c r="O83" s="94" t="e">
        <f t="shared" si="3"/>
        <v>#DIV/0!</v>
      </c>
      <c r="P83" s="73"/>
      <c r="Q83" s="73"/>
      <c r="R83" s="73"/>
      <c r="S83" s="73"/>
      <c r="T83" s="73"/>
    </row>
    <row r="84" spans="2:20" x14ac:dyDescent="0.25">
      <c r="B84" s="87"/>
      <c r="C84" s="88"/>
      <c r="D84" s="89"/>
      <c r="E84" s="89"/>
      <c r="F84" s="90"/>
      <c r="G84" s="90"/>
      <c r="H84" s="90"/>
      <c r="I84" s="91"/>
      <c r="J84" s="92"/>
      <c r="K84" s="92"/>
      <c r="L84" s="92"/>
      <c r="M84" s="92"/>
      <c r="N84" s="93">
        <f t="shared" si="2"/>
        <v>0</v>
      </c>
      <c r="O84" s="94" t="e">
        <f t="shared" si="3"/>
        <v>#DIV/0!</v>
      </c>
      <c r="P84" s="73"/>
      <c r="Q84" s="73"/>
      <c r="R84" s="73"/>
      <c r="S84" s="73"/>
      <c r="T84" s="73"/>
    </row>
    <row r="85" spans="2:20" x14ac:dyDescent="0.25">
      <c r="B85" s="87"/>
      <c r="C85" s="88"/>
      <c r="D85" s="89"/>
      <c r="E85" s="89"/>
      <c r="F85" s="90"/>
      <c r="G85" s="90"/>
      <c r="H85" s="90"/>
      <c r="I85" s="91"/>
      <c r="J85" s="92"/>
      <c r="K85" s="92"/>
      <c r="L85" s="92"/>
      <c r="M85" s="92"/>
      <c r="N85" s="93">
        <f t="shared" si="2"/>
        <v>0</v>
      </c>
      <c r="O85" s="94" t="e">
        <f t="shared" si="3"/>
        <v>#DIV/0!</v>
      </c>
      <c r="P85" s="73"/>
      <c r="Q85" s="73"/>
      <c r="R85" s="73"/>
      <c r="S85" s="73"/>
      <c r="T85" s="73"/>
    </row>
    <row r="86" spans="2:20" x14ac:dyDescent="0.25">
      <c r="B86" s="87"/>
      <c r="C86" s="88"/>
      <c r="D86" s="89"/>
      <c r="E86" s="89"/>
      <c r="F86" s="90"/>
      <c r="G86" s="90"/>
      <c r="H86" s="90"/>
      <c r="I86" s="91"/>
      <c r="J86" s="92"/>
      <c r="K86" s="92"/>
      <c r="L86" s="92"/>
      <c r="M86" s="92"/>
      <c r="N86" s="93">
        <f t="shared" si="2"/>
        <v>0</v>
      </c>
      <c r="O86" s="94" t="e">
        <f t="shared" si="3"/>
        <v>#DIV/0!</v>
      </c>
      <c r="P86" s="73"/>
      <c r="Q86" s="73"/>
      <c r="R86" s="73"/>
      <c r="S86" s="73"/>
      <c r="T86" s="73"/>
    </row>
    <row r="87" spans="2:20" x14ac:dyDescent="0.25">
      <c r="B87" s="87"/>
      <c r="C87" s="88"/>
      <c r="D87" s="89"/>
      <c r="E87" s="89"/>
      <c r="F87" s="90"/>
      <c r="G87" s="90"/>
      <c r="H87" s="90"/>
      <c r="I87" s="91"/>
      <c r="J87" s="92"/>
      <c r="K87" s="92"/>
      <c r="L87" s="92"/>
      <c r="M87" s="92"/>
      <c r="N87" s="93">
        <f t="shared" si="2"/>
        <v>0</v>
      </c>
      <c r="O87" s="94" t="e">
        <f t="shared" si="3"/>
        <v>#DIV/0!</v>
      </c>
      <c r="P87" s="73"/>
      <c r="Q87" s="73"/>
      <c r="R87" s="73"/>
      <c r="S87" s="73"/>
      <c r="T87" s="73"/>
    </row>
    <row r="88" spans="2:20" x14ac:dyDescent="0.25">
      <c r="B88" s="87"/>
      <c r="C88" s="88"/>
      <c r="D88" s="89"/>
      <c r="E88" s="89"/>
      <c r="F88" s="90"/>
      <c r="G88" s="90"/>
      <c r="H88" s="90"/>
      <c r="I88" s="91"/>
      <c r="J88" s="92"/>
      <c r="K88" s="92"/>
      <c r="L88" s="92"/>
      <c r="M88" s="92"/>
      <c r="N88" s="93">
        <f t="shared" si="2"/>
        <v>0</v>
      </c>
      <c r="O88" s="94" t="e">
        <f t="shared" si="3"/>
        <v>#DIV/0!</v>
      </c>
      <c r="P88" s="73"/>
      <c r="Q88" s="73"/>
      <c r="R88" s="73"/>
      <c r="S88" s="73"/>
      <c r="T88" s="73"/>
    </row>
    <row r="89" spans="2:20" x14ac:dyDescent="0.25">
      <c r="B89" s="87"/>
      <c r="C89" s="88"/>
      <c r="D89" s="89"/>
      <c r="E89" s="89"/>
      <c r="F89" s="90"/>
      <c r="G89" s="90"/>
      <c r="H89" s="90"/>
      <c r="I89" s="91"/>
      <c r="J89" s="92"/>
      <c r="K89" s="92"/>
      <c r="L89" s="92"/>
      <c r="M89" s="92"/>
      <c r="N89" s="93">
        <f t="shared" si="2"/>
        <v>0</v>
      </c>
      <c r="O89" s="94" t="e">
        <f t="shared" si="3"/>
        <v>#DIV/0!</v>
      </c>
      <c r="P89" s="73"/>
      <c r="Q89" s="73"/>
      <c r="R89" s="73"/>
      <c r="S89" s="73"/>
      <c r="T89" s="73"/>
    </row>
    <row r="90" spans="2:20" x14ac:dyDescent="0.25">
      <c r="B90" s="87"/>
      <c r="C90" s="88"/>
      <c r="D90" s="89"/>
      <c r="E90" s="89"/>
      <c r="F90" s="90"/>
      <c r="G90" s="90"/>
      <c r="H90" s="90"/>
      <c r="I90" s="91"/>
      <c r="J90" s="92"/>
      <c r="K90" s="92"/>
      <c r="L90" s="92"/>
      <c r="M90" s="92"/>
      <c r="N90" s="93">
        <f t="shared" si="2"/>
        <v>0</v>
      </c>
      <c r="O90" s="94" t="e">
        <f t="shared" si="3"/>
        <v>#DIV/0!</v>
      </c>
      <c r="P90" s="73"/>
      <c r="Q90" s="73"/>
      <c r="R90" s="73"/>
      <c r="S90" s="73"/>
      <c r="T90" s="73"/>
    </row>
    <row r="91" spans="2:20" x14ac:dyDescent="0.25">
      <c r="B91" s="87"/>
      <c r="C91" s="88"/>
      <c r="D91" s="89"/>
      <c r="E91" s="89"/>
      <c r="F91" s="90"/>
      <c r="G91" s="90"/>
      <c r="H91" s="90"/>
      <c r="I91" s="91"/>
      <c r="J91" s="92"/>
      <c r="K91" s="92"/>
      <c r="L91" s="92"/>
      <c r="M91" s="92"/>
      <c r="N91" s="93">
        <f t="shared" si="2"/>
        <v>0</v>
      </c>
      <c r="O91" s="94" t="e">
        <f t="shared" si="3"/>
        <v>#DIV/0!</v>
      </c>
      <c r="P91" s="73"/>
      <c r="Q91" s="73"/>
      <c r="R91" s="73"/>
      <c r="S91" s="73"/>
      <c r="T91" s="73"/>
    </row>
    <row r="92" spans="2:20" x14ac:dyDescent="0.25">
      <c r="B92" s="87"/>
      <c r="C92" s="88"/>
      <c r="D92" s="89"/>
      <c r="E92" s="89"/>
      <c r="F92" s="90"/>
      <c r="G92" s="90"/>
      <c r="H92" s="90"/>
      <c r="I92" s="91"/>
      <c r="J92" s="92"/>
      <c r="K92" s="92"/>
      <c r="L92" s="92"/>
      <c r="M92" s="92"/>
      <c r="N92" s="93">
        <f t="shared" si="2"/>
        <v>0</v>
      </c>
      <c r="O92" s="94" t="e">
        <f t="shared" si="3"/>
        <v>#DIV/0!</v>
      </c>
      <c r="P92" s="73"/>
      <c r="Q92" s="73"/>
      <c r="R92" s="73"/>
      <c r="S92" s="73"/>
      <c r="T92" s="73"/>
    </row>
    <row r="93" spans="2:20" x14ac:dyDescent="0.25">
      <c r="B93" s="87"/>
      <c r="C93" s="88"/>
      <c r="D93" s="89"/>
      <c r="E93" s="89"/>
      <c r="F93" s="90"/>
      <c r="G93" s="90"/>
      <c r="H93" s="90"/>
      <c r="I93" s="91"/>
      <c r="J93" s="92"/>
      <c r="K93" s="92"/>
      <c r="L93" s="92"/>
      <c r="M93" s="92"/>
      <c r="N93" s="93">
        <f t="shared" si="2"/>
        <v>0</v>
      </c>
      <c r="O93" s="94" t="e">
        <f t="shared" si="3"/>
        <v>#DIV/0!</v>
      </c>
      <c r="P93" s="73"/>
      <c r="Q93" s="73"/>
      <c r="R93" s="73"/>
      <c r="S93" s="73"/>
      <c r="T93" s="73"/>
    </row>
    <row r="94" spans="2:20" x14ac:dyDescent="0.25">
      <c r="B94" s="87"/>
      <c r="C94" s="88"/>
      <c r="D94" s="89"/>
      <c r="E94" s="89"/>
      <c r="F94" s="90"/>
      <c r="G94" s="90"/>
      <c r="H94" s="90"/>
      <c r="I94" s="91"/>
      <c r="J94" s="92"/>
      <c r="K94" s="92"/>
      <c r="L94" s="92"/>
      <c r="M94" s="92"/>
      <c r="N94" s="93">
        <f t="shared" si="2"/>
        <v>0</v>
      </c>
      <c r="O94" s="94" t="e">
        <f t="shared" si="3"/>
        <v>#DIV/0!</v>
      </c>
      <c r="P94" s="73"/>
      <c r="Q94" s="73"/>
      <c r="R94" s="73"/>
      <c r="S94" s="73"/>
      <c r="T94" s="73"/>
    </row>
    <row r="95" spans="2:20" x14ac:dyDescent="0.25">
      <c r="B95" s="87"/>
      <c r="C95" s="88"/>
      <c r="D95" s="89"/>
      <c r="E95" s="89"/>
      <c r="F95" s="90"/>
      <c r="G95" s="90"/>
      <c r="H95" s="90"/>
      <c r="I95" s="91"/>
      <c r="J95" s="92"/>
      <c r="K95" s="92"/>
      <c r="L95" s="92"/>
      <c r="M95" s="92"/>
      <c r="N95" s="93">
        <f t="shared" si="2"/>
        <v>0</v>
      </c>
      <c r="O95" s="94" t="e">
        <f t="shared" si="3"/>
        <v>#DIV/0!</v>
      </c>
      <c r="P95" s="73"/>
      <c r="Q95" s="73"/>
      <c r="R95" s="73"/>
      <c r="S95" s="73"/>
      <c r="T95" s="73"/>
    </row>
    <row r="96" spans="2:20" x14ac:dyDescent="0.25">
      <c r="B96" s="87"/>
      <c r="C96" s="88"/>
      <c r="D96" s="89"/>
      <c r="E96" s="89"/>
      <c r="F96" s="90"/>
      <c r="G96" s="90"/>
      <c r="H96" s="90"/>
      <c r="I96" s="91"/>
      <c r="J96" s="92"/>
      <c r="K96" s="92"/>
      <c r="L96" s="92"/>
      <c r="M96" s="92"/>
      <c r="N96" s="93">
        <f t="shared" si="2"/>
        <v>0</v>
      </c>
      <c r="O96" s="94" t="e">
        <f t="shared" si="3"/>
        <v>#DIV/0!</v>
      </c>
      <c r="P96" s="73"/>
      <c r="Q96" s="73"/>
      <c r="R96" s="73"/>
      <c r="S96" s="73"/>
      <c r="T96" s="73"/>
    </row>
    <row r="97" spans="2:20" x14ac:dyDescent="0.25">
      <c r="B97" s="87"/>
      <c r="C97" s="88"/>
      <c r="D97" s="89"/>
      <c r="E97" s="89"/>
      <c r="F97" s="90"/>
      <c r="G97" s="90"/>
      <c r="H97" s="90"/>
      <c r="I97" s="91"/>
      <c r="J97" s="92"/>
      <c r="K97" s="92"/>
      <c r="L97" s="92"/>
      <c r="M97" s="92"/>
      <c r="N97" s="93">
        <f t="shared" si="2"/>
        <v>0</v>
      </c>
      <c r="O97" s="94" t="e">
        <f t="shared" si="3"/>
        <v>#DIV/0!</v>
      </c>
      <c r="P97" s="73"/>
      <c r="Q97" s="73"/>
      <c r="R97" s="73"/>
      <c r="S97" s="73"/>
      <c r="T97" s="73"/>
    </row>
    <row r="98" spans="2:20" x14ac:dyDescent="0.25">
      <c r="B98" s="87"/>
      <c r="C98" s="88"/>
      <c r="D98" s="89"/>
      <c r="E98" s="89"/>
      <c r="F98" s="90"/>
      <c r="G98" s="90"/>
      <c r="H98" s="90"/>
      <c r="I98" s="91"/>
      <c r="J98" s="92"/>
      <c r="K98" s="92"/>
      <c r="L98" s="92"/>
      <c r="M98" s="92"/>
      <c r="N98" s="93">
        <f t="shared" si="2"/>
        <v>0</v>
      </c>
      <c r="O98" s="94" t="e">
        <f t="shared" si="3"/>
        <v>#DIV/0!</v>
      </c>
      <c r="P98" s="73"/>
      <c r="Q98" s="73"/>
      <c r="R98" s="73"/>
      <c r="S98" s="73"/>
      <c r="T98" s="73"/>
    </row>
    <row r="99" spans="2:20" x14ac:dyDescent="0.25">
      <c r="B99" s="87"/>
      <c r="C99" s="88"/>
      <c r="D99" s="89"/>
      <c r="E99" s="89"/>
      <c r="F99" s="90"/>
      <c r="G99" s="90"/>
      <c r="H99" s="90"/>
      <c r="I99" s="91"/>
      <c r="J99" s="92"/>
      <c r="K99" s="92"/>
      <c r="L99" s="92"/>
      <c r="M99" s="92"/>
      <c r="N99" s="93">
        <f t="shared" si="2"/>
        <v>0</v>
      </c>
      <c r="O99" s="94" t="e">
        <f t="shared" si="3"/>
        <v>#DIV/0!</v>
      </c>
      <c r="P99" s="73"/>
      <c r="Q99" s="73"/>
      <c r="R99" s="73"/>
      <c r="S99" s="73"/>
      <c r="T99" s="73"/>
    </row>
    <row r="100" spans="2:20" x14ac:dyDescent="0.25">
      <c r="B100" s="87"/>
      <c r="C100" s="88"/>
      <c r="D100" s="89"/>
      <c r="E100" s="89"/>
      <c r="F100" s="90"/>
      <c r="G100" s="90"/>
      <c r="H100" s="90"/>
      <c r="I100" s="91"/>
      <c r="J100" s="92"/>
      <c r="K100" s="92"/>
      <c r="L100" s="92"/>
      <c r="M100" s="92"/>
      <c r="N100" s="93">
        <f t="shared" si="2"/>
        <v>0</v>
      </c>
      <c r="O100" s="94" t="e">
        <f t="shared" si="3"/>
        <v>#DIV/0!</v>
      </c>
      <c r="P100" s="73"/>
      <c r="Q100" s="73"/>
      <c r="R100" s="73"/>
      <c r="S100" s="73"/>
      <c r="T100" s="73"/>
    </row>
    <row r="101" spans="2:20" x14ac:dyDescent="0.25">
      <c r="B101" s="87"/>
      <c r="C101" s="88"/>
      <c r="D101" s="89"/>
      <c r="E101" s="89"/>
      <c r="F101" s="90"/>
      <c r="G101" s="90"/>
      <c r="H101" s="90"/>
      <c r="I101" s="91"/>
      <c r="J101" s="92"/>
      <c r="K101" s="92"/>
      <c r="L101" s="92"/>
      <c r="M101" s="92"/>
      <c r="N101" s="93">
        <f t="shared" si="2"/>
        <v>0</v>
      </c>
      <c r="O101" s="94" t="e">
        <f t="shared" si="3"/>
        <v>#DIV/0!</v>
      </c>
      <c r="P101" s="73"/>
      <c r="Q101" s="73"/>
      <c r="R101" s="73"/>
      <c r="S101" s="73"/>
      <c r="T101" s="73"/>
    </row>
    <row r="102" spans="2:20" x14ac:dyDescent="0.25">
      <c r="B102" s="87"/>
      <c r="C102" s="88"/>
      <c r="D102" s="89"/>
      <c r="E102" s="89"/>
      <c r="F102" s="90"/>
      <c r="G102" s="90"/>
      <c r="H102" s="90"/>
      <c r="I102" s="91"/>
      <c r="J102" s="92"/>
      <c r="K102" s="92"/>
      <c r="L102" s="92"/>
      <c r="M102" s="92"/>
      <c r="N102" s="93">
        <f t="shared" si="2"/>
        <v>0</v>
      </c>
      <c r="O102" s="94" t="e">
        <f t="shared" si="3"/>
        <v>#DIV/0!</v>
      </c>
      <c r="P102" s="73"/>
      <c r="Q102" s="73"/>
      <c r="R102" s="73"/>
      <c r="S102" s="73"/>
      <c r="T102" s="73"/>
    </row>
    <row r="103" spans="2:20" x14ac:dyDescent="0.25">
      <c r="B103" s="87"/>
      <c r="C103" s="88"/>
      <c r="D103" s="89"/>
      <c r="E103" s="89"/>
      <c r="F103" s="90"/>
      <c r="G103" s="90"/>
      <c r="H103" s="90"/>
      <c r="I103" s="91"/>
      <c r="J103" s="92"/>
      <c r="K103" s="92"/>
      <c r="L103" s="92"/>
      <c r="M103" s="92"/>
      <c r="N103" s="93">
        <f t="shared" si="2"/>
        <v>0</v>
      </c>
      <c r="O103" s="94" t="e">
        <f t="shared" si="3"/>
        <v>#DIV/0!</v>
      </c>
      <c r="P103" s="73"/>
      <c r="Q103" s="73"/>
      <c r="R103" s="73"/>
      <c r="S103" s="73"/>
      <c r="T103" s="73"/>
    </row>
    <row r="104" spans="2:20" x14ac:dyDescent="0.25">
      <c r="B104" s="87"/>
      <c r="C104" s="88"/>
      <c r="D104" s="89"/>
      <c r="E104" s="89"/>
      <c r="F104" s="90"/>
      <c r="G104" s="90"/>
      <c r="H104" s="90"/>
      <c r="I104" s="91"/>
      <c r="J104" s="92"/>
      <c r="K104" s="92"/>
      <c r="L104" s="92"/>
      <c r="M104" s="92"/>
      <c r="N104" s="93">
        <f t="shared" si="2"/>
        <v>0</v>
      </c>
      <c r="O104" s="94" t="e">
        <f t="shared" si="3"/>
        <v>#DIV/0!</v>
      </c>
      <c r="P104" s="73"/>
      <c r="Q104" s="73"/>
      <c r="R104" s="73"/>
      <c r="S104" s="73"/>
      <c r="T104" s="73"/>
    </row>
    <row r="105" spans="2:20" x14ac:dyDescent="0.25">
      <c r="B105" s="87"/>
      <c r="C105" s="88"/>
      <c r="D105" s="89"/>
      <c r="E105" s="89"/>
      <c r="F105" s="90"/>
      <c r="G105" s="90"/>
      <c r="H105" s="90"/>
      <c r="I105" s="91"/>
      <c r="J105" s="92"/>
      <c r="K105" s="92"/>
      <c r="L105" s="92"/>
      <c r="M105" s="92"/>
      <c r="N105" s="93">
        <f t="shared" si="2"/>
        <v>0</v>
      </c>
      <c r="O105" s="94" t="e">
        <f t="shared" si="3"/>
        <v>#DIV/0!</v>
      </c>
      <c r="P105" s="73"/>
      <c r="Q105" s="73"/>
      <c r="R105" s="73"/>
      <c r="S105" s="73"/>
      <c r="T105" s="73"/>
    </row>
    <row r="106" spans="2:20" x14ac:dyDescent="0.25">
      <c r="B106" s="87"/>
      <c r="C106" s="88"/>
      <c r="D106" s="89"/>
      <c r="E106" s="89"/>
      <c r="F106" s="90"/>
      <c r="G106" s="90"/>
      <c r="H106" s="90"/>
      <c r="I106" s="91"/>
      <c r="J106" s="92"/>
      <c r="K106" s="92"/>
      <c r="L106" s="92"/>
      <c r="M106" s="92"/>
      <c r="N106" s="93">
        <f t="shared" si="2"/>
        <v>0</v>
      </c>
      <c r="O106" s="94" t="e">
        <f t="shared" si="3"/>
        <v>#DIV/0!</v>
      </c>
      <c r="P106" s="73"/>
      <c r="Q106" s="73"/>
      <c r="R106" s="73"/>
      <c r="S106" s="73"/>
      <c r="T106" s="73"/>
    </row>
    <row r="107" spans="2:20" x14ac:dyDescent="0.25">
      <c r="B107" s="87"/>
      <c r="C107" s="88"/>
      <c r="D107" s="89"/>
      <c r="E107" s="89"/>
      <c r="F107" s="90"/>
      <c r="G107" s="90"/>
      <c r="H107" s="90"/>
      <c r="I107" s="91"/>
      <c r="J107" s="92"/>
      <c r="K107" s="92"/>
      <c r="L107" s="92"/>
      <c r="M107" s="92"/>
      <c r="N107" s="93">
        <f t="shared" si="2"/>
        <v>0</v>
      </c>
      <c r="O107" s="94" t="e">
        <f t="shared" si="3"/>
        <v>#DIV/0!</v>
      </c>
      <c r="P107" s="73"/>
      <c r="Q107" s="73"/>
      <c r="R107" s="73"/>
      <c r="S107" s="73"/>
      <c r="T107" s="73"/>
    </row>
    <row r="108" spans="2:20" x14ac:dyDescent="0.25">
      <c r="B108" s="87"/>
      <c r="C108" s="88"/>
      <c r="D108" s="89"/>
      <c r="E108" s="89"/>
      <c r="F108" s="90"/>
      <c r="G108" s="90"/>
      <c r="H108" s="90"/>
      <c r="I108" s="91"/>
      <c r="J108" s="92"/>
      <c r="K108" s="92"/>
      <c r="L108" s="92"/>
      <c r="M108" s="92"/>
      <c r="N108" s="93">
        <f t="shared" si="2"/>
        <v>0</v>
      </c>
      <c r="O108" s="94" t="e">
        <f t="shared" si="3"/>
        <v>#DIV/0!</v>
      </c>
      <c r="P108" s="73"/>
      <c r="Q108" s="73"/>
      <c r="R108" s="73"/>
      <c r="S108" s="73"/>
      <c r="T108" s="73"/>
    </row>
    <row r="109" spans="2:20" x14ac:dyDescent="0.25">
      <c r="B109" s="87"/>
      <c r="C109" s="88"/>
      <c r="D109" s="89"/>
      <c r="E109" s="89"/>
      <c r="F109" s="90"/>
      <c r="G109" s="90"/>
      <c r="H109" s="90"/>
      <c r="I109" s="91"/>
      <c r="J109" s="92"/>
      <c r="K109" s="92"/>
      <c r="L109" s="92"/>
      <c r="M109" s="92"/>
      <c r="N109" s="93">
        <f t="shared" si="2"/>
        <v>0</v>
      </c>
      <c r="O109" s="94" t="e">
        <f t="shared" si="3"/>
        <v>#DIV/0!</v>
      </c>
      <c r="P109" s="73"/>
      <c r="Q109" s="73"/>
      <c r="R109" s="73"/>
      <c r="S109" s="73"/>
      <c r="T109" s="73"/>
    </row>
    <row r="110" spans="2:20" x14ac:dyDescent="0.25">
      <c r="B110" s="87"/>
      <c r="C110" s="88"/>
      <c r="D110" s="89"/>
      <c r="E110" s="89"/>
      <c r="F110" s="90"/>
      <c r="G110" s="90"/>
      <c r="H110" s="90"/>
      <c r="I110" s="91"/>
      <c r="J110" s="92"/>
      <c r="K110" s="92"/>
      <c r="L110" s="92"/>
      <c r="M110" s="92"/>
      <c r="N110" s="93">
        <f t="shared" si="2"/>
        <v>0</v>
      </c>
      <c r="O110" s="94" t="e">
        <f t="shared" si="3"/>
        <v>#DIV/0!</v>
      </c>
      <c r="P110" s="73"/>
      <c r="Q110" s="73"/>
      <c r="R110" s="73"/>
      <c r="S110" s="73"/>
      <c r="T110" s="73"/>
    </row>
    <row r="111" spans="2:20" x14ac:dyDescent="0.25">
      <c r="B111" s="87"/>
      <c r="C111" s="88"/>
      <c r="D111" s="89"/>
      <c r="E111" s="89"/>
      <c r="F111" s="90"/>
      <c r="G111" s="90"/>
      <c r="H111" s="90"/>
      <c r="I111" s="91"/>
      <c r="J111" s="92"/>
      <c r="K111" s="92"/>
      <c r="L111" s="92"/>
      <c r="M111" s="92"/>
      <c r="N111" s="93">
        <f t="shared" si="2"/>
        <v>0</v>
      </c>
      <c r="O111" s="94" t="e">
        <f t="shared" si="3"/>
        <v>#DIV/0!</v>
      </c>
      <c r="P111" s="73"/>
      <c r="Q111" s="73"/>
      <c r="R111" s="73"/>
      <c r="S111" s="73"/>
      <c r="T111" s="73"/>
    </row>
    <row r="112" spans="2:20" x14ac:dyDescent="0.25">
      <c r="B112" s="87"/>
      <c r="C112" s="88"/>
      <c r="D112" s="89"/>
      <c r="E112" s="89"/>
      <c r="F112" s="90"/>
      <c r="G112" s="90"/>
      <c r="H112" s="90"/>
      <c r="I112" s="91"/>
      <c r="J112" s="92"/>
      <c r="K112" s="92"/>
      <c r="L112" s="92"/>
      <c r="M112" s="92"/>
      <c r="N112" s="93">
        <f t="shared" ref="N112:N134" si="4">+M112-L112</f>
        <v>0</v>
      </c>
      <c r="O112" s="94" t="e">
        <f t="shared" ref="O112:O134" si="5">+N112/K112</f>
        <v>#DIV/0!</v>
      </c>
      <c r="P112" s="73"/>
      <c r="Q112" s="73"/>
      <c r="R112" s="73"/>
      <c r="S112" s="73"/>
      <c r="T112" s="73"/>
    </row>
    <row r="113" spans="2:20" x14ac:dyDescent="0.25">
      <c r="B113" s="87"/>
      <c r="C113" s="88"/>
      <c r="D113" s="89"/>
      <c r="E113" s="89"/>
      <c r="F113" s="90"/>
      <c r="G113" s="90"/>
      <c r="H113" s="90"/>
      <c r="I113" s="91"/>
      <c r="J113" s="92"/>
      <c r="K113" s="92"/>
      <c r="L113" s="92"/>
      <c r="M113" s="92"/>
      <c r="N113" s="93">
        <f t="shared" si="4"/>
        <v>0</v>
      </c>
      <c r="O113" s="94" t="e">
        <f t="shared" si="5"/>
        <v>#DIV/0!</v>
      </c>
      <c r="P113" s="73"/>
      <c r="Q113" s="73"/>
      <c r="R113" s="73"/>
      <c r="S113" s="73"/>
      <c r="T113" s="73"/>
    </row>
    <row r="114" spans="2:20" x14ac:dyDescent="0.25">
      <c r="B114" s="87"/>
      <c r="C114" s="88"/>
      <c r="D114" s="89"/>
      <c r="E114" s="89"/>
      <c r="F114" s="90"/>
      <c r="G114" s="90"/>
      <c r="H114" s="90"/>
      <c r="I114" s="91"/>
      <c r="J114" s="92"/>
      <c r="K114" s="92"/>
      <c r="L114" s="92"/>
      <c r="M114" s="92"/>
      <c r="N114" s="93">
        <f t="shared" si="4"/>
        <v>0</v>
      </c>
      <c r="O114" s="94" t="e">
        <f t="shared" si="5"/>
        <v>#DIV/0!</v>
      </c>
      <c r="P114" s="73"/>
      <c r="Q114" s="73"/>
      <c r="R114" s="73"/>
      <c r="S114" s="73"/>
      <c r="T114" s="73"/>
    </row>
    <row r="115" spans="2:20" x14ac:dyDescent="0.25">
      <c r="B115" s="87"/>
      <c r="C115" s="88"/>
      <c r="D115" s="89"/>
      <c r="E115" s="89"/>
      <c r="F115" s="90"/>
      <c r="G115" s="90"/>
      <c r="H115" s="90"/>
      <c r="I115" s="91"/>
      <c r="J115" s="92"/>
      <c r="K115" s="92"/>
      <c r="L115" s="92"/>
      <c r="M115" s="92"/>
      <c r="N115" s="93">
        <f t="shared" si="4"/>
        <v>0</v>
      </c>
      <c r="O115" s="94" t="e">
        <f t="shared" si="5"/>
        <v>#DIV/0!</v>
      </c>
      <c r="P115" s="73"/>
      <c r="Q115" s="73"/>
      <c r="R115" s="73"/>
      <c r="S115" s="73"/>
      <c r="T115" s="73"/>
    </row>
    <row r="116" spans="2:20" x14ac:dyDescent="0.25">
      <c r="B116" s="87"/>
      <c r="C116" s="88"/>
      <c r="D116" s="89"/>
      <c r="E116" s="89"/>
      <c r="F116" s="90"/>
      <c r="G116" s="90"/>
      <c r="H116" s="90"/>
      <c r="I116" s="91"/>
      <c r="J116" s="92"/>
      <c r="K116" s="92"/>
      <c r="L116" s="92"/>
      <c r="M116" s="92"/>
      <c r="N116" s="93">
        <f t="shared" si="4"/>
        <v>0</v>
      </c>
      <c r="O116" s="94" t="e">
        <f t="shared" si="5"/>
        <v>#DIV/0!</v>
      </c>
      <c r="P116" s="73"/>
      <c r="Q116" s="73"/>
      <c r="R116" s="73"/>
      <c r="S116" s="73"/>
      <c r="T116" s="73"/>
    </row>
    <row r="117" spans="2:20" x14ac:dyDescent="0.25">
      <c r="B117" s="87"/>
      <c r="C117" s="88"/>
      <c r="D117" s="89"/>
      <c r="E117" s="89"/>
      <c r="F117" s="90"/>
      <c r="G117" s="90"/>
      <c r="H117" s="90"/>
      <c r="I117" s="91"/>
      <c r="J117" s="92"/>
      <c r="K117" s="92"/>
      <c r="L117" s="92"/>
      <c r="M117" s="92"/>
      <c r="N117" s="93">
        <f t="shared" si="4"/>
        <v>0</v>
      </c>
      <c r="O117" s="94" t="e">
        <f t="shared" si="5"/>
        <v>#DIV/0!</v>
      </c>
      <c r="P117" s="73"/>
      <c r="Q117" s="73"/>
      <c r="R117" s="73"/>
      <c r="S117" s="73"/>
      <c r="T117" s="73"/>
    </row>
    <row r="118" spans="2:20" x14ac:dyDescent="0.25">
      <c r="B118" s="87"/>
      <c r="C118" s="88"/>
      <c r="D118" s="89"/>
      <c r="E118" s="89"/>
      <c r="F118" s="90"/>
      <c r="G118" s="90"/>
      <c r="H118" s="90"/>
      <c r="I118" s="91"/>
      <c r="J118" s="92"/>
      <c r="K118" s="92"/>
      <c r="L118" s="92"/>
      <c r="M118" s="92"/>
      <c r="N118" s="93">
        <f t="shared" si="4"/>
        <v>0</v>
      </c>
      <c r="O118" s="94" t="e">
        <f t="shared" si="5"/>
        <v>#DIV/0!</v>
      </c>
      <c r="P118" s="73"/>
      <c r="Q118" s="73"/>
      <c r="R118" s="73"/>
      <c r="S118" s="73"/>
      <c r="T118" s="73"/>
    </row>
    <row r="119" spans="2:20" x14ac:dyDescent="0.25">
      <c r="B119" s="87"/>
      <c r="C119" s="88"/>
      <c r="D119" s="89"/>
      <c r="E119" s="89"/>
      <c r="F119" s="90"/>
      <c r="G119" s="90"/>
      <c r="H119" s="90"/>
      <c r="I119" s="91"/>
      <c r="J119" s="92"/>
      <c r="K119" s="92"/>
      <c r="L119" s="92"/>
      <c r="M119" s="92"/>
      <c r="N119" s="93">
        <f t="shared" si="4"/>
        <v>0</v>
      </c>
      <c r="O119" s="94" t="e">
        <f t="shared" si="5"/>
        <v>#DIV/0!</v>
      </c>
      <c r="P119" s="73"/>
      <c r="Q119" s="73"/>
      <c r="R119" s="73"/>
      <c r="S119" s="73"/>
      <c r="T119" s="73"/>
    </row>
    <row r="120" spans="2:20" x14ac:dyDescent="0.25">
      <c r="B120" s="87"/>
      <c r="C120" s="88"/>
      <c r="D120" s="89"/>
      <c r="E120" s="89"/>
      <c r="F120" s="90"/>
      <c r="G120" s="90"/>
      <c r="H120" s="90"/>
      <c r="I120" s="91"/>
      <c r="J120" s="92"/>
      <c r="K120" s="92"/>
      <c r="L120" s="92"/>
      <c r="M120" s="92"/>
      <c r="N120" s="93">
        <f t="shared" si="4"/>
        <v>0</v>
      </c>
      <c r="O120" s="94" t="e">
        <f t="shared" si="5"/>
        <v>#DIV/0!</v>
      </c>
      <c r="P120" s="73"/>
      <c r="Q120" s="73"/>
      <c r="R120" s="73"/>
      <c r="S120" s="73"/>
      <c r="T120" s="73"/>
    </row>
    <row r="121" spans="2:20" x14ac:dyDescent="0.25">
      <c r="B121" s="87"/>
      <c r="C121" s="88"/>
      <c r="D121" s="89"/>
      <c r="E121" s="89"/>
      <c r="F121" s="90"/>
      <c r="G121" s="90"/>
      <c r="H121" s="90"/>
      <c r="I121" s="91"/>
      <c r="J121" s="92"/>
      <c r="K121" s="92"/>
      <c r="L121" s="92"/>
      <c r="M121" s="92"/>
      <c r="N121" s="93">
        <f t="shared" si="4"/>
        <v>0</v>
      </c>
      <c r="O121" s="94" t="e">
        <f t="shared" si="5"/>
        <v>#DIV/0!</v>
      </c>
      <c r="P121" s="73"/>
      <c r="Q121" s="73"/>
      <c r="R121" s="73"/>
      <c r="S121" s="73"/>
      <c r="T121" s="73"/>
    </row>
    <row r="122" spans="2:20" x14ac:dyDescent="0.25">
      <c r="B122" s="87"/>
      <c r="C122" s="88"/>
      <c r="D122" s="89"/>
      <c r="E122" s="89"/>
      <c r="F122" s="90"/>
      <c r="G122" s="90"/>
      <c r="H122" s="90"/>
      <c r="I122" s="91"/>
      <c r="J122" s="92"/>
      <c r="K122" s="92"/>
      <c r="L122" s="92"/>
      <c r="M122" s="92"/>
      <c r="N122" s="93">
        <f t="shared" si="4"/>
        <v>0</v>
      </c>
      <c r="O122" s="94" t="e">
        <f t="shared" si="5"/>
        <v>#DIV/0!</v>
      </c>
      <c r="P122" s="73"/>
      <c r="Q122" s="73"/>
      <c r="R122" s="73"/>
      <c r="S122" s="73"/>
      <c r="T122" s="73"/>
    </row>
    <row r="123" spans="2:20" x14ac:dyDescent="0.25">
      <c r="B123" s="87"/>
      <c r="C123" s="88"/>
      <c r="D123" s="89"/>
      <c r="E123" s="89"/>
      <c r="F123" s="90"/>
      <c r="G123" s="90"/>
      <c r="H123" s="90"/>
      <c r="I123" s="91"/>
      <c r="J123" s="92"/>
      <c r="K123" s="92"/>
      <c r="L123" s="92"/>
      <c r="M123" s="92"/>
      <c r="N123" s="93">
        <f t="shared" si="4"/>
        <v>0</v>
      </c>
      <c r="O123" s="94" t="e">
        <f t="shared" si="5"/>
        <v>#DIV/0!</v>
      </c>
      <c r="P123" s="73"/>
      <c r="Q123" s="73"/>
      <c r="R123" s="73"/>
      <c r="S123" s="73"/>
      <c r="T123" s="73"/>
    </row>
    <row r="124" spans="2:20" x14ac:dyDescent="0.25">
      <c r="B124" s="87"/>
      <c r="C124" s="88"/>
      <c r="D124" s="89"/>
      <c r="E124" s="89"/>
      <c r="F124" s="90"/>
      <c r="G124" s="90"/>
      <c r="H124" s="90"/>
      <c r="I124" s="91"/>
      <c r="J124" s="92"/>
      <c r="K124" s="92"/>
      <c r="L124" s="92"/>
      <c r="M124" s="92"/>
      <c r="N124" s="93">
        <f t="shared" si="4"/>
        <v>0</v>
      </c>
      <c r="O124" s="94" t="e">
        <f t="shared" si="5"/>
        <v>#DIV/0!</v>
      </c>
      <c r="P124" s="73"/>
      <c r="Q124" s="73"/>
      <c r="R124" s="73"/>
      <c r="S124" s="73"/>
      <c r="T124" s="73"/>
    </row>
    <row r="125" spans="2:20" x14ac:dyDescent="0.25">
      <c r="B125" s="87"/>
      <c r="C125" s="88"/>
      <c r="D125" s="89"/>
      <c r="E125" s="89"/>
      <c r="F125" s="90"/>
      <c r="G125" s="90"/>
      <c r="H125" s="90"/>
      <c r="I125" s="91"/>
      <c r="J125" s="92"/>
      <c r="K125" s="92"/>
      <c r="L125" s="92"/>
      <c r="M125" s="92"/>
      <c r="N125" s="93">
        <f t="shared" si="4"/>
        <v>0</v>
      </c>
      <c r="O125" s="94" t="e">
        <f t="shared" si="5"/>
        <v>#DIV/0!</v>
      </c>
      <c r="P125" s="73"/>
      <c r="Q125" s="73"/>
      <c r="R125" s="73"/>
      <c r="S125" s="73"/>
      <c r="T125" s="73"/>
    </row>
    <row r="126" spans="2:20" x14ac:dyDescent="0.25">
      <c r="B126" s="87"/>
      <c r="C126" s="88"/>
      <c r="D126" s="89"/>
      <c r="E126" s="89"/>
      <c r="F126" s="90"/>
      <c r="G126" s="90"/>
      <c r="H126" s="90"/>
      <c r="I126" s="91"/>
      <c r="J126" s="92"/>
      <c r="K126" s="92"/>
      <c r="L126" s="92"/>
      <c r="M126" s="92"/>
      <c r="N126" s="93">
        <f t="shared" si="4"/>
        <v>0</v>
      </c>
      <c r="O126" s="94" t="e">
        <f t="shared" si="5"/>
        <v>#DIV/0!</v>
      </c>
      <c r="P126" s="73"/>
      <c r="Q126" s="73"/>
      <c r="R126" s="73"/>
      <c r="S126" s="73"/>
      <c r="T126" s="73"/>
    </row>
    <row r="127" spans="2:20" x14ac:dyDescent="0.25">
      <c r="B127" s="87"/>
      <c r="C127" s="88"/>
      <c r="D127" s="89"/>
      <c r="E127" s="89"/>
      <c r="F127" s="90"/>
      <c r="G127" s="90"/>
      <c r="H127" s="90"/>
      <c r="I127" s="91"/>
      <c r="J127" s="92"/>
      <c r="K127" s="92"/>
      <c r="L127" s="92"/>
      <c r="M127" s="92"/>
      <c r="N127" s="93">
        <f t="shared" si="4"/>
        <v>0</v>
      </c>
      <c r="O127" s="94" t="e">
        <f t="shared" si="5"/>
        <v>#DIV/0!</v>
      </c>
      <c r="P127" s="73"/>
      <c r="Q127" s="73"/>
      <c r="R127" s="73"/>
      <c r="S127" s="73"/>
      <c r="T127" s="73"/>
    </row>
    <row r="128" spans="2:20" x14ac:dyDescent="0.25">
      <c r="B128" s="87"/>
      <c r="C128" s="88"/>
      <c r="D128" s="89"/>
      <c r="E128" s="89"/>
      <c r="F128" s="90"/>
      <c r="G128" s="90"/>
      <c r="H128" s="90"/>
      <c r="I128" s="91"/>
      <c r="J128" s="92"/>
      <c r="K128" s="92"/>
      <c r="L128" s="92"/>
      <c r="M128" s="92"/>
      <c r="N128" s="93">
        <f t="shared" si="4"/>
        <v>0</v>
      </c>
      <c r="O128" s="94" t="e">
        <f t="shared" si="5"/>
        <v>#DIV/0!</v>
      </c>
      <c r="P128" s="73"/>
      <c r="Q128" s="73"/>
      <c r="R128" s="73"/>
      <c r="S128" s="73"/>
      <c r="T128" s="73"/>
    </row>
    <row r="129" spans="2:20" x14ac:dyDescent="0.25">
      <c r="B129" s="87"/>
      <c r="C129" s="88"/>
      <c r="D129" s="89"/>
      <c r="E129" s="89"/>
      <c r="F129" s="90"/>
      <c r="G129" s="90"/>
      <c r="H129" s="90"/>
      <c r="I129" s="91"/>
      <c r="J129" s="92"/>
      <c r="K129" s="92"/>
      <c r="L129" s="92"/>
      <c r="M129" s="92"/>
      <c r="N129" s="93">
        <f t="shared" si="4"/>
        <v>0</v>
      </c>
      <c r="O129" s="94" t="e">
        <f t="shared" si="5"/>
        <v>#DIV/0!</v>
      </c>
      <c r="P129" s="73"/>
      <c r="Q129" s="73"/>
      <c r="R129" s="73"/>
      <c r="S129" s="73"/>
      <c r="T129" s="73"/>
    </row>
    <row r="130" spans="2:20" x14ac:dyDescent="0.25">
      <c r="B130" s="87"/>
      <c r="C130" s="88"/>
      <c r="D130" s="89"/>
      <c r="E130" s="89"/>
      <c r="F130" s="90"/>
      <c r="G130" s="90"/>
      <c r="H130" s="90"/>
      <c r="I130" s="91"/>
      <c r="J130" s="92"/>
      <c r="K130" s="92"/>
      <c r="L130" s="92"/>
      <c r="M130" s="92"/>
      <c r="N130" s="93">
        <f t="shared" si="4"/>
        <v>0</v>
      </c>
      <c r="O130" s="94" t="e">
        <f t="shared" si="5"/>
        <v>#DIV/0!</v>
      </c>
      <c r="P130" s="73"/>
      <c r="Q130" s="73"/>
      <c r="R130" s="73"/>
      <c r="S130" s="73"/>
      <c r="T130" s="73"/>
    </row>
    <row r="131" spans="2:20" x14ac:dyDescent="0.25">
      <c r="B131" s="95"/>
      <c r="C131" s="96"/>
      <c r="D131" s="58"/>
      <c r="E131" s="58"/>
      <c r="F131" s="97"/>
      <c r="G131" s="90"/>
      <c r="H131" s="90"/>
      <c r="I131" s="98"/>
      <c r="J131" s="60"/>
      <c r="K131" s="60"/>
      <c r="L131" s="60"/>
      <c r="M131" s="60"/>
      <c r="N131" s="99">
        <f t="shared" si="4"/>
        <v>0</v>
      </c>
      <c r="O131" s="100" t="e">
        <f t="shared" si="5"/>
        <v>#DIV/0!</v>
      </c>
    </row>
    <row r="132" spans="2:20" x14ac:dyDescent="0.25">
      <c r="B132" s="95"/>
      <c r="C132" s="96"/>
      <c r="D132" s="58"/>
      <c r="E132" s="58"/>
      <c r="F132" s="97"/>
      <c r="G132" s="90"/>
      <c r="H132" s="90"/>
      <c r="I132" s="98"/>
      <c r="J132" s="60"/>
      <c r="K132" s="60"/>
      <c r="L132" s="60"/>
      <c r="M132" s="60"/>
      <c r="N132" s="99">
        <f t="shared" si="4"/>
        <v>0</v>
      </c>
      <c r="O132" s="100" t="e">
        <f t="shared" si="5"/>
        <v>#DIV/0!</v>
      </c>
    </row>
    <row r="133" spans="2:20" x14ac:dyDescent="0.25">
      <c r="B133" s="95"/>
      <c r="C133" s="96"/>
      <c r="D133" s="58"/>
      <c r="E133" s="58"/>
      <c r="F133" s="97"/>
      <c r="G133" s="90"/>
      <c r="H133" s="90"/>
      <c r="I133" s="98"/>
      <c r="J133" s="60"/>
      <c r="K133" s="60"/>
      <c r="L133" s="60"/>
      <c r="M133" s="60"/>
      <c r="N133" s="99">
        <f t="shared" si="4"/>
        <v>0</v>
      </c>
      <c r="O133" s="100" t="e">
        <f t="shared" si="5"/>
        <v>#DIV/0!</v>
      </c>
    </row>
    <row r="134" spans="2:20" x14ac:dyDescent="0.25">
      <c r="B134" s="95"/>
      <c r="C134" s="96"/>
      <c r="D134" s="58"/>
      <c r="E134" s="58"/>
      <c r="F134" s="97"/>
      <c r="G134" s="90"/>
      <c r="H134" s="90"/>
      <c r="I134" s="98"/>
      <c r="J134" s="60"/>
      <c r="K134" s="60"/>
      <c r="L134" s="60"/>
      <c r="M134" s="60"/>
      <c r="N134" s="99">
        <f t="shared" si="4"/>
        <v>0</v>
      </c>
      <c r="O134" s="100" t="e">
        <f t="shared" si="5"/>
        <v>#DIV/0!</v>
      </c>
    </row>
    <row r="135" spans="2:20" x14ac:dyDescent="0.25">
      <c r="B135" s="95"/>
      <c r="C135" s="96"/>
      <c r="D135" s="58"/>
      <c r="E135" s="58"/>
      <c r="F135" s="97"/>
      <c r="G135" s="90"/>
      <c r="H135" s="90"/>
      <c r="I135" s="98"/>
      <c r="J135" s="60"/>
      <c r="K135" s="60"/>
      <c r="L135" s="60"/>
      <c r="M135" s="60"/>
      <c r="N135" s="99">
        <f t="shared" ref="N135:N198" si="6">+M135-L135</f>
        <v>0</v>
      </c>
      <c r="O135" s="100" t="e">
        <f t="shared" ref="O135:O198" si="7">+N135/K135</f>
        <v>#DIV/0!</v>
      </c>
    </row>
    <row r="136" spans="2:20" x14ac:dyDescent="0.25">
      <c r="B136" s="95"/>
      <c r="C136" s="96"/>
      <c r="D136" s="58"/>
      <c r="E136" s="58"/>
      <c r="F136" s="97"/>
      <c r="G136" s="90"/>
      <c r="H136" s="90"/>
      <c r="I136" s="98"/>
      <c r="J136" s="60"/>
      <c r="K136" s="60"/>
      <c r="L136" s="60"/>
      <c r="M136" s="60"/>
      <c r="N136" s="99">
        <f t="shared" si="6"/>
        <v>0</v>
      </c>
      <c r="O136" s="100" t="e">
        <f t="shared" si="7"/>
        <v>#DIV/0!</v>
      </c>
    </row>
    <row r="137" spans="2:20" x14ac:dyDescent="0.25">
      <c r="B137" s="95"/>
      <c r="C137" s="96"/>
      <c r="D137" s="58"/>
      <c r="E137" s="58"/>
      <c r="F137" s="97"/>
      <c r="G137" s="90"/>
      <c r="H137" s="90"/>
      <c r="I137" s="98"/>
      <c r="J137" s="60"/>
      <c r="K137" s="60"/>
      <c r="L137" s="60"/>
      <c r="M137" s="60"/>
      <c r="N137" s="99">
        <f t="shared" si="6"/>
        <v>0</v>
      </c>
      <c r="O137" s="100" t="e">
        <f t="shared" si="7"/>
        <v>#DIV/0!</v>
      </c>
    </row>
    <row r="138" spans="2:20" x14ac:dyDescent="0.25">
      <c r="B138" s="95"/>
      <c r="C138" s="96"/>
      <c r="D138" s="58"/>
      <c r="E138" s="58"/>
      <c r="F138" s="97"/>
      <c r="G138" s="90"/>
      <c r="H138" s="90"/>
      <c r="I138" s="98"/>
      <c r="J138" s="60"/>
      <c r="K138" s="60"/>
      <c r="L138" s="60"/>
      <c r="M138" s="60"/>
      <c r="N138" s="99">
        <f t="shared" si="6"/>
        <v>0</v>
      </c>
      <c r="O138" s="100" t="e">
        <f t="shared" si="7"/>
        <v>#DIV/0!</v>
      </c>
    </row>
    <row r="139" spans="2:20" x14ac:dyDescent="0.25">
      <c r="B139" s="95"/>
      <c r="C139" s="96"/>
      <c r="D139" s="58"/>
      <c r="E139" s="58"/>
      <c r="F139" s="97"/>
      <c r="G139" s="90"/>
      <c r="H139" s="90"/>
      <c r="I139" s="98"/>
      <c r="J139" s="60"/>
      <c r="K139" s="60"/>
      <c r="L139" s="60"/>
      <c r="M139" s="60"/>
      <c r="N139" s="99">
        <f t="shared" si="6"/>
        <v>0</v>
      </c>
      <c r="O139" s="100" t="e">
        <f t="shared" si="7"/>
        <v>#DIV/0!</v>
      </c>
    </row>
    <row r="140" spans="2:20" x14ac:dyDescent="0.25">
      <c r="B140" s="95"/>
      <c r="C140" s="96"/>
      <c r="D140" s="58"/>
      <c r="E140" s="58"/>
      <c r="F140" s="97"/>
      <c r="G140" s="90"/>
      <c r="H140" s="90"/>
      <c r="I140" s="98"/>
      <c r="J140" s="60"/>
      <c r="K140" s="60"/>
      <c r="L140" s="60"/>
      <c r="M140" s="60"/>
      <c r="N140" s="99">
        <f t="shared" si="6"/>
        <v>0</v>
      </c>
      <c r="O140" s="100" t="e">
        <f t="shared" si="7"/>
        <v>#DIV/0!</v>
      </c>
    </row>
    <row r="141" spans="2:20" x14ac:dyDescent="0.25">
      <c r="B141" s="95"/>
      <c r="C141" s="96"/>
      <c r="D141" s="58"/>
      <c r="E141" s="58"/>
      <c r="F141" s="97"/>
      <c r="G141" s="90"/>
      <c r="H141" s="90"/>
      <c r="I141" s="98"/>
      <c r="J141" s="60"/>
      <c r="K141" s="60"/>
      <c r="L141" s="60"/>
      <c r="M141" s="60"/>
      <c r="N141" s="99">
        <f t="shared" si="6"/>
        <v>0</v>
      </c>
      <c r="O141" s="100" t="e">
        <f t="shared" si="7"/>
        <v>#DIV/0!</v>
      </c>
    </row>
    <row r="142" spans="2:20" x14ac:dyDescent="0.25">
      <c r="B142" s="95"/>
      <c r="C142" s="96"/>
      <c r="D142" s="58"/>
      <c r="E142" s="58"/>
      <c r="F142" s="97"/>
      <c r="G142" s="90"/>
      <c r="H142" s="90"/>
      <c r="I142" s="98"/>
      <c r="J142" s="60"/>
      <c r="K142" s="60"/>
      <c r="L142" s="60"/>
      <c r="M142" s="60"/>
      <c r="N142" s="99">
        <f t="shared" si="6"/>
        <v>0</v>
      </c>
      <c r="O142" s="100" t="e">
        <f t="shared" si="7"/>
        <v>#DIV/0!</v>
      </c>
    </row>
    <row r="143" spans="2:20" x14ac:dyDescent="0.25">
      <c r="B143" s="95"/>
      <c r="C143" s="96"/>
      <c r="D143" s="58"/>
      <c r="E143" s="58"/>
      <c r="F143" s="97"/>
      <c r="G143" s="90"/>
      <c r="H143" s="90"/>
      <c r="I143" s="98"/>
      <c r="J143" s="60"/>
      <c r="K143" s="60"/>
      <c r="L143" s="60"/>
      <c r="M143" s="60"/>
      <c r="N143" s="99">
        <f t="shared" si="6"/>
        <v>0</v>
      </c>
      <c r="O143" s="100" t="e">
        <f t="shared" si="7"/>
        <v>#DIV/0!</v>
      </c>
    </row>
    <row r="144" spans="2:20" x14ac:dyDescent="0.25">
      <c r="B144" s="95"/>
      <c r="C144" s="96"/>
      <c r="D144" s="58"/>
      <c r="E144" s="58"/>
      <c r="F144" s="97"/>
      <c r="G144" s="90"/>
      <c r="H144" s="90"/>
      <c r="I144" s="98"/>
      <c r="J144" s="60"/>
      <c r="K144" s="60"/>
      <c r="L144" s="60"/>
      <c r="M144" s="60"/>
      <c r="N144" s="99">
        <f t="shared" si="6"/>
        <v>0</v>
      </c>
      <c r="O144" s="100" t="e">
        <f t="shared" si="7"/>
        <v>#DIV/0!</v>
      </c>
    </row>
    <row r="145" spans="2:15" x14ac:dyDescent="0.25">
      <c r="B145" s="95"/>
      <c r="C145" s="96"/>
      <c r="D145" s="58"/>
      <c r="E145" s="58"/>
      <c r="F145" s="97"/>
      <c r="G145" s="90"/>
      <c r="H145" s="90"/>
      <c r="I145" s="98"/>
      <c r="J145" s="60"/>
      <c r="K145" s="60"/>
      <c r="L145" s="60"/>
      <c r="M145" s="60"/>
      <c r="N145" s="99">
        <f t="shared" si="6"/>
        <v>0</v>
      </c>
      <c r="O145" s="100" t="e">
        <f t="shared" si="7"/>
        <v>#DIV/0!</v>
      </c>
    </row>
    <row r="146" spans="2:15" x14ac:dyDescent="0.25">
      <c r="B146" s="95"/>
      <c r="C146" s="96"/>
      <c r="D146" s="58"/>
      <c r="E146" s="58"/>
      <c r="F146" s="97"/>
      <c r="G146" s="90"/>
      <c r="H146" s="90"/>
      <c r="I146" s="98"/>
      <c r="J146" s="60"/>
      <c r="K146" s="60"/>
      <c r="L146" s="60"/>
      <c r="M146" s="60"/>
      <c r="N146" s="99">
        <f t="shared" si="6"/>
        <v>0</v>
      </c>
      <c r="O146" s="100" t="e">
        <f t="shared" si="7"/>
        <v>#DIV/0!</v>
      </c>
    </row>
    <row r="147" spans="2:15" x14ac:dyDescent="0.25">
      <c r="B147" s="95"/>
      <c r="C147" s="96"/>
      <c r="D147" s="58"/>
      <c r="E147" s="58"/>
      <c r="F147" s="97"/>
      <c r="G147" s="90"/>
      <c r="H147" s="90"/>
      <c r="I147" s="98"/>
      <c r="J147" s="60"/>
      <c r="K147" s="60"/>
      <c r="L147" s="60"/>
      <c r="M147" s="60"/>
      <c r="N147" s="99">
        <f t="shared" si="6"/>
        <v>0</v>
      </c>
      <c r="O147" s="100" t="e">
        <f t="shared" si="7"/>
        <v>#DIV/0!</v>
      </c>
    </row>
    <row r="148" spans="2:15" x14ac:dyDescent="0.25">
      <c r="B148" s="95"/>
      <c r="C148" s="96"/>
      <c r="D148" s="58"/>
      <c r="E148" s="58"/>
      <c r="F148" s="97"/>
      <c r="G148" s="90"/>
      <c r="H148" s="90"/>
      <c r="I148" s="98"/>
      <c r="J148" s="60"/>
      <c r="K148" s="60"/>
      <c r="L148" s="60"/>
      <c r="M148" s="60"/>
      <c r="N148" s="99">
        <f t="shared" si="6"/>
        <v>0</v>
      </c>
      <c r="O148" s="100" t="e">
        <f t="shared" si="7"/>
        <v>#DIV/0!</v>
      </c>
    </row>
    <row r="149" spans="2:15" x14ac:dyDescent="0.25">
      <c r="B149" s="95"/>
      <c r="C149" s="96"/>
      <c r="D149" s="58"/>
      <c r="E149" s="58"/>
      <c r="F149" s="97"/>
      <c r="G149" s="90"/>
      <c r="H149" s="90"/>
      <c r="I149" s="98"/>
      <c r="J149" s="60"/>
      <c r="K149" s="60"/>
      <c r="L149" s="60"/>
      <c r="M149" s="60"/>
      <c r="N149" s="99">
        <f t="shared" si="6"/>
        <v>0</v>
      </c>
      <c r="O149" s="100" t="e">
        <f t="shared" si="7"/>
        <v>#DIV/0!</v>
      </c>
    </row>
    <row r="150" spans="2:15" x14ac:dyDescent="0.25">
      <c r="B150" s="95"/>
      <c r="C150" s="96"/>
      <c r="D150" s="58"/>
      <c r="E150" s="58"/>
      <c r="F150" s="97"/>
      <c r="G150" s="90"/>
      <c r="H150" s="90"/>
      <c r="I150" s="98"/>
      <c r="J150" s="60"/>
      <c r="K150" s="60"/>
      <c r="L150" s="60"/>
      <c r="M150" s="60"/>
      <c r="N150" s="99">
        <f t="shared" si="6"/>
        <v>0</v>
      </c>
      <c r="O150" s="100" t="e">
        <f t="shared" si="7"/>
        <v>#DIV/0!</v>
      </c>
    </row>
    <row r="151" spans="2:15" x14ac:dyDescent="0.25">
      <c r="B151" s="95"/>
      <c r="C151" s="96"/>
      <c r="D151" s="58"/>
      <c r="E151" s="58"/>
      <c r="F151" s="97"/>
      <c r="G151" s="90"/>
      <c r="H151" s="90"/>
      <c r="I151" s="98"/>
      <c r="J151" s="60"/>
      <c r="K151" s="60"/>
      <c r="L151" s="60"/>
      <c r="M151" s="60"/>
      <c r="N151" s="99">
        <f t="shared" si="6"/>
        <v>0</v>
      </c>
      <c r="O151" s="100" t="e">
        <f t="shared" si="7"/>
        <v>#DIV/0!</v>
      </c>
    </row>
    <row r="152" spans="2:15" x14ac:dyDescent="0.25">
      <c r="B152" s="95"/>
      <c r="C152" s="96"/>
      <c r="D152" s="58"/>
      <c r="E152" s="58"/>
      <c r="F152" s="97"/>
      <c r="G152" s="90"/>
      <c r="H152" s="90"/>
      <c r="I152" s="98"/>
      <c r="J152" s="60"/>
      <c r="K152" s="60"/>
      <c r="L152" s="60"/>
      <c r="M152" s="60"/>
      <c r="N152" s="99">
        <f t="shared" si="6"/>
        <v>0</v>
      </c>
      <c r="O152" s="100" t="e">
        <f t="shared" si="7"/>
        <v>#DIV/0!</v>
      </c>
    </row>
    <row r="153" spans="2:15" x14ac:dyDescent="0.25">
      <c r="B153" s="95"/>
      <c r="C153" s="96"/>
      <c r="D153" s="58"/>
      <c r="E153" s="58"/>
      <c r="F153" s="97"/>
      <c r="G153" s="90"/>
      <c r="H153" s="90"/>
      <c r="I153" s="98"/>
      <c r="J153" s="60"/>
      <c r="K153" s="60"/>
      <c r="L153" s="60"/>
      <c r="M153" s="60"/>
      <c r="N153" s="99">
        <f t="shared" si="6"/>
        <v>0</v>
      </c>
      <c r="O153" s="100" t="e">
        <f t="shared" si="7"/>
        <v>#DIV/0!</v>
      </c>
    </row>
    <row r="154" spans="2:15" x14ac:dyDescent="0.25">
      <c r="B154" s="95"/>
      <c r="C154" s="96"/>
      <c r="D154" s="58"/>
      <c r="E154" s="58"/>
      <c r="F154" s="97"/>
      <c r="G154" s="90"/>
      <c r="H154" s="90"/>
      <c r="I154" s="98"/>
      <c r="J154" s="60"/>
      <c r="K154" s="60"/>
      <c r="L154" s="60"/>
      <c r="M154" s="60"/>
      <c r="N154" s="99">
        <f t="shared" si="6"/>
        <v>0</v>
      </c>
      <c r="O154" s="100" t="e">
        <f t="shared" si="7"/>
        <v>#DIV/0!</v>
      </c>
    </row>
    <row r="155" spans="2:15" x14ac:dyDescent="0.25">
      <c r="B155" s="95"/>
      <c r="C155" s="96"/>
      <c r="D155" s="58"/>
      <c r="E155" s="58"/>
      <c r="F155" s="97"/>
      <c r="G155" s="90"/>
      <c r="H155" s="90"/>
      <c r="I155" s="98"/>
      <c r="J155" s="60"/>
      <c r="K155" s="60"/>
      <c r="L155" s="60"/>
      <c r="M155" s="60"/>
      <c r="N155" s="99">
        <f t="shared" si="6"/>
        <v>0</v>
      </c>
      <c r="O155" s="100" t="e">
        <f t="shared" si="7"/>
        <v>#DIV/0!</v>
      </c>
    </row>
    <row r="156" spans="2:15" x14ac:dyDescent="0.25">
      <c r="B156" s="95"/>
      <c r="C156" s="96"/>
      <c r="D156" s="58"/>
      <c r="E156" s="58"/>
      <c r="F156" s="97"/>
      <c r="G156" s="90"/>
      <c r="H156" s="90"/>
      <c r="I156" s="98"/>
      <c r="J156" s="60"/>
      <c r="K156" s="60"/>
      <c r="L156" s="60"/>
      <c r="M156" s="60"/>
      <c r="N156" s="99">
        <f t="shared" si="6"/>
        <v>0</v>
      </c>
      <c r="O156" s="100" t="e">
        <f t="shared" si="7"/>
        <v>#DIV/0!</v>
      </c>
    </row>
    <row r="157" spans="2:15" x14ac:dyDescent="0.25">
      <c r="B157" s="95"/>
      <c r="C157" s="96"/>
      <c r="D157" s="58"/>
      <c r="E157" s="58"/>
      <c r="F157" s="97"/>
      <c r="G157" s="90"/>
      <c r="H157" s="90"/>
      <c r="I157" s="98"/>
      <c r="J157" s="60"/>
      <c r="K157" s="60"/>
      <c r="L157" s="60"/>
      <c r="M157" s="60"/>
      <c r="N157" s="99">
        <f t="shared" si="6"/>
        <v>0</v>
      </c>
      <c r="O157" s="100" t="e">
        <f t="shared" si="7"/>
        <v>#DIV/0!</v>
      </c>
    </row>
    <row r="158" spans="2:15" x14ac:dyDescent="0.25">
      <c r="B158" s="95"/>
      <c r="C158" s="96"/>
      <c r="D158" s="58"/>
      <c r="E158" s="58"/>
      <c r="F158" s="97"/>
      <c r="G158" s="90"/>
      <c r="H158" s="90"/>
      <c r="I158" s="98"/>
      <c r="J158" s="60"/>
      <c r="K158" s="60"/>
      <c r="L158" s="60"/>
      <c r="M158" s="60"/>
      <c r="N158" s="99">
        <f t="shared" si="6"/>
        <v>0</v>
      </c>
      <c r="O158" s="100" t="e">
        <f t="shared" si="7"/>
        <v>#DIV/0!</v>
      </c>
    </row>
    <row r="159" spans="2:15" x14ac:dyDescent="0.25">
      <c r="B159" s="95"/>
      <c r="C159" s="96"/>
      <c r="D159" s="58"/>
      <c r="E159" s="58"/>
      <c r="F159" s="97"/>
      <c r="G159" s="90"/>
      <c r="H159" s="90"/>
      <c r="I159" s="98"/>
      <c r="J159" s="60"/>
      <c r="K159" s="60"/>
      <c r="L159" s="60"/>
      <c r="M159" s="60"/>
      <c r="N159" s="99">
        <f t="shared" si="6"/>
        <v>0</v>
      </c>
      <c r="O159" s="100" t="e">
        <f t="shared" si="7"/>
        <v>#DIV/0!</v>
      </c>
    </row>
    <row r="160" spans="2:15" x14ac:dyDescent="0.25">
      <c r="B160" s="95"/>
      <c r="C160" s="96"/>
      <c r="D160" s="58"/>
      <c r="E160" s="58"/>
      <c r="F160" s="97"/>
      <c r="G160" s="90"/>
      <c r="H160" s="90"/>
      <c r="I160" s="98"/>
      <c r="J160" s="60"/>
      <c r="K160" s="60"/>
      <c r="L160" s="60"/>
      <c r="M160" s="60"/>
      <c r="N160" s="99">
        <f t="shared" si="6"/>
        <v>0</v>
      </c>
      <c r="O160" s="100" t="e">
        <f t="shared" si="7"/>
        <v>#DIV/0!</v>
      </c>
    </row>
    <row r="161" spans="2:15" x14ac:dyDescent="0.25">
      <c r="B161" s="95"/>
      <c r="C161" s="96"/>
      <c r="D161" s="58"/>
      <c r="E161" s="58"/>
      <c r="F161" s="97"/>
      <c r="G161" s="90"/>
      <c r="H161" s="90"/>
      <c r="I161" s="98"/>
      <c r="J161" s="60"/>
      <c r="K161" s="60"/>
      <c r="L161" s="60"/>
      <c r="M161" s="60"/>
      <c r="N161" s="99">
        <f t="shared" si="6"/>
        <v>0</v>
      </c>
      <c r="O161" s="100" t="e">
        <f t="shared" si="7"/>
        <v>#DIV/0!</v>
      </c>
    </row>
    <row r="162" spans="2:15" x14ac:dyDescent="0.25">
      <c r="B162" s="95"/>
      <c r="C162" s="96"/>
      <c r="D162" s="58"/>
      <c r="E162" s="58"/>
      <c r="F162" s="97"/>
      <c r="G162" s="90"/>
      <c r="H162" s="90"/>
      <c r="I162" s="98"/>
      <c r="J162" s="60"/>
      <c r="K162" s="60"/>
      <c r="L162" s="60"/>
      <c r="M162" s="60"/>
      <c r="N162" s="99">
        <f t="shared" si="6"/>
        <v>0</v>
      </c>
      <c r="O162" s="100" t="e">
        <f t="shared" si="7"/>
        <v>#DIV/0!</v>
      </c>
    </row>
    <row r="163" spans="2:15" x14ac:dyDescent="0.25">
      <c r="B163" s="95"/>
      <c r="C163" s="96"/>
      <c r="D163" s="58"/>
      <c r="E163" s="58"/>
      <c r="F163" s="97"/>
      <c r="G163" s="90"/>
      <c r="H163" s="90"/>
      <c r="I163" s="98"/>
      <c r="J163" s="60"/>
      <c r="K163" s="60"/>
      <c r="L163" s="60"/>
      <c r="M163" s="60"/>
      <c r="N163" s="99">
        <f t="shared" si="6"/>
        <v>0</v>
      </c>
      <c r="O163" s="100" t="e">
        <f t="shared" si="7"/>
        <v>#DIV/0!</v>
      </c>
    </row>
    <row r="164" spans="2:15" x14ac:dyDescent="0.25">
      <c r="B164" s="95"/>
      <c r="C164" s="96"/>
      <c r="D164" s="58"/>
      <c r="E164" s="58"/>
      <c r="F164" s="97"/>
      <c r="G164" s="90"/>
      <c r="H164" s="90"/>
      <c r="I164" s="98"/>
      <c r="J164" s="60"/>
      <c r="K164" s="60"/>
      <c r="L164" s="60"/>
      <c r="M164" s="60"/>
      <c r="N164" s="99">
        <f t="shared" si="6"/>
        <v>0</v>
      </c>
      <c r="O164" s="100" t="e">
        <f t="shared" si="7"/>
        <v>#DIV/0!</v>
      </c>
    </row>
    <row r="165" spans="2:15" x14ac:dyDescent="0.25">
      <c r="B165" s="95"/>
      <c r="C165" s="96"/>
      <c r="D165" s="58"/>
      <c r="E165" s="58"/>
      <c r="F165" s="97"/>
      <c r="G165" s="90"/>
      <c r="H165" s="90"/>
      <c r="I165" s="98"/>
      <c r="J165" s="60"/>
      <c r="K165" s="60"/>
      <c r="L165" s="60"/>
      <c r="M165" s="60"/>
      <c r="N165" s="99">
        <f t="shared" si="6"/>
        <v>0</v>
      </c>
      <c r="O165" s="100" t="e">
        <f t="shared" si="7"/>
        <v>#DIV/0!</v>
      </c>
    </row>
    <row r="166" spans="2:15" x14ac:dyDescent="0.25">
      <c r="B166" s="95"/>
      <c r="C166" s="96"/>
      <c r="D166" s="58"/>
      <c r="E166" s="58"/>
      <c r="F166" s="97"/>
      <c r="G166" s="90"/>
      <c r="H166" s="90"/>
      <c r="I166" s="98"/>
      <c r="J166" s="60"/>
      <c r="K166" s="60"/>
      <c r="L166" s="60"/>
      <c r="M166" s="60"/>
      <c r="N166" s="99">
        <f t="shared" si="6"/>
        <v>0</v>
      </c>
      <c r="O166" s="100" t="e">
        <f t="shared" si="7"/>
        <v>#DIV/0!</v>
      </c>
    </row>
    <row r="167" spans="2:15" x14ac:dyDescent="0.25">
      <c r="B167" s="95"/>
      <c r="C167" s="96"/>
      <c r="D167" s="58"/>
      <c r="E167" s="58"/>
      <c r="F167" s="97"/>
      <c r="G167" s="90"/>
      <c r="H167" s="90"/>
      <c r="I167" s="98"/>
      <c r="J167" s="60"/>
      <c r="K167" s="60"/>
      <c r="L167" s="60"/>
      <c r="M167" s="60"/>
      <c r="N167" s="99">
        <f t="shared" si="6"/>
        <v>0</v>
      </c>
      <c r="O167" s="100" t="e">
        <f t="shared" si="7"/>
        <v>#DIV/0!</v>
      </c>
    </row>
    <row r="168" spans="2:15" x14ac:dyDescent="0.25">
      <c r="B168" s="95"/>
      <c r="C168" s="96"/>
      <c r="D168" s="58"/>
      <c r="E168" s="58"/>
      <c r="F168" s="97"/>
      <c r="G168" s="90"/>
      <c r="H168" s="90"/>
      <c r="I168" s="98"/>
      <c r="J168" s="60"/>
      <c r="K168" s="60"/>
      <c r="L168" s="60"/>
      <c r="M168" s="60"/>
      <c r="N168" s="99">
        <f t="shared" si="6"/>
        <v>0</v>
      </c>
      <c r="O168" s="100" t="e">
        <f t="shared" si="7"/>
        <v>#DIV/0!</v>
      </c>
    </row>
    <row r="169" spans="2:15" x14ac:dyDescent="0.25">
      <c r="B169" s="95"/>
      <c r="C169" s="96"/>
      <c r="D169" s="58"/>
      <c r="E169" s="58"/>
      <c r="F169" s="97"/>
      <c r="G169" s="90"/>
      <c r="H169" s="90"/>
      <c r="I169" s="98"/>
      <c r="J169" s="60"/>
      <c r="K169" s="60"/>
      <c r="L169" s="60"/>
      <c r="M169" s="60"/>
      <c r="N169" s="99">
        <f t="shared" si="6"/>
        <v>0</v>
      </c>
      <c r="O169" s="100" t="e">
        <f t="shared" si="7"/>
        <v>#DIV/0!</v>
      </c>
    </row>
    <row r="170" spans="2:15" x14ac:dyDescent="0.25">
      <c r="B170" s="95"/>
      <c r="C170" s="96"/>
      <c r="D170" s="58"/>
      <c r="E170" s="58"/>
      <c r="F170" s="97"/>
      <c r="G170" s="90"/>
      <c r="H170" s="90"/>
      <c r="I170" s="98"/>
      <c r="J170" s="60"/>
      <c r="K170" s="60"/>
      <c r="L170" s="60"/>
      <c r="M170" s="60"/>
      <c r="N170" s="99">
        <f t="shared" si="6"/>
        <v>0</v>
      </c>
      <c r="O170" s="100" t="e">
        <f t="shared" si="7"/>
        <v>#DIV/0!</v>
      </c>
    </row>
    <row r="171" spans="2:15" x14ac:dyDescent="0.25">
      <c r="B171" s="95"/>
      <c r="C171" s="96"/>
      <c r="D171" s="58"/>
      <c r="E171" s="58"/>
      <c r="F171" s="97"/>
      <c r="G171" s="90"/>
      <c r="H171" s="90"/>
      <c r="I171" s="98"/>
      <c r="J171" s="60"/>
      <c r="K171" s="60"/>
      <c r="L171" s="60"/>
      <c r="M171" s="60"/>
      <c r="N171" s="99">
        <f t="shared" si="6"/>
        <v>0</v>
      </c>
      <c r="O171" s="100" t="e">
        <f t="shared" si="7"/>
        <v>#DIV/0!</v>
      </c>
    </row>
    <row r="172" spans="2:15" x14ac:dyDescent="0.25">
      <c r="B172" s="95"/>
      <c r="C172" s="96"/>
      <c r="D172" s="58"/>
      <c r="E172" s="58"/>
      <c r="F172" s="97"/>
      <c r="G172" s="90"/>
      <c r="H172" s="90"/>
      <c r="I172" s="98"/>
      <c r="J172" s="60"/>
      <c r="K172" s="60"/>
      <c r="L172" s="60"/>
      <c r="M172" s="60"/>
      <c r="N172" s="99">
        <f t="shared" si="6"/>
        <v>0</v>
      </c>
      <c r="O172" s="100" t="e">
        <f t="shared" si="7"/>
        <v>#DIV/0!</v>
      </c>
    </row>
    <row r="173" spans="2:15" x14ac:dyDescent="0.25">
      <c r="B173" s="95"/>
      <c r="C173" s="96"/>
      <c r="D173" s="58"/>
      <c r="E173" s="58"/>
      <c r="F173" s="97"/>
      <c r="G173" s="90"/>
      <c r="H173" s="90"/>
      <c r="I173" s="98"/>
      <c r="J173" s="60"/>
      <c r="K173" s="60"/>
      <c r="L173" s="60"/>
      <c r="M173" s="60"/>
      <c r="N173" s="99">
        <f t="shared" si="6"/>
        <v>0</v>
      </c>
      <c r="O173" s="100" t="e">
        <f t="shared" si="7"/>
        <v>#DIV/0!</v>
      </c>
    </row>
    <row r="174" spans="2:15" x14ac:dyDescent="0.25">
      <c r="B174" s="95"/>
      <c r="C174" s="96"/>
      <c r="D174" s="58"/>
      <c r="E174" s="58"/>
      <c r="F174" s="97"/>
      <c r="G174" s="90"/>
      <c r="H174" s="90"/>
      <c r="I174" s="98"/>
      <c r="J174" s="60"/>
      <c r="K174" s="60"/>
      <c r="L174" s="60"/>
      <c r="M174" s="60"/>
      <c r="N174" s="99">
        <f t="shared" si="6"/>
        <v>0</v>
      </c>
      <c r="O174" s="100" t="e">
        <f t="shared" si="7"/>
        <v>#DIV/0!</v>
      </c>
    </row>
    <row r="175" spans="2:15" x14ac:dyDescent="0.25">
      <c r="B175" s="95"/>
      <c r="C175" s="96"/>
      <c r="D175" s="58"/>
      <c r="E175" s="58"/>
      <c r="F175" s="97"/>
      <c r="G175" s="90"/>
      <c r="H175" s="90"/>
      <c r="I175" s="98"/>
      <c r="J175" s="60"/>
      <c r="K175" s="60"/>
      <c r="L175" s="60"/>
      <c r="M175" s="60"/>
      <c r="N175" s="99">
        <f t="shared" si="6"/>
        <v>0</v>
      </c>
      <c r="O175" s="100" t="e">
        <f t="shared" si="7"/>
        <v>#DIV/0!</v>
      </c>
    </row>
    <row r="176" spans="2:15" x14ac:dyDescent="0.25">
      <c r="B176" s="95"/>
      <c r="C176" s="96"/>
      <c r="D176" s="58"/>
      <c r="E176" s="58"/>
      <c r="F176" s="97"/>
      <c r="G176" s="90"/>
      <c r="H176" s="90"/>
      <c r="I176" s="98"/>
      <c r="J176" s="60"/>
      <c r="K176" s="60"/>
      <c r="L176" s="60"/>
      <c r="M176" s="60"/>
      <c r="N176" s="99">
        <f t="shared" si="6"/>
        <v>0</v>
      </c>
      <c r="O176" s="100" t="e">
        <f t="shared" si="7"/>
        <v>#DIV/0!</v>
      </c>
    </row>
    <row r="177" spans="2:15" x14ac:dyDescent="0.25">
      <c r="B177" s="95"/>
      <c r="C177" s="96"/>
      <c r="D177" s="58"/>
      <c r="E177" s="58"/>
      <c r="F177" s="97"/>
      <c r="G177" s="90"/>
      <c r="H177" s="90"/>
      <c r="I177" s="98"/>
      <c r="J177" s="60"/>
      <c r="K177" s="60"/>
      <c r="L177" s="60"/>
      <c r="M177" s="60"/>
      <c r="N177" s="99">
        <f t="shared" si="6"/>
        <v>0</v>
      </c>
      <c r="O177" s="100" t="e">
        <f t="shared" si="7"/>
        <v>#DIV/0!</v>
      </c>
    </row>
    <row r="178" spans="2:15" x14ac:dyDescent="0.25">
      <c r="B178" s="95"/>
      <c r="C178" s="96"/>
      <c r="D178" s="58"/>
      <c r="E178" s="58"/>
      <c r="F178" s="97"/>
      <c r="G178" s="90"/>
      <c r="H178" s="90"/>
      <c r="I178" s="98"/>
      <c r="J178" s="60"/>
      <c r="K178" s="60"/>
      <c r="L178" s="60"/>
      <c r="M178" s="60"/>
      <c r="N178" s="99">
        <f t="shared" si="6"/>
        <v>0</v>
      </c>
      <c r="O178" s="100" t="e">
        <f t="shared" si="7"/>
        <v>#DIV/0!</v>
      </c>
    </row>
    <row r="179" spans="2:15" x14ac:dyDescent="0.25">
      <c r="B179" s="95"/>
      <c r="C179" s="96"/>
      <c r="D179" s="58"/>
      <c r="E179" s="58"/>
      <c r="F179" s="97"/>
      <c r="G179" s="90"/>
      <c r="H179" s="90"/>
      <c r="I179" s="98"/>
      <c r="J179" s="60"/>
      <c r="K179" s="60"/>
      <c r="L179" s="60"/>
      <c r="M179" s="60"/>
      <c r="N179" s="99">
        <f t="shared" si="6"/>
        <v>0</v>
      </c>
      <c r="O179" s="100" t="e">
        <f t="shared" si="7"/>
        <v>#DIV/0!</v>
      </c>
    </row>
    <row r="180" spans="2:15" x14ac:dyDescent="0.25">
      <c r="B180" s="95"/>
      <c r="C180" s="96"/>
      <c r="D180" s="58"/>
      <c r="E180" s="58"/>
      <c r="F180" s="97"/>
      <c r="G180" s="90"/>
      <c r="H180" s="90"/>
      <c r="I180" s="98"/>
      <c r="J180" s="60"/>
      <c r="K180" s="60"/>
      <c r="L180" s="60"/>
      <c r="M180" s="60"/>
      <c r="N180" s="99">
        <f t="shared" si="6"/>
        <v>0</v>
      </c>
      <c r="O180" s="100" t="e">
        <f t="shared" si="7"/>
        <v>#DIV/0!</v>
      </c>
    </row>
    <row r="181" spans="2:15" x14ac:dyDescent="0.25">
      <c r="B181" s="95"/>
      <c r="C181" s="96"/>
      <c r="D181" s="58"/>
      <c r="E181" s="58"/>
      <c r="F181" s="97"/>
      <c r="G181" s="90"/>
      <c r="H181" s="90"/>
      <c r="I181" s="98"/>
      <c r="J181" s="60"/>
      <c r="K181" s="60"/>
      <c r="L181" s="60"/>
      <c r="M181" s="60"/>
      <c r="N181" s="99">
        <f t="shared" si="6"/>
        <v>0</v>
      </c>
      <c r="O181" s="100" t="e">
        <f t="shared" si="7"/>
        <v>#DIV/0!</v>
      </c>
    </row>
    <row r="182" spans="2:15" x14ac:dyDescent="0.25">
      <c r="B182" s="95"/>
      <c r="C182" s="96"/>
      <c r="D182" s="58"/>
      <c r="E182" s="58"/>
      <c r="F182" s="97"/>
      <c r="G182" s="90"/>
      <c r="H182" s="90"/>
      <c r="I182" s="98"/>
      <c r="J182" s="60"/>
      <c r="K182" s="60"/>
      <c r="L182" s="60"/>
      <c r="M182" s="60"/>
      <c r="N182" s="99">
        <f t="shared" si="6"/>
        <v>0</v>
      </c>
      <c r="O182" s="100" t="e">
        <f t="shared" si="7"/>
        <v>#DIV/0!</v>
      </c>
    </row>
    <row r="183" spans="2:15" x14ac:dyDescent="0.25">
      <c r="B183" s="95"/>
      <c r="C183" s="96"/>
      <c r="D183" s="58"/>
      <c r="E183" s="58"/>
      <c r="F183" s="97"/>
      <c r="G183" s="90"/>
      <c r="H183" s="90"/>
      <c r="I183" s="98"/>
      <c r="J183" s="60"/>
      <c r="K183" s="60"/>
      <c r="L183" s="60"/>
      <c r="M183" s="60"/>
      <c r="N183" s="99">
        <f t="shared" si="6"/>
        <v>0</v>
      </c>
      <c r="O183" s="100" t="e">
        <f t="shared" si="7"/>
        <v>#DIV/0!</v>
      </c>
    </row>
    <row r="184" spans="2:15" x14ac:dyDescent="0.25">
      <c r="B184" s="95"/>
      <c r="C184" s="96"/>
      <c r="D184" s="58"/>
      <c r="E184" s="58"/>
      <c r="F184" s="97"/>
      <c r="G184" s="90"/>
      <c r="H184" s="90"/>
      <c r="I184" s="98"/>
      <c r="J184" s="60"/>
      <c r="K184" s="60"/>
      <c r="L184" s="60"/>
      <c r="M184" s="60"/>
      <c r="N184" s="99">
        <f t="shared" si="6"/>
        <v>0</v>
      </c>
      <c r="O184" s="100" t="e">
        <f t="shared" si="7"/>
        <v>#DIV/0!</v>
      </c>
    </row>
    <row r="185" spans="2:15" x14ac:dyDescent="0.25">
      <c r="B185" s="95"/>
      <c r="C185" s="96"/>
      <c r="D185" s="58"/>
      <c r="E185" s="58"/>
      <c r="F185" s="97"/>
      <c r="G185" s="90"/>
      <c r="H185" s="90"/>
      <c r="I185" s="98"/>
      <c r="J185" s="60"/>
      <c r="K185" s="60"/>
      <c r="L185" s="60"/>
      <c r="M185" s="60"/>
      <c r="N185" s="99">
        <f t="shared" si="6"/>
        <v>0</v>
      </c>
      <c r="O185" s="100" t="e">
        <f t="shared" si="7"/>
        <v>#DIV/0!</v>
      </c>
    </row>
    <row r="186" spans="2:15" x14ac:dyDescent="0.25">
      <c r="B186" s="95"/>
      <c r="C186" s="96"/>
      <c r="D186" s="58"/>
      <c r="E186" s="58"/>
      <c r="F186" s="97"/>
      <c r="G186" s="90"/>
      <c r="H186" s="90"/>
      <c r="I186" s="98"/>
      <c r="J186" s="60"/>
      <c r="K186" s="60"/>
      <c r="L186" s="60"/>
      <c r="M186" s="60"/>
      <c r="N186" s="99">
        <f t="shared" si="6"/>
        <v>0</v>
      </c>
      <c r="O186" s="100" t="e">
        <f t="shared" si="7"/>
        <v>#DIV/0!</v>
      </c>
    </row>
    <row r="187" spans="2:15" x14ac:dyDescent="0.25">
      <c r="B187" s="95"/>
      <c r="C187" s="96"/>
      <c r="D187" s="58"/>
      <c r="E187" s="58"/>
      <c r="F187" s="97"/>
      <c r="G187" s="90"/>
      <c r="H187" s="90"/>
      <c r="I187" s="98"/>
      <c r="J187" s="60"/>
      <c r="K187" s="60"/>
      <c r="L187" s="60"/>
      <c r="M187" s="60"/>
      <c r="N187" s="99">
        <f t="shared" si="6"/>
        <v>0</v>
      </c>
      <c r="O187" s="100" t="e">
        <f t="shared" si="7"/>
        <v>#DIV/0!</v>
      </c>
    </row>
    <row r="188" spans="2:15" x14ac:dyDescent="0.25">
      <c r="B188" s="95"/>
      <c r="C188" s="96"/>
      <c r="D188" s="58"/>
      <c r="E188" s="58"/>
      <c r="F188" s="97"/>
      <c r="G188" s="90"/>
      <c r="H188" s="90"/>
      <c r="I188" s="98"/>
      <c r="J188" s="60"/>
      <c r="K188" s="60"/>
      <c r="L188" s="60"/>
      <c r="M188" s="60"/>
      <c r="N188" s="99">
        <f t="shared" si="6"/>
        <v>0</v>
      </c>
      <c r="O188" s="100" t="e">
        <f t="shared" si="7"/>
        <v>#DIV/0!</v>
      </c>
    </row>
    <row r="189" spans="2:15" x14ac:dyDescent="0.25">
      <c r="B189" s="95"/>
      <c r="C189" s="96"/>
      <c r="D189" s="58"/>
      <c r="E189" s="58"/>
      <c r="F189" s="97"/>
      <c r="G189" s="90"/>
      <c r="H189" s="90"/>
      <c r="I189" s="98"/>
      <c r="J189" s="60"/>
      <c r="K189" s="60"/>
      <c r="L189" s="60"/>
      <c r="M189" s="60"/>
      <c r="N189" s="99">
        <f t="shared" si="6"/>
        <v>0</v>
      </c>
      <c r="O189" s="100" t="e">
        <f t="shared" si="7"/>
        <v>#DIV/0!</v>
      </c>
    </row>
    <row r="190" spans="2:15" x14ac:dyDescent="0.25">
      <c r="B190" s="95"/>
      <c r="C190" s="96"/>
      <c r="D190" s="101"/>
      <c r="E190" s="101"/>
      <c r="F190" s="97"/>
      <c r="G190" s="90"/>
      <c r="H190" s="90"/>
      <c r="I190" s="98"/>
      <c r="J190" s="60"/>
      <c r="K190" s="60"/>
      <c r="L190" s="60"/>
      <c r="M190" s="60"/>
      <c r="N190" s="99">
        <f t="shared" si="6"/>
        <v>0</v>
      </c>
      <c r="O190" s="100" t="e">
        <f t="shared" si="7"/>
        <v>#DIV/0!</v>
      </c>
    </row>
    <row r="191" spans="2:15" x14ac:dyDescent="0.25">
      <c r="B191" s="95"/>
      <c r="C191" s="96"/>
      <c r="D191" s="101"/>
      <c r="E191" s="101"/>
      <c r="F191" s="97"/>
      <c r="G191" s="90"/>
      <c r="H191" s="90"/>
      <c r="I191" s="98"/>
      <c r="J191" s="60"/>
      <c r="K191" s="60"/>
      <c r="L191" s="60"/>
      <c r="M191" s="60"/>
      <c r="N191" s="99">
        <f t="shared" si="6"/>
        <v>0</v>
      </c>
      <c r="O191" s="100" t="e">
        <f t="shared" si="7"/>
        <v>#DIV/0!</v>
      </c>
    </row>
    <row r="192" spans="2:15" x14ac:dyDescent="0.25">
      <c r="B192" s="95"/>
      <c r="C192" s="96"/>
      <c r="D192" s="58"/>
      <c r="E192" s="58"/>
      <c r="F192" s="97"/>
      <c r="G192" s="90"/>
      <c r="H192" s="90"/>
      <c r="I192" s="98"/>
      <c r="J192" s="60"/>
      <c r="K192" s="60"/>
      <c r="L192" s="60"/>
      <c r="M192" s="60"/>
      <c r="N192" s="99">
        <f t="shared" si="6"/>
        <v>0</v>
      </c>
      <c r="O192" s="100" t="e">
        <f t="shared" si="7"/>
        <v>#DIV/0!</v>
      </c>
    </row>
    <row r="193" spans="2:15" x14ac:dyDescent="0.25">
      <c r="B193" s="95"/>
      <c r="C193" s="96"/>
      <c r="D193" s="58"/>
      <c r="E193" s="58"/>
      <c r="F193" s="97"/>
      <c r="G193" s="90"/>
      <c r="H193" s="90"/>
      <c r="I193" s="98"/>
      <c r="J193" s="60"/>
      <c r="K193" s="60"/>
      <c r="L193" s="60"/>
      <c r="M193" s="60"/>
      <c r="N193" s="99">
        <f t="shared" si="6"/>
        <v>0</v>
      </c>
      <c r="O193" s="100" t="e">
        <f t="shared" si="7"/>
        <v>#DIV/0!</v>
      </c>
    </row>
    <row r="194" spans="2:15" x14ac:dyDescent="0.25">
      <c r="B194" s="95"/>
      <c r="C194" s="96"/>
      <c r="D194" s="58"/>
      <c r="E194" s="58"/>
      <c r="F194" s="97"/>
      <c r="G194" s="90"/>
      <c r="H194" s="90"/>
      <c r="I194" s="98"/>
      <c r="J194" s="60"/>
      <c r="K194" s="60"/>
      <c r="L194" s="60"/>
      <c r="M194" s="60"/>
      <c r="N194" s="99">
        <f t="shared" si="6"/>
        <v>0</v>
      </c>
      <c r="O194" s="100" t="e">
        <f t="shared" si="7"/>
        <v>#DIV/0!</v>
      </c>
    </row>
    <row r="195" spans="2:15" x14ac:dyDescent="0.25">
      <c r="B195" s="95"/>
      <c r="C195" s="96"/>
      <c r="D195" s="58"/>
      <c r="E195" s="58"/>
      <c r="F195" s="97"/>
      <c r="G195" s="90"/>
      <c r="H195" s="90"/>
      <c r="I195" s="98"/>
      <c r="J195" s="60"/>
      <c r="K195" s="60"/>
      <c r="L195" s="60"/>
      <c r="M195" s="60"/>
      <c r="N195" s="99">
        <f t="shared" si="6"/>
        <v>0</v>
      </c>
      <c r="O195" s="100" t="e">
        <f t="shared" si="7"/>
        <v>#DIV/0!</v>
      </c>
    </row>
    <row r="196" spans="2:15" x14ac:dyDescent="0.25">
      <c r="B196" s="95"/>
      <c r="C196" s="96"/>
      <c r="D196" s="101"/>
      <c r="E196" s="101"/>
      <c r="F196" s="97"/>
      <c r="G196" s="90"/>
      <c r="H196" s="90"/>
      <c r="I196" s="98"/>
      <c r="J196" s="60"/>
      <c r="K196" s="60"/>
      <c r="L196" s="60"/>
      <c r="M196" s="60"/>
      <c r="N196" s="99">
        <f t="shared" si="6"/>
        <v>0</v>
      </c>
      <c r="O196" s="100" t="e">
        <f t="shared" si="7"/>
        <v>#DIV/0!</v>
      </c>
    </row>
    <row r="197" spans="2:15" x14ac:dyDescent="0.25">
      <c r="B197" s="95"/>
      <c r="C197" s="96"/>
      <c r="D197" s="58"/>
      <c r="E197" s="58"/>
      <c r="F197" s="97"/>
      <c r="G197" s="90"/>
      <c r="H197" s="90"/>
      <c r="I197" s="98"/>
      <c r="J197" s="60"/>
      <c r="K197" s="60"/>
      <c r="L197" s="60"/>
      <c r="M197" s="60"/>
      <c r="N197" s="99">
        <f t="shared" si="6"/>
        <v>0</v>
      </c>
      <c r="O197" s="100" t="e">
        <f t="shared" si="7"/>
        <v>#DIV/0!</v>
      </c>
    </row>
    <row r="198" spans="2:15" x14ac:dyDescent="0.25">
      <c r="B198" s="95"/>
      <c r="C198" s="96"/>
      <c r="D198" s="58"/>
      <c r="E198" s="58"/>
      <c r="F198" s="97"/>
      <c r="G198" s="90"/>
      <c r="H198" s="90"/>
      <c r="I198" s="98"/>
      <c r="J198" s="60"/>
      <c r="K198" s="60"/>
      <c r="L198" s="60"/>
      <c r="M198" s="60"/>
      <c r="N198" s="99">
        <f t="shared" si="6"/>
        <v>0</v>
      </c>
      <c r="O198" s="100" t="e">
        <f t="shared" si="7"/>
        <v>#DIV/0!</v>
      </c>
    </row>
    <row r="199" spans="2:15" x14ac:dyDescent="0.25">
      <c r="B199" s="95"/>
      <c r="C199" s="96"/>
      <c r="D199" s="58"/>
      <c r="E199" s="58"/>
      <c r="F199" s="97"/>
      <c r="G199" s="90"/>
      <c r="H199" s="90"/>
      <c r="I199" s="98"/>
      <c r="J199" s="60"/>
      <c r="K199" s="60"/>
      <c r="L199" s="60"/>
      <c r="M199" s="60"/>
      <c r="N199" s="99">
        <f t="shared" ref="N199:N227" si="8">+M199-L199</f>
        <v>0</v>
      </c>
      <c r="O199" s="100" t="e">
        <f t="shared" ref="O199:O227" si="9">+N199/K199</f>
        <v>#DIV/0!</v>
      </c>
    </row>
    <row r="200" spans="2:15" x14ac:dyDescent="0.25">
      <c r="B200" s="95"/>
      <c r="C200" s="96"/>
      <c r="D200" s="58"/>
      <c r="E200" s="58"/>
      <c r="F200" s="97"/>
      <c r="G200" s="90"/>
      <c r="H200" s="90"/>
      <c r="I200" s="98"/>
      <c r="J200" s="60"/>
      <c r="K200" s="60"/>
      <c r="L200" s="60"/>
      <c r="M200" s="60"/>
      <c r="N200" s="99">
        <f t="shared" si="8"/>
        <v>0</v>
      </c>
      <c r="O200" s="100" t="e">
        <f t="shared" si="9"/>
        <v>#DIV/0!</v>
      </c>
    </row>
    <row r="201" spans="2:15" x14ac:dyDescent="0.25">
      <c r="B201" s="95"/>
      <c r="C201" s="96"/>
      <c r="D201" s="58"/>
      <c r="E201" s="58"/>
      <c r="F201" s="97"/>
      <c r="G201" s="90"/>
      <c r="H201" s="90"/>
      <c r="I201" s="98"/>
      <c r="J201" s="60"/>
      <c r="K201" s="60"/>
      <c r="L201" s="60"/>
      <c r="M201" s="60"/>
      <c r="N201" s="99">
        <f t="shared" si="8"/>
        <v>0</v>
      </c>
      <c r="O201" s="100" t="e">
        <f t="shared" si="9"/>
        <v>#DIV/0!</v>
      </c>
    </row>
    <row r="202" spans="2:15" x14ac:dyDescent="0.25">
      <c r="B202" s="95"/>
      <c r="C202" s="96"/>
      <c r="D202" s="58"/>
      <c r="E202" s="58"/>
      <c r="F202" s="97"/>
      <c r="G202" s="90"/>
      <c r="H202" s="90"/>
      <c r="I202" s="98"/>
      <c r="J202" s="60"/>
      <c r="K202" s="60"/>
      <c r="L202" s="60"/>
      <c r="M202" s="60"/>
      <c r="N202" s="99">
        <f t="shared" si="8"/>
        <v>0</v>
      </c>
      <c r="O202" s="100" t="e">
        <f t="shared" si="9"/>
        <v>#DIV/0!</v>
      </c>
    </row>
    <row r="203" spans="2:15" x14ac:dyDescent="0.25">
      <c r="B203" s="95"/>
      <c r="C203" s="96"/>
      <c r="D203" s="58"/>
      <c r="E203" s="58"/>
      <c r="F203" s="97"/>
      <c r="G203" s="90"/>
      <c r="H203" s="90"/>
      <c r="I203" s="98"/>
      <c r="J203" s="60"/>
      <c r="K203" s="60"/>
      <c r="L203" s="60"/>
      <c r="M203" s="60"/>
      <c r="N203" s="99">
        <f t="shared" si="8"/>
        <v>0</v>
      </c>
      <c r="O203" s="100" t="e">
        <f t="shared" si="9"/>
        <v>#DIV/0!</v>
      </c>
    </row>
    <row r="204" spans="2:15" x14ac:dyDescent="0.25">
      <c r="B204" s="95"/>
      <c r="C204" s="96"/>
      <c r="D204" s="58"/>
      <c r="E204" s="58"/>
      <c r="F204" s="97"/>
      <c r="G204" s="90"/>
      <c r="H204" s="90"/>
      <c r="I204" s="98"/>
      <c r="J204" s="60"/>
      <c r="K204" s="60"/>
      <c r="L204" s="60"/>
      <c r="M204" s="60"/>
      <c r="N204" s="99">
        <f t="shared" si="8"/>
        <v>0</v>
      </c>
      <c r="O204" s="100" t="e">
        <f t="shared" si="9"/>
        <v>#DIV/0!</v>
      </c>
    </row>
    <row r="205" spans="2:15" x14ac:dyDescent="0.25">
      <c r="B205" s="95"/>
      <c r="C205" s="96"/>
      <c r="D205" s="58"/>
      <c r="E205" s="58"/>
      <c r="F205" s="97"/>
      <c r="G205" s="90"/>
      <c r="H205" s="90"/>
      <c r="I205" s="98"/>
      <c r="J205" s="60"/>
      <c r="K205" s="60"/>
      <c r="L205" s="60"/>
      <c r="M205" s="60"/>
      <c r="N205" s="99">
        <f t="shared" si="8"/>
        <v>0</v>
      </c>
      <c r="O205" s="100" t="e">
        <f t="shared" si="9"/>
        <v>#DIV/0!</v>
      </c>
    </row>
    <row r="206" spans="2:15" x14ac:dyDescent="0.25">
      <c r="B206" s="95"/>
      <c r="C206" s="96"/>
      <c r="D206" s="58"/>
      <c r="E206" s="58"/>
      <c r="F206" s="97"/>
      <c r="G206" s="97"/>
      <c r="H206" s="97"/>
      <c r="I206" s="98"/>
      <c r="J206" s="60"/>
      <c r="K206" s="60"/>
      <c r="L206" s="60"/>
      <c r="M206" s="60"/>
      <c r="N206" s="99">
        <f t="shared" si="8"/>
        <v>0</v>
      </c>
      <c r="O206" s="100" t="e">
        <f t="shared" si="9"/>
        <v>#DIV/0!</v>
      </c>
    </row>
    <row r="207" spans="2:15" x14ac:dyDescent="0.25">
      <c r="B207" s="95"/>
      <c r="C207" s="96"/>
      <c r="D207" s="58"/>
      <c r="E207" s="58"/>
      <c r="F207" s="97"/>
      <c r="G207" s="97"/>
      <c r="H207" s="97"/>
      <c r="I207" s="98"/>
      <c r="J207" s="60"/>
      <c r="K207" s="60"/>
      <c r="L207" s="60"/>
      <c r="M207" s="60"/>
      <c r="N207" s="99">
        <f t="shared" si="8"/>
        <v>0</v>
      </c>
      <c r="O207" s="100" t="e">
        <f t="shared" si="9"/>
        <v>#DIV/0!</v>
      </c>
    </row>
    <row r="208" spans="2:15" x14ac:dyDescent="0.25">
      <c r="B208" s="95"/>
      <c r="C208" s="96"/>
      <c r="D208" s="58"/>
      <c r="E208" s="58"/>
      <c r="F208" s="97"/>
      <c r="G208" s="97"/>
      <c r="H208" s="97"/>
      <c r="I208" s="98"/>
      <c r="J208" s="60"/>
      <c r="K208" s="60"/>
      <c r="L208" s="60"/>
      <c r="M208" s="60"/>
      <c r="N208" s="99">
        <f t="shared" si="8"/>
        <v>0</v>
      </c>
      <c r="O208" s="100" t="e">
        <f t="shared" si="9"/>
        <v>#DIV/0!</v>
      </c>
    </row>
    <row r="209" spans="2:15" x14ac:dyDescent="0.25">
      <c r="B209" s="95"/>
      <c r="C209" s="96"/>
      <c r="D209" s="58"/>
      <c r="E209" s="58"/>
      <c r="F209" s="97"/>
      <c r="G209" s="97"/>
      <c r="H209" s="97"/>
      <c r="I209" s="98"/>
      <c r="J209" s="60"/>
      <c r="K209" s="60"/>
      <c r="L209" s="60"/>
      <c r="M209" s="60"/>
      <c r="N209" s="99">
        <f t="shared" si="8"/>
        <v>0</v>
      </c>
      <c r="O209" s="100" t="e">
        <f t="shared" si="9"/>
        <v>#DIV/0!</v>
      </c>
    </row>
    <row r="210" spans="2:15" x14ac:dyDescent="0.25">
      <c r="B210" s="95"/>
      <c r="C210" s="96"/>
      <c r="D210" s="58"/>
      <c r="E210" s="58"/>
      <c r="F210" s="97"/>
      <c r="G210" s="97"/>
      <c r="H210" s="97"/>
      <c r="I210" s="98"/>
      <c r="J210" s="60"/>
      <c r="K210" s="60"/>
      <c r="L210" s="60"/>
      <c r="M210" s="60"/>
      <c r="N210" s="99">
        <f t="shared" si="8"/>
        <v>0</v>
      </c>
      <c r="O210" s="100" t="e">
        <f t="shared" si="9"/>
        <v>#DIV/0!</v>
      </c>
    </row>
    <row r="211" spans="2:15" x14ac:dyDescent="0.25">
      <c r="B211" s="95"/>
      <c r="C211" s="96"/>
      <c r="D211" s="58"/>
      <c r="E211" s="58"/>
      <c r="F211" s="97"/>
      <c r="G211" s="97"/>
      <c r="H211" s="97"/>
      <c r="I211" s="98"/>
      <c r="J211" s="60"/>
      <c r="K211" s="60"/>
      <c r="L211" s="60"/>
      <c r="M211" s="60"/>
      <c r="N211" s="99">
        <f t="shared" si="8"/>
        <v>0</v>
      </c>
      <c r="O211" s="100" t="e">
        <f t="shared" si="9"/>
        <v>#DIV/0!</v>
      </c>
    </row>
    <row r="212" spans="2:15" x14ac:dyDescent="0.25">
      <c r="B212" s="95"/>
      <c r="C212" s="96"/>
      <c r="D212" s="58"/>
      <c r="E212" s="58"/>
      <c r="F212" s="97"/>
      <c r="G212" s="97"/>
      <c r="H212" s="97"/>
      <c r="I212" s="98"/>
      <c r="J212" s="60"/>
      <c r="K212" s="60"/>
      <c r="L212" s="60"/>
      <c r="M212" s="60"/>
      <c r="N212" s="99">
        <f t="shared" si="8"/>
        <v>0</v>
      </c>
      <c r="O212" s="100" t="e">
        <f t="shared" si="9"/>
        <v>#DIV/0!</v>
      </c>
    </row>
    <row r="213" spans="2:15" x14ac:dyDescent="0.25">
      <c r="B213" s="95"/>
      <c r="C213" s="96"/>
      <c r="D213" s="58"/>
      <c r="E213" s="58"/>
      <c r="F213" s="97"/>
      <c r="G213" s="97"/>
      <c r="H213" s="97"/>
      <c r="I213" s="98"/>
      <c r="J213" s="60"/>
      <c r="K213" s="60"/>
      <c r="L213" s="60"/>
      <c r="M213" s="60"/>
      <c r="N213" s="99">
        <f t="shared" si="8"/>
        <v>0</v>
      </c>
      <c r="O213" s="100" t="e">
        <f t="shared" si="9"/>
        <v>#DIV/0!</v>
      </c>
    </row>
    <row r="214" spans="2:15" x14ac:dyDescent="0.25">
      <c r="B214" s="95"/>
      <c r="C214" s="96"/>
      <c r="D214" s="58"/>
      <c r="E214" s="58"/>
      <c r="F214" s="97"/>
      <c r="G214" s="97"/>
      <c r="H214" s="97"/>
      <c r="I214" s="98"/>
      <c r="J214" s="60"/>
      <c r="K214" s="60"/>
      <c r="L214" s="60"/>
      <c r="M214" s="60"/>
      <c r="N214" s="99">
        <f t="shared" si="8"/>
        <v>0</v>
      </c>
      <c r="O214" s="100" t="e">
        <f t="shared" si="9"/>
        <v>#DIV/0!</v>
      </c>
    </row>
    <row r="215" spans="2:15" x14ac:dyDescent="0.25">
      <c r="B215" s="95"/>
      <c r="C215" s="96"/>
      <c r="D215" s="58"/>
      <c r="E215" s="58"/>
      <c r="F215" s="97"/>
      <c r="G215" s="97"/>
      <c r="H215" s="97"/>
      <c r="I215" s="98"/>
      <c r="J215" s="60"/>
      <c r="K215" s="60"/>
      <c r="L215" s="60"/>
      <c r="M215" s="60"/>
      <c r="N215" s="99">
        <f t="shared" si="8"/>
        <v>0</v>
      </c>
      <c r="O215" s="100" t="e">
        <f t="shared" si="9"/>
        <v>#DIV/0!</v>
      </c>
    </row>
    <row r="216" spans="2:15" x14ac:dyDescent="0.25">
      <c r="B216" s="95"/>
      <c r="C216" s="96"/>
      <c r="D216" s="58"/>
      <c r="E216" s="58"/>
      <c r="F216" s="97"/>
      <c r="G216" s="97"/>
      <c r="H216" s="97"/>
      <c r="I216" s="98"/>
      <c r="J216" s="60"/>
      <c r="K216" s="60"/>
      <c r="L216" s="60"/>
      <c r="M216" s="60"/>
      <c r="N216" s="99">
        <f t="shared" si="8"/>
        <v>0</v>
      </c>
      <c r="O216" s="100" t="e">
        <f t="shared" si="9"/>
        <v>#DIV/0!</v>
      </c>
    </row>
    <row r="217" spans="2:15" x14ac:dyDescent="0.25">
      <c r="B217" s="95"/>
      <c r="C217" s="96"/>
      <c r="D217" s="58"/>
      <c r="E217" s="58"/>
      <c r="F217" s="97"/>
      <c r="G217" s="97"/>
      <c r="H217" s="97"/>
      <c r="I217" s="98"/>
      <c r="J217" s="60"/>
      <c r="K217" s="60"/>
      <c r="L217" s="60"/>
      <c r="M217" s="60"/>
      <c r="N217" s="99">
        <f t="shared" si="8"/>
        <v>0</v>
      </c>
      <c r="O217" s="100" t="e">
        <f t="shared" si="9"/>
        <v>#DIV/0!</v>
      </c>
    </row>
    <row r="218" spans="2:15" x14ac:dyDescent="0.25">
      <c r="B218" s="95"/>
      <c r="C218" s="96"/>
      <c r="D218" s="58"/>
      <c r="E218" s="58"/>
      <c r="F218" s="97"/>
      <c r="G218" s="97"/>
      <c r="H218" s="97"/>
      <c r="I218" s="98"/>
      <c r="J218" s="60"/>
      <c r="K218" s="60"/>
      <c r="L218" s="60"/>
      <c r="M218" s="60"/>
      <c r="N218" s="99">
        <f t="shared" si="8"/>
        <v>0</v>
      </c>
      <c r="O218" s="100" t="e">
        <f t="shared" si="9"/>
        <v>#DIV/0!</v>
      </c>
    </row>
    <row r="219" spans="2:15" x14ac:dyDescent="0.25">
      <c r="B219" s="95"/>
      <c r="C219" s="96"/>
      <c r="D219" s="58"/>
      <c r="E219" s="58"/>
      <c r="F219" s="97"/>
      <c r="G219" s="97"/>
      <c r="H219" s="97"/>
      <c r="I219" s="98"/>
      <c r="J219" s="60"/>
      <c r="K219" s="60"/>
      <c r="L219" s="60"/>
      <c r="M219" s="60"/>
      <c r="N219" s="99">
        <f t="shared" si="8"/>
        <v>0</v>
      </c>
      <c r="O219" s="100" t="e">
        <f t="shared" si="9"/>
        <v>#DIV/0!</v>
      </c>
    </row>
    <row r="220" spans="2:15" x14ac:dyDescent="0.25">
      <c r="B220" s="95"/>
      <c r="C220" s="96"/>
      <c r="D220" s="58"/>
      <c r="E220" s="58"/>
      <c r="F220" s="97"/>
      <c r="G220" s="97"/>
      <c r="H220" s="97"/>
      <c r="I220" s="98"/>
      <c r="J220" s="60"/>
      <c r="K220" s="60"/>
      <c r="L220" s="60"/>
      <c r="M220" s="60"/>
      <c r="N220" s="99">
        <f t="shared" si="8"/>
        <v>0</v>
      </c>
      <c r="O220" s="100" t="e">
        <f t="shared" si="9"/>
        <v>#DIV/0!</v>
      </c>
    </row>
    <row r="221" spans="2:15" x14ac:dyDescent="0.25">
      <c r="B221" s="95"/>
      <c r="C221" s="96"/>
      <c r="D221" s="58"/>
      <c r="E221" s="58"/>
      <c r="F221" s="97"/>
      <c r="G221" s="97"/>
      <c r="H221" s="97"/>
      <c r="I221" s="98"/>
      <c r="J221" s="60"/>
      <c r="K221" s="60"/>
      <c r="L221" s="60"/>
      <c r="M221" s="60"/>
      <c r="N221" s="99">
        <f t="shared" si="8"/>
        <v>0</v>
      </c>
      <c r="O221" s="100" t="e">
        <f t="shared" si="9"/>
        <v>#DIV/0!</v>
      </c>
    </row>
    <row r="222" spans="2:15" x14ac:dyDescent="0.25">
      <c r="B222" s="95"/>
      <c r="C222" s="96"/>
      <c r="D222" s="58"/>
      <c r="E222" s="58"/>
      <c r="F222" s="97"/>
      <c r="G222" s="97"/>
      <c r="H222" s="97"/>
      <c r="I222" s="98"/>
      <c r="J222" s="60"/>
      <c r="K222" s="60"/>
      <c r="L222" s="60"/>
      <c r="M222" s="60"/>
      <c r="N222" s="99">
        <f t="shared" si="8"/>
        <v>0</v>
      </c>
      <c r="O222" s="100" t="e">
        <f t="shared" si="9"/>
        <v>#DIV/0!</v>
      </c>
    </row>
    <row r="223" spans="2:15" x14ac:dyDescent="0.25">
      <c r="B223" s="95"/>
      <c r="C223" s="96"/>
      <c r="D223" s="58"/>
      <c r="E223" s="58"/>
      <c r="F223" s="97"/>
      <c r="G223" s="97"/>
      <c r="H223" s="97"/>
      <c r="I223" s="98"/>
      <c r="J223" s="60"/>
      <c r="K223" s="60"/>
      <c r="L223" s="60"/>
      <c r="M223" s="60"/>
      <c r="N223" s="99">
        <f t="shared" si="8"/>
        <v>0</v>
      </c>
      <c r="O223" s="100" t="e">
        <f t="shared" si="9"/>
        <v>#DIV/0!</v>
      </c>
    </row>
    <row r="224" spans="2:15" x14ac:dyDescent="0.25">
      <c r="B224" s="95"/>
      <c r="C224" s="96"/>
      <c r="D224" s="58"/>
      <c r="E224" s="58"/>
      <c r="F224" s="97"/>
      <c r="G224" s="97"/>
      <c r="H224" s="97"/>
      <c r="I224" s="98"/>
      <c r="J224" s="60"/>
      <c r="K224" s="60"/>
      <c r="L224" s="60"/>
      <c r="M224" s="60"/>
      <c r="N224" s="99">
        <f t="shared" si="8"/>
        <v>0</v>
      </c>
      <c r="O224" s="100" t="e">
        <f t="shared" si="9"/>
        <v>#DIV/0!</v>
      </c>
    </row>
    <row r="225" spans="2:15" x14ac:dyDescent="0.25">
      <c r="B225" s="95"/>
      <c r="C225" s="96"/>
      <c r="D225" s="58"/>
      <c r="E225" s="58"/>
      <c r="F225" s="97"/>
      <c r="G225" s="97"/>
      <c r="H225" s="97"/>
      <c r="I225" s="98"/>
      <c r="J225" s="60"/>
      <c r="K225" s="60"/>
      <c r="L225" s="60"/>
      <c r="M225" s="60"/>
      <c r="N225" s="99">
        <f t="shared" si="8"/>
        <v>0</v>
      </c>
      <c r="O225" s="100" t="e">
        <f t="shared" si="9"/>
        <v>#DIV/0!</v>
      </c>
    </row>
    <row r="226" spans="2:15" x14ac:dyDescent="0.25">
      <c r="B226" s="95"/>
      <c r="C226" s="96"/>
      <c r="D226" s="58"/>
      <c r="E226" s="58"/>
      <c r="F226" s="97"/>
      <c r="G226" s="97"/>
      <c r="H226" s="97"/>
      <c r="I226" s="98"/>
      <c r="J226" s="60"/>
      <c r="K226" s="60"/>
      <c r="L226" s="60"/>
      <c r="M226" s="60"/>
      <c r="N226" s="99">
        <f t="shared" si="8"/>
        <v>0</v>
      </c>
      <c r="O226" s="100" t="e">
        <f t="shared" si="9"/>
        <v>#DIV/0!</v>
      </c>
    </row>
    <row r="227" spans="2:15" x14ac:dyDescent="0.25">
      <c r="B227" s="95"/>
      <c r="C227" s="96"/>
      <c r="D227" s="58"/>
      <c r="E227" s="58"/>
      <c r="F227" s="97"/>
      <c r="G227" s="97"/>
      <c r="H227" s="97"/>
      <c r="I227" s="98"/>
      <c r="J227" s="60"/>
      <c r="K227" s="60"/>
      <c r="L227" s="60"/>
      <c r="M227" s="60"/>
      <c r="N227" s="99">
        <f t="shared" si="8"/>
        <v>0</v>
      </c>
      <c r="O227" s="100" t="e">
        <f t="shared" si="9"/>
        <v>#DIV/0!</v>
      </c>
    </row>
    <row r="228" spans="2:15" x14ac:dyDescent="0.25">
      <c r="B228" s="95"/>
      <c r="C228" s="96"/>
      <c r="D228" s="58"/>
      <c r="E228" s="58"/>
      <c r="F228" s="97"/>
      <c r="G228" s="97"/>
      <c r="H228" s="97"/>
      <c r="I228" s="98"/>
      <c r="J228" s="60"/>
      <c r="K228" s="60"/>
      <c r="L228" s="60"/>
      <c r="M228" s="60"/>
      <c r="N228" s="99"/>
      <c r="O228" s="100"/>
    </row>
    <row r="229" spans="2:15" x14ac:dyDescent="0.25">
      <c r="B229" s="95"/>
      <c r="C229" s="96"/>
      <c r="D229" s="58"/>
      <c r="E229" s="58"/>
      <c r="F229" s="97"/>
      <c r="G229" s="97"/>
      <c r="H229" s="97"/>
      <c r="I229" s="98"/>
      <c r="J229" s="60"/>
      <c r="K229" s="60"/>
      <c r="L229" s="60"/>
      <c r="M229" s="60"/>
      <c r="N229" s="99"/>
      <c r="O229" s="100"/>
    </row>
    <row r="230" spans="2:15" x14ac:dyDescent="0.25">
      <c r="B230" s="95"/>
      <c r="C230" s="96"/>
      <c r="D230" s="58"/>
      <c r="E230" s="58"/>
      <c r="F230" s="97"/>
      <c r="G230" s="97"/>
      <c r="H230" s="97"/>
      <c r="I230" s="98"/>
      <c r="J230" s="60"/>
      <c r="K230" s="60"/>
      <c r="L230" s="60"/>
      <c r="M230" s="60"/>
      <c r="N230" s="99"/>
      <c r="O230" s="100"/>
    </row>
    <row r="231" spans="2:15" x14ac:dyDescent="0.25">
      <c r="B231" s="95"/>
      <c r="C231" s="96"/>
      <c r="D231" s="58"/>
      <c r="E231" s="58"/>
      <c r="F231" s="97"/>
      <c r="G231" s="97"/>
      <c r="H231" s="97"/>
      <c r="I231" s="98"/>
      <c r="J231" s="60"/>
      <c r="K231" s="60"/>
      <c r="L231" s="60"/>
      <c r="M231" s="60"/>
      <c r="N231" s="99"/>
      <c r="O231" s="100"/>
    </row>
    <row r="232" spans="2:15" x14ac:dyDescent="0.25">
      <c r="B232" s="95"/>
      <c r="C232" s="96"/>
      <c r="D232" s="58"/>
      <c r="E232" s="58"/>
      <c r="F232" s="97"/>
      <c r="G232" s="97"/>
      <c r="H232" s="97"/>
      <c r="I232" s="98"/>
      <c r="J232" s="60"/>
      <c r="K232" s="60"/>
      <c r="L232" s="60"/>
      <c r="M232" s="60"/>
      <c r="N232" s="99"/>
      <c r="O232" s="100"/>
    </row>
    <row r="233" spans="2:15" x14ac:dyDescent="0.25">
      <c r="B233" s="95"/>
      <c r="C233" s="96"/>
      <c r="D233" s="58"/>
      <c r="E233" s="58"/>
      <c r="F233" s="97"/>
      <c r="G233" s="97"/>
      <c r="H233" s="97"/>
      <c r="I233" s="98"/>
      <c r="J233" s="60"/>
      <c r="K233" s="60"/>
      <c r="L233" s="60"/>
      <c r="M233" s="60"/>
      <c r="N233" s="99"/>
      <c r="O233" s="100"/>
    </row>
    <row r="234" spans="2:15" x14ac:dyDescent="0.25">
      <c r="B234" s="95"/>
      <c r="C234" s="96"/>
      <c r="D234" s="58"/>
      <c r="E234" s="58"/>
      <c r="F234" s="97"/>
      <c r="G234" s="97"/>
      <c r="H234" s="97"/>
      <c r="I234" s="98"/>
      <c r="J234" s="60"/>
      <c r="K234" s="60"/>
      <c r="L234" s="60"/>
      <c r="M234" s="60"/>
      <c r="N234" s="99"/>
      <c r="O234" s="100"/>
    </row>
    <row r="235" spans="2:15" x14ac:dyDescent="0.25">
      <c r="B235" s="95"/>
      <c r="C235" s="96"/>
      <c r="D235" s="58"/>
      <c r="E235" s="58"/>
      <c r="F235" s="97"/>
      <c r="G235" s="97"/>
      <c r="H235" s="97"/>
      <c r="I235" s="98"/>
      <c r="J235" s="60"/>
      <c r="K235" s="60"/>
      <c r="L235" s="60"/>
      <c r="M235" s="60"/>
      <c r="N235" s="99"/>
      <c r="O235" s="100"/>
    </row>
    <row r="236" spans="2:15" x14ac:dyDescent="0.25">
      <c r="B236" s="95"/>
      <c r="C236" s="96"/>
      <c r="D236" s="58"/>
      <c r="E236" s="58"/>
      <c r="F236" s="97"/>
      <c r="G236" s="97"/>
      <c r="H236" s="97"/>
      <c r="I236" s="98"/>
      <c r="J236" s="60"/>
      <c r="K236" s="60"/>
      <c r="L236" s="60"/>
      <c r="M236" s="60"/>
      <c r="N236" s="99"/>
      <c r="O236" s="100"/>
    </row>
    <row r="237" spans="2:15" x14ac:dyDescent="0.25">
      <c r="B237" s="95"/>
      <c r="C237" s="96"/>
      <c r="D237" s="58"/>
      <c r="E237" s="58"/>
      <c r="F237" s="97"/>
      <c r="G237" s="97"/>
      <c r="H237" s="97"/>
      <c r="I237" s="98"/>
      <c r="J237" s="60"/>
      <c r="K237" s="60"/>
      <c r="L237" s="60"/>
      <c r="M237" s="60"/>
      <c r="N237" s="99"/>
      <c r="O237" s="100"/>
    </row>
    <row r="238" spans="2:15" x14ac:dyDescent="0.25">
      <c r="B238" s="95"/>
      <c r="C238" s="96"/>
      <c r="D238" s="58"/>
      <c r="E238" s="58"/>
      <c r="F238" s="97"/>
      <c r="G238" s="97"/>
      <c r="H238" s="97"/>
      <c r="I238" s="98"/>
      <c r="J238" s="60"/>
      <c r="K238" s="60"/>
      <c r="L238" s="60"/>
      <c r="M238" s="60"/>
      <c r="N238" s="99"/>
      <c r="O238" s="100"/>
    </row>
    <row r="239" spans="2:15" x14ac:dyDescent="0.25">
      <c r="B239" s="95"/>
      <c r="C239" s="96"/>
      <c r="D239" s="58"/>
      <c r="E239" s="58"/>
      <c r="F239" s="97"/>
      <c r="G239" s="97"/>
      <c r="H239" s="97"/>
      <c r="I239" s="98"/>
      <c r="J239" s="60"/>
      <c r="K239" s="60"/>
      <c r="L239" s="60"/>
      <c r="M239" s="60"/>
      <c r="N239" s="99"/>
      <c r="O239" s="100"/>
    </row>
    <row r="240" spans="2:15" x14ac:dyDescent="0.25">
      <c r="B240" s="95"/>
      <c r="C240" s="96"/>
      <c r="D240" s="58"/>
      <c r="E240" s="58"/>
      <c r="F240" s="97"/>
      <c r="G240" s="97"/>
      <c r="H240" s="97"/>
      <c r="I240" s="98"/>
      <c r="J240" s="60"/>
      <c r="K240" s="60"/>
      <c r="L240" s="60"/>
      <c r="M240" s="60"/>
      <c r="N240" s="99"/>
      <c r="O240" s="100"/>
    </row>
    <row r="241" spans="2:15" x14ac:dyDescent="0.25">
      <c r="B241" s="95"/>
      <c r="C241" s="96"/>
      <c r="D241" s="58"/>
      <c r="E241" s="58"/>
      <c r="F241" s="97"/>
      <c r="G241" s="97"/>
      <c r="H241" s="97"/>
      <c r="I241" s="98"/>
      <c r="J241" s="60"/>
      <c r="K241" s="60"/>
      <c r="L241" s="60"/>
      <c r="M241" s="60"/>
      <c r="N241" s="99"/>
      <c r="O241" s="100"/>
    </row>
    <row r="242" spans="2:15" x14ac:dyDescent="0.25">
      <c r="B242" s="95"/>
      <c r="C242" s="96"/>
      <c r="D242" s="58"/>
      <c r="E242" s="58"/>
      <c r="F242" s="97"/>
      <c r="G242" s="97"/>
      <c r="H242" s="97"/>
      <c r="I242" s="98"/>
      <c r="J242" s="60"/>
      <c r="K242" s="60"/>
      <c r="L242" s="60"/>
      <c r="M242" s="60"/>
      <c r="N242" s="99"/>
      <c r="O242" s="100"/>
    </row>
    <row r="243" spans="2:15" x14ac:dyDescent="0.25">
      <c r="B243" s="95"/>
      <c r="C243" s="96"/>
      <c r="D243" s="58"/>
      <c r="E243" s="58"/>
      <c r="F243" s="97"/>
      <c r="G243" s="97"/>
      <c r="H243" s="97"/>
      <c r="I243" s="98"/>
      <c r="J243" s="60"/>
      <c r="K243" s="60"/>
      <c r="L243" s="60"/>
      <c r="M243" s="60"/>
      <c r="N243" s="99"/>
      <c r="O243" s="100"/>
    </row>
    <row r="244" spans="2:15" x14ac:dyDescent="0.25">
      <c r="B244" s="95"/>
      <c r="C244" s="96"/>
      <c r="D244" s="58"/>
      <c r="E244" s="58"/>
      <c r="F244" s="97"/>
      <c r="G244" s="97"/>
      <c r="H244" s="97"/>
      <c r="I244" s="98"/>
      <c r="J244" s="60"/>
      <c r="K244" s="60"/>
      <c r="L244" s="60"/>
      <c r="M244" s="60"/>
      <c r="N244" s="99"/>
      <c r="O244" s="100"/>
    </row>
    <row r="245" spans="2:15" x14ac:dyDescent="0.25">
      <c r="B245" s="95"/>
      <c r="C245" s="96"/>
      <c r="D245" s="58"/>
      <c r="E245" s="58"/>
      <c r="F245" s="97"/>
      <c r="G245" s="97"/>
      <c r="H245" s="97"/>
      <c r="I245" s="98"/>
      <c r="J245" s="60"/>
      <c r="K245" s="60"/>
      <c r="L245" s="60"/>
      <c r="M245" s="60"/>
      <c r="N245" s="99"/>
      <c r="O245" s="100"/>
    </row>
    <row r="246" spans="2:15" x14ac:dyDescent="0.25">
      <c r="B246" s="95"/>
      <c r="C246" s="96"/>
      <c r="D246" s="58"/>
      <c r="E246" s="58"/>
      <c r="F246" s="97"/>
      <c r="G246" s="97"/>
      <c r="H246" s="97"/>
      <c r="I246" s="98"/>
      <c r="J246" s="60"/>
      <c r="K246" s="60"/>
      <c r="L246" s="60"/>
      <c r="M246" s="60"/>
      <c r="N246" s="99"/>
      <c r="O246" s="100"/>
    </row>
    <row r="247" spans="2:15" x14ac:dyDescent="0.25">
      <c r="B247" s="95"/>
      <c r="C247" s="96"/>
      <c r="D247" s="58"/>
      <c r="E247" s="58"/>
      <c r="F247" s="97"/>
      <c r="G247" s="97"/>
      <c r="H247" s="97"/>
      <c r="I247" s="98"/>
      <c r="J247" s="60"/>
      <c r="K247" s="60"/>
      <c r="L247" s="60"/>
      <c r="M247" s="60"/>
      <c r="N247" s="99"/>
      <c r="O247" s="100"/>
    </row>
    <row r="248" spans="2:15" x14ac:dyDescent="0.25">
      <c r="B248" s="95"/>
      <c r="C248" s="96"/>
      <c r="D248" s="58"/>
      <c r="E248" s="58"/>
      <c r="F248" s="97"/>
      <c r="G248" s="97"/>
      <c r="H248" s="97"/>
      <c r="I248" s="98"/>
      <c r="J248" s="60"/>
      <c r="K248" s="60"/>
      <c r="L248" s="60"/>
      <c r="M248" s="60"/>
      <c r="N248" s="99"/>
      <c r="O248" s="100"/>
    </row>
    <row r="249" spans="2:15" x14ac:dyDescent="0.25">
      <c r="B249" s="95"/>
      <c r="C249" s="96"/>
      <c r="D249" s="58"/>
      <c r="E249" s="58"/>
      <c r="F249" s="97"/>
      <c r="G249" s="97"/>
      <c r="H249" s="97"/>
      <c r="I249" s="98"/>
      <c r="J249" s="60"/>
      <c r="K249" s="60"/>
      <c r="L249" s="60"/>
      <c r="M249" s="60"/>
      <c r="N249" s="99"/>
      <c r="O249" s="100"/>
    </row>
    <row r="250" spans="2:15" x14ac:dyDescent="0.25">
      <c r="B250" s="95"/>
      <c r="C250" s="96"/>
      <c r="D250" s="58"/>
      <c r="E250" s="58"/>
      <c r="F250" s="97"/>
      <c r="G250" s="97"/>
      <c r="H250" s="97"/>
      <c r="I250" s="98"/>
      <c r="J250" s="60"/>
      <c r="K250" s="60"/>
      <c r="L250" s="60"/>
      <c r="M250" s="60"/>
      <c r="N250" s="99"/>
      <c r="O250" s="100"/>
    </row>
    <row r="251" spans="2:15" x14ac:dyDescent="0.25">
      <c r="B251" s="95"/>
      <c r="C251" s="96"/>
      <c r="D251" s="58"/>
      <c r="E251" s="58"/>
      <c r="F251" s="97"/>
      <c r="G251" s="97"/>
      <c r="H251" s="97"/>
      <c r="I251" s="98"/>
      <c r="J251" s="60"/>
      <c r="K251" s="60"/>
      <c r="L251" s="60"/>
      <c r="M251" s="60"/>
      <c r="N251" s="99"/>
      <c r="O251" s="100"/>
    </row>
    <row r="252" spans="2:15" x14ac:dyDescent="0.25">
      <c r="B252" s="95"/>
      <c r="C252" s="96"/>
      <c r="D252" s="58"/>
      <c r="E252" s="58"/>
      <c r="F252" s="97"/>
      <c r="G252" s="97"/>
      <c r="H252" s="97"/>
      <c r="I252" s="98"/>
      <c r="J252" s="60"/>
      <c r="K252" s="60"/>
      <c r="L252" s="60"/>
      <c r="M252" s="60"/>
      <c r="N252" s="99"/>
      <c r="O252" s="100"/>
    </row>
    <row r="253" spans="2:15" x14ac:dyDescent="0.25">
      <c r="B253" s="95"/>
      <c r="C253" s="96"/>
      <c r="D253" s="58"/>
      <c r="E253" s="58"/>
      <c r="F253" s="97"/>
      <c r="G253" s="97"/>
      <c r="H253" s="97"/>
      <c r="I253" s="98"/>
      <c r="J253" s="60"/>
      <c r="K253" s="60"/>
      <c r="L253" s="60"/>
      <c r="M253" s="60"/>
      <c r="N253" s="99"/>
      <c r="O253" s="100"/>
    </row>
    <row r="254" spans="2:15" x14ac:dyDescent="0.25">
      <c r="B254" s="95"/>
      <c r="C254" s="96"/>
      <c r="D254" s="58"/>
      <c r="E254" s="58"/>
      <c r="F254" s="97"/>
      <c r="G254" s="97"/>
      <c r="H254" s="97"/>
      <c r="I254" s="98"/>
      <c r="J254" s="60"/>
      <c r="K254" s="60"/>
      <c r="L254" s="60"/>
      <c r="M254" s="60"/>
      <c r="N254" s="99"/>
      <c r="O254" s="100"/>
    </row>
    <row r="255" spans="2:15" x14ac:dyDescent="0.25">
      <c r="B255" s="95"/>
      <c r="C255" s="96"/>
      <c r="D255" s="58"/>
      <c r="E255" s="58"/>
      <c r="F255" s="97"/>
      <c r="G255" s="97"/>
      <c r="H255" s="97"/>
      <c r="I255" s="98"/>
      <c r="J255" s="60"/>
      <c r="K255" s="60"/>
      <c r="L255" s="60"/>
      <c r="M255" s="60"/>
      <c r="N255" s="99"/>
      <c r="O255" s="100"/>
    </row>
    <row r="256" spans="2:15" x14ac:dyDescent="0.25">
      <c r="B256" s="95"/>
      <c r="C256" s="96"/>
      <c r="D256" s="58"/>
      <c r="E256" s="58"/>
      <c r="F256" s="97"/>
      <c r="G256" s="97"/>
      <c r="H256" s="97"/>
      <c r="I256" s="98"/>
      <c r="J256" s="60"/>
      <c r="K256" s="60"/>
      <c r="L256" s="60"/>
      <c r="M256" s="60"/>
      <c r="N256" s="99"/>
      <c r="O256" s="100"/>
    </row>
    <row r="257" spans="2:15" x14ac:dyDescent="0.25">
      <c r="B257" s="95"/>
      <c r="C257" s="96"/>
      <c r="D257" s="58"/>
      <c r="E257" s="58"/>
      <c r="F257" s="97"/>
      <c r="G257" s="97"/>
      <c r="H257" s="97"/>
      <c r="I257" s="98"/>
      <c r="J257" s="60"/>
      <c r="K257" s="60"/>
      <c r="L257" s="60"/>
      <c r="M257" s="60"/>
      <c r="N257" s="99"/>
      <c r="O257" s="100"/>
    </row>
    <row r="258" spans="2:15" x14ac:dyDescent="0.25">
      <c r="B258" s="95"/>
      <c r="C258" s="96"/>
      <c r="D258" s="58"/>
      <c r="E258" s="58"/>
      <c r="F258" s="97"/>
      <c r="G258" s="97"/>
      <c r="H258" s="97"/>
      <c r="I258" s="98"/>
      <c r="J258" s="60"/>
      <c r="K258" s="60"/>
      <c r="L258" s="60"/>
      <c r="M258" s="60"/>
      <c r="N258" s="99"/>
      <c r="O258" s="100"/>
    </row>
    <row r="259" spans="2:15" x14ac:dyDescent="0.25">
      <c r="B259" s="95"/>
      <c r="C259" s="96"/>
      <c r="D259" s="58"/>
      <c r="E259" s="58"/>
      <c r="F259" s="97"/>
      <c r="G259" s="97"/>
      <c r="H259" s="97"/>
      <c r="I259" s="98"/>
      <c r="J259" s="60"/>
      <c r="K259" s="60"/>
      <c r="L259" s="60"/>
      <c r="M259" s="60"/>
      <c r="N259" s="99"/>
      <c r="O259" s="100"/>
    </row>
    <row r="260" spans="2:15" x14ac:dyDescent="0.25">
      <c r="B260" s="95"/>
      <c r="C260" s="96"/>
      <c r="D260" s="58"/>
      <c r="E260" s="58"/>
      <c r="F260" s="97"/>
      <c r="G260" s="97"/>
      <c r="H260" s="97"/>
      <c r="I260" s="98"/>
      <c r="J260" s="60"/>
      <c r="K260" s="60"/>
      <c r="L260" s="60"/>
      <c r="M260" s="60"/>
      <c r="N260" s="99"/>
      <c r="O260" s="100"/>
    </row>
    <row r="261" spans="2:15" x14ac:dyDescent="0.25">
      <c r="B261" s="95"/>
      <c r="C261" s="96"/>
      <c r="D261" s="58"/>
      <c r="E261" s="58"/>
      <c r="F261" s="97"/>
      <c r="G261" s="97"/>
      <c r="H261" s="97"/>
      <c r="I261" s="98"/>
      <c r="J261" s="60"/>
      <c r="K261" s="60"/>
      <c r="L261" s="60"/>
      <c r="M261" s="60"/>
      <c r="N261" s="99"/>
      <c r="O261" s="100"/>
    </row>
    <row r="262" spans="2:15" x14ac:dyDescent="0.25">
      <c r="B262" s="95"/>
      <c r="C262" s="96"/>
      <c r="D262" s="58"/>
      <c r="E262" s="58"/>
      <c r="F262" s="97"/>
      <c r="G262" s="97"/>
      <c r="H262" s="97"/>
      <c r="I262" s="98"/>
      <c r="J262" s="60"/>
      <c r="K262" s="60"/>
      <c r="L262" s="60"/>
      <c r="M262" s="60"/>
      <c r="N262" s="99"/>
      <c r="O262" s="100"/>
    </row>
    <row r="263" spans="2:15" x14ac:dyDescent="0.25">
      <c r="B263" s="95"/>
      <c r="C263" s="96"/>
      <c r="D263" s="58"/>
      <c r="E263" s="58"/>
      <c r="F263" s="97"/>
      <c r="G263" s="97"/>
      <c r="H263" s="97"/>
      <c r="I263" s="98"/>
      <c r="J263" s="60"/>
      <c r="K263" s="60"/>
      <c r="L263" s="60"/>
      <c r="M263" s="60"/>
      <c r="N263" s="99"/>
      <c r="O263" s="100"/>
    </row>
    <row r="264" spans="2:15" x14ac:dyDescent="0.25">
      <c r="B264" s="95"/>
      <c r="C264" s="96"/>
      <c r="D264" s="58"/>
      <c r="E264" s="58"/>
      <c r="F264" s="97"/>
      <c r="G264" s="97"/>
      <c r="H264" s="97"/>
      <c r="I264" s="98"/>
      <c r="J264" s="60"/>
      <c r="K264" s="60"/>
      <c r="L264" s="60"/>
      <c r="M264" s="60"/>
      <c r="N264" s="99"/>
      <c r="O264" s="100"/>
    </row>
    <row r="265" spans="2:15" x14ac:dyDescent="0.25">
      <c r="B265" s="95"/>
      <c r="C265" s="96"/>
      <c r="D265" s="58"/>
      <c r="E265" s="58"/>
      <c r="F265" s="97"/>
      <c r="G265" s="97"/>
      <c r="H265" s="97"/>
      <c r="I265" s="98"/>
      <c r="J265" s="60"/>
      <c r="K265" s="60"/>
      <c r="L265" s="60"/>
      <c r="M265" s="60"/>
      <c r="N265" s="99"/>
      <c r="O265" s="100"/>
    </row>
    <row r="266" spans="2:15" x14ac:dyDescent="0.25">
      <c r="B266" s="95"/>
      <c r="C266" s="96"/>
      <c r="D266" s="58"/>
      <c r="E266" s="58"/>
      <c r="F266" s="97"/>
      <c r="G266" s="97"/>
      <c r="H266" s="97"/>
      <c r="I266" s="98"/>
      <c r="J266" s="60"/>
      <c r="K266" s="60"/>
      <c r="L266" s="60"/>
      <c r="M266" s="60"/>
      <c r="N266" s="99"/>
      <c r="O266" s="100"/>
    </row>
    <row r="267" spans="2:15" x14ac:dyDescent="0.25">
      <c r="B267" s="95"/>
      <c r="C267" s="96"/>
      <c r="D267" s="58"/>
      <c r="E267" s="58"/>
      <c r="F267" s="97"/>
      <c r="G267" s="97"/>
      <c r="H267" s="97"/>
      <c r="I267" s="98"/>
      <c r="J267" s="102"/>
      <c r="K267" s="102"/>
      <c r="L267" s="60"/>
      <c r="M267" s="60"/>
      <c r="N267" s="99">
        <f>+M267-L267</f>
        <v>0</v>
      </c>
      <c r="O267" s="100" t="e">
        <f>+N267/K267</f>
        <v>#DIV/0!</v>
      </c>
    </row>
    <row r="268" spans="2:15" x14ac:dyDescent="0.25">
      <c r="B268" s="95"/>
      <c r="C268" s="96"/>
      <c r="D268" s="58"/>
      <c r="E268" s="58"/>
      <c r="F268" s="97"/>
      <c r="G268" s="97"/>
      <c r="H268" s="97"/>
      <c r="I268" s="98"/>
      <c r="J268" s="60"/>
      <c r="K268" s="60"/>
      <c r="L268" s="60"/>
      <c r="M268" s="60"/>
      <c r="N268" s="99">
        <f>+M268-L268</f>
        <v>0</v>
      </c>
      <c r="O268" s="100" t="e">
        <f>+N268/K268</f>
        <v>#DIV/0!</v>
      </c>
    </row>
    <row r="269" spans="2:15" x14ac:dyDescent="0.25">
      <c r="I269" s="653"/>
      <c r="J269" s="654"/>
      <c r="K269" s="654"/>
      <c r="L269" s="654"/>
      <c r="M269" s="654"/>
      <c r="N269" s="657"/>
      <c r="O269" s="659"/>
    </row>
    <row r="270" spans="2:15" x14ac:dyDescent="0.25">
      <c r="I270" s="655"/>
      <c r="J270" s="656"/>
      <c r="K270" s="656"/>
      <c r="L270" s="656"/>
      <c r="M270" s="656"/>
      <c r="N270" s="658"/>
      <c r="O270" s="660"/>
    </row>
    <row r="1068" spans="9:9" x14ac:dyDescent="0.25">
      <c r="I1068" s="106">
        <v>0.83124999999999993</v>
      </c>
    </row>
  </sheetData>
  <mergeCells count="22">
    <mergeCell ref="B5:B7"/>
    <mergeCell ref="C5:C7"/>
    <mergeCell ref="D5:D7"/>
    <mergeCell ref="E5:E7"/>
    <mergeCell ref="F5:F7"/>
    <mergeCell ref="B2:E3"/>
    <mergeCell ref="F2:O2"/>
    <mergeCell ref="F3:O4"/>
    <mergeCell ref="B4:E4"/>
    <mergeCell ref="Q4:W4"/>
    <mergeCell ref="G5:G7"/>
    <mergeCell ref="H5:H7"/>
    <mergeCell ref="I5:I7"/>
    <mergeCell ref="L5:N5"/>
    <mergeCell ref="Q5:Q6"/>
    <mergeCell ref="S5:S6"/>
    <mergeCell ref="T5:T6"/>
    <mergeCell ref="U5:U6"/>
    <mergeCell ref="I269:M270"/>
    <mergeCell ref="N269:N270"/>
    <mergeCell ref="O269:O270"/>
    <mergeCell ref="R5:R6"/>
  </mergeCells>
  <pageMargins left="0.7" right="0.7" top="0.75" bottom="0.75" header="0.3" footer="0.3"/>
  <pageSetup paperSize="9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20"/>
  <sheetViews>
    <sheetView topLeftCell="A7" zoomScale="87" zoomScaleNormal="87" workbookViewId="0">
      <selection activeCell="E29" sqref="E29"/>
    </sheetView>
  </sheetViews>
  <sheetFormatPr baseColWidth="10" defaultRowHeight="15" x14ac:dyDescent="0.25"/>
  <cols>
    <col min="1" max="1" width="1.5703125" customWidth="1"/>
    <col min="4" max="4" width="22" customWidth="1"/>
    <col min="5" max="5" width="24.140625" customWidth="1"/>
    <col min="6" max="6" width="35.140625" customWidth="1"/>
    <col min="7" max="7" width="19.42578125" customWidth="1"/>
    <col min="8" max="8" width="9.28515625" customWidth="1"/>
  </cols>
  <sheetData>
    <row r="1" spans="2:16" x14ac:dyDescent="0.25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9"/>
    </row>
    <row r="2" spans="2:16" ht="26.25" customHeight="1" x14ac:dyDescent="0.3">
      <c r="B2" s="685" t="s">
        <v>128</v>
      </c>
      <c r="C2" s="686"/>
      <c r="D2" s="686"/>
      <c r="E2" s="686"/>
      <c r="F2" s="686"/>
      <c r="G2" s="686"/>
      <c r="H2" s="686"/>
      <c r="I2" s="686"/>
      <c r="J2" s="686"/>
      <c r="K2" s="686"/>
      <c r="L2" s="687"/>
      <c r="M2" s="75"/>
      <c r="N2" s="75"/>
      <c r="O2" s="75"/>
      <c r="P2" s="75"/>
    </row>
    <row r="3" spans="2:16" x14ac:dyDescent="0.25">
      <c r="B3" s="651" t="s">
        <v>77</v>
      </c>
      <c r="C3" s="651" t="s">
        <v>13</v>
      </c>
      <c r="D3" s="651" t="s">
        <v>12</v>
      </c>
      <c r="E3" s="651" t="s">
        <v>60</v>
      </c>
      <c r="F3" s="651" t="s">
        <v>10</v>
      </c>
      <c r="G3" s="651" t="s">
        <v>121</v>
      </c>
      <c r="H3" s="79" t="s">
        <v>81</v>
      </c>
      <c r="I3" s="80" t="s">
        <v>82</v>
      </c>
      <c r="J3" s="80" t="s">
        <v>82</v>
      </c>
      <c r="K3" s="80" t="s">
        <v>82</v>
      </c>
      <c r="L3" s="80" t="s">
        <v>92</v>
      </c>
      <c r="M3" s="80" t="s">
        <v>93</v>
      </c>
      <c r="N3" s="110" t="s">
        <v>103</v>
      </c>
      <c r="O3" s="110" t="s">
        <v>105</v>
      </c>
      <c r="P3" s="110" t="s">
        <v>116</v>
      </c>
    </row>
    <row r="4" spans="2:16" x14ac:dyDescent="0.25">
      <c r="B4" s="652"/>
      <c r="C4" s="652"/>
      <c r="D4" s="652"/>
      <c r="E4" s="652"/>
      <c r="F4" s="652"/>
      <c r="G4" s="652"/>
      <c r="H4" s="79" t="s">
        <v>83</v>
      </c>
      <c r="I4" s="80" t="s">
        <v>119</v>
      </c>
      <c r="J4" s="84" t="s">
        <v>80</v>
      </c>
      <c r="K4" s="80" t="s">
        <v>120</v>
      </c>
      <c r="L4" s="80" t="s">
        <v>94</v>
      </c>
      <c r="M4" s="111"/>
      <c r="N4" s="80"/>
      <c r="O4" s="80"/>
      <c r="P4" s="80"/>
    </row>
    <row r="5" spans="2:16" x14ac:dyDescent="0.25">
      <c r="B5" s="112" t="s">
        <v>205</v>
      </c>
      <c r="C5" s="112">
        <v>44201</v>
      </c>
      <c r="D5" s="114" t="s">
        <v>240</v>
      </c>
      <c r="E5" s="113" t="s">
        <v>192</v>
      </c>
      <c r="F5" s="113" t="s">
        <v>241</v>
      </c>
      <c r="G5" s="113" t="s">
        <v>564</v>
      </c>
      <c r="H5" s="245">
        <v>15214</v>
      </c>
      <c r="I5" s="117">
        <v>16270</v>
      </c>
      <c r="J5" s="117">
        <v>16270</v>
      </c>
      <c r="K5" s="117"/>
      <c r="L5" s="118"/>
      <c r="O5" t="s">
        <v>116</v>
      </c>
    </row>
    <row r="6" spans="2:16" x14ac:dyDescent="0.25">
      <c r="B6" s="112" t="s">
        <v>262</v>
      </c>
      <c r="C6" s="113">
        <v>44202</v>
      </c>
      <c r="D6" s="114" t="s">
        <v>200</v>
      </c>
      <c r="E6" s="113" t="s">
        <v>192</v>
      </c>
      <c r="F6" s="113" t="s">
        <v>241</v>
      </c>
      <c r="G6" s="113" t="s">
        <v>565</v>
      </c>
      <c r="H6" s="245">
        <v>15219</v>
      </c>
      <c r="I6" s="117">
        <v>13900</v>
      </c>
      <c r="J6" s="117">
        <v>13900</v>
      </c>
      <c r="K6" s="117"/>
      <c r="L6" s="118"/>
      <c r="O6" t="s">
        <v>116</v>
      </c>
    </row>
    <row r="7" spans="2:16" x14ac:dyDescent="0.25">
      <c r="B7" s="112" t="s">
        <v>70</v>
      </c>
      <c r="C7" s="113">
        <v>44203</v>
      </c>
      <c r="D7" s="114" t="s">
        <v>287</v>
      </c>
      <c r="E7" s="113" t="s">
        <v>192</v>
      </c>
      <c r="F7" s="113" t="s">
        <v>241</v>
      </c>
      <c r="G7" s="113" t="s">
        <v>562</v>
      </c>
      <c r="H7" s="245">
        <v>15222</v>
      </c>
      <c r="I7" s="117">
        <v>14630</v>
      </c>
      <c r="J7" s="117">
        <v>14630</v>
      </c>
      <c r="K7" s="117"/>
      <c r="L7" s="118"/>
      <c r="O7" t="s">
        <v>116</v>
      </c>
    </row>
    <row r="8" spans="2:16" x14ac:dyDescent="0.25">
      <c r="B8" s="112" t="s">
        <v>330</v>
      </c>
      <c r="C8" s="113">
        <v>44205</v>
      </c>
      <c r="D8" s="114" t="s">
        <v>71</v>
      </c>
      <c r="E8" s="113" t="s">
        <v>192</v>
      </c>
      <c r="F8" s="113" t="s">
        <v>241</v>
      </c>
      <c r="G8" s="113" t="s">
        <v>563</v>
      </c>
      <c r="H8" s="245">
        <v>15226</v>
      </c>
      <c r="I8" s="117">
        <v>27720</v>
      </c>
      <c r="J8" s="117">
        <v>27720</v>
      </c>
      <c r="K8" s="117"/>
      <c r="L8" s="118"/>
      <c r="O8" t="s">
        <v>116</v>
      </c>
    </row>
    <row r="9" spans="2:16" x14ac:dyDescent="0.25">
      <c r="B9" s="112" t="s">
        <v>167</v>
      </c>
      <c r="C9" s="113">
        <v>44207</v>
      </c>
      <c r="D9" s="114" t="s">
        <v>359</v>
      </c>
      <c r="E9" s="113" t="s">
        <v>192</v>
      </c>
      <c r="F9" s="113" t="s">
        <v>241</v>
      </c>
      <c r="G9" s="113" t="s">
        <v>560</v>
      </c>
      <c r="H9" s="245">
        <v>15230</v>
      </c>
      <c r="I9" s="117">
        <v>14520</v>
      </c>
      <c r="J9" s="117">
        <v>14520</v>
      </c>
      <c r="K9" s="117"/>
      <c r="L9" s="118"/>
      <c r="O9" t="s">
        <v>116</v>
      </c>
    </row>
    <row r="10" spans="2:16" x14ac:dyDescent="0.25">
      <c r="B10" s="112" t="s">
        <v>205</v>
      </c>
      <c r="C10" s="113">
        <v>44208</v>
      </c>
      <c r="D10" s="114" t="s">
        <v>240</v>
      </c>
      <c r="E10" s="113" t="s">
        <v>192</v>
      </c>
      <c r="F10" s="113" t="s">
        <v>241</v>
      </c>
      <c r="G10" s="113" t="s">
        <v>561</v>
      </c>
      <c r="H10" s="245">
        <v>15240</v>
      </c>
      <c r="I10" s="117">
        <v>20280</v>
      </c>
      <c r="J10" s="117">
        <v>20280</v>
      </c>
      <c r="K10" s="117"/>
      <c r="L10" s="118"/>
      <c r="O10" t="s">
        <v>116</v>
      </c>
    </row>
    <row r="11" spans="2:16" s="340" customFormat="1" x14ac:dyDescent="0.25">
      <c r="B11" s="334" t="s">
        <v>70</v>
      </c>
      <c r="C11" s="335">
        <v>44210</v>
      </c>
      <c r="D11" s="336" t="s">
        <v>240</v>
      </c>
      <c r="E11" s="335" t="s">
        <v>192</v>
      </c>
      <c r="F11" s="335" t="s">
        <v>421</v>
      </c>
      <c r="G11" s="113" t="s">
        <v>560</v>
      </c>
      <c r="H11" s="337">
        <v>4587</v>
      </c>
      <c r="I11" s="338">
        <v>42960</v>
      </c>
      <c r="J11" s="338">
        <v>42750</v>
      </c>
      <c r="K11" s="338"/>
      <c r="L11" s="339"/>
      <c r="O11" s="340" t="s">
        <v>116</v>
      </c>
    </row>
    <row r="12" spans="2:16" x14ac:dyDescent="0.25">
      <c r="B12" s="112" t="s">
        <v>297</v>
      </c>
      <c r="C12" s="113">
        <v>44211</v>
      </c>
      <c r="D12" s="114" t="s">
        <v>395</v>
      </c>
      <c r="E12" s="113" t="s">
        <v>192</v>
      </c>
      <c r="F12" s="113" t="s">
        <v>241</v>
      </c>
      <c r="G12" s="113" t="s">
        <v>559</v>
      </c>
      <c r="H12" s="245">
        <v>15402</v>
      </c>
      <c r="I12" s="117">
        <v>27570</v>
      </c>
      <c r="J12" s="117">
        <v>27570</v>
      </c>
      <c r="K12" s="117"/>
      <c r="L12" s="118"/>
      <c r="O12" t="s">
        <v>116</v>
      </c>
    </row>
    <row r="13" spans="2:16" x14ac:dyDescent="0.25">
      <c r="B13" s="112" t="s">
        <v>205</v>
      </c>
      <c r="C13" s="113">
        <v>44215</v>
      </c>
      <c r="D13" s="114" t="s">
        <v>240</v>
      </c>
      <c r="E13" s="113" t="s">
        <v>192</v>
      </c>
      <c r="F13" s="113" t="s">
        <v>241</v>
      </c>
      <c r="G13" s="113" t="s">
        <v>644</v>
      </c>
      <c r="H13" s="245">
        <v>15404</v>
      </c>
      <c r="I13" s="117">
        <v>34360</v>
      </c>
      <c r="J13" s="117">
        <v>34360</v>
      </c>
      <c r="K13" s="117"/>
      <c r="L13" s="118"/>
      <c r="O13" t="s">
        <v>116</v>
      </c>
    </row>
    <row r="14" spans="2:16" x14ac:dyDescent="0.25">
      <c r="B14" s="112" t="s">
        <v>297</v>
      </c>
      <c r="C14" s="443">
        <v>44218</v>
      </c>
      <c r="D14" s="114" t="s">
        <v>287</v>
      </c>
      <c r="E14" s="113" t="s">
        <v>192</v>
      </c>
      <c r="F14" s="113" t="s">
        <v>241</v>
      </c>
      <c r="G14" s="113" t="s">
        <v>646</v>
      </c>
      <c r="H14" s="245">
        <v>15502</v>
      </c>
      <c r="I14" s="117">
        <v>28620</v>
      </c>
      <c r="J14" s="117">
        <v>28620</v>
      </c>
      <c r="K14" s="117"/>
      <c r="L14" s="118"/>
      <c r="O14" t="s">
        <v>116</v>
      </c>
    </row>
    <row r="15" spans="2:16" x14ac:dyDescent="0.25">
      <c r="B15" s="112" t="s">
        <v>205</v>
      </c>
      <c r="C15" s="443">
        <v>44222</v>
      </c>
      <c r="D15" s="114" t="s">
        <v>582</v>
      </c>
      <c r="E15" s="113" t="s">
        <v>192</v>
      </c>
      <c r="F15" s="113" t="s">
        <v>241</v>
      </c>
      <c r="G15" s="113" t="s">
        <v>645</v>
      </c>
      <c r="H15" s="245">
        <v>15424</v>
      </c>
      <c r="I15" s="117">
        <v>16230</v>
      </c>
      <c r="J15" s="117">
        <v>16230</v>
      </c>
      <c r="K15" s="117"/>
      <c r="L15" s="118"/>
      <c r="O15" t="s">
        <v>116</v>
      </c>
    </row>
    <row r="16" spans="2:16" x14ac:dyDescent="0.25">
      <c r="B16" s="112" t="s">
        <v>205</v>
      </c>
      <c r="C16" s="113">
        <v>44229</v>
      </c>
      <c r="D16" s="114" t="s">
        <v>200</v>
      </c>
      <c r="E16" s="113" t="s">
        <v>192</v>
      </c>
      <c r="F16" s="113" t="s">
        <v>241</v>
      </c>
      <c r="G16" s="113" t="s">
        <v>642</v>
      </c>
      <c r="H16" s="245">
        <v>15434</v>
      </c>
      <c r="I16" s="117">
        <v>12310</v>
      </c>
      <c r="J16" s="117">
        <v>12310</v>
      </c>
      <c r="K16" s="117"/>
      <c r="L16" s="118"/>
      <c r="O16" t="s">
        <v>116</v>
      </c>
    </row>
    <row r="17" spans="2:15" x14ac:dyDescent="0.25">
      <c r="B17" s="112" t="s">
        <v>262</v>
      </c>
      <c r="C17" s="113">
        <v>44230</v>
      </c>
      <c r="D17" s="114" t="s">
        <v>395</v>
      </c>
      <c r="E17" s="113" t="s">
        <v>192</v>
      </c>
      <c r="F17" s="113" t="s">
        <v>241</v>
      </c>
      <c r="G17" s="113"/>
      <c r="H17" s="245">
        <v>15437</v>
      </c>
      <c r="I17" s="117">
        <v>12150</v>
      </c>
      <c r="J17" s="117">
        <v>12150</v>
      </c>
      <c r="K17" s="117"/>
      <c r="L17" s="118"/>
      <c r="O17" t="s">
        <v>116</v>
      </c>
    </row>
    <row r="18" spans="2:15" x14ac:dyDescent="0.25">
      <c r="B18" s="112" t="s">
        <v>705</v>
      </c>
      <c r="C18" s="443">
        <v>44232</v>
      </c>
      <c r="D18" s="114" t="s">
        <v>158</v>
      </c>
      <c r="E18" s="113" t="s">
        <v>192</v>
      </c>
      <c r="F18" s="113" t="s">
        <v>241</v>
      </c>
      <c r="G18" s="113"/>
      <c r="H18" s="245">
        <v>15511</v>
      </c>
      <c r="I18" s="117">
        <v>10090</v>
      </c>
      <c r="J18" s="117">
        <v>10090</v>
      </c>
      <c r="K18" s="117"/>
      <c r="L18" s="118"/>
      <c r="O18" t="s">
        <v>116</v>
      </c>
    </row>
    <row r="19" spans="2:15" x14ac:dyDescent="0.25">
      <c r="B19" s="112"/>
      <c r="C19" s="113"/>
      <c r="D19" s="114"/>
      <c r="E19" s="113"/>
      <c r="F19" s="113"/>
      <c r="G19" s="113"/>
      <c r="H19" s="245"/>
      <c r="I19" s="117"/>
      <c r="J19" s="117"/>
      <c r="K19" s="117"/>
      <c r="L19" s="118"/>
    </row>
    <row r="20" spans="2:15" x14ac:dyDescent="0.25">
      <c r="B20" s="112"/>
      <c r="C20" s="113"/>
      <c r="D20" s="114"/>
      <c r="E20" s="113"/>
      <c r="F20" s="113"/>
      <c r="G20" s="113"/>
      <c r="H20" s="245"/>
      <c r="I20" s="117"/>
      <c r="J20" s="117"/>
      <c r="K20" s="117"/>
      <c r="L20" s="118"/>
    </row>
    <row r="21" spans="2:15" x14ac:dyDescent="0.25">
      <c r="B21" s="112"/>
      <c r="C21" s="113"/>
      <c r="D21" s="114"/>
      <c r="E21" s="113"/>
      <c r="F21" s="113"/>
      <c r="G21" s="113"/>
      <c r="H21" s="245"/>
      <c r="I21" s="117"/>
      <c r="J21" s="117"/>
      <c r="K21" s="117"/>
      <c r="L21" s="118"/>
    </row>
    <row r="22" spans="2:15" x14ac:dyDescent="0.25">
      <c r="B22" s="112"/>
      <c r="C22" s="113"/>
      <c r="D22" s="114"/>
      <c r="E22" s="113"/>
      <c r="F22" s="113"/>
      <c r="G22" s="113"/>
      <c r="H22" s="245"/>
      <c r="I22" s="117"/>
      <c r="J22" s="117"/>
      <c r="K22" s="117"/>
      <c r="L22" s="118"/>
    </row>
    <row r="23" spans="2:15" x14ac:dyDescent="0.25">
      <c r="B23" s="112"/>
      <c r="C23" s="113"/>
      <c r="D23" s="114"/>
      <c r="E23" s="113"/>
      <c r="F23" s="113"/>
      <c r="G23" s="113"/>
      <c r="H23" s="245"/>
      <c r="I23" s="117"/>
      <c r="J23" s="117"/>
      <c r="K23" s="117"/>
      <c r="L23" s="118"/>
    </row>
    <row r="24" spans="2:15" x14ac:dyDescent="0.25">
      <c r="B24" s="112"/>
      <c r="C24" s="113"/>
      <c r="D24" s="114"/>
      <c r="E24" s="113"/>
      <c r="F24" s="113"/>
      <c r="G24" s="113"/>
      <c r="H24" s="245"/>
      <c r="I24" s="117"/>
      <c r="J24" s="117"/>
      <c r="K24" s="117"/>
      <c r="L24" s="118"/>
    </row>
    <row r="25" spans="2:15" x14ac:dyDescent="0.25">
      <c r="B25" s="112"/>
      <c r="C25" s="113"/>
      <c r="D25" s="114"/>
      <c r="E25" s="113"/>
      <c r="F25" s="113"/>
      <c r="G25" s="113"/>
      <c r="H25" s="245"/>
      <c r="I25" s="117"/>
      <c r="J25" s="117"/>
      <c r="K25" s="117"/>
      <c r="L25" s="118"/>
    </row>
    <row r="26" spans="2:15" x14ac:dyDescent="0.25">
      <c r="B26" s="112"/>
      <c r="C26" s="113"/>
      <c r="D26" s="114"/>
      <c r="E26" s="113"/>
      <c r="F26" s="113"/>
      <c r="G26" s="113"/>
      <c r="H26" s="245"/>
      <c r="I26" s="117"/>
      <c r="J26" s="117"/>
      <c r="K26" s="117"/>
      <c r="L26" s="118"/>
    </row>
    <row r="27" spans="2:15" x14ac:dyDescent="0.25">
      <c r="B27" s="112"/>
      <c r="C27" s="113"/>
      <c r="D27" s="114"/>
      <c r="E27" s="113"/>
      <c r="F27" s="113"/>
      <c r="G27" s="113"/>
      <c r="H27" s="245"/>
      <c r="I27" s="117"/>
      <c r="J27" s="117"/>
      <c r="K27" s="117"/>
      <c r="L27" s="118"/>
    </row>
    <row r="28" spans="2:15" x14ac:dyDescent="0.25">
      <c r="B28" s="112"/>
      <c r="C28" s="113"/>
      <c r="D28" s="114"/>
      <c r="E28" s="113"/>
      <c r="F28" s="113"/>
      <c r="G28" s="113"/>
      <c r="H28" s="245"/>
      <c r="I28" s="117"/>
      <c r="J28" s="117"/>
      <c r="K28" s="117"/>
      <c r="L28" s="118"/>
    </row>
    <row r="29" spans="2:15" x14ac:dyDescent="0.25">
      <c r="B29" s="112"/>
      <c r="C29" s="113"/>
      <c r="D29" s="114"/>
      <c r="E29" s="113"/>
      <c r="F29" s="113"/>
      <c r="G29" s="113"/>
      <c r="H29" s="245"/>
      <c r="I29" s="117"/>
      <c r="J29" s="117"/>
      <c r="K29" s="117"/>
      <c r="L29" s="118"/>
    </row>
    <row r="30" spans="2:15" x14ac:dyDescent="0.25">
      <c r="B30" s="112"/>
      <c r="C30" s="113"/>
      <c r="D30" s="114"/>
      <c r="E30" s="113"/>
      <c r="F30" s="113"/>
      <c r="G30" s="113"/>
      <c r="H30" s="119"/>
      <c r="I30" s="117"/>
      <c r="J30" s="117"/>
      <c r="K30" s="117"/>
      <c r="L30" s="118"/>
    </row>
    <row r="31" spans="2:15" x14ac:dyDescent="0.25">
      <c r="B31" s="112"/>
      <c r="C31" s="113"/>
      <c r="D31" s="114"/>
      <c r="E31" s="113"/>
      <c r="F31" s="113"/>
      <c r="G31" s="113"/>
      <c r="H31" s="119"/>
      <c r="I31" s="117"/>
      <c r="J31" s="117"/>
      <c r="K31" s="117"/>
      <c r="L31" s="118"/>
    </row>
    <row r="32" spans="2:15" x14ac:dyDescent="0.25">
      <c r="B32" s="112"/>
      <c r="C32" s="113"/>
      <c r="D32" s="114"/>
      <c r="E32" s="113"/>
      <c r="F32" s="113"/>
      <c r="G32" s="113"/>
      <c r="H32" s="119"/>
      <c r="I32" s="117"/>
      <c r="J32" s="117"/>
      <c r="K32" s="117"/>
      <c r="L32" s="118"/>
    </row>
    <row r="33" spans="2:12" x14ac:dyDescent="0.25">
      <c r="B33" s="112"/>
      <c r="C33" s="113"/>
      <c r="D33" s="114"/>
      <c r="E33" s="113"/>
      <c r="F33" s="113"/>
      <c r="G33" s="113"/>
      <c r="H33" s="119"/>
      <c r="I33" s="117"/>
      <c r="J33" s="117"/>
      <c r="K33" s="117"/>
      <c r="L33" s="118"/>
    </row>
    <row r="34" spans="2:12" x14ac:dyDescent="0.25">
      <c r="B34" s="112"/>
      <c r="C34" s="113"/>
      <c r="D34" s="114"/>
      <c r="E34" s="113"/>
      <c r="F34" s="113"/>
      <c r="G34" s="113"/>
      <c r="H34" s="119"/>
      <c r="I34" s="117"/>
      <c r="J34" s="117"/>
      <c r="K34" s="117"/>
      <c r="L34" s="118"/>
    </row>
    <row r="35" spans="2:12" x14ac:dyDescent="0.25">
      <c r="B35" s="112"/>
      <c r="C35" s="113"/>
      <c r="D35" s="114"/>
      <c r="E35" s="113"/>
      <c r="F35" s="113"/>
      <c r="G35" s="113"/>
      <c r="H35" s="119"/>
      <c r="I35" s="117"/>
      <c r="J35" s="117"/>
      <c r="K35" s="117"/>
      <c r="L35" s="118"/>
    </row>
    <row r="36" spans="2:12" x14ac:dyDescent="0.25">
      <c r="B36" s="112"/>
      <c r="C36" s="113"/>
      <c r="D36" s="114"/>
      <c r="E36" s="113"/>
      <c r="F36" s="113"/>
      <c r="G36" s="113"/>
      <c r="H36" s="119"/>
      <c r="I36" s="117"/>
      <c r="J36" s="117"/>
      <c r="K36" s="117"/>
      <c r="L36" s="118"/>
    </row>
    <row r="37" spans="2:12" x14ac:dyDescent="0.25">
      <c r="B37" s="112"/>
      <c r="C37" s="113"/>
      <c r="D37" s="114"/>
      <c r="E37" s="113"/>
      <c r="F37" s="113"/>
      <c r="G37" s="113"/>
      <c r="H37" s="119"/>
      <c r="I37" s="117"/>
      <c r="J37" s="117"/>
      <c r="K37" s="117"/>
      <c r="L37" s="118"/>
    </row>
    <row r="38" spans="2:12" x14ac:dyDescent="0.25">
      <c r="B38" s="112"/>
      <c r="C38" s="113"/>
      <c r="D38" s="114"/>
      <c r="E38" s="113"/>
      <c r="F38" s="113"/>
      <c r="G38" s="113"/>
      <c r="H38" s="119"/>
      <c r="I38" s="117"/>
      <c r="J38" s="117"/>
      <c r="K38" s="117"/>
      <c r="L38" s="118"/>
    </row>
    <row r="39" spans="2:12" x14ac:dyDescent="0.25">
      <c r="B39" s="112"/>
      <c r="C39" s="113"/>
      <c r="D39" s="114"/>
      <c r="E39" s="113"/>
      <c r="F39" s="113"/>
      <c r="G39" s="113"/>
      <c r="H39" s="119"/>
      <c r="I39" s="117"/>
      <c r="J39" s="117"/>
      <c r="K39" s="117"/>
      <c r="L39" s="118"/>
    </row>
    <row r="40" spans="2:12" x14ac:dyDescent="0.25">
      <c r="B40" s="112"/>
      <c r="C40" s="113"/>
      <c r="D40" s="114"/>
      <c r="E40" s="113"/>
      <c r="F40" s="113"/>
      <c r="G40" s="113"/>
      <c r="H40" s="119"/>
      <c r="I40" s="117"/>
      <c r="J40" s="117"/>
      <c r="K40" s="117"/>
      <c r="L40" s="118"/>
    </row>
    <row r="41" spans="2:12" x14ac:dyDescent="0.25">
      <c r="B41" s="112"/>
      <c r="C41" s="113"/>
      <c r="D41" s="114"/>
      <c r="E41" s="113"/>
      <c r="F41" s="113"/>
      <c r="G41" s="113"/>
      <c r="H41" s="119"/>
      <c r="I41" s="117"/>
      <c r="J41" s="117"/>
      <c r="K41" s="117"/>
      <c r="L41" s="118"/>
    </row>
    <row r="42" spans="2:12" x14ac:dyDescent="0.25">
      <c r="B42" s="112"/>
      <c r="C42" s="113"/>
      <c r="D42" s="246"/>
      <c r="E42" s="113"/>
      <c r="F42" s="113"/>
      <c r="G42" s="113"/>
      <c r="H42" s="119"/>
      <c r="I42" s="117"/>
      <c r="J42" s="117"/>
      <c r="K42" s="117"/>
      <c r="L42" s="118"/>
    </row>
    <row r="43" spans="2:12" x14ac:dyDescent="0.25">
      <c r="B43" s="112"/>
      <c r="C43" s="113"/>
      <c r="D43" s="114"/>
      <c r="E43" s="113"/>
      <c r="F43" s="113"/>
      <c r="G43" s="113"/>
      <c r="H43" s="119"/>
      <c r="I43" s="117"/>
      <c r="J43" s="117"/>
      <c r="K43" s="117"/>
      <c r="L43" s="118"/>
    </row>
    <row r="44" spans="2:12" x14ac:dyDescent="0.25">
      <c r="B44" s="112"/>
      <c r="C44" s="113"/>
      <c r="D44" s="114"/>
      <c r="E44" s="113"/>
      <c r="F44" s="113"/>
      <c r="G44" s="113"/>
      <c r="H44" s="119"/>
      <c r="I44" s="117"/>
      <c r="J44" s="117"/>
      <c r="K44" s="117"/>
      <c r="L44" s="118"/>
    </row>
    <row r="45" spans="2:12" x14ac:dyDescent="0.25">
      <c r="B45" s="112"/>
      <c r="C45" s="113"/>
      <c r="D45" s="114"/>
      <c r="E45" s="113"/>
      <c r="F45" s="113"/>
      <c r="G45" s="113"/>
      <c r="H45" s="119"/>
      <c r="I45" s="117"/>
      <c r="J45" s="117"/>
      <c r="K45" s="117"/>
      <c r="L45" s="118"/>
    </row>
    <row r="46" spans="2:12" x14ac:dyDescent="0.25">
      <c r="B46" s="112"/>
      <c r="C46" s="113"/>
      <c r="D46" s="114"/>
      <c r="E46" s="113"/>
      <c r="F46" s="113"/>
      <c r="G46" s="113"/>
      <c r="H46" s="119"/>
      <c r="I46" s="117"/>
      <c r="J46" s="117"/>
      <c r="K46" s="117"/>
      <c r="L46" s="118">
        <f t="shared" ref="L46:L90" si="0">+I46/4.3886</f>
        <v>0</v>
      </c>
    </row>
    <row r="47" spans="2:12" x14ac:dyDescent="0.25">
      <c r="B47" s="112"/>
      <c r="C47" s="113"/>
      <c r="D47" s="114"/>
      <c r="E47" s="113"/>
      <c r="F47" s="113"/>
      <c r="G47" s="113"/>
      <c r="H47" s="119"/>
      <c r="I47" s="117"/>
      <c r="J47" s="117"/>
      <c r="K47" s="117"/>
      <c r="L47" s="118">
        <f t="shared" si="0"/>
        <v>0</v>
      </c>
    </row>
    <row r="48" spans="2:12" x14ac:dyDescent="0.25">
      <c r="B48" s="112"/>
      <c r="C48" s="113"/>
      <c r="D48" s="114"/>
      <c r="E48" s="113"/>
      <c r="F48" s="113"/>
      <c r="G48" s="113"/>
      <c r="H48" s="119"/>
      <c r="I48" s="117"/>
      <c r="J48" s="117"/>
      <c r="K48" s="117"/>
      <c r="L48" s="118">
        <f t="shared" si="0"/>
        <v>0</v>
      </c>
    </row>
    <row r="49" spans="2:12" x14ac:dyDescent="0.25">
      <c r="B49" s="247"/>
      <c r="C49" s="113"/>
      <c r="D49" s="114"/>
      <c r="E49" s="113"/>
      <c r="F49" s="113"/>
      <c r="G49" s="113"/>
      <c r="H49" s="119"/>
      <c r="I49" s="117"/>
      <c r="J49" s="117"/>
      <c r="K49" s="117"/>
      <c r="L49" s="118">
        <f t="shared" si="0"/>
        <v>0</v>
      </c>
    </row>
    <row r="50" spans="2:12" x14ac:dyDescent="0.25">
      <c r="B50" s="247"/>
      <c r="C50" s="113"/>
      <c r="D50" s="114"/>
      <c r="E50" s="113"/>
      <c r="F50" s="113"/>
      <c r="G50" s="113"/>
      <c r="H50" s="119"/>
      <c r="I50" s="117"/>
      <c r="J50" s="117"/>
      <c r="K50" s="117"/>
      <c r="L50" s="118">
        <f t="shared" si="0"/>
        <v>0</v>
      </c>
    </row>
    <row r="51" spans="2:12" x14ac:dyDescent="0.25">
      <c r="B51" s="247"/>
      <c r="C51" s="113"/>
      <c r="D51" s="114"/>
      <c r="E51" s="113"/>
      <c r="F51" s="113"/>
      <c r="G51" s="113"/>
      <c r="H51" s="119"/>
      <c r="I51" s="117"/>
      <c r="J51" s="117"/>
      <c r="K51" s="117"/>
      <c r="L51" s="118">
        <f t="shared" si="0"/>
        <v>0</v>
      </c>
    </row>
    <row r="52" spans="2:12" x14ac:dyDescent="0.25">
      <c r="B52" s="247"/>
      <c r="C52" s="113"/>
      <c r="D52" s="248"/>
      <c r="E52" s="113"/>
      <c r="F52" s="113"/>
      <c r="G52" s="113"/>
      <c r="H52" s="119"/>
      <c r="I52" s="117"/>
      <c r="J52" s="117"/>
      <c r="K52" s="117"/>
      <c r="L52" s="118">
        <f t="shared" si="0"/>
        <v>0</v>
      </c>
    </row>
    <row r="53" spans="2:12" x14ac:dyDescent="0.25">
      <c r="B53" s="247"/>
      <c r="C53" s="113"/>
      <c r="D53" s="114"/>
      <c r="E53" s="113"/>
      <c r="F53" s="113"/>
      <c r="G53" s="113"/>
      <c r="H53" s="119"/>
      <c r="I53" s="117"/>
      <c r="J53" s="117"/>
      <c r="K53" s="117"/>
      <c r="L53" s="118">
        <f t="shared" si="0"/>
        <v>0</v>
      </c>
    </row>
    <row r="54" spans="2:12" x14ac:dyDescent="0.25">
      <c r="B54" s="247"/>
      <c r="C54" s="113"/>
      <c r="D54" s="114"/>
      <c r="E54" s="113"/>
      <c r="F54" s="113"/>
      <c r="G54" s="113"/>
      <c r="H54" s="119"/>
      <c r="I54" s="117"/>
      <c r="J54" s="117"/>
      <c r="K54" s="117"/>
      <c r="L54" s="118">
        <f t="shared" si="0"/>
        <v>0</v>
      </c>
    </row>
    <row r="55" spans="2:12" x14ac:dyDescent="0.25">
      <c r="B55" s="247"/>
      <c r="C55" s="113"/>
      <c r="D55" s="248"/>
      <c r="E55" s="113"/>
      <c r="F55" s="113"/>
      <c r="G55" s="113"/>
      <c r="H55" s="119"/>
      <c r="I55" s="117"/>
      <c r="J55" s="117"/>
      <c r="K55" s="117"/>
      <c r="L55" s="118">
        <f t="shared" si="0"/>
        <v>0</v>
      </c>
    </row>
    <row r="56" spans="2:12" x14ac:dyDescent="0.25">
      <c r="B56" s="247"/>
      <c r="C56" s="113"/>
      <c r="D56" s="248"/>
      <c r="E56" s="113"/>
      <c r="F56" s="113"/>
      <c r="G56" s="113"/>
      <c r="H56" s="119"/>
      <c r="I56" s="117"/>
      <c r="J56" s="117"/>
      <c r="K56" s="117"/>
      <c r="L56" s="118">
        <f t="shared" si="0"/>
        <v>0</v>
      </c>
    </row>
    <row r="57" spans="2:12" x14ac:dyDescent="0.25">
      <c r="B57" s="247"/>
      <c r="C57" s="113"/>
      <c r="D57" s="246"/>
      <c r="E57" s="113"/>
      <c r="F57" s="113"/>
      <c r="G57" s="113"/>
      <c r="H57" s="119"/>
      <c r="I57" s="117"/>
      <c r="J57" s="117"/>
      <c r="K57" s="117"/>
      <c r="L57" s="118">
        <f t="shared" si="0"/>
        <v>0</v>
      </c>
    </row>
    <row r="58" spans="2:12" x14ac:dyDescent="0.25">
      <c r="B58" s="247"/>
      <c r="C58" s="113"/>
      <c r="D58" s="246"/>
      <c r="E58" s="249"/>
      <c r="F58" s="113"/>
      <c r="G58" s="113"/>
      <c r="H58" s="119"/>
      <c r="I58" s="117"/>
      <c r="J58" s="117"/>
      <c r="K58" s="117"/>
      <c r="L58" s="118">
        <f t="shared" si="0"/>
        <v>0</v>
      </c>
    </row>
    <row r="59" spans="2:12" x14ac:dyDescent="0.25">
      <c r="B59" s="247"/>
      <c r="C59" s="113"/>
      <c r="D59" s="114"/>
      <c r="E59" s="113"/>
      <c r="F59" s="113"/>
      <c r="G59" s="113"/>
      <c r="H59" s="119"/>
      <c r="I59" s="117"/>
      <c r="J59" s="117"/>
      <c r="K59" s="117"/>
      <c r="L59" s="118">
        <f t="shared" si="0"/>
        <v>0</v>
      </c>
    </row>
    <row r="60" spans="2:12" x14ac:dyDescent="0.25">
      <c r="B60" s="247"/>
      <c r="C60" s="113"/>
      <c r="D60" s="246"/>
      <c r="E60" s="249"/>
      <c r="F60" s="113"/>
      <c r="G60" s="113"/>
      <c r="H60" s="119"/>
      <c r="I60" s="117"/>
      <c r="J60" s="117"/>
      <c r="K60" s="117"/>
      <c r="L60" s="118">
        <f t="shared" si="0"/>
        <v>0</v>
      </c>
    </row>
    <row r="61" spans="2:12" x14ac:dyDescent="0.25">
      <c r="B61" s="120"/>
      <c r="C61" s="113"/>
      <c r="D61" s="114"/>
      <c r="E61" s="113"/>
      <c r="F61" s="113"/>
      <c r="G61" s="113"/>
      <c r="H61" s="119"/>
      <c r="I61" s="117"/>
      <c r="J61" s="117"/>
      <c r="K61" s="117"/>
      <c r="L61" s="118">
        <f t="shared" si="0"/>
        <v>0</v>
      </c>
    </row>
    <row r="62" spans="2:12" x14ac:dyDescent="0.25">
      <c r="B62" s="120"/>
      <c r="C62" s="113"/>
      <c r="D62" s="114"/>
      <c r="E62" s="113"/>
      <c r="F62" s="113"/>
      <c r="G62" s="113"/>
      <c r="H62" s="119"/>
      <c r="I62" s="117"/>
      <c r="J62" s="117"/>
      <c r="K62" s="117"/>
      <c r="L62" s="118">
        <f t="shared" si="0"/>
        <v>0</v>
      </c>
    </row>
    <row r="63" spans="2:12" x14ac:dyDescent="0.25">
      <c r="B63" s="120"/>
      <c r="C63" s="113"/>
      <c r="D63" s="114"/>
      <c r="E63" s="113"/>
      <c r="F63" s="113"/>
      <c r="G63" s="113"/>
      <c r="H63" s="119"/>
      <c r="I63" s="117"/>
      <c r="J63" s="117"/>
      <c r="K63" s="117"/>
      <c r="L63" s="118">
        <f t="shared" si="0"/>
        <v>0</v>
      </c>
    </row>
    <row r="64" spans="2:12" x14ac:dyDescent="0.25">
      <c r="B64" s="120"/>
      <c r="C64" s="113"/>
      <c r="D64" s="114"/>
      <c r="E64" s="113"/>
      <c r="F64" s="113"/>
      <c r="G64" s="113"/>
      <c r="H64" s="119"/>
      <c r="I64" s="117"/>
      <c r="J64" s="117"/>
      <c r="K64" s="117"/>
      <c r="L64" s="118">
        <f t="shared" si="0"/>
        <v>0</v>
      </c>
    </row>
    <row r="65" spans="2:12" x14ac:dyDescent="0.25">
      <c r="B65" s="120"/>
      <c r="C65" s="113"/>
      <c r="D65" s="114"/>
      <c r="E65" s="113"/>
      <c r="F65" s="113"/>
      <c r="G65" s="113"/>
      <c r="H65" s="119"/>
      <c r="I65" s="117"/>
      <c r="J65" s="117"/>
      <c r="K65" s="117"/>
      <c r="L65" s="118">
        <f t="shared" si="0"/>
        <v>0</v>
      </c>
    </row>
    <row r="66" spans="2:12" x14ac:dyDescent="0.25">
      <c r="B66" s="120"/>
      <c r="C66" s="113"/>
      <c r="D66" s="114"/>
      <c r="E66" s="113"/>
      <c r="F66" s="113"/>
      <c r="G66" s="113"/>
      <c r="H66" s="119"/>
      <c r="I66" s="117"/>
      <c r="J66" s="117"/>
      <c r="K66" s="117"/>
      <c r="L66" s="118">
        <f t="shared" si="0"/>
        <v>0</v>
      </c>
    </row>
    <row r="67" spans="2:12" x14ac:dyDescent="0.25">
      <c r="B67" s="120"/>
      <c r="C67" s="113"/>
      <c r="D67" s="114"/>
      <c r="E67" s="113"/>
      <c r="F67" s="113"/>
      <c r="G67" s="113"/>
      <c r="H67" s="119"/>
      <c r="I67" s="117"/>
      <c r="J67" s="117"/>
      <c r="K67" s="117"/>
      <c r="L67" s="118">
        <f t="shared" si="0"/>
        <v>0</v>
      </c>
    </row>
    <row r="68" spans="2:12" x14ac:dyDescent="0.25">
      <c r="B68" s="120"/>
      <c r="C68" s="113"/>
      <c r="D68" s="114"/>
      <c r="E68" s="113"/>
      <c r="F68" s="113"/>
      <c r="G68" s="113"/>
      <c r="H68" s="119"/>
      <c r="I68" s="117"/>
      <c r="J68" s="117"/>
      <c r="K68" s="117"/>
      <c r="L68" s="118">
        <f t="shared" si="0"/>
        <v>0</v>
      </c>
    </row>
    <row r="69" spans="2:12" x14ac:dyDescent="0.25">
      <c r="B69" s="120"/>
      <c r="C69" s="113"/>
      <c r="D69" s="114"/>
      <c r="E69" s="113"/>
      <c r="F69" s="113"/>
      <c r="G69" s="113"/>
      <c r="H69" s="119"/>
      <c r="I69" s="117"/>
      <c r="J69" s="117"/>
      <c r="K69" s="117"/>
      <c r="L69" s="118">
        <f t="shared" si="0"/>
        <v>0</v>
      </c>
    </row>
    <row r="70" spans="2:12" x14ac:dyDescent="0.25">
      <c r="B70" s="120"/>
      <c r="C70" s="113"/>
      <c r="D70" s="114"/>
      <c r="E70" s="113"/>
      <c r="F70" s="113"/>
      <c r="G70" s="113"/>
      <c r="H70" s="119"/>
      <c r="I70" s="117"/>
      <c r="J70" s="117"/>
      <c r="K70" s="117"/>
      <c r="L70" s="118">
        <f t="shared" si="0"/>
        <v>0</v>
      </c>
    </row>
    <row r="71" spans="2:12" x14ac:dyDescent="0.25">
      <c r="B71" s="120"/>
      <c r="C71" s="113"/>
      <c r="D71" s="114"/>
      <c r="E71" s="113"/>
      <c r="F71" s="113"/>
      <c r="G71" s="113"/>
      <c r="H71" s="119"/>
      <c r="I71" s="117"/>
      <c r="J71" s="117"/>
      <c r="K71" s="117"/>
      <c r="L71" s="118">
        <f t="shared" si="0"/>
        <v>0</v>
      </c>
    </row>
    <row r="72" spans="2:12" x14ac:dyDescent="0.25">
      <c r="B72" s="120"/>
      <c r="C72" s="113"/>
      <c r="D72" s="114"/>
      <c r="E72" s="113"/>
      <c r="F72" s="113"/>
      <c r="G72" s="113"/>
      <c r="H72" s="119"/>
      <c r="I72" s="117"/>
      <c r="J72" s="117"/>
      <c r="K72" s="117"/>
      <c r="L72" s="118">
        <f t="shared" si="0"/>
        <v>0</v>
      </c>
    </row>
    <row r="73" spans="2:12" x14ac:dyDescent="0.25">
      <c r="B73" s="120"/>
      <c r="C73" s="113"/>
      <c r="D73" s="114"/>
      <c r="E73" s="113"/>
      <c r="F73" s="113"/>
      <c r="G73" s="113"/>
      <c r="H73" s="119"/>
      <c r="I73" s="117"/>
      <c r="J73" s="117"/>
      <c r="K73" s="117"/>
      <c r="L73" s="118">
        <f t="shared" si="0"/>
        <v>0</v>
      </c>
    </row>
    <row r="74" spans="2:12" x14ac:dyDescent="0.25">
      <c r="B74" s="120"/>
      <c r="C74" s="113"/>
      <c r="D74" s="246"/>
      <c r="E74" s="249"/>
      <c r="F74" s="113"/>
      <c r="G74" s="113"/>
      <c r="H74" s="119"/>
      <c r="I74" s="117"/>
      <c r="J74" s="117"/>
      <c r="K74" s="117"/>
      <c r="L74" s="118">
        <f t="shared" si="0"/>
        <v>0</v>
      </c>
    </row>
    <row r="75" spans="2:12" x14ac:dyDescent="0.25">
      <c r="B75" s="120"/>
      <c r="C75" s="113"/>
      <c r="D75" s="114"/>
      <c r="E75" s="113"/>
      <c r="F75" s="113"/>
      <c r="G75" s="113"/>
      <c r="H75" s="119"/>
      <c r="I75" s="117"/>
      <c r="J75" s="117"/>
      <c r="K75" s="117"/>
      <c r="L75" s="118">
        <f t="shared" si="0"/>
        <v>0</v>
      </c>
    </row>
    <row r="76" spans="2:12" x14ac:dyDescent="0.25">
      <c r="B76" s="120"/>
      <c r="C76" s="113"/>
      <c r="D76" s="114"/>
      <c r="E76" s="113"/>
      <c r="F76" s="113"/>
      <c r="G76" s="113"/>
      <c r="H76" s="119"/>
      <c r="I76" s="117"/>
      <c r="J76" s="117"/>
      <c r="K76" s="117"/>
      <c r="L76" s="118">
        <f t="shared" si="0"/>
        <v>0</v>
      </c>
    </row>
    <row r="77" spans="2:12" x14ac:dyDescent="0.25">
      <c r="B77" s="120"/>
      <c r="C77" s="113"/>
      <c r="D77" s="114"/>
      <c r="E77" s="113"/>
      <c r="F77" s="113"/>
      <c r="G77" s="113"/>
      <c r="H77" s="119"/>
      <c r="I77" s="117"/>
      <c r="J77" s="117"/>
      <c r="K77" s="117"/>
      <c r="L77" s="118">
        <f t="shared" si="0"/>
        <v>0</v>
      </c>
    </row>
    <row r="78" spans="2:12" x14ac:dyDescent="0.25">
      <c r="B78" s="120"/>
      <c r="C78" s="113"/>
      <c r="D78" s="114"/>
      <c r="E78" s="113"/>
      <c r="F78" s="113"/>
      <c r="G78" s="113"/>
      <c r="H78" s="119"/>
      <c r="I78" s="117"/>
      <c r="J78" s="117"/>
      <c r="K78" s="117"/>
      <c r="L78" s="118">
        <f t="shared" si="0"/>
        <v>0</v>
      </c>
    </row>
    <row r="79" spans="2:12" x14ac:dyDescent="0.25">
      <c r="B79" s="120"/>
      <c r="C79" s="113"/>
      <c r="D79" s="114"/>
      <c r="E79" s="113"/>
      <c r="F79" s="113"/>
      <c r="G79" s="113"/>
      <c r="H79" s="119"/>
      <c r="I79" s="117"/>
      <c r="J79" s="117"/>
      <c r="K79" s="117"/>
      <c r="L79" s="118">
        <f t="shared" si="0"/>
        <v>0</v>
      </c>
    </row>
    <row r="80" spans="2:12" x14ac:dyDescent="0.25">
      <c r="B80" s="120"/>
      <c r="C80" s="113"/>
      <c r="D80" s="114"/>
      <c r="E80" s="113"/>
      <c r="F80" s="113"/>
      <c r="G80" s="113"/>
      <c r="H80" s="119"/>
      <c r="I80" s="117"/>
      <c r="J80" s="117"/>
      <c r="K80" s="117"/>
      <c r="L80" s="118">
        <f t="shared" si="0"/>
        <v>0</v>
      </c>
    </row>
    <row r="81" spans="2:12" x14ac:dyDescent="0.25">
      <c r="B81" s="120"/>
      <c r="C81" s="113"/>
      <c r="D81" s="246"/>
      <c r="E81" s="249"/>
      <c r="F81" s="113"/>
      <c r="G81" s="113"/>
      <c r="H81" s="250"/>
      <c r="I81" s="117"/>
      <c r="J81" s="117"/>
      <c r="K81" s="117"/>
      <c r="L81" s="118">
        <f t="shared" si="0"/>
        <v>0</v>
      </c>
    </row>
    <row r="82" spans="2:12" x14ac:dyDescent="0.25">
      <c r="B82" s="120"/>
      <c r="C82" s="113"/>
      <c r="D82" s="114"/>
      <c r="E82" s="113"/>
      <c r="F82" s="113"/>
      <c r="G82" s="113"/>
      <c r="H82" s="119"/>
      <c r="I82" s="117"/>
      <c r="J82" s="117"/>
      <c r="K82" s="117"/>
      <c r="L82" s="118">
        <f t="shared" si="0"/>
        <v>0</v>
      </c>
    </row>
    <row r="83" spans="2:12" x14ac:dyDescent="0.25">
      <c r="B83" s="120"/>
      <c r="C83" s="113"/>
      <c r="D83" s="114"/>
      <c r="E83" s="113"/>
      <c r="F83" s="113"/>
      <c r="G83" s="113"/>
      <c r="H83" s="119"/>
      <c r="I83" s="117"/>
      <c r="J83" s="117"/>
      <c r="K83" s="117"/>
      <c r="L83" s="118">
        <f t="shared" si="0"/>
        <v>0</v>
      </c>
    </row>
    <row r="84" spans="2:12" x14ac:dyDescent="0.25">
      <c r="B84" s="120"/>
      <c r="C84" s="113"/>
      <c r="D84" s="114"/>
      <c r="E84" s="113"/>
      <c r="F84" s="113"/>
      <c r="G84" s="113"/>
      <c r="H84" s="119"/>
      <c r="I84" s="117"/>
      <c r="J84" s="117"/>
      <c r="K84" s="117"/>
      <c r="L84" s="118">
        <f t="shared" si="0"/>
        <v>0</v>
      </c>
    </row>
    <row r="85" spans="2:12" x14ac:dyDescent="0.25">
      <c r="B85" s="120"/>
      <c r="C85" s="113"/>
      <c r="D85" s="114"/>
      <c r="E85" s="113"/>
      <c r="F85" s="113"/>
      <c r="G85" s="113"/>
      <c r="H85" s="119"/>
      <c r="I85" s="117"/>
      <c r="J85" s="117"/>
      <c r="K85" s="117"/>
      <c r="L85" s="118">
        <f t="shared" si="0"/>
        <v>0</v>
      </c>
    </row>
    <row r="86" spans="2:12" x14ac:dyDescent="0.25">
      <c r="B86" s="120"/>
      <c r="C86" s="113"/>
      <c r="D86" s="114"/>
      <c r="E86" s="113"/>
      <c r="F86" s="113"/>
      <c r="G86" s="113"/>
      <c r="H86" s="119"/>
      <c r="I86" s="117"/>
      <c r="J86" s="117"/>
      <c r="K86" s="117"/>
      <c r="L86" s="118">
        <f t="shared" si="0"/>
        <v>0</v>
      </c>
    </row>
    <row r="87" spans="2:12" x14ac:dyDescent="0.25">
      <c r="B87" s="120"/>
      <c r="C87" s="113"/>
      <c r="D87" s="114"/>
      <c r="E87" s="113"/>
      <c r="F87" s="113"/>
      <c r="G87" s="113"/>
      <c r="H87" s="119"/>
      <c r="I87" s="117"/>
      <c r="J87" s="117"/>
      <c r="K87" s="117"/>
      <c r="L87" s="118">
        <f t="shared" si="0"/>
        <v>0</v>
      </c>
    </row>
    <row r="88" spans="2:12" x14ac:dyDescent="0.25">
      <c r="B88" s="120"/>
      <c r="C88" s="113"/>
      <c r="D88" s="114"/>
      <c r="E88" s="113"/>
      <c r="F88" s="113"/>
      <c r="G88" s="113"/>
      <c r="H88" s="119"/>
      <c r="I88" s="117"/>
      <c r="J88" s="117"/>
      <c r="K88" s="117"/>
      <c r="L88" s="118">
        <f t="shared" si="0"/>
        <v>0</v>
      </c>
    </row>
    <row r="89" spans="2:12" x14ac:dyDescent="0.25">
      <c r="B89" s="120"/>
      <c r="C89" s="113"/>
      <c r="D89" s="114"/>
      <c r="E89" s="113"/>
      <c r="F89" s="113"/>
      <c r="G89" s="113"/>
      <c r="H89" s="119"/>
      <c r="I89" s="117"/>
      <c r="J89" s="117"/>
      <c r="K89" s="117"/>
      <c r="L89" s="118">
        <f t="shared" si="0"/>
        <v>0</v>
      </c>
    </row>
    <row r="90" spans="2:12" x14ac:dyDescent="0.25">
      <c r="B90" s="120"/>
      <c r="C90" s="113"/>
      <c r="D90" s="114"/>
      <c r="E90" s="113"/>
      <c r="F90" s="113"/>
      <c r="G90" s="113"/>
      <c r="H90" s="119"/>
      <c r="I90" s="117"/>
      <c r="J90" s="117"/>
      <c r="K90" s="117"/>
      <c r="L90" s="118">
        <f t="shared" si="0"/>
        <v>0</v>
      </c>
    </row>
    <row r="91" spans="2:12" x14ac:dyDescent="0.25">
      <c r="B91" s="120"/>
      <c r="C91" s="113"/>
      <c r="D91" s="246"/>
      <c r="E91" s="249"/>
      <c r="F91" s="113"/>
      <c r="G91" s="113"/>
      <c r="H91" s="119"/>
      <c r="I91" s="117"/>
      <c r="J91" s="117"/>
      <c r="K91" s="117"/>
      <c r="L91" s="118">
        <f t="shared" ref="L91:L102" si="1">+I91/4.3886</f>
        <v>0</v>
      </c>
    </row>
    <row r="92" spans="2:12" x14ac:dyDescent="0.25">
      <c r="B92" s="120"/>
      <c r="C92" s="113"/>
      <c r="D92" s="114"/>
      <c r="E92" s="113"/>
      <c r="F92" s="113"/>
      <c r="G92" s="113"/>
      <c r="H92" s="119"/>
      <c r="I92" s="117"/>
      <c r="J92" s="117"/>
      <c r="K92" s="117"/>
      <c r="L92" s="118">
        <f t="shared" si="1"/>
        <v>0</v>
      </c>
    </row>
    <row r="93" spans="2:12" x14ac:dyDescent="0.25">
      <c r="B93" s="120"/>
      <c r="C93" s="113"/>
      <c r="D93" s="114"/>
      <c r="E93" s="113"/>
      <c r="F93" s="113"/>
      <c r="G93" s="113"/>
      <c r="H93" s="119"/>
      <c r="I93" s="117"/>
      <c r="J93" s="117"/>
      <c r="K93" s="117"/>
      <c r="L93" s="118">
        <f t="shared" si="1"/>
        <v>0</v>
      </c>
    </row>
    <row r="94" spans="2:12" x14ac:dyDescent="0.25">
      <c r="B94" s="120"/>
      <c r="C94" s="113"/>
      <c r="D94" s="114"/>
      <c r="E94" s="113"/>
      <c r="F94" s="113"/>
      <c r="G94" s="113"/>
      <c r="H94" s="119"/>
      <c r="I94" s="117"/>
      <c r="J94" s="117"/>
      <c r="K94" s="117"/>
      <c r="L94" s="118">
        <f t="shared" si="1"/>
        <v>0</v>
      </c>
    </row>
    <row r="95" spans="2:12" x14ac:dyDescent="0.25">
      <c r="B95" s="120"/>
      <c r="C95" s="113"/>
      <c r="D95" s="246"/>
      <c r="E95" s="249"/>
      <c r="F95" s="113"/>
      <c r="G95" s="113"/>
      <c r="H95" s="119"/>
      <c r="I95" s="117"/>
      <c r="J95" s="117"/>
      <c r="K95" s="117"/>
      <c r="L95" s="118">
        <f t="shared" si="1"/>
        <v>0</v>
      </c>
    </row>
    <row r="96" spans="2:12" x14ac:dyDescent="0.25">
      <c r="B96" s="120"/>
      <c r="C96" s="113"/>
      <c r="D96" s="246"/>
      <c r="E96" s="249"/>
      <c r="F96" s="113"/>
      <c r="G96" s="113"/>
      <c r="H96" s="119"/>
      <c r="I96" s="117"/>
      <c r="J96" s="117"/>
      <c r="K96" s="117"/>
      <c r="L96" s="118">
        <f t="shared" si="1"/>
        <v>0</v>
      </c>
    </row>
    <row r="97" spans="2:12" x14ac:dyDescent="0.25">
      <c r="B97" s="120"/>
      <c r="C97" s="113"/>
      <c r="D97" s="114"/>
      <c r="E97" s="113"/>
      <c r="F97" s="113"/>
      <c r="G97" s="113"/>
      <c r="H97" s="119"/>
      <c r="I97" s="117"/>
      <c r="J97" s="117"/>
      <c r="K97" s="117"/>
      <c r="L97" s="118">
        <f t="shared" si="1"/>
        <v>0</v>
      </c>
    </row>
    <row r="98" spans="2:12" x14ac:dyDescent="0.25">
      <c r="B98" s="120"/>
      <c r="C98" s="113"/>
      <c r="D98" s="114"/>
      <c r="E98" s="113"/>
      <c r="F98" s="113"/>
      <c r="G98" s="113"/>
      <c r="H98" s="119"/>
      <c r="I98" s="117"/>
      <c r="J98" s="117"/>
      <c r="K98" s="117"/>
      <c r="L98" s="118">
        <f t="shared" si="1"/>
        <v>0</v>
      </c>
    </row>
    <row r="99" spans="2:12" x14ac:dyDescent="0.25">
      <c r="B99" s="120"/>
      <c r="C99" s="113"/>
      <c r="D99" s="246"/>
      <c r="E99" s="249"/>
      <c r="F99" s="113"/>
      <c r="G99" s="113"/>
      <c r="H99" s="119"/>
      <c r="I99" s="117"/>
      <c r="J99" s="117"/>
      <c r="K99" s="117"/>
      <c r="L99" s="118">
        <f t="shared" si="1"/>
        <v>0</v>
      </c>
    </row>
    <row r="100" spans="2:12" x14ac:dyDescent="0.25">
      <c r="B100" s="120"/>
      <c r="C100" s="113"/>
      <c r="D100" s="114"/>
      <c r="E100" s="113"/>
      <c r="F100" s="113"/>
      <c r="G100" s="113"/>
      <c r="H100" s="245"/>
      <c r="I100" s="117"/>
      <c r="J100" s="117"/>
      <c r="K100" s="117"/>
      <c r="L100" s="118">
        <f t="shared" si="1"/>
        <v>0</v>
      </c>
    </row>
    <row r="101" spans="2:12" x14ac:dyDescent="0.25">
      <c r="B101" s="120"/>
      <c r="C101" s="113"/>
      <c r="D101" s="114"/>
      <c r="E101" s="113"/>
      <c r="F101" s="113"/>
      <c r="G101" s="113"/>
      <c r="H101" s="245"/>
      <c r="I101" s="117"/>
      <c r="J101" s="117"/>
      <c r="K101" s="117"/>
      <c r="L101" s="118">
        <f t="shared" si="1"/>
        <v>0</v>
      </c>
    </row>
    <row r="102" spans="2:12" x14ac:dyDescent="0.25">
      <c r="B102" s="120"/>
      <c r="C102" s="113"/>
      <c r="D102" s="114"/>
      <c r="E102" s="113"/>
      <c r="F102" s="113"/>
      <c r="G102" s="113"/>
      <c r="H102" s="119"/>
      <c r="I102" s="117"/>
      <c r="J102" s="117"/>
      <c r="K102" s="117"/>
      <c r="L102" s="118">
        <f t="shared" si="1"/>
        <v>0</v>
      </c>
    </row>
    <row r="103" spans="2:12" x14ac:dyDescent="0.25">
      <c r="B103" s="120"/>
      <c r="C103" s="113"/>
      <c r="D103" s="114"/>
      <c r="E103" s="113"/>
      <c r="F103" s="113"/>
      <c r="G103" s="113"/>
      <c r="H103" s="119"/>
      <c r="I103" s="117"/>
      <c r="J103" s="117"/>
      <c r="K103" s="117"/>
      <c r="L103" s="118">
        <f t="shared" ref="L103:L166" si="2">+I103/4.1635</f>
        <v>0</v>
      </c>
    </row>
    <row r="104" spans="2:12" x14ac:dyDescent="0.25">
      <c r="B104" s="120"/>
      <c r="C104" s="113"/>
      <c r="D104" s="114"/>
      <c r="E104" s="113"/>
      <c r="F104" s="113"/>
      <c r="G104" s="113"/>
      <c r="H104" s="119"/>
      <c r="I104" s="117"/>
      <c r="J104" s="117"/>
      <c r="K104" s="117"/>
      <c r="L104" s="118">
        <f t="shared" si="2"/>
        <v>0</v>
      </c>
    </row>
    <row r="105" spans="2:12" x14ac:dyDescent="0.25">
      <c r="B105" s="120"/>
      <c r="C105" s="113"/>
      <c r="D105" s="114"/>
      <c r="E105" s="113"/>
      <c r="F105" s="113"/>
      <c r="G105" s="113"/>
      <c r="H105" s="119"/>
      <c r="I105" s="117"/>
      <c r="J105" s="117"/>
      <c r="K105" s="117"/>
      <c r="L105" s="118">
        <f t="shared" si="2"/>
        <v>0</v>
      </c>
    </row>
    <row r="106" spans="2:12" x14ac:dyDescent="0.25">
      <c r="B106" s="120"/>
      <c r="C106" s="113"/>
      <c r="D106" s="114"/>
      <c r="E106" s="113"/>
      <c r="F106" s="113"/>
      <c r="G106" s="113"/>
      <c r="H106" s="119"/>
      <c r="I106" s="117"/>
      <c r="J106" s="117"/>
      <c r="K106" s="117"/>
      <c r="L106" s="118">
        <f t="shared" si="2"/>
        <v>0</v>
      </c>
    </row>
    <row r="107" spans="2:12" x14ac:dyDescent="0.25">
      <c r="B107" s="120"/>
      <c r="C107" s="113"/>
      <c r="D107" s="114"/>
      <c r="E107" s="113"/>
      <c r="F107" s="113"/>
      <c r="G107" s="113"/>
      <c r="H107" s="119"/>
      <c r="I107" s="117"/>
      <c r="J107" s="117"/>
      <c r="K107" s="117"/>
      <c r="L107" s="118">
        <f t="shared" si="2"/>
        <v>0</v>
      </c>
    </row>
    <row r="108" spans="2:12" x14ac:dyDescent="0.25">
      <c r="B108" s="120"/>
      <c r="C108" s="113"/>
      <c r="D108" s="114"/>
      <c r="E108" s="113"/>
      <c r="F108" s="113"/>
      <c r="G108" s="113"/>
      <c r="H108" s="251"/>
      <c r="I108" s="117"/>
      <c r="J108" s="117"/>
      <c r="K108" s="117"/>
      <c r="L108" s="118">
        <f t="shared" si="2"/>
        <v>0</v>
      </c>
    </row>
    <row r="109" spans="2:12" x14ac:dyDescent="0.25">
      <c r="B109" s="120"/>
      <c r="C109" s="113"/>
      <c r="D109" s="114"/>
      <c r="E109" s="113"/>
      <c r="F109" s="113"/>
      <c r="G109" s="113"/>
      <c r="H109" s="251"/>
      <c r="I109" s="117"/>
      <c r="J109" s="117"/>
      <c r="K109" s="117"/>
      <c r="L109" s="118">
        <f t="shared" si="2"/>
        <v>0</v>
      </c>
    </row>
    <row r="110" spans="2:12" x14ac:dyDescent="0.25">
      <c r="B110" s="120"/>
      <c r="C110" s="113"/>
      <c r="D110" s="114"/>
      <c r="E110" s="113"/>
      <c r="F110" s="113"/>
      <c r="G110" s="113"/>
      <c r="H110" s="119"/>
      <c r="I110" s="117"/>
      <c r="J110" s="117"/>
      <c r="K110" s="117"/>
      <c r="L110" s="118">
        <f t="shared" si="2"/>
        <v>0</v>
      </c>
    </row>
    <row r="111" spans="2:12" x14ac:dyDescent="0.25">
      <c r="B111" s="120"/>
      <c r="C111" s="113"/>
      <c r="D111" s="114"/>
      <c r="E111" s="113"/>
      <c r="F111" s="113"/>
      <c r="G111" s="113"/>
      <c r="H111" s="119"/>
      <c r="I111" s="117"/>
      <c r="J111" s="117"/>
      <c r="K111" s="117"/>
      <c r="L111" s="118">
        <f t="shared" si="2"/>
        <v>0</v>
      </c>
    </row>
    <row r="112" spans="2:12" x14ac:dyDescent="0.25">
      <c r="B112" s="120"/>
      <c r="C112" s="113"/>
      <c r="D112" s="114"/>
      <c r="E112" s="113"/>
      <c r="F112" s="113"/>
      <c r="G112" s="113"/>
      <c r="H112" s="119"/>
      <c r="I112" s="117"/>
      <c r="J112" s="117"/>
      <c r="K112" s="117"/>
      <c r="L112" s="118">
        <f t="shared" si="2"/>
        <v>0</v>
      </c>
    </row>
    <row r="113" spans="2:12" x14ac:dyDescent="0.25">
      <c r="B113" s="120"/>
      <c r="C113" s="113"/>
      <c r="D113" s="114"/>
      <c r="E113" s="113"/>
      <c r="F113" s="113"/>
      <c r="G113" s="113"/>
      <c r="H113" s="119"/>
      <c r="I113" s="117"/>
      <c r="J113" s="117"/>
      <c r="K113" s="117"/>
      <c r="L113" s="118">
        <f t="shared" si="2"/>
        <v>0</v>
      </c>
    </row>
    <row r="114" spans="2:12" x14ac:dyDescent="0.25">
      <c r="B114" s="120"/>
      <c r="C114" s="113"/>
      <c r="D114" s="114"/>
      <c r="E114" s="113"/>
      <c r="F114" s="113"/>
      <c r="G114" s="113"/>
      <c r="H114" s="119"/>
      <c r="I114" s="117"/>
      <c r="J114" s="117"/>
      <c r="K114" s="117"/>
      <c r="L114" s="118">
        <f t="shared" si="2"/>
        <v>0</v>
      </c>
    </row>
    <row r="115" spans="2:12" x14ac:dyDescent="0.25">
      <c r="B115" s="120"/>
      <c r="C115" s="113"/>
      <c r="D115" s="114"/>
      <c r="E115" s="113"/>
      <c r="F115" s="113"/>
      <c r="G115" s="113"/>
      <c r="H115" s="119"/>
      <c r="I115" s="117"/>
      <c r="J115" s="117"/>
      <c r="K115" s="117"/>
      <c r="L115" s="118">
        <f t="shared" si="2"/>
        <v>0</v>
      </c>
    </row>
    <row r="116" spans="2:12" x14ac:dyDescent="0.25">
      <c r="B116" s="120"/>
      <c r="C116" s="113"/>
      <c r="D116" s="114"/>
      <c r="E116" s="113"/>
      <c r="F116" s="113"/>
      <c r="G116" s="113"/>
      <c r="H116" s="119"/>
      <c r="I116" s="117"/>
      <c r="J116" s="117"/>
      <c r="K116" s="117"/>
      <c r="L116" s="118">
        <f t="shared" si="2"/>
        <v>0</v>
      </c>
    </row>
    <row r="117" spans="2:12" x14ac:dyDescent="0.25">
      <c r="B117" s="120"/>
      <c r="C117" s="113"/>
      <c r="D117" s="114"/>
      <c r="E117" s="113"/>
      <c r="F117" s="113"/>
      <c r="G117" s="113"/>
      <c r="H117" s="119"/>
      <c r="I117" s="117"/>
      <c r="J117" s="117"/>
      <c r="K117" s="117"/>
      <c r="L117" s="118">
        <f t="shared" si="2"/>
        <v>0</v>
      </c>
    </row>
    <row r="118" spans="2:12" x14ac:dyDescent="0.25">
      <c r="B118" s="120"/>
      <c r="C118" s="113"/>
      <c r="D118" s="114"/>
      <c r="E118" s="113"/>
      <c r="F118" s="113"/>
      <c r="G118" s="113"/>
      <c r="H118" s="119"/>
      <c r="I118" s="117"/>
      <c r="J118" s="117"/>
      <c r="K118" s="117"/>
      <c r="L118" s="118">
        <f t="shared" si="2"/>
        <v>0</v>
      </c>
    </row>
    <row r="119" spans="2:12" x14ac:dyDescent="0.25">
      <c r="B119" s="120"/>
      <c r="C119" s="113"/>
      <c r="D119" s="114"/>
      <c r="E119" s="113"/>
      <c r="F119" s="113"/>
      <c r="G119" s="113"/>
      <c r="H119" s="119"/>
      <c r="I119" s="117"/>
      <c r="J119" s="117"/>
      <c r="K119" s="117"/>
      <c r="L119" s="118">
        <f t="shared" si="2"/>
        <v>0</v>
      </c>
    </row>
    <row r="120" spans="2:12" x14ac:dyDescent="0.25">
      <c r="B120" s="120"/>
      <c r="C120" s="113"/>
      <c r="D120" s="114"/>
      <c r="E120" s="113"/>
      <c r="F120" s="113"/>
      <c r="G120" s="113"/>
      <c r="H120" s="119"/>
      <c r="I120" s="117"/>
      <c r="J120" s="117"/>
      <c r="K120" s="117"/>
      <c r="L120" s="118">
        <f t="shared" si="2"/>
        <v>0</v>
      </c>
    </row>
    <row r="121" spans="2:12" x14ac:dyDescent="0.25">
      <c r="B121" s="120"/>
      <c r="C121" s="113"/>
      <c r="D121" s="114"/>
      <c r="E121" s="113"/>
      <c r="F121" s="113"/>
      <c r="G121" s="113"/>
      <c r="H121" s="119"/>
      <c r="I121" s="117"/>
      <c r="J121" s="117"/>
      <c r="K121" s="117"/>
      <c r="L121" s="118">
        <f t="shared" si="2"/>
        <v>0</v>
      </c>
    </row>
    <row r="122" spans="2:12" x14ac:dyDescent="0.25">
      <c r="B122" s="120"/>
      <c r="C122" s="113"/>
      <c r="D122" s="114"/>
      <c r="E122" s="113"/>
      <c r="F122" s="113"/>
      <c r="G122" s="113"/>
      <c r="H122" s="119"/>
      <c r="I122" s="117"/>
      <c r="J122" s="117"/>
      <c r="K122" s="117"/>
      <c r="L122" s="118">
        <f t="shared" si="2"/>
        <v>0</v>
      </c>
    </row>
    <row r="123" spans="2:12" x14ac:dyDescent="0.25">
      <c r="B123" s="120"/>
      <c r="C123" s="113"/>
      <c r="D123" s="114"/>
      <c r="E123" s="113"/>
      <c r="F123" s="113"/>
      <c r="G123" s="113"/>
      <c r="H123" s="119"/>
      <c r="I123" s="117"/>
      <c r="J123" s="117"/>
      <c r="K123" s="117"/>
      <c r="L123" s="118">
        <f t="shared" si="2"/>
        <v>0</v>
      </c>
    </row>
    <row r="124" spans="2:12" x14ac:dyDescent="0.25">
      <c r="B124" s="120"/>
      <c r="C124" s="113"/>
      <c r="D124" s="114"/>
      <c r="E124" s="113"/>
      <c r="F124" s="113"/>
      <c r="G124" s="113"/>
      <c r="H124" s="119"/>
      <c r="I124" s="117"/>
      <c r="J124" s="117"/>
      <c r="K124" s="117"/>
      <c r="L124" s="118">
        <f t="shared" si="2"/>
        <v>0</v>
      </c>
    </row>
    <row r="125" spans="2:12" x14ac:dyDescent="0.25">
      <c r="B125" s="120"/>
      <c r="C125" s="113"/>
      <c r="D125" s="114"/>
      <c r="E125" s="113"/>
      <c r="F125" s="113"/>
      <c r="G125" s="113"/>
      <c r="H125" s="119"/>
      <c r="I125" s="117"/>
      <c r="J125" s="117"/>
      <c r="K125" s="117"/>
      <c r="L125" s="118">
        <f t="shared" si="2"/>
        <v>0</v>
      </c>
    </row>
    <row r="126" spans="2:12" x14ac:dyDescent="0.25">
      <c r="B126" s="120"/>
      <c r="C126" s="113"/>
      <c r="D126" s="114"/>
      <c r="E126" s="113"/>
      <c r="F126" s="113"/>
      <c r="G126" s="113"/>
      <c r="H126" s="119"/>
      <c r="I126" s="117"/>
      <c r="J126" s="117"/>
      <c r="K126" s="117"/>
      <c r="L126" s="118">
        <f t="shared" si="2"/>
        <v>0</v>
      </c>
    </row>
    <row r="127" spans="2:12" x14ac:dyDescent="0.25">
      <c r="B127" s="120"/>
      <c r="C127" s="113"/>
      <c r="D127" s="114"/>
      <c r="E127" s="113"/>
      <c r="F127" s="113"/>
      <c r="G127" s="113"/>
      <c r="H127" s="119"/>
      <c r="I127" s="117"/>
      <c r="J127" s="117"/>
      <c r="K127" s="117"/>
      <c r="L127" s="118">
        <f t="shared" si="2"/>
        <v>0</v>
      </c>
    </row>
    <row r="128" spans="2:12" x14ac:dyDescent="0.25">
      <c r="B128" s="120"/>
      <c r="C128" s="113"/>
      <c r="D128" s="114"/>
      <c r="E128" s="113"/>
      <c r="F128" s="113"/>
      <c r="G128" s="113"/>
      <c r="H128" s="119"/>
      <c r="I128" s="117"/>
      <c r="J128" s="117"/>
      <c r="K128" s="117"/>
      <c r="L128" s="118">
        <f t="shared" si="2"/>
        <v>0</v>
      </c>
    </row>
    <row r="129" spans="2:12" x14ac:dyDescent="0.25">
      <c r="B129" s="120"/>
      <c r="C129" s="113"/>
      <c r="D129" s="114"/>
      <c r="E129" s="113"/>
      <c r="F129" s="113"/>
      <c r="G129" s="113"/>
      <c r="H129" s="119"/>
      <c r="I129" s="117"/>
      <c r="J129" s="117"/>
      <c r="K129" s="117"/>
      <c r="L129" s="118">
        <f t="shared" si="2"/>
        <v>0</v>
      </c>
    </row>
    <row r="130" spans="2:12" x14ac:dyDescent="0.25">
      <c r="B130" s="120"/>
      <c r="C130" s="113"/>
      <c r="D130" s="114"/>
      <c r="E130" s="113"/>
      <c r="F130" s="113"/>
      <c r="G130" s="113"/>
      <c r="H130" s="119"/>
      <c r="I130" s="117"/>
      <c r="J130" s="117"/>
      <c r="K130" s="117"/>
      <c r="L130" s="118">
        <f t="shared" si="2"/>
        <v>0</v>
      </c>
    </row>
    <row r="131" spans="2:12" x14ac:dyDescent="0.25">
      <c r="B131" s="120"/>
      <c r="C131" s="113"/>
      <c r="D131" s="114"/>
      <c r="E131" s="113"/>
      <c r="F131" s="113"/>
      <c r="G131" s="113"/>
      <c r="H131" s="119"/>
      <c r="I131" s="117"/>
      <c r="J131" s="117"/>
      <c r="K131" s="117"/>
      <c r="L131" s="118">
        <f t="shared" si="2"/>
        <v>0</v>
      </c>
    </row>
    <row r="132" spans="2:12" x14ac:dyDescent="0.25">
      <c r="B132" s="120"/>
      <c r="C132" s="113"/>
      <c r="D132" s="114"/>
      <c r="E132" s="113"/>
      <c r="F132" s="113"/>
      <c r="G132" s="113"/>
      <c r="H132" s="119"/>
      <c r="I132" s="117"/>
      <c r="J132" s="117"/>
      <c r="K132" s="117"/>
      <c r="L132" s="118">
        <f t="shared" si="2"/>
        <v>0</v>
      </c>
    </row>
    <row r="133" spans="2:12" x14ac:dyDescent="0.25">
      <c r="B133" s="120"/>
      <c r="C133" s="113"/>
      <c r="D133" s="114"/>
      <c r="E133" s="113"/>
      <c r="F133" s="113"/>
      <c r="G133" s="113"/>
      <c r="H133" s="119"/>
      <c r="I133" s="117"/>
      <c r="J133" s="117"/>
      <c r="K133" s="117"/>
      <c r="L133" s="118">
        <f t="shared" si="2"/>
        <v>0</v>
      </c>
    </row>
    <row r="134" spans="2:12" x14ac:dyDescent="0.25">
      <c r="B134" s="120"/>
      <c r="C134" s="113"/>
      <c r="D134" s="114"/>
      <c r="E134" s="113"/>
      <c r="F134" s="113"/>
      <c r="G134" s="113"/>
      <c r="H134" s="119"/>
      <c r="I134" s="117"/>
      <c r="J134" s="117"/>
      <c r="K134" s="117"/>
      <c r="L134" s="118">
        <f t="shared" si="2"/>
        <v>0</v>
      </c>
    </row>
    <row r="135" spans="2:12" x14ac:dyDescent="0.25">
      <c r="B135" s="120"/>
      <c r="C135" s="113"/>
      <c r="D135" s="114"/>
      <c r="E135" s="113"/>
      <c r="F135" s="113"/>
      <c r="G135" s="113"/>
      <c r="H135" s="119"/>
      <c r="I135" s="117"/>
      <c r="J135" s="117"/>
      <c r="K135" s="117"/>
      <c r="L135" s="118">
        <f t="shared" si="2"/>
        <v>0</v>
      </c>
    </row>
    <row r="136" spans="2:12" x14ac:dyDescent="0.25">
      <c r="B136" s="120"/>
      <c r="C136" s="113"/>
      <c r="D136" s="114"/>
      <c r="E136" s="113"/>
      <c r="F136" s="113"/>
      <c r="G136" s="113"/>
      <c r="H136" s="119"/>
      <c r="I136" s="117"/>
      <c r="J136" s="117"/>
      <c r="K136" s="117"/>
      <c r="L136" s="118">
        <f t="shared" si="2"/>
        <v>0</v>
      </c>
    </row>
    <row r="137" spans="2:12" x14ac:dyDescent="0.25">
      <c r="B137" s="120"/>
      <c r="C137" s="113"/>
      <c r="D137" s="114"/>
      <c r="E137" s="113"/>
      <c r="F137" s="113"/>
      <c r="G137" s="113"/>
      <c r="H137" s="119"/>
      <c r="I137" s="117"/>
      <c r="J137" s="117"/>
      <c r="K137" s="117"/>
      <c r="L137" s="118">
        <f t="shared" si="2"/>
        <v>0</v>
      </c>
    </row>
    <row r="138" spans="2:12" x14ac:dyDescent="0.25">
      <c r="B138" s="120"/>
      <c r="C138" s="113"/>
      <c r="D138" s="114"/>
      <c r="E138" s="113"/>
      <c r="F138" s="113"/>
      <c r="G138" s="113"/>
      <c r="H138" s="119"/>
      <c r="I138" s="117"/>
      <c r="J138" s="117"/>
      <c r="K138" s="117"/>
      <c r="L138" s="118">
        <f t="shared" si="2"/>
        <v>0</v>
      </c>
    </row>
    <row r="139" spans="2:12" x14ac:dyDescent="0.25">
      <c r="B139" s="120"/>
      <c r="C139" s="113"/>
      <c r="D139" s="114"/>
      <c r="E139" s="113"/>
      <c r="F139" s="113"/>
      <c r="G139" s="113"/>
      <c r="H139" s="119"/>
      <c r="I139" s="117"/>
      <c r="J139" s="117"/>
      <c r="K139" s="117"/>
      <c r="L139" s="118">
        <f t="shared" si="2"/>
        <v>0</v>
      </c>
    </row>
    <row r="140" spans="2:12" x14ac:dyDescent="0.25">
      <c r="B140" s="120"/>
      <c r="C140" s="113"/>
      <c r="D140" s="114"/>
      <c r="E140" s="113"/>
      <c r="F140" s="113"/>
      <c r="G140" s="113"/>
      <c r="H140" s="119"/>
      <c r="I140" s="117"/>
      <c r="J140" s="117"/>
      <c r="K140" s="117"/>
      <c r="L140" s="118">
        <f t="shared" si="2"/>
        <v>0</v>
      </c>
    </row>
    <row r="141" spans="2:12" x14ac:dyDescent="0.25">
      <c r="B141" s="120"/>
      <c r="C141" s="113"/>
      <c r="D141" s="114"/>
      <c r="E141" s="113"/>
      <c r="F141" s="113"/>
      <c r="G141" s="113"/>
      <c r="H141" s="119"/>
      <c r="I141" s="117"/>
      <c r="J141" s="117"/>
      <c r="K141" s="117"/>
      <c r="L141" s="118">
        <f t="shared" si="2"/>
        <v>0</v>
      </c>
    </row>
    <row r="142" spans="2:12" x14ac:dyDescent="0.25">
      <c r="B142" s="120"/>
      <c r="C142" s="113"/>
      <c r="D142" s="114"/>
      <c r="E142" s="113"/>
      <c r="F142" s="113"/>
      <c r="G142" s="113"/>
      <c r="H142" s="119"/>
      <c r="I142" s="117"/>
      <c r="J142" s="117"/>
      <c r="K142" s="117"/>
      <c r="L142" s="118">
        <f t="shared" si="2"/>
        <v>0</v>
      </c>
    </row>
    <row r="143" spans="2:12" x14ac:dyDescent="0.25">
      <c r="B143" s="120"/>
      <c r="C143" s="113"/>
      <c r="D143" s="114"/>
      <c r="E143" s="113"/>
      <c r="F143" s="113"/>
      <c r="G143" s="113"/>
      <c r="H143" s="119"/>
      <c r="I143" s="117"/>
      <c r="J143" s="117"/>
      <c r="K143" s="117"/>
      <c r="L143" s="118">
        <f t="shared" si="2"/>
        <v>0</v>
      </c>
    </row>
    <row r="144" spans="2:12" x14ac:dyDescent="0.25">
      <c r="B144" s="120"/>
      <c r="C144" s="113"/>
      <c r="D144" s="114"/>
      <c r="E144" s="113"/>
      <c r="F144" s="113"/>
      <c r="G144" s="113"/>
      <c r="H144" s="119"/>
      <c r="I144" s="117"/>
      <c r="J144" s="117"/>
      <c r="K144" s="117"/>
      <c r="L144" s="118">
        <f t="shared" si="2"/>
        <v>0</v>
      </c>
    </row>
    <row r="145" spans="2:12" x14ac:dyDescent="0.25">
      <c r="B145" s="120"/>
      <c r="C145" s="113"/>
      <c r="D145" s="114"/>
      <c r="E145" s="113"/>
      <c r="F145" s="113"/>
      <c r="G145" s="113"/>
      <c r="H145" s="119"/>
      <c r="I145" s="117"/>
      <c r="J145" s="117"/>
      <c r="K145" s="117"/>
      <c r="L145" s="118">
        <f t="shared" si="2"/>
        <v>0</v>
      </c>
    </row>
    <row r="146" spans="2:12" x14ac:dyDescent="0.25">
      <c r="B146" s="120"/>
      <c r="C146" s="113"/>
      <c r="D146" s="114"/>
      <c r="E146" s="113"/>
      <c r="F146" s="113"/>
      <c r="G146" s="113"/>
      <c r="H146" s="119"/>
      <c r="I146" s="117"/>
      <c r="J146" s="117"/>
      <c r="K146" s="117"/>
      <c r="L146" s="118">
        <f t="shared" si="2"/>
        <v>0</v>
      </c>
    </row>
    <row r="147" spans="2:12" x14ac:dyDescent="0.25">
      <c r="B147" s="120"/>
      <c r="C147" s="113"/>
      <c r="D147" s="114"/>
      <c r="E147" s="113"/>
      <c r="F147" s="113"/>
      <c r="G147" s="113"/>
      <c r="H147" s="119"/>
      <c r="I147" s="117"/>
      <c r="J147" s="117"/>
      <c r="K147" s="117"/>
      <c r="L147" s="118">
        <f t="shared" si="2"/>
        <v>0</v>
      </c>
    </row>
    <row r="148" spans="2:12" x14ac:dyDescent="0.25">
      <c r="B148" s="120"/>
      <c r="C148" s="113"/>
      <c r="D148" s="114"/>
      <c r="E148" s="113"/>
      <c r="F148" s="113"/>
      <c r="G148" s="113"/>
      <c r="H148" s="119"/>
      <c r="I148" s="117"/>
      <c r="J148" s="117"/>
      <c r="K148" s="117"/>
      <c r="L148" s="118">
        <f t="shared" si="2"/>
        <v>0</v>
      </c>
    </row>
    <row r="149" spans="2:12" x14ac:dyDescent="0.25">
      <c r="B149" s="120"/>
      <c r="C149" s="113"/>
      <c r="D149" s="114"/>
      <c r="E149" s="113"/>
      <c r="F149" s="113"/>
      <c r="G149" s="113"/>
      <c r="H149" s="119"/>
      <c r="I149" s="117"/>
      <c r="J149" s="117"/>
      <c r="K149" s="117"/>
      <c r="L149" s="118">
        <f t="shared" si="2"/>
        <v>0</v>
      </c>
    </row>
    <row r="150" spans="2:12" x14ac:dyDescent="0.25">
      <c r="B150" s="120"/>
      <c r="C150" s="113"/>
      <c r="D150" s="114"/>
      <c r="E150" s="113"/>
      <c r="F150" s="113"/>
      <c r="G150" s="113"/>
      <c r="H150" s="119"/>
      <c r="I150" s="117"/>
      <c r="J150" s="117"/>
      <c r="K150" s="117"/>
      <c r="L150" s="118">
        <f t="shared" si="2"/>
        <v>0</v>
      </c>
    </row>
    <row r="151" spans="2:12" x14ac:dyDescent="0.25">
      <c r="B151" s="120"/>
      <c r="C151" s="113"/>
      <c r="D151" s="114"/>
      <c r="E151" s="113"/>
      <c r="F151" s="113"/>
      <c r="G151" s="113"/>
      <c r="H151" s="119"/>
      <c r="I151" s="117"/>
      <c r="J151" s="117"/>
      <c r="K151" s="117"/>
      <c r="L151" s="118">
        <f t="shared" si="2"/>
        <v>0</v>
      </c>
    </row>
    <row r="152" spans="2:12" x14ac:dyDescent="0.25">
      <c r="B152" s="120"/>
      <c r="C152" s="113"/>
      <c r="D152" s="114"/>
      <c r="E152" s="113"/>
      <c r="F152" s="113"/>
      <c r="G152" s="113"/>
      <c r="H152" s="119"/>
      <c r="I152" s="117"/>
      <c r="J152" s="117"/>
      <c r="K152" s="117"/>
      <c r="L152" s="118">
        <f t="shared" si="2"/>
        <v>0</v>
      </c>
    </row>
    <row r="153" spans="2:12" x14ac:dyDescent="0.25">
      <c r="B153" s="120"/>
      <c r="C153" s="113"/>
      <c r="D153" s="114"/>
      <c r="E153" s="113"/>
      <c r="F153" s="113"/>
      <c r="G153" s="113"/>
      <c r="H153" s="119"/>
      <c r="I153" s="117"/>
      <c r="J153" s="117"/>
      <c r="K153" s="117"/>
      <c r="L153" s="118">
        <f t="shared" si="2"/>
        <v>0</v>
      </c>
    </row>
    <row r="154" spans="2:12" x14ac:dyDescent="0.25">
      <c r="B154" s="120"/>
      <c r="C154" s="113"/>
      <c r="D154" s="114"/>
      <c r="E154" s="113"/>
      <c r="F154" s="113"/>
      <c r="G154" s="113"/>
      <c r="H154" s="119"/>
      <c r="I154" s="117"/>
      <c r="J154" s="117"/>
      <c r="K154" s="117"/>
      <c r="L154" s="118">
        <f t="shared" si="2"/>
        <v>0</v>
      </c>
    </row>
    <row r="155" spans="2:12" x14ac:dyDescent="0.25">
      <c r="B155" s="120"/>
      <c r="C155" s="113"/>
      <c r="D155" s="114"/>
      <c r="E155" s="113"/>
      <c r="F155" s="113"/>
      <c r="G155" s="113"/>
      <c r="H155" s="119"/>
      <c r="I155" s="117"/>
      <c r="J155" s="117"/>
      <c r="K155" s="117"/>
      <c r="L155" s="118">
        <f t="shared" si="2"/>
        <v>0</v>
      </c>
    </row>
    <row r="156" spans="2:12" x14ac:dyDescent="0.25">
      <c r="B156" s="120"/>
      <c r="C156" s="113"/>
      <c r="D156" s="114"/>
      <c r="E156" s="113"/>
      <c r="F156" s="113"/>
      <c r="G156" s="113"/>
      <c r="H156" s="119"/>
      <c r="I156" s="117"/>
      <c r="J156" s="117"/>
      <c r="K156" s="117"/>
      <c r="L156" s="118">
        <f t="shared" si="2"/>
        <v>0</v>
      </c>
    </row>
    <row r="157" spans="2:12" x14ac:dyDescent="0.25">
      <c r="B157" s="120"/>
      <c r="C157" s="113"/>
      <c r="D157" s="114"/>
      <c r="E157" s="113"/>
      <c r="F157" s="113"/>
      <c r="G157" s="113"/>
      <c r="H157" s="119"/>
      <c r="I157" s="117"/>
      <c r="J157" s="117"/>
      <c r="K157" s="117"/>
      <c r="L157" s="118">
        <f t="shared" si="2"/>
        <v>0</v>
      </c>
    </row>
    <row r="158" spans="2:12" x14ac:dyDescent="0.25">
      <c r="B158" s="120"/>
      <c r="C158" s="113"/>
      <c r="D158" s="114"/>
      <c r="E158" s="113"/>
      <c r="F158" s="113"/>
      <c r="G158" s="113"/>
      <c r="H158" s="119"/>
      <c r="I158" s="117"/>
      <c r="J158" s="117"/>
      <c r="K158" s="117"/>
      <c r="L158" s="118">
        <f t="shared" si="2"/>
        <v>0</v>
      </c>
    </row>
    <row r="159" spans="2:12" x14ac:dyDescent="0.25">
      <c r="B159" s="120"/>
      <c r="C159" s="113"/>
      <c r="D159" s="114"/>
      <c r="E159" s="113"/>
      <c r="F159" s="113"/>
      <c r="G159" s="113"/>
      <c r="H159" s="119"/>
      <c r="I159" s="117"/>
      <c r="J159" s="117"/>
      <c r="K159" s="117"/>
      <c r="L159" s="118">
        <f t="shared" si="2"/>
        <v>0</v>
      </c>
    </row>
    <row r="160" spans="2:12" x14ac:dyDescent="0.25">
      <c r="B160" s="120"/>
      <c r="C160" s="113"/>
      <c r="D160" s="114"/>
      <c r="E160" s="113"/>
      <c r="F160" s="113"/>
      <c r="G160" s="113"/>
      <c r="H160" s="119"/>
      <c r="I160" s="117"/>
      <c r="J160" s="117"/>
      <c r="K160" s="117"/>
      <c r="L160" s="118">
        <f t="shared" si="2"/>
        <v>0</v>
      </c>
    </row>
    <row r="161" spans="2:12" x14ac:dyDescent="0.25">
      <c r="B161" s="120"/>
      <c r="C161" s="113"/>
      <c r="D161" s="114"/>
      <c r="E161" s="113"/>
      <c r="F161" s="113"/>
      <c r="G161" s="113"/>
      <c r="H161" s="119"/>
      <c r="I161" s="117"/>
      <c r="J161" s="117"/>
      <c r="K161" s="117"/>
      <c r="L161" s="118">
        <f t="shared" si="2"/>
        <v>0</v>
      </c>
    </row>
    <row r="162" spans="2:12" x14ac:dyDescent="0.25">
      <c r="B162" s="120"/>
      <c r="C162" s="113"/>
      <c r="D162" s="114"/>
      <c r="E162" s="113"/>
      <c r="F162" s="113"/>
      <c r="G162" s="113"/>
      <c r="H162" s="119"/>
      <c r="I162" s="117"/>
      <c r="J162" s="117"/>
      <c r="K162" s="117"/>
      <c r="L162" s="118">
        <f t="shared" si="2"/>
        <v>0</v>
      </c>
    </row>
    <row r="163" spans="2:12" x14ac:dyDescent="0.25">
      <c r="B163" s="120"/>
      <c r="C163" s="113"/>
      <c r="D163" s="114"/>
      <c r="E163" s="113"/>
      <c r="F163" s="113"/>
      <c r="G163" s="113"/>
      <c r="H163" s="119"/>
      <c r="I163" s="117"/>
      <c r="J163" s="117"/>
      <c r="K163" s="117"/>
      <c r="L163" s="118">
        <f t="shared" si="2"/>
        <v>0</v>
      </c>
    </row>
    <row r="164" spans="2:12" x14ac:dyDescent="0.25">
      <c r="B164" s="120"/>
      <c r="C164" s="113"/>
      <c r="D164" s="114"/>
      <c r="E164" s="113"/>
      <c r="F164" s="113"/>
      <c r="G164" s="113"/>
      <c r="H164" s="119"/>
      <c r="I164" s="117"/>
      <c r="J164" s="117"/>
      <c r="K164" s="117"/>
      <c r="L164" s="118">
        <f t="shared" si="2"/>
        <v>0</v>
      </c>
    </row>
    <row r="165" spans="2:12" x14ac:dyDescent="0.25">
      <c r="B165" s="120"/>
      <c r="C165" s="113"/>
      <c r="D165" s="114"/>
      <c r="E165" s="113"/>
      <c r="F165" s="113"/>
      <c r="G165" s="113"/>
      <c r="H165" s="119"/>
      <c r="I165" s="117"/>
      <c r="J165" s="117"/>
      <c r="K165" s="117"/>
      <c r="L165" s="118">
        <f t="shared" si="2"/>
        <v>0</v>
      </c>
    </row>
    <row r="166" spans="2:12" x14ac:dyDescent="0.25">
      <c r="B166" s="120"/>
      <c r="C166" s="113"/>
      <c r="D166" s="114"/>
      <c r="E166" s="114"/>
      <c r="F166" s="113"/>
      <c r="G166" s="113"/>
      <c r="H166" s="119"/>
      <c r="I166" s="117"/>
      <c r="J166" s="117"/>
      <c r="K166" s="117"/>
      <c r="L166" s="118">
        <f t="shared" si="2"/>
        <v>0</v>
      </c>
    </row>
    <row r="167" spans="2:12" x14ac:dyDescent="0.25">
      <c r="B167" s="120"/>
      <c r="C167" s="113"/>
      <c r="D167" s="114"/>
      <c r="E167" s="113"/>
      <c r="F167" s="113"/>
      <c r="G167" s="113"/>
      <c r="H167" s="119"/>
      <c r="I167" s="117"/>
      <c r="J167" s="117"/>
      <c r="K167" s="117"/>
      <c r="L167" s="118">
        <f t="shared" ref="L167:L230" si="3">+I167/4.1635</f>
        <v>0</v>
      </c>
    </row>
    <row r="168" spans="2:12" x14ac:dyDescent="0.25">
      <c r="B168" s="120"/>
      <c r="C168" s="113"/>
      <c r="D168" s="114"/>
      <c r="E168" s="113"/>
      <c r="F168" s="113"/>
      <c r="G168" s="113"/>
      <c r="H168" s="119"/>
      <c r="I168" s="117"/>
      <c r="J168" s="117"/>
      <c r="K168" s="117"/>
      <c r="L168" s="118">
        <f t="shared" si="3"/>
        <v>0</v>
      </c>
    </row>
    <row r="169" spans="2:12" x14ac:dyDescent="0.25">
      <c r="B169" s="120"/>
      <c r="C169" s="113"/>
      <c r="D169" s="114"/>
      <c r="E169" s="113"/>
      <c r="F169" s="113"/>
      <c r="G169" s="113"/>
      <c r="H169" s="119"/>
      <c r="I169" s="117"/>
      <c r="J169" s="117"/>
      <c r="K169" s="117"/>
      <c r="L169" s="118">
        <f t="shared" si="3"/>
        <v>0</v>
      </c>
    </row>
    <row r="170" spans="2:12" x14ac:dyDescent="0.25">
      <c r="B170" s="120"/>
      <c r="C170" s="113"/>
      <c r="D170" s="114"/>
      <c r="E170" s="113"/>
      <c r="F170" s="113"/>
      <c r="G170" s="113"/>
      <c r="H170" s="119"/>
      <c r="I170" s="117"/>
      <c r="J170" s="117"/>
      <c r="K170" s="117"/>
      <c r="L170" s="118">
        <f t="shared" si="3"/>
        <v>0</v>
      </c>
    </row>
    <row r="171" spans="2:12" x14ac:dyDescent="0.25">
      <c r="B171" s="120"/>
      <c r="C171" s="113"/>
      <c r="D171" s="114"/>
      <c r="E171" s="113"/>
      <c r="F171" s="113"/>
      <c r="G171" s="113"/>
      <c r="H171" s="119"/>
      <c r="I171" s="117"/>
      <c r="J171" s="117"/>
      <c r="K171" s="117"/>
      <c r="L171" s="118">
        <f t="shared" si="3"/>
        <v>0</v>
      </c>
    </row>
    <row r="172" spans="2:12" x14ac:dyDescent="0.25">
      <c r="B172" s="120"/>
      <c r="C172" s="113"/>
      <c r="D172" s="114"/>
      <c r="E172" s="113"/>
      <c r="F172" s="113"/>
      <c r="G172" s="113"/>
      <c r="H172" s="119"/>
      <c r="I172" s="117"/>
      <c r="J172" s="117"/>
      <c r="K172" s="117"/>
      <c r="L172" s="118">
        <f t="shared" si="3"/>
        <v>0</v>
      </c>
    </row>
    <row r="173" spans="2:12" x14ac:dyDescent="0.25">
      <c r="B173" s="120"/>
      <c r="C173" s="113"/>
      <c r="D173" s="114"/>
      <c r="E173" s="113"/>
      <c r="F173" s="113"/>
      <c r="G173" s="113"/>
      <c r="H173" s="119"/>
      <c r="I173" s="117"/>
      <c r="J173" s="117"/>
      <c r="K173" s="117"/>
      <c r="L173" s="118">
        <f t="shared" si="3"/>
        <v>0</v>
      </c>
    </row>
    <row r="174" spans="2:12" x14ac:dyDescent="0.25">
      <c r="B174" s="120"/>
      <c r="C174" s="113"/>
      <c r="D174" s="114"/>
      <c r="E174" s="113"/>
      <c r="F174" s="113"/>
      <c r="G174" s="113"/>
      <c r="H174" s="119"/>
      <c r="I174" s="117"/>
      <c r="J174" s="117"/>
      <c r="K174" s="117"/>
      <c r="L174" s="118">
        <f t="shared" si="3"/>
        <v>0</v>
      </c>
    </row>
    <row r="175" spans="2:12" x14ac:dyDescent="0.25">
      <c r="B175" s="120"/>
      <c r="C175" s="113"/>
      <c r="D175" s="114"/>
      <c r="E175" s="113"/>
      <c r="F175" s="113"/>
      <c r="G175" s="113"/>
      <c r="H175" s="119"/>
      <c r="I175" s="117"/>
      <c r="J175" s="117"/>
      <c r="K175" s="117"/>
      <c r="L175" s="118">
        <f t="shared" si="3"/>
        <v>0</v>
      </c>
    </row>
    <row r="176" spans="2:12" x14ac:dyDescent="0.25">
      <c r="B176" s="120"/>
      <c r="C176" s="113"/>
      <c r="D176" s="114"/>
      <c r="E176" s="113"/>
      <c r="F176" s="113"/>
      <c r="G176" s="113"/>
      <c r="H176" s="119"/>
      <c r="I176" s="117"/>
      <c r="J176" s="117"/>
      <c r="K176" s="117"/>
      <c r="L176" s="118">
        <f t="shared" si="3"/>
        <v>0</v>
      </c>
    </row>
    <row r="177" spans="2:12" x14ac:dyDescent="0.25">
      <c r="B177" s="120"/>
      <c r="C177" s="113"/>
      <c r="D177" s="114"/>
      <c r="E177" s="113"/>
      <c r="F177" s="113"/>
      <c r="G177" s="113"/>
      <c r="H177" s="119"/>
      <c r="I177" s="117"/>
      <c r="J177" s="117"/>
      <c r="K177" s="117"/>
      <c r="L177" s="118">
        <f t="shared" si="3"/>
        <v>0</v>
      </c>
    </row>
    <row r="178" spans="2:12" x14ac:dyDescent="0.25">
      <c r="B178" s="120"/>
      <c r="C178" s="113"/>
      <c r="D178" s="114"/>
      <c r="E178" s="113"/>
      <c r="F178" s="113"/>
      <c r="G178" s="113"/>
      <c r="H178" s="119"/>
      <c r="I178" s="117"/>
      <c r="J178" s="117"/>
      <c r="K178" s="117"/>
      <c r="L178" s="118">
        <f t="shared" si="3"/>
        <v>0</v>
      </c>
    </row>
    <row r="179" spans="2:12" x14ac:dyDescent="0.25">
      <c r="B179" s="120"/>
      <c r="C179" s="113"/>
      <c r="D179" s="114"/>
      <c r="E179" s="113"/>
      <c r="F179" s="113"/>
      <c r="G179" s="113"/>
      <c r="H179" s="119"/>
      <c r="I179" s="117"/>
      <c r="J179" s="117"/>
      <c r="K179" s="117"/>
      <c r="L179" s="118">
        <f t="shared" si="3"/>
        <v>0</v>
      </c>
    </row>
    <row r="180" spans="2:12" x14ac:dyDescent="0.25">
      <c r="B180" s="120"/>
      <c r="C180" s="113"/>
      <c r="D180" s="114"/>
      <c r="E180" s="113"/>
      <c r="F180" s="113"/>
      <c r="G180" s="113"/>
      <c r="H180" s="119"/>
      <c r="I180" s="117"/>
      <c r="J180" s="117"/>
      <c r="K180" s="117"/>
      <c r="L180" s="118">
        <f t="shared" si="3"/>
        <v>0</v>
      </c>
    </row>
    <row r="181" spans="2:12" x14ac:dyDescent="0.25">
      <c r="B181" s="120"/>
      <c r="C181" s="113"/>
      <c r="D181" s="114"/>
      <c r="E181" s="113"/>
      <c r="F181" s="113"/>
      <c r="G181" s="113"/>
      <c r="H181" s="119"/>
      <c r="I181" s="117"/>
      <c r="J181" s="117"/>
      <c r="K181" s="117"/>
      <c r="L181" s="118">
        <f t="shared" si="3"/>
        <v>0</v>
      </c>
    </row>
    <row r="182" spans="2:12" x14ac:dyDescent="0.25">
      <c r="B182" s="120"/>
      <c r="C182" s="113"/>
      <c r="D182" s="114"/>
      <c r="E182" s="113"/>
      <c r="F182" s="113"/>
      <c r="G182" s="113"/>
      <c r="H182" s="119"/>
      <c r="I182" s="117"/>
      <c r="J182" s="117"/>
      <c r="K182" s="117"/>
      <c r="L182" s="118">
        <f t="shared" si="3"/>
        <v>0</v>
      </c>
    </row>
    <row r="183" spans="2:12" x14ac:dyDescent="0.25">
      <c r="B183" s="120"/>
      <c r="C183" s="113"/>
      <c r="D183" s="114"/>
      <c r="E183" s="113"/>
      <c r="F183" s="113"/>
      <c r="G183" s="113"/>
      <c r="H183" s="119"/>
      <c r="I183" s="117"/>
      <c r="J183" s="117"/>
      <c r="K183" s="117"/>
      <c r="L183" s="118">
        <f t="shared" si="3"/>
        <v>0</v>
      </c>
    </row>
    <row r="184" spans="2:12" x14ac:dyDescent="0.25">
      <c r="B184" s="120"/>
      <c r="C184" s="113"/>
      <c r="D184" s="114"/>
      <c r="E184" s="113"/>
      <c r="F184" s="113"/>
      <c r="G184" s="113"/>
      <c r="H184" s="119"/>
      <c r="I184" s="117"/>
      <c r="J184" s="117"/>
      <c r="K184" s="117"/>
      <c r="L184" s="118">
        <f t="shared" si="3"/>
        <v>0</v>
      </c>
    </row>
    <row r="185" spans="2:12" x14ac:dyDescent="0.25">
      <c r="B185" s="120"/>
      <c r="C185" s="113"/>
      <c r="D185" s="114"/>
      <c r="E185" s="113"/>
      <c r="F185" s="113"/>
      <c r="G185" s="113"/>
      <c r="H185" s="119"/>
      <c r="I185" s="117"/>
      <c r="J185" s="117"/>
      <c r="K185" s="117"/>
      <c r="L185" s="118">
        <f t="shared" si="3"/>
        <v>0</v>
      </c>
    </row>
    <row r="186" spans="2:12" x14ac:dyDescent="0.25">
      <c r="B186" s="120"/>
      <c r="C186" s="113"/>
      <c r="D186" s="114"/>
      <c r="E186" s="113"/>
      <c r="F186" s="113"/>
      <c r="G186" s="113"/>
      <c r="H186" s="119"/>
      <c r="I186" s="117"/>
      <c r="J186" s="117"/>
      <c r="K186" s="117"/>
      <c r="L186" s="118">
        <f t="shared" si="3"/>
        <v>0</v>
      </c>
    </row>
    <row r="187" spans="2:12" x14ac:dyDescent="0.25">
      <c r="B187" s="120"/>
      <c r="C187" s="113"/>
      <c r="D187" s="114"/>
      <c r="E187" s="113"/>
      <c r="F187" s="113"/>
      <c r="G187" s="113"/>
      <c r="H187" s="119"/>
      <c r="I187" s="117"/>
      <c r="J187" s="117"/>
      <c r="K187" s="117"/>
      <c r="L187" s="118">
        <f t="shared" si="3"/>
        <v>0</v>
      </c>
    </row>
    <row r="188" spans="2:12" x14ac:dyDescent="0.25">
      <c r="B188" s="120"/>
      <c r="C188" s="113"/>
      <c r="D188" s="114"/>
      <c r="E188" s="113"/>
      <c r="F188" s="113"/>
      <c r="G188" s="113"/>
      <c r="H188" s="119"/>
      <c r="I188" s="117"/>
      <c r="J188" s="117"/>
      <c r="K188" s="117"/>
      <c r="L188" s="118">
        <f t="shared" si="3"/>
        <v>0</v>
      </c>
    </row>
    <row r="189" spans="2:12" x14ac:dyDescent="0.25">
      <c r="B189" s="120"/>
      <c r="C189" s="113"/>
      <c r="D189" s="114"/>
      <c r="E189" s="113"/>
      <c r="F189" s="113"/>
      <c r="G189" s="113"/>
      <c r="H189" s="119"/>
      <c r="I189" s="117"/>
      <c r="J189" s="117"/>
      <c r="K189" s="117"/>
      <c r="L189" s="118">
        <f t="shared" si="3"/>
        <v>0</v>
      </c>
    </row>
    <row r="190" spans="2:12" x14ac:dyDescent="0.25">
      <c r="B190" s="120"/>
      <c r="C190" s="113"/>
      <c r="D190" s="114"/>
      <c r="E190" s="113"/>
      <c r="F190" s="113"/>
      <c r="G190" s="113"/>
      <c r="H190" s="119"/>
      <c r="I190" s="117"/>
      <c r="J190" s="117"/>
      <c r="K190" s="117"/>
      <c r="L190" s="118">
        <f t="shared" si="3"/>
        <v>0</v>
      </c>
    </row>
    <row r="191" spans="2:12" x14ac:dyDescent="0.25">
      <c r="B191" s="120"/>
      <c r="C191" s="113"/>
      <c r="D191" s="114"/>
      <c r="E191" s="113"/>
      <c r="F191" s="113"/>
      <c r="G191" s="113"/>
      <c r="H191" s="119"/>
      <c r="I191" s="117"/>
      <c r="J191" s="117"/>
      <c r="K191" s="117"/>
      <c r="L191" s="118">
        <f t="shared" si="3"/>
        <v>0</v>
      </c>
    </row>
    <row r="192" spans="2:12" x14ac:dyDescent="0.25">
      <c r="B192" s="120"/>
      <c r="C192" s="113"/>
      <c r="D192" s="114"/>
      <c r="E192" s="113"/>
      <c r="F192" s="113"/>
      <c r="G192" s="113"/>
      <c r="H192" s="119"/>
      <c r="I192" s="117"/>
      <c r="J192" s="117"/>
      <c r="K192" s="117"/>
      <c r="L192" s="118">
        <f t="shared" si="3"/>
        <v>0</v>
      </c>
    </row>
    <row r="193" spans="2:12" x14ac:dyDescent="0.25">
      <c r="B193" s="120"/>
      <c r="C193" s="113"/>
      <c r="D193" s="114"/>
      <c r="E193" s="113"/>
      <c r="F193" s="113"/>
      <c r="G193" s="113"/>
      <c r="H193" s="119"/>
      <c r="I193" s="117"/>
      <c r="J193" s="117"/>
      <c r="K193" s="117"/>
      <c r="L193" s="118">
        <f t="shared" si="3"/>
        <v>0</v>
      </c>
    </row>
    <row r="194" spans="2:12" x14ac:dyDescent="0.25">
      <c r="B194" s="120"/>
      <c r="C194" s="113"/>
      <c r="D194" s="114"/>
      <c r="E194" s="113"/>
      <c r="F194" s="113"/>
      <c r="G194" s="113"/>
      <c r="H194" s="119"/>
      <c r="I194" s="117"/>
      <c r="J194" s="117"/>
      <c r="K194" s="117"/>
      <c r="L194" s="118">
        <f t="shared" si="3"/>
        <v>0</v>
      </c>
    </row>
    <row r="195" spans="2:12" x14ac:dyDescent="0.25">
      <c r="B195" s="120"/>
      <c r="C195" s="113"/>
      <c r="D195" s="114"/>
      <c r="E195" s="113"/>
      <c r="F195" s="113"/>
      <c r="G195" s="113"/>
      <c r="H195" s="119"/>
      <c r="I195" s="117"/>
      <c r="J195" s="117"/>
      <c r="K195" s="117"/>
      <c r="L195" s="118">
        <f t="shared" si="3"/>
        <v>0</v>
      </c>
    </row>
    <row r="196" spans="2:12" x14ac:dyDescent="0.25">
      <c r="B196" s="120"/>
      <c r="C196" s="113"/>
      <c r="D196" s="114"/>
      <c r="E196" s="113"/>
      <c r="F196" s="113"/>
      <c r="G196" s="113"/>
      <c r="H196" s="119"/>
      <c r="I196" s="117"/>
      <c r="J196" s="117"/>
      <c r="K196" s="117"/>
      <c r="L196" s="118">
        <f t="shared" si="3"/>
        <v>0</v>
      </c>
    </row>
    <row r="197" spans="2:12" x14ac:dyDescent="0.25">
      <c r="B197" s="120"/>
      <c r="C197" s="113"/>
      <c r="D197" s="114"/>
      <c r="E197" s="113"/>
      <c r="F197" s="113"/>
      <c r="G197" s="113"/>
      <c r="H197" s="119"/>
      <c r="I197" s="117"/>
      <c r="J197" s="117"/>
      <c r="K197" s="117"/>
      <c r="L197" s="118">
        <f t="shared" si="3"/>
        <v>0</v>
      </c>
    </row>
    <row r="198" spans="2:12" x14ac:dyDescent="0.25">
      <c r="B198" s="120"/>
      <c r="C198" s="113"/>
      <c r="D198" s="114"/>
      <c r="E198" s="113"/>
      <c r="F198" s="113"/>
      <c r="G198" s="113"/>
      <c r="H198" s="119"/>
      <c r="I198" s="117"/>
      <c r="J198" s="117"/>
      <c r="K198" s="117"/>
      <c r="L198" s="118">
        <f t="shared" si="3"/>
        <v>0</v>
      </c>
    </row>
    <row r="199" spans="2:12" x14ac:dyDescent="0.25">
      <c r="B199" s="120"/>
      <c r="C199" s="113"/>
      <c r="D199" s="114"/>
      <c r="E199" s="113"/>
      <c r="F199" s="113"/>
      <c r="G199" s="113"/>
      <c r="H199" s="119"/>
      <c r="I199" s="117"/>
      <c r="J199" s="117"/>
      <c r="K199" s="117"/>
      <c r="L199" s="118">
        <f t="shared" si="3"/>
        <v>0</v>
      </c>
    </row>
    <row r="200" spans="2:12" x14ac:dyDescent="0.25">
      <c r="B200" s="120"/>
      <c r="C200" s="113"/>
      <c r="D200" s="114"/>
      <c r="E200" s="113"/>
      <c r="F200" s="113"/>
      <c r="G200" s="113"/>
      <c r="H200" s="119"/>
      <c r="I200" s="117"/>
      <c r="J200" s="117"/>
      <c r="K200" s="117"/>
      <c r="L200" s="118">
        <f t="shared" si="3"/>
        <v>0</v>
      </c>
    </row>
    <row r="201" spans="2:12" x14ac:dyDescent="0.25">
      <c r="B201" s="120"/>
      <c r="C201" s="113"/>
      <c r="D201" s="114"/>
      <c r="E201" s="113"/>
      <c r="F201" s="113"/>
      <c r="G201" s="113"/>
      <c r="H201" s="119"/>
      <c r="I201" s="117"/>
      <c r="J201" s="117"/>
      <c r="K201" s="117"/>
      <c r="L201" s="118">
        <f t="shared" si="3"/>
        <v>0</v>
      </c>
    </row>
    <row r="202" spans="2:12" x14ac:dyDescent="0.25">
      <c r="B202" s="120"/>
      <c r="C202" s="113"/>
      <c r="D202" s="114"/>
      <c r="E202" s="113"/>
      <c r="F202" s="113"/>
      <c r="G202" s="113"/>
      <c r="H202" s="119"/>
      <c r="I202" s="117"/>
      <c r="J202" s="117"/>
      <c r="K202" s="117"/>
      <c r="L202" s="118">
        <f t="shared" si="3"/>
        <v>0</v>
      </c>
    </row>
    <row r="203" spans="2:12" x14ac:dyDescent="0.25">
      <c r="B203" s="120"/>
      <c r="C203" s="113"/>
      <c r="D203" s="114"/>
      <c r="E203" s="113"/>
      <c r="F203" s="113"/>
      <c r="G203" s="113"/>
      <c r="H203" s="119"/>
      <c r="I203" s="117"/>
      <c r="J203" s="117"/>
      <c r="K203" s="117"/>
      <c r="L203" s="118">
        <f t="shared" si="3"/>
        <v>0</v>
      </c>
    </row>
    <row r="204" spans="2:12" x14ac:dyDescent="0.25">
      <c r="B204" s="120"/>
      <c r="C204" s="113"/>
      <c r="D204" s="114"/>
      <c r="E204" s="113"/>
      <c r="F204" s="113"/>
      <c r="G204" s="113"/>
      <c r="H204" s="119"/>
      <c r="I204" s="117"/>
      <c r="J204" s="117"/>
      <c r="K204" s="117"/>
      <c r="L204" s="118">
        <f t="shared" si="3"/>
        <v>0</v>
      </c>
    </row>
    <row r="205" spans="2:12" x14ac:dyDescent="0.25">
      <c r="B205" s="120"/>
      <c r="C205" s="113"/>
      <c r="D205" s="114"/>
      <c r="E205" s="113"/>
      <c r="F205" s="113"/>
      <c r="G205" s="113"/>
      <c r="H205" s="119"/>
      <c r="I205" s="117"/>
      <c r="J205" s="117"/>
      <c r="K205" s="117"/>
      <c r="L205" s="118">
        <f t="shared" si="3"/>
        <v>0</v>
      </c>
    </row>
    <row r="206" spans="2:12" x14ac:dyDescent="0.25">
      <c r="B206" s="120"/>
      <c r="C206" s="113"/>
      <c r="D206" s="114"/>
      <c r="E206" s="113"/>
      <c r="F206" s="113"/>
      <c r="G206" s="113"/>
      <c r="H206" s="119"/>
      <c r="I206" s="117"/>
      <c r="J206" s="117"/>
      <c r="K206" s="117"/>
      <c r="L206" s="118">
        <f t="shared" si="3"/>
        <v>0</v>
      </c>
    </row>
    <row r="207" spans="2:12" x14ac:dyDescent="0.25">
      <c r="B207" s="121"/>
      <c r="C207" s="122"/>
      <c r="D207" s="124"/>
      <c r="E207" s="122"/>
      <c r="F207" s="125"/>
      <c r="G207" s="125"/>
      <c r="H207" s="123"/>
      <c r="I207" s="117"/>
      <c r="J207" s="117"/>
      <c r="K207" s="117"/>
      <c r="L207" s="118">
        <f t="shared" si="3"/>
        <v>0</v>
      </c>
    </row>
    <row r="208" spans="2:12" x14ac:dyDescent="0.25">
      <c r="B208" s="121"/>
      <c r="C208" s="122"/>
      <c r="D208" s="124"/>
      <c r="E208" s="122"/>
      <c r="F208" s="125"/>
      <c r="G208" s="125"/>
      <c r="H208" s="123"/>
      <c r="I208" s="117"/>
      <c r="J208" s="117"/>
      <c r="K208" s="117"/>
      <c r="L208" s="118">
        <f t="shared" si="3"/>
        <v>0</v>
      </c>
    </row>
    <row r="209" spans="2:12" x14ac:dyDescent="0.25">
      <c r="B209" s="121"/>
      <c r="C209" s="122"/>
      <c r="D209" s="124"/>
      <c r="E209" s="122"/>
      <c r="F209" s="125"/>
      <c r="G209" s="125"/>
      <c r="H209" s="123"/>
      <c r="I209" s="117"/>
      <c r="J209" s="117"/>
      <c r="K209" s="117"/>
      <c r="L209" s="118">
        <f t="shared" si="3"/>
        <v>0</v>
      </c>
    </row>
    <row r="210" spans="2:12" x14ac:dyDescent="0.25">
      <c r="B210" s="121"/>
      <c r="C210" s="122"/>
      <c r="D210" s="124"/>
      <c r="E210" s="122"/>
      <c r="F210" s="125"/>
      <c r="G210" s="125"/>
      <c r="H210" s="123"/>
      <c r="I210" s="117"/>
      <c r="J210" s="117"/>
      <c r="K210" s="117"/>
      <c r="L210" s="118">
        <f t="shared" si="3"/>
        <v>0</v>
      </c>
    </row>
    <row r="211" spans="2:12" x14ac:dyDescent="0.25">
      <c r="B211" s="121"/>
      <c r="C211" s="122"/>
      <c r="D211" s="124"/>
      <c r="E211" s="122"/>
      <c r="F211" s="125"/>
      <c r="G211" s="125"/>
      <c r="H211" s="123"/>
      <c r="I211" s="117"/>
      <c r="J211" s="117"/>
      <c r="K211" s="117"/>
      <c r="L211" s="118">
        <f t="shared" si="3"/>
        <v>0</v>
      </c>
    </row>
    <row r="212" spans="2:12" x14ac:dyDescent="0.25">
      <c r="B212" s="121"/>
      <c r="C212" s="122"/>
      <c r="D212" s="124"/>
      <c r="E212" s="122"/>
      <c r="F212" s="125"/>
      <c r="G212" s="125"/>
      <c r="H212" s="123"/>
      <c r="I212" s="117"/>
      <c r="J212" s="117"/>
      <c r="K212" s="117"/>
      <c r="L212" s="118">
        <f t="shared" si="3"/>
        <v>0</v>
      </c>
    </row>
    <row r="213" spans="2:12" x14ac:dyDescent="0.25">
      <c r="B213" s="121"/>
      <c r="C213" s="122"/>
      <c r="D213" s="124"/>
      <c r="E213" s="122"/>
      <c r="F213" s="125"/>
      <c r="G213" s="125"/>
      <c r="H213" s="123"/>
      <c r="I213" s="117"/>
      <c r="J213" s="117"/>
      <c r="K213" s="117"/>
      <c r="L213" s="118">
        <f t="shared" si="3"/>
        <v>0</v>
      </c>
    </row>
    <row r="214" spans="2:12" x14ac:dyDescent="0.25">
      <c r="B214" s="121"/>
      <c r="C214" s="122"/>
      <c r="D214" s="124"/>
      <c r="E214" s="122"/>
      <c r="F214" s="125"/>
      <c r="G214" s="125"/>
      <c r="H214" s="123"/>
      <c r="I214" s="117"/>
      <c r="J214" s="117"/>
      <c r="K214" s="117"/>
      <c r="L214" s="118">
        <f t="shared" si="3"/>
        <v>0</v>
      </c>
    </row>
    <row r="215" spans="2:12" x14ac:dyDescent="0.25">
      <c r="B215" s="121"/>
      <c r="C215" s="122"/>
      <c r="D215" s="124"/>
      <c r="E215" s="122"/>
      <c r="F215" s="125"/>
      <c r="G215" s="125"/>
      <c r="H215" s="123"/>
      <c r="I215" s="117"/>
      <c r="J215" s="117"/>
      <c r="K215" s="117"/>
      <c r="L215" s="118">
        <f t="shared" si="3"/>
        <v>0</v>
      </c>
    </row>
    <row r="216" spans="2:12" x14ac:dyDescent="0.25">
      <c r="B216" s="121"/>
      <c r="C216" s="122"/>
      <c r="D216" s="124"/>
      <c r="E216" s="122"/>
      <c r="F216" s="125"/>
      <c r="G216" s="125"/>
      <c r="H216" s="123"/>
      <c r="I216" s="117"/>
      <c r="J216" s="117"/>
      <c r="K216" s="117"/>
      <c r="L216" s="118">
        <f t="shared" si="3"/>
        <v>0</v>
      </c>
    </row>
    <row r="217" spans="2:12" x14ac:dyDescent="0.25">
      <c r="B217" s="121"/>
      <c r="C217" s="122"/>
      <c r="D217" s="124"/>
      <c r="E217" s="122"/>
      <c r="F217" s="125"/>
      <c r="G217" s="125"/>
      <c r="H217" s="123"/>
      <c r="I217" s="117"/>
      <c r="J217" s="117"/>
      <c r="K217" s="117"/>
      <c r="L217" s="118">
        <f t="shared" si="3"/>
        <v>0</v>
      </c>
    </row>
    <row r="218" spans="2:12" x14ac:dyDescent="0.25">
      <c r="B218" s="121"/>
      <c r="C218" s="122"/>
      <c r="D218" s="124"/>
      <c r="E218" s="122"/>
      <c r="F218" s="125"/>
      <c r="G218" s="125"/>
      <c r="H218" s="123"/>
      <c r="I218" s="117"/>
      <c r="J218" s="117"/>
      <c r="K218" s="117"/>
      <c r="L218" s="118">
        <f t="shared" si="3"/>
        <v>0</v>
      </c>
    </row>
    <row r="219" spans="2:12" x14ac:dyDescent="0.25">
      <c r="B219" s="121"/>
      <c r="C219" s="122"/>
      <c r="D219" s="124"/>
      <c r="E219" s="122"/>
      <c r="F219" s="125"/>
      <c r="G219" s="125"/>
      <c r="H219" s="123"/>
      <c r="I219" s="117"/>
      <c r="J219" s="117"/>
      <c r="K219" s="117"/>
      <c r="L219" s="118">
        <f t="shared" si="3"/>
        <v>0</v>
      </c>
    </row>
    <row r="220" spans="2:12" x14ac:dyDescent="0.25">
      <c r="B220" s="121"/>
      <c r="C220" s="122"/>
      <c r="D220" s="124"/>
      <c r="E220" s="122"/>
      <c r="F220" s="125"/>
      <c r="G220" s="125"/>
      <c r="H220" s="123"/>
      <c r="I220" s="117"/>
      <c r="J220" s="117"/>
      <c r="K220" s="117"/>
      <c r="L220" s="118">
        <f t="shared" si="3"/>
        <v>0</v>
      </c>
    </row>
    <row r="221" spans="2:12" x14ac:dyDescent="0.25">
      <c r="B221" s="121"/>
      <c r="C221" s="122"/>
      <c r="D221" s="124"/>
      <c r="E221" s="122"/>
      <c r="F221" s="125"/>
      <c r="G221" s="125"/>
      <c r="H221" s="123"/>
      <c r="I221" s="117"/>
      <c r="J221" s="117"/>
      <c r="K221" s="117"/>
      <c r="L221" s="118">
        <f t="shared" si="3"/>
        <v>0</v>
      </c>
    </row>
    <row r="222" spans="2:12" x14ac:dyDescent="0.25">
      <c r="B222" s="121"/>
      <c r="C222" s="122"/>
      <c r="D222" s="124"/>
      <c r="E222" s="122"/>
      <c r="F222" s="125"/>
      <c r="G222" s="125"/>
      <c r="H222" s="123"/>
      <c r="I222" s="117"/>
      <c r="J222" s="117"/>
      <c r="K222" s="117"/>
      <c r="L222" s="118">
        <f t="shared" si="3"/>
        <v>0</v>
      </c>
    </row>
    <row r="223" spans="2:12" x14ac:dyDescent="0.25">
      <c r="B223" s="121"/>
      <c r="C223" s="122"/>
      <c r="D223" s="124"/>
      <c r="E223" s="122"/>
      <c r="F223" s="125"/>
      <c r="G223" s="125"/>
      <c r="H223" s="123"/>
      <c r="I223" s="117"/>
      <c r="J223" s="117"/>
      <c r="K223" s="117"/>
      <c r="L223" s="118">
        <f t="shared" si="3"/>
        <v>0</v>
      </c>
    </row>
    <row r="224" spans="2:12" x14ac:dyDescent="0.25">
      <c r="B224" s="121"/>
      <c r="C224" s="122"/>
      <c r="D224" s="124"/>
      <c r="E224" s="122"/>
      <c r="F224" s="125"/>
      <c r="G224" s="125"/>
      <c r="H224" s="123"/>
      <c r="I224" s="117"/>
      <c r="J224" s="117"/>
      <c r="K224" s="117"/>
      <c r="L224" s="118">
        <f t="shared" si="3"/>
        <v>0</v>
      </c>
    </row>
    <row r="225" spans="2:12" x14ac:dyDescent="0.25">
      <c r="B225" s="121"/>
      <c r="C225" s="122"/>
      <c r="D225" s="124"/>
      <c r="E225" s="122"/>
      <c r="F225" s="125"/>
      <c r="G225" s="125"/>
      <c r="H225" s="123"/>
      <c r="I225" s="117"/>
      <c r="J225" s="117"/>
      <c r="K225" s="117"/>
      <c r="L225" s="118">
        <f t="shared" si="3"/>
        <v>0</v>
      </c>
    </row>
    <row r="226" spans="2:12" x14ac:dyDescent="0.25">
      <c r="B226" s="121"/>
      <c r="C226" s="122"/>
      <c r="D226" s="124"/>
      <c r="E226" s="122"/>
      <c r="F226" s="125"/>
      <c r="G226" s="125"/>
      <c r="H226" s="123"/>
      <c r="I226" s="117"/>
      <c r="J226" s="117"/>
      <c r="K226" s="117"/>
      <c r="L226" s="118">
        <f t="shared" si="3"/>
        <v>0</v>
      </c>
    </row>
    <row r="227" spans="2:12" x14ac:dyDescent="0.25">
      <c r="B227" s="121"/>
      <c r="C227" s="122"/>
      <c r="D227" s="124"/>
      <c r="E227" s="122"/>
      <c r="F227" s="125"/>
      <c r="G227" s="125"/>
      <c r="H227" s="123"/>
      <c r="I227" s="117"/>
      <c r="J227" s="117"/>
      <c r="K227" s="117"/>
      <c r="L227" s="118">
        <f t="shared" si="3"/>
        <v>0</v>
      </c>
    </row>
    <row r="228" spans="2:12" x14ac:dyDescent="0.25">
      <c r="B228" s="121"/>
      <c r="C228" s="122"/>
      <c r="D228" s="124"/>
      <c r="E228" s="122"/>
      <c r="F228" s="125"/>
      <c r="G228" s="125"/>
      <c r="H228" s="123"/>
      <c r="I228" s="117"/>
      <c r="J228" s="117"/>
      <c r="K228" s="117"/>
      <c r="L228" s="118">
        <f t="shared" si="3"/>
        <v>0</v>
      </c>
    </row>
    <row r="229" spans="2:12" x14ac:dyDescent="0.25">
      <c r="B229" s="121"/>
      <c r="C229" s="122"/>
      <c r="D229" s="124"/>
      <c r="E229" s="122"/>
      <c r="F229" s="125"/>
      <c r="G229" s="125"/>
      <c r="H229" s="123"/>
      <c r="I229" s="117"/>
      <c r="J229" s="117"/>
      <c r="K229" s="117"/>
      <c r="L229" s="118">
        <f t="shared" si="3"/>
        <v>0</v>
      </c>
    </row>
    <row r="230" spans="2:12" x14ac:dyDescent="0.25">
      <c r="B230" s="121"/>
      <c r="C230" s="122"/>
      <c r="D230" s="124"/>
      <c r="E230" s="122"/>
      <c r="F230" s="125"/>
      <c r="G230" s="125"/>
      <c r="H230" s="123"/>
      <c r="I230" s="117"/>
      <c r="J230" s="117"/>
      <c r="K230" s="117"/>
      <c r="L230" s="118">
        <f t="shared" si="3"/>
        <v>0</v>
      </c>
    </row>
    <row r="231" spans="2:12" x14ac:dyDescent="0.25">
      <c r="B231" s="121"/>
      <c r="C231" s="122"/>
      <c r="D231" s="124"/>
      <c r="E231" s="122"/>
      <c r="F231" s="125"/>
      <c r="G231" s="125"/>
      <c r="H231" s="123"/>
      <c r="I231" s="117"/>
      <c r="J231" s="117"/>
      <c r="K231" s="117"/>
      <c r="L231" s="118">
        <f t="shared" ref="L231:L294" si="4">+I231/4.1635</f>
        <v>0</v>
      </c>
    </row>
    <row r="232" spans="2:12" x14ac:dyDescent="0.25">
      <c r="B232" s="121"/>
      <c r="C232" s="122"/>
      <c r="D232" s="124"/>
      <c r="E232" s="122"/>
      <c r="F232" s="125"/>
      <c r="G232" s="125"/>
      <c r="H232" s="123"/>
      <c r="I232" s="117"/>
      <c r="J232" s="117"/>
      <c r="K232" s="117"/>
      <c r="L232" s="118">
        <f t="shared" si="4"/>
        <v>0</v>
      </c>
    </row>
    <row r="233" spans="2:12" x14ac:dyDescent="0.25">
      <c r="B233" s="121"/>
      <c r="C233" s="122"/>
      <c r="D233" s="124"/>
      <c r="E233" s="122"/>
      <c r="F233" s="125"/>
      <c r="G233" s="125"/>
      <c r="H233" s="123"/>
      <c r="I233" s="117"/>
      <c r="J233" s="117"/>
      <c r="K233" s="117"/>
      <c r="L233" s="118">
        <f t="shared" si="4"/>
        <v>0</v>
      </c>
    </row>
    <row r="234" spans="2:12" x14ac:dyDescent="0.25">
      <c r="B234" s="121"/>
      <c r="C234" s="122"/>
      <c r="D234" s="124"/>
      <c r="E234" s="122"/>
      <c r="F234" s="125"/>
      <c r="G234" s="125"/>
      <c r="H234" s="123"/>
      <c r="I234" s="117"/>
      <c r="J234" s="117"/>
      <c r="K234" s="117"/>
      <c r="L234" s="118">
        <f t="shared" si="4"/>
        <v>0</v>
      </c>
    </row>
    <row r="235" spans="2:12" x14ac:dyDescent="0.25">
      <c r="B235" s="121"/>
      <c r="C235" s="122"/>
      <c r="D235" s="124"/>
      <c r="E235" s="122"/>
      <c r="F235" s="125"/>
      <c r="G235" s="125"/>
      <c r="H235" s="123"/>
      <c r="I235" s="117"/>
      <c r="J235" s="117"/>
      <c r="K235" s="117"/>
      <c r="L235" s="118">
        <f t="shared" si="4"/>
        <v>0</v>
      </c>
    </row>
    <row r="236" spans="2:12" x14ac:dyDescent="0.25">
      <c r="B236" s="121"/>
      <c r="C236" s="122"/>
      <c r="D236" s="124"/>
      <c r="E236" s="122"/>
      <c r="F236" s="125"/>
      <c r="G236" s="125"/>
      <c r="H236" s="123"/>
      <c r="I236" s="117"/>
      <c r="J236" s="117"/>
      <c r="K236" s="117"/>
      <c r="L236" s="118">
        <f t="shared" si="4"/>
        <v>0</v>
      </c>
    </row>
    <row r="237" spans="2:12" x14ac:dyDescent="0.25">
      <c r="B237" s="121"/>
      <c r="C237" s="122"/>
      <c r="D237" s="124"/>
      <c r="E237" s="122"/>
      <c r="F237" s="125"/>
      <c r="G237" s="125"/>
      <c r="H237" s="123"/>
      <c r="I237" s="117"/>
      <c r="J237" s="117"/>
      <c r="K237" s="117"/>
      <c r="L237" s="118">
        <f t="shared" si="4"/>
        <v>0</v>
      </c>
    </row>
    <row r="238" spans="2:12" x14ac:dyDescent="0.25">
      <c r="B238" s="121"/>
      <c r="C238" s="122"/>
      <c r="D238" s="124"/>
      <c r="E238" s="122"/>
      <c r="F238" s="125"/>
      <c r="G238" s="125"/>
      <c r="H238" s="123"/>
      <c r="I238" s="117"/>
      <c r="J238" s="117"/>
      <c r="K238" s="117"/>
      <c r="L238" s="118">
        <f t="shared" si="4"/>
        <v>0</v>
      </c>
    </row>
    <row r="239" spans="2:12" x14ac:dyDescent="0.25">
      <c r="B239" s="121"/>
      <c r="C239" s="122"/>
      <c r="D239" s="124"/>
      <c r="E239" s="122"/>
      <c r="F239" s="125"/>
      <c r="G239" s="125"/>
      <c r="H239" s="123"/>
      <c r="I239" s="117"/>
      <c r="J239" s="117"/>
      <c r="K239" s="117"/>
      <c r="L239" s="118">
        <f t="shared" si="4"/>
        <v>0</v>
      </c>
    </row>
    <row r="240" spans="2:12" x14ac:dyDescent="0.25">
      <c r="B240" s="121"/>
      <c r="C240" s="122"/>
      <c r="D240" s="124"/>
      <c r="E240" s="122"/>
      <c r="F240" s="125"/>
      <c r="G240" s="125"/>
      <c r="H240" s="123"/>
      <c r="I240" s="117"/>
      <c r="J240" s="117"/>
      <c r="K240" s="117"/>
      <c r="L240" s="118">
        <f t="shared" si="4"/>
        <v>0</v>
      </c>
    </row>
    <row r="241" spans="2:12" x14ac:dyDescent="0.25">
      <c r="B241" s="121"/>
      <c r="C241" s="122"/>
      <c r="D241" s="124"/>
      <c r="E241" s="122"/>
      <c r="F241" s="125"/>
      <c r="G241" s="125"/>
      <c r="H241" s="123"/>
      <c r="I241" s="117"/>
      <c r="J241" s="117"/>
      <c r="K241" s="117"/>
      <c r="L241" s="118">
        <f t="shared" si="4"/>
        <v>0</v>
      </c>
    </row>
    <row r="242" spans="2:12" x14ac:dyDescent="0.25">
      <c r="B242" s="121"/>
      <c r="C242" s="122"/>
      <c r="D242" s="124"/>
      <c r="E242" s="122"/>
      <c r="F242" s="125"/>
      <c r="G242" s="125"/>
      <c r="H242" s="123"/>
      <c r="I242" s="117"/>
      <c r="J242" s="117"/>
      <c r="K242" s="117"/>
      <c r="L242" s="118">
        <f t="shared" si="4"/>
        <v>0</v>
      </c>
    </row>
    <row r="243" spans="2:12" x14ac:dyDescent="0.25">
      <c r="B243" s="121"/>
      <c r="C243" s="122"/>
      <c r="D243" s="124"/>
      <c r="E243" s="122"/>
      <c r="F243" s="125"/>
      <c r="G243" s="125"/>
      <c r="H243" s="123"/>
      <c r="I243" s="117"/>
      <c r="J243" s="117"/>
      <c r="K243" s="117"/>
      <c r="L243" s="118">
        <f t="shared" si="4"/>
        <v>0</v>
      </c>
    </row>
    <row r="244" spans="2:12" x14ac:dyDescent="0.25">
      <c r="B244" s="121"/>
      <c r="C244" s="122"/>
      <c r="D244" s="124"/>
      <c r="E244" s="122"/>
      <c r="F244" s="125"/>
      <c r="G244" s="125"/>
      <c r="H244" s="123"/>
      <c r="I244" s="117"/>
      <c r="J244" s="117"/>
      <c r="K244" s="117"/>
      <c r="L244" s="118">
        <f t="shared" si="4"/>
        <v>0</v>
      </c>
    </row>
    <row r="245" spans="2:12" x14ac:dyDescent="0.25">
      <c r="B245" s="121"/>
      <c r="C245" s="122"/>
      <c r="D245" s="124"/>
      <c r="E245" s="122"/>
      <c r="F245" s="125"/>
      <c r="G245" s="125"/>
      <c r="H245" s="123"/>
      <c r="I245" s="117" t="e">
        <f>+#REF!*4</f>
        <v>#REF!</v>
      </c>
      <c r="J245" s="117"/>
      <c r="K245" s="117"/>
      <c r="L245" s="118" t="e">
        <f t="shared" si="4"/>
        <v>#REF!</v>
      </c>
    </row>
    <row r="246" spans="2:12" x14ac:dyDescent="0.25">
      <c r="B246" s="121"/>
      <c r="C246" s="122"/>
      <c r="D246" s="124"/>
      <c r="E246" s="122"/>
      <c r="F246" s="125"/>
      <c r="G246" s="125"/>
      <c r="H246" s="123"/>
      <c r="I246" s="117" t="e">
        <f>+#REF!*4</f>
        <v>#REF!</v>
      </c>
      <c r="J246" s="117"/>
      <c r="K246" s="117"/>
      <c r="L246" s="118" t="e">
        <f t="shared" si="4"/>
        <v>#REF!</v>
      </c>
    </row>
    <row r="247" spans="2:12" x14ac:dyDescent="0.25">
      <c r="B247" s="121"/>
      <c r="C247" s="122"/>
      <c r="D247" s="124"/>
      <c r="E247" s="122"/>
      <c r="F247" s="125"/>
      <c r="G247" s="125"/>
      <c r="H247" s="123"/>
      <c r="I247" s="117" t="e">
        <f>+#REF!*4</f>
        <v>#REF!</v>
      </c>
      <c r="J247" s="117"/>
      <c r="K247" s="117"/>
      <c r="L247" s="118" t="e">
        <f t="shared" si="4"/>
        <v>#REF!</v>
      </c>
    </row>
    <row r="248" spans="2:12" x14ac:dyDescent="0.25">
      <c r="L248" s="118">
        <f t="shared" si="4"/>
        <v>0</v>
      </c>
    </row>
    <row r="249" spans="2:12" x14ac:dyDescent="0.25">
      <c r="L249" s="118">
        <f t="shared" si="4"/>
        <v>0</v>
      </c>
    </row>
    <row r="250" spans="2:12" x14ac:dyDescent="0.25">
      <c r="L250" s="118">
        <f t="shared" si="4"/>
        <v>0</v>
      </c>
    </row>
    <row r="251" spans="2:12" x14ac:dyDescent="0.25">
      <c r="L251" s="118">
        <f t="shared" si="4"/>
        <v>0</v>
      </c>
    </row>
    <row r="252" spans="2:12" x14ac:dyDescent="0.25">
      <c r="L252" s="118">
        <f t="shared" si="4"/>
        <v>0</v>
      </c>
    </row>
    <row r="253" spans="2:12" x14ac:dyDescent="0.25">
      <c r="L253" s="118">
        <f t="shared" si="4"/>
        <v>0</v>
      </c>
    </row>
    <row r="254" spans="2:12" x14ac:dyDescent="0.25">
      <c r="L254" s="118">
        <f t="shared" si="4"/>
        <v>0</v>
      </c>
    </row>
    <row r="255" spans="2:12" x14ac:dyDescent="0.25">
      <c r="L255" s="118">
        <f t="shared" si="4"/>
        <v>0</v>
      </c>
    </row>
    <row r="256" spans="2:12" x14ac:dyDescent="0.25">
      <c r="L256" s="118">
        <f t="shared" si="4"/>
        <v>0</v>
      </c>
    </row>
    <row r="257" spans="12:12" x14ac:dyDescent="0.25">
      <c r="L257" s="118">
        <f t="shared" si="4"/>
        <v>0</v>
      </c>
    </row>
    <row r="258" spans="12:12" x14ac:dyDescent="0.25">
      <c r="L258" s="118">
        <f t="shared" si="4"/>
        <v>0</v>
      </c>
    </row>
    <row r="259" spans="12:12" x14ac:dyDescent="0.25">
      <c r="L259" s="118">
        <f t="shared" si="4"/>
        <v>0</v>
      </c>
    </row>
    <row r="260" spans="12:12" x14ac:dyDescent="0.25">
      <c r="L260" s="118">
        <f t="shared" si="4"/>
        <v>0</v>
      </c>
    </row>
    <row r="261" spans="12:12" x14ac:dyDescent="0.25">
      <c r="L261" s="118">
        <f t="shared" si="4"/>
        <v>0</v>
      </c>
    </row>
    <row r="262" spans="12:12" x14ac:dyDescent="0.25">
      <c r="L262" s="118">
        <f t="shared" si="4"/>
        <v>0</v>
      </c>
    </row>
    <row r="263" spans="12:12" x14ac:dyDescent="0.25">
      <c r="L263" s="118">
        <f t="shared" si="4"/>
        <v>0</v>
      </c>
    </row>
    <row r="264" spans="12:12" x14ac:dyDescent="0.25">
      <c r="L264" s="118">
        <f t="shared" si="4"/>
        <v>0</v>
      </c>
    </row>
    <row r="265" spans="12:12" x14ac:dyDescent="0.25">
      <c r="L265" s="118">
        <f t="shared" si="4"/>
        <v>0</v>
      </c>
    </row>
    <row r="266" spans="12:12" x14ac:dyDescent="0.25">
      <c r="L266" s="118">
        <f t="shared" si="4"/>
        <v>0</v>
      </c>
    </row>
    <row r="267" spans="12:12" x14ac:dyDescent="0.25">
      <c r="L267" s="118">
        <f t="shared" si="4"/>
        <v>0</v>
      </c>
    </row>
    <row r="268" spans="12:12" x14ac:dyDescent="0.25">
      <c r="L268" s="118">
        <f t="shared" si="4"/>
        <v>0</v>
      </c>
    </row>
    <row r="269" spans="12:12" x14ac:dyDescent="0.25">
      <c r="L269" s="118">
        <f t="shared" si="4"/>
        <v>0</v>
      </c>
    </row>
    <row r="270" spans="12:12" x14ac:dyDescent="0.25">
      <c r="L270" s="118">
        <f t="shared" si="4"/>
        <v>0</v>
      </c>
    </row>
    <row r="271" spans="12:12" x14ac:dyDescent="0.25">
      <c r="L271" s="118">
        <f t="shared" si="4"/>
        <v>0</v>
      </c>
    </row>
    <row r="272" spans="12:12" x14ac:dyDescent="0.25">
      <c r="L272" s="118">
        <f t="shared" si="4"/>
        <v>0</v>
      </c>
    </row>
    <row r="273" spans="12:12" x14ac:dyDescent="0.25">
      <c r="L273" s="118">
        <f t="shared" si="4"/>
        <v>0</v>
      </c>
    </row>
    <row r="274" spans="12:12" x14ac:dyDescent="0.25">
      <c r="L274" s="118">
        <f t="shared" si="4"/>
        <v>0</v>
      </c>
    </row>
    <row r="275" spans="12:12" x14ac:dyDescent="0.25">
      <c r="L275" s="118">
        <f t="shared" si="4"/>
        <v>0</v>
      </c>
    </row>
    <row r="276" spans="12:12" x14ac:dyDescent="0.25">
      <c r="L276" s="118">
        <f t="shared" si="4"/>
        <v>0</v>
      </c>
    </row>
    <row r="277" spans="12:12" x14ac:dyDescent="0.25">
      <c r="L277" s="118">
        <f t="shared" si="4"/>
        <v>0</v>
      </c>
    </row>
    <row r="278" spans="12:12" x14ac:dyDescent="0.25">
      <c r="L278" s="118">
        <f t="shared" si="4"/>
        <v>0</v>
      </c>
    </row>
    <row r="279" spans="12:12" x14ac:dyDescent="0.25">
      <c r="L279" s="118">
        <f t="shared" si="4"/>
        <v>0</v>
      </c>
    </row>
    <row r="280" spans="12:12" x14ac:dyDescent="0.25">
      <c r="L280" s="118">
        <f t="shared" si="4"/>
        <v>0</v>
      </c>
    </row>
    <row r="281" spans="12:12" x14ac:dyDescent="0.25">
      <c r="L281" s="118">
        <f t="shared" si="4"/>
        <v>0</v>
      </c>
    </row>
    <row r="282" spans="12:12" x14ac:dyDescent="0.25">
      <c r="L282" s="118">
        <f t="shared" si="4"/>
        <v>0</v>
      </c>
    </row>
    <row r="283" spans="12:12" x14ac:dyDescent="0.25">
      <c r="L283" s="118">
        <f t="shared" si="4"/>
        <v>0</v>
      </c>
    </row>
    <row r="284" spans="12:12" x14ac:dyDescent="0.25">
      <c r="L284" s="118">
        <f t="shared" si="4"/>
        <v>0</v>
      </c>
    </row>
    <row r="285" spans="12:12" x14ac:dyDescent="0.25">
      <c r="L285" s="118">
        <f t="shared" si="4"/>
        <v>0</v>
      </c>
    </row>
    <row r="286" spans="12:12" x14ac:dyDescent="0.25">
      <c r="L286" s="118">
        <f t="shared" si="4"/>
        <v>0</v>
      </c>
    </row>
    <row r="287" spans="12:12" x14ac:dyDescent="0.25">
      <c r="L287" s="118">
        <f t="shared" si="4"/>
        <v>0</v>
      </c>
    </row>
    <row r="288" spans="12:12" x14ac:dyDescent="0.25">
      <c r="L288" s="118">
        <f t="shared" si="4"/>
        <v>0</v>
      </c>
    </row>
    <row r="289" spans="12:12" x14ac:dyDescent="0.25">
      <c r="L289" s="118">
        <f t="shared" si="4"/>
        <v>0</v>
      </c>
    </row>
    <row r="290" spans="12:12" x14ac:dyDescent="0.25">
      <c r="L290" s="118">
        <f t="shared" si="4"/>
        <v>0</v>
      </c>
    </row>
    <row r="291" spans="12:12" x14ac:dyDescent="0.25">
      <c r="L291" s="118">
        <f t="shared" si="4"/>
        <v>0</v>
      </c>
    </row>
    <row r="292" spans="12:12" x14ac:dyDescent="0.25">
      <c r="L292" s="118">
        <f t="shared" si="4"/>
        <v>0</v>
      </c>
    </row>
    <row r="293" spans="12:12" x14ac:dyDescent="0.25">
      <c r="L293" s="118">
        <f t="shared" si="4"/>
        <v>0</v>
      </c>
    </row>
    <row r="294" spans="12:12" x14ac:dyDescent="0.25">
      <c r="L294" s="118">
        <f t="shared" si="4"/>
        <v>0</v>
      </c>
    </row>
    <row r="295" spans="12:12" x14ac:dyDescent="0.25">
      <c r="L295" s="118">
        <f t="shared" ref="L295:L358" si="5">+I295/4.1635</f>
        <v>0</v>
      </c>
    </row>
    <row r="296" spans="12:12" x14ac:dyDescent="0.25">
      <c r="L296" s="118">
        <f t="shared" si="5"/>
        <v>0</v>
      </c>
    </row>
    <row r="297" spans="12:12" x14ac:dyDescent="0.25">
      <c r="L297" s="118">
        <f t="shared" si="5"/>
        <v>0</v>
      </c>
    </row>
    <row r="298" spans="12:12" x14ac:dyDescent="0.25">
      <c r="L298" s="118">
        <f t="shared" si="5"/>
        <v>0</v>
      </c>
    </row>
    <row r="299" spans="12:12" x14ac:dyDescent="0.25">
      <c r="L299" s="118">
        <f t="shared" si="5"/>
        <v>0</v>
      </c>
    </row>
    <row r="300" spans="12:12" x14ac:dyDescent="0.25">
      <c r="L300" s="118">
        <f t="shared" si="5"/>
        <v>0</v>
      </c>
    </row>
    <row r="301" spans="12:12" x14ac:dyDescent="0.25">
      <c r="L301" s="118">
        <f t="shared" si="5"/>
        <v>0</v>
      </c>
    </row>
    <row r="302" spans="12:12" x14ac:dyDescent="0.25">
      <c r="L302" s="118">
        <f t="shared" si="5"/>
        <v>0</v>
      </c>
    </row>
    <row r="303" spans="12:12" x14ac:dyDescent="0.25">
      <c r="L303" s="118">
        <f t="shared" si="5"/>
        <v>0</v>
      </c>
    </row>
    <row r="304" spans="12:12" x14ac:dyDescent="0.25">
      <c r="L304" s="118">
        <f t="shared" si="5"/>
        <v>0</v>
      </c>
    </row>
    <row r="305" spans="12:12" x14ac:dyDescent="0.25">
      <c r="L305" s="118">
        <f t="shared" si="5"/>
        <v>0</v>
      </c>
    </row>
    <row r="306" spans="12:12" x14ac:dyDescent="0.25">
      <c r="L306" s="118">
        <f t="shared" si="5"/>
        <v>0</v>
      </c>
    </row>
    <row r="307" spans="12:12" x14ac:dyDescent="0.25">
      <c r="L307" s="118">
        <f t="shared" si="5"/>
        <v>0</v>
      </c>
    </row>
    <row r="308" spans="12:12" x14ac:dyDescent="0.25">
      <c r="L308" s="118">
        <f t="shared" si="5"/>
        <v>0</v>
      </c>
    </row>
    <row r="309" spans="12:12" x14ac:dyDescent="0.25">
      <c r="L309" s="118">
        <f t="shared" si="5"/>
        <v>0</v>
      </c>
    </row>
    <row r="310" spans="12:12" x14ac:dyDescent="0.25">
      <c r="L310" s="118">
        <f t="shared" si="5"/>
        <v>0</v>
      </c>
    </row>
    <row r="311" spans="12:12" x14ac:dyDescent="0.25">
      <c r="L311" s="118">
        <f t="shared" si="5"/>
        <v>0</v>
      </c>
    </row>
    <row r="312" spans="12:12" x14ac:dyDescent="0.25">
      <c r="L312" s="118">
        <f t="shared" si="5"/>
        <v>0</v>
      </c>
    </row>
    <row r="313" spans="12:12" x14ac:dyDescent="0.25">
      <c r="L313" s="118">
        <f t="shared" si="5"/>
        <v>0</v>
      </c>
    </row>
    <row r="314" spans="12:12" x14ac:dyDescent="0.25">
      <c r="L314" s="118">
        <f t="shared" si="5"/>
        <v>0</v>
      </c>
    </row>
    <row r="315" spans="12:12" x14ac:dyDescent="0.25">
      <c r="L315" s="118">
        <f t="shared" si="5"/>
        <v>0</v>
      </c>
    </row>
    <row r="316" spans="12:12" x14ac:dyDescent="0.25">
      <c r="L316" s="118">
        <f t="shared" si="5"/>
        <v>0</v>
      </c>
    </row>
    <row r="317" spans="12:12" x14ac:dyDescent="0.25">
      <c r="L317" s="118">
        <f t="shared" si="5"/>
        <v>0</v>
      </c>
    </row>
    <row r="318" spans="12:12" x14ac:dyDescent="0.25">
      <c r="L318" s="118">
        <f t="shared" si="5"/>
        <v>0</v>
      </c>
    </row>
    <row r="319" spans="12:12" x14ac:dyDescent="0.25">
      <c r="L319" s="118">
        <f t="shared" si="5"/>
        <v>0</v>
      </c>
    </row>
    <row r="320" spans="12:12" x14ac:dyDescent="0.25">
      <c r="L320" s="118">
        <f t="shared" si="5"/>
        <v>0</v>
      </c>
    </row>
    <row r="321" spans="12:12" x14ac:dyDescent="0.25">
      <c r="L321" s="118">
        <f t="shared" si="5"/>
        <v>0</v>
      </c>
    </row>
    <row r="322" spans="12:12" x14ac:dyDescent="0.25">
      <c r="L322" s="118">
        <f t="shared" si="5"/>
        <v>0</v>
      </c>
    </row>
    <row r="323" spans="12:12" x14ac:dyDescent="0.25">
      <c r="L323" s="118">
        <f t="shared" si="5"/>
        <v>0</v>
      </c>
    </row>
    <row r="324" spans="12:12" x14ac:dyDescent="0.25">
      <c r="L324" s="118">
        <f t="shared" si="5"/>
        <v>0</v>
      </c>
    </row>
    <row r="325" spans="12:12" x14ac:dyDescent="0.25">
      <c r="L325" s="118">
        <f t="shared" si="5"/>
        <v>0</v>
      </c>
    </row>
    <row r="326" spans="12:12" x14ac:dyDescent="0.25">
      <c r="L326" s="118">
        <f t="shared" si="5"/>
        <v>0</v>
      </c>
    </row>
    <row r="327" spans="12:12" x14ac:dyDescent="0.25">
      <c r="L327" s="118">
        <f t="shared" si="5"/>
        <v>0</v>
      </c>
    </row>
    <row r="328" spans="12:12" x14ac:dyDescent="0.25">
      <c r="L328" s="118">
        <f t="shared" si="5"/>
        <v>0</v>
      </c>
    </row>
    <row r="329" spans="12:12" x14ac:dyDescent="0.25">
      <c r="L329" s="118">
        <f t="shared" si="5"/>
        <v>0</v>
      </c>
    </row>
    <row r="330" spans="12:12" x14ac:dyDescent="0.25">
      <c r="L330" s="118">
        <f t="shared" si="5"/>
        <v>0</v>
      </c>
    </row>
    <row r="331" spans="12:12" x14ac:dyDescent="0.25">
      <c r="L331" s="118">
        <f t="shared" si="5"/>
        <v>0</v>
      </c>
    </row>
    <row r="332" spans="12:12" x14ac:dyDescent="0.25">
      <c r="L332" s="118">
        <f t="shared" si="5"/>
        <v>0</v>
      </c>
    </row>
    <row r="333" spans="12:12" x14ac:dyDescent="0.25">
      <c r="L333" s="118">
        <f t="shared" si="5"/>
        <v>0</v>
      </c>
    </row>
    <row r="334" spans="12:12" x14ac:dyDescent="0.25">
      <c r="L334" s="118">
        <f t="shared" si="5"/>
        <v>0</v>
      </c>
    </row>
    <row r="335" spans="12:12" x14ac:dyDescent="0.25">
      <c r="L335" s="118">
        <f t="shared" si="5"/>
        <v>0</v>
      </c>
    </row>
    <row r="336" spans="12:12" x14ac:dyDescent="0.25">
      <c r="L336" s="118">
        <f t="shared" si="5"/>
        <v>0</v>
      </c>
    </row>
    <row r="337" spans="12:12" x14ac:dyDescent="0.25">
      <c r="L337" s="118">
        <f t="shared" si="5"/>
        <v>0</v>
      </c>
    </row>
    <row r="338" spans="12:12" x14ac:dyDescent="0.25">
      <c r="L338" s="118">
        <f t="shared" si="5"/>
        <v>0</v>
      </c>
    </row>
    <row r="339" spans="12:12" x14ac:dyDescent="0.25">
      <c r="L339" s="118">
        <f t="shared" si="5"/>
        <v>0</v>
      </c>
    </row>
    <row r="340" spans="12:12" x14ac:dyDescent="0.25">
      <c r="L340" s="118">
        <f t="shared" si="5"/>
        <v>0</v>
      </c>
    </row>
    <row r="341" spans="12:12" x14ac:dyDescent="0.25">
      <c r="L341" s="118">
        <f t="shared" si="5"/>
        <v>0</v>
      </c>
    </row>
    <row r="342" spans="12:12" x14ac:dyDescent="0.25">
      <c r="L342" s="118">
        <f t="shared" si="5"/>
        <v>0</v>
      </c>
    </row>
    <row r="343" spans="12:12" x14ac:dyDescent="0.25">
      <c r="L343" s="118">
        <f t="shared" si="5"/>
        <v>0</v>
      </c>
    </row>
    <row r="344" spans="12:12" x14ac:dyDescent="0.25">
      <c r="L344" s="118">
        <f t="shared" si="5"/>
        <v>0</v>
      </c>
    </row>
    <row r="345" spans="12:12" x14ac:dyDescent="0.25">
      <c r="L345" s="118">
        <f t="shared" si="5"/>
        <v>0</v>
      </c>
    </row>
    <row r="346" spans="12:12" x14ac:dyDescent="0.25">
      <c r="L346" s="118">
        <f t="shared" si="5"/>
        <v>0</v>
      </c>
    </row>
    <row r="347" spans="12:12" x14ac:dyDescent="0.25">
      <c r="L347" s="118">
        <f t="shared" si="5"/>
        <v>0</v>
      </c>
    </row>
    <row r="348" spans="12:12" x14ac:dyDescent="0.25">
      <c r="L348" s="118">
        <f t="shared" si="5"/>
        <v>0</v>
      </c>
    </row>
    <row r="349" spans="12:12" x14ac:dyDescent="0.25">
      <c r="L349" s="118">
        <f t="shared" si="5"/>
        <v>0</v>
      </c>
    </row>
    <row r="350" spans="12:12" x14ac:dyDescent="0.25">
      <c r="L350" s="118">
        <f t="shared" si="5"/>
        <v>0</v>
      </c>
    </row>
    <row r="351" spans="12:12" x14ac:dyDescent="0.25">
      <c r="L351" s="118">
        <f t="shared" si="5"/>
        <v>0</v>
      </c>
    </row>
    <row r="352" spans="12:12" x14ac:dyDescent="0.25">
      <c r="L352" s="118">
        <f t="shared" si="5"/>
        <v>0</v>
      </c>
    </row>
    <row r="353" spans="12:12" x14ac:dyDescent="0.25">
      <c r="L353" s="118">
        <f t="shared" si="5"/>
        <v>0</v>
      </c>
    </row>
    <row r="354" spans="12:12" x14ac:dyDescent="0.25">
      <c r="L354" s="118">
        <f t="shared" si="5"/>
        <v>0</v>
      </c>
    </row>
    <row r="355" spans="12:12" x14ac:dyDescent="0.25">
      <c r="L355" s="118">
        <f t="shared" si="5"/>
        <v>0</v>
      </c>
    </row>
    <row r="356" spans="12:12" x14ac:dyDescent="0.25">
      <c r="L356" s="118">
        <f t="shared" si="5"/>
        <v>0</v>
      </c>
    </row>
    <row r="357" spans="12:12" x14ac:dyDescent="0.25">
      <c r="L357" s="118">
        <f t="shared" si="5"/>
        <v>0</v>
      </c>
    </row>
    <row r="358" spans="12:12" x14ac:dyDescent="0.25">
      <c r="L358" s="118">
        <f t="shared" si="5"/>
        <v>0</v>
      </c>
    </row>
    <row r="359" spans="12:12" x14ac:dyDescent="0.25">
      <c r="L359" s="118">
        <f t="shared" ref="L359:L420" si="6">+I359/4.1635</f>
        <v>0</v>
      </c>
    </row>
    <row r="360" spans="12:12" x14ac:dyDescent="0.25">
      <c r="L360" s="118">
        <f t="shared" si="6"/>
        <v>0</v>
      </c>
    </row>
    <row r="361" spans="12:12" x14ac:dyDescent="0.25">
      <c r="L361" s="118">
        <f t="shared" si="6"/>
        <v>0</v>
      </c>
    </row>
    <row r="362" spans="12:12" x14ac:dyDescent="0.25">
      <c r="L362" s="118">
        <f t="shared" si="6"/>
        <v>0</v>
      </c>
    </row>
    <row r="363" spans="12:12" x14ac:dyDescent="0.25">
      <c r="L363" s="118">
        <f t="shared" si="6"/>
        <v>0</v>
      </c>
    </row>
    <row r="364" spans="12:12" x14ac:dyDescent="0.25">
      <c r="L364" s="118">
        <f t="shared" si="6"/>
        <v>0</v>
      </c>
    </row>
    <row r="365" spans="12:12" x14ac:dyDescent="0.25">
      <c r="L365" s="118">
        <f t="shared" si="6"/>
        <v>0</v>
      </c>
    </row>
    <row r="366" spans="12:12" x14ac:dyDescent="0.25">
      <c r="L366" s="118">
        <f t="shared" si="6"/>
        <v>0</v>
      </c>
    </row>
    <row r="367" spans="12:12" x14ac:dyDescent="0.25">
      <c r="L367" s="118">
        <f t="shared" si="6"/>
        <v>0</v>
      </c>
    </row>
    <row r="368" spans="12:12" x14ac:dyDescent="0.25">
      <c r="L368" s="118">
        <f t="shared" si="6"/>
        <v>0</v>
      </c>
    </row>
    <row r="369" spans="12:12" x14ac:dyDescent="0.25">
      <c r="L369" s="118">
        <f t="shared" si="6"/>
        <v>0</v>
      </c>
    </row>
    <row r="370" spans="12:12" x14ac:dyDescent="0.25">
      <c r="L370" s="118">
        <f t="shared" si="6"/>
        <v>0</v>
      </c>
    </row>
    <row r="371" spans="12:12" x14ac:dyDescent="0.25">
      <c r="L371" s="118">
        <f t="shared" si="6"/>
        <v>0</v>
      </c>
    </row>
    <row r="372" spans="12:12" x14ac:dyDescent="0.25">
      <c r="L372" s="118">
        <f t="shared" si="6"/>
        <v>0</v>
      </c>
    </row>
    <row r="373" spans="12:12" x14ac:dyDescent="0.25">
      <c r="L373" s="118">
        <f t="shared" si="6"/>
        <v>0</v>
      </c>
    </row>
    <row r="374" spans="12:12" x14ac:dyDescent="0.25">
      <c r="L374" s="118">
        <f t="shared" si="6"/>
        <v>0</v>
      </c>
    </row>
    <row r="375" spans="12:12" x14ac:dyDescent="0.25">
      <c r="L375" s="118">
        <f t="shared" si="6"/>
        <v>0</v>
      </c>
    </row>
    <row r="376" spans="12:12" x14ac:dyDescent="0.25">
      <c r="L376" s="118">
        <f t="shared" si="6"/>
        <v>0</v>
      </c>
    </row>
    <row r="377" spans="12:12" x14ac:dyDescent="0.25">
      <c r="L377" s="118">
        <f t="shared" si="6"/>
        <v>0</v>
      </c>
    </row>
    <row r="378" spans="12:12" x14ac:dyDescent="0.25">
      <c r="L378" s="118">
        <f t="shared" si="6"/>
        <v>0</v>
      </c>
    </row>
    <row r="379" spans="12:12" x14ac:dyDescent="0.25">
      <c r="L379" s="118">
        <f t="shared" si="6"/>
        <v>0</v>
      </c>
    </row>
    <row r="380" spans="12:12" x14ac:dyDescent="0.25">
      <c r="L380" s="118">
        <f t="shared" si="6"/>
        <v>0</v>
      </c>
    </row>
    <row r="381" spans="12:12" x14ac:dyDescent="0.25">
      <c r="L381" s="118">
        <f t="shared" si="6"/>
        <v>0</v>
      </c>
    </row>
    <row r="382" spans="12:12" x14ac:dyDescent="0.25">
      <c r="L382" s="118">
        <f t="shared" si="6"/>
        <v>0</v>
      </c>
    </row>
    <row r="383" spans="12:12" x14ac:dyDescent="0.25">
      <c r="L383" s="118">
        <f t="shared" si="6"/>
        <v>0</v>
      </c>
    </row>
    <row r="384" spans="12:12" x14ac:dyDescent="0.25">
      <c r="L384" s="118">
        <f t="shared" si="6"/>
        <v>0</v>
      </c>
    </row>
    <row r="385" spans="12:12" x14ac:dyDescent="0.25">
      <c r="L385" s="118">
        <f t="shared" si="6"/>
        <v>0</v>
      </c>
    </row>
    <row r="386" spans="12:12" x14ac:dyDescent="0.25">
      <c r="L386" s="118">
        <f t="shared" si="6"/>
        <v>0</v>
      </c>
    </row>
    <row r="387" spans="12:12" x14ac:dyDescent="0.25">
      <c r="L387" s="118">
        <f t="shared" si="6"/>
        <v>0</v>
      </c>
    </row>
    <row r="388" spans="12:12" x14ac:dyDescent="0.25">
      <c r="L388" s="118">
        <f t="shared" si="6"/>
        <v>0</v>
      </c>
    </row>
    <row r="389" spans="12:12" x14ac:dyDescent="0.25">
      <c r="L389" s="118">
        <f t="shared" si="6"/>
        <v>0</v>
      </c>
    </row>
    <row r="390" spans="12:12" x14ac:dyDescent="0.25">
      <c r="L390" s="118">
        <f t="shared" si="6"/>
        <v>0</v>
      </c>
    </row>
    <row r="391" spans="12:12" x14ac:dyDescent="0.25">
      <c r="L391" s="118">
        <f t="shared" si="6"/>
        <v>0</v>
      </c>
    </row>
    <row r="392" spans="12:12" x14ac:dyDescent="0.25">
      <c r="L392" s="118">
        <f t="shared" si="6"/>
        <v>0</v>
      </c>
    </row>
    <row r="393" spans="12:12" x14ac:dyDescent="0.25">
      <c r="L393" s="118">
        <f t="shared" si="6"/>
        <v>0</v>
      </c>
    </row>
    <row r="394" spans="12:12" x14ac:dyDescent="0.25">
      <c r="L394" s="118">
        <f t="shared" si="6"/>
        <v>0</v>
      </c>
    </row>
    <row r="395" spans="12:12" x14ac:dyDescent="0.25">
      <c r="L395" s="118">
        <f t="shared" si="6"/>
        <v>0</v>
      </c>
    </row>
    <row r="396" spans="12:12" x14ac:dyDescent="0.25">
      <c r="L396" s="118">
        <f t="shared" si="6"/>
        <v>0</v>
      </c>
    </row>
    <row r="397" spans="12:12" x14ac:dyDescent="0.25">
      <c r="L397" s="118">
        <f t="shared" si="6"/>
        <v>0</v>
      </c>
    </row>
    <row r="398" spans="12:12" x14ac:dyDescent="0.25">
      <c r="L398" s="118">
        <f t="shared" si="6"/>
        <v>0</v>
      </c>
    </row>
    <row r="399" spans="12:12" x14ac:dyDescent="0.25">
      <c r="L399" s="118">
        <f t="shared" si="6"/>
        <v>0</v>
      </c>
    </row>
    <row r="400" spans="12:12" x14ac:dyDescent="0.25">
      <c r="L400" s="118">
        <f t="shared" si="6"/>
        <v>0</v>
      </c>
    </row>
    <row r="401" spans="12:12" x14ac:dyDescent="0.25">
      <c r="L401" s="118">
        <f t="shared" si="6"/>
        <v>0</v>
      </c>
    </row>
    <row r="402" spans="12:12" x14ac:dyDescent="0.25">
      <c r="L402" s="118">
        <f t="shared" si="6"/>
        <v>0</v>
      </c>
    </row>
    <row r="403" spans="12:12" x14ac:dyDescent="0.25">
      <c r="L403" s="118">
        <f t="shared" si="6"/>
        <v>0</v>
      </c>
    </row>
    <row r="404" spans="12:12" x14ac:dyDescent="0.25">
      <c r="L404" s="118">
        <f t="shared" si="6"/>
        <v>0</v>
      </c>
    </row>
    <row r="405" spans="12:12" x14ac:dyDescent="0.25">
      <c r="L405" s="118">
        <f t="shared" si="6"/>
        <v>0</v>
      </c>
    </row>
    <row r="406" spans="12:12" x14ac:dyDescent="0.25">
      <c r="L406" s="118">
        <f t="shared" si="6"/>
        <v>0</v>
      </c>
    </row>
    <row r="407" spans="12:12" x14ac:dyDescent="0.25">
      <c r="L407" s="118">
        <f t="shared" si="6"/>
        <v>0</v>
      </c>
    </row>
    <row r="408" spans="12:12" x14ac:dyDescent="0.25">
      <c r="L408" s="118">
        <f t="shared" si="6"/>
        <v>0</v>
      </c>
    </row>
    <row r="409" spans="12:12" x14ac:dyDescent="0.25">
      <c r="L409" s="118">
        <f t="shared" si="6"/>
        <v>0</v>
      </c>
    </row>
    <row r="410" spans="12:12" x14ac:dyDescent="0.25">
      <c r="L410" s="118">
        <f t="shared" si="6"/>
        <v>0</v>
      </c>
    </row>
    <row r="411" spans="12:12" x14ac:dyDescent="0.25">
      <c r="L411" s="118">
        <f t="shared" si="6"/>
        <v>0</v>
      </c>
    </row>
    <row r="412" spans="12:12" x14ac:dyDescent="0.25">
      <c r="L412" s="118">
        <f t="shared" si="6"/>
        <v>0</v>
      </c>
    </row>
    <row r="413" spans="12:12" x14ac:dyDescent="0.25">
      <c r="L413" s="118">
        <f t="shared" si="6"/>
        <v>0</v>
      </c>
    </row>
    <row r="414" spans="12:12" x14ac:dyDescent="0.25">
      <c r="L414" s="118">
        <f t="shared" si="6"/>
        <v>0</v>
      </c>
    </row>
    <row r="415" spans="12:12" x14ac:dyDescent="0.25">
      <c r="L415" s="118">
        <f t="shared" si="6"/>
        <v>0</v>
      </c>
    </row>
    <row r="416" spans="12:12" x14ac:dyDescent="0.25">
      <c r="L416" s="118">
        <f t="shared" si="6"/>
        <v>0</v>
      </c>
    </row>
    <row r="417" spans="12:12" x14ac:dyDescent="0.25">
      <c r="L417" s="118">
        <f t="shared" si="6"/>
        <v>0</v>
      </c>
    </row>
    <row r="418" spans="12:12" x14ac:dyDescent="0.25">
      <c r="L418" s="118">
        <f t="shared" si="6"/>
        <v>0</v>
      </c>
    </row>
    <row r="419" spans="12:12" x14ac:dyDescent="0.25">
      <c r="L419" s="118">
        <f t="shared" si="6"/>
        <v>0</v>
      </c>
    </row>
    <row r="420" spans="12:12" x14ac:dyDescent="0.25">
      <c r="L420" s="118">
        <f t="shared" si="6"/>
        <v>0</v>
      </c>
    </row>
  </sheetData>
  <mergeCells count="7">
    <mergeCell ref="B2:L2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U1710"/>
  <sheetViews>
    <sheetView topLeftCell="A396" zoomScale="98" zoomScaleNormal="98" workbookViewId="0">
      <selection activeCell="G417" sqref="G417"/>
    </sheetView>
  </sheetViews>
  <sheetFormatPr baseColWidth="10" defaultRowHeight="15" x14ac:dyDescent="0.25"/>
  <cols>
    <col min="1" max="1" width="1" style="47" customWidth="1"/>
    <col min="2" max="2" width="10.5703125" style="47" customWidth="1"/>
    <col min="3" max="3" width="9.28515625" style="47" customWidth="1"/>
    <col min="4" max="4" width="20.85546875" style="70" customWidth="1"/>
    <col min="5" max="5" width="9" style="70" customWidth="1"/>
    <col min="6" max="7" width="26.28515625" style="70" customWidth="1"/>
    <col min="8" max="8" width="7.28515625" style="72" customWidth="1"/>
    <col min="9" max="11" width="8.140625" style="72" customWidth="1"/>
    <col min="12" max="12" width="11.42578125" style="47"/>
    <col min="13" max="13" width="5.85546875" style="47" customWidth="1"/>
    <col min="14" max="14" width="6.7109375" style="71" customWidth="1"/>
  </cols>
  <sheetData>
    <row r="2" spans="2:21" ht="20.25" x14ac:dyDescent="0.25">
      <c r="B2" s="630" t="s">
        <v>31</v>
      </c>
      <c r="C2" s="631"/>
      <c r="D2" s="631"/>
      <c r="E2" s="632"/>
      <c r="F2" s="636" t="s">
        <v>56</v>
      </c>
      <c r="G2" s="637"/>
      <c r="H2" s="637"/>
      <c r="I2" s="637"/>
      <c r="J2" s="637"/>
      <c r="K2" s="637"/>
      <c r="L2" s="637"/>
      <c r="M2" s="637"/>
      <c r="N2" s="638"/>
    </row>
    <row r="3" spans="2:21" x14ac:dyDescent="0.25">
      <c r="B3" s="633"/>
      <c r="C3" s="634"/>
      <c r="D3" s="634"/>
      <c r="E3" s="635"/>
      <c r="F3" s="639" t="s">
        <v>125</v>
      </c>
      <c r="G3" s="640"/>
      <c r="H3" s="640"/>
      <c r="I3" s="640"/>
      <c r="J3" s="640"/>
      <c r="K3" s="640"/>
      <c r="L3" s="640"/>
      <c r="M3" s="640"/>
      <c r="N3" s="641"/>
    </row>
    <row r="4" spans="2:21" x14ac:dyDescent="0.25">
      <c r="B4" s="645" t="s">
        <v>57</v>
      </c>
      <c r="C4" s="646"/>
      <c r="D4" s="646"/>
      <c r="E4" s="647"/>
      <c r="F4" s="642"/>
      <c r="G4" s="643"/>
      <c r="H4" s="643"/>
      <c r="I4" s="643"/>
      <c r="J4" s="643"/>
      <c r="K4" s="643"/>
      <c r="L4" s="643"/>
      <c r="M4" s="643"/>
      <c r="N4" s="644"/>
    </row>
    <row r="5" spans="2:21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</row>
    <row r="6" spans="2:21" x14ac:dyDescent="0.25">
      <c r="B6" s="648" t="s">
        <v>13</v>
      </c>
      <c r="C6" s="648" t="s">
        <v>58</v>
      </c>
      <c r="D6" s="648" t="s">
        <v>12</v>
      </c>
      <c r="E6" s="648" t="s">
        <v>59</v>
      </c>
      <c r="F6" s="648" t="s">
        <v>60</v>
      </c>
      <c r="G6" s="648" t="s">
        <v>61</v>
      </c>
      <c r="H6" s="622" t="s">
        <v>62</v>
      </c>
      <c r="I6" s="625" t="s">
        <v>63</v>
      </c>
      <c r="J6" s="626"/>
      <c r="K6" s="626"/>
      <c r="L6" s="627" t="s">
        <v>64</v>
      </c>
      <c r="M6" s="628"/>
      <c r="N6" s="629"/>
    </row>
    <row r="7" spans="2:21" x14ac:dyDescent="0.25">
      <c r="B7" s="649"/>
      <c r="C7" s="649"/>
      <c r="D7" s="649"/>
      <c r="E7" s="649"/>
      <c r="F7" s="649"/>
      <c r="G7" s="649"/>
      <c r="H7" s="623"/>
      <c r="I7" s="50" t="s">
        <v>16</v>
      </c>
      <c r="J7" s="50" t="s">
        <v>15</v>
      </c>
      <c r="K7" s="51" t="s">
        <v>65</v>
      </c>
      <c r="L7" s="625" t="s">
        <v>10</v>
      </c>
      <c r="M7" s="52" t="s">
        <v>66</v>
      </c>
      <c r="N7" s="53" t="s">
        <v>67</v>
      </c>
    </row>
    <row r="8" spans="2:21" x14ac:dyDescent="0.25">
      <c r="B8" s="650"/>
      <c r="C8" s="650"/>
      <c r="D8" s="650"/>
      <c r="E8" s="650"/>
      <c r="F8" s="650"/>
      <c r="G8" s="650"/>
      <c r="H8" s="624"/>
      <c r="I8" s="54" t="s">
        <v>8</v>
      </c>
      <c r="J8" s="54" t="s">
        <v>8</v>
      </c>
      <c r="K8" s="54" t="s">
        <v>8</v>
      </c>
      <c r="L8" s="625"/>
      <c r="M8" s="55" t="s">
        <v>68</v>
      </c>
      <c r="N8" s="56" t="s">
        <v>69</v>
      </c>
    </row>
    <row r="9" spans="2:21" x14ac:dyDescent="0.25">
      <c r="B9" s="57">
        <v>44199</v>
      </c>
      <c r="C9" s="64" t="s">
        <v>73</v>
      </c>
      <c r="D9" s="58" t="s">
        <v>117</v>
      </c>
      <c r="E9" s="58" t="s">
        <v>74</v>
      </c>
      <c r="F9" s="59" t="s">
        <v>134</v>
      </c>
      <c r="G9" s="59" t="s">
        <v>135</v>
      </c>
      <c r="H9" s="66">
        <v>5644</v>
      </c>
      <c r="I9" s="60">
        <v>14890</v>
      </c>
      <c r="J9" s="60">
        <v>50000</v>
      </c>
      <c r="K9" s="61">
        <f t="shared" ref="K9" si="0">+J9-I9</f>
        <v>35110</v>
      </c>
      <c r="L9" s="62" t="s">
        <v>75</v>
      </c>
      <c r="M9" s="67">
        <v>700</v>
      </c>
      <c r="N9" s="63">
        <f>+K9/M9</f>
        <v>50.157142857142858</v>
      </c>
    </row>
    <row r="10" spans="2:21" x14ac:dyDescent="0.25">
      <c r="B10" s="57">
        <v>44200</v>
      </c>
      <c r="C10" s="64" t="s">
        <v>167</v>
      </c>
      <c r="D10" s="58" t="s">
        <v>170</v>
      </c>
      <c r="E10" s="58" t="s">
        <v>171</v>
      </c>
      <c r="F10" s="65" t="s">
        <v>168</v>
      </c>
      <c r="G10" s="65" t="s">
        <v>189</v>
      </c>
      <c r="H10" s="66">
        <v>5648</v>
      </c>
      <c r="I10" s="60">
        <v>16910</v>
      </c>
      <c r="J10" s="60">
        <v>47066</v>
      </c>
      <c r="K10" s="61">
        <f t="shared" ref="K10:K69" si="1">+J10-I10</f>
        <v>30156</v>
      </c>
      <c r="L10" s="62" t="s">
        <v>75</v>
      </c>
      <c r="M10" s="67">
        <v>600</v>
      </c>
      <c r="N10" s="63">
        <f t="shared" ref="N10:N70" si="2">+K10/M10</f>
        <v>50.26</v>
      </c>
    </row>
    <row r="11" spans="2:21" x14ac:dyDescent="0.25">
      <c r="B11" s="57">
        <v>44200</v>
      </c>
      <c r="C11" s="64" t="s">
        <v>167</v>
      </c>
      <c r="D11" s="58" t="s">
        <v>172</v>
      </c>
      <c r="E11" s="58" t="s">
        <v>173</v>
      </c>
      <c r="F11" s="65" t="s">
        <v>174</v>
      </c>
      <c r="G11" s="65" t="s">
        <v>175</v>
      </c>
      <c r="H11" s="66">
        <v>5647</v>
      </c>
      <c r="I11" s="60">
        <v>3750</v>
      </c>
      <c r="J11" s="60">
        <v>9850</v>
      </c>
      <c r="K11" s="61">
        <f t="shared" si="1"/>
        <v>6100</v>
      </c>
      <c r="L11" s="62" t="s">
        <v>75</v>
      </c>
      <c r="M11" s="67">
        <v>120</v>
      </c>
      <c r="N11" s="63">
        <f t="shared" si="2"/>
        <v>50.833333333333336</v>
      </c>
    </row>
    <row r="12" spans="2:21" x14ac:dyDescent="0.25">
      <c r="B12" s="57">
        <v>44201</v>
      </c>
      <c r="C12" s="64" t="s">
        <v>205</v>
      </c>
      <c r="D12" s="58" t="s">
        <v>206</v>
      </c>
      <c r="E12" s="291" t="s">
        <v>207</v>
      </c>
      <c r="F12" s="65" t="s">
        <v>168</v>
      </c>
      <c r="G12" s="65" t="s">
        <v>225</v>
      </c>
      <c r="H12" s="66">
        <v>5651</v>
      </c>
      <c r="I12" s="60">
        <v>16630</v>
      </c>
      <c r="J12" s="60">
        <v>46866</v>
      </c>
      <c r="K12" s="61">
        <f t="shared" si="1"/>
        <v>30236</v>
      </c>
      <c r="L12" s="62" t="s">
        <v>75</v>
      </c>
      <c r="M12" s="67">
        <v>600</v>
      </c>
      <c r="N12" s="63">
        <f t="shared" si="2"/>
        <v>50.393333333333331</v>
      </c>
    </row>
    <row r="13" spans="2:21" x14ac:dyDescent="0.25">
      <c r="B13" s="57">
        <v>44201</v>
      </c>
      <c r="C13" s="64" t="s">
        <v>205</v>
      </c>
      <c r="D13" s="58" t="s">
        <v>221</v>
      </c>
      <c r="E13" s="58" t="s">
        <v>222</v>
      </c>
      <c r="F13" s="65" t="s">
        <v>223</v>
      </c>
      <c r="G13" s="65" t="s">
        <v>220</v>
      </c>
      <c r="H13" s="66">
        <v>15163</v>
      </c>
      <c r="I13" s="60">
        <v>15840</v>
      </c>
      <c r="J13" s="60">
        <v>6730</v>
      </c>
      <c r="K13" s="61">
        <f t="shared" si="1"/>
        <v>-9110</v>
      </c>
      <c r="L13" s="62" t="s">
        <v>75</v>
      </c>
      <c r="M13" s="67">
        <v>180</v>
      </c>
      <c r="N13" s="63">
        <f t="shared" si="2"/>
        <v>-50.611111111111114</v>
      </c>
    </row>
    <row r="14" spans="2:21" x14ac:dyDescent="0.25">
      <c r="B14" s="57">
        <v>44201</v>
      </c>
      <c r="C14" s="64" t="s">
        <v>205</v>
      </c>
      <c r="D14" s="58" t="s">
        <v>170</v>
      </c>
      <c r="E14" s="58" t="s">
        <v>171</v>
      </c>
      <c r="F14" s="65" t="s">
        <v>168</v>
      </c>
      <c r="G14" s="65" t="s">
        <v>225</v>
      </c>
      <c r="H14" s="66">
        <v>5653</v>
      </c>
      <c r="I14" s="60">
        <v>16710</v>
      </c>
      <c r="J14" s="60">
        <v>46896</v>
      </c>
      <c r="K14" s="61">
        <f t="shared" si="1"/>
        <v>30186</v>
      </c>
      <c r="L14" s="62" t="s">
        <v>75</v>
      </c>
      <c r="M14" s="67">
        <v>600</v>
      </c>
      <c r="N14" s="63">
        <f t="shared" si="2"/>
        <v>50.31</v>
      </c>
      <c r="T14">
        <v>46</v>
      </c>
      <c r="U14">
        <f>+T14*21</f>
        <v>966</v>
      </c>
    </row>
    <row r="15" spans="2:21" x14ac:dyDescent="0.25">
      <c r="B15" s="57">
        <v>44201</v>
      </c>
      <c r="C15" s="64" t="s">
        <v>205</v>
      </c>
      <c r="D15" s="58" t="s">
        <v>117</v>
      </c>
      <c r="E15" s="58" t="s">
        <v>233</v>
      </c>
      <c r="F15" s="65" t="s">
        <v>366</v>
      </c>
      <c r="G15" s="65" t="s">
        <v>261</v>
      </c>
      <c r="H15" s="66">
        <v>5652</v>
      </c>
      <c r="I15" s="60">
        <v>15580</v>
      </c>
      <c r="J15" s="60">
        <v>50910</v>
      </c>
      <c r="K15" s="61">
        <f t="shared" si="1"/>
        <v>35330</v>
      </c>
      <c r="L15" s="62" t="s">
        <v>75</v>
      </c>
      <c r="M15" s="67">
        <v>700</v>
      </c>
      <c r="N15" s="63">
        <f t="shared" si="2"/>
        <v>50.471428571428568</v>
      </c>
    </row>
    <row r="16" spans="2:21" x14ac:dyDescent="0.25">
      <c r="B16" s="57">
        <v>44202</v>
      </c>
      <c r="C16" s="64" t="s">
        <v>262</v>
      </c>
      <c r="D16" s="58" t="s">
        <v>221</v>
      </c>
      <c r="E16" s="58" t="s">
        <v>222</v>
      </c>
      <c r="F16" s="65" t="s">
        <v>223</v>
      </c>
      <c r="G16" s="65" t="s">
        <v>255</v>
      </c>
      <c r="H16" s="66">
        <v>15168</v>
      </c>
      <c r="I16" s="60">
        <v>15790</v>
      </c>
      <c r="J16" s="60">
        <v>6700</v>
      </c>
      <c r="K16" s="61">
        <f t="shared" si="1"/>
        <v>-9090</v>
      </c>
      <c r="L16" s="62" t="s">
        <v>75</v>
      </c>
      <c r="M16" s="67">
        <v>180</v>
      </c>
      <c r="N16" s="63">
        <f t="shared" si="2"/>
        <v>-50.5</v>
      </c>
    </row>
    <row r="17" spans="2:18" x14ac:dyDescent="0.25">
      <c r="B17" s="57">
        <v>44202</v>
      </c>
      <c r="C17" s="64" t="s">
        <v>262</v>
      </c>
      <c r="D17" s="58" t="s">
        <v>169</v>
      </c>
      <c r="E17" s="58" t="s">
        <v>259</v>
      </c>
      <c r="F17" s="65" t="s">
        <v>260</v>
      </c>
      <c r="G17" s="65" t="s">
        <v>263</v>
      </c>
      <c r="H17" s="66">
        <v>5654</v>
      </c>
      <c r="I17" s="60">
        <v>17720</v>
      </c>
      <c r="J17" s="60">
        <v>47884</v>
      </c>
      <c r="K17" s="61">
        <f t="shared" si="1"/>
        <v>30164</v>
      </c>
      <c r="L17" s="62" t="s">
        <v>75</v>
      </c>
      <c r="M17" s="67">
        <v>600</v>
      </c>
      <c r="N17" s="63">
        <f t="shared" si="2"/>
        <v>50.273333333333333</v>
      </c>
    </row>
    <row r="18" spans="2:18" x14ac:dyDescent="0.25">
      <c r="B18" s="57">
        <v>44202</v>
      </c>
      <c r="C18" s="64" t="s">
        <v>262</v>
      </c>
      <c r="D18" s="58" t="s">
        <v>226</v>
      </c>
      <c r="E18" s="58" t="s">
        <v>227</v>
      </c>
      <c r="F18" s="65" t="s">
        <v>223</v>
      </c>
      <c r="G18" s="65" t="s">
        <v>175</v>
      </c>
      <c r="H18" s="66">
        <v>15169</v>
      </c>
      <c r="I18" s="60">
        <v>15590</v>
      </c>
      <c r="J18" s="60">
        <v>6460</v>
      </c>
      <c r="K18" s="61">
        <f t="shared" si="1"/>
        <v>-9130</v>
      </c>
      <c r="L18" s="62" t="s">
        <v>75</v>
      </c>
      <c r="M18" s="67">
        <v>180</v>
      </c>
      <c r="N18" s="63">
        <f t="shared" si="2"/>
        <v>-50.722222222222221</v>
      </c>
    </row>
    <row r="19" spans="2:18" x14ac:dyDescent="0.25">
      <c r="B19" s="57">
        <v>44202</v>
      </c>
      <c r="C19" s="64" t="s">
        <v>262</v>
      </c>
      <c r="D19" s="58" t="s">
        <v>221</v>
      </c>
      <c r="E19" s="58" t="s">
        <v>222</v>
      </c>
      <c r="F19" s="65" t="s">
        <v>223</v>
      </c>
      <c r="G19" s="65" t="s">
        <v>175</v>
      </c>
      <c r="H19" s="66">
        <v>15170</v>
      </c>
      <c r="I19" s="60">
        <v>15800</v>
      </c>
      <c r="J19" s="60">
        <v>6710</v>
      </c>
      <c r="K19" s="61">
        <f t="shared" si="1"/>
        <v>-9090</v>
      </c>
      <c r="L19" s="62" t="s">
        <v>75</v>
      </c>
      <c r="M19" s="67">
        <v>180</v>
      </c>
      <c r="N19" s="63">
        <f t="shared" si="2"/>
        <v>-50.5</v>
      </c>
    </row>
    <row r="20" spans="2:18" x14ac:dyDescent="0.25">
      <c r="B20" s="57">
        <v>44202</v>
      </c>
      <c r="C20" s="64" t="s">
        <v>262</v>
      </c>
      <c r="D20" s="58" t="s">
        <v>304</v>
      </c>
      <c r="E20" s="58" t="s">
        <v>227</v>
      </c>
      <c r="F20" s="65" t="s">
        <v>224</v>
      </c>
      <c r="G20" s="65" t="s">
        <v>264</v>
      </c>
      <c r="H20" s="66">
        <v>15218</v>
      </c>
      <c r="I20" s="60">
        <v>6460</v>
      </c>
      <c r="J20" s="60">
        <v>15540</v>
      </c>
      <c r="K20" s="61">
        <f t="shared" si="1"/>
        <v>9080</v>
      </c>
      <c r="L20" s="62" t="s">
        <v>75</v>
      </c>
      <c r="M20" s="67">
        <v>180</v>
      </c>
      <c r="N20" s="63">
        <f t="shared" si="2"/>
        <v>50.444444444444443</v>
      </c>
    </row>
    <row r="21" spans="2:18" x14ac:dyDescent="0.25">
      <c r="B21" s="57">
        <v>44202</v>
      </c>
      <c r="C21" s="64" t="s">
        <v>262</v>
      </c>
      <c r="D21" s="58" t="s">
        <v>221</v>
      </c>
      <c r="E21" s="58" t="s">
        <v>222</v>
      </c>
      <c r="F21" s="65" t="s">
        <v>224</v>
      </c>
      <c r="G21" s="65" t="s">
        <v>265</v>
      </c>
      <c r="H21" s="66">
        <v>15220</v>
      </c>
      <c r="I21" s="60">
        <v>6700</v>
      </c>
      <c r="J21" s="60">
        <v>15640</v>
      </c>
      <c r="K21" s="61">
        <f t="shared" si="1"/>
        <v>8940</v>
      </c>
      <c r="L21" s="62" t="s">
        <v>75</v>
      </c>
      <c r="M21" s="67">
        <v>178</v>
      </c>
      <c r="N21" s="63">
        <f t="shared" si="2"/>
        <v>50.224719101123597</v>
      </c>
    </row>
    <row r="22" spans="2:18" x14ac:dyDescent="0.25">
      <c r="B22" s="57">
        <v>44202</v>
      </c>
      <c r="C22" s="64" t="s">
        <v>262</v>
      </c>
      <c r="D22" s="58" t="s">
        <v>170</v>
      </c>
      <c r="E22" s="58" t="s">
        <v>171</v>
      </c>
      <c r="F22" s="65" t="s">
        <v>168</v>
      </c>
      <c r="G22" s="65" t="s">
        <v>266</v>
      </c>
      <c r="H22" s="66">
        <v>5655</v>
      </c>
      <c r="I22" s="60">
        <v>16810</v>
      </c>
      <c r="J22" s="60">
        <v>46886</v>
      </c>
      <c r="K22" s="61">
        <f t="shared" si="1"/>
        <v>30076</v>
      </c>
      <c r="L22" s="62" t="s">
        <v>75</v>
      </c>
      <c r="M22" s="67">
        <v>600</v>
      </c>
      <c r="N22" s="63">
        <f t="shared" si="2"/>
        <v>50.126666666666665</v>
      </c>
    </row>
    <row r="23" spans="2:18" x14ac:dyDescent="0.25">
      <c r="B23" s="57">
        <v>44203</v>
      </c>
      <c r="C23" s="64" t="s">
        <v>70</v>
      </c>
      <c r="D23" s="58" t="s">
        <v>221</v>
      </c>
      <c r="E23" s="58" t="s">
        <v>222</v>
      </c>
      <c r="F23" s="65" t="s">
        <v>223</v>
      </c>
      <c r="G23" s="65" t="s">
        <v>278</v>
      </c>
      <c r="H23" s="66">
        <v>15172</v>
      </c>
      <c r="I23" s="60">
        <v>16980</v>
      </c>
      <c r="J23" s="60">
        <v>6700</v>
      </c>
      <c r="K23" s="61">
        <f t="shared" si="1"/>
        <v>-10280</v>
      </c>
      <c r="L23" s="62" t="s">
        <v>75</v>
      </c>
      <c r="M23" s="67">
        <v>204</v>
      </c>
      <c r="N23" s="63">
        <f t="shared" si="2"/>
        <v>-50.392156862745097</v>
      </c>
    </row>
    <row r="24" spans="2:18" x14ac:dyDescent="0.25">
      <c r="B24" s="57">
        <v>44203</v>
      </c>
      <c r="C24" s="64" t="s">
        <v>70</v>
      </c>
      <c r="D24" s="58" t="s">
        <v>304</v>
      </c>
      <c r="E24" s="58" t="s">
        <v>227</v>
      </c>
      <c r="F24" s="65" t="s">
        <v>223</v>
      </c>
      <c r="G24" s="65" t="s">
        <v>279</v>
      </c>
      <c r="H24" s="66">
        <v>15171</v>
      </c>
      <c r="I24" s="60">
        <v>15540</v>
      </c>
      <c r="J24" s="60">
        <v>6470</v>
      </c>
      <c r="K24" s="61">
        <f t="shared" si="1"/>
        <v>-9070</v>
      </c>
      <c r="L24" s="62" t="s">
        <v>75</v>
      </c>
      <c r="M24" s="67">
        <v>180</v>
      </c>
      <c r="N24" s="63">
        <f t="shared" si="2"/>
        <v>-50.388888888888886</v>
      </c>
      <c r="R24">
        <f>84+120</f>
        <v>204</v>
      </c>
    </row>
    <row r="25" spans="2:18" x14ac:dyDescent="0.25">
      <c r="B25" s="57">
        <v>44203</v>
      </c>
      <c r="C25" s="64" t="s">
        <v>70</v>
      </c>
      <c r="D25" s="58" t="s">
        <v>283</v>
      </c>
      <c r="E25" s="58" t="s">
        <v>284</v>
      </c>
      <c r="F25" s="65" t="s">
        <v>174</v>
      </c>
      <c r="G25" s="65" t="s">
        <v>175</v>
      </c>
      <c r="H25" s="66">
        <v>5657</v>
      </c>
      <c r="I25" s="60">
        <v>7380</v>
      </c>
      <c r="J25" s="60">
        <v>17590</v>
      </c>
      <c r="K25" s="61">
        <f t="shared" si="1"/>
        <v>10210</v>
      </c>
      <c r="L25" s="62" t="s">
        <v>75</v>
      </c>
      <c r="M25" s="67">
        <v>200</v>
      </c>
      <c r="N25" s="63">
        <f t="shared" si="2"/>
        <v>51.05</v>
      </c>
    </row>
    <row r="26" spans="2:18" x14ac:dyDescent="0.25">
      <c r="B26" s="57">
        <v>44203</v>
      </c>
      <c r="C26" s="64" t="s">
        <v>70</v>
      </c>
      <c r="D26" s="58" t="s">
        <v>169</v>
      </c>
      <c r="E26" s="58" t="s">
        <v>259</v>
      </c>
      <c r="F26" s="65" t="s">
        <v>260</v>
      </c>
      <c r="G26" s="65" t="s">
        <v>266</v>
      </c>
      <c r="H26" s="66">
        <v>5658</v>
      </c>
      <c r="I26" s="60">
        <v>17550</v>
      </c>
      <c r="J26" s="60">
        <v>47676</v>
      </c>
      <c r="K26" s="61">
        <f t="shared" si="1"/>
        <v>30126</v>
      </c>
      <c r="L26" s="62" t="s">
        <v>75</v>
      </c>
      <c r="M26" s="67">
        <v>600</v>
      </c>
      <c r="N26" s="63">
        <f t="shared" si="2"/>
        <v>50.21</v>
      </c>
    </row>
    <row r="27" spans="2:18" x14ac:dyDescent="0.25">
      <c r="B27" s="57">
        <v>44203</v>
      </c>
      <c r="C27" s="64" t="s">
        <v>70</v>
      </c>
      <c r="D27" s="58" t="s">
        <v>170</v>
      </c>
      <c r="E27" s="58" t="s">
        <v>171</v>
      </c>
      <c r="F27" s="65" t="s">
        <v>260</v>
      </c>
      <c r="G27" s="65" t="s">
        <v>266</v>
      </c>
      <c r="H27" s="66">
        <v>5659</v>
      </c>
      <c r="I27" s="60">
        <v>16660</v>
      </c>
      <c r="J27" s="60">
        <v>46926</v>
      </c>
      <c r="K27" s="61">
        <f t="shared" si="1"/>
        <v>30266</v>
      </c>
      <c r="L27" s="62" t="s">
        <v>75</v>
      </c>
      <c r="M27" s="67">
        <v>600</v>
      </c>
      <c r="N27" s="63">
        <f t="shared" si="2"/>
        <v>50.443333333333335</v>
      </c>
    </row>
    <row r="28" spans="2:18" x14ac:dyDescent="0.25">
      <c r="B28" s="57">
        <v>44204</v>
      </c>
      <c r="C28" s="64" t="s">
        <v>297</v>
      </c>
      <c r="D28" s="58" t="s">
        <v>304</v>
      </c>
      <c r="E28" s="58" t="s">
        <v>227</v>
      </c>
      <c r="F28" s="65" t="s">
        <v>223</v>
      </c>
      <c r="G28" s="65" t="s">
        <v>296</v>
      </c>
      <c r="H28" s="66">
        <v>15173</v>
      </c>
      <c r="I28" s="60">
        <v>15560</v>
      </c>
      <c r="J28" s="60">
        <v>6410</v>
      </c>
      <c r="K28" s="61">
        <f t="shared" si="1"/>
        <v>-9150</v>
      </c>
      <c r="L28" s="62" t="s">
        <v>75</v>
      </c>
      <c r="M28" s="67">
        <v>180</v>
      </c>
      <c r="N28" s="63">
        <f t="shared" si="2"/>
        <v>-50.833333333333336</v>
      </c>
    </row>
    <row r="29" spans="2:18" x14ac:dyDescent="0.25">
      <c r="B29" s="57">
        <v>44204</v>
      </c>
      <c r="C29" s="64" t="s">
        <v>297</v>
      </c>
      <c r="D29" s="58" t="s">
        <v>298</v>
      </c>
      <c r="E29" s="58" t="s">
        <v>299</v>
      </c>
      <c r="F29" s="65" t="s">
        <v>260</v>
      </c>
      <c r="G29" s="65" t="s">
        <v>266</v>
      </c>
      <c r="H29" s="66">
        <v>5661</v>
      </c>
      <c r="I29" s="60">
        <v>16030</v>
      </c>
      <c r="J29" s="60">
        <v>46136</v>
      </c>
      <c r="K29" s="61">
        <f t="shared" si="1"/>
        <v>30106</v>
      </c>
      <c r="L29" s="62" t="s">
        <v>75</v>
      </c>
      <c r="M29" s="67">
        <v>600</v>
      </c>
      <c r="N29" s="63">
        <f t="shared" si="2"/>
        <v>50.176666666666669</v>
      </c>
    </row>
    <row r="30" spans="2:18" x14ac:dyDescent="0.25">
      <c r="B30" s="57">
        <v>44204</v>
      </c>
      <c r="C30" s="64" t="s">
        <v>297</v>
      </c>
      <c r="D30" s="58" t="s">
        <v>221</v>
      </c>
      <c r="E30" s="58" t="s">
        <v>222</v>
      </c>
      <c r="F30" s="65" t="s">
        <v>223</v>
      </c>
      <c r="G30" s="65" t="s">
        <v>302</v>
      </c>
      <c r="H30" s="66">
        <v>15176</v>
      </c>
      <c r="I30" s="60">
        <v>17060</v>
      </c>
      <c r="J30" s="60">
        <v>6640</v>
      </c>
      <c r="K30" s="61">
        <f t="shared" si="1"/>
        <v>-10420</v>
      </c>
      <c r="L30" s="62" t="s">
        <v>75</v>
      </c>
      <c r="M30" s="67">
        <v>204</v>
      </c>
      <c r="N30" s="63">
        <f t="shared" si="2"/>
        <v>-51.078431372549019</v>
      </c>
    </row>
    <row r="31" spans="2:18" x14ac:dyDescent="0.25">
      <c r="B31" s="57">
        <v>44204</v>
      </c>
      <c r="C31" s="64" t="s">
        <v>297</v>
      </c>
      <c r="D31" s="58" t="s">
        <v>304</v>
      </c>
      <c r="E31" s="58" t="s">
        <v>227</v>
      </c>
      <c r="F31" s="65" t="s">
        <v>223</v>
      </c>
      <c r="G31" s="65" t="s">
        <v>303</v>
      </c>
      <c r="H31" s="66">
        <v>15177</v>
      </c>
      <c r="I31" s="60">
        <v>15550</v>
      </c>
      <c r="J31" s="60">
        <v>6430</v>
      </c>
      <c r="K31" s="61">
        <f t="shared" si="1"/>
        <v>-9120</v>
      </c>
      <c r="L31" s="62" t="s">
        <v>75</v>
      </c>
      <c r="M31" s="67">
        <v>180</v>
      </c>
      <c r="N31" s="63">
        <f t="shared" si="2"/>
        <v>-50.666666666666664</v>
      </c>
    </row>
    <row r="32" spans="2:18" x14ac:dyDescent="0.25">
      <c r="B32" s="57">
        <v>44204</v>
      </c>
      <c r="C32" s="64" t="s">
        <v>297</v>
      </c>
      <c r="D32" s="58" t="s">
        <v>283</v>
      </c>
      <c r="E32" s="58" t="s">
        <v>284</v>
      </c>
      <c r="F32" s="65" t="s">
        <v>174</v>
      </c>
      <c r="G32" s="65" t="s">
        <v>175</v>
      </c>
      <c r="H32" s="66">
        <v>5660</v>
      </c>
      <c r="I32" s="60">
        <v>7320</v>
      </c>
      <c r="J32" s="60">
        <v>11390</v>
      </c>
      <c r="K32" s="61">
        <f t="shared" si="1"/>
        <v>4070</v>
      </c>
      <c r="L32" s="62" t="s">
        <v>75</v>
      </c>
      <c r="M32" s="67">
        <v>80</v>
      </c>
      <c r="N32" s="63">
        <f t="shared" si="2"/>
        <v>50.875</v>
      </c>
    </row>
    <row r="33" spans="2:14" x14ac:dyDescent="0.25">
      <c r="B33" s="57">
        <v>44204</v>
      </c>
      <c r="C33" s="64" t="s">
        <v>297</v>
      </c>
      <c r="D33" s="58" t="s">
        <v>169</v>
      </c>
      <c r="E33" s="58" t="s">
        <v>259</v>
      </c>
      <c r="F33" s="65" t="s">
        <v>260</v>
      </c>
      <c r="G33" s="313" t="s">
        <v>263</v>
      </c>
      <c r="H33" s="66">
        <v>5662</v>
      </c>
      <c r="I33" s="60">
        <v>17600</v>
      </c>
      <c r="J33" s="60">
        <v>47786</v>
      </c>
      <c r="K33" s="61">
        <f t="shared" si="1"/>
        <v>30186</v>
      </c>
      <c r="L33" s="62" t="s">
        <v>75</v>
      </c>
      <c r="M33" s="67">
        <v>600</v>
      </c>
      <c r="N33" s="63">
        <f t="shared" si="2"/>
        <v>50.31</v>
      </c>
    </row>
    <row r="34" spans="2:14" x14ac:dyDescent="0.25">
      <c r="B34" s="57">
        <v>44204</v>
      </c>
      <c r="C34" s="64" t="s">
        <v>297</v>
      </c>
      <c r="D34" s="58" t="s">
        <v>170</v>
      </c>
      <c r="E34" s="58" t="s">
        <v>171</v>
      </c>
      <c r="F34" s="65" t="s">
        <v>260</v>
      </c>
      <c r="G34" s="313" t="s">
        <v>263</v>
      </c>
      <c r="H34" s="66">
        <v>5663</v>
      </c>
      <c r="I34" s="60">
        <v>16760</v>
      </c>
      <c r="J34" s="60">
        <v>46886</v>
      </c>
      <c r="K34" s="61">
        <f t="shared" si="1"/>
        <v>30126</v>
      </c>
      <c r="L34" s="62" t="s">
        <v>75</v>
      </c>
      <c r="M34" s="67">
        <v>600</v>
      </c>
      <c r="N34" s="63">
        <f t="shared" si="2"/>
        <v>50.21</v>
      </c>
    </row>
    <row r="35" spans="2:14" x14ac:dyDescent="0.25">
      <c r="B35" s="57">
        <v>44204</v>
      </c>
      <c r="C35" s="64" t="s">
        <v>297</v>
      </c>
      <c r="D35" s="58" t="s">
        <v>304</v>
      </c>
      <c r="E35" s="58" t="s">
        <v>227</v>
      </c>
      <c r="F35" s="65" t="s">
        <v>223</v>
      </c>
      <c r="G35" s="65" t="s">
        <v>309</v>
      </c>
      <c r="H35" s="66">
        <v>15178</v>
      </c>
      <c r="I35" s="60">
        <v>13520</v>
      </c>
      <c r="J35" s="60">
        <v>5830</v>
      </c>
      <c r="K35" s="61">
        <f t="shared" si="1"/>
        <v>-7690</v>
      </c>
      <c r="L35" s="62" t="s">
        <v>75</v>
      </c>
      <c r="M35" s="67">
        <v>144</v>
      </c>
      <c r="N35" s="63">
        <f t="shared" si="2"/>
        <v>-53.402777777777779</v>
      </c>
    </row>
    <row r="36" spans="2:14" x14ac:dyDescent="0.25">
      <c r="B36" s="57">
        <v>44207</v>
      </c>
      <c r="C36" s="64" t="s">
        <v>167</v>
      </c>
      <c r="D36" s="58" t="s">
        <v>360</v>
      </c>
      <c r="E36" s="58" t="s">
        <v>201</v>
      </c>
      <c r="F36" s="65" t="s">
        <v>366</v>
      </c>
      <c r="G36" s="65" t="s">
        <v>369</v>
      </c>
      <c r="H36" s="66">
        <v>5667</v>
      </c>
      <c r="I36" s="60">
        <v>15380</v>
      </c>
      <c r="J36" s="60">
        <v>50550</v>
      </c>
      <c r="K36" s="61">
        <f t="shared" si="1"/>
        <v>35170</v>
      </c>
      <c r="L36" s="62" t="s">
        <v>75</v>
      </c>
      <c r="M36" s="67">
        <v>700</v>
      </c>
      <c r="N36" s="63">
        <f t="shared" si="2"/>
        <v>50.24285714285714</v>
      </c>
    </row>
    <row r="37" spans="2:14" x14ac:dyDescent="0.25">
      <c r="B37" s="57">
        <v>44207</v>
      </c>
      <c r="C37" s="64" t="s">
        <v>167</v>
      </c>
      <c r="D37" s="58" t="s">
        <v>169</v>
      </c>
      <c r="E37" s="58" t="s">
        <v>259</v>
      </c>
      <c r="F37" s="65" t="s">
        <v>260</v>
      </c>
      <c r="G37" s="65"/>
      <c r="H37" s="66">
        <v>5665</v>
      </c>
      <c r="I37" s="60">
        <v>19460</v>
      </c>
      <c r="J37" s="60">
        <v>49490</v>
      </c>
      <c r="K37" s="61">
        <f t="shared" si="1"/>
        <v>30030</v>
      </c>
      <c r="L37" s="62" t="s">
        <v>75</v>
      </c>
      <c r="M37" s="67">
        <v>600</v>
      </c>
      <c r="N37" s="63">
        <f t="shared" si="2"/>
        <v>50.05</v>
      </c>
    </row>
    <row r="38" spans="2:14" x14ac:dyDescent="0.25">
      <c r="B38" s="57">
        <v>44207</v>
      </c>
      <c r="C38" s="64" t="s">
        <v>167</v>
      </c>
      <c r="D38" s="58" t="s">
        <v>221</v>
      </c>
      <c r="E38" s="58" t="s">
        <v>222</v>
      </c>
      <c r="F38" s="65" t="s">
        <v>223</v>
      </c>
      <c r="G38" s="65" t="s">
        <v>361</v>
      </c>
      <c r="H38" s="66">
        <v>15179</v>
      </c>
      <c r="I38" s="60">
        <v>15630</v>
      </c>
      <c r="J38" s="60">
        <v>6700</v>
      </c>
      <c r="K38" s="61">
        <f t="shared" si="1"/>
        <v>-8930</v>
      </c>
      <c r="L38" s="62" t="s">
        <v>75</v>
      </c>
      <c r="M38" s="67">
        <v>180</v>
      </c>
      <c r="N38" s="63">
        <f t="shared" si="2"/>
        <v>-49.611111111111114</v>
      </c>
    </row>
    <row r="39" spans="2:14" x14ac:dyDescent="0.25">
      <c r="B39" s="57">
        <v>44207</v>
      </c>
      <c r="C39" s="64" t="s">
        <v>167</v>
      </c>
      <c r="D39" s="58" t="s">
        <v>221</v>
      </c>
      <c r="E39" s="58" t="s">
        <v>222</v>
      </c>
      <c r="F39" s="65" t="s">
        <v>223</v>
      </c>
      <c r="G39" s="65" t="s">
        <v>363</v>
      </c>
      <c r="H39" s="66">
        <v>15180</v>
      </c>
      <c r="I39" s="60">
        <v>16320</v>
      </c>
      <c r="J39" s="60">
        <v>6670</v>
      </c>
      <c r="K39" s="61">
        <f t="shared" si="1"/>
        <v>-9650</v>
      </c>
      <c r="L39" s="62" t="s">
        <v>75</v>
      </c>
      <c r="M39" s="67">
        <v>192</v>
      </c>
      <c r="N39" s="63">
        <f t="shared" si="2"/>
        <v>-50.260416666666664</v>
      </c>
    </row>
    <row r="40" spans="2:14" x14ac:dyDescent="0.25">
      <c r="B40" s="57">
        <v>44207</v>
      </c>
      <c r="C40" s="64" t="s">
        <v>167</v>
      </c>
      <c r="D40" s="58" t="s">
        <v>158</v>
      </c>
      <c r="E40" s="58" t="s">
        <v>306</v>
      </c>
      <c r="F40" s="65" t="s">
        <v>366</v>
      </c>
      <c r="G40" s="65" t="s">
        <v>369</v>
      </c>
      <c r="H40" s="66">
        <v>5669</v>
      </c>
      <c r="I40" s="60">
        <v>16910</v>
      </c>
      <c r="J40" s="60">
        <v>47060</v>
      </c>
      <c r="K40" s="61">
        <f t="shared" si="1"/>
        <v>30150</v>
      </c>
      <c r="L40" s="62" t="s">
        <v>75</v>
      </c>
      <c r="M40" s="67">
        <v>600</v>
      </c>
      <c r="N40" s="63">
        <f t="shared" si="2"/>
        <v>50.25</v>
      </c>
    </row>
    <row r="41" spans="2:14" x14ac:dyDescent="0.25">
      <c r="B41" s="57">
        <v>44207</v>
      </c>
      <c r="C41" s="64" t="s">
        <v>167</v>
      </c>
      <c r="D41" s="58" t="s">
        <v>117</v>
      </c>
      <c r="E41" s="58" t="s">
        <v>233</v>
      </c>
      <c r="F41" s="65" t="s">
        <v>366</v>
      </c>
      <c r="G41" s="65" t="s">
        <v>369</v>
      </c>
      <c r="H41" s="66">
        <v>5668</v>
      </c>
      <c r="I41" s="60">
        <v>14690</v>
      </c>
      <c r="J41" s="60">
        <v>49810</v>
      </c>
      <c r="K41" s="61">
        <f t="shared" si="1"/>
        <v>35120</v>
      </c>
      <c r="L41" s="62" t="s">
        <v>75</v>
      </c>
      <c r="M41" s="67">
        <v>700</v>
      </c>
      <c r="N41" s="63">
        <f t="shared" si="2"/>
        <v>50.171428571428571</v>
      </c>
    </row>
    <row r="42" spans="2:14" x14ac:dyDescent="0.25">
      <c r="B42" s="57">
        <v>44207</v>
      </c>
      <c r="C42" s="64" t="s">
        <v>167</v>
      </c>
      <c r="D42" s="58" t="s">
        <v>206</v>
      </c>
      <c r="E42" s="291" t="s">
        <v>207</v>
      </c>
      <c r="F42" s="65" t="s">
        <v>260</v>
      </c>
      <c r="G42" s="65" t="s">
        <v>263</v>
      </c>
      <c r="H42" s="66">
        <v>5666</v>
      </c>
      <c r="I42" s="60">
        <v>16690</v>
      </c>
      <c r="J42" s="60">
        <v>47106</v>
      </c>
      <c r="K42" s="61">
        <f t="shared" si="1"/>
        <v>30416</v>
      </c>
      <c r="L42" s="62" t="s">
        <v>75</v>
      </c>
      <c r="M42" s="67">
        <v>600</v>
      </c>
      <c r="N42" s="63">
        <f t="shared" si="2"/>
        <v>50.693333333333335</v>
      </c>
    </row>
    <row r="43" spans="2:14" x14ac:dyDescent="0.25">
      <c r="B43" s="57">
        <v>44208</v>
      </c>
      <c r="C43" s="64" t="s">
        <v>205</v>
      </c>
      <c r="D43" s="58" t="s">
        <v>221</v>
      </c>
      <c r="E43" s="58" t="s">
        <v>222</v>
      </c>
      <c r="F43" s="65" t="s">
        <v>223</v>
      </c>
      <c r="G43" s="65" t="s">
        <v>386</v>
      </c>
      <c r="H43" s="66">
        <v>15184</v>
      </c>
      <c r="I43" s="60">
        <v>17450</v>
      </c>
      <c r="J43" s="60">
        <v>6680</v>
      </c>
      <c r="K43" s="61">
        <f t="shared" si="1"/>
        <v>-10770</v>
      </c>
      <c r="L43" s="62" t="s">
        <v>75</v>
      </c>
      <c r="M43" s="67">
        <v>213</v>
      </c>
      <c r="N43" s="63">
        <f t="shared" si="2"/>
        <v>-50.563380281690144</v>
      </c>
    </row>
    <row r="44" spans="2:14" x14ac:dyDescent="0.25">
      <c r="B44" s="57">
        <v>44208</v>
      </c>
      <c r="C44" s="64" t="s">
        <v>205</v>
      </c>
      <c r="D44" s="58" t="s">
        <v>221</v>
      </c>
      <c r="E44" s="58" t="s">
        <v>222</v>
      </c>
      <c r="F44" s="65" t="s">
        <v>223</v>
      </c>
      <c r="G44" s="65" t="s">
        <v>387</v>
      </c>
      <c r="H44" s="66">
        <v>15185</v>
      </c>
      <c r="I44" s="60">
        <v>17600</v>
      </c>
      <c r="J44" s="60">
        <v>6650</v>
      </c>
      <c r="K44" s="61">
        <f t="shared" si="1"/>
        <v>-10950</v>
      </c>
      <c r="L44" s="62" t="s">
        <v>75</v>
      </c>
      <c r="M44" s="67">
        <v>213</v>
      </c>
      <c r="N44" s="63">
        <f t="shared" si="2"/>
        <v>-51.408450704225352</v>
      </c>
    </row>
    <row r="45" spans="2:14" x14ac:dyDescent="0.25">
      <c r="B45" s="57">
        <v>44209</v>
      </c>
      <c r="C45" s="64" t="s">
        <v>72</v>
      </c>
      <c r="D45" s="58" t="s">
        <v>221</v>
      </c>
      <c r="E45" s="58" t="s">
        <v>227</v>
      </c>
      <c r="F45" s="65" t="s">
        <v>224</v>
      </c>
      <c r="G45" s="65" t="s">
        <v>400</v>
      </c>
      <c r="H45" s="66">
        <v>15234</v>
      </c>
      <c r="I45" s="60">
        <v>6330</v>
      </c>
      <c r="J45" s="60">
        <v>16870</v>
      </c>
      <c r="K45" s="61">
        <f t="shared" si="1"/>
        <v>10540</v>
      </c>
      <c r="L45" s="62" t="s">
        <v>75</v>
      </c>
      <c r="M45" s="67">
        <v>210</v>
      </c>
      <c r="N45" s="63">
        <f t="shared" si="2"/>
        <v>50.19047619047619</v>
      </c>
    </row>
    <row r="46" spans="2:14" x14ac:dyDescent="0.25">
      <c r="B46" s="57">
        <v>44209</v>
      </c>
      <c r="C46" s="64" t="s">
        <v>72</v>
      </c>
      <c r="D46" s="58" t="s">
        <v>117</v>
      </c>
      <c r="E46" s="58" t="s">
        <v>233</v>
      </c>
      <c r="F46" s="65" t="s">
        <v>224</v>
      </c>
      <c r="G46" s="65" t="s">
        <v>400</v>
      </c>
      <c r="H46" s="66">
        <v>15235</v>
      </c>
      <c r="I46" s="60">
        <v>15850</v>
      </c>
      <c r="J46" s="60">
        <v>41160</v>
      </c>
      <c r="K46" s="61">
        <f t="shared" si="1"/>
        <v>25310</v>
      </c>
      <c r="L46" s="62" t="s">
        <v>75</v>
      </c>
      <c r="M46" s="67">
        <v>504</v>
      </c>
      <c r="N46" s="63">
        <f t="shared" si="2"/>
        <v>50.218253968253968</v>
      </c>
    </row>
    <row r="47" spans="2:14" x14ac:dyDescent="0.25">
      <c r="B47" s="57">
        <v>44209</v>
      </c>
      <c r="C47" s="64" t="s">
        <v>72</v>
      </c>
      <c r="D47" s="58" t="s">
        <v>221</v>
      </c>
      <c r="E47" s="58" t="s">
        <v>227</v>
      </c>
      <c r="F47" s="65" t="s">
        <v>224</v>
      </c>
      <c r="G47" s="65" t="s">
        <v>402</v>
      </c>
      <c r="H47" s="66">
        <v>15236</v>
      </c>
      <c r="I47" s="60">
        <v>6310</v>
      </c>
      <c r="J47" s="60">
        <v>16930</v>
      </c>
      <c r="K47" s="61">
        <f t="shared" si="1"/>
        <v>10620</v>
      </c>
      <c r="L47" s="62" t="s">
        <v>75</v>
      </c>
      <c r="M47" s="67">
        <v>210</v>
      </c>
      <c r="N47" s="63">
        <f t="shared" si="2"/>
        <v>50.571428571428569</v>
      </c>
    </row>
    <row r="48" spans="2:14" x14ac:dyDescent="0.25">
      <c r="B48" s="57">
        <v>44209</v>
      </c>
      <c r="C48" s="64" t="s">
        <v>72</v>
      </c>
      <c r="D48" s="58" t="s">
        <v>117</v>
      </c>
      <c r="E48" s="58" t="s">
        <v>233</v>
      </c>
      <c r="F48" s="65" t="s">
        <v>366</v>
      </c>
      <c r="G48" s="313" t="s">
        <v>414</v>
      </c>
      <c r="H48" s="66">
        <v>5673</v>
      </c>
      <c r="I48" s="60">
        <v>14760</v>
      </c>
      <c r="J48" s="60">
        <v>50010</v>
      </c>
      <c r="K48" s="61">
        <f t="shared" si="1"/>
        <v>35250</v>
      </c>
      <c r="L48" s="62" t="s">
        <v>75</v>
      </c>
      <c r="M48" s="67">
        <v>700</v>
      </c>
      <c r="N48" s="63">
        <f t="shared" si="2"/>
        <v>50.357142857142854</v>
      </c>
    </row>
    <row r="49" spans="2:14" x14ac:dyDescent="0.25">
      <c r="B49" s="57">
        <v>44209</v>
      </c>
      <c r="C49" s="64" t="s">
        <v>72</v>
      </c>
      <c r="D49" s="58" t="s">
        <v>298</v>
      </c>
      <c r="E49" s="58" t="s">
        <v>404</v>
      </c>
      <c r="F49" s="65" t="s">
        <v>407</v>
      </c>
      <c r="G49" s="65" t="s">
        <v>266</v>
      </c>
      <c r="H49" s="66">
        <v>5672</v>
      </c>
      <c r="I49" s="60">
        <v>16380</v>
      </c>
      <c r="J49" s="60">
        <v>46656</v>
      </c>
      <c r="K49" s="61">
        <f t="shared" si="1"/>
        <v>30276</v>
      </c>
      <c r="L49" s="62" t="s">
        <v>75</v>
      </c>
      <c r="M49" s="67">
        <v>600</v>
      </c>
      <c r="N49" s="63">
        <f t="shared" si="2"/>
        <v>50.46</v>
      </c>
    </row>
    <row r="50" spans="2:14" x14ac:dyDescent="0.25">
      <c r="B50" s="57">
        <v>44209</v>
      </c>
      <c r="C50" s="64" t="s">
        <v>262</v>
      </c>
      <c r="D50" s="58" t="s">
        <v>360</v>
      </c>
      <c r="E50" s="58" t="s">
        <v>201</v>
      </c>
      <c r="F50" s="65" t="s">
        <v>410</v>
      </c>
      <c r="G50" s="65" t="s">
        <v>369</v>
      </c>
      <c r="H50" s="66">
        <v>5675</v>
      </c>
      <c r="I50" s="60">
        <v>15280</v>
      </c>
      <c r="J50" s="60">
        <v>50380</v>
      </c>
      <c r="K50" s="61">
        <f t="shared" si="1"/>
        <v>35100</v>
      </c>
      <c r="L50" s="62" t="s">
        <v>75</v>
      </c>
      <c r="M50" s="67">
        <v>700</v>
      </c>
      <c r="N50" s="63">
        <f t="shared" si="2"/>
        <v>50.142857142857146</v>
      </c>
    </row>
    <row r="51" spans="2:14" x14ac:dyDescent="0.25">
      <c r="B51" s="57">
        <v>44209</v>
      </c>
      <c r="C51" s="64" t="s">
        <v>262</v>
      </c>
      <c r="D51" s="58" t="s">
        <v>405</v>
      </c>
      <c r="E51" s="58" t="s">
        <v>406</v>
      </c>
      <c r="F51" s="65" t="s">
        <v>366</v>
      </c>
      <c r="G51" s="65" t="s">
        <v>369</v>
      </c>
      <c r="H51" s="66">
        <v>5674</v>
      </c>
      <c r="I51" s="60">
        <v>17080</v>
      </c>
      <c r="J51" s="60">
        <v>52220</v>
      </c>
      <c r="K51" s="61">
        <f t="shared" si="1"/>
        <v>35140</v>
      </c>
      <c r="L51" s="62" t="s">
        <v>75</v>
      </c>
      <c r="M51" s="67">
        <v>700</v>
      </c>
      <c r="N51" s="63">
        <f t="shared" si="2"/>
        <v>50.2</v>
      </c>
    </row>
    <row r="52" spans="2:14" x14ac:dyDescent="0.25">
      <c r="B52" s="57">
        <v>44209</v>
      </c>
      <c r="C52" s="64" t="s">
        <v>262</v>
      </c>
      <c r="D52" s="58" t="s">
        <v>221</v>
      </c>
      <c r="E52" s="58" t="s">
        <v>227</v>
      </c>
      <c r="F52" s="65" t="s">
        <v>224</v>
      </c>
      <c r="G52" s="65" t="s">
        <v>409</v>
      </c>
      <c r="H52" s="66">
        <v>15237</v>
      </c>
      <c r="I52" s="60">
        <v>6420</v>
      </c>
      <c r="J52" s="60">
        <v>16940</v>
      </c>
      <c r="K52" s="61">
        <f t="shared" si="1"/>
        <v>10520</v>
      </c>
      <c r="L52" s="62" t="s">
        <v>75</v>
      </c>
      <c r="M52" s="67">
        <v>210</v>
      </c>
      <c r="N52" s="63">
        <f t="shared" si="2"/>
        <v>50.095238095238095</v>
      </c>
    </row>
    <row r="53" spans="2:14" x14ac:dyDescent="0.25">
      <c r="B53" s="57">
        <v>44209</v>
      </c>
      <c r="C53" s="64" t="s">
        <v>262</v>
      </c>
      <c r="D53" s="58" t="s">
        <v>71</v>
      </c>
      <c r="E53" s="58" t="s">
        <v>222</v>
      </c>
      <c r="F53" s="65" t="s">
        <v>224</v>
      </c>
      <c r="G53" s="65" t="s">
        <v>408</v>
      </c>
      <c r="H53" s="66">
        <v>15238</v>
      </c>
      <c r="I53" s="60">
        <v>6550</v>
      </c>
      <c r="J53" s="60">
        <v>17090</v>
      </c>
      <c r="K53" s="61">
        <f t="shared" si="1"/>
        <v>10540</v>
      </c>
      <c r="L53" s="62" t="s">
        <v>75</v>
      </c>
      <c r="M53" s="67">
        <v>210</v>
      </c>
      <c r="N53" s="63">
        <f t="shared" si="2"/>
        <v>50.19047619047619</v>
      </c>
    </row>
    <row r="54" spans="2:14" x14ac:dyDescent="0.25">
      <c r="B54" s="57">
        <v>44210</v>
      </c>
      <c r="C54" s="64" t="s">
        <v>70</v>
      </c>
      <c r="D54" s="58" t="s">
        <v>221</v>
      </c>
      <c r="E54" s="58" t="s">
        <v>222</v>
      </c>
      <c r="F54" s="65" t="s">
        <v>223</v>
      </c>
      <c r="G54" s="65" t="s">
        <v>418</v>
      </c>
      <c r="H54" s="66">
        <v>15190</v>
      </c>
      <c r="I54" s="60">
        <v>16880</v>
      </c>
      <c r="J54" s="60">
        <v>6410</v>
      </c>
      <c r="K54" s="61">
        <f t="shared" si="1"/>
        <v>-10470</v>
      </c>
      <c r="L54" s="62" t="s">
        <v>75</v>
      </c>
      <c r="M54" s="67">
        <v>210</v>
      </c>
      <c r="N54" s="63">
        <f t="shared" si="2"/>
        <v>-49.857142857142854</v>
      </c>
    </row>
    <row r="55" spans="2:14" x14ac:dyDescent="0.25">
      <c r="B55" s="57">
        <v>44210</v>
      </c>
      <c r="C55" s="64" t="s">
        <v>70</v>
      </c>
      <c r="D55" s="58" t="s">
        <v>71</v>
      </c>
      <c r="E55" s="58" t="s">
        <v>222</v>
      </c>
      <c r="F55" s="65" t="s">
        <v>223</v>
      </c>
      <c r="G55" s="65" t="s">
        <v>419</v>
      </c>
      <c r="H55" s="66">
        <v>15191</v>
      </c>
      <c r="I55" s="60">
        <v>17150</v>
      </c>
      <c r="J55" s="60">
        <v>6610</v>
      </c>
      <c r="K55" s="61">
        <f t="shared" si="1"/>
        <v>-10540</v>
      </c>
      <c r="L55" s="62" t="s">
        <v>75</v>
      </c>
      <c r="M55" s="67">
        <v>210</v>
      </c>
      <c r="N55" s="63">
        <f t="shared" si="2"/>
        <v>-50.19047619047619</v>
      </c>
    </row>
    <row r="56" spans="2:14" x14ac:dyDescent="0.25">
      <c r="B56" s="57">
        <v>44210</v>
      </c>
      <c r="C56" s="64" t="s">
        <v>70</v>
      </c>
      <c r="D56" s="58" t="s">
        <v>221</v>
      </c>
      <c r="E56" s="58" t="s">
        <v>222</v>
      </c>
      <c r="F56" s="65" t="s">
        <v>223</v>
      </c>
      <c r="G56" s="65" t="s">
        <v>420</v>
      </c>
      <c r="H56" s="66">
        <v>15192</v>
      </c>
      <c r="I56" s="60">
        <v>16880</v>
      </c>
      <c r="J56" s="60">
        <v>6280</v>
      </c>
      <c r="K56" s="61">
        <f t="shared" si="1"/>
        <v>-10600</v>
      </c>
      <c r="L56" s="62" t="s">
        <v>75</v>
      </c>
      <c r="M56" s="67">
        <v>210</v>
      </c>
      <c r="N56" s="63">
        <f t="shared" si="2"/>
        <v>-50.476190476190474</v>
      </c>
    </row>
    <row r="57" spans="2:14" x14ac:dyDescent="0.25">
      <c r="B57" s="57">
        <v>44211</v>
      </c>
      <c r="C57" s="64" t="s">
        <v>297</v>
      </c>
      <c r="D57" s="58" t="s">
        <v>71</v>
      </c>
      <c r="E57" s="58" t="s">
        <v>222</v>
      </c>
      <c r="F57" s="65" t="s">
        <v>223</v>
      </c>
      <c r="G57" s="65" t="s">
        <v>424</v>
      </c>
      <c r="H57" s="66">
        <v>15193</v>
      </c>
      <c r="I57" s="60">
        <v>15390</v>
      </c>
      <c r="J57" s="60">
        <v>6710</v>
      </c>
      <c r="K57" s="61">
        <f t="shared" si="1"/>
        <v>-8680</v>
      </c>
      <c r="L57" s="62" t="s">
        <v>75</v>
      </c>
      <c r="M57" s="67">
        <v>173</v>
      </c>
      <c r="N57" s="63">
        <f t="shared" si="2"/>
        <v>-50.173410404624278</v>
      </c>
    </row>
    <row r="58" spans="2:14" x14ac:dyDescent="0.25">
      <c r="B58" s="57">
        <v>44211</v>
      </c>
      <c r="C58" s="64" t="s">
        <v>297</v>
      </c>
      <c r="D58" s="58" t="s">
        <v>71</v>
      </c>
      <c r="E58" s="58" t="s">
        <v>222</v>
      </c>
      <c r="F58" s="65" t="s">
        <v>224</v>
      </c>
      <c r="G58" s="65" t="s">
        <v>426</v>
      </c>
      <c r="H58" s="66">
        <v>15243</v>
      </c>
      <c r="I58" s="60">
        <v>6700</v>
      </c>
      <c r="J58" s="60">
        <v>16910</v>
      </c>
      <c r="K58" s="61">
        <f t="shared" si="1"/>
        <v>10210</v>
      </c>
      <c r="L58" s="62" t="s">
        <v>75</v>
      </c>
      <c r="M58" s="67">
        <v>203</v>
      </c>
      <c r="N58" s="63">
        <f t="shared" si="2"/>
        <v>50.295566502463053</v>
      </c>
    </row>
    <row r="59" spans="2:14" x14ac:dyDescent="0.25">
      <c r="B59" s="57">
        <v>44211</v>
      </c>
      <c r="C59" s="64" t="s">
        <v>297</v>
      </c>
      <c r="D59" s="58" t="s">
        <v>221</v>
      </c>
      <c r="E59" s="58" t="s">
        <v>222</v>
      </c>
      <c r="F59" s="65" t="s">
        <v>223</v>
      </c>
      <c r="G59" s="65" t="s">
        <v>425</v>
      </c>
      <c r="H59" s="66">
        <v>15194</v>
      </c>
      <c r="I59" s="60">
        <v>17960</v>
      </c>
      <c r="J59" s="60">
        <v>6320</v>
      </c>
      <c r="K59" s="61">
        <f t="shared" si="1"/>
        <v>-11640</v>
      </c>
      <c r="L59" s="62" t="s">
        <v>75</v>
      </c>
      <c r="M59" s="67">
        <v>228</v>
      </c>
      <c r="N59" s="63">
        <f t="shared" si="2"/>
        <v>-51.05263157894737</v>
      </c>
    </row>
    <row r="60" spans="2:14" x14ac:dyDescent="0.25">
      <c r="B60" s="57">
        <v>44211</v>
      </c>
      <c r="C60" s="64" t="s">
        <v>297</v>
      </c>
      <c r="D60" s="58" t="s">
        <v>71</v>
      </c>
      <c r="E60" s="58" t="s">
        <v>222</v>
      </c>
      <c r="F60" s="65" t="s">
        <v>223</v>
      </c>
      <c r="G60" s="65" t="s">
        <v>427</v>
      </c>
      <c r="H60" s="66">
        <v>15195</v>
      </c>
      <c r="I60" s="60">
        <v>8640</v>
      </c>
      <c r="J60" s="60">
        <v>6070</v>
      </c>
      <c r="K60" s="61">
        <f t="shared" si="1"/>
        <v>-2570</v>
      </c>
      <c r="L60" s="62" t="s">
        <v>75</v>
      </c>
      <c r="M60" s="67">
        <v>44</v>
      </c>
      <c r="N60" s="63">
        <f t="shared" si="2"/>
        <v>-58.409090909090907</v>
      </c>
    </row>
    <row r="61" spans="2:14" x14ac:dyDescent="0.25">
      <c r="B61" s="57">
        <v>44212</v>
      </c>
      <c r="C61" s="64" t="s">
        <v>431</v>
      </c>
      <c r="D61" s="58" t="s">
        <v>304</v>
      </c>
      <c r="E61" s="58" t="s">
        <v>222</v>
      </c>
      <c r="F61" s="65" t="s">
        <v>224</v>
      </c>
      <c r="G61" s="65" t="s">
        <v>175</v>
      </c>
      <c r="H61" s="66">
        <v>15245</v>
      </c>
      <c r="I61" s="60">
        <v>9900</v>
      </c>
      <c r="J61" s="60">
        <v>9290</v>
      </c>
      <c r="K61" s="61">
        <f t="shared" si="1"/>
        <v>-610</v>
      </c>
      <c r="L61" s="62" t="s">
        <v>75</v>
      </c>
      <c r="M61" s="67">
        <v>72</v>
      </c>
      <c r="N61" s="63">
        <f t="shared" si="2"/>
        <v>-8.4722222222222214</v>
      </c>
    </row>
    <row r="62" spans="2:14" x14ac:dyDescent="0.25">
      <c r="B62" s="57">
        <v>44214</v>
      </c>
      <c r="C62" s="64" t="s">
        <v>167</v>
      </c>
      <c r="D62" s="58" t="s">
        <v>442</v>
      </c>
      <c r="E62" s="58" t="s">
        <v>443</v>
      </c>
      <c r="F62" s="65" t="s">
        <v>469</v>
      </c>
      <c r="G62" s="65" t="s">
        <v>468</v>
      </c>
      <c r="H62" s="66">
        <v>5682</v>
      </c>
      <c r="I62" s="60">
        <v>13760</v>
      </c>
      <c r="J62" s="60">
        <v>40260</v>
      </c>
      <c r="K62" s="61">
        <f t="shared" si="1"/>
        <v>26500</v>
      </c>
      <c r="L62" s="62" t="s">
        <v>75</v>
      </c>
      <c r="M62" s="67">
        <v>530</v>
      </c>
      <c r="N62" s="63">
        <f t="shared" si="2"/>
        <v>50</v>
      </c>
    </row>
    <row r="63" spans="2:14" x14ac:dyDescent="0.25">
      <c r="B63" s="57">
        <v>44214</v>
      </c>
      <c r="C63" s="64" t="s">
        <v>167</v>
      </c>
      <c r="D63" s="58" t="s">
        <v>444</v>
      </c>
      <c r="E63" s="58" t="s">
        <v>445</v>
      </c>
      <c r="F63" s="65" t="s">
        <v>469</v>
      </c>
      <c r="G63" s="65" t="s">
        <v>468</v>
      </c>
      <c r="H63" s="66">
        <v>5680</v>
      </c>
      <c r="I63" s="60">
        <v>16600</v>
      </c>
      <c r="J63" s="60">
        <v>43100</v>
      </c>
      <c r="K63" s="61">
        <f t="shared" si="1"/>
        <v>26500</v>
      </c>
      <c r="L63" s="62" t="s">
        <v>75</v>
      </c>
      <c r="M63" s="67">
        <v>530</v>
      </c>
      <c r="N63" s="63">
        <f t="shared" si="2"/>
        <v>50</v>
      </c>
    </row>
    <row r="64" spans="2:14" x14ac:dyDescent="0.25">
      <c r="B64" s="57">
        <v>44214</v>
      </c>
      <c r="C64" s="64" t="s">
        <v>167</v>
      </c>
      <c r="D64" s="58" t="s">
        <v>446</v>
      </c>
      <c r="E64" s="58" t="s">
        <v>447</v>
      </c>
      <c r="F64" s="65" t="s">
        <v>469</v>
      </c>
      <c r="G64" s="65" t="s">
        <v>468</v>
      </c>
      <c r="H64" s="66">
        <v>5678</v>
      </c>
      <c r="I64" s="60">
        <v>14040</v>
      </c>
      <c r="J64" s="60">
        <v>40540</v>
      </c>
      <c r="K64" s="61">
        <f t="shared" si="1"/>
        <v>26500</v>
      </c>
      <c r="L64" s="62" t="s">
        <v>75</v>
      </c>
      <c r="M64" s="67">
        <v>530</v>
      </c>
      <c r="N64" s="63">
        <f t="shared" si="2"/>
        <v>50</v>
      </c>
    </row>
    <row r="65" spans="2:14" x14ac:dyDescent="0.25">
      <c r="B65" s="57">
        <v>44214</v>
      </c>
      <c r="C65" s="64" t="s">
        <v>167</v>
      </c>
      <c r="D65" s="58" t="s">
        <v>448</v>
      </c>
      <c r="E65" s="58" t="s">
        <v>449</v>
      </c>
      <c r="F65" s="65" t="s">
        <v>469</v>
      </c>
      <c r="G65" s="65" t="s">
        <v>468</v>
      </c>
      <c r="H65" s="66">
        <v>5681</v>
      </c>
      <c r="I65" s="60">
        <v>14220</v>
      </c>
      <c r="J65" s="60">
        <v>40720</v>
      </c>
      <c r="K65" s="61">
        <f t="shared" si="1"/>
        <v>26500</v>
      </c>
      <c r="L65" s="62" t="s">
        <v>75</v>
      </c>
      <c r="M65" s="67">
        <v>530</v>
      </c>
      <c r="N65" s="63">
        <f t="shared" si="2"/>
        <v>50</v>
      </c>
    </row>
    <row r="66" spans="2:14" x14ac:dyDescent="0.25">
      <c r="B66" s="57">
        <v>44214</v>
      </c>
      <c r="C66" s="64" t="s">
        <v>167</v>
      </c>
      <c r="D66" s="58" t="s">
        <v>450</v>
      </c>
      <c r="E66" s="58" t="s">
        <v>451</v>
      </c>
      <c r="F66" s="65" t="s">
        <v>469</v>
      </c>
      <c r="G66" s="65" t="s">
        <v>471</v>
      </c>
      <c r="H66" s="66">
        <v>5679</v>
      </c>
      <c r="I66" s="60">
        <v>13930</v>
      </c>
      <c r="J66" s="60">
        <v>40430</v>
      </c>
      <c r="K66" s="61">
        <f t="shared" si="1"/>
        <v>26500</v>
      </c>
      <c r="L66" s="62" t="s">
        <v>75</v>
      </c>
      <c r="M66" s="67">
        <v>530</v>
      </c>
      <c r="N66" s="63">
        <f t="shared" si="2"/>
        <v>50</v>
      </c>
    </row>
    <row r="67" spans="2:14" x14ac:dyDescent="0.25">
      <c r="B67" s="57">
        <v>44214</v>
      </c>
      <c r="C67" s="64" t="s">
        <v>167</v>
      </c>
      <c r="D67" s="58" t="s">
        <v>452</v>
      </c>
      <c r="E67" s="58" t="s">
        <v>453</v>
      </c>
      <c r="F67" s="65" t="s">
        <v>469</v>
      </c>
      <c r="G67" s="65" t="s">
        <v>471</v>
      </c>
      <c r="H67" s="66">
        <v>5689</v>
      </c>
      <c r="I67" s="60">
        <v>13700</v>
      </c>
      <c r="J67" s="60">
        <v>40200</v>
      </c>
      <c r="K67" s="61">
        <f t="shared" si="1"/>
        <v>26500</v>
      </c>
      <c r="L67" s="62" t="s">
        <v>75</v>
      </c>
      <c r="M67" s="67">
        <v>530</v>
      </c>
      <c r="N67" s="63">
        <f t="shared" si="2"/>
        <v>50</v>
      </c>
    </row>
    <row r="68" spans="2:14" x14ac:dyDescent="0.25">
      <c r="B68" s="57">
        <v>44214</v>
      </c>
      <c r="C68" s="64" t="s">
        <v>167</v>
      </c>
      <c r="D68" s="58" t="s">
        <v>454</v>
      </c>
      <c r="E68" s="58" t="s">
        <v>455</v>
      </c>
      <c r="F68" s="65" t="s">
        <v>469</v>
      </c>
      <c r="G68" s="65" t="s">
        <v>471</v>
      </c>
      <c r="H68" s="66">
        <v>5690</v>
      </c>
      <c r="I68" s="60">
        <v>12970</v>
      </c>
      <c r="J68" s="60">
        <v>39470</v>
      </c>
      <c r="K68" s="61">
        <f t="shared" si="1"/>
        <v>26500</v>
      </c>
      <c r="L68" s="62" t="s">
        <v>75</v>
      </c>
      <c r="M68" s="67">
        <v>530</v>
      </c>
      <c r="N68" s="63">
        <f t="shared" si="2"/>
        <v>50</v>
      </c>
    </row>
    <row r="69" spans="2:14" x14ac:dyDescent="0.25">
      <c r="B69" s="57">
        <v>44214</v>
      </c>
      <c r="C69" s="64" t="s">
        <v>167</v>
      </c>
      <c r="D69" s="58" t="s">
        <v>456</v>
      </c>
      <c r="E69" s="58" t="s">
        <v>457</v>
      </c>
      <c r="F69" s="65" t="s">
        <v>469</v>
      </c>
      <c r="G69" s="65" t="s">
        <v>471</v>
      </c>
      <c r="H69" s="66">
        <v>5686</v>
      </c>
      <c r="I69" s="60">
        <v>14120</v>
      </c>
      <c r="J69" s="60">
        <v>40620</v>
      </c>
      <c r="K69" s="61">
        <f t="shared" si="1"/>
        <v>26500</v>
      </c>
      <c r="L69" s="62" t="s">
        <v>75</v>
      </c>
      <c r="M69" s="67">
        <v>530</v>
      </c>
      <c r="N69" s="63">
        <f t="shared" si="2"/>
        <v>50</v>
      </c>
    </row>
    <row r="70" spans="2:14" x14ac:dyDescent="0.25">
      <c r="B70" s="57">
        <v>44214</v>
      </c>
      <c r="C70" s="64" t="s">
        <v>167</v>
      </c>
      <c r="D70" s="58" t="s">
        <v>458</v>
      </c>
      <c r="E70" s="58" t="s">
        <v>459</v>
      </c>
      <c r="F70" s="65" t="s">
        <v>469</v>
      </c>
      <c r="G70" s="65" t="s">
        <v>474</v>
      </c>
      <c r="H70" s="66">
        <v>5684</v>
      </c>
      <c r="I70" s="60">
        <v>16410</v>
      </c>
      <c r="J70" s="60">
        <v>42910</v>
      </c>
      <c r="K70" s="61">
        <f t="shared" ref="K70:K128" si="3">+J70-I70</f>
        <v>26500</v>
      </c>
      <c r="L70" s="62" t="s">
        <v>75</v>
      </c>
      <c r="M70" s="67">
        <v>530</v>
      </c>
      <c r="N70" s="63">
        <f t="shared" si="2"/>
        <v>50</v>
      </c>
    </row>
    <row r="71" spans="2:14" x14ac:dyDescent="0.25">
      <c r="B71" s="57">
        <v>44214</v>
      </c>
      <c r="C71" s="64" t="s">
        <v>167</v>
      </c>
      <c r="D71" s="58" t="s">
        <v>460</v>
      </c>
      <c r="E71" s="58" t="s">
        <v>461</v>
      </c>
      <c r="F71" s="65" t="s">
        <v>469</v>
      </c>
      <c r="G71" s="65" t="s">
        <v>474</v>
      </c>
      <c r="H71" s="66">
        <v>5685</v>
      </c>
      <c r="I71" s="60">
        <v>16570</v>
      </c>
      <c r="J71" s="60">
        <v>43070</v>
      </c>
      <c r="K71" s="61">
        <f t="shared" si="3"/>
        <v>26500</v>
      </c>
      <c r="L71" s="62" t="s">
        <v>75</v>
      </c>
      <c r="M71" s="67">
        <v>530</v>
      </c>
      <c r="N71" s="63">
        <f t="shared" ref="N71:N129" si="4">+K71/M71</f>
        <v>50</v>
      </c>
    </row>
    <row r="72" spans="2:14" x14ac:dyDescent="0.25">
      <c r="B72" s="57">
        <v>44214</v>
      </c>
      <c r="C72" s="64" t="s">
        <v>167</v>
      </c>
      <c r="D72" s="58" t="s">
        <v>462</v>
      </c>
      <c r="E72" s="58" t="s">
        <v>463</v>
      </c>
      <c r="F72" s="65" t="s">
        <v>469</v>
      </c>
      <c r="G72" s="65" t="s">
        <v>474</v>
      </c>
      <c r="H72" s="66">
        <v>5687</v>
      </c>
      <c r="I72" s="60">
        <v>15600</v>
      </c>
      <c r="J72" s="60">
        <v>42100</v>
      </c>
      <c r="K72" s="61">
        <f t="shared" si="3"/>
        <v>26500</v>
      </c>
      <c r="L72" s="62" t="s">
        <v>75</v>
      </c>
      <c r="M72" s="67">
        <v>530</v>
      </c>
      <c r="N72" s="63">
        <f t="shared" si="4"/>
        <v>50</v>
      </c>
    </row>
    <row r="73" spans="2:14" x14ac:dyDescent="0.25">
      <c r="B73" s="57">
        <v>44214</v>
      </c>
      <c r="C73" s="64" t="s">
        <v>167</v>
      </c>
      <c r="D73" s="58" t="s">
        <v>464</v>
      </c>
      <c r="E73" s="58" t="s">
        <v>465</v>
      </c>
      <c r="F73" s="65" t="s">
        <v>469</v>
      </c>
      <c r="G73" s="65" t="s">
        <v>474</v>
      </c>
      <c r="H73" s="66">
        <v>5688</v>
      </c>
      <c r="I73" s="60">
        <v>14820</v>
      </c>
      <c r="J73" s="60">
        <v>41320</v>
      </c>
      <c r="K73" s="61">
        <f t="shared" si="3"/>
        <v>26500</v>
      </c>
      <c r="L73" s="62" t="s">
        <v>75</v>
      </c>
      <c r="M73" s="67">
        <v>530</v>
      </c>
      <c r="N73" s="63">
        <f t="shared" si="4"/>
        <v>50</v>
      </c>
    </row>
    <row r="74" spans="2:14" x14ac:dyDescent="0.25">
      <c r="B74" s="57">
        <v>44214</v>
      </c>
      <c r="C74" s="64" t="s">
        <v>167</v>
      </c>
      <c r="D74" s="58" t="s">
        <v>466</v>
      </c>
      <c r="E74" s="58" t="s">
        <v>467</v>
      </c>
      <c r="F74" s="65" t="s">
        <v>260</v>
      </c>
      <c r="G74" s="65" t="s">
        <v>263</v>
      </c>
      <c r="H74" s="66">
        <v>5677</v>
      </c>
      <c r="I74" s="60">
        <v>7250</v>
      </c>
      <c r="J74" s="60">
        <v>17252</v>
      </c>
      <c r="K74" s="61">
        <f t="shared" si="3"/>
        <v>10002</v>
      </c>
      <c r="L74" s="62" t="s">
        <v>75</v>
      </c>
      <c r="M74" s="67">
        <v>200</v>
      </c>
      <c r="N74" s="63">
        <f t="shared" si="4"/>
        <v>50.01</v>
      </c>
    </row>
    <row r="75" spans="2:14" x14ac:dyDescent="0.25">
      <c r="B75" s="57">
        <v>44214</v>
      </c>
      <c r="C75" s="64" t="s">
        <v>167</v>
      </c>
      <c r="D75" s="58" t="s">
        <v>472</v>
      </c>
      <c r="E75" s="58" t="s">
        <v>396</v>
      </c>
      <c r="F75" s="65" t="s">
        <v>134</v>
      </c>
      <c r="G75" s="65" t="s">
        <v>486</v>
      </c>
      <c r="H75" s="66">
        <v>5692</v>
      </c>
      <c r="I75" s="60">
        <v>14930</v>
      </c>
      <c r="J75" s="60">
        <v>50040</v>
      </c>
      <c r="K75" s="61">
        <f t="shared" si="3"/>
        <v>35110</v>
      </c>
      <c r="L75" s="62" t="s">
        <v>75</v>
      </c>
      <c r="M75" s="67">
        <v>700</v>
      </c>
      <c r="N75" s="63">
        <f t="shared" si="4"/>
        <v>50.157142857142858</v>
      </c>
    </row>
    <row r="76" spans="2:14" x14ac:dyDescent="0.25">
      <c r="B76" s="57">
        <v>44214</v>
      </c>
      <c r="C76" s="64" t="s">
        <v>167</v>
      </c>
      <c r="D76" s="58" t="s">
        <v>295</v>
      </c>
      <c r="E76" s="58" t="s">
        <v>473</v>
      </c>
      <c r="F76" s="65" t="s">
        <v>134</v>
      </c>
      <c r="G76" s="65" t="s">
        <v>485</v>
      </c>
      <c r="H76" s="66">
        <v>5691</v>
      </c>
      <c r="I76" s="60">
        <v>16140</v>
      </c>
      <c r="J76" s="60">
        <v>51250</v>
      </c>
      <c r="K76" s="61">
        <f t="shared" si="3"/>
        <v>35110</v>
      </c>
      <c r="L76" s="62" t="s">
        <v>75</v>
      </c>
      <c r="M76" s="67">
        <v>700</v>
      </c>
      <c r="N76" s="63">
        <f t="shared" si="4"/>
        <v>50.157142857142858</v>
      </c>
    </row>
    <row r="77" spans="2:14" x14ac:dyDescent="0.25">
      <c r="B77" s="57">
        <v>44215</v>
      </c>
      <c r="C77" s="64" t="s">
        <v>205</v>
      </c>
      <c r="D77" s="58" t="s">
        <v>292</v>
      </c>
      <c r="E77" s="58" t="s">
        <v>227</v>
      </c>
      <c r="F77" s="65" t="s">
        <v>223</v>
      </c>
      <c r="G77" s="65" t="s">
        <v>493</v>
      </c>
      <c r="H77" s="66">
        <v>15359</v>
      </c>
      <c r="I77" s="60">
        <v>15540</v>
      </c>
      <c r="J77" s="60">
        <v>6440</v>
      </c>
      <c r="K77" s="61">
        <f t="shared" si="3"/>
        <v>-9100</v>
      </c>
      <c r="L77" s="62" t="s">
        <v>75</v>
      </c>
      <c r="M77" s="67">
        <v>180</v>
      </c>
      <c r="N77" s="63">
        <f t="shared" si="4"/>
        <v>-50.555555555555557</v>
      </c>
    </row>
    <row r="78" spans="2:14" x14ac:dyDescent="0.25">
      <c r="B78" s="57">
        <v>44215</v>
      </c>
      <c r="C78" s="64" t="s">
        <v>205</v>
      </c>
      <c r="D78" s="58" t="s">
        <v>304</v>
      </c>
      <c r="E78" s="58" t="s">
        <v>222</v>
      </c>
      <c r="F78" s="65" t="s">
        <v>223</v>
      </c>
      <c r="G78" s="65" t="s">
        <v>494</v>
      </c>
      <c r="H78" s="66">
        <v>15360</v>
      </c>
      <c r="I78" s="60">
        <v>15830</v>
      </c>
      <c r="J78" s="60">
        <v>6700</v>
      </c>
      <c r="K78" s="61">
        <f t="shared" si="3"/>
        <v>-9130</v>
      </c>
      <c r="L78" s="62" t="s">
        <v>75</v>
      </c>
      <c r="M78" s="67">
        <v>180</v>
      </c>
      <c r="N78" s="63">
        <f t="shared" si="4"/>
        <v>-50.722222222222221</v>
      </c>
    </row>
    <row r="79" spans="2:14" x14ac:dyDescent="0.25">
      <c r="B79" s="57">
        <v>44215</v>
      </c>
      <c r="C79" s="64" t="s">
        <v>205</v>
      </c>
      <c r="D79" s="58" t="s">
        <v>292</v>
      </c>
      <c r="E79" s="58" t="s">
        <v>227</v>
      </c>
      <c r="F79" s="65" t="s">
        <v>223</v>
      </c>
      <c r="G79" s="65" t="s">
        <v>496</v>
      </c>
      <c r="H79" s="66">
        <v>15361</v>
      </c>
      <c r="I79" s="60">
        <v>16860</v>
      </c>
      <c r="J79" s="60">
        <v>6390</v>
      </c>
      <c r="K79" s="61">
        <f t="shared" si="3"/>
        <v>-10470</v>
      </c>
      <c r="L79" s="62" t="s">
        <v>75</v>
      </c>
      <c r="M79" s="67">
        <v>210</v>
      </c>
      <c r="N79" s="63">
        <f t="shared" si="4"/>
        <v>-49.857142857142854</v>
      </c>
    </row>
    <row r="80" spans="2:14" x14ac:dyDescent="0.25">
      <c r="B80" s="57">
        <v>44215</v>
      </c>
      <c r="C80" s="64" t="s">
        <v>205</v>
      </c>
      <c r="D80" s="58" t="s">
        <v>304</v>
      </c>
      <c r="E80" s="58" t="s">
        <v>222</v>
      </c>
      <c r="F80" s="65" t="s">
        <v>223</v>
      </c>
      <c r="G80" s="65" t="s">
        <v>497</v>
      </c>
      <c r="H80" s="66">
        <v>15362</v>
      </c>
      <c r="I80" s="60">
        <v>17910</v>
      </c>
      <c r="J80" s="60">
        <v>6700</v>
      </c>
      <c r="K80" s="61">
        <f t="shared" si="3"/>
        <v>-11210</v>
      </c>
      <c r="L80" s="62" t="s">
        <v>75</v>
      </c>
      <c r="M80" s="67">
        <v>219</v>
      </c>
      <c r="N80" s="63">
        <f t="shared" si="4"/>
        <v>-51.187214611872143</v>
      </c>
    </row>
    <row r="81" spans="2:14" x14ac:dyDescent="0.25">
      <c r="B81" s="57">
        <v>44215</v>
      </c>
      <c r="C81" s="64" t="s">
        <v>205</v>
      </c>
      <c r="D81" s="58" t="s">
        <v>292</v>
      </c>
      <c r="E81" s="58" t="s">
        <v>227</v>
      </c>
      <c r="F81" s="65" t="s">
        <v>223</v>
      </c>
      <c r="G81" s="65" t="s">
        <v>498</v>
      </c>
      <c r="H81" s="66">
        <v>15363</v>
      </c>
      <c r="I81" s="60">
        <v>16110</v>
      </c>
      <c r="J81" s="60">
        <v>6390</v>
      </c>
      <c r="K81" s="61">
        <f t="shared" si="3"/>
        <v>-9720</v>
      </c>
      <c r="L81" s="62" t="s">
        <v>75</v>
      </c>
      <c r="M81" s="67">
        <v>192</v>
      </c>
      <c r="N81" s="63">
        <f t="shared" si="4"/>
        <v>-50.625</v>
      </c>
    </row>
    <row r="82" spans="2:14" x14ac:dyDescent="0.25">
      <c r="B82" s="57">
        <v>44215</v>
      </c>
      <c r="C82" s="64" t="s">
        <v>205</v>
      </c>
      <c r="D82" s="58" t="s">
        <v>472</v>
      </c>
      <c r="E82" s="58" t="s">
        <v>396</v>
      </c>
      <c r="F82" s="65" t="s">
        <v>134</v>
      </c>
      <c r="G82" s="65" t="s">
        <v>485</v>
      </c>
      <c r="H82" s="66">
        <v>5693</v>
      </c>
      <c r="I82" s="60">
        <v>14920</v>
      </c>
      <c r="J82" s="60">
        <v>50020</v>
      </c>
      <c r="K82" s="61">
        <f t="shared" si="3"/>
        <v>35100</v>
      </c>
      <c r="L82" s="62" t="s">
        <v>75</v>
      </c>
      <c r="M82" s="67">
        <v>700</v>
      </c>
      <c r="N82" s="63">
        <f t="shared" si="4"/>
        <v>50.142857142857146</v>
      </c>
    </row>
    <row r="83" spans="2:14" x14ac:dyDescent="0.25">
      <c r="B83" s="57">
        <v>44216</v>
      </c>
      <c r="C83" s="64" t="s">
        <v>262</v>
      </c>
      <c r="D83" s="58" t="s">
        <v>295</v>
      </c>
      <c r="E83" s="58" t="s">
        <v>473</v>
      </c>
      <c r="F83" s="65" t="s">
        <v>134</v>
      </c>
      <c r="G83" s="65" t="s">
        <v>486</v>
      </c>
      <c r="H83" s="66">
        <v>5694</v>
      </c>
      <c r="I83" s="60">
        <v>16170</v>
      </c>
      <c r="J83" s="60">
        <v>51180</v>
      </c>
      <c r="K83" s="61">
        <f t="shared" si="3"/>
        <v>35010</v>
      </c>
      <c r="L83" s="62" t="s">
        <v>75</v>
      </c>
      <c r="M83" s="67">
        <v>700</v>
      </c>
      <c r="N83" s="63">
        <f t="shared" si="4"/>
        <v>50.014285714285712</v>
      </c>
    </row>
    <row r="84" spans="2:14" x14ac:dyDescent="0.25">
      <c r="B84" s="57">
        <v>44216</v>
      </c>
      <c r="C84" s="64" t="s">
        <v>262</v>
      </c>
      <c r="D84" s="58" t="s">
        <v>383</v>
      </c>
      <c r="E84" s="58" t="s">
        <v>222</v>
      </c>
      <c r="F84" s="65" t="s">
        <v>224</v>
      </c>
      <c r="G84" s="65" t="s">
        <v>400</v>
      </c>
      <c r="H84" s="66">
        <v>15405</v>
      </c>
      <c r="I84" s="60">
        <v>6580</v>
      </c>
      <c r="J84" s="60">
        <v>17120</v>
      </c>
      <c r="K84" s="61">
        <f t="shared" si="3"/>
        <v>10540</v>
      </c>
      <c r="L84" s="62" t="s">
        <v>75</v>
      </c>
      <c r="M84" s="67">
        <v>210</v>
      </c>
      <c r="N84" s="63">
        <f t="shared" si="4"/>
        <v>50.19047619047619</v>
      </c>
    </row>
    <row r="85" spans="2:14" x14ac:dyDescent="0.25">
      <c r="B85" s="57">
        <v>44216</v>
      </c>
      <c r="C85" s="64" t="s">
        <v>262</v>
      </c>
      <c r="D85" s="58" t="s">
        <v>292</v>
      </c>
      <c r="E85" s="58" t="s">
        <v>227</v>
      </c>
      <c r="F85" s="65" t="s">
        <v>223</v>
      </c>
      <c r="G85" s="65" t="s">
        <v>507</v>
      </c>
      <c r="H85" s="66">
        <v>15358</v>
      </c>
      <c r="I85" s="60">
        <v>15350</v>
      </c>
      <c r="J85" s="60">
        <v>6340</v>
      </c>
      <c r="K85" s="61">
        <f t="shared" si="3"/>
        <v>-9010</v>
      </c>
      <c r="L85" s="62" t="s">
        <v>75</v>
      </c>
      <c r="M85" s="67">
        <v>179</v>
      </c>
      <c r="N85" s="63">
        <f t="shared" si="4"/>
        <v>-50.33519553072626</v>
      </c>
    </row>
    <row r="86" spans="2:14" x14ac:dyDescent="0.25">
      <c r="B86" s="57">
        <v>44216</v>
      </c>
      <c r="C86" s="64" t="s">
        <v>262</v>
      </c>
      <c r="D86" s="58" t="s">
        <v>383</v>
      </c>
      <c r="E86" s="58" t="s">
        <v>222</v>
      </c>
      <c r="F86" s="65" t="s">
        <v>223</v>
      </c>
      <c r="G86" s="65" t="s">
        <v>510</v>
      </c>
      <c r="H86" s="66">
        <v>15365</v>
      </c>
      <c r="I86" s="60">
        <v>17560</v>
      </c>
      <c r="J86" s="60">
        <v>6670</v>
      </c>
      <c r="K86" s="61">
        <f t="shared" si="3"/>
        <v>-10890</v>
      </c>
      <c r="L86" s="62" t="s">
        <v>75</v>
      </c>
      <c r="M86" s="67">
        <v>216</v>
      </c>
      <c r="N86" s="63">
        <f t="shared" si="4"/>
        <v>-50.416666666666664</v>
      </c>
    </row>
    <row r="87" spans="2:14" x14ac:dyDescent="0.25">
      <c r="B87" s="57">
        <v>44216</v>
      </c>
      <c r="C87" s="64" t="s">
        <v>262</v>
      </c>
      <c r="D87" s="58" t="s">
        <v>292</v>
      </c>
      <c r="E87" s="58" t="s">
        <v>222</v>
      </c>
      <c r="F87" s="65" t="s">
        <v>224</v>
      </c>
      <c r="G87" s="65" t="s">
        <v>400</v>
      </c>
      <c r="H87" s="66">
        <v>15406</v>
      </c>
      <c r="I87" s="60">
        <v>6800</v>
      </c>
      <c r="J87" s="60">
        <v>19440</v>
      </c>
      <c r="K87" s="61">
        <f t="shared" si="3"/>
        <v>12640</v>
      </c>
      <c r="L87" s="62" t="s">
        <v>75</v>
      </c>
      <c r="M87" s="67">
        <v>252</v>
      </c>
      <c r="N87" s="63">
        <f t="shared" si="4"/>
        <v>50.158730158730158</v>
      </c>
    </row>
    <row r="88" spans="2:14" x14ac:dyDescent="0.25">
      <c r="B88" s="57">
        <v>44216</v>
      </c>
      <c r="C88" s="64" t="s">
        <v>262</v>
      </c>
      <c r="D88" s="58" t="s">
        <v>292</v>
      </c>
      <c r="E88" s="58" t="s">
        <v>222</v>
      </c>
      <c r="F88" s="65" t="s">
        <v>223</v>
      </c>
      <c r="G88" s="65" t="s">
        <v>516</v>
      </c>
      <c r="H88" s="66">
        <v>15366</v>
      </c>
      <c r="I88" s="60">
        <v>15840</v>
      </c>
      <c r="J88" s="60">
        <v>6690</v>
      </c>
      <c r="K88" s="61">
        <f t="shared" si="3"/>
        <v>-9150</v>
      </c>
      <c r="L88" s="62" t="s">
        <v>75</v>
      </c>
      <c r="M88" s="67">
        <v>180</v>
      </c>
      <c r="N88" s="63">
        <f t="shared" si="4"/>
        <v>-50.833333333333336</v>
      </c>
    </row>
    <row r="89" spans="2:14" x14ac:dyDescent="0.25">
      <c r="B89" s="57">
        <v>44217</v>
      </c>
      <c r="C89" s="64" t="s">
        <v>70</v>
      </c>
      <c r="D89" s="58" t="s">
        <v>295</v>
      </c>
      <c r="E89" s="58" t="s">
        <v>473</v>
      </c>
      <c r="F89" s="65" t="s">
        <v>134</v>
      </c>
      <c r="G89" s="65" t="s">
        <v>485</v>
      </c>
      <c r="H89" s="66">
        <v>5704</v>
      </c>
      <c r="I89" s="60">
        <v>16150</v>
      </c>
      <c r="J89" s="60">
        <v>51260</v>
      </c>
      <c r="K89" s="61">
        <f t="shared" si="3"/>
        <v>35110</v>
      </c>
      <c r="L89" s="62" t="s">
        <v>75</v>
      </c>
      <c r="M89" s="67">
        <v>700</v>
      </c>
      <c r="N89" s="63">
        <f t="shared" si="4"/>
        <v>50.157142857142858</v>
      </c>
    </row>
    <row r="90" spans="2:14" x14ac:dyDescent="0.25">
      <c r="B90" s="57">
        <v>44217</v>
      </c>
      <c r="C90" s="64" t="s">
        <v>70</v>
      </c>
      <c r="D90" s="58" t="s">
        <v>360</v>
      </c>
      <c r="E90" s="58" t="s">
        <v>201</v>
      </c>
      <c r="F90" s="65" t="s">
        <v>134</v>
      </c>
      <c r="G90" s="65" t="s">
        <v>485</v>
      </c>
      <c r="H90" s="66">
        <v>5705</v>
      </c>
      <c r="I90" s="60">
        <v>16350</v>
      </c>
      <c r="J90" s="60">
        <v>51590</v>
      </c>
      <c r="K90" s="61">
        <f t="shared" si="3"/>
        <v>35240</v>
      </c>
      <c r="L90" s="62" t="s">
        <v>75</v>
      </c>
      <c r="M90" s="67">
        <v>700</v>
      </c>
      <c r="N90" s="63">
        <f t="shared" si="4"/>
        <v>50.342857142857142</v>
      </c>
    </row>
    <row r="91" spans="2:14" x14ac:dyDescent="0.25">
      <c r="B91" s="57">
        <v>44218</v>
      </c>
      <c r="C91" s="64" t="s">
        <v>297</v>
      </c>
      <c r="D91" s="58" t="s">
        <v>158</v>
      </c>
      <c r="E91" s="58" t="s">
        <v>306</v>
      </c>
      <c r="F91" s="65" t="s">
        <v>224</v>
      </c>
      <c r="G91" s="65" t="s">
        <v>547</v>
      </c>
      <c r="H91" s="66">
        <v>15410</v>
      </c>
      <c r="I91" s="60">
        <v>17640</v>
      </c>
      <c r="J91" s="60">
        <v>42910</v>
      </c>
      <c r="K91" s="61">
        <f t="shared" si="3"/>
        <v>25270</v>
      </c>
      <c r="L91" s="62" t="s">
        <v>75</v>
      </c>
      <c r="M91" s="67">
        <v>504</v>
      </c>
      <c r="N91" s="63">
        <f t="shared" si="4"/>
        <v>50.138888888888886</v>
      </c>
    </row>
    <row r="92" spans="2:14" x14ac:dyDescent="0.25">
      <c r="B92" s="57">
        <v>44218</v>
      </c>
      <c r="C92" s="64" t="s">
        <v>297</v>
      </c>
      <c r="D92" s="58" t="s">
        <v>292</v>
      </c>
      <c r="E92" s="58" t="s">
        <v>222</v>
      </c>
      <c r="F92" s="65" t="s">
        <v>224</v>
      </c>
      <c r="G92" s="65" t="s">
        <v>547</v>
      </c>
      <c r="H92" s="66">
        <v>15411</v>
      </c>
      <c r="I92" s="60">
        <v>6700</v>
      </c>
      <c r="J92" s="60">
        <v>19350</v>
      </c>
      <c r="K92" s="61">
        <f t="shared" si="3"/>
        <v>12650</v>
      </c>
      <c r="L92" s="62" t="s">
        <v>75</v>
      </c>
      <c r="M92" s="67">
        <v>252</v>
      </c>
      <c r="N92" s="63">
        <f t="shared" si="4"/>
        <v>50.198412698412696</v>
      </c>
    </row>
    <row r="93" spans="2:14" x14ac:dyDescent="0.25">
      <c r="B93" s="57">
        <v>44218</v>
      </c>
      <c r="C93" s="64" t="s">
        <v>297</v>
      </c>
      <c r="D93" s="58" t="s">
        <v>158</v>
      </c>
      <c r="E93" s="58" t="s">
        <v>306</v>
      </c>
      <c r="F93" s="65" t="s">
        <v>224</v>
      </c>
      <c r="G93" s="65" t="s">
        <v>547</v>
      </c>
      <c r="H93" s="66">
        <v>15412</v>
      </c>
      <c r="I93" s="60">
        <v>17600</v>
      </c>
      <c r="J93" s="60">
        <v>42920</v>
      </c>
      <c r="K93" s="61">
        <f t="shared" si="3"/>
        <v>25320</v>
      </c>
      <c r="L93" s="62" t="s">
        <v>75</v>
      </c>
      <c r="M93" s="67">
        <v>504</v>
      </c>
      <c r="N93" s="63">
        <f t="shared" si="4"/>
        <v>50.238095238095241</v>
      </c>
    </row>
    <row r="94" spans="2:14" x14ac:dyDescent="0.25">
      <c r="B94" s="57">
        <v>44218</v>
      </c>
      <c r="C94" s="64" t="s">
        <v>297</v>
      </c>
      <c r="D94" s="58" t="s">
        <v>292</v>
      </c>
      <c r="E94" s="58" t="s">
        <v>222</v>
      </c>
      <c r="F94" s="65" t="s">
        <v>224</v>
      </c>
      <c r="G94" s="65" t="s">
        <v>547</v>
      </c>
      <c r="H94" s="66">
        <v>15413</v>
      </c>
      <c r="I94" s="60">
        <v>6650</v>
      </c>
      <c r="J94" s="60">
        <v>19340</v>
      </c>
      <c r="K94" s="61">
        <f t="shared" si="3"/>
        <v>12690</v>
      </c>
      <c r="L94" s="62" t="s">
        <v>75</v>
      </c>
      <c r="M94" s="67">
        <v>252</v>
      </c>
      <c r="N94" s="63">
        <f t="shared" si="4"/>
        <v>50.357142857142854</v>
      </c>
    </row>
    <row r="95" spans="2:14" x14ac:dyDescent="0.25">
      <c r="B95" s="57">
        <v>44218</v>
      </c>
      <c r="C95" s="64" t="s">
        <v>297</v>
      </c>
      <c r="D95" s="58" t="s">
        <v>158</v>
      </c>
      <c r="E95" s="58" t="s">
        <v>306</v>
      </c>
      <c r="F95" s="65" t="s">
        <v>224</v>
      </c>
      <c r="G95" s="65" t="s">
        <v>547</v>
      </c>
      <c r="H95" s="66">
        <v>15415</v>
      </c>
      <c r="I95" s="60">
        <v>17570</v>
      </c>
      <c r="J95" s="60">
        <v>42900</v>
      </c>
      <c r="K95" s="61">
        <f t="shared" si="3"/>
        <v>25330</v>
      </c>
      <c r="L95" s="62" t="s">
        <v>75</v>
      </c>
      <c r="M95" s="67">
        <v>504</v>
      </c>
      <c r="N95" s="63">
        <f t="shared" si="4"/>
        <v>50.257936507936506</v>
      </c>
    </row>
    <row r="96" spans="2:14" x14ac:dyDescent="0.25">
      <c r="B96" s="57">
        <v>44218</v>
      </c>
      <c r="C96" s="64" t="s">
        <v>297</v>
      </c>
      <c r="D96" s="58" t="s">
        <v>360</v>
      </c>
      <c r="E96" s="58" t="s">
        <v>201</v>
      </c>
      <c r="F96" s="65" t="s">
        <v>134</v>
      </c>
      <c r="G96" s="65" t="s">
        <v>486</v>
      </c>
      <c r="H96" s="66">
        <v>5706</v>
      </c>
      <c r="I96" s="60">
        <v>16380</v>
      </c>
      <c r="J96" s="60">
        <v>51650</v>
      </c>
      <c r="K96" s="61">
        <f t="shared" si="3"/>
        <v>35270</v>
      </c>
      <c r="L96" s="62" t="s">
        <v>75</v>
      </c>
      <c r="M96" s="67">
        <v>700</v>
      </c>
      <c r="N96" s="63">
        <f t="shared" si="4"/>
        <v>50.385714285714286</v>
      </c>
    </row>
    <row r="97" spans="2:14" x14ac:dyDescent="0.25">
      <c r="B97" s="57">
        <v>44218</v>
      </c>
      <c r="C97" s="64" t="s">
        <v>297</v>
      </c>
      <c r="D97" s="58" t="s">
        <v>158</v>
      </c>
      <c r="E97" s="58" t="s">
        <v>306</v>
      </c>
      <c r="F97" s="65" t="s">
        <v>223</v>
      </c>
      <c r="G97" s="65" t="s">
        <v>548</v>
      </c>
      <c r="H97" s="66">
        <v>15367</v>
      </c>
      <c r="I97" s="60">
        <v>33960</v>
      </c>
      <c r="J97" s="60">
        <v>16320</v>
      </c>
      <c r="K97" s="61">
        <f t="shared" si="3"/>
        <v>-17640</v>
      </c>
      <c r="L97" s="62" t="s">
        <v>75</v>
      </c>
      <c r="M97" s="67">
        <v>342</v>
      </c>
      <c r="N97" s="63">
        <f t="shared" si="4"/>
        <v>-51.578947368421055</v>
      </c>
    </row>
    <row r="98" spans="2:14" x14ac:dyDescent="0.25">
      <c r="B98" s="57">
        <v>44219</v>
      </c>
      <c r="C98" s="64" t="s">
        <v>330</v>
      </c>
      <c r="D98" s="58" t="s">
        <v>295</v>
      </c>
      <c r="E98" s="58" t="s">
        <v>473</v>
      </c>
      <c r="F98" s="65" t="s">
        <v>552</v>
      </c>
      <c r="G98" s="65" t="s">
        <v>557</v>
      </c>
      <c r="H98" s="66">
        <v>5708</v>
      </c>
      <c r="I98" s="60">
        <v>16020</v>
      </c>
      <c r="J98" s="60">
        <v>51120</v>
      </c>
      <c r="K98" s="61">
        <f t="shared" si="3"/>
        <v>35100</v>
      </c>
      <c r="L98" s="62" t="s">
        <v>75</v>
      </c>
      <c r="M98" s="67">
        <v>700</v>
      </c>
      <c r="N98" s="63">
        <f t="shared" si="4"/>
        <v>50.142857142857146</v>
      </c>
    </row>
    <row r="99" spans="2:14" x14ac:dyDescent="0.25">
      <c r="B99" s="57">
        <v>44219</v>
      </c>
      <c r="C99" s="64" t="s">
        <v>330</v>
      </c>
      <c r="D99" s="58" t="s">
        <v>553</v>
      </c>
      <c r="E99" s="58" t="s">
        <v>554</v>
      </c>
      <c r="F99" s="65" t="s">
        <v>552</v>
      </c>
      <c r="G99" s="65" t="s">
        <v>557</v>
      </c>
      <c r="H99" s="66">
        <v>5711</v>
      </c>
      <c r="I99" s="60">
        <v>17720</v>
      </c>
      <c r="J99" s="60">
        <v>52760</v>
      </c>
      <c r="K99" s="61">
        <f t="shared" si="3"/>
        <v>35040</v>
      </c>
      <c r="L99" s="62" t="s">
        <v>75</v>
      </c>
      <c r="M99" s="67">
        <v>700</v>
      </c>
      <c r="N99" s="63">
        <f t="shared" si="4"/>
        <v>50.057142857142857</v>
      </c>
    </row>
    <row r="100" spans="2:14" x14ac:dyDescent="0.25">
      <c r="B100" s="57">
        <v>44219</v>
      </c>
      <c r="C100" s="64" t="s">
        <v>330</v>
      </c>
      <c r="D100" s="58" t="s">
        <v>555</v>
      </c>
      <c r="E100" s="58" t="s">
        <v>556</v>
      </c>
      <c r="F100" s="65" t="s">
        <v>552</v>
      </c>
      <c r="G100" s="65" t="s">
        <v>400</v>
      </c>
      <c r="H100" s="66">
        <v>5712</v>
      </c>
      <c r="I100" s="60">
        <v>16810</v>
      </c>
      <c r="J100" s="60">
        <v>51890</v>
      </c>
      <c r="K100" s="61">
        <f t="shared" si="3"/>
        <v>35080</v>
      </c>
      <c r="L100" s="62" t="s">
        <v>75</v>
      </c>
      <c r="M100" s="67">
        <v>700</v>
      </c>
      <c r="N100" s="63">
        <f t="shared" si="4"/>
        <v>50.114285714285714</v>
      </c>
    </row>
    <row r="101" spans="2:14" x14ac:dyDescent="0.25">
      <c r="B101" s="57">
        <v>44219</v>
      </c>
      <c r="C101" s="64" t="s">
        <v>330</v>
      </c>
      <c r="D101" s="58" t="s">
        <v>158</v>
      </c>
      <c r="E101" s="58" t="s">
        <v>306</v>
      </c>
      <c r="F101" s="65" t="s">
        <v>134</v>
      </c>
      <c r="G101" s="65" t="s">
        <v>485</v>
      </c>
      <c r="H101" s="66">
        <v>5713</v>
      </c>
      <c r="I101" s="60">
        <v>15640</v>
      </c>
      <c r="J101" s="60">
        <v>50740</v>
      </c>
      <c r="K101" s="61">
        <f t="shared" si="3"/>
        <v>35100</v>
      </c>
      <c r="L101" s="62" t="s">
        <v>75</v>
      </c>
      <c r="M101" s="67">
        <v>700</v>
      </c>
      <c r="N101" s="63">
        <f t="shared" si="4"/>
        <v>50.142857142857146</v>
      </c>
    </row>
    <row r="102" spans="2:14" x14ac:dyDescent="0.25">
      <c r="B102" s="57">
        <v>44221</v>
      </c>
      <c r="C102" s="64" t="s">
        <v>167</v>
      </c>
      <c r="D102" s="58" t="s">
        <v>169</v>
      </c>
      <c r="E102" s="58" t="s">
        <v>259</v>
      </c>
      <c r="F102" s="65" t="s">
        <v>260</v>
      </c>
      <c r="G102" s="65" t="s">
        <v>574</v>
      </c>
      <c r="H102" s="66">
        <v>5714</v>
      </c>
      <c r="I102" s="60">
        <v>17740</v>
      </c>
      <c r="J102" s="60">
        <v>49020</v>
      </c>
      <c r="K102" s="61">
        <v>30176</v>
      </c>
      <c r="L102" s="62" t="s">
        <v>75</v>
      </c>
      <c r="M102" s="67">
        <v>600</v>
      </c>
      <c r="N102" s="63">
        <f t="shared" si="4"/>
        <v>50.293333333333337</v>
      </c>
    </row>
    <row r="103" spans="2:14" x14ac:dyDescent="0.25">
      <c r="B103" s="57">
        <v>44221</v>
      </c>
      <c r="C103" s="64" t="s">
        <v>167</v>
      </c>
      <c r="D103" s="58" t="s">
        <v>390</v>
      </c>
      <c r="E103" s="58" t="s">
        <v>222</v>
      </c>
      <c r="F103" s="65" t="s">
        <v>224</v>
      </c>
      <c r="G103" s="65" t="s">
        <v>400</v>
      </c>
      <c r="H103" s="66">
        <v>15418</v>
      </c>
      <c r="I103" s="60">
        <v>6640</v>
      </c>
      <c r="J103" s="60">
        <v>19320</v>
      </c>
      <c r="K103" s="61">
        <f t="shared" si="3"/>
        <v>12680</v>
      </c>
      <c r="L103" s="62" t="s">
        <v>75</v>
      </c>
      <c r="M103" s="67">
        <v>252</v>
      </c>
      <c r="N103" s="63">
        <f t="shared" si="4"/>
        <v>50.317460317460316</v>
      </c>
    </row>
    <row r="104" spans="2:14" x14ac:dyDescent="0.25">
      <c r="B104" s="57">
        <v>44221</v>
      </c>
      <c r="C104" s="64" t="s">
        <v>167</v>
      </c>
      <c r="D104" s="58" t="s">
        <v>158</v>
      </c>
      <c r="E104" s="58" t="s">
        <v>306</v>
      </c>
      <c r="F104" s="65" t="s">
        <v>134</v>
      </c>
      <c r="G104" s="65" t="s">
        <v>485</v>
      </c>
      <c r="H104" s="66">
        <v>5718</v>
      </c>
      <c r="I104" s="60">
        <v>15870</v>
      </c>
      <c r="J104" s="60">
        <v>51150</v>
      </c>
      <c r="K104" s="61">
        <f t="shared" si="3"/>
        <v>35280</v>
      </c>
      <c r="L104" s="62" t="s">
        <v>75</v>
      </c>
      <c r="M104" s="67">
        <v>700</v>
      </c>
      <c r="N104" s="63">
        <f t="shared" si="4"/>
        <v>50.4</v>
      </c>
    </row>
    <row r="105" spans="2:14" x14ac:dyDescent="0.25">
      <c r="B105" s="57">
        <v>44221</v>
      </c>
      <c r="C105" s="64" t="s">
        <v>167</v>
      </c>
      <c r="D105" s="58" t="s">
        <v>472</v>
      </c>
      <c r="E105" s="58" t="s">
        <v>396</v>
      </c>
      <c r="F105" s="65" t="s">
        <v>224</v>
      </c>
      <c r="G105" s="65" t="s">
        <v>400</v>
      </c>
      <c r="H105" s="66">
        <v>15419</v>
      </c>
      <c r="I105" s="60">
        <v>14140</v>
      </c>
      <c r="J105" s="60">
        <v>18370</v>
      </c>
      <c r="K105" s="61">
        <f t="shared" si="3"/>
        <v>4230</v>
      </c>
      <c r="L105" s="62" t="s">
        <v>75</v>
      </c>
      <c r="M105" s="67">
        <v>84</v>
      </c>
      <c r="N105" s="63">
        <f t="shared" si="4"/>
        <v>50.357142857142854</v>
      </c>
    </row>
    <row r="106" spans="2:14" x14ac:dyDescent="0.25">
      <c r="B106" s="57">
        <v>44221</v>
      </c>
      <c r="C106" s="64" t="s">
        <v>167</v>
      </c>
      <c r="D106" s="58" t="s">
        <v>390</v>
      </c>
      <c r="E106" s="58" t="s">
        <v>222</v>
      </c>
      <c r="F106" s="65" t="s">
        <v>223</v>
      </c>
      <c r="G106" s="65" t="s">
        <v>576</v>
      </c>
      <c r="H106" s="66">
        <v>15371</v>
      </c>
      <c r="I106" s="60">
        <v>16130</v>
      </c>
      <c r="J106" s="60">
        <v>10080</v>
      </c>
      <c r="K106" s="61">
        <f t="shared" si="3"/>
        <v>-6050</v>
      </c>
      <c r="L106" s="62" t="s">
        <v>75</v>
      </c>
      <c r="M106" s="67">
        <v>186</v>
      </c>
      <c r="N106" s="63">
        <f t="shared" si="4"/>
        <v>-32.526881720430104</v>
      </c>
    </row>
    <row r="107" spans="2:14" x14ac:dyDescent="0.25">
      <c r="B107" s="57">
        <v>44221</v>
      </c>
      <c r="C107" s="64" t="s">
        <v>167</v>
      </c>
      <c r="D107" s="58" t="s">
        <v>170</v>
      </c>
      <c r="E107" s="58" t="s">
        <v>171</v>
      </c>
      <c r="F107" s="65" t="s">
        <v>260</v>
      </c>
      <c r="G107" s="65" t="s">
        <v>574</v>
      </c>
      <c r="H107" s="66">
        <v>5715</v>
      </c>
      <c r="I107" s="60">
        <v>16990</v>
      </c>
      <c r="J107" s="60">
        <v>47176</v>
      </c>
      <c r="K107" s="61">
        <f t="shared" si="3"/>
        <v>30186</v>
      </c>
      <c r="L107" s="62" t="s">
        <v>75</v>
      </c>
      <c r="M107" s="67">
        <v>600</v>
      </c>
      <c r="N107" s="63">
        <f t="shared" si="4"/>
        <v>50.31</v>
      </c>
    </row>
    <row r="108" spans="2:14" x14ac:dyDescent="0.25">
      <c r="B108" s="57">
        <v>44222</v>
      </c>
      <c r="C108" s="64" t="s">
        <v>205</v>
      </c>
      <c r="D108" s="58" t="s">
        <v>360</v>
      </c>
      <c r="E108" s="58" t="s">
        <v>201</v>
      </c>
      <c r="F108" s="65" t="s">
        <v>224</v>
      </c>
      <c r="G108" s="65" t="s">
        <v>585</v>
      </c>
      <c r="H108" s="66">
        <v>15420</v>
      </c>
      <c r="I108" s="60">
        <v>16470</v>
      </c>
      <c r="J108" s="60">
        <v>41780</v>
      </c>
      <c r="K108" s="61">
        <f t="shared" si="3"/>
        <v>25310</v>
      </c>
      <c r="L108" s="62" t="s">
        <v>75</v>
      </c>
      <c r="M108" s="67">
        <v>503</v>
      </c>
      <c r="N108" s="63">
        <f t="shared" si="4"/>
        <v>50.318091451292247</v>
      </c>
    </row>
    <row r="109" spans="2:14" x14ac:dyDescent="0.25">
      <c r="B109" s="57">
        <v>44222</v>
      </c>
      <c r="C109" s="64" t="s">
        <v>205</v>
      </c>
      <c r="D109" s="58" t="s">
        <v>584</v>
      </c>
      <c r="E109" s="58" t="s">
        <v>222</v>
      </c>
      <c r="F109" s="65" t="s">
        <v>224</v>
      </c>
      <c r="G109" s="65" t="s">
        <v>585</v>
      </c>
      <c r="H109" s="66">
        <v>15421</v>
      </c>
      <c r="I109" s="60">
        <v>6590</v>
      </c>
      <c r="J109" s="60">
        <v>17170</v>
      </c>
      <c r="K109" s="61">
        <f t="shared" si="3"/>
        <v>10580</v>
      </c>
      <c r="L109" s="62" t="s">
        <v>75</v>
      </c>
      <c r="M109" s="67">
        <v>210</v>
      </c>
      <c r="N109" s="63">
        <f t="shared" si="4"/>
        <v>50.38095238095238</v>
      </c>
    </row>
    <row r="110" spans="2:14" x14ac:dyDescent="0.25">
      <c r="B110" s="57">
        <v>44222</v>
      </c>
      <c r="C110" s="64" t="s">
        <v>205</v>
      </c>
      <c r="D110" s="58" t="s">
        <v>295</v>
      </c>
      <c r="E110" s="58" t="s">
        <v>227</v>
      </c>
      <c r="F110" s="65" t="s">
        <v>224</v>
      </c>
      <c r="G110" s="65" t="s">
        <v>585</v>
      </c>
      <c r="H110" s="66">
        <v>15422</v>
      </c>
      <c r="I110" s="60">
        <v>6400</v>
      </c>
      <c r="J110" s="60">
        <v>16950</v>
      </c>
      <c r="K110" s="61">
        <f t="shared" si="3"/>
        <v>10550</v>
      </c>
      <c r="L110" s="62" t="s">
        <v>75</v>
      </c>
      <c r="M110" s="67">
        <v>210</v>
      </c>
      <c r="N110" s="63">
        <f t="shared" si="4"/>
        <v>50.238095238095241</v>
      </c>
    </row>
    <row r="111" spans="2:14" x14ac:dyDescent="0.25">
      <c r="B111" s="57">
        <v>44222</v>
      </c>
      <c r="C111" s="64" t="s">
        <v>205</v>
      </c>
      <c r="D111" s="58" t="s">
        <v>360</v>
      </c>
      <c r="E111" s="58" t="s">
        <v>201</v>
      </c>
      <c r="F111" s="65" t="s">
        <v>223</v>
      </c>
      <c r="G111" s="65" t="s">
        <v>586</v>
      </c>
      <c r="H111" s="66">
        <v>15373</v>
      </c>
      <c r="I111" s="60">
        <v>35870</v>
      </c>
      <c r="J111" s="60">
        <v>16480</v>
      </c>
      <c r="K111" s="61">
        <f t="shared" si="3"/>
        <v>-19390</v>
      </c>
      <c r="L111" s="62" t="s">
        <v>75</v>
      </c>
      <c r="M111" s="67">
        <v>384</v>
      </c>
      <c r="N111" s="63">
        <f t="shared" si="4"/>
        <v>-50.494791666666664</v>
      </c>
    </row>
    <row r="112" spans="2:14" x14ac:dyDescent="0.25">
      <c r="B112" s="57">
        <v>44222</v>
      </c>
      <c r="C112" s="64" t="s">
        <v>205</v>
      </c>
      <c r="D112" s="58" t="s">
        <v>588</v>
      </c>
      <c r="E112" s="58" t="s">
        <v>589</v>
      </c>
      <c r="F112" s="65" t="s">
        <v>552</v>
      </c>
      <c r="G112" s="65" t="s">
        <v>400</v>
      </c>
      <c r="H112" s="66">
        <v>5721</v>
      </c>
      <c r="I112" s="60">
        <v>16860</v>
      </c>
      <c r="J112" s="60">
        <v>51980</v>
      </c>
      <c r="K112" s="61">
        <f t="shared" si="3"/>
        <v>35120</v>
      </c>
      <c r="L112" s="62" t="s">
        <v>75</v>
      </c>
      <c r="M112" s="67">
        <v>700</v>
      </c>
      <c r="N112" s="63">
        <f t="shared" si="4"/>
        <v>50.171428571428571</v>
      </c>
    </row>
    <row r="113" spans="2:14" x14ac:dyDescent="0.25">
      <c r="B113" s="57">
        <v>44222</v>
      </c>
      <c r="C113" s="64" t="s">
        <v>205</v>
      </c>
      <c r="D113" s="58" t="s">
        <v>360</v>
      </c>
      <c r="E113" s="58" t="s">
        <v>201</v>
      </c>
      <c r="F113" s="65" t="s">
        <v>552</v>
      </c>
      <c r="G113" s="65" t="s">
        <v>400</v>
      </c>
      <c r="H113" s="66">
        <v>5720</v>
      </c>
      <c r="I113" s="60">
        <v>16360</v>
      </c>
      <c r="J113" s="60">
        <v>51540</v>
      </c>
      <c r="K113" s="61">
        <f t="shared" si="3"/>
        <v>35180</v>
      </c>
      <c r="L113" s="62" t="s">
        <v>75</v>
      </c>
      <c r="M113" s="67">
        <v>700</v>
      </c>
      <c r="N113" s="63">
        <f t="shared" si="4"/>
        <v>50.25714285714286</v>
      </c>
    </row>
    <row r="114" spans="2:14" x14ac:dyDescent="0.25">
      <c r="B114" s="57">
        <v>44222</v>
      </c>
      <c r="C114" s="64" t="s">
        <v>205</v>
      </c>
      <c r="D114" s="58" t="s">
        <v>584</v>
      </c>
      <c r="E114" s="58" t="s">
        <v>222</v>
      </c>
      <c r="F114" s="65" t="s">
        <v>223</v>
      </c>
      <c r="G114" s="65" t="s">
        <v>587</v>
      </c>
      <c r="H114" s="66">
        <v>15374</v>
      </c>
      <c r="I114" s="60">
        <v>14110</v>
      </c>
      <c r="J114" s="60">
        <v>6550</v>
      </c>
      <c r="K114" s="61">
        <f t="shared" si="3"/>
        <v>-7560</v>
      </c>
      <c r="L114" s="62" t="s">
        <v>75</v>
      </c>
      <c r="M114" s="67">
        <v>150</v>
      </c>
      <c r="N114" s="63">
        <f t="shared" si="4"/>
        <v>-50.4</v>
      </c>
    </row>
    <row r="115" spans="2:14" x14ac:dyDescent="0.25">
      <c r="B115" s="57">
        <v>44222</v>
      </c>
      <c r="C115" s="64" t="s">
        <v>205</v>
      </c>
      <c r="D115" s="58" t="s">
        <v>295</v>
      </c>
      <c r="E115" s="58" t="s">
        <v>473</v>
      </c>
      <c r="F115" s="65" t="s">
        <v>552</v>
      </c>
      <c r="G115" s="65" t="s">
        <v>590</v>
      </c>
      <c r="H115" s="66">
        <v>5719</v>
      </c>
      <c r="I115" s="60">
        <v>16050</v>
      </c>
      <c r="J115" s="60">
        <v>51170</v>
      </c>
      <c r="K115" s="61">
        <f t="shared" ref="K115" si="5">+J115-I115</f>
        <v>35120</v>
      </c>
      <c r="L115" s="62" t="s">
        <v>75</v>
      </c>
      <c r="M115" s="67">
        <v>700</v>
      </c>
      <c r="N115" s="63">
        <f t="shared" ref="N115" si="6">+K115/M115</f>
        <v>50.171428571428571</v>
      </c>
    </row>
    <row r="116" spans="2:14" x14ac:dyDescent="0.25">
      <c r="B116" s="57">
        <v>44222</v>
      </c>
      <c r="C116" s="64" t="s">
        <v>205</v>
      </c>
      <c r="D116" s="58" t="s">
        <v>591</v>
      </c>
      <c r="E116" s="58" t="s">
        <v>592</v>
      </c>
      <c r="F116" s="65" t="s">
        <v>134</v>
      </c>
      <c r="G116" s="65" t="s">
        <v>485</v>
      </c>
      <c r="H116" s="66">
        <v>5722</v>
      </c>
      <c r="I116" s="60">
        <v>17650</v>
      </c>
      <c r="J116" s="60">
        <v>52700</v>
      </c>
      <c r="K116" s="61">
        <f t="shared" si="3"/>
        <v>35050</v>
      </c>
      <c r="L116" s="62" t="s">
        <v>75</v>
      </c>
      <c r="M116" s="67">
        <v>700</v>
      </c>
      <c r="N116" s="63">
        <f t="shared" si="4"/>
        <v>50.071428571428569</v>
      </c>
    </row>
    <row r="117" spans="2:14" x14ac:dyDescent="0.25">
      <c r="B117" s="57">
        <v>44222</v>
      </c>
      <c r="C117" s="64" t="s">
        <v>205</v>
      </c>
      <c r="D117" s="58" t="s">
        <v>169</v>
      </c>
      <c r="E117" s="58" t="s">
        <v>259</v>
      </c>
      <c r="F117" s="65" t="s">
        <v>260</v>
      </c>
      <c r="G117" s="65" t="s">
        <v>574</v>
      </c>
      <c r="H117" s="66">
        <v>5723</v>
      </c>
      <c r="I117" s="60">
        <v>17690</v>
      </c>
      <c r="J117" s="60">
        <v>47926</v>
      </c>
      <c r="K117" s="61">
        <f t="shared" si="3"/>
        <v>30236</v>
      </c>
      <c r="L117" s="62" t="s">
        <v>75</v>
      </c>
      <c r="M117" s="67">
        <v>600</v>
      </c>
      <c r="N117" s="63">
        <f t="shared" si="4"/>
        <v>50.393333333333331</v>
      </c>
    </row>
    <row r="118" spans="2:14" x14ac:dyDescent="0.25">
      <c r="B118" s="57">
        <v>44222</v>
      </c>
      <c r="C118" s="64" t="s">
        <v>205</v>
      </c>
      <c r="D118" s="58" t="s">
        <v>170</v>
      </c>
      <c r="E118" s="58" t="s">
        <v>171</v>
      </c>
      <c r="F118" s="65" t="s">
        <v>260</v>
      </c>
      <c r="G118" s="65" t="s">
        <v>574</v>
      </c>
      <c r="H118" s="66">
        <v>5724</v>
      </c>
      <c r="I118" s="60">
        <v>16800</v>
      </c>
      <c r="J118" s="60">
        <v>47086</v>
      </c>
      <c r="K118" s="61">
        <f t="shared" si="3"/>
        <v>30286</v>
      </c>
      <c r="L118" s="62" t="s">
        <v>75</v>
      </c>
      <c r="M118" s="67">
        <v>600</v>
      </c>
      <c r="N118" s="63">
        <f t="shared" si="4"/>
        <v>50.476666666666667</v>
      </c>
    </row>
    <row r="119" spans="2:14" x14ac:dyDescent="0.25">
      <c r="B119" s="57">
        <v>44223</v>
      </c>
      <c r="C119" s="64" t="s">
        <v>262</v>
      </c>
      <c r="D119" s="58" t="s">
        <v>240</v>
      </c>
      <c r="E119" s="58" t="s">
        <v>515</v>
      </c>
      <c r="F119" s="65" t="s">
        <v>224</v>
      </c>
      <c r="G119" s="65" t="s">
        <v>400</v>
      </c>
      <c r="H119" s="66">
        <v>15425</v>
      </c>
      <c r="I119" s="60">
        <v>18560</v>
      </c>
      <c r="J119" s="60">
        <v>43820</v>
      </c>
      <c r="K119" s="61">
        <f t="shared" si="3"/>
        <v>25260</v>
      </c>
      <c r="L119" s="62" t="s">
        <v>75</v>
      </c>
      <c r="M119" s="67">
        <v>504</v>
      </c>
      <c r="N119" s="63">
        <f t="shared" si="4"/>
        <v>50.11904761904762</v>
      </c>
    </row>
    <row r="120" spans="2:14" x14ac:dyDescent="0.25">
      <c r="B120" s="57">
        <v>44223</v>
      </c>
      <c r="C120" s="64" t="s">
        <v>262</v>
      </c>
      <c r="D120" s="58" t="s">
        <v>158</v>
      </c>
      <c r="E120" s="58" t="s">
        <v>306</v>
      </c>
      <c r="F120" s="65" t="s">
        <v>224</v>
      </c>
      <c r="G120" s="65" t="s">
        <v>400</v>
      </c>
      <c r="H120" s="66">
        <v>15427</v>
      </c>
      <c r="I120" s="60">
        <v>16900</v>
      </c>
      <c r="J120" s="60">
        <v>42190</v>
      </c>
      <c r="K120" s="61">
        <f t="shared" si="3"/>
        <v>25290</v>
      </c>
      <c r="L120" s="62" t="s">
        <v>75</v>
      </c>
      <c r="M120" s="67">
        <v>504</v>
      </c>
      <c r="N120" s="63">
        <f t="shared" si="4"/>
        <v>50.178571428571431</v>
      </c>
    </row>
    <row r="121" spans="2:14" x14ac:dyDescent="0.25">
      <c r="B121" s="57">
        <v>44223</v>
      </c>
      <c r="C121" s="64" t="s">
        <v>262</v>
      </c>
      <c r="D121" s="58" t="s">
        <v>240</v>
      </c>
      <c r="E121" s="58" t="s">
        <v>515</v>
      </c>
      <c r="F121" s="65" t="s">
        <v>224</v>
      </c>
      <c r="G121" s="65" t="s">
        <v>400</v>
      </c>
      <c r="H121" s="66">
        <v>15428</v>
      </c>
      <c r="I121" s="60">
        <v>18580</v>
      </c>
      <c r="J121" s="60">
        <v>43850</v>
      </c>
      <c r="K121" s="61">
        <f t="shared" si="3"/>
        <v>25270</v>
      </c>
      <c r="L121" s="62" t="s">
        <v>75</v>
      </c>
      <c r="M121" s="67">
        <v>504</v>
      </c>
      <c r="N121" s="63">
        <f t="shared" si="4"/>
        <v>50.138888888888886</v>
      </c>
    </row>
    <row r="122" spans="2:14" x14ac:dyDescent="0.25">
      <c r="B122" s="57">
        <v>44223</v>
      </c>
      <c r="C122" s="64" t="s">
        <v>262</v>
      </c>
      <c r="D122" s="58" t="s">
        <v>158</v>
      </c>
      <c r="E122" s="58" t="s">
        <v>306</v>
      </c>
      <c r="F122" s="65" t="s">
        <v>223</v>
      </c>
      <c r="G122" s="65" t="s">
        <v>598</v>
      </c>
      <c r="H122" s="66">
        <v>15377</v>
      </c>
      <c r="I122" s="60">
        <v>25410</v>
      </c>
      <c r="J122" s="60">
        <v>16270</v>
      </c>
      <c r="K122" s="61">
        <f t="shared" si="3"/>
        <v>-9140</v>
      </c>
      <c r="L122" s="62" t="s">
        <v>75</v>
      </c>
      <c r="M122" s="67">
        <v>180</v>
      </c>
      <c r="N122" s="63">
        <f t="shared" si="4"/>
        <v>-50.777777777777779</v>
      </c>
    </row>
    <row r="123" spans="2:14" x14ac:dyDescent="0.25">
      <c r="B123" s="57">
        <v>44223</v>
      </c>
      <c r="C123" s="64" t="s">
        <v>262</v>
      </c>
      <c r="D123" s="58" t="s">
        <v>158</v>
      </c>
      <c r="E123" s="58" t="s">
        <v>306</v>
      </c>
      <c r="F123" s="65" t="s">
        <v>224</v>
      </c>
      <c r="G123" s="65" t="s">
        <v>400</v>
      </c>
      <c r="H123" s="66">
        <v>15429</v>
      </c>
      <c r="I123" s="60">
        <v>16870</v>
      </c>
      <c r="J123" s="60">
        <v>42160</v>
      </c>
      <c r="K123" s="61">
        <f t="shared" si="3"/>
        <v>25290</v>
      </c>
      <c r="L123" s="62" t="s">
        <v>75</v>
      </c>
      <c r="M123" s="67">
        <v>504</v>
      </c>
      <c r="N123" s="63">
        <f t="shared" si="4"/>
        <v>50.178571428571431</v>
      </c>
    </row>
    <row r="124" spans="2:14" x14ac:dyDescent="0.25">
      <c r="B124" s="57">
        <v>44223</v>
      </c>
      <c r="C124" s="64" t="s">
        <v>262</v>
      </c>
      <c r="D124" s="58" t="s">
        <v>588</v>
      </c>
      <c r="E124" s="58" t="s">
        <v>589</v>
      </c>
      <c r="F124" s="65" t="s">
        <v>552</v>
      </c>
      <c r="G124" s="65" t="s">
        <v>400</v>
      </c>
      <c r="H124" s="66">
        <v>5726</v>
      </c>
      <c r="I124" s="60">
        <v>16800</v>
      </c>
      <c r="J124" s="60">
        <v>51900</v>
      </c>
      <c r="K124" s="61">
        <f t="shared" si="3"/>
        <v>35100</v>
      </c>
      <c r="L124" s="62" t="s">
        <v>75</v>
      </c>
      <c r="M124" s="67">
        <v>700</v>
      </c>
      <c r="N124" s="63">
        <f t="shared" si="4"/>
        <v>50.142857142857146</v>
      </c>
    </row>
    <row r="125" spans="2:14" x14ac:dyDescent="0.25">
      <c r="B125" s="57">
        <v>44223</v>
      </c>
      <c r="C125" s="64" t="s">
        <v>262</v>
      </c>
      <c r="D125" s="58" t="s">
        <v>240</v>
      </c>
      <c r="E125" s="58" t="s">
        <v>515</v>
      </c>
      <c r="F125" s="65" t="s">
        <v>223</v>
      </c>
      <c r="G125" s="65" t="s">
        <v>599</v>
      </c>
      <c r="H125" s="66">
        <v>15378</v>
      </c>
      <c r="I125" s="60">
        <v>36550</v>
      </c>
      <c r="J125" s="60">
        <v>18510</v>
      </c>
      <c r="K125" s="61">
        <f t="shared" si="3"/>
        <v>-18040</v>
      </c>
      <c r="L125" s="62" t="s">
        <v>75</v>
      </c>
      <c r="M125" s="67">
        <v>358</v>
      </c>
      <c r="N125" s="63">
        <f t="shared" si="4"/>
        <v>-50.391061452513966</v>
      </c>
    </row>
    <row r="126" spans="2:14" x14ac:dyDescent="0.25">
      <c r="B126" s="57">
        <v>44223</v>
      </c>
      <c r="C126" s="64" t="s">
        <v>262</v>
      </c>
      <c r="D126" s="58" t="s">
        <v>158</v>
      </c>
      <c r="E126" s="58" t="s">
        <v>306</v>
      </c>
      <c r="F126" s="65" t="s">
        <v>552</v>
      </c>
      <c r="G126" s="65" t="s">
        <v>400</v>
      </c>
      <c r="H126" s="66">
        <v>5729</v>
      </c>
      <c r="I126" s="60">
        <v>15650</v>
      </c>
      <c r="J126" s="60">
        <v>50760</v>
      </c>
      <c r="K126" s="61">
        <f t="shared" si="3"/>
        <v>35110</v>
      </c>
      <c r="L126" s="62" t="s">
        <v>75</v>
      </c>
      <c r="M126" s="67">
        <v>700</v>
      </c>
      <c r="N126" s="63">
        <f t="shared" si="4"/>
        <v>50.157142857142858</v>
      </c>
    </row>
    <row r="127" spans="2:14" x14ac:dyDescent="0.25">
      <c r="B127" s="57">
        <v>44223</v>
      </c>
      <c r="C127" s="64" t="s">
        <v>262</v>
      </c>
      <c r="D127" s="58" t="s">
        <v>360</v>
      </c>
      <c r="E127" s="58" t="s">
        <v>201</v>
      </c>
      <c r="F127" s="65" t="s">
        <v>134</v>
      </c>
      <c r="G127" s="65" t="s">
        <v>485</v>
      </c>
      <c r="H127" s="66">
        <v>5725</v>
      </c>
      <c r="I127" s="60">
        <v>16380</v>
      </c>
      <c r="J127" s="60">
        <v>51630</v>
      </c>
      <c r="K127" s="61">
        <f t="shared" si="3"/>
        <v>35250</v>
      </c>
      <c r="L127" s="62" t="s">
        <v>75</v>
      </c>
      <c r="M127" s="67">
        <v>700</v>
      </c>
      <c r="N127" s="63">
        <f t="shared" si="4"/>
        <v>50.357142857142854</v>
      </c>
    </row>
    <row r="128" spans="2:14" x14ac:dyDescent="0.25">
      <c r="B128" s="57">
        <v>44223</v>
      </c>
      <c r="C128" s="64" t="s">
        <v>262</v>
      </c>
      <c r="D128" s="58" t="s">
        <v>295</v>
      </c>
      <c r="E128" s="58" t="s">
        <v>473</v>
      </c>
      <c r="F128" s="65" t="s">
        <v>134</v>
      </c>
      <c r="G128" s="65" t="s">
        <v>485</v>
      </c>
      <c r="H128" s="66">
        <v>5727</v>
      </c>
      <c r="I128" s="60">
        <v>16190</v>
      </c>
      <c r="J128" s="60">
        <v>51320</v>
      </c>
      <c r="K128" s="61">
        <f t="shared" si="3"/>
        <v>35130</v>
      </c>
      <c r="L128" s="62" t="s">
        <v>75</v>
      </c>
      <c r="M128" s="67">
        <v>700</v>
      </c>
      <c r="N128" s="63">
        <f t="shared" si="4"/>
        <v>50.185714285714283</v>
      </c>
    </row>
    <row r="129" spans="2:14" x14ac:dyDescent="0.25">
      <c r="B129" s="57">
        <v>44223</v>
      </c>
      <c r="C129" s="64" t="s">
        <v>262</v>
      </c>
      <c r="D129" s="58" t="s">
        <v>169</v>
      </c>
      <c r="E129" s="58" t="s">
        <v>259</v>
      </c>
      <c r="F129" s="65" t="s">
        <v>260</v>
      </c>
      <c r="G129" s="65" t="s">
        <v>606</v>
      </c>
      <c r="H129" s="66">
        <v>5730</v>
      </c>
      <c r="I129" s="60">
        <v>17670</v>
      </c>
      <c r="J129" s="60">
        <v>47886</v>
      </c>
      <c r="K129" s="61">
        <f t="shared" ref="K129:K189" si="7">+J129-I129</f>
        <v>30216</v>
      </c>
      <c r="L129" s="62" t="s">
        <v>75</v>
      </c>
      <c r="M129" s="67">
        <v>600</v>
      </c>
      <c r="N129" s="63">
        <f t="shared" si="4"/>
        <v>50.36</v>
      </c>
    </row>
    <row r="130" spans="2:14" x14ac:dyDescent="0.25">
      <c r="B130" s="57">
        <v>44223</v>
      </c>
      <c r="C130" s="64" t="s">
        <v>262</v>
      </c>
      <c r="D130" s="58" t="s">
        <v>170</v>
      </c>
      <c r="E130" s="58" t="s">
        <v>171</v>
      </c>
      <c r="F130" s="65" t="s">
        <v>260</v>
      </c>
      <c r="G130" s="65" t="s">
        <v>606</v>
      </c>
      <c r="H130" s="66">
        <v>5731</v>
      </c>
      <c r="I130" s="60">
        <v>16860</v>
      </c>
      <c r="J130" s="60">
        <v>47126</v>
      </c>
      <c r="K130" s="61">
        <f t="shared" si="7"/>
        <v>30266</v>
      </c>
      <c r="L130" s="62" t="s">
        <v>75</v>
      </c>
      <c r="M130" s="67">
        <v>600</v>
      </c>
      <c r="N130" s="63">
        <f t="shared" ref="N130:N161" si="8">+K130/M130</f>
        <v>50.443333333333335</v>
      </c>
    </row>
    <row r="131" spans="2:14" x14ac:dyDescent="0.25">
      <c r="B131" s="57">
        <v>44224</v>
      </c>
      <c r="C131" s="64" t="s">
        <v>70</v>
      </c>
      <c r="D131" s="58" t="s">
        <v>295</v>
      </c>
      <c r="E131" s="58" t="s">
        <v>227</v>
      </c>
      <c r="F131" s="65" t="s">
        <v>223</v>
      </c>
      <c r="G131" s="65" t="s">
        <v>602</v>
      </c>
      <c r="H131" s="66">
        <v>15364</v>
      </c>
      <c r="I131" s="60">
        <v>15660</v>
      </c>
      <c r="J131" s="60">
        <v>6540</v>
      </c>
      <c r="K131" s="61">
        <f t="shared" si="7"/>
        <v>-9120</v>
      </c>
      <c r="L131" s="62" t="s">
        <v>75</v>
      </c>
      <c r="M131" s="67">
        <v>180</v>
      </c>
      <c r="N131" s="63">
        <f t="shared" si="8"/>
        <v>-50.666666666666664</v>
      </c>
    </row>
    <row r="132" spans="2:14" x14ac:dyDescent="0.25">
      <c r="B132" s="57">
        <v>44224</v>
      </c>
      <c r="C132" s="64" t="s">
        <v>70</v>
      </c>
      <c r="D132" s="58" t="s">
        <v>71</v>
      </c>
      <c r="E132" s="58" t="s">
        <v>227</v>
      </c>
      <c r="F132" s="65" t="s">
        <v>223</v>
      </c>
      <c r="G132" s="65" t="s">
        <v>604</v>
      </c>
      <c r="H132" s="66">
        <v>15381</v>
      </c>
      <c r="I132" s="60">
        <v>14020</v>
      </c>
      <c r="J132" s="60">
        <v>6380</v>
      </c>
      <c r="K132" s="61">
        <f t="shared" si="7"/>
        <v>-7640</v>
      </c>
      <c r="L132" s="62" t="s">
        <v>75</v>
      </c>
      <c r="M132" s="67">
        <v>150</v>
      </c>
      <c r="N132" s="63">
        <f t="shared" si="8"/>
        <v>-50.93333333333333</v>
      </c>
    </row>
    <row r="133" spans="2:14" x14ac:dyDescent="0.25">
      <c r="B133" s="57">
        <v>44224</v>
      </c>
      <c r="C133" s="64" t="s">
        <v>70</v>
      </c>
      <c r="D133" s="58" t="s">
        <v>158</v>
      </c>
      <c r="E133" s="58" t="s">
        <v>306</v>
      </c>
      <c r="F133" s="65" t="s">
        <v>134</v>
      </c>
      <c r="G133" s="65" t="s">
        <v>486</v>
      </c>
      <c r="H133" s="66">
        <v>5735</v>
      </c>
      <c r="I133" s="60">
        <v>15860</v>
      </c>
      <c r="J133" s="60">
        <v>51170</v>
      </c>
      <c r="K133" s="61">
        <f t="shared" si="7"/>
        <v>35310</v>
      </c>
      <c r="L133" s="62" t="s">
        <v>75</v>
      </c>
      <c r="M133" s="67">
        <v>700</v>
      </c>
      <c r="N133" s="63">
        <f t="shared" si="8"/>
        <v>50.442857142857143</v>
      </c>
    </row>
    <row r="134" spans="2:14" x14ac:dyDescent="0.25">
      <c r="B134" s="57">
        <v>44224</v>
      </c>
      <c r="C134" s="64" t="s">
        <v>70</v>
      </c>
      <c r="D134" s="58" t="s">
        <v>360</v>
      </c>
      <c r="E134" s="58" t="s">
        <v>201</v>
      </c>
      <c r="F134" s="65" t="s">
        <v>134</v>
      </c>
      <c r="G134" s="65" t="s">
        <v>486</v>
      </c>
      <c r="H134" s="66">
        <v>5734</v>
      </c>
      <c r="I134" s="60">
        <v>16440</v>
      </c>
      <c r="J134" s="60">
        <v>51500</v>
      </c>
      <c r="K134" s="61">
        <f t="shared" si="7"/>
        <v>35060</v>
      </c>
      <c r="L134" s="62" t="s">
        <v>75</v>
      </c>
      <c r="M134" s="67">
        <v>700</v>
      </c>
      <c r="N134" s="63">
        <f t="shared" si="8"/>
        <v>50.085714285714289</v>
      </c>
    </row>
    <row r="135" spans="2:14" x14ac:dyDescent="0.25">
      <c r="B135" s="57">
        <v>44224</v>
      </c>
      <c r="C135" s="64" t="s">
        <v>70</v>
      </c>
      <c r="D135" s="58" t="s">
        <v>71</v>
      </c>
      <c r="E135" s="58" t="s">
        <v>227</v>
      </c>
      <c r="F135" s="65" t="s">
        <v>223</v>
      </c>
      <c r="G135" s="65" t="s">
        <v>607</v>
      </c>
      <c r="H135" s="66">
        <v>15382</v>
      </c>
      <c r="I135" s="60">
        <v>14880</v>
      </c>
      <c r="J135" s="60">
        <v>6330</v>
      </c>
      <c r="K135" s="61">
        <f t="shared" si="7"/>
        <v>-8550</v>
      </c>
      <c r="L135" s="62" t="s">
        <v>75</v>
      </c>
      <c r="M135" s="67">
        <v>168</v>
      </c>
      <c r="N135" s="63">
        <f t="shared" si="8"/>
        <v>-50.892857142857146</v>
      </c>
    </row>
    <row r="136" spans="2:14" x14ac:dyDescent="0.25">
      <c r="B136" s="57">
        <v>44225</v>
      </c>
      <c r="C136" s="64" t="s">
        <v>297</v>
      </c>
      <c r="D136" s="58" t="s">
        <v>240</v>
      </c>
      <c r="E136" s="58" t="s">
        <v>515</v>
      </c>
      <c r="F136" s="65" t="s">
        <v>224</v>
      </c>
      <c r="G136" s="65" t="s">
        <v>400</v>
      </c>
      <c r="H136" s="66">
        <v>15431</v>
      </c>
      <c r="I136" s="60">
        <v>18530</v>
      </c>
      <c r="J136" s="60">
        <v>43830</v>
      </c>
      <c r="K136" s="61">
        <f t="shared" si="7"/>
        <v>25300</v>
      </c>
      <c r="L136" s="62" t="s">
        <v>75</v>
      </c>
      <c r="M136" s="67">
        <v>504</v>
      </c>
      <c r="N136" s="63">
        <f t="shared" si="8"/>
        <v>50.198412698412696</v>
      </c>
    </row>
    <row r="137" spans="2:14" x14ac:dyDescent="0.25">
      <c r="B137" s="57">
        <v>44225</v>
      </c>
      <c r="C137" s="64" t="s">
        <v>297</v>
      </c>
      <c r="D137" s="58" t="s">
        <v>395</v>
      </c>
      <c r="E137" s="58" t="s">
        <v>227</v>
      </c>
      <c r="F137" s="65" t="s">
        <v>224</v>
      </c>
      <c r="G137" s="65" t="s">
        <v>400</v>
      </c>
      <c r="H137" s="66">
        <v>15432</v>
      </c>
      <c r="I137" s="60">
        <v>6350</v>
      </c>
      <c r="J137" s="60">
        <v>10610</v>
      </c>
      <c r="K137" s="61">
        <f t="shared" si="7"/>
        <v>4260</v>
      </c>
      <c r="L137" s="62" t="s">
        <v>75</v>
      </c>
      <c r="M137" s="67">
        <v>84</v>
      </c>
      <c r="N137" s="63">
        <f t="shared" si="8"/>
        <v>50.714285714285715</v>
      </c>
    </row>
    <row r="138" spans="2:14" x14ac:dyDescent="0.25">
      <c r="B138" s="57">
        <v>44225</v>
      </c>
      <c r="C138" s="64" t="s">
        <v>297</v>
      </c>
      <c r="D138" s="58" t="s">
        <v>395</v>
      </c>
      <c r="E138" s="58" t="s">
        <v>227</v>
      </c>
      <c r="F138" s="65" t="s">
        <v>223</v>
      </c>
      <c r="G138" s="65" t="s">
        <v>610</v>
      </c>
      <c r="H138" s="66">
        <v>15383</v>
      </c>
      <c r="I138" s="60">
        <v>8880</v>
      </c>
      <c r="J138" s="60">
        <v>6030</v>
      </c>
      <c r="K138" s="61">
        <f t="shared" si="7"/>
        <v>-2850</v>
      </c>
      <c r="L138" s="62" t="s">
        <v>75</v>
      </c>
      <c r="M138" s="67">
        <v>55</v>
      </c>
      <c r="N138" s="63">
        <f t="shared" si="8"/>
        <v>-51.81818181818182</v>
      </c>
    </row>
    <row r="139" spans="2:14" x14ac:dyDescent="0.25">
      <c r="B139" s="57">
        <v>44225</v>
      </c>
      <c r="C139" s="64" t="s">
        <v>297</v>
      </c>
      <c r="D139" s="58" t="s">
        <v>295</v>
      </c>
      <c r="E139" s="58" t="s">
        <v>611</v>
      </c>
      <c r="F139" s="65" t="s">
        <v>134</v>
      </c>
      <c r="G139" s="65" t="s">
        <v>612</v>
      </c>
      <c r="H139" s="66">
        <v>5736</v>
      </c>
      <c r="I139" s="60">
        <v>15290</v>
      </c>
      <c r="J139" s="60">
        <v>50400</v>
      </c>
      <c r="K139" s="61">
        <f t="shared" si="7"/>
        <v>35110</v>
      </c>
      <c r="L139" s="62" t="s">
        <v>75</v>
      </c>
      <c r="M139" s="67">
        <v>700</v>
      </c>
      <c r="N139" s="63">
        <f t="shared" si="8"/>
        <v>50.157142857142858</v>
      </c>
    </row>
    <row r="140" spans="2:14" x14ac:dyDescent="0.25">
      <c r="B140" s="57">
        <v>44226</v>
      </c>
      <c r="C140" s="64" t="s">
        <v>431</v>
      </c>
      <c r="D140" s="58" t="s">
        <v>615</v>
      </c>
      <c r="E140" s="58" t="s">
        <v>616</v>
      </c>
      <c r="F140" s="65" t="s">
        <v>552</v>
      </c>
      <c r="G140" s="65" t="s">
        <v>400</v>
      </c>
      <c r="H140" s="66">
        <v>5738</v>
      </c>
      <c r="I140" s="60">
        <v>16410</v>
      </c>
      <c r="J140" s="60">
        <v>51500</v>
      </c>
      <c r="K140" s="61">
        <f t="shared" si="7"/>
        <v>35090</v>
      </c>
      <c r="L140" s="62" t="s">
        <v>75</v>
      </c>
      <c r="M140" s="67">
        <v>700</v>
      </c>
      <c r="N140" s="63">
        <f t="shared" si="8"/>
        <v>50.128571428571426</v>
      </c>
    </row>
    <row r="141" spans="2:14" x14ac:dyDescent="0.25">
      <c r="B141" s="57">
        <v>44226</v>
      </c>
      <c r="C141" s="64" t="s">
        <v>431</v>
      </c>
      <c r="D141" s="58" t="s">
        <v>555</v>
      </c>
      <c r="E141" s="58" t="s">
        <v>556</v>
      </c>
      <c r="F141" s="65" t="s">
        <v>552</v>
      </c>
      <c r="G141" s="65" t="s">
        <v>400</v>
      </c>
      <c r="H141" s="66">
        <v>5737</v>
      </c>
      <c r="I141" s="60">
        <v>16860</v>
      </c>
      <c r="J141" s="60">
        <v>51940</v>
      </c>
      <c r="K141" s="61">
        <f t="shared" si="7"/>
        <v>35080</v>
      </c>
      <c r="L141" s="62" t="s">
        <v>75</v>
      </c>
      <c r="M141" s="67">
        <v>700</v>
      </c>
      <c r="N141" s="63">
        <f t="shared" si="8"/>
        <v>50.114285714285714</v>
      </c>
    </row>
    <row r="142" spans="2:14" x14ac:dyDescent="0.25">
      <c r="B142" s="57">
        <v>44226</v>
      </c>
      <c r="C142" s="64" t="s">
        <v>431</v>
      </c>
      <c r="D142" s="58" t="s">
        <v>617</v>
      </c>
      <c r="E142" s="58" t="s">
        <v>473</v>
      </c>
      <c r="F142" s="65" t="s">
        <v>134</v>
      </c>
      <c r="G142" s="65" t="s">
        <v>485</v>
      </c>
      <c r="H142" s="66">
        <v>5740</v>
      </c>
      <c r="I142" s="60">
        <v>16060</v>
      </c>
      <c r="J142" s="60">
        <v>51170</v>
      </c>
      <c r="K142" s="61">
        <f t="shared" si="7"/>
        <v>35110</v>
      </c>
      <c r="L142" s="62" t="s">
        <v>75</v>
      </c>
      <c r="M142" s="67">
        <v>700</v>
      </c>
      <c r="N142" s="63">
        <f t="shared" si="8"/>
        <v>50.157142857142858</v>
      </c>
    </row>
    <row r="143" spans="2:14" x14ac:dyDescent="0.25">
      <c r="B143" s="57">
        <v>44226</v>
      </c>
      <c r="C143" s="64" t="s">
        <v>431</v>
      </c>
      <c r="D143" s="58" t="s">
        <v>117</v>
      </c>
      <c r="E143" s="58" t="s">
        <v>233</v>
      </c>
      <c r="F143" s="65" t="s">
        <v>410</v>
      </c>
      <c r="G143" s="65" t="s">
        <v>400</v>
      </c>
      <c r="H143" s="66">
        <v>5739</v>
      </c>
      <c r="I143" s="60">
        <v>15740</v>
      </c>
      <c r="J143" s="60">
        <v>50850</v>
      </c>
      <c r="K143" s="61">
        <f t="shared" si="7"/>
        <v>35110</v>
      </c>
      <c r="L143" s="62" t="s">
        <v>75</v>
      </c>
      <c r="M143" s="67">
        <v>700</v>
      </c>
      <c r="N143" s="63">
        <f t="shared" si="8"/>
        <v>50.157142857142858</v>
      </c>
    </row>
    <row r="144" spans="2:14" x14ac:dyDescent="0.25">
      <c r="B144" s="57">
        <v>44228</v>
      </c>
      <c r="C144" s="64" t="s">
        <v>167</v>
      </c>
      <c r="D144" s="58" t="s">
        <v>628</v>
      </c>
      <c r="E144" s="58" t="s">
        <v>629</v>
      </c>
      <c r="F144" s="65" t="s">
        <v>260</v>
      </c>
      <c r="G144" s="65" t="s">
        <v>606</v>
      </c>
      <c r="H144" s="66">
        <v>5732</v>
      </c>
      <c r="I144" s="60">
        <v>15520</v>
      </c>
      <c r="J144" s="60">
        <v>45946</v>
      </c>
      <c r="K144" s="61">
        <f t="shared" si="7"/>
        <v>30426</v>
      </c>
      <c r="L144" s="62" t="s">
        <v>75</v>
      </c>
      <c r="M144" s="67">
        <v>600</v>
      </c>
      <c r="N144" s="63">
        <f t="shared" si="8"/>
        <v>50.71</v>
      </c>
    </row>
    <row r="145" spans="1:14" x14ac:dyDescent="0.25">
      <c r="B145" s="57">
        <v>44228</v>
      </c>
      <c r="C145" s="64" t="s">
        <v>167</v>
      </c>
      <c r="D145" s="58" t="s">
        <v>630</v>
      </c>
      <c r="E145" s="58" t="s">
        <v>631</v>
      </c>
      <c r="F145" s="65" t="s">
        <v>260</v>
      </c>
      <c r="G145" s="65" t="s">
        <v>606</v>
      </c>
      <c r="H145" s="66">
        <v>5733</v>
      </c>
      <c r="I145" s="60">
        <v>15990</v>
      </c>
      <c r="J145" s="60">
        <v>46036</v>
      </c>
      <c r="K145" s="61">
        <f t="shared" si="7"/>
        <v>30046</v>
      </c>
      <c r="L145" s="62" t="s">
        <v>75</v>
      </c>
      <c r="M145" s="67">
        <v>600</v>
      </c>
      <c r="N145" s="63">
        <f t="shared" si="8"/>
        <v>50.076666666666668</v>
      </c>
    </row>
    <row r="146" spans="1:14" x14ac:dyDescent="0.25">
      <c r="B146" s="57">
        <v>44229</v>
      </c>
      <c r="C146" s="64" t="s">
        <v>205</v>
      </c>
      <c r="D146" s="58" t="s">
        <v>649</v>
      </c>
      <c r="E146" s="58" t="s">
        <v>650</v>
      </c>
      <c r="F146" s="65" t="s">
        <v>260</v>
      </c>
      <c r="G146" s="65" t="s">
        <v>606</v>
      </c>
      <c r="H146" s="66">
        <v>5742</v>
      </c>
      <c r="I146" s="60">
        <v>18670</v>
      </c>
      <c r="J146" s="60">
        <v>49000</v>
      </c>
      <c r="K146" s="61">
        <f t="shared" si="7"/>
        <v>30330</v>
      </c>
      <c r="L146" s="62" t="s">
        <v>75</v>
      </c>
      <c r="M146" s="67">
        <v>600</v>
      </c>
      <c r="N146" s="63">
        <f t="shared" si="8"/>
        <v>50.55</v>
      </c>
    </row>
    <row r="147" spans="1:14" x14ac:dyDescent="0.25">
      <c r="B147" s="57">
        <v>44229</v>
      </c>
      <c r="C147" s="64" t="s">
        <v>205</v>
      </c>
      <c r="D147" s="58" t="s">
        <v>359</v>
      </c>
      <c r="E147" s="58" t="s">
        <v>201</v>
      </c>
      <c r="F147" s="65" t="s">
        <v>653</v>
      </c>
      <c r="G147" s="65" t="s">
        <v>656</v>
      </c>
      <c r="H147" s="66">
        <v>5743</v>
      </c>
      <c r="I147" s="60">
        <v>15070</v>
      </c>
      <c r="J147" s="60">
        <v>50170</v>
      </c>
      <c r="K147" s="61">
        <f t="shared" si="7"/>
        <v>35100</v>
      </c>
      <c r="L147" s="62" t="s">
        <v>75</v>
      </c>
      <c r="M147" s="67">
        <v>700</v>
      </c>
      <c r="N147" s="63">
        <f t="shared" si="8"/>
        <v>50.142857142857146</v>
      </c>
    </row>
    <row r="148" spans="1:14" x14ac:dyDescent="0.25">
      <c r="B148" s="57">
        <v>44230</v>
      </c>
      <c r="C148" s="64" t="s">
        <v>262</v>
      </c>
      <c r="D148" s="58" t="s">
        <v>658</v>
      </c>
      <c r="E148" s="58" t="s">
        <v>659</v>
      </c>
      <c r="F148" s="65" t="s">
        <v>260</v>
      </c>
      <c r="G148" s="65" t="s">
        <v>606</v>
      </c>
      <c r="H148" s="66">
        <v>5745</v>
      </c>
      <c r="I148" s="60">
        <v>14900</v>
      </c>
      <c r="J148" s="60">
        <v>44906</v>
      </c>
      <c r="K148" s="61">
        <f t="shared" si="7"/>
        <v>30006</v>
      </c>
      <c r="L148" s="62" t="s">
        <v>75</v>
      </c>
      <c r="M148" s="67">
        <v>600</v>
      </c>
      <c r="N148" s="63">
        <f t="shared" si="8"/>
        <v>50.01</v>
      </c>
    </row>
    <row r="149" spans="1:14" x14ac:dyDescent="0.25">
      <c r="B149" s="57">
        <v>44230</v>
      </c>
      <c r="C149" s="64" t="s">
        <v>262</v>
      </c>
      <c r="D149" s="58" t="s">
        <v>649</v>
      </c>
      <c r="E149" s="58" t="s">
        <v>650</v>
      </c>
      <c r="F149" s="65" t="s">
        <v>260</v>
      </c>
      <c r="G149" s="65" t="s">
        <v>606</v>
      </c>
      <c r="H149" s="66">
        <v>5746</v>
      </c>
      <c r="I149" s="60">
        <v>17530</v>
      </c>
      <c r="J149" s="60">
        <v>47786</v>
      </c>
      <c r="K149" s="61">
        <f t="shared" si="7"/>
        <v>30256</v>
      </c>
      <c r="L149" s="62" t="s">
        <v>75</v>
      </c>
      <c r="M149" s="67">
        <v>600</v>
      </c>
      <c r="N149" s="63">
        <f t="shared" si="8"/>
        <v>50.426666666666669</v>
      </c>
    </row>
    <row r="150" spans="1:14" x14ac:dyDescent="0.25">
      <c r="B150" s="57">
        <v>44230</v>
      </c>
      <c r="C150" s="64" t="s">
        <v>262</v>
      </c>
      <c r="D150" s="58" t="s">
        <v>117</v>
      </c>
      <c r="E150" s="58" t="s">
        <v>233</v>
      </c>
      <c r="F150" s="65" t="s">
        <v>134</v>
      </c>
      <c r="G150" s="65" t="s">
        <v>612</v>
      </c>
      <c r="H150" s="66">
        <v>5747</v>
      </c>
      <c r="I150" s="60">
        <v>15650</v>
      </c>
      <c r="J150" s="60">
        <v>50750</v>
      </c>
      <c r="K150" s="61">
        <f t="shared" si="7"/>
        <v>35100</v>
      </c>
      <c r="L150" s="62" t="s">
        <v>75</v>
      </c>
      <c r="M150" s="67">
        <v>700</v>
      </c>
      <c r="N150" s="63">
        <f t="shared" si="8"/>
        <v>50.142857142857146</v>
      </c>
    </row>
    <row r="151" spans="1:14" x14ac:dyDescent="0.25">
      <c r="B151" s="57">
        <v>44231</v>
      </c>
      <c r="C151" s="64" t="s">
        <v>70</v>
      </c>
      <c r="D151" s="58" t="s">
        <v>674</v>
      </c>
      <c r="E151" s="58" t="s">
        <v>675</v>
      </c>
      <c r="F151" s="65" t="s">
        <v>676</v>
      </c>
      <c r="G151" s="65" t="s">
        <v>683</v>
      </c>
      <c r="H151" s="66">
        <v>5748</v>
      </c>
      <c r="I151" s="60">
        <v>17450</v>
      </c>
      <c r="J151" s="60">
        <v>47900</v>
      </c>
      <c r="K151" s="61">
        <f t="shared" si="7"/>
        <v>30450</v>
      </c>
      <c r="L151" s="62" t="s">
        <v>75</v>
      </c>
      <c r="M151" s="67">
        <v>600</v>
      </c>
      <c r="N151" s="63">
        <f t="shared" si="8"/>
        <v>50.75</v>
      </c>
    </row>
    <row r="152" spans="1:14" s="395" customFormat="1" x14ac:dyDescent="0.25">
      <c r="A152" s="385"/>
      <c r="B152" s="386">
        <v>44231</v>
      </c>
      <c r="C152" s="387" t="s">
        <v>70</v>
      </c>
      <c r="D152" s="388" t="s">
        <v>649</v>
      </c>
      <c r="E152" s="388" t="s">
        <v>650</v>
      </c>
      <c r="F152" s="389" t="s">
        <v>693</v>
      </c>
      <c r="G152" s="389" t="s">
        <v>606</v>
      </c>
      <c r="H152" s="390">
        <v>5746</v>
      </c>
      <c r="I152" s="391">
        <v>47846</v>
      </c>
      <c r="J152" s="391">
        <v>17560</v>
      </c>
      <c r="K152" s="392">
        <f t="shared" si="7"/>
        <v>-30286</v>
      </c>
      <c r="L152" s="387" t="s">
        <v>75</v>
      </c>
      <c r="M152" s="393">
        <v>600</v>
      </c>
      <c r="N152" s="394">
        <f t="shared" si="8"/>
        <v>-50.476666666666667</v>
      </c>
    </row>
    <row r="153" spans="1:14" x14ac:dyDescent="0.25">
      <c r="B153" s="57">
        <v>44236</v>
      </c>
      <c r="C153" s="64" t="s">
        <v>205</v>
      </c>
      <c r="D153" s="58" t="s">
        <v>649</v>
      </c>
      <c r="E153" s="58" t="s">
        <v>650</v>
      </c>
      <c r="F153" s="59" t="s">
        <v>813</v>
      </c>
      <c r="G153" s="65" t="s">
        <v>824</v>
      </c>
      <c r="H153" s="66">
        <v>5750</v>
      </c>
      <c r="I153" s="60">
        <v>17610</v>
      </c>
      <c r="J153" s="60">
        <v>47710</v>
      </c>
      <c r="K153" s="61">
        <f t="shared" si="7"/>
        <v>30100</v>
      </c>
      <c r="L153" s="62" t="s">
        <v>75</v>
      </c>
      <c r="M153" s="67">
        <v>600</v>
      </c>
      <c r="N153" s="63">
        <f t="shared" si="8"/>
        <v>50.166666666666664</v>
      </c>
    </row>
    <row r="154" spans="1:14" x14ac:dyDescent="0.25">
      <c r="B154" s="57">
        <v>44236</v>
      </c>
      <c r="C154" s="64" t="s">
        <v>205</v>
      </c>
      <c r="D154" s="58" t="s">
        <v>383</v>
      </c>
      <c r="E154" s="58" t="s">
        <v>814</v>
      </c>
      <c r="F154" s="65" t="s">
        <v>223</v>
      </c>
      <c r="G154" s="65" t="s">
        <v>815</v>
      </c>
      <c r="H154" s="66">
        <v>15386</v>
      </c>
      <c r="I154" s="60">
        <v>15770</v>
      </c>
      <c r="J154" s="60">
        <v>6040</v>
      </c>
      <c r="K154" s="61">
        <f t="shared" si="7"/>
        <v>-9730</v>
      </c>
      <c r="L154" s="62" t="s">
        <v>75</v>
      </c>
      <c r="M154" s="67">
        <v>180</v>
      </c>
      <c r="N154" s="63">
        <f t="shared" si="8"/>
        <v>-54.055555555555557</v>
      </c>
    </row>
    <row r="155" spans="1:14" x14ac:dyDescent="0.25">
      <c r="B155" s="57">
        <v>44236</v>
      </c>
      <c r="C155" s="64" t="s">
        <v>205</v>
      </c>
      <c r="D155" s="58" t="s">
        <v>658</v>
      </c>
      <c r="E155" s="58" t="s">
        <v>659</v>
      </c>
      <c r="F155" s="59" t="s">
        <v>813</v>
      </c>
      <c r="G155" s="65" t="s">
        <v>824</v>
      </c>
      <c r="H155" s="66">
        <v>5762</v>
      </c>
      <c r="I155" s="60">
        <v>14540</v>
      </c>
      <c r="J155" s="60">
        <v>44620</v>
      </c>
      <c r="K155" s="61">
        <f t="shared" si="7"/>
        <v>30080</v>
      </c>
      <c r="L155" s="62" t="s">
        <v>75</v>
      </c>
      <c r="M155" s="67">
        <v>600</v>
      </c>
      <c r="N155" s="63">
        <f t="shared" si="8"/>
        <v>50.133333333333333</v>
      </c>
    </row>
    <row r="156" spans="1:14" x14ac:dyDescent="0.25">
      <c r="B156" s="57">
        <v>44236</v>
      </c>
      <c r="C156" s="64" t="s">
        <v>205</v>
      </c>
      <c r="D156" s="58" t="s">
        <v>555</v>
      </c>
      <c r="E156" s="58" t="s">
        <v>556</v>
      </c>
      <c r="F156" s="65" t="s">
        <v>134</v>
      </c>
      <c r="G156" s="65" t="s">
        <v>485</v>
      </c>
      <c r="H156" s="66">
        <v>5764</v>
      </c>
      <c r="I156" s="60">
        <v>16340</v>
      </c>
      <c r="J156" s="60">
        <v>51440</v>
      </c>
      <c r="K156" s="61">
        <f t="shared" si="7"/>
        <v>35100</v>
      </c>
      <c r="L156" s="62" t="s">
        <v>75</v>
      </c>
      <c r="M156" s="67">
        <v>700</v>
      </c>
      <c r="N156" s="63">
        <f t="shared" si="8"/>
        <v>50.142857142857146</v>
      </c>
    </row>
    <row r="157" spans="1:14" x14ac:dyDescent="0.25">
      <c r="B157" s="57">
        <v>44237</v>
      </c>
      <c r="C157" s="64" t="s">
        <v>72</v>
      </c>
      <c r="D157" s="58" t="s">
        <v>383</v>
      </c>
      <c r="E157" s="58" t="s">
        <v>814</v>
      </c>
      <c r="F157" s="65" t="s">
        <v>223</v>
      </c>
      <c r="G157" s="65" t="s">
        <v>841</v>
      </c>
      <c r="H157" s="66">
        <v>15387</v>
      </c>
      <c r="I157" s="60">
        <v>13050</v>
      </c>
      <c r="J157" s="60">
        <v>6040</v>
      </c>
      <c r="K157" s="61">
        <f t="shared" si="7"/>
        <v>-7010</v>
      </c>
      <c r="L157" s="62" t="s">
        <v>75</v>
      </c>
      <c r="M157" s="67">
        <v>131</v>
      </c>
      <c r="N157" s="63">
        <f t="shared" si="8"/>
        <v>-53.511450381679388</v>
      </c>
    </row>
    <row r="158" spans="1:14" x14ac:dyDescent="0.25">
      <c r="B158" s="57">
        <v>44237</v>
      </c>
      <c r="C158" s="64" t="s">
        <v>72</v>
      </c>
      <c r="D158" s="58" t="s">
        <v>845</v>
      </c>
      <c r="E158" s="58" t="s">
        <v>846</v>
      </c>
      <c r="F158" s="65" t="s">
        <v>840</v>
      </c>
      <c r="G158" s="65" t="s">
        <v>683</v>
      </c>
      <c r="H158" s="66">
        <v>5767</v>
      </c>
      <c r="I158" s="60">
        <v>17860</v>
      </c>
      <c r="J158" s="60">
        <v>47930</v>
      </c>
      <c r="K158" s="61">
        <f t="shared" si="7"/>
        <v>30070</v>
      </c>
      <c r="L158" s="62" t="s">
        <v>75</v>
      </c>
      <c r="M158" s="67">
        <v>600</v>
      </c>
      <c r="N158" s="63">
        <f t="shared" si="8"/>
        <v>50.116666666666667</v>
      </c>
    </row>
    <row r="159" spans="1:14" x14ac:dyDescent="0.25">
      <c r="B159" s="57">
        <v>44237</v>
      </c>
      <c r="C159" s="64" t="s">
        <v>72</v>
      </c>
      <c r="D159" s="58" t="s">
        <v>555</v>
      </c>
      <c r="E159" s="58" t="s">
        <v>556</v>
      </c>
      <c r="F159" s="65" t="s">
        <v>134</v>
      </c>
      <c r="G159" s="65" t="s">
        <v>850</v>
      </c>
      <c r="H159" s="66">
        <v>5768</v>
      </c>
      <c r="I159" s="60">
        <v>16460</v>
      </c>
      <c r="J159" s="60">
        <v>51540</v>
      </c>
      <c r="K159" s="61">
        <f t="shared" si="7"/>
        <v>35080</v>
      </c>
      <c r="L159" s="62" t="s">
        <v>75</v>
      </c>
      <c r="M159" s="67">
        <v>700</v>
      </c>
      <c r="N159" s="63">
        <f t="shared" si="8"/>
        <v>50.114285714285714</v>
      </c>
    </row>
    <row r="160" spans="1:14" x14ac:dyDescent="0.25">
      <c r="B160" s="57">
        <v>44238</v>
      </c>
      <c r="C160" s="64" t="s">
        <v>70</v>
      </c>
      <c r="D160" s="58" t="s">
        <v>860</v>
      </c>
      <c r="E160" s="58" t="s">
        <v>861</v>
      </c>
      <c r="F160" s="65" t="s">
        <v>840</v>
      </c>
      <c r="G160" s="65" t="s">
        <v>683</v>
      </c>
      <c r="H160" s="66">
        <v>5771</v>
      </c>
      <c r="I160" s="60">
        <v>17310</v>
      </c>
      <c r="J160" s="60">
        <v>47390</v>
      </c>
      <c r="K160" s="61">
        <f t="shared" si="7"/>
        <v>30080</v>
      </c>
      <c r="L160" s="62" t="s">
        <v>75</v>
      </c>
      <c r="M160" s="67">
        <v>600</v>
      </c>
      <c r="N160" s="63">
        <f t="shared" si="8"/>
        <v>50.133333333333333</v>
      </c>
    </row>
    <row r="161" spans="2:14" x14ac:dyDescent="0.25">
      <c r="B161" s="57">
        <v>44238</v>
      </c>
      <c r="C161" s="64" t="s">
        <v>70</v>
      </c>
      <c r="D161" s="58" t="s">
        <v>847</v>
      </c>
      <c r="E161" s="58" t="s">
        <v>848</v>
      </c>
      <c r="F161" s="65" t="s">
        <v>224</v>
      </c>
      <c r="G161" s="65" t="s">
        <v>866</v>
      </c>
      <c r="H161" s="66">
        <v>15446</v>
      </c>
      <c r="I161" s="60">
        <v>18540</v>
      </c>
      <c r="J161" s="60">
        <v>43780</v>
      </c>
      <c r="K161" s="61">
        <f t="shared" si="7"/>
        <v>25240</v>
      </c>
      <c r="L161" s="62" t="s">
        <v>75</v>
      </c>
      <c r="M161" s="67">
        <v>504</v>
      </c>
      <c r="N161" s="63">
        <f t="shared" si="8"/>
        <v>50.079365079365083</v>
      </c>
    </row>
    <row r="162" spans="2:14" x14ac:dyDescent="0.25">
      <c r="B162" s="57">
        <v>44238</v>
      </c>
      <c r="C162" s="64" t="s">
        <v>70</v>
      </c>
      <c r="D162" s="58" t="s">
        <v>863</v>
      </c>
      <c r="E162" s="58" t="s">
        <v>864</v>
      </c>
      <c r="F162" s="65" t="s">
        <v>224</v>
      </c>
      <c r="G162" s="65" t="s">
        <v>865</v>
      </c>
      <c r="H162" s="66">
        <v>15445</v>
      </c>
      <c r="I162" s="60">
        <v>18930</v>
      </c>
      <c r="J162" s="60">
        <v>44200</v>
      </c>
      <c r="K162" s="61">
        <f t="shared" si="7"/>
        <v>25270</v>
      </c>
      <c r="L162" s="62" t="s">
        <v>75</v>
      </c>
      <c r="M162" s="67">
        <v>504</v>
      </c>
      <c r="N162" s="63">
        <f>+K162/M162</f>
        <v>50.138888888888886</v>
      </c>
    </row>
    <row r="163" spans="2:14" x14ac:dyDescent="0.25">
      <c r="B163" s="57">
        <v>44239</v>
      </c>
      <c r="C163" s="64" t="s">
        <v>297</v>
      </c>
      <c r="D163" s="58" t="s">
        <v>845</v>
      </c>
      <c r="E163" s="58" t="s">
        <v>846</v>
      </c>
      <c r="F163" s="65" t="s">
        <v>840</v>
      </c>
      <c r="G163" s="65" t="s">
        <v>683</v>
      </c>
      <c r="H163" s="66">
        <v>5777</v>
      </c>
      <c r="I163" s="60">
        <v>17840</v>
      </c>
      <c r="J163" s="60">
        <v>47920</v>
      </c>
      <c r="K163" s="61">
        <f t="shared" si="7"/>
        <v>30080</v>
      </c>
      <c r="L163" s="62" t="s">
        <v>75</v>
      </c>
      <c r="M163" s="67">
        <v>600</v>
      </c>
      <c r="N163" s="63">
        <f t="shared" ref="N163:N225" si="9">+K163/M163</f>
        <v>50.133333333333333</v>
      </c>
    </row>
    <row r="164" spans="2:14" x14ac:dyDescent="0.25">
      <c r="B164" s="57">
        <v>44239</v>
      </c>
      <c r="C164" s="64" t="s">
        <v>297</v>
      </c>
      <c r="D164" s="58" t="s">
        <v>874</v>
      </c>
      <c r="E164" s="58" t="s">
        <v>875</v>
      </c>
      <c r="F164" s="65" t="s">
        <v>224</v>
      </c>
      <c r="G164" s="65" t="s">
        <v>877</v>
      </c>
      <c r="H164" s="66">
        <v>15450</v>
      </c>
      <c r="I164" s="60">
        <v>12740</v>
      </c>
      <c r="J164" s="60">
        <v>39300</v>
      </c>
      <c r="K164" s="61">
        <f t="shared" si="7"/>
        <v>26560</v>
      </c>
      <c r="L164" s="62" t="s">
        <v>75</v>
      </c>
      <c r="M164" s="67">
        <v>504</v>
      </c>
      <c r="N164" s="63">
        <f t="shared" si="9"/>
        <v>52.698412698412696</v>
      </c>
    </row>
    <row r="165" spans="2:14" x14ac:dyDescent="0.25">
      <c r="B165" s="57">
        <v>44239</v>
      </c>
      <c r="C165" s="64" t="s">
        <v>297</v>
      </c>
      <c r="D165" s="58" t="s">
        <v>874</v>
      </c>
      <c r="E165" s="58" t="s">
        <v>875</v>
      </c>
      <c r="F165" s="65" t="s">
        <v>224</v>
      </c>
      <c r="G165" s="65" t="s">
        <v>882</v>
      </c>
      <c r="H165" s="66">
        <v>15551</v>
      </c>
      <c r="I165" s="60">
        <v>13860</v>
      </c>
      <c r="J165" s="60">
        <v>39260</v>
      </c>
      <c r="K165" s="61">
        <f t="shared" si="7"/>
        <v>25400</v>
      </c>
      <c r="L165" s="62" t="s">
        <v>75</v>
      </c>
      <c r="M165" s="67">
        <v>504</v>
      </c>
      <c r="N165" s="63">
        <f t="shared" si="9"/>
        <v>50.396825396825399</v>
      </c>
    </row>
    <row r="166" spans="2:14" x14ac:dyDescent="0.25">
      <c r="B166" s="57">
        <v>44239</v>
      </c>
      <c r="C166" s="64" t="s">
        <v>297</v>
      </c>
      <c r="D166" s="58" t="s">
        <v>874</v>
      </c>
      <c r="E166" s="58" t="s">
        <v>875</v>
      </c>
      <c r="F166" s="65" t="s">
        <v>224</v>
      </c>
      <c r="G166" s="65" t="s">
        <v>886</v>
      </c>
      <c r="H166" s="66">
        <v>15553</v>
      </c>
      <c r="I166" s="60">
        <v>13960</v>
      </c>
      <c r="J166" s="60">
        <v>39380</v>
      </c>
      <c r="K166" s="61">
        <f t="shared" si="7"/>
        <v>25420</v>
      </c>
      <c r="L166" s="62" t="s">
        <v>75</v>
      </c>
      <c r="M166" s="67">
        <v>504</v>
      </c>
      <c r="N166" s="63">
        <f t="shared" si="9"/>
        <v>50.436507936507937</v>
      </c>
    </row>
    <row r="167" spans="2:14" x14ac:dyDescent="0.25">
      <c r="B167" s="57">
        <v>44239</v>
      </c>
      <c r="C167" s="64" t="s">
        <v>297</v>
      </c>
      <c r="D167" s="58" t="s">
        <v>874</v>
      </c>
      <c r="E167" s="58" t="s">
        <v>875</v>
      </c>
      <c r="F167" s="65" t="s">
        <v>224</v>
      </c>
      <c r="G167" s="65" t="s">
        <v>889</v>
      </c>
      <c r="H167" s="66">
        <v>15555</v>
      </c>
      <c r="I167" s="60">
        <v>13970</v>
      </c>
      <c r="J167" s="60">
        <v>39310</v>
      </c>
      <c r="K167" s="61">
        <f t="shared" si="7"/>
        <v>25340</v>
      </c>
      <c r="L167" s="62" t="s">
        <v>75</v>
      </c>
      <c r="M167" s="67">
        <v>504</v>
      </c>
      <c r="N167" s="63">
        <f t="shared" si="9"/>
        <v>50.277777777777779</v>
      </c>
    </row>
    <row r="168" spans="2:14" x14ac:dyDescent="0.25">
      <c r="B168" s="57">
        <v>44240</v>
      </c>
      <c r="C168" s="64" t="s">
        <v>431</v>
      </c>
      <c r="D168" s="58" t="s">
        <v>897</v>
      </c>
      <c r="E168" s="58" t="s">
        <v>898</v>
      </c>
      <c r="F168" s="65" t="s">
        <v>224</v>
      </c>
      <c r="G168" s="65" t="s">
        <v>899</v>
      </c>
      <c r="H168" s="66">
        <v>15556</v>
      </c>
      <c r="I168" s="60">
        <v>18340</v>
      </c>
      <c r="J168" s="60">
        <v>43690</v>
      </c>
      <c r="K168" s="61">
        <f t="shared" si="7"/>
        <v>25350</v>
      </c>
      <c r="L168" s="62" t="s">
        <v>75</v>
      </c>
      <c r="M168" s="67">
        <v>504</v>
      </c>
      <c r="N168" s="63">
        <f t="shared" si="9"/>
        <v>50.297619047619051</v>
      </c>
    </row>
    <row r="169" spans="2:14" x14ac:dyDescent="0.25">
      <c r="B169" s="57">
        <v>44240</v>
      </c>
      <c r="C169" s="64" t="s">
        <v>431</v>
      </c>
      <c r="D169" s="58" t="s">
        <v>874</v>
      </c>
      <c r="E169" s="58" t="s">
        <v>875</v>
      </c>
      <c r="F169" s="65" t="s">
        <v>224</v>
      </c>
      <c r="G169" s="65" t="s">
        <v>900</v>
      </c>
      <c r="H169" s="66">
        <v>15557</v>
      </c>
      <c r="I169" s="60">
        <v>13860</v>
      </c>
      <c r="J169" s="60">
        <v>39270</v>
      </c>
      <c r="K169" s="61">
        <f t="shared" si="7"/>
        <v>25410</v>
      </c>
      <c r="L169" s="62" t="s">
        <v>75</v>
      </c>
      <c r="M169" s="67">
        <v>504</v>
      </c>
      <c r="N169" s="63">
        <f t="shared" si="9"/>
        <v>50.416666666666664</v>
      </c>
    </row>
    <row r="170" spans="2:14" x14ac:dyDescent="0.25">
      <c r="B170" s="57">
        <v>44240</v>
      </c>
      <c r="C170" s="64" t="s">
        <v>431</v>
      </c>
      <c r="D170" s="58" t="s">
        <v>359</v>
      </c>
      <c r="E170" s="58" t="s">
        <v>396</v>
      </c>
      <c r="F170" s="65" t="s">
        <v>224</v>
      </c>
      <c r="G170" s="65" t="s">
        <v>901</v>
      </c>
      <c r="H170" s="66">
        <v>15558</v>
      </c>
      <c r="I170" s="60">
        <v>16590</v>
      </c>
      <c r="J170" s="60">
        <v>42020</v>
      </c>
      <c r="K170" s="61">
        <f t="shared" si="7"/>
        <v>25430</v>
      </c>
      <c r="L170" s="62" t="s">
        <v>75</v>
      </c>
      <c r="M170" s="67">
        <v>504</v>
      </c>
      <c r="N170" s="63">
        <f t="shared" si="9"/>
        <v>50.456349206349209</v>
      </c>
    </row>
    <row r="171" spans="2:14" x14ac:dyDescent="0.25">
      <c r="B171" s="57">
        <v>44240</v>
      </c>
      <c r="C171" s="64" t="s">
        <v>431</v>
      </c>
      <c r="D171" s="58" t="s">
        <v>897</v>
      </c>
      <c r="E171" s="58" t="s">
        <v>898</v>
      </c>
      <c r="F171" s="65" t="s">
        <v>224</v>
      </c>
      <c r="G171" s="65" t="s">
        <v>903</v>
      </c>
      <c r="H171" s="66">
        <v>15559</v>
      </c>
      <c r="I171" s="60">
        <v>18160</v>
      </c>
      <c r="J171" s="60">
        <v>43550</v>
      </c>
      <c r="K171" s="61">
        <f t="shared" si="7"/>
        <v>25390</v>
      </c>
      <c r="L171" s="62" t="s">
        <v>75</v>
      </c>
      <c r="M171" s="67">
        <v>504</v>
      </c>
      <c r="N171" s="63">
        <f t="shared" si="9"/>
        <v>50.376984126984127</v>
      </c>
    </row>
    <row r="172" spans="2:14" x14ac:dyDescent="0.25">
      <c r="B172" s="57">
        <v>44240</v>
      </c>
      <c r="C172" s="64" t="s">
        <v>431</v>
      </c>
      <c r="D172" s="58" t="s">
        <v>874</v>
      </c>
      <c r="E172" s="58" t="s">
        <v>875</v>
      </c>
      <c r="F172" s="65" t="s">
        <v>224</v>
      </c>
      <c r="G172" s="65" t="s">
        <v>904</v>
      </c>
      <c r="H172" s="66">
        <v>15560</v>
      </c>
      <c r="I172" s="60">
        <v>13990</v>
      </c>
      <c r="J172" s="60">
        <v>39250</v>
      </c>
      <c r="K172" s="61">
        <f t="shared" si="7"/>
        <v>25260</v>
      </c>
      <c r="L172" s="62" t="s">
        <v>75</v>
      </c>
      <c r="M172" s="67">
        <v>504</v>
      </c>
      <c r="N172" s="63">
        <f t="shared" si="9"/>
        <v>50.11904761904762</v>
      </c>
    </row>
    <row r="173" spans="2:14" x14ac:dyDescent="0.25">
      <c r="B173" s="57">
        <v>44240</v>
      </c>
      <c r="C173" s="64" t="s">
        <v>431</v>
      </c>
      <c r="D173" s="58" t="s">
        <v>359</v>
      </c>
      <c r="E173" s="58" t="s">
        <v>396</v>
      </c>
      <c r="F173" s="65" t="s">
        <v>224</v>
      </c>
      <c r="G173" s="65" t="s">
        <v>907</v>
      </c>
      <c r="H173" s="66">
        <v>15561</v>
      </c>
      <c r="I173" s="60">
        <v>16660</v>
      </c>
      <c r="J173" s="60">
        <v>42010</v>
      </c>
      <c r="K173" s="61">
        <f t="shared" si="7"/>
        <v>25350</v>
      </c>
      <c r="L173" s="62" t="s">
        <v>75</v>
      </c>
      <c r="M173" s="67">
        <v>504</v>
      </c>
      <c r="N173" s="63">
        <f t="shared" si="9"/>
        <v>50.297619047619051</v>
      </c>
    </row>
    <row r="174" spans="2:14" x14ac:dyDescent="0.25">
      <c r="B174" s="57">
        <v>44240</v>
      </c>
      <c r="C174" s="64" t="s">
        <v>431</v>
      </c>
      <c r="D174" s="58" t="s">
        <v>897</v>
      </c>
      <c r="E174" s="58" t="s">
        <v>898</v>
      </c>
      <c r="F174" s="65" t="s">
        <v>224</v>
      </c>
      <c r="G174" s="65" t="s">
        <v>908</v>
      </c>
      <c r="H174" s="66">
        <v>15562</v>
      </c>
      <c r="I174" s="60">
        <v>18310</v>
      </c>
      <c r="J174" s="60">
        <v>43550</v>
      </c>
      <c r="K174" s="61">
        <f t="shared" si="7"/>
        <v>25240</v>
      </c>
      <c r="L174" s="62" t="s">
        <v>75</v>
      </c>
      <c r="M174" s="67">
        <v>504</v>
      </c>
      <c r="N174" s="63">
        <f t="shared" si="9"/>
        <v>50.079365079365083</v>
      </c>
    </row>
    <row r="175" spans="2:14" x14ac:dyDescent="0.25">
      <c r="B175" s="57">
        <v>44240</v>
      </c>
      <c r="C175" s="64" t="s">
        <v>431</v>
      </c>
      <c r="D175" s="58" t="s">
        <v>874</v>
      </c>
      <c r="E175" s="58" t="s">
        <v>875</v>
      </c>
      <c r="F175" s="65" t="s">
        <v>224</v>
      </c>
      <c r="G175" s="65" t="s">
        <v>909</v>
      </c>
      <c r="H175" s="66">
        <v>15563</v>
      </c>
      <c r="I175" s="60">
        <v>13950</v>
      </c>
      <c r="J175" s="60">
        <v>39270</v>
      </c>
      <c r="K175" s="61">
        <f t="shared" si="7"/>
        <v>25320</v>
      </c>
      <c r="L175" s="62" t="s">
        <v>75</v>
      </c>
      <c r="M175" s="67">
        <v>504</v>
      </c>
      <c r="N175" s="63">
        <f t="shared" si="9"/>
        <v>50.238095238095241</v>
      </c>
    </row>
    <row r="176" spans="2:14" x14ac:dyDescent="0.25">
      <c r="B176" s="57">
        <v>44240</v>
      </c>
      <c r="C176" s="64" t="s">
        <v>431</v>
      </c>
      <c r="D176" s="58" t="s">
        <v>359</v>
      </c>
      <c r="E176" s="58" t="s">
        <v>396</v>
      </c>
      <c r="F176" s="65" t="s">
        <v>224</v>
      </c>
      <c r="G176" s="65" t="s">
        <v>910</v>
      </c>
      <c r="H176" s="66">
        <v>15564</v>
      </c>
      <c r="I176" s="60">
        <v>16740</v>
      </c>
      <c r="J176" s="60">
        <v>42690</v>
      </c>
      <c r="K176" s="61">
        <f t="shared" si="7"/>
        <v>25950</v>
      </c>
      <c r="L176" s="62" t="s">
        <v>75</v>
      </c>
      <c r="M176" s="67">
        <v>515</v>
      </c>
      <c r="N176" s="63">
        <f t="shared" si="9"/>
        <v>50.38834951456311</v>
      </c>
    </row>
    <row r="177" spans="2:14" x14ac:dyDescent="0.25">
      <c r="B177" s="57">
        <v>44240</v>
      </c>
      <c r="C177" s="64" t="s">
        <v>431</v>
      </c>
      <c r="D177" s="58" t="s">
        <v>897</v>
      </c>
      <c r="E177" s="58" t="s">
        <v>898</v>
      </c>
      <c r="F177" s="65" t="s">
        <v>224</v>
      </c>
      <c r="G177" s="65" t="s">
        <v>912</v>
      </c>
      <c r="H177" s="66">
        <v>15565</v>
      </c>
      <c r="I177" s="60">
        <v>18290</v>
      </c>
      <c r="J177" s="60">
        <v>43560</v>
      </c>
      <c r="K177" s="61">
        <f t="shared" si="7"/>
        <v>25270</v>
      </c>
      <c r="L177" s="62" t="s">
        <v>75</v>
      </c>
      <c r="M177" s="67">
        <v>504</v>
      </c>
      <c r="N177" s="63">
        <f t="shared" si="9"/>
        <v>50.138888888888886</v>
      </c>
    </row>
    <row r="178" spans="2:14" x14ac:dyDescent="0.25">
      <c r="B178" s="57">
        <v>44240</v>
      </c>
      <c r="C178" s="64" t="s">
        <v>431</v>
      </c>
      <c r="D178" s="58" t="s">
        <v>874</v>
      </c>
      <c r="E178" s="58" t="s">
        <v>875</v>
      </c>
      <c r="F178" s="65" t="s">
        <v>224</v>
      </c>
      <c r="G178" s="65" t="s">
        <v>913</v>
      </c>
      <c r="H178" s="66">
        <v>15566</v>
      </c>
      <c r="I178" s="60">
        <v>13940</v>
      </c>
      <c r="J178" s="60">
        <v>39240</v>
      </c>
      <c r="K178" s="61">
        <f t="shared" si="7"/>
        <v>25300</v>
      </c>
      <c r="L178" s="62" t="s">
        <v>75</v>
      </c>
      <c r="M178" s="67">
        <v>504</v>
      </c>
      <c r="N178" s="63">
        <f t="shared" si="9"/>
        <v>50.198412698412696</v>
      </c>
    </row>
    <row r="179" spans="2:14" x14ac:dyDescent="0.25">
      <c r="B179" s="57">
        <v>44243</v>
      </c>
      <c r="C179" s="64" t="s">
        <v>73</v>
      </c>
      <c r="D179" s="58" t="s">
        <v>982</v>
      </c>
      <c r="E179" s="58" t="s">
        <v>846</v>
      </c>
      <c r="F179" s="65" t="s">
        <v>983</v>
      </c>
      <c r="G179" s="65" t="s">
        <v>683</v>
      </c>
      <c r="H179" s="66">
        <v>5783</v>
      </c>
      <c r="I179" s="60">
        <v>17850</v>
      </c>
      <c r="J179" s="60">
        <v>47910</v>
      </c>
      <c r="K179" s="61">
        <f t="shared" si="7"/>
        <v>30060</v>
      </c>
      <c r="L179" s="62" t="s">
        <v>75</v>
      </c>
      <c r="M179" s="67">
        <v>600</v>
      </c>
      <c r="N179" s="63">
        <f t="shared" si="9"/>
        <v>50.1</v>
      </c>
    </row>
    <row r="180" spans="2:14" x14ac:dyDescent="0.25">
      <c r="B180" s="57">
        <v>44243</v>
      </c>
      <c r="C180" s="64" t="s">
        <v>73</v>
      </c>
      <c r="D180" s="58" t="s">
        <v>984</v>
      </c>
      <c r="E180" s="58" t="s">
        <v>171</v>
      </c>
      <c r="F180" s="65" t="s">
        <v>985</v>
      </c>
      <c r="G180" s="65" t="s">
        <v>606</v>
      </c>
      <c r="H180" s="66">
        <v>5784</v>
      </c>
      <c r="I180" s="60">
        <v>16820</v>
      </c>
      <c r="J180" s="60">
        <v>46900</v>
      </c>
      <c r="K180" s="61">
        <f t="shared" si="7"/>
        <v>30080</v>
      </c>
      <c r="L180" s="62" t="s">
        <v>75</v>
      </c>
      <c r="M180" s="67">
        <v>600</v>
      </c>
      <c r="N180" s="63">
        <f t="shared" si="9"/>
        <v>50.133333333333333</v>
      </c>
    </row>
    <row r="181" spans="2:14" x14ac:dyDescent="0.25">
      <c r="B181" s="57">
        <v>44243</v>
      </c>
      <c r="C181" s="64" t="s">
        <v>73</v>
      </c>
      <c r="D181" s="58" t="s">
        <v>649</v>
      </c>
      <c r="E181" s="58" t="s">
        <v>659</v>
      </c>
      <c r="F181" s="65" t="s">
        <v>985</v>
      </c>
      <c r="G181" s="65" t="s">
        <v>606</v>
      </c>
      <c r="H181" s="66">
        <v>5785</v>
      </c>
      <c r="I181" s="60">
        <v>16040</v>
      </c>
      <c r="J181" s="60">
        <v>46100</v>
      </c>
      <c r="K181" s="61">
        <f t="shared" si="7"/>
        <v>30060</v>
      </c>
      <c r="L181" s="62" t="s">
        <v>75</v>
      </c>
      <c r="M181" s="67">
        <v>600</v>
      </c>
      <c r="N181" s="63">
        <f t="shared" si="9"/>
        <v>50.1</v>
      </c>
    </row>
    <row r="182" spans="2:14" x14ac:dyDescent="0.25">
      <c r="B182" s="57">
        <v>44243</v>
      </c>
      <c r="C182" s="64" t="s">
        <v>73</v>
      </c>
      <c r="D182" s="58" t="s">
        <v>843</v>
      </c>
      <c r="E182" s="58" t="s">
        <v>820</v>
      </c>
      <c r="F182" s="65" t="s">
        <v>134</v>
      </c>
      <c r="G182" s="65" t="s">
        <v>850</v>
      </c>
      <c r="H182" s="66">
        <v>5786</v>
      </c>
      <c r="I182" s="60">
        <v>16820</v>
      </c>
      <c r="J182" s="60">
        <v>51980</v>
      </c>
      <c r="K182" s="61">
        <f t="shared" si="7"/>
        <v>35160</v>
      </c>
      <c r="L182" s="62" t="s">
        <v>75</v>
      </c>
      <c r="M182" s="67">
        <v>700</v>
      </c>
      <c r="N182" s="63">
        <f t="shared" si="9"/>
        <v>50.228571428571428</v>
      </c>
    </row>
    <row r="183" spans="2:14" x14ac:dyDescent="0.25">
      <c r="B183" s="57">
        <v>44244</v>
      </c>
      <c r="C183" s="64" t="s">
        <v>262</v>
      </c>
      <c r="D183" s="58" t="s">
        <v>395</v>
      </c>
      <c r="E183" s="58" t="s">
        <v>663</v>
      </c>
      <c r="F183" s="65" t="s">
        <v>223</v>
      </c>
      <c r="G183" s="65" t="s">
        <v>1004</v>
      </c>
      <c r="H183" s="66">
        <v>15603</v>
      </c>
      <c r="I183" s="60">
        <v>41670</v>
      </c>
      <c r="J183" s="60">
        <v>16660</v>
      </c>
      <c r="K183" s="61">
        <f t="shared" si="7"/>
        <v>-25010</v>
      </c>
      <c r="L183" s="62" t="s">
        <v>75</v>
      </c>
      <c r="M183" s="67">
        <v>504</v>
      </c>
      <c r="N183" s="63">
        <f t="shared" si="9"/>
        <v>-49.623015873015873</v>
      </c>
    </row>
    <row r="184" spans="2:14" x14ac:dyDescent="0.25">
      <c r="B184" s="57">
        <v>44244</v>
      </c>
      <c r="C184" s="64" t="s">
        <v>262</v>
      </c>
      <c r="D184" s="58" t="s">
        <v>395</v>
      </c>
      <c r="E184" s="58" t="s">
        <v>663</v>
      </c>
      <c r="F184" s="65" t="s">
        <v>224</v>
      </c>
      <c r="G184" s="65" t="s">
        <v>1005</v>
      </c>
      <c r="H184" s="66">
        <v>15569</v>
      </c>
      <c r="I184" s="60">
        <v>16660</v>
      </c>
      <c r="J184" s="60">
        <v>41990</v>
      </c>
      <c r="K184" s="61">
        <f t="shared" si="7"/>
        <v>25330</v>
      </c>
      <c r="L184" s="62" t="s">
        <v>75</v>
      </c>
      <c r="M184" s="67">
        <v>504</v>
      </c>
      <c r="N184" s="63">
        <f t="shared" si="9"/>
        <v>50.257936507936506</v>
      </c>
    </row>
    <row r="185" spans="2:14" x14ac:dyDescent="0.25">
      <c r="B185" s="57">
        <v>44244</v>
      </c>
      <c r="C185" s="64" t="s">
        <v>262</v>
      </c>
      <c r="D185" s="58" t="s">
        <v>1006</v>
      </c>
      <c r="E185" s="58" t="s">
        <v>1007</v>
      </c>
      <c r="F185" s="65" t="s">
        <v>1008</v>
      </c>
      <c r="G185" s="65" t="s">
        <v>683</v>
      </c>
      <c r="H185" s="66">
        <v>5787</v>
      </c>
      <c r="I185" s="60">
        <v>14740</v>
      </c>
      <c r="J185" s="60">
        <v>44830</v>
      </c>
      <c r="K185" s="61">
        <f t="shared" si="7"/>
        <v>30090</v>
      </c>
      <c r="L185" s="62" t="s">
        <v>75</v>
      </c>
      <c r="M185" s="67">
        <v>600</v>
      </c>
      <c r="N185" s="63">
        <f t="shared" si="9"/>
        <v>50.15</v>
      </c>
    </row>
    <row r="186" spans="2:14" x14ac:dyDescent="0.25">
      <c r="B186" s="57">
        <v>44244</v>
      </c>
      <c r="C186" s="64" t="s">
        <v>262</v>
      </c>
      <c r="D186" s="58" t="s">
        <v>240</v>
      </c>
      <c r="E186" s="58" t="s">
        <v>515</v>
      </c>
      <c r="F186" s="65" t="s">
        <v>224</v>
      </c>
      <c r="G186" s="65" t="s">
        <v>1010</v>
      </c>
      <c r="H186" s="66">
        <v>15570</v>
      </c>
      <c r="I186" s="60">
        <v>17730</v>
      </c>
      <c r="J186" s="60">
        <v>43050</v>
      </c>
      <c r="K186" s="61">
        <f t="shared" si="7"/>
        <v>25320</v>
      </c>
      <c r="L186" s="62" t="s">
        <v>75</v>
      </c>
      <c r="M186" s="67">
        <v>504</v>
      </c>
      <c r="N186" s="63">
        <f t="shared" si="9"/>
        <v>50.238095238095241</v>
      </c>
    </row>
    <row r="187" spans="2:14" x14ac:dyDescent="0.25">
      <c r="B187" s="57">
        <v>44244</v>
      </c>
      <c r="C187" s="64" t="s">
        <v>262</v>
      </c>
      <c r="D187" s="58" t="s">
        <v>395</v>
      </c>
      <c r="E187" s="58" t="s">
        <v>663</v>
      </c>
      <c r="F187" s="65" t="s">
        <v>224</v>
      </c>
      <c r="G187" s="65" t="s">
        <v>1009</v>
      </c>
      <c r="H187" s="66">
        <v>15571</v>
      </c>
      <c r="I187" s="60">
        <v>16660</v>
      </c>
      <c r="J187" s="60">
        <v>41960</v>
      </c>
      <c r="K187" s="61">
        <f t="shared" si="7"/>
        <v>25300</v>
      </c>
      <c r="L187" s="62" t="s">
        <v>75</v>
      </c>
      <c r="M187" s="67">
        <v>504</v>
      </c>
      <c r="N187" s="63">
        <f t="shared" si="9"/>
        <v>50.198412698412696</v>
      </c>
    </row>
    <row r="188" spans="2:14" x14ac:dyDescent="0.25">
      <c r="B188" s="57">
        <v>44245</v>
      </c>
      <c r="C188" s="64" t="s">
        <v>70</v>
      </c>
      <c r="D188" s="58" t="s">
        <v>395</v>
      </c>
      <c r="E188" s="58" t="s">
        <v>663</v>
      </c>
      <c r="F188" s="65" t="s">
        <v>223</v>
      </c>
      <c r="G188" s="65" t="s">
        <v>1019</v>
      </c>
      <c r="H188" s="66">
        <v>15605</v>
      </c>
      <c r="I188" s="60">
        <v>49280</v>
      </c>
      <c r="J188" s="60">
        <v>16630</v>
      </c>
      <c r="K188" s="61">
        <f t="shared" si="7"/>
        <v>-32650</v>
      </c>
      <c r="L188" s="62" t="s">
        <v>75</v>
      </c>
      <c r="M188" s="67">
        <v>645</v>
      </c>
      <c r="N188" s="63">
        <f t="shared" si="9"/>
        <v>-50.620155038759691</v>
      </c>
    </row>
    <row r="189" spans="2:14" x14ac:dyDescent="0.25">
      <c r="B189" s="57">
        <v>44245</v>
      </c>
      <c r="C189" s="64" t="s">
        <v>70</v>
      </c>
      <c r="D189" s="58" t="s">
        <v>360</v>
      </c>
      <c r="E189" s="58" t="s">
        <v>201</v>
      </c>
      <c r="F189" s="65" t="s">
        <v>224</v>
      </c>
      <c r="G189" s="65" t="s">
        <v>1021</v>
      </c>
      <c r="H189" s="66">
        <v>15572</v>
      </c>
      <c r="I189" s="60">
        <v>16970</v>
      </c>
      <c r="J189" s="60">
        <v>42920</v>
      </c>
      <c r="K189" s="61">
        <f t="shared" si="7"/>
        <v>25950</v>
      </c>
      <c r="L189" s="62" t="s">
        <v>75</v>
      </c>
      <c r="M189" s="67">
        <v>514</v>
      </c>
      <c r="N189" s="63">
        <f t="shared" si="9"/>
        <v>50.4863813229572</v>
      </c>
    </row>
    <row r="190" spans="2:14" x14ac:dyDescent="0.25">
      <c r="B190" s="57">
        <v>44245</v>
      </c>
      <c r="C190" s="64" t="s">
        <v>70</v>
      </c>
      <c r="D190" s="58" t="s">
        <v>395</v>
      </c>
      <c r="E190" s="58" t="s">
        <v>663</v>
      </c>
      <c r="F190" s="65" t="s">
        <v>224</v>
      </c>
      <c r="G190" s="65" t="s">
        <v>1023</v>
      </c>
      <c r="H190" s="66">
        <v>15573</v>
      </c>
      <c r="I190" s="60">
        <v>17470</v>
      </c>
      <c r="J190" s="60">
        <v>41910</v>
      </c>
      <c r="K190" s="61">
        <f t="shared" ref="K190:K251" si="10">+J190-I190</f>
        <v>24440</v>
      </c>
      <c r="L190" s="62" t="s">
        <v>75</v>
      </c>
      <c r="M190" s="67">
        <v>504</v>
      </c>
      <c r="N190" s="63">
        <f t="shared" si="9"/>
        <v>48.492063492063494</v>
      </c>
    </row>
    <row r="191" spans="2:14" x14ac:dyDescent="0.25">
      <c r="B191" s="57">
        <v>44245</v>
      </c>
      <c r="C191" s="64" t="s">
        <v>70</v>
      </c>
      <c r="D191" s="58" t="s">
        <v>674</v>
      </c>
      <c r="E191" s="58" t="s">
        <v>675</v>
      </c>
      <c r="F191" s="65" t="s">
        <v>1008</v>
      </c>
      <c r="G191" s="65" t="s">
        <v>683</v>
      </c>
      <c r="H191" s="66">
        <v>5788</v>
      </c>
      <c r="I191" s="60">
        <v>16620</v>
      </c>
      <c r="J191" s="60">
        <v>46700</v>
      </c>
      <c r="K191" s="61">
        <f t="shared" si="10"/>
        <v>30080</v>
      </c>
      <c r="L191" s="62" t="s">
        <v>75</v>
      </c>
      <c r="M191" s="67">
        <v>600</v>
      </c>
      <c r="N191" s="63">
        <f t="shared" si="9"/>
        <v>50.133333333333333</v>
      </c>
    </row>
    <row r="192" spans="2:14" x14ac:dyDescent="0.25">
      <c r="B192" s="57">
        <v>44245</v>
      </c>
      <c r="C192" s="64" t="s">
        <v>70</v>
      </c>
      <c r="D192" s="58" t="s">
        <v>395</v>
      </c>
      <c r="E192" s="58" t="s">
        <v>663</v>
      </c>
      <c r="F192" s="65" t="s">
        <v>224</v>
      </c>
      <c r="G192" s="65" t="s">
        <v>1024</v>
      </c>
      <c r="H192" s="66">
        <v>15574</v>
      </c>
      <c r="I192" s="60">
        <v>16700</v>
      </c>
      <c r="J192" s="60">
        <v>41500</v>
      </c>
      <c r="K192" s="61">
        <f t="shared" si="10"/>
        <v>24800</v>
      </c>
      <c r="L192" s="62" t="s">
        <v>75</v>
      </c>
      <c r="M192" s="67">
        <v>495</v>
      </c>
      <c r="N192" s="63">
        <f t="shared" si="9"/>
        <v>50.101010101010104</v>
      </c>
    </row>
    <row r="193" spans="2:14" x14ac:dyDescent="0.25">
      <c r="B193" s="57">
        <v>44245</v>
      </c>
      <c r="C193" s="64" t="s">
        <v>70</v>
      </c>
      <c r="D193" s="58" t="s">
        <v>360</v>
      </c>
      <c r="E193" s="58" t="s">
        <v>201</v>
      </c>
      <c r="F193" s="65" t="s">
        <v>224</v>
      </c>
      <c r="G193" s="65" t="s">
        <v>1025</v>
      </c>
      <c r="H193" s="66">
        <v>15575</v>
      </c>
      <c r="I193" s="60">
        <v>17190</v>
      </c>
      <c r="J193" s="60">
        <v>42430</v>
      </c>
      <c r="K193" s="61">
        <f t="shared" si="10"/>
        <v>25240</v>
      </c>
      <c r="L193" s="62" t="s">
        <v>75</v>
      </c>
      <c r="M193" s="67">
        <v>504</v>
      </c>
      <c r="N193" s="63">
        <f t="shared" si="9"/>
        <v>50.079365079365083</v>
      </c>
    </row>
    <row r="194" spans="2:14" x14ac:dyDescent="0.25">
      <c r="B194" s="57">
        <v>44245</v>
      </c>
      <c r="C194" s="64" t="s">
        <v>70</v>
      </c>
      <c r="D194" s="58" t="s">
        <v>395</v>
      </c>
      <c r="E194" s="58" t="s">
        <v>663</v>
      </c>
      <c r="F194" s="65" t="s">
        <v>224</v>
      </c>
      <c r="G194" s="65" t="s">
        <v>1026</v>
      </c>
      <c r="H194" s="66">
        <v>15576</v>
      </c>
      <c r="I194" s="60">
        <v>16700</v>
      </c>
      <c r="J194" s="60">
        <v>41930</v>
      </c>
      <c r="K194" s="61">
        <f t="shared" si="10"/>
        <v>25230</v>
      </c>
      <c r="L194" s="62" t="s">
        <v>75</v>
      </c>
      <c r="M194" s="67">
        <v>504</v>
      </c>
      <c r="N194" s="63">
        <f t="shared" si="9"/>
        <v>50.05952380952381</v>
      </c>
    </row>
    <row r="195" spans="2:14" x14ac:dyDescent="0.25">
      <c r="B195" s="57">
        <v>44246</v>
      </c>
      <c r="C195" s="64" t="s">
        <v>297</v>
      </c>
      <c r="D195" s="58" t="s">
        <v>117</v>
      </c>
      <c r="E195" s="58" t="s">
        <v>233</v>
      </c>
      <c r="F195" s="65" t="s">
        <v>224</v>
      </c>
      <c r="G195" s="65" t="s">
        <v>1038</v>
      </c>
      <c r="H195" s="66">
        <v>15577</v>
      </c>
      <c r="I195" s="60">
        <v>16240</v>
      </c>
      <c r="J195" s="60">
        <v>41790</v>
      </c>
      <c r="K195" s="61">
        <f t="shared" si="10"/>
        <v>25550</v>
      </c>
      <c r="L195" s="62" t="s">
        <v>75</v>
      </c>
      <c r="M195" s="67">
        <v>504</v>
      </c>
      <c r="N195" s="63">
        <f t="shared" si="9"/>
        <v>50.694444444444443</v>
      </c>
    </row>
    <row r="196" spans="2:14" x14ac:dyDescent="0.25">
      <c r="B196" s="57">
        <v>44246</v>
      </c>
      <c r="C196" s="64" t="s">
        <v>297</v>
      </c>
      <c r="D196" s="58" t="s">
        <v>117</v>
      </c>
      <c r="E196" s="58" t="s">
        <v>233</v>
      </c>
      <c r="F196" s="65" t="s">
        <v>224</v>
      </c>
      <c r="G196" s="65" t="s">
        <v>1042</v>
      </c>
      <c r="H196" s="66">
        <v>15578</v>
      </c>
      <c r="I196" s="60">
        <v>16270</v>
      </c>
      <c r="J196" s="60">
        <v>41720</v>
      </c>
      <c r="K196" s="61">
        <f t="shared" si="10"/>
        <v>25450</v>
      </c>
      <c r="L196" s="62" t="s">
        <v>75</v>
      </c>
      <c r="M196" s="67">
        <v>504</v>
      </c>
      <c r="N196" s="63">
        <f t="shared" si="9"/>
        <v>50.496031746031747</v>
      </c>
    </row>
    <row r="197" spans="2:14" x14ac:dyDescent="0.25">
      <c r="B197" s="57">
        <v>44246</v>
      </c>
      <c r="C197" s="64" t="s">
        <v>297</v>
      </c>
      <c r="D197" s="58" t="s">
        <v>117</v>
      </c>
      <c r="E197" s="58" t="s">
        <v>233</v>
      </c>
      <c r="F197" s="65" t="s">
        <v>224</v>
      </c>
      <c r="G197" s="65" t="s">
        <v>1046</v>
      </c>
      <c r="H197" s="66">
        <v>15579</v>
      </c>
      <c r="I197" s="60">
        <v>16410</v>
      </c>
      <c r="J197" s="60">
        <v>41680</v>
      </c>
      <c r="K197" s="61">
        <f t="shared" si="10"/>
        <v>25270</v>
      </c>
      <c r="L197" s="62" t="s">
        <v>75</v>
      </c>
      <c r="M197" s="67">
        <v>504</v>
      </c>
      <c r="N197" s="63">
        <f t="shared" si="9"/>
        <v>50.138888888888886</v>
      </c>
    </row>
    <row r="198" spans="2:14" x14ac:dyDescent="0.25">
      <c r="B198" s="57">
        <v>44247</v>
      </c>
      <c r="C198" s="64" t="s">
        <v>330</v>
      </c>
      <c r="D198" s="58" t="s">
        <v>897</v>
      </c>
      <c r="E198" s="58" t="s">
        <v>898</v>
      </c>
      <c r="F198" s="65" t="s">
        <v>224</v>
      </c>
      <c r="G198" s="65" t="s">
        <v>1062</v>
      </c>
      <c r="H198" s="66">
        <v>15581</v>
      </c>
      <c r="I198" s="60">
        <v>18310</v>
      </c>
      <c r="J198" s="60">
        <v>43610</v>
      </c>
      <c r="K198" s="61">
        <f t="shared" si="10"/>
        <v>25300</v>
      </c>
      <c r="L198" s="62" t="s">
        <v>75</v>
      </c>
      <c r="M198" s="67">
        <v>504</v>
      </c>
      <c r="N198" s="63">
        <f t="shared" si="9"/>
        <v>50.198412698412696</v>
      </c>
    </row>
    <row r="199" spans="2:14" x14ac:dyDescent="0.25">
      <c r="B199" s="57">
        <v>44247</v>
      </c>
      <c r="C199" s="64" t="s">
        <v>330</v>
      </c>
      <c r="D199" s="58" t="s">
        <v>360</v>
      </c>
      <c r="E199" s="58" t="s">
        <v>201</v>
      </c>
      <c r="F199" s="65" t="s">
        <v>224</v>
      </c>
      <c r="G199" s="65" t="s">
        <v>1063</v>
      </c>
      <c r="H199" s="66">
        <v>15582</v>
      </c>
      <c r="I199" s="60">
        <v>16380</v>
      </c>
      <c r="J199" s="60">
        <v>41680</v>
      </c>
      <c r="K199" s="61">
        <f t="shared" si="10"/>
        <v>25300</v>
      </c>
      <c r="L199" s="62" t="s">
        <v>75</v>
      </c>
      <c r="M199" s="67">
        <v>504</v>
      </c>
      <c r="N199" s="63">
        <f t="shared" si="9"/>
        <v>50.198412698412696</v>
      </c>
    </row>
    <row r="200" spans="2:14" x14ac:dyDescent="0.25">
      <c r="B200" s="57">
        <v>44247</v>
      </c>
      <c r="C200" s="64" t="s">
        <v>330</v>
      </c>
      <c r="D200" s="58" t="s">
        <v>897</v>
      </c>
      <c r="E200" s="58" t="s">
        <v>898</v>
      </c>
      <c r="F200" s="65" t="s">
        <v>224</v>
      </c>
      <c r="G200" s="65" t="s">
        <v>1065</v>
      </c>
      <c r="H200" s="66">
        <v>15583</v>
      </c>
      <c r="I200" s="60">
        <v>18320</v>
      </c>
      <c r="J200" s="60">
        <v>43660</v>
      </c>
      <c r="K200" s="61">
        <f t="shared" si="10"/>
        <v>25340</v>
      </c>
      <c r="L200" s="62" t="s">
        <v>75</v>
      </c>
      <c r="M200" s="67">
        <v>504</v>
      </c>
      <c r="N200" s="63">
        <f t="shared" si="9"/>
        <v>50.277777777777779</v>
      </c>
    </row>
    <row r="201" spans="2:14" x14ac:dyDescent="0.25">
      <c r="B201" s="57">
        <v>44247</v>
      </c>
      <c r="C201" s="64" t="s">
        <v>330</v>
      </c>
      <c r="D201" s="58" t="s">
        <v>360</v>
      </c>
      <c r="E201" s="58" t="s">
        <v>201</v>
      </c>
      <c r="F201" s="65" t="s">
        <v>224</v>
      </c>
      <c r="G201" s="65" t="s">
        <v>1066</v>
      </c>
      <c r="H201" s="66">
        <v>15584</v>
      </c>
      <c r="I201" s="60">
        <v>16420</v>
      </c>
      <c r="J201" s="60">
        <v>42170</v>
      </c>
      <c r="K201" s="61">
        <f t="shared" si="10"/>
        <v>25750</v>
      </c>
      <c r="L201" s="62" t="s">
        <v>75</v>
      </c>
      <c r="M201" s="67">
        <v>511</v>
      </c>
      <c r="N201" s="63">
        <f t="shared" si="9"/>
        <v>50.391389432485326</v>
      </c>
    </row>
    <row r="202" spans="2:14" x14ac:dyDescent="0.25">
      <c r="B202" s="57">
        <v>44247</v>
      </c>
      <c r="C202" s="64" t="s">
        <v>330</v>
      </c>
      <c r="D202" s="58" t="s">
        <v>897</v>
      </c>
      <c r="E202" s="58" t="s">
        <v>898</v>
      </c>
      <c r="F202" s="65" t="s">
        <v>224</v>
      </c>
      <c r="G202" s="65" t="s">
        <v>1071</v>
      </c>
      <c r="H202" s="66">
        <v>15585</v>
      </c>
      <c r="I202" s="60">
        <v>18310</v>
      </c>
      <c r="J202" s="60">
        <v>43630</v>
      </c>
      <c r="K202" s="61">
        <f t="shared" si="10"/>
        <v>25320</v>
      </c>
      <c r="L202" s="62" t="s">
        <v>75</v>
      </c>
      <c r="M202" s="67">
        <v>504</v>
      </c>
      <c r="N202" s="63">
        <f t="shared" si="9"/>
        <v>50.238095238095241</v>
      </c>
    </row>
    <row r="203" spans="2:14" x14ac:dyDescent="0.25">
      <c r="B203" s="57">
        <v>44247</v>
      </c>
      <c r="C203" s="64" t="s">
        <v>330</v>
      </c>
      <c r="D203" s="58" t="s">
        <v>360</v>
      </c>
      <c r="E203" s="58" t="s">
        <v>201</v>
      </c>
      <c r="F203" s="65" t="s">
        <v>224</v>
      </c>
      <c r="G203" s="65" t="s">
        <v>1072</v>
      </c>
      <c r="H203" s="66">
        <v>15586</v>
      </c>
      <c r="I203" s="60">
        <v>16380</v>
      </c>
      <c r="J203" s="60">
        <v>41710</v>
      </c>
      <c r="K203" s="61">
        <f t="shared" si="10"/>
        <v>25330</v>
      </c>
      <c r="L203" s="62" t="s">
        <v>75</v>
      </c>
      <c r="M203" s="67">
        <v>504</v>
      </c>
      <c r="N203" s="63">
        <f t="shared" si="9"/>
        <v>50.257936507936506</v>
      </c>
    </row>
    <row r="204" spans="2:14" x14ac:dyDescent="0.25">
      <c r="B204" s="57">
        <v>44247</v>
      </c>
      <c r="C204" s="64" t="s">
        <v>330</v>
      </c>
      <c r="D204" s="58" t="s">
        <v>897</v>
      </c>
      <c r="E204" s="58" t="s">
        <v>898</v>
      </c>
      <c r="F204" s="65" t="s">
        <v>224</v>
      </c>
      <c r="G204" s="65"/>
      <c r="H204" s="66">
        <v>15588</v>
      </c>
      <c r="I204" s="60">
        <v>18330</v>
      </c>
      <c r="J204" s="60">
        <v>43580</v>
      </c>
      <c r="K204" s="61">
        <f t="shared" si="10"/>
        <v>25250</v>
      </c>
      <c r="L204" s="62" t="s">
        <v>75</v>
      </c>
      <c r="M204" s="67">
        <v>504</v>
      </c>
      <c r="N204" s="63">
        <f t="shared" si="9"/>
        <v>50.099206349206348</v>
      </c>
    </row>
    <row r="205" spans="2:14" x14ac:dyDescent="0.25">
      <c r="B205" s="57">
        <v>44247</v>
      </c>
      <c r="C205" s="64" t="s">
        <v>330</v>
      </c>
      <c r="D205" s="58" t="s">
        <v>360</v>
      </c>
      <c r="E205" s="58" t="s">
        <v>201</v>
      </c>
      <c r="F205" s="65" t="s">
        <v>224</v>
      </c>
      <c r="G205" s="65" t="s">
        <v>1077</v>
      </c>
      <c r="H205" s="66">
        <v>15589</v>
      </c>
      <c r="I205" s="60">
        <v>16400</v>
      </c>
      <c r="J205" s="60">
        <v>41680</v>
      </c>
      <c r="K205" s="61">
        <f t="shared" si="10"/>
        <v>25280</v>
      </c>
      <c r="L205" s="62" t="s">
        <v>75</v>
      </c>
      <c r="M205" s="67">
        <v>504</v>
      </c>
      <c r="N205" s="63">
        <f t="shared" si="9"/>
        <v>50.158730158730158</v>
      </c>
    </row>
    <row r="206" spans="2:14" x14ac:dyDescent="0.25">
      <c r="B206" s="57">
        <v>44249</v>
      </c>
      <c r="C206" s="496" t="s">
        <v>167</v>
      </c>
      <c r="D206" s="58" t="s">
        <v>395</v>
      </c>
      <c r="E206" s="58" t="s">
        <v>663</v>
      </c>
      <c r="F206" s="65" t="s">
        <v>224</v>
      </c>
      <c r="G206" s="65" t="s">
        <v>1115</v>
      </c>
      <c r="H206" s="66">
        <v>15587</v>
      </c>
      <c r="I206" s="60">
        <v>17530</v>
      </c>
      <c r="J206" s="60">
        <v>42860</v>
      </c>
      <c r="K206" s="61">
        <f t="shared" si="10"/>
        <v>25330</v>
      </c>
      <c r="L206" s="62" t="s">
        <v>75</v>
      </c>
      <c r="M206" s="67">
        <v>504</v>
      </c>
      <c r="N206" s="63">
        <f t="shared" si="9"/>
        <v>50.257936507936506</v>
      </c>
    </row>
    <row r="207" spans="2:14" x14ac:dyDescent="0.25">
      <c r="B207" s="57">
        <v>44249</v>
      </c>
      <c r="C207" s="496" t="s">
        <v>167</v>
      </c>
      <c r="D207" s="58" t="s">
        <v>395</v>
      </c>
      <c r="E207" s="58" t="s">
        <v>663</v>
      </c>
      <c r="F207" s="65" t="s">
        <v>224</v>
      </c>
      <c r="G207" s="65" t="s">
        <v>1117</v>
      </c>
      <c r="H207" s="66">
        <v>15590</v>
      </c>
      <c r="I207" s="60">
        <v>17530</v>
      </c>
      <c r="J207" s="60">
        <v>42900</v>
      </c>
      <c r="K207" s="61">
        <f t="shared" si="10"/>
        <v>25370</v>
      </c>
      <c r="L207" s="62" t="s">
        <v>75</v>
      </c>
      <c r="M207" s="67">
        <v>504</v>
      </c>
      <c r="N207" s="63">
        <f t="shared" si="9"/>
        <v>50.337301587301589</v>
      </c>
    </row>
    <row r="208" spans="2:14" x14ac:dyDescent="0.25">
      <c r="B208" s="57">
        <v>44249</v>
      </c>
      <c r="C208" s="496" t="s">
        <v>167</v>
      </c>
      <c r="D208" s="58" t="s">
        <v>395</v>
      </c>
      <c r="E208" s="58" t="s">
        <v>663</v>
      </c>
      <c r="F208" s="65" t="s">
        <v>224</v>
      </c>
      <c r="G208" s="65" t="s">
        <v>1123</v>
      </c>
      <c r="H208" s="66">
        <v>15591</v>
      </c>
      <c r="I208" s="60">
        <v>17530</v>
      </c>
      <c r="J208" s="60">
        <v>42850</v>
      </c>
      <c r="K208" s="61">
        <f t="shared" si="10"/>
        <v>25320</v>
      </c>
      <c r="L208" s="62" t="s">
        <v>75</v>
      </c>
      <c r="M208" s="67">
        <v>504</v>
      </c>
      <c r="N208" s="63">
        <f t="shared" si="9"/>
        <v>50.238095238095241</v>
      </c>
    </row>
    <row r="209" spans="2:14" x14ac:dyDescent="0.25">
      <c r="B209" s="57">
        <v>44251</v>
      </c>
      <c r="C209" s="64" t="s">
        <v>262</v>
      </c>
      <c r="D209" s="58" t="s">
        <v>843</v>
      </c>
      <c r="E209" s="58" t="s">
        <v>820</v>
      </c>
      <c r="F209" s="65" t="s">
        <v>224</v>
      </c>
      <c r="G209" s="65" t="s">
        <v>1150</v>
      </c>
      <c r="H209" s="66">
        <v>15592</v>
      </c>
      <c r="I209" s="60">
        <v>18750</v>
      </c>
      <c r="J209" s="60">
        <v>44120</v>
      </c>
      <c r="K209" s="61">
        <f t="shared" si="10"/>
        <v>25370</v>
      </c>
      <c r="L209" s="62" t="s">
        <v>75</v>
      </c>
      <c r="M209" s="67">
        <v>504</v>
      </c>
      <c r="N209" s="63">
        <f t="shared" si="9"/>
        <v>50.337301587301589</v>
      </c>
    </row>
    <row r="210" spans="2:14" x14ac:dyDescent="0.25">
      <c r="B210" s="57">
        <v>44251</v>
      </c>
      <c r="C210" s="64" t="s">
        <v>262</v>
      </c>
      <c r="D210" s="58" t="s">
        <v>240</v>
      </c>
      <c r="E210" s="58" t="s">
        <v>515</v>
      </c>
      <c r="F210" s="65" t="s">
        <v>224</v>
      </c>
      <c r="G210" s="65" t="s">
        <v>1154</v>
      </c>
      <c r="H210" s="66">
        <v>15593</v>
      </c>
      <c r="I210" s="60">
        <v>17850</v>
      </c>
      <c r="J210" s="60">
        <v>43240</v>
      </c>
      <c r="K210" s="61">
        <f t="shared" si="10"/>
        <v>25390</v>
      </c>
      <c r="L210" s="62" t="s">
        <v>75</v>
      </c>
      <c r="M210" s="67">
        <v>504</v>
      </c>
      <c r="N210" s="63">
        <f t="shared" si="9"/>
        <v>50.376984126984127</v>
      </c>
    </row>
    <row r="211" spans="2:14" x14ac:dyDescent="0.25">
      <c r="B211" s="57">
        <v>44251</v>
      </c>
      <c r="C211" s="64" t="s">
        <v>262</v>
      </c>
      <c r="D211" s="58" t="s">
        <v>1151</v>
      </c>
      <c r="E211" s="58" t="s">
        <v>1152</v>
      </c>
      <c r="F211" s="65" t="s">
        <v>1153</v>
      </c>
      <c r="G211" s="65" t="s">
        <v>683</v>
      </c>
      <c r="H211" s="66">
        <v>5802</v>
      </c>
      <c r="I211" s="60">
        <v>17060</v>
      </c>
      <c r="J211" s="60">
        <v>47120</v>
      </c>
      <c r="K211" s="61">
        <f t="shared" si="10"/>
        <v>30060</v>
      </c>
      <c r="L211" s="62" t="s">
        <v>75</v>
      </c>
      <c r="M211" s="67">
        <v>600</v>
      </c>
      <c r="N211" s="63">
        <f t="shared" si="9"/>
        <v>50.1</v>
      </c>
    </row>
    <row r="212" spans="2:14" x14ac:dyDescent="0.25">
      <c r="B212" s="57">
        <v>44251</v>
      </c>
      <c r="C212" s="64" t="s">
        <v>262</v>
      </c>
      <c r="D212" s="58" t="s">
        <v>240</v>
      </c>
      <c r="E212" s="58" t="s">
        <v>515</v>
      </c>
      <c r="F212" s="65" t="s">
        <v>223</v>
      </c>
      <c r="G212" s="65" t="s">
        <v>1155</v>
      </c>
      <c r="H212" s="66">
        <v>15621</v>
      </c>
      <c r="I212" s="60">
        <v>34380</v>
      </c>
      <c r="J212" s="60">
        <v>17460</v>
      </c>
      <c r="K212" s="61">
        <f t="shared" si="10"/>
        <v>-16920</v>
      </c>
      <c r="L212" s="62" t="s">
        <v>75</v>
      </c>
      <c r="M212" s="67">
        <v>336</v>
      </c>
      <c r="N212" s="63">
        <f t="shared" si="9"/>
        <v>-50.357142857142854</v>
      </c>
    </row>
    <row r="213" spans="2:14" x14ac:dyDescent="0.25">
      <c r="B213" s="57">
        <v>44252</v>
      </c>
      <c r="C213" s="64" t="s">
        <v>70</v>
      </c>
      <c r="D213" s="58" t="s">
        <v>359</v>
      </c>
      <c r="E213" s="58" t="s">
        <v>74</v>
      </c>
      <c r="F213" s="65" t="s">
        <v>224</v>
      </c>
      <c r="G213" s="65" t="s">
        <v>1160</v>
      </c>
      <c r="H213" s="66">
        <v>15598</v>
      </c>
      <c r="I213" s="60">
        <v>16770</v>
      </c>
      <c r="J213" s="60">
        <v>42130</v>
      </c>
      <c r="K213" s="61">
        <f t="shared" si="10"/>
        <v>25360</v>
      </c>
      <c r="L213" s="62" t="s">
        <v>75</v>
      </c>
      <c r="M213" s="67">
        <v>504</v>
      </c>
      <c r="N213" s="63">
        <f t="shared" si="9"/>
        <v>50.317460317460316</v>
      </c>
    </row>
    <row r="214" spans="2:14" x14ac:dyDescent="0.25">
      <c r="B214" s="57">
        <v>44252</v>
      </c>
      <c r="C214" s="64" t="s">
        <v>70</v>
      </c>
      <c r="D214" s="58" t="s">
        <v>383</v>
      </c>
      <c r="E214" s="58" t="s">
        <v>473</v>
      </c>
      <c r="F214" s="65" t="s">
        <v>223</v>
      </c>
      <c r="G214" s="65" t="s">
        <v>1161</v>
      </c>
      <c r="H214" s="66">
        <v>15622</v>
      </c>
      <c r="I214" s="60">
        <v>43180</v>
      </c>
      <c r="J214" s="60">
        <v>17810</v>
      </c>
      <c r="K214" s="61">
        <f t="shared" si="10"/>
        <v>-25370</v>
      </c>
      <c r="L214" s="62" t="s">
        <v>75</v>
      </c>
      <c r="M214" s="67">
        <v>504</v>
      </c>
      <c r="N214" s="63">
        <f t="shared" si="9"/>
        <v>-50.337301587301589</v>
      </c>
    </row>
    <row r="215" spans="2:14" x14ac:dyDescent="0.25">
      <c r="B215" s="57">
        <v>44252</v>
      </c>
      <c r="C215" s="64" t="s">
        <v>70</v>
      </c>
      <c r="D215" s="58" t="s">
        <v>649</v>
      </c>
      <c r="E215" s="58" t="s">
        <v>659</v>
      </c>
      <c r="F215" s="65" t="s">
        <v>985</v>
      </c>
      <c r="G215" s="65" t="s">
        <v>574</v>
      </c>
      <c r="H215" s="66">
        <v>5803</v>
      </c>
      <c r="I215" s="60">
        <v>15860</v>
      </c>
      <c r="J215" s="60">
        <v>45940</v>
      </c>
      <c r="K215" s="61">
        <f t="shared" si="10"/>
        <v>30080</v>
      </c>
      <c r="L215" s="62" t="s">
        <v>75</v>
      </c>
      <c r="M215" s="67">
        <v>600</v>
      </c>
      <c r="N215" s="63">
        <f t="shared" si="9"/>
        <v>50.133333333333333</v>
      </c>
    </row>
    <row r="216" spans="2:14" x14ac:dyDescent="0.25">
      <c r="B216" s="57">
        <v>44252</v>
      </c>
      <c r="C216" s="64" t="s">
        <v>70</v>
      </c>
      <c r="D216" s="58" t="s">
        <v>359</v>
      </c>
      <c r="E216" s="58" t="s">
        <v>74</v>
      </c>
      <c r="F216" s="65" t="s">
        <v>223</v>
      </c>
      <c r="G216" s="65" t="s">
        <v>1164</v>
      </c>
      <c r="H216" s="66">
        <v>15623</v>
      </c>
      <c r="I216" s="60">
        <v>42120</v>
      </c>
      <c r="J216" s="60">
        <v>16810</v>
      </c>
      <c r="K216" s="61">
        <f t="shared" si="10"/>
        <v>-25310</v>
      </c>
      <c r="L216" s="62" t="s">
        <v>75</v>
      </c>
      <c r="M216" s="67">
        <v>504</v>
      </c>
      <c r="N216" s="63">
        <f t="shared" si="9"/>
        <v>-50.218253968253968</v>
      </c>
    </row>
    <row r="217" spans="2:14" x14ac:dyDescent="0.25">
      <c r="B217" s="57">
        <v>44252</v>
      </c>
      <c r="C217" s="64" t="s">
        <v>70</v>
      </c>
      <c r="D217" s="58" t="s">
        <v>359</v>
      </c>
      <c r="E217" s="58" t="s">
        <v>74</v>
      </c>
      <c r="F217" s="65" t="s">
        <v>224</v>
      </c>
      <c r="G217" s="65" t="s">
        <v>1165</v>
      </c>
      <c r="H217" s="66">
        <v>15600</v>
      </c>
      <c r="I217" s="60">
        <v>42150</v>
      </c>
      <c r="J217" s="60">
        <v>16810</v>
      </c>
      <c r="K217" s="61">
        <f t="shared" si="10"/>
        <v>-25340</v>
      </c>
      <c r="L217" s="62" t="s">
        <v>75</v>
      </c>
      <c r="M217" s="67">
        <v>504</v>
      </c>
      <c r="N217" s="63">
        <f t="shared" si="9"/>
        <v>-50.277777777777779</v>
      </c>
    </row>
    <row r="218" spans="2:14" x14ac:dyDescent="0.25">
      <c r="B218" s="57">
        <v>44252</v>
      </c>
      <c r="C218" s="64" t="s">
        <v>70</v>
      </c>
      <c r="D218" s="58" t="s">
        <v>674</v>
      </c>
      <c r="E218" s="58" t="s">
        <v>675</v>
      </c>
      <c r="F218" s="65" t="s">
        <v>1008</v>
      </c>
      <c r="G218" s="65" t="s">
        <v>683</v>
      </c>
      <c r="H218" s="66">
        <v>5804</v>
      </c>
      <c r="I218" s="60">
        <v>16630</v>
      </c>
      <c r="J218" s="60">
        <v>46710</v>
      </c>
      <c r="K218" s="61">
        <f t="shared" si="10"/>
        <v>30080</v>
      </c>
      <c r="L218" s="62" t="s">
        <v>75</v>
      </c>
      <c r="M218" s="67">
        <v>600</v>
      </c>
      <c r="N218" s="63">
        <f t="shared" si="9"/>
        <v>50.133333333333333</v>
      </c>
    </row>
    <row r="219" spans="2:14" x14ac:dyDescent="0.25">
      <c r="B219" s="57">
        <v>44252</v>
      </c>
      <c r="C219" s="64" t="s">
        <v>70</v>
      </c>
      <c r="D219" s="58" t="s">
        <v>1151</v>
      </c>
      <c r="E219" s="58" t="s">
        <v>1152</v>
      </c>
      <c r="F219" s="65" t="s">
        <v>1008</v>
      </c>
      <c r="G219" s="65" t="s">
        <v>683</v>
      </c>
      <c r="H219" s="66">
        <v>5805</v>
      </c>
      <c r="I219" s="60">
        <v>17130</v>
      </c>
      <c r="J219" s="60">
        <v>47200</v>
      </c>
      <c r="K219" s="61">
        <f t="shared" si="10"/>
        <v>30070</v>
      </c>
      <c r="L219" s="62" t="s">
        <v>75</v>
      </c>
      <c r="M219" s="67">
        <v>600</v>
      </c>
      <c r="N219" s="63">
        <f t="shared" si="9"/>
        <v>50.116666666666667</v>
      </c>
    </row>
    <row r="220" spans="2:14" x14ac:dyDescent="0.25">
      <c r="B220" s="57">
        <v>44253</v>
      </c>
      <c r="C220" s="64" t="s">
        <v>297</v>
      </c>
      <c r="D220" s="58" t="s">
        <v>71</v>
      </c>
      <c r="E220" s="58" t="s">
        <v>74</v>
      </c>
      <c r="F220" s="65" t="s">
        <v>224</v>
      </c>
      <c r="G220" s="65" t="s">
        <v>1171</v>
      </c>
      <c r="H220" s="66">
        <v>15851</v>
      </c>
      <c r="I220" s="60">
        <v>16800</v>
      </c>
      <c r="J220" s="60">
        <v>42130</v>
      </c>
      <c r="K220" s="61">
        <f t="shared" ref="K220" si="11">+J220-I220</f>
        <v>25330</v>
      </c>
      <c r="L220" s="62" t="s">
        <v>75</v>
      </c>
      <c r="M220" s="67">
        <v>504</v>
      </c>
      <c r="N220" s="63">
        <f t="shared" ref="N220" si="12">+K220/M220</f>
        <v>50.257936507936506</v>
      </c>
    </row>
    <row r="221" spans="2:14" x14ac:dyDescent="0.25">
      <c r="B221" s="57">
        <v>44253</v>
      </c>
      <c r="C221" s="64" t="s">
        <v>297</v>
      </c>
      <c r="D221" s="58" t="s">
        <v>295</v>
      </c>
      <c r="E221" s="58" t="s">
        <v>611</v>
      </c>
      <c r="F221" s="65" t="s">
        <v>224</v>
      </c>
      <c r="G221" s="65" t="s">
        <v>1173</v>
      </c>
      <c r="H221" s="66">
        <v>15853</v>
      </c>
      <c r="I221" s="60">
        <v>16180</v>
      </c>
      <c r="J221" s="60">
        <v>41510</v>
      </c>
      <c r="K221" s="61">
        <f t="shared" si="10"/>
        <v>25330</v>
      </c>
      <c r="L221" s="62" t="s">
        <v>75</v>
      </c>
      <c r="M221" s="67">
        <v>504</v>
      </c>
      <c r="N221" s="63">
        <f t="shared" si="9"/>
        <v>50.257936507936506</v>
      </c>
    </row>
    <row r="222" spans="2:14" x14ac:dyDescent="0.25">
      <c r="B222" s="57">
        <v>44253</v>
      </c>
      <c r="C222" s="64" t="s">
        <v>297</v>
      </c>
      <c r="D222" s="58" t="s">
        <v>843</v>
      </c>
      <c r="E222" s="58" t="s">
        <v>820</v>
      </c>
      <c r="F222" s="65" t="s">
        <v>224</v>
      </c>
      <c r="G222" s="65" t="s">
        <v>1172</v>
      </c>
      <c r="H222" s="66">
        <v>15852</v>
      </c>
      <c r="I222" s="60">
        <v>43790</v>
      </c>
      <c r="J222" s="60">
        <v>18470</v>
      </c>
      <c r="K222" s="61">
        <f t="shared" si="10"/>
        <v>-25320</v>
      </c>
      <c r="L222" s="62" t="s">
        <v>75</v>
      </c>
      <c r="M222" s="67">
        <v>504</v>
      </c>
      <c r="N222" s="63">
        <f t="shared" si="9"/>
        <v>-50.238095238095241</v>
      </c>
    </row>
    <row r="223" spans="2:14" x14ac:dyDescent="0.25">
      <c r="B223" s="57">
        <v>44253</v>
      </c>
      <c r="C223" s="64" t="s">
        <v>297</v>
      </c>
      <c r="D223" s="58" t="s">
        <v>71</v>
      </c>
      <c r="E223" s="58" t="s">
        <v>74</v>
      </c>
      <c r="F223" s="65" t="s">
        <v>224</v>
      </c>
      <c r="G223" s="65" t="s">
        <v>1174</v>
      </c>
      <c r="H223" s="66">
        <v>15854</v>
      </c>
      <c r="I223" s="60">
        <v>16710</v>
      </c>
      <c r="J223" s="60">
        <v>42040</v>
      </c>
      <c r="K223" s="61">
        <f t="shared" si="10"/>
        <v>25330</v>
      </c>
      <c r="L223" s="62" t="s">
        <v>75</v>
      </c>
      <c r="M223" s="67">
        <v>504</v>
      </c>
      <c r="N223" s="63">
        <f t="shared" si="9"/>
        <v>50.257936507936506</v>
      </c>
    </row>
    <row r="224" spans="2:14" x14ac:dyDescent="0.25">
      <c r="B224" s="57">
        <v>44253</v>
      </c>
      <c r="C224" s="64" t="s">
        <v>297</v>
      </c>
      <c r="D224" s="58" t="s">
        <v>843</v>
      </c>
      <c r="E224" s="58" t="s">
        <v>820</v>
      </c>
      <c r="F224" s="65" t="s">
        <v>224</v>
      </c>
      <c r="G224" s="65" t="s">
        <v>1175</v>
      </c>
      <c r="H224" s="66">
        <v>15855</v>
      </c>
      <c r="I224" s="60">
        <v>18460</v>
      </c>
      <c r="J224" s="60">
        <v>43780</v>
      </c>
      <c r="K224" s="61">
        <f t="shared" si="10"/>
        <v>25320</v>
      </c>
      <c r="L224" s="62" t="s">
        <v>75</v>
      </c>
      <c r="M224" s="67">
        <v>504</v>
      </c>
      <c r="N224" s="63">
        <f t="shared" si="9"/>
        <v>50.238095238095241</v>
      </c>
    </row>
    <row r="225" spans="2:14" x14ac:dyDescent="0.25">
      <c r="B225" s="57">
        <v>44253</v>
      </c>
      <c r="C225" s="64" t="s">
        <v>297</v>
      </c>
      <c r="D225" s="58" t="s">
        <v>295</v>
      </c>
      <c r="E225" s="58" t="s">
        <v>611</v>
      </c>
      <c r="F225" s="65" t="s">
        <v>224</v>
      </c>
      <c r="G225" s="65" t="s">
        <v>1176</v>
      </c>
      <c r="H225" s="66">
        <v>15856</v>
      </c>
      <c r="I225" s="60">
        <v>16260</v>
      </c>
      <c r="J225" s="60">
        <v>41690</v>
      </c>
      <c r="K225" s="61">
        <f t="shared" si="10"/>
        <v>25430</v>
      </c>
      <c r="L225" s="62" t="s">
        <v>75</v>
      </c>
      <c r="M225" s="67">
        <v>507</v>
      </c>
      <c r="N225" s="63">
        <f t="shared" si="9"/>
        <v>50.157790927021694</v>
      </c>
    </row>
    <row r="226" spans="2:14" x14ac:dyDescent="0.25">
      <c r="B226" s="57">
        <v>44253</v>
      </c>
      <c r="C226" s="64" t="s">
        <v>297</v>
      </c>
      <c r="D226" s="58" t="s">
        <v>359</v>
      </c>
      <c r="E226" s="58" t="s">
        <v>74</v>
      </c>
      <c r="F226" s="65" t="s">
        <v>224</v>
      </c>
      <c r="G226" s="65" t="s">
        <v>1177</v>
      </c>
      <c r="H226" s="66">
        <v>15857</v>
      </c>
      <c r="I226" s="60">
        <v>16840</v>
      </c>
      <c r="J226" s="60">
        <v>42220</v>
      </c>
      <c r="K226" s="61">
        <f t="shared" si="10"/>
        <v>25380</v>
      </c>
      <c r="L226" s="62" t="s">
        <v>75</v>
      </c>
      <c r="M226" s="67">
        <v>508</v>
      </c>
      <c r="N226" s="63">
        <f t="shared" ref="N226:N288" si="13">+K226/M226</f>
        <v>49.960629921259844</v>
      </c>
    </row>
    <row r="227" spans="2:14" x14ac:dyDescent="0.25">
      <c r="B227" s="57">
        <v>44254</v>
      </c>
      <c r="C227" s="64" t="s">
        <v>431</v>
      </c>
      <c r="D227" s="58" t="s">
        <v>383</v>
      </c>
      <c r="E227" s="58" t="s">
        <v>473</v>
      </c>
      <c r="F227" s="65" t="s">
        <v>224</v>
      </c>
      <c r="G227" s="65" t="s">
        <v>1190</v>
      </c>
      <c r="H227" s="66">
        <v>15862</v>
      </c>
      <c r="I227" s="60">
        <v>17600</v>
      </c>
      <c r="J227" s="60">
        <v>42890</v>
      </c>
      <c r="K227" s="61">
        <f t="shared" si="10"/>
        <v>25290</v>
      </c>
      <c r="L227" s="62" t="s">
        <v>75</v>
      </c>
      <c r="M227" s="67">
        <v>504</v>
      </c>
      <c r="N227" s="63">
        <f t="shared" si="13"/>
        <v>50.178571428571431</v>
      </c>
    </row>
    <row r="228" spans="2:14" x14ac:dyDescent="0.25">
      <c r="B228" s="57">
        <v>44254</v>
      </c>
      <c r="C228" s="64" t="s">
        <v>431</v>
      </c>
      <c r="D228" s="58" t="s">
        <v>158</v>
      </c>
      <c r="E228" s="58" t="s">
        <v>306</v>
      </c>
      <c r="F228" s="65" t="s">
        <v>224</v>
      </c>
      <c r="G228" s="65" t="s">
        <v>1191</v>
      </c>
      <c r="H228" s="66">
        <v>15863</v>
      </c>
      <c r="I228" s="60">
        <v>15700</v>
      </c>
      <c r="J228" s="60">
        <v>41240</v>
      </c>
      <c r="K228" s="61">
        <f t="shared" si="10"/>
        <v>25540</v>
      </c>
      <c r="L228" s="62" t="s">
        <v>75</v>
      </c>
      <c r="M228" s="67">
        <v>504</v>
      </c>
      <c r="N228" s="63">
        <f t="shared" si="13"/>
        <v>50.674603174603178</v>
      </c>
    </row>
    <row r="229" spans="2:14" x14ac:dyDescent="0.25">
      <c r="B229" s="57">
        <v>44254</v>
      </c>
      <c r="C229" s="64" t="s">
        <v>431</v>
      </c>
      <c r="D229" s="58" t="s">
        <v>383</v>
      </c>
      <c r="E229" s="58" t="s">
        <v>473</v>
      </c>
      <c r="F229" s="65" t="s">
        <v>224</v>
      </c>
      <c r="G229" s="65" t="s">
        <v>1193</v>
      </c>
      <c r="H229" s="66">
        <v>15864</v>
      </c>
      <c r="I229" s="60">
        <v>17600</v>
      </c>
      <c r="J229" s="60">
        <v>42880</v>
      </c>
      <c r="K229" s="61">
        <f t="shared" si="10"/>
        <v>25280</v>
      </c>
      <c r="L229" s="62" t="s">
        <v>75</v>
      </c>
      <c r="M229" s="67">
        <v>504</v>
      </c>
      <c r="N229" s="63">
        <f t="shared" si="13"/>
        <v>50.158730158730158</v>
      </c>
    </row>
    <row r="230" spans="2:14" x14ac:dyDescent="0.25">
      <c r="B230" s="57">
        <v>44254</v>
      </c>
      <c r="C230" s="64" t="s">
        <v>431</v>
      </c>
      <c r="D230" s="58" t="s">
        <v>158</v>
      </c>
      <c r="E230" s="58" t="s">
        <v>306</v>
      </c>
      <c r="F230" s="65" t="s">
        <v>223</v>
      </c>
      <c r="G230" s="65" t="s">
        <v>1194</v>
      </c>
      <c r="H230" s="66">
        <v>15632</v>
      </c>
      <c r="I230" s="60">
        <v>41190</v>
      </c>
      <c r="J230" s="60">
        <v>15870</v>
      </c>
      <c r="K230" s="61">
        <f t="shared" si="10"/>
        <v>-25320</v>
      </c>
      <c r="L230" s="62" t="s">
        <v>75</v>
      </c>
      <c r="M230" s="67">
        <v>504</v>
      </c>
      <c r="N230" s="63">
        <f t="shared" si="13"/>
        <v>-50.238095238095241</v>
      </c>
    </row>
    <row r="231" spans="2:14" x14ac:dyDescent="0.25">
      <c r="B231" s="57">
        <v>44258</v>
      </c>
      <c r="C231" s="64" t="s">
        <v>262</v>
      </c>
      <c r="D231" s="58" t="s">
        <v>1215</v>
      </c>
      <c r="E231" s="58" t="s">
        <v>1152</v>
      </c>
      <c r="F231" s="65" t="s">
        <v>1216</v>
      </c>
      <c r="G231" s="65" t="s">
        <v>683</v>
      </c>
      <c r="H231" s="66">
        <v>5812</v>
      </c>
      <c r="I231" s="60">
        <v>17090</v>
      </c>
      <c r="J231" s="60">
        <v>47170</v>
      </c>
      <c r="K231" s="61">
        <f t="shared" si="10"/>
        <v>30080</v>
      </c>
      <c r="L231" s="62" t="s">
        <v>75</v>
      </c>
      <c r="M231" s="67">
        <v>600</v>
      </c>
      <c r="N231" s="63">
        <f t="shared" si="13"/>
        <v>50.133333333333333</v>
      </c>
    </row>
    <row r="232" spans="2:14" x14ac:dyDescent="0.25">
      <c r="B232" s="57">
        <v>44258</v>
      </c>
      <c r="C232" s="64" t="s">
        <v>262</v>
      </c>
      <c r="D232" s="58" t="s">
        <v>1224</v>
      </c>
      <c r="E232" s="58" t="s">
        <v>846</v>
      </c>
      <c r="F232" s="65" t="s">
        <v>1216</v>
      </c>
      <c r="G232" s="65" t="s">
        <v>683</v>
      </c>
      <c r="H232" s="66">
        <v>5813</v>
      </c>
      <c r="I232" s="60">
        <v>17770</v>
      </c>
      <c r="J232" s="60">
        <v>47860</v>
      </c>
      <c r="K232" s="61">
        <f t="shared" si="10"/>
        <v>30090</v>
      </c>
      <c r="L232" s="62" t="s">
        <v>75</v>
      </c>
      <c r="M232" s="67">
        <v>600</v>
      </c>
      <c r="N232" s="63">
        <f t="shared" si="13"/>
        <v>50.15</v>
      </c>
    </row>
    <row r="233" spans="2:14" x14ac:dyDescent="0.25">
      <c r="B233" s="57">
        <v>44260</v>
      </c>
      <c r="C233" s="64" t="s">
        <v>70</v>
      </c>
      <c r="D233" s="58" t="s">
        <v>1265</v>
      </c>
      <c r="E233" s="58" t="s">
        <v>663</v>
      </c>
      <c r="F233" s="65" t="s">
        <v>223</v>
      </c>
      <c r="G233" s="65" t="s">
        <v>1150</v>
      </c>
      <c r="H233" s="66">
        <v>15635</v>
      </c>
      <c r="I233" s="60">
        <v>43660</v>
      </c>
      <c r="J233" s="60">
        <v>18320</v>
      </c>
      <c r="K233" s="61">
        <f t="shared" si="10"/>
        <v>-25340</v>
      </c>
      <c r="L233" s="62" t="s">
        <v>75</v>
      </c>
      <c r="M233" s="67">
        <v>504</v>
      </c>
      <c r="N233" s="63">
        <f t="shared" si="13"/>
        <v>-50.277777777777779</v>
      </c>
    </row>
    <row r="234" spans="2:14" x14ac:dyDescent="0.25">
      <c r="B234" s="57">
        <v>44260</v>
      </c>
      <c r="C234" s="64" t="s">
        <v>70</v>
      </c>
      <c r="D234" s="58" t="s">
        <v>383</v>
      </c>
      <c r="E234" s="58" t="s">
        <v>473</v>
      </c>
      <c r="F234" s="65" t="s">
        <v>223</v>
      </c>
      <c r="G234" s="65" t="s">
        <v>1268</v>
      </c>
      <c r="H234" s="66">
        <v>15636</v>
      </c>
      <c r="I234" s="60">
        <v>43000</v>
      </c>
      <c r="J234" s="60">
        <v>17660</v>
      </c>
      <c r="K234" s="61">
        <f t="shared" si="10"/>
        <v>-25340</v>
      </c>
      <c r="L234" s="62" t="s">
        <v>75</v>
      </c>
      <c r="M234" s="67">
        <v>504</v>
      </c>
      <c r="N234" s="63">
        <f t="shared" si="13"/>
        <v>-50.277777777777779</v>
      </c>
    </row>
    <row r="235" spans="2:14" x14ac:dyDescent="0.25">
      <c r="B235" s="57">
        <v>44263</v>
      </c>
      <c r="C235" s="64" t="s">
        <v>167</v>
      </c>
      <c r="D235" s="58" t="s">
        <v>295</v>
      </c>
      <c r="E235" s="58" t="s">
        <v>611</v>
      </c>
      <c r="F235" s="65" t="s">
        <v>224</v>
      </c>
      <c r="G235" s="65" t="s">
        <v>1290</v>
      </c>
      <c r="H235" s="66">
        <v>15875</v>
      </c>
      <c r="I235" s="60">
        <v>16260</v>
      </c>
      <c r="J235" s="60">
        <v>41620</v>
      </c>
      <c r="K235" s="61">
        <f t="shared" si="10"/>
        <v>25360</v>
      </c>
      <c r="L235" s="62" t="s">
        <v>75</v>
      </c>
      <c r="M235" s="67">
        <v>506</v>
      </c>
      <c r="N235" s="63">
        <f t="shared" si="13"/>
        <v>50.118577075098813</v>
      </c>
    </row>
    <row r="236" spans="2:14" x14ac:dyDescent="0.25">
      <c r="B236" s="57">
        <v>44263</v>
      </c>
      <c r="C236" s="64" t="s">
        <v>167</v>
      </c>
      <c r="D236" s="58" t="s">
        <v>843</v>
      </c>
      <c r="E236" s="58" t="s">
        <v>820</v>
      </c>
      <c r="F236" s="65" t="s">
        <v>224</v>
      </c>
      <c r="G236" s="65" t="s">
        <v>1291</v>
      </c>
      <c r="H236" s="66">
        <v>15876</v>
      </c>
      <c r="I236" s="60">
        <v>19160</v>
      </c>
      <c r="J236" s="60">
        <v>44420</v>
      </c>
      <c r="K236" s="61">
        <f t="shared" si="10"/>
        <v>25260</v>
      </c>
      <c r="L236" s="62" t="s">
        <v>75</v>
      </c>
      <c r="M236" s="67">
        <v>504</v>
      </c>
      <c r="N236" s="63">
        <f t="shared" si="13"/>
        <v>50.11904761904762</v>
      </c>
    </row>
    <row r="237" spans="2:14" x14ac:dyDescent="0.25">
      <c r="B237" s="57">
        <v>44263</v>
      </c>
      <c r="C237" s="64" t="s">
        <v>167</v>
      </c>
      <c r="D237" s="58" t="s">
        <v>295</v>
      </c>
      <c r="E237" s="58" t="s">
        <v>611</v>
      </c>
      <c r="F237" s="65" t="s">
        <v>224</v>
      </c>
      <c r="G237" s="65" t="s">
        <v>1295</v>
      </c>
      <c r="H237" s="66">
        <v>15877</v>
      </c>
      <c r="I237" s="60">
        <v>16270</v>
      </c>
      <c r="J237" s="60">
        <v>41560</v>
      </c>
      <c r="K237" s="61">
        <f t="shared" si="10"/>
        <v>25290</v>
      </c>
      <c r="L237" s="62" t="s">
        <v>75</v>
      </c>
      <c r="M237" s="67">
        <v>504</v>
      </c>
      <c r="N237" s="63">
        <f t="shared" si="13"/>
        <v>50.178571428571431</v>
      </c>
    </row>
    <row r="238" spans="2:14" x14ac:dyDescent="0.25">
      <c r="B238" s="57">
        <v>44263</v>
      </c>
      <c r="C238" s="64" t="s">
        <v>167</v>
      </c>
      <c r="D238" s="58" t="s">
        <v>843</v>
      </c>
      <c r="E238" s="58" t="s">
        <v>820</v>
      </c>
      <c r="F238" s="65" t="s">
        <v>223</v>
      </c>
      <c r="G238" s="65" t="s">
        <v>1297</v>
      </c>
      <c r="H238" s="66">
        <v>15638</v>
      </c>
      <c r="I238" s="60">
        <v>45730</v>
      </c>
      <c r="J238" s="60">
        <v>19510</v>
      </c>
      <c r="K238" s="61">
        <f t="shared" si="10"/>
        <v>-26220</v>
      </c>
      <c r="L238" s="62" t="s">
        <v>75</v>
      </c>
      <c r="M238" s="67">
        <v>521</v>
      </c>
      <c r="N238" s="63">
        <f t="shared" si="13"/>
        <v>-50.326295585412666</v>
      </c>
    </row>
    <row r="239" spans="2:14" x14ac:dyDescent="0.25">
      <c r="B239" s="57">
        <v>44263</v>
      </c>
      <c r="C239" s="64" t="s">
        <v>167</v>
      </c>
      <c r="D239" s="58" t="s">
        <v>1224</v>
      </c>
      <c r="E239" s="58" t="s">
        <v>846</v>
      </c>
      <c r="F239" s="65" t="s">
        <v>1008</v>
      </c>
      <c r="G239" s="65" t="s">
        <v>683</v>
      </c>
      <c r="H239" s="66">
        <v>5826</v>
      </c>
      <c r="I239" s="60">
        <v>17820</v>
      </c>
      <c r="J239" s="60">
        <v>37900</v>
      </c>
      <c r="K239" s="61">
        <f t="shared" si="10"/>
        <v>20080</v>
      </c>
      <c r="L239" s="62" t="s">
        <v>75</v>
      </c>
      <c r="M239" s="67">
        <v>400</v>
      </c>
      <c r="N239" s="63">
        <f t="shared" si="13"/>
        <v>50.2</v>
      </c>
    </row>
    <row r="240" spans="2:14" x14ac:dyDescent="0.25">
      <c r="B240" s="57">
        <v>44263</v>
      </c>
      <c r="C240" s="64" t="s">
        <v>167</v>
      </c>
      <c r="D240" s="58" t="s">
        <v>674</v>
      </c>
      <c r="E240" s="58" t="s">
        <v>675</v>
      </c>
      <c r="F240" s="65" t="s">
        <v>1008</v>
      </c>
      <c r="G240" s="65" t="s">
        <v>683</v>
      </c>
      <c r="H240" s="66">
        <v>5824</v>
      </c>
      <c r="I240" s="60">
        <v>17180</v>
      </c>
      <c r="J240" s="60">
        <v>37280</v>
      </c>
      <c r="K240" s="61">
        <f t="shared" si="10"/>
        <v>20100</v>
      </c>
      <c r="L240" s="62" t="s">
        <v>75</v>
      </c>
      <c r="M240" s="67">
        <v>400</v>
      </c>
      <c r="N240" s="63">
        <f t="shared" si="13"/>
        <v>50.25</v>
      </c>
    </row>
    <row r="241" spans="2:14" x14ac:dyDescent="0.25">
      <c r="B241" s="57">
        <v>44264</v>
      </c>
      <c r="C241" s="64" t="s">
        <v>205</v>
      </c>
      <c r="D241" s="58" t="s">
        <v>360</v>
      </c>
      <c r="E241" s="58" t="s">
        <v>814</v>
      </c>
      <c r="F241" s="65" t="s">
        <v>223</v>
      </c>
      <c r="G241" s="65" t="s">
        <v>1321</v>
      </c>
      <c r="H241" s="66">
        <v>15640</v>
      </c>
      <c r="I241" s="60">
        <v>17110</v>
      </c>
      <c r="J241" s="60">
        <v>6020</v>
      </c>
      <c r="K241" s="61">
        <f t="shared" si="10"/>
        <v>-11090</v>
      </c>
      <c r="L241" s="62" t="s">
        <v>75</v>
      </c>
      <c r="M241" s="67">
        <v>210</v>
      </c>
      <c r="N241" s="63">
        <f t="shared" si="13"/>
        <v>-52.80952380952381</v>
      </c>
    </row>
    <row r="242" spans="2:14" x14ac:dyDescent="0.25">
      <c r="B242" s="57">
        <v>44265</v>
      </c>
      <c r="C242" s="64" t="s">
        <v>72</v>
      </c>
      <c r="D242" s="58" t="s">
        <v>360</v>
      </c>
      <c r="E242" s="58" t="s">
        <v>814</v>
      </c>
      <c r="F242" s="65" t="s">
        <v>224</v>
      </c>
      <c r="G242" s="65" t="s">
        <v>1339</v>
      </c>
      <c r="H242" s="66">
        <v>15883</v>
      </c>
      <c r="I242" s="60">
        <v>17010</v>
      </c>
      <c r="J242" s="60">
        <v>42260</v>
      </c>
      <c r="K242" s="61">
        <f t="shared" si="10"/>
        <v>25250</v>
      </c>
      <c r="L242" s="62" t="s">
        <v>75</v>
      </c>
      <c r="M242" s="67">
        <v>504</v>
      </c>
      <c r="N242" s="63">
        <f t="shared" si="13"/>
        <v>50.099206349206348</v>
      </c>
    </row>
    <row r="243" spans="2:14" x14ac:dyDescent="0.25">
      <c r="B243" s="57">
        <v>44265</v>
      </c>
      <c r="C243" s="64" t="s">
        <v>72</v>
      </c>
      <c r="D243" s="58" t="s">
        <v>383</v>
      </c>
      <c r="E243" s="58" t="s">
        <v>473</v>
      </c>
      <c r="F243" s="65" t="s">
        <v>224</v>
      </c>
      <c r="G243" s="65" t="s">
        <v>1341</v>
      </c>
      <c r="H243" s="66">
        <v>15884</v>
      </c>
      <c r="I243" s="60">
        <v>17840</v>
      </c>
      <c r="J243" s="60">
        <v>43190</v>
      </c>
      <c r="K243" s="61">
        <f t="shared" si="10"/>
        <v>25350</v>
      </c>
      <c r="L243" s="62" t="s">
        <v>75</v>
      </c>
      <c r="M243" s="67">
        <v>504</v>
      </c>
      <c r="N243" s="63">
        <f t="shared" si="13"/>
        <v>50.297619047619051</v>
      </c>
    </row>
    <row r="244" spans="2:14" x14ac:dyDescent="0.25">
      <c r="B244" s="57">
        <v>44265</v>
      </c>
      <c r="C244" s="64" t="s">
        <v>72</v>
      </c>
      <c r="D244" s="58" t="s">
        <v>383</v>
      </c>
      <c r="E244" s="58" t="s">
        <v>473</v>
      </c>
      <c r="F244" s="65" t="s">
        <v>223</v>
      </c>
      <c r="G244" s="65" t="s">
        <v>1344</v>
      </c>
      <c r="H244" s="66">
        <v>15639</v>
      </c>
      <c r="I244" s="60">
        <v>43290</v>
      </c>
      <c r="J244" s="60">
        <v>17880</v>
      </c>
      <c r="K244" s="61">
        <f t="shared" si="10"/>
        <v>-25410</v>
      </c>
      <c r="L244" s="62" t="s">
        <v>75</v>
      </c>
      <c r="M244" s="67">
        <v>504</v>
      </c>
      <c r="N244" s="63">
        <f t="shared" si="13"/>
        <v>-50.416666666666664</v>
      </c>
    </row>
    <row r="245" spans="2:14" x14ac:dyDescent="0.25">
      <c r="B245" s="57">
        <v>44266</v>
      </c>
      <c r="C245" s="64" t="s">
        <v>70</v>
      </c>
      <c r="D245" s="58" t="s">
        <v>1360</v>
      </c>
      <c r="E245" s="58" t="s">
        <v>1361</v>
      </c>
      <c r="F245" s="65" t="s">
        <v>1362</v>
      </c>
      <c r="G245" s="65" t="s">
        <v>1363</v>
      </c>
      <c r="H245" s="66">
        <v>5828</v>
      </c>
      <c r="I245" s="60">
        <v>5070</v>
      </c>
      <c r="J245" s="60">
        <v>15090</v>
      </c>
      <c r="K245" s="61">
        <f t="shared" si="10"/>
        <v>10020</v>
      </c>
      <c r="L245" s="62" t="s">
        <v>75</v>
      </c>
      <c r="M245" s="67">
        <v>200</v>
      </c>
      <c r="N245" s="63">
        <f t="shared" si="13"/>
        <v>50.1</v>
      </c>
    </row>
    <row r="246" spans="2:14" x14ac:dyDescent="0.25">
      <c r="B246" s="57">
        <v>44266</v>
      </c>
      <c r="C246" s="64" t="s">
        <v>70</v>
      </c>
      <c r="D246" s="58" t="s">
        <v>383</v>
      </c>
      <c r="E246" s="58" t="s">
        <v>473</v>
      </c>
      <c r="F246" s="65" t="s">
        <v>223</v>
      </c>
      <c r="G246" s="65"/>
      <c r="H246" s="66">
        <v>15619</v>
      </c>
      <c r="I246" s="60">
        <v>41630</v>
      </c>
      <c r="J246" s="60">
        <v>18290</v>
      </c>
      <c r="K246" s="61">
        <f t="shared" si="10"/>
        <v>-23340</v>
      </c>
      <c r="L246" s="62" t="s">
        <v>75</v>
      </c>
      <c r="M246" s="67">
        <v>462</v>
      </c>
      <c r="N246" s="63">
        <f t="shared" si="13"/>
        <v>-50.519480519480517</v>
      </c>
    </row>
    <row r="247" spans="2:14" x14ac:dyDescent="0.25">
      <c r="B247" s="57">
        <v>44266</v>
      </c>
      <c r="C247" s="64" t="s">
        <v>70</v>
      </c>
      <c r="D247" s="58" t="s">
        <v>383</v>
      </c>
      <c r="E247" s="58" t="s">
        <v>473</v>
      </c>
      <c r="F247" s="65" t="s">
        <v>224</v>
      </c>
      <c r="G247" s="65" t="s">
        <v>1364</v>
      </c>
      <c r="H247" s="66">
        <v>15885</v>
      </c>
      <c r="I247" s="60">
        <v>17750</v>
      </c>
      <c r="J247" s="60">
        <v>43110</v>
      </c>
      <c r="K247" s="61">
        <f t="shared" si="10"/>
        <v>25360</v>
      </c>
      <c r="L247" s="62" t="s">
        <v>75</v>
      </c>
      <c r="M247" s="67">
        <v>504</v>
      </c>
      <c r="N247" s="63">
        <f t="shared" si="13"/>
        <v>50.317460317460316</v>
      </c>
    </row>
    <row r="248" spans="2:14" x14ac:dyDescent="0.25">
      <c r="B248" s="57">
        <v>44266</v>
      </c>
      <c r="C248" s="64" t="s">
        <v>70</v>
      </c>
      <c r="D248" s="58" t="s">
        <v>843</v>
      </c>
      <c r="E248" s="58" t="s">
        <v>820</v>
      </c>
      <c r="F248" s="65" t="s">
        <v>1362</v>
      </c>
      <c r="G248" s="65" t="s">
        <v>1370</v>
      </c>
      <c r="H248" s="66">
        <v>5830</v>
      </c>
      <c r="I248" s="60">
        <v>17620</v>
      </c>
      <c r="J248" s="60">
        <v>37070</v>
      </c>
      <c r="K248" s="61">
        <f t="shared" si="10"/>
        <v>19450</v>
      </c>
      <c r="L248" s="62" t="s">
        <v>75</v>
      </c>
      <c r="M248" s="67">
        <v>700</v>
      </c>
      <c r="N248" s="63">
        <f t="shared" si="13"/>
        <v>27.785714285714285</v>
      </c>
    </row>
    <row r="249" spans="2:14" x14ac:dyDescent="0.25">
      <c r="B249" s="57">
        <v>44267</v>
      </c>
      <c r="C249" s="64" t="s">
        <v>297</v>
      </c>
      <c r="D249" s="58" t="s">
        <v>295</v>
      </c>
      <c r="E249" s="58" t="s">
        <v>611</v>
      </c>
      <c r="F249" s="65" t="s">
        <v>224</v>
      </c>
      <c r="G249" s="65" t="s">
        <v>1375</v>
      </c>
      <c r="H249" s="66">
        <v>15888</v>
      </c>
      <c r="I249" s="60">
        <v>16030</v>
      </c>
      <c r="J249" s="60">
        <v>41460</v>
      </c>
      <c r="K249" s="61">
        <f t="shared" si="10"/>
        <v>25430</v>
      </c>
      <c r="L249" s="62" t="s">
        <v>75</v>
      </c>
      <c r="M249" s="67">
        <v>504</v>
      </c>
      <c r="N249" s="63">
        <f t="shared" si="13"/>
        <v>50.456349206349209</v>
      </c>
    </row>
    <row r="250" spans="2:14" x14ac:dyDescent="0.25">
      <c r="B250" s="57">
        <v>44267</v>
      </c>
      <c r="C250" s="64" t="s">
        <v>297</v>
      </c>
      <c r="D250" s="58" t="s">
        <v>1377</v>
      </c>
      <c r="E250" s="58" t="s">
        <v>1378</v>
      </c>
      <c r="F250" s="65" t="s">
        <v>1394</v>
      </c>
      <c r="G250" s="65" t="s">
        <v>1389</v>
      </c>
      <c r="H250" s="66">
        <v>5831</v>
      </c>
      <c r="I250" s="60">
        <v>13900</v>
      </c>
      <c r="J250" s="60">
        <v>40400</v>
      </c>
      <c r="K250" s="61">
        <f t="shared" si="10"/>
        <v>26500</v>
      </c>
      <c r="L250" s="62" t="s">
        <v>75</v>
      </c>
      <c r="M250" s="67">
        <v>530</v>
      </c>
      <c r="N250" s="63">
        <f t="shared" si="13"/>
        <v>50</v>
      </c>
    </row>
    <row r="251" spans="2:14" x14ac:dyDescent="0.25">
      <c r="B251" s="57">
        <v>44267</v>
      </c>
      <c r="C251" s="64" t="s">
        <v>297</v>
      </c>
      <c r="D251" s="58" t="s">
        <v>1379</v>
      </c>
      <c r="E251" s="58" t="s">
        <v>1380</v>
      </c>
      <c r="F251" s="65" t="s">
        <v>1394</v>
      </c>
      <c r="G251" s="65" t="s">
        <v>1389</v>
      </c>
      <c r="H251" s="66">
        <v>5833</v>
      </c>
      <c r="I251" s="60">
        <v>16800</v>
      </c>
      <c r="J251" s="60">
        <v>43300</v>
      </c>
      <c r="K251" s="61">
        <f t="shared" si="10"/>
        <v>26500</v>
      </c>
      <c r="L251" s="62" t="s">
        <v>75</v>
      </c>
      <c r="M251" s="67">
        <v>530</v>
      </c>
      <c r="N251" s="63">
        <f t="shared" si="13"/>
        <v>50</v>
      </c>
    </row>
    <row r="252" spans="2:14" x14ac:dyDescent="0.25">
      <c r="B252" s="57">
        <v>44267</v>
      </c>
      <c r="C252" s="64" t="s">
        <v>297</v>
      </c>
      <c r="D252" s="58" t="s">
        <v>1381</v>
      </c>
      <c r="E252" s="58" t="s">
        <v>1382</v>
      </c>
      <c r="F252" s="65" t="s">
        <v>1394</v>
      </c>
      <c r="G252" s="65" t="s">
        <v>1389</v>
      </c>
      <c r="H252" s="66">
        <v>5832</v>
      </c>
      <c r="I252" s="60">
        <v>13780</v>
      </c>
      <c r="J252" s="60">
        <v>40280</v>
      </c>
      <c r="K252" s="61">
        <f t="shared" ref="K252:K315" si="14">+J252-I252</f>
        <v>26500</v>
      </c>
      <c r="L252" s="62" t="s">
        <v>75</v>
      </c>
      <c r="M252" s="67">
        <v>530</v>
      </c>
      <c r="N252" s="63">
        <f t="shared" si="13"/>
        <v>50</v>
      </c>
    </row>
    <row r="253" spans="2:14" x14ac:dyDescent="0.25">
      <c r="B253" s="57">
        <v>44267</v>
      </c>
      <c r="C253" s="64" t="s">
        <v>297</v>
      </c>
      <c r="D253" s="58" t="s">
        <v>383</v>
      </c>
      <c r="E253" s="58" t="s">
        <v>473</v>
      </c>
      <c r="F253" s="65" t="s">
        <v>224</v>
      </c>
      <c r="G253" s="65" t="s">
        <v>1375</v>
      </c>
      <c r="H253" s="66">
        <v>15890</v>
      </c>
      <c r="I253" s="60">
        <v>17670</v>
      </c>
      <c r="J253" s="60">
        <v>43080</v>
      </c>
      <c r="K253" s="61">
        <f t="shared" si="14"/>
        <v>25410</v>
      </c>
      <c r="L253" s="62" t="s">
        <v>75</v>
      </c>
      <c r="M253" s="67">
        <v>504</v>
      </c>
      <c r="N253" s="63">
        <f t="shared" si="13"/>
        <v>50.416666666666664</v>
      </c>
    </row>
    <row r="254" spans="2:14" x14ac:dyDescent="0.25">
      <c r="B254" s="57">
        <v>44267</v>
      </c>
      <c r="C254" s="64" t="s">
        <v>297</v>
      </c>
      <c r="D254" s="58" t="s">
        <v>1383</v>
      </c>
      <c r="E254" s="58" t="s">
        <v>1384</v>
      </c>
      <c r="F254" s="65" t="s">
        <v>1394</v>
      </c>
      <c r="G254" s="65" t="s">
        <v>1389</v>
      </c>
      <c r="H254" s="66">
        <v>5836</v>
      </c>
      <c r="I254" s="60">
        <v>13430</v>
      </c>
      <c r="J254" s="60">
        <v>39930</v>
      </c>
      <c r="K254" s="61">
        <f t="shared" si="14"/>
        <v>26500</v>
      </c>
      <c r="L254" s="62" t="s">
        <v>75</v>
      </c>
      <c r="M254" s="67">
        <v>530</v>
      </c>
      <c r="N254" s="63">
        <f t="shared" si="13"/>
        <v>50</v>
      </c>
    </row>
    <row r="255" spans="2:14" x14ac:dyDescent="0.25">
      <c r="B255" s="57">
        <v>44267</v>
      </c>
      <c r="C255" s="64" t="s">
        <v>297</v>
      </c>
      <c r="D255" s="58" t="s">
        <v>295</v>
      </c>
      <c r="E255" s="58" t="s">
        <v>611</v>
      </c>
      <c r="F255" s="65" t="s">
        <v>224</v>
      </c>
      <c r="G255" s="65" t="s">
        <v>1385</v>
      </c>
      <c r="H255" s="66">
        <v>15891</v>
      </c>
      <c r="I255" s="60">
        <v>16200</v>
      </c>
      <c r="J255" s="60">
        <v>41440</v>
      </c>
      <c r="K255" s="61">
        <f t="shared" si="14"/>
        <v>25240</v>
      </c>
      <c r="L255" s="62" t="s">
        <v>75</v>
      </c>
      <c r="M255" s="67">
        <v>504</v>
      </c>
      <c r="N255" s="63">
        <f t="shared" si="13"/>
        <v>50.079365079365083</v>
      </c>
    </row>
    <row r="256" spans="2:14" x14ac:dyDescent="0.25">
      <c r="B256" s="57">
        <v>44267</v>
      </c>
      <c r="C256" s="64" t="s">
        <v>297</v>
      </c>
      <c r="D256" s="58" t="s">
        <v>677</v>
      </c>
      <c r="E256" s="58" t="s">
        <v>473</v>
      </c>
      <c r="F256" s="65" t="s">
        <v>224</v>
      </c>
      <c r="G256" s="65" t="s">
        <v>1388</v>
      </c>
      <c r="H256" s="66">
        <v>15892</v>
      </c>
      <c r="I256" s="60">
        <v>17840</v>
      </c>
      <c r="J256" s="60">
        <v>43050</v>
      </c>
      <c r="K256" s="61">
        <f t="shared" si="14"/>
        <v>25210</v>
      </c>
      <c r="L256" s="62" t="s">
        <v>75</v>
      </c>
      <c r="M256" s="67">
        <v>504</v>
      </c>
      <c r="N256" s="63">
        <f t="shared" si="13"/>
        <v>50.019841269841272</v>
      </c>
    </row>
    <row r="257" spans="2:14" x14ac:dyDescent="0.25">
      <c r="B257" s="57">
        <v>44267</v>
      </c>
      <c r="C257" s="64" t="s">
        <v>297</v>
      </c>
      <c r="D257" s="58" t="s">
        <v>464</v>
      </c>
      <c r="E257" s="58" t="s">
        <v>465</v>
      </c>
      <c r="F257" s="65" t="s">
        <v>1394</v>
      </c>
      <c r="G257" s="65" t="s">
        <v>1389</v>
      </c>
      <c r="H257" s="66">
        <v>5834</v>
      </c>
      <c r="I257" s="60">
        <v>14920</v>
      </c>
      <c r="J257" s="60">
        <v>41420</v>
      </c>
      <c r="K257" s="61">
        <f t="shared" si="14"/>
        <v>26500</v>
      </c>
      <c r="L257" s="62" t="s">
        <v>75</v>
      </c>
      <c r="M257" s="67">
        <v>530</v>
      </c>
      <c r="N257" s="63">
        <f t="shared" si="13"/>
        <v>50</v>
      </c>
    </row>
    <row r="258" spans="2:14" x14ac:dyDescent="0.25">
      <c r="B258" s="57">
        <v>44267</v>
      </c>
      <c r="C258" s="64" t="s">
        <v>297</v>
      </c>
      <c r="D258" s="58" t="s">
        <v>1386</v>
      </c>
      <c r="E258" s="58" t="s">
        <v>1387</v>
      </c>
      <c r="F258" s="65" t="s">
        <v>1394</v>
      </c>
      <c r="G258" s="65" t="s">
        <v>1389</v>
      </c>
      <c r="H258" s="66">
        <v>5835</v>
      </c>
      <c r="I258" s="60">
        <v>16640</v>
      </c>
      <c r="J258" s="60">
        <v>43140</v>
      </c>
      <c r="K258" s="61">
        <f t="shared" si="14"/>
        <v>26500</v>
      </c>
      <c r="L258" s="62" t="s">
        <v>75</v>
      </c>
      <c r="M258" s="67">
        <v>530</v>
      </c>
      <c r="N258" s="63">
        <f t="shared" si="13"/>
        <v>50</v>
      </c>
    </row>
    <row r="259" spans="2:14" x14ac:dyDescent="0.25">
      <c r="B259" s="57">
        <v>44267</v>
      </c>
      <c r="C259" s="64" t="s">
        <v>297</v>
      </c>
      <c r="D259" s="58" t="s">
        <v>295</v>
      </c>
      <c r="E259" s="58" t="s">
        <v>611</v>
      </c>
      <c r="F259" s="65" t="s">
        <v>224</v>
      </c>
      <c r="G259" s="65" t="s">
        <v>1390</v>
      </c>
      <c r="H259" s="66">
        <v>15893</v>
      </c>
      <c r="I259" s="60">
        <v>16180</v>
      </c>
      <c r="J259" s="60">
        <v>41420</v>
      </c>
      <c r="K259" s="61">
        <f t="shared" si="14"/>
        <v>25240</v>
      </c>
      <c r="L259" s="62" t="s">
        <v>75</v>
      </c>
      <c r="M259" s="67">
        <v>504</v>
      </c>
      <c r="N259" s="63">
        <f t="shared" si="13"/>
        <v>50.079365079365083</v>
      </c>
    </row>
    <row r="260" spans="2:14" x14ac:dyDescent="0.25">
      <c r="B260" s="57">
        <v>44268</v>
      </c>
      <c r="C260" s="64" t="s">
        <v>431</v>
      </c>
      <c r="D260" s="58" t="s">
        <v>1398</v>
      </c>
      <c r="E260" s="58" t="s">
        <v>1399</v>
      </c>
      <c r="F260" s="65" t="s">
        <v>1394</v>
      </c>
      <c r="G260" s="65" t="s">
        <v>1414</v>
      </c>
      <c r="H260" s="66">
        <v>5837</v>
      </c>
      <c r="I260" s="60">
        <v>16690</v>
      </c>
      <c r="J260" s="60">
        <v>43190</v>
      </c>
      <c r="K260" s="61">
        <f t="shared" si="14"/>
        <v>26500</v>
      </c>
      <c r="L260" s="62" t="s">
        <v>75</v>
      </c>
      <c r="M260" s="67">
        <v>530</v>
      </c>
      <c r="N260" s="63">
        <f t="shared" si="13"/>
        <v>50</v>
      </c>
    </row>
    <row r="261" spans="2:14" x14ac:dyDescent="0.25">
      <c r="B261" s="57">
        <v>44268</v>
      </c>
      <c r="C261" s="64" t="s">
        <v>431</v>
      </c>
      <c r="D261" s="58" t="s">
        <v>1400</v>
      </c>
      <c r="E261" s="58" t="s">
        <v>1401</v>
      </c>
      <c r="F261" s="65" t="s">
        <v>1394</v>
      </c>
      <c r="G261" s="65" t="s">
        <v>1413</v>
      </c>
      <c r="H261" s="66">
        <v>5840</v>
      </c>
      <c r="I261" s="60">
        <v>17700</v>
      </c>
      <c r="J261" s="60">
        <v>44200</v>
      </c>
      <c r="K261" s="61">
        <f t="shared" si="14"/>
        <v>26500</v>
      </c>
      <c r="L261" s="62" t="s">
        <v>75</v>
      </c>
      <c r="M261" s="67">
        <v>530</v>
      </c>
      <c r="N261" s="63">
        <f t="shared" si="13"/>
        <v>50</v>
      </c>
    </row>
    <row r="262" spans="2:14" x14ac:dyDescent="0.25">
      <c r="B262" s="57">
        <v>44268</v>
      </c>
      <c r="C262" s="64" t="s">
        <v>431</v>
      </c>
      <c r="D262" s="58" t="s">
        <v>1402</v>
      </c>
      <c r="E262" s="58" t="s">
        <v>445</v>
      </c>
      <c r="F262" s="65" t="s">
        <v>1394</v>
      </c>
      <c r="G262" s="65" t="s">
        <v>1414</v>
      </c>
      <c r="H262" s="66">
        <v>5838</v>
      </c>
      <c r="I262" s="60">
        <v>16590</v>
      </c>
      <c r="J262" s="60">
        <v>43090</v>
      </c>
      <c r="K262" s="61">
        <f t="shared" si="14"/>
        <v>26500</v>
      </c>
      <c r="L262" s="62" t="s">
        <v>75</v>
      </c>
      <c r="M262" s="67">
        <v>530</v>
      </c>
      <c r="N262" s="63">
        <f t="shared" si="13"/>
        <v>50</v>
      </c>
    </row>
    <row r="263" spans="2:14" x14ac:dyDescent="0.25">
      <c r="B263" s="57">
        <v>44268</v>
      </c>
      <c r="C263" s="64" t="s">
        <v>431</v>
      </c>
      <c r="D263" s="58" t="s">
        <v>395</v>
      </c>
      <c r="E263" s="58" t="s">
        <v>663</v>
      </c>
      <c r="F263" s="65" t="s">
        <v>224</v>
      </c>
      <c r="G263" s="65" t="s">
        <v>1403</v>
      </c>
      <c r="H263" s="66">
        <v>15894</v>
      </c>
      <c r="I263" s="60">
        <v>16410</v>
      </c>
      <c r="J263" s="60">
        <v>18230</v>
      </c>
      <c r="K263" s="61">
        <f t="shared" si="14"/>
        <v>1820</v>
      </c>
      <c r="L263" s="62" t="s">
        <v>75</v>
      </c>
      <c r="M263" s="67">
        <v>42</v>
      </c>
      <c r="N263" s="63">
        <f t="shared" si="13"/>
        <v>43.333333333333336</v>
      </c>
    </row>
    <row r="264" spans="2:14" x14ac:dyDescent="0.25">
      <c r="B264" s="57">
        <v>44268</v>
      </c>
      <c r="C264" s="64" t="s">
        <v>431</v>
      </c>
      <c r="D264" s="58" t="s">
        <v>1377</v>
      </c>
      <c r="E264" s="58" t="s">
        <v>1378</v>
      </c>
      <c r="F264" s="65" t="s">
        <v>1394</v>
      </c>
      <c r="G264" s="65" t="s">
        <v>1413</v>
      </c>
      <c r="H264" s="66">
        <v>5839</v>
      </c>
      <c r="I264" s="60">
        <v>13830</v>
      </c>
      <c r="J264" s="60">
        <v>40330</v>
      </c>
      <c r="K264" s="61">
        <f t="shared" si="14"/>
        <v>26500</v>
      </c>
      <c r="L264" s="62" t="s">
        <v>75</v>
      </c>
      <c r="M264" s="67">
        <v>530</v>
      </c>
      <c r="N264" s="63">
        <f t="shared" si="13"/>
        <v>50</v>
      </c>
    </row>
    <row r="265" spans="2:14" x14ac:dyDescent="0.25">
      <c r="B265" s="57">
        <v>44268</v>
      </c>
      <c r="C265" s="64" t="s">
        <v>431</v>
      </c>
      <c r="D265" s="58" t="s">
        <v>395</v>
      </c>
      <c r="E265" s="58" t="s">
        <v>663</v>
      </c>
      <c r="F265" s="65" t="s">
        <v>224</v>
      </c>
      <c r="G265" s="65" t="s">
        <v>1404</v>
      </c>
      <c r="H265" s="66">
        <v>15896</v>
      </c>
      <c r="I265" s="60">
        <v>17530</v>
      </c>
      <c r="J265" s="60">
        <v>42940</v>
      </c>
      <c r="K265" s="61">
        <f t="shared" si="14"/>
        <v>25410</v>
      </c>
      <c r="L265" s="62" t="s">
        <v>75</v>
      </c>
      <c r="M265" s="67">
        <v>504</v>
      </c>
      <c r="N265" s="63">
        <f t="shared" si="13"/>
        <v>50.416666666666664</v>
      </c>
    </row>
    <row r="266" spans="2:14" x14ac:dyDescent="0.25">
      <c r="B266" s="57">
        <v>44268</v>
      </c>
      <c r="C266" s="64" t="s">
        <v>431</v>
      </c>
      <c r="D266" s="58" t="s">
        <v>464</v>
      </c>
      <c r="E266" s="58" t="s">
        <v>465</v>
      </c>
      <c r="F266" s="65" t="s">
        <v>1394</v>
      </c>
      <c r="G266" s="65" t="s">
        <v>1412</v>
      </c>
      <c r="H266" s="66">
        <v>5843</v>
      </c>
      <c r="I266" s="60">
        <v>14840</v>
      </c>
      <c r="J266" s="60">
        <v>41340</v>
      </c>
      <c r="K266" s="61">
        <f t="shared" si="14"/>
        <v>26500</v>
      </c>
      <c r="L266" s="62" t="s">
        <v>75</v>
      </c>
      <c r="M266" s="67">
        <v>530</v>
      </c>
      <c r="N266" s="63">
        <f t="shared" si="13"/>
        <v>50</v>
      </c>
    </row>
    <row r="267" spans="2:14" x14ac:dyDescent="0.25">
      <c r="B267" s="57">
        <v>44268</v>
      </c>
      <c r="C267" s="64" t="s">
        <v>431</v>
      </c>
      <c r="D267" s="58" t="s">
        <v>1386</v>
      </c>
      <c r="E267" s="58" t="s">
        <v>1387</v>
      </c>
      <c r="F267" s="65" t="s">
        <v>1394</v>
      </c>
      <c r="G267" s="65" t="s">
        <v>1412</v>
      </c>
      <c r="H267" s="66">
        <v>5842</v>
      </c>
      <c r="I267" s="60">
        <v>15570</v>
      </c>
      <c r="J267" s="60">
        <v>42070</v>
      </c>
      <c r="K267" s="61">
        <f t="shared" si="14"/>
        <v>26500</v>
      </c>
      <c r="L267" s="62" t="s">
        <v>75</v>
      </c>
      <c r="M267" s="67">
        <v>530</v>
      </c>
      <c r="N267" s="63">
        <f t="shared" si="13"/>
        <v>50</v>
      </c>
    </row>
    <row r="268" spans="2:14" x14ac:dyDescent="0.25">
      <c r="B268" s="57">
        <v>44268</v>
      </c>
      <c r="C268" s="64" t="s">
        <v>431</v>
      </c>
      <c r="D268" s="58" t="s">
        <v>395</v>
      </c>
      <c r="E268" s="58" t="s">
        <v>663</v>
      </c>
      <c r="F268" s="65" t="s">
        <v>224</v>
      </c>
      <c r="G268" s="65" t="s">
        <v>1408</v>
      </c>
      <c r="H268" s="66">
        <v>15897</v>
      </c>
      <c r="I268" s="60">
        <v>17550</v>
      </c>
      <c r="J268" s="60">
        <v>41330</v>
      </c>
      <c r="K268" s="61">
        <f t="shared" si="14"/>
        <v>23780</v>
      </c>
      <c r="L268" s="62" t="s">
        <v>75</v>
      </c>
      <c r="M268" s="67">
        <v>474</v>
      </c>
      <c r="N268" s="63">
        <f t="shared" si="13"/>
        <v>50.16877637130802</v>
      </c>
    </row>
    <row r="269" spans="2:14" x14ac:dyDescent="0.25">
      <c r="B269" s="57">
        <v>44268</v>
      </c>
      <c r="C269" s="64" t="s">
        <v>431</v>
      </c>
      <c r="D269" s="58" t="s">
        <v>117</v>
      </c>
      <c r="E269" s="58" t="s">
        <v>233</v>
      </c>
      <c r="F269" s="65" t="s">
        <v>224</v>
      </c>
      <c r="G269" s="65" t="s">
        <v>1409</v>
      </c>
      <c r="H269" s="66">
        <v>15898</v>
      </c>
      <c r="I269" s="60">
        <v>14680</v>
      </c>
      <c r="J269" s="60">
        <v>40050</v>
      </c>
      <c r="K269" s="61">
        <f t="shared" si="14"/>
        <v>25370</v>
      </c>
      <c r="L269" s="62" t="s">
        <v>75</v>
      </c>
      <c r="M269" s="67">
        <v>504</v>
      </c>
      <c r="N269" s="63">
        <f t="shared" si="13"/>
        <v>50.337301587301589</v>
      </c>
    </row>
    <row r="270" spans="2:14" x14ac:dyDescent="0.25">
      <c r="B270" s="57">
        <v>44270</v>
      </c>
      <c r="C270" s="64" t="s">
        <v>167</v>
      </c>
      <c r="D270" s="58" t="s">
        <v>843</v>
      </c>
      <c r="E270" s="58" t="s">
        <v>820</v>
      </c>
      <c r="F270" s="65" t="s">
        <v>224</v>
      </c>
      <c r="G270" s="65" t="s">
        <v>1448</v>
      </c>
      <c r="H270" s="66">
        <v>15899</v>
      </c>
      <c r="I270" s="60">
        <v>17440</v>
      </c>
      <c r="J270" s="60">
        <v>42690</v>
      </c>
      <c r="K270" s="61">
        <f t="shared" si="14"/>
        <v>25250</v>
      </c>
      <c r="L270" s="62" t="s">
        <v>75</v>
      </c>
      <c r="M270" s="67">
        <v>504</v>
      </c>
      <c r="N270" s="63">
        <f t="shared" si="13"/>
        <v>50.099206349206348</v>
      </c>
    </row>
    <row r="271" spans="2:14" x14ac:dyDescent="0.25">
      <c r="B271" s="57">
        <v>44270</v>
      </c>
      <c r="C271" s="64" t="s">
        <v>167</v>
      </c>
      <c r="D271" s="58" t="s">
        <v>661</v>
      </c>
      <c r="E271" s="58" t="s">
        <v>1437</v>
      </c>
      <c r="F271" s="65" t="s">
        <v>224</v>
      </c>
      <c r="G271" s="65" t="s">
        <v>1449</v>
      </c>
      <c r="H271" s="66">
        <v>15900</v>
      </c>
      <c r="I271" s="60">
        <v>18680</v>
      </c>
      <c r="J271" s="60">
        <v>43910</v>
      </c>
      <c r="K271" s="61">
        <f t="shared" si="14"/>
        <v>25230</v>
      </c>
      <c r="L271" s="62" t="s">
        <v>75</v>
      </c>
      <c r="M271" s="67">
        <v>504</v>
      </c>
      <c r="N271" s="63">
        <f t="shared" si="13"/>
        <v>50.05952380952381</v>
      </c>
    </row>
    <row r="272" spans="2:14" x14ac:dyDescent="0.25">
      <c r="B272" s="57">
        <v>44270</v>
      </c>
      <c r="C272" s="64" t="s">
        <v>167</v>
      </c>
      <c r="D272" s="58" t="s">
        <v>200</v>
      </c>
      <c r="E272" s="58" t="s">
        <v>201</v>
      </c>
      <c r="F272" s="65" t="s">
        <v>224</v>
      </c>
      <c r="G272" s="65" t="s">
        <v>1450</v>
      </c>
      <c r="H272" s="66">
        <v>15901</v>
      </c>
      <c r="I272" s="60">
        <v>16930</v>
      </c>
      <c r="J272" s="60">
        <v>42200</v>
      </c>
      <c r="K272" s="61">
        <f t="shared" si="14"/>
        <v>25270</v>
      </c>
      <c r="L272" s="62" t="s">
        <v>75</v>
      </c>
      <c r="M272" s="67">
        <v>504</v>
      </c>
      <c r="N272" s="63">
        <f t="shared" si="13"/>
        <v>50.138888888888886</v>
      </c>
    </row>
    <row r="273" spans="2:14" x14ac:dyDescent="0.25">
      <c r="B273" s="57">
        <v>44270</v>
      </c>
      <c r="C273" s="64" t="s">
        <v>167</v>
      </c>
      <c r="D273" s="58" t="s">
        <v>843</v>
      </c>
      <c r="E273" s="58" t="s">
        <v>820</v>
      </c>
      <c r="F273" s="65" t="s">
        <v>224</v>
      </c>
      <c r="G273" s="65" t="s">
        <v>1451</v>
      </c>
      <c r="H273" s="66">
        <v>15902</v>
      </c>
      <c r="I273" s="60">
        <v>17430</v>
      </c>
      <c r="J273" s="60">
        <v>42750</v>
      </c>
      <c r="K273" s="61">
        <f t="shared" si="14"/>
        <v>25320</v>
      </c>
      <c r="L273" s="62" t="s">
        <v>75</v>
      </c>
      <c r="M273" s="67">
        <v>504</v>
      </c>
      <c r="N273" s="63">
        <f t="shared" si="13"/>
        <v>50.238095238095241</v>
      </c>
    </row>
    <row r="274" spans="2:14" x14ac:dyDescent="0.25">
      <c r="B274" s="57">
        <v>44270</v>
      </c>
      <c r="C274" s="64" t="s">
        <v>167</v>
      </c>
      <c r="D274" s="58" t="s">
        <v>661</v>
      </c>
      <c r="E274" s="58" t="s">
        <v>1437</v>
      </c>
      <c r="F274" s="65" t="s">
        <v>224</v>
      </c>
      <c r="G274" s="65" t="s">
        <v>1455</v>
      </c>
      <c r="H274" s="66">
        <v>15903</v>
      </c>
      <c r="I274" s="60">
        <v>18720</v>
      </c>
      <c r="J274" s="60">
        <v>44010</v>
      </c>
      <c r="K274" s="61">
        <f t="shared" si="14"/>
        <v>25290</v>
      </c>
      <c r="L274" s="62" t="s">
        <v>75</v>
      </c>
      <c r="M274" s="67">
        <v>504</v>
      </c>
      <c r="N274" s="63">
        <f t="shared" si="13"/>
        <v>50.178571428571431</v>
      </c>
    </row>
    <row r="275" spans="2:14" x14ac:dyDescent="0.25">
      <c r="B275" s="57">
        <v>44270</v>
      </c>
      <c r="C275" s="64" t="s">
        <v>167</v>
      </c>
      <c r="D275" s="58" t="s">
        <v>200</v>
      </c>
      <c r="E275" s="58" t="s">
        <v>201</v>
      </c>
      <c r="F275" s="65" t="s">
        <v>224</v>
      </c>
      <c r="G275" s="65" t="s">
        <v>1457</v>
      </c>
      <c r="H275" s="66">
        <v>15904</v>
      </c>
      <c r="I275" s="60">
        <v>16980</v>
      </c>
      <c r="J275" s="60">
        <v>42230</v>
      </c>
      <c r="K275" s="61">
        <f t="shared" si="14"/>
        <v>25250</v>
      </c>
      <c r="L275" s="62" t="s">
        <v>75</v>
      </c>
      <c r="M275" s="67">
        <v>504</v>
      </c>
      <c r="N275" s="63">
        <f t="shared" si="13"/>
        <v>50.099206349206348</v>
      </c>
    </row>
    <row r="276" spans="2:14" x14ac:dyDescent="0.25">
      <c r="B276" s="57">
        <v>44270</v>
      </c>
      <c r="C276" s="64" t="s">
        <v>167</v>
      </c>
      <c r="D276" s="58" t="s">
        <v>843</v>
      </c>
      <c r="E276" s="58" t="s">
        <v>820</v>
      </c>
      <c r="F276" s="65" t="s">
        <v>224</v>
      </c>
      <c r="G276" s="65" t="s">
        <v>1459</v>
      </c>
      <c r="H276" s="66">
        <v>15905</v>
      </c>
      <c r="I276" s="60">
        <v>17420</v>
      </c>
      <c r="J276" s="60">
        <v>42620</v>
      </c>
      <c r="K276" s="61">
        <f t="shared" si="14"/>
        <v>25200</v>
      </c>
      <c r="L276" s="62" t="s">
        <v>75</v>
      </c>
      <c r="M276" s="67">
        <v>504</v>
      </c>
      <c r="N276" s="63">
        <f t="shared" si="13"/>
        <v>50</v>
      </c>
    </row>
    <row r="277" spans="2:14" x14ac:dyDescent="0.25">
      <c r="B277" s="57">
        <v>44270</v>
      </c>
      <c r="C277" s="64" t="s">
        <v>167</v>
      </c>
      <c r="D277" s="58" t="s">
        <v>661</v>
      </c>
      <c r="E277" s="58" t="s">
        <v>1437</v>
      </c>
      <c r="F277" s="65" t="s">
        <v>224</v>
      </c>
      <c r="G277" s="65" t="s">
        <v>1460</v>
      </c>
      <c r="H277" s="66">
        <v>15906</v>
      </c>
      <c r="I277" s="60">
        <v>18690</v>
      </c>
      <c r="J277" s="60">
        <v>42980</v>
      </c>
      <c r="K277" s="61">
        <f t="shared" si="14"/>
        <v>24290</v>
      </c>
      <c r="L277" s="62" t="s">
        <v>75</v>
      </c>
      <c r="M277" s="67">
        <v>504</v>
      </c>
      <c r="N277" s="63">
        <f t="shared" si="13"/>
        <v>48.194444444444443</v>
      </c>
    </row>
    <row r="278" spans="2:14" x14ac:dyDescent="0.25">
      <c r="B278" s="57">
        <v>44271</v>
      </c>
      <c r="C278" s="64" t="s">
        <v>205</v>
      </c>
      <c r="D278" s="58" t="s">
        <v>1464</v>
      </c>
      <c r="E278" s="58" t="s">
        <v>1437</v>
      </c>
      <c r="F278" s="65" t="s">
        <v>224</v>
      </c>
      <c r="G278" s="65" t="s">
        <v>1474</v>
      </c>
      <c r="H278" s="66">
        <v>15908</v>
      </c>
      <c r="I278" s="60">
        <v>18330</v>
      </c>
      <c r="J278" s="60">
        <v>43900</v>
      </c>
      <c r="K278" s="61">
        <f t="shared" si="14"/>
        <v>25570</v>
      </c>
      <c r="L278" s="62" t="s">
        <v>75</v>
      </c>
      <c r="M278" s="67">
        <v>504</v>
      </c>
      <c r="N278" s="63">
        <f t="shared" si="13"/>
        <v>50.734126984126981</v>
      </c>
    </row>
    <row r="279" spans="2:14" x14ac:dyDescent="0.25">
      <c r="B279" s="57">
        <v>44271</v>
      </c>
      <c r="C279" s="64" t="s">
        <v>205</v>
      </c>
      <c r="D279" s="58" t="s">
        <v>1475</v>
      </c>
      <c r="E279" s="58" t="s">
        <v>1476</v>
      </c>
      <c r="F279" s="65" t="s">
        <v>1362</v>
      </c>
      <c r="G279" s="65" t="s">
        <v>1477</v>
      </c>
      <c r="H279" s="66">
        <v>5845</v>
      </c>
      <c r="I279" s="60">
        <v>12270</v>
      </c>
      <c r="J279" s="60">
        <v>32340</v>
      </c>
      <c r="K279" s="61">
        <f t="shared" si="14"/>
        <v>20070</v>
      </c>
      <c r="L279" s="62" t="s">
        <v>75</v>
      </c>
      <c r="M279" s="67">
        <v>400</v>
      </c>
      <c r="N279" s="63">
        <f t="shared" si="13"/>
        <v>50.174999999999997</v>
      </c>
    </row>
    <row r="280" spans="2:14" x14ac:dyDescent="0.25">
      <c r="B280" s="57">
        <v>44271</v>
      </c>
      <c r="C280" s="64" t="s">
        <v>205</v>
      </c>
      <c r="D280" s="58" t="s">
        <v>1464</v>
      </c>
      <c r="E280" s="58" t="s">
        <v>1437</v>
      </c>
      <c r="F280" s="65" t="s">
        <v>224</v>
      </c>
      <c r="G280" s="65" t="s">
        <v>1487</v>
      </c>
      <c r="H280" s="66">
        <v>15909</v>
      </c>
      <c r="I280" s="60">
        <v>18350</v>
      </c>
      <c r="J280" s="60">
        <v>43910</v>
      </c>
      <c r="K280" s="61">
        <f t="shared" si="14"/>
        <v>25560</v>
      </c>
      <c r="L280" s="62" t="s">
        <v>75</v>
      </c>
      <c r="M280" s="67">
        <v>504</v>
      </c>
      <c r="N280" s="63">
        <f t="shared" si="13"/>
        <v>50.714285714285715</v>
      </c>
    </row>
    <row r="281" spans="2:14" x14ac:dyDescent="0.25">
      <c r="B281" s="57">
        <v>44271</v>
      </c>
      <c r="C281" s="64" t="s">
        <v>205</v>
      </c>
      <c r="D281" s="58" t="s">
        <v>1464</v>
      </c>
      <c r="E281" s="58" t="s">
        <v>1437</v>
      </c>
      <c r="F281" s="65" t="s">
        <v>223</v>
      </c>
      <c r="G281" s="65" t="s">
        <v>1491</v>
      </c>
      <c r="H281" s="66">
        <v>15962</v>
      </c>
      <c r="I281" s="60">
        <v>43880</v>
      </c>
      <c r="J281" s="60">
        <v>18580</v>
      </c>
      <c r="K281" s="61">
        <f t="shared" si="14"/>
        <v>-25300</v>
      </c>
      <c r="L281" s="62" t="s">
        <v>75</v>
      </c>
      <c r="M281" s="67">
        <v>504</v>
      </c>
      <c r="N281" s="63">
        <f t="shared" si="13"/>
        <v>-50.198412698412696</v>
      </c>
    </row>
    <row r="282" spans="2:14" x14ac:dyDescent="0.25">
      <c r="B282" s="57">
        <v>44272</v>
      </c>
      <c r="C282" s="64" t="s">
        <v>72</v>
      </c>
      <c r="D282" s="58" t="s">
        <v>1464</v>
      </c>
      <c r="E282" s="58" t="s">
        <v>1437</v>
      </c>
      <c r="F282" s="65" t="s">
        <v>224</v>
      </c>
      <c r="G282" s="65" t="s">
        <v>1505</v>
      </c>
      <c r="H282" s="66">
        <v>15911</v>
      </c>
      <c r="I282" s="60">
        <v>18420</v>
      </c>
      <c r="J282" s="60">
        <v>44140</v>
      </c>
      <c r="K282" s="61">
        <f t="shared" si="14"/>
        <v>25720</v>
      </c>
      <c r="L282" s="62" t="s">
        <v>75</v>
      </c>
      <c r="M282" s="67">
        <v>504</v>
      </c>
      <c r="N282" s="63">
        <f t="shared" si="13"/>
        <v>51.031746031746032</v>
      </c>
    </row>
    <row r="283" spans="2:14" x14ac:dyDescent="0.25">
      <c r="B283" s="57">
        <v>44272</v>
      </c>
      <c r="C283" s="64" t="s">
        <v>72</v>
      </c>
      <c r="D283" s="58" t="s">
        <v>1464</v>
      </c>
      <c r="E283" s="58" t="s">
        <v>1437</v>
      </c>
      <c r="F283" s="65" t="s">
        <v>224</v>
      </c>
      <c r="G283" s="65" t="s">
        <v>1515</v>
      </c>
      <c r="H283" s="66">
        <v>15913</v>
      </c>
      <c r="I283" s="60">
        <v>18890</v>
      </c>
      <c r="J283" s="60">
        <v>43930</v>
      </c>
      <c r="K283" s="61">
        <f t="shared" si="14"/>
        <v>25040</v>
      </c>
      <c r="L283" s="62" t="s">
        <v>75</v>
      </c>
      <c r="M283" s="67">
        <v>522</v>
      </c>
      <c r="N283" s="63">
        <f t="shared" si="13"/>
        <v>47.969348659003835</v>
      </c>
    </row>
    <row r="284" spans="2:14" x14ac:dyDescent="0.25">
      <c r="B284" s="57">
        <v>44272</v>
      </c>
      <c r="C284" s="64" t="s">
        <v>72</v>
      </c>
      <c r="D284" s="58" t="s">
        <v>200</v>
      </c>
      <c r="E284" s="58" t="s">
        <v>201</v>
      </c>
      <c r="F284" s="65" t="s">
        <v>134</v>
      </c>
      <c r="G284" s="65" t="s">
        <v>1516</v>
      </c>
      <c r="H284" s="66">
        <v>5848</v>
      </c>
      <c r="I284" s="60">
        <v>15400</v>
      </c>
      <c r="J284" s="60">
        <v>50500</v>
      </c>
      <c r="K284" s="61">
        <f t="shared" si="14"/>
        <v>35100</v>
      </c>
      <c r="L284" s="62" t="s">
        <v>75</v>
      </c>
      <c r="M284" s="67">
        <v>700</v>
      </c>
      <c r="N284" s="63">
        <f t="shared" si="13"/>
        <v>50.142857142857146</v>
      </c>
    </row>
    <row r="285" spans="2:14" x14ac:dyDescent="0.25">
      <c r="B285" s="57">
        <v>44273</v>
      </c>
      <c r="C285" s="64" t="s">
        <v>70</v>
      </c>
      <c r="D285" s="58" t="s">
        <v>240</v>
      </c>
      <c r="E285" s="58" t="s">
        <v>1437</v>
      </c>
      <c r="F285" s="65" t="s">
        <v>224</v>
      </c>
      <c r="G285" s="65" t="s">
        <v>1532</v>
      </c>
      <c r="H285" s="66">
        <v>15916</v>
      </c>
      <c r="I285" s="60">
        <v>18850</v>
      </c>
      <c r="J285" s="60">
        <v>44140</v>
      </c>
      <c r="K285" s="61">
        <f t="shared" si="14"/>
        <v>25290</v>
      </c>
      <c r="L285" s="62" t="s">
        <v>75</v>
      </c>
      <c r="M285" s="67">
        <v>504</v>
      </c>
      <c r="N285" s="63">
        <f t="shared" si="13"/>
        <v>50.178571428571431</v>
      </c>
    </row>
    <row r="286" spans="2:14" x14ac:dyDescent="0.25">
      <c r="B286" s="57">
        <v>44273</v>
      </c>
      <c r="C286" s="64" t="s">
        <v>70</v>
      </c>
      <c r="D286" s="58" t="s">
        <v>1464</v>
      </c>
      <c r="E286" s="58" t="s">
        <v>74</v>
      </c>
      <c r="F286" s="65" t="s">
        <v>224</v>
      </c>
      <c r="G286" s="65" t="s">
        <v>1533</v>
      </c>
      <c r="H286" s="66">
        <v>15917</v>
      </c>
      <c r="I286" s="60">
        <v>16920</v>
      </c>
      <c r="J286" s="60">
        <v>42260</v>
      </c>
      <c r="K286" s="61">
        <f t="shared" si="14"/>
        <v>25340</v>
      </c>
      <c r="L286" s="62" t="s">
        <v>75</v>
      </c>
      <c r="M286" s="67">
        <v>504</v>
      </c>
      <c r="N286" s="63">
        <f t="shared" si="13"/>
        <v>50.277777777777779</v>
      </c>
    </row>
    <row r="287" spans="2:14" x14ac:dyDescent="0.25">
      <c r="B287" s="57">
        <v>44273</v>
      </c>
      <c r="C287" s="64" t="s">
        <v>70</v>
      </c>
      <c r="D287" s="58" t="s">
        <v>1265</v>
      </c>
      <c r="E287" s="58" t="s">
        <v>663</v>
      </c>
      <c r="F287" s="65" t="s">
        <v>224</v>
      </c>
      <c r="G287" s="65" t="s">
        <v>1532</v>
      </c>
      <c r="H287" s="66">
        <v>15918</v>
      </c>
      <c r="I287" s="60">
        <v>17580</v>
      </c>
      <c r="J287" s="60">
        <v>42900</v>
      </c>
      <c r="K287" s="61">
        <f t="shared" si="14"/>
        <v>25320</v>
      </c>
      <c r="L287" s="62" t="s">
        <v>75</v>
      </c>
      <c r="M287" s="67">
        <v>504</v>
      </c>
      <c r="N287" s="63">
        <f t="shared" si="13"/>
        <v>50.238095238095241</v>
      </c>
    </row>
    <row r="288" spans="2:14" x14ac:dyDescent="0.25">
      <c r="B288" s="57">
        <v>44273</v>
      </c>
      <c r="C288" s="64" t="s">
        <v>70</v>
      </c>
      <c r="D288" s="58" t="s">
        <v>240</v>
      </c>
      <c r="E288" s="58" t="s">
        <v>1437</v>
      </c>
      <c r="F288" s="65" t="s">
        <v>224</v>
      </c>
      <c r="G288" s="65" t="s">
        <v>1534</v>
      </c>
      <c r="H288" s="66">
        <v>15919</v>
      </c>
      <c r="I288" s="60">
        <v>18820</v>
      </c>
      <c r="J288" s="60">
        <v>44140</v>
      </c>
      <c r="K288" s="61">
        <f t="shared" si="14"/>
        <v>25320</v>
      </c>
      <c r="L288" s="62" t="s">
        <v>75</v>
      </c>
      <c r="M288" s="67">
        <v>504</v>
      </c>
      <c r="N288" s="63">
        <f t="shared" si="13"/>
        <v>50.238095238095241</v>
      </c>
    </row>
    <row r="289" spans="2:14" x14ac:dyDescent="0.25">
      <c r="B289" s="57">
        <v>44273</v>
      </c>
      <c r="C289" s="64" t="s">
        <v>70</v>
      </c>
      <c r="D289" s="58" t="s">
        <v>1265</v>
      </c>
      <c r="E289" s="58" t="s">
        <v>663</v>
      </c>
      <c r="F289" s="65" t="s">
        <v>224</v>
      </c>
      <c r="G289" s="65" t="s">
        <v>1532</v>
      </c>
      <c r="H289" s="66">
        <v>15920</v>
      </c>
      <c r="I289" s="60">
        <v>17320</v>
      </c>
      <c r="J289" s="60">
        <v>42880</v>
      </c>
      <c r="K289" s="61">
        <f t="shared" si="14"/>
        <v>25560</v>
      </c>
      <c r="L289" s="62" t="s">
        <v>75</v>
      </c>
      <c r="M289" s="67">
        <v>504</v>
      </c>
      <c r="N289" s="63">
        <f t="shared" ref="N289:N351" si="15">+K289/M289</f>
        <v>50.714285714285715</v>
      </c>
    </row>
    <row r="290" spans="2:14" x14ac:dyDescent="0.25">
      <c r="B290" s="57">
        <v>44273</v>
      </c>
      <c r="C290" s="64" t="s">
        <v>70</v>
      </c>
      <c r="D290" s="58" t="s">
        <v>1464</v>
      </c>
      <c r="E290" s="58" t="s">
        <v>74</v>
      </c>
      <c r="F290" s="65" t="s">
        <v>224</v>
      </c>
      <c r="G290" s="65" t="s">
        <v>1532</v>
      </c>
      <c r="H290" s="66">
        <v>15921</v>
      </c>
      <c r="I290" s="60">
        <v>16660</v>
      </c>
      <c r="J290" s="60">
        <v>42220</v>
      </c>
      <c r="K290" s="61">
        <f t="shared" si="14"/>
        <v>25560</v>
      </c>
      <c r="L290" s="62" t="s">
        <v>75</v>
      </c>
      <c r="M290" s="67">
        <v>504</v>
      </c>
      <c r="N290" s="63">
        <f t="shared" si="15"/>
        <v>50.714285714285715</v>
      </c>
    </row>
    <row r="291" spans="2:14" x14ac:dyDescent="0.25">
      <c r="B291" s="57">
        <v>44273</v>
      </c>
      <c r="C291" s="64" t="s">
        <v>70</v>
      </c>
      <c r="D291" s="58" t="s">
        <v>240</v>
      </c>
      <c r="E291" s="58" t="s">
        <v>1437</v>
      </c>
      <c r="F291" s="65" t="s">
        <v>223</v>
      </c>
      <c r="G291" s="65" t="s">
        <v>1537</v>
      </c>
      <c r="H291" s="66">
        <v>15965</v>
      </c>
      <c r="I291" s="60">
        <v>44130</v>
      </c>
      <c r="J291" s="60">
        <v>18790</v>
      </c>
      <c r="K291" s="61">
        <f t="shared" si="14"/>
        <v>-25340</v>
      </c>
      <c r="L291" s="62" t="s">
        <v>75</v>
      </c>
      <c r="M291" s="67">
        <v>504</v>
      </c>
      <c r="N291" s="63">
        <f t="shared" si="15"/>
        <v>-50.277777777777779</v>
      </c>
    </row>
    <row r="292" spans="2:14" x14ac:dyDescent="0.25">
      <c r="B292" s="57">
        <v>44273</v>
      </c>
      <c r="C292" s="64" t="s">
        <v>70</v>
      </c>
      <c r="D292" s="58" t="s">
        <v>359</v>
      </c>
      <c r="E292" s="58" t="s">
        <v>74</v>
      </c>
      <c r="F292" s="65" t="s">
        <v>134</v>
      </c>
      <c r="G292" s="65" t="s">
        <v>1538</v>
      </c>
      <c r="H292" s="66">
        <v>5849</v>
      </c>
      <c r="I292" s="60">
        <v>14960</v>
      </c>
      <c r="J292" s="60">
        <v>50040</v>
      </c>
      <c r="K292" s="61">
        <f t="shared" si="14"/>
        <v>35080</v>
      </c>
      <c r="L292" s="62" t="s">
        <v>75</v>
      </c>
      <c r="M292" s="67">
        <v>700</v>
      </c>
      <c r="N292" s="63">
        <f t="shared" si="15"/>
        <v>50.114285714285714</v>
      </c>
    </row>
    <row r="293" spans="2:14" x14ac:dyDescent="0.25">
      <c r="B293" s="57">
        <v>44274</v>
      </c>
      <c r="C293" s="64" t="s">
        <v>297</v>
      </c>
      <c r="D293" s="58" t="s">
        <v>1553</v>
      </c>
      <c r="E293" s="58" t="s">
        <v>1555</v>
      </c>
      <c r="F293" s="65" t="s">
        <v>1552</v>
      </c>
      <c r="G293" s="65" t="s">
        <v>1569</v>
      </c>
      <c r="H293" s="66">
        <v>5853</v>
      </c>
      <c r="I293" s="60">
        <v>15450</v>
      </c>
      <c r="J293" s="60">
        <v>41950</v>
      </c>
      <c r="K293" s="61">
        <f t="shared" si="14"/>
        <v>26500</v>
      </c>
      <c r="L293" s="62" t="s">
        <v>75</v>
      </c>
      <c r="M293" s="67">
        <v>530</v>
      </c>
      <c r="N293" s="63">
        <f t="shared" si="15"/>
        <v>50</v>
      </c>
    </row>
    <row r="294" spans="2:14" x14ac:dyDescent="0.25">
      <c r="B294" s="57">
        <v>44274</v>
      </c>
      <c r="C294" s="64" t="s">
        <v>297</v>
      </c>
      <c r="D294" s="58" t="s">
        <v>1554</v>
      </c>
      <c r="E294" s="58" t="s">
        <v>451</v>
      </c>
      <c r="F294" s="65" t="s">
        <v>1552</v>
      </c>
      <c r="G294" s="65" t="s">
        <v>1569</v>
      </c>
      <c r="H294" s="66">
        <v>5852</v>
      </c>
      <c r="I294" s="60">
        <v>14260</v>
      </c>
      <c r="J294" s="60">
        <v>40760</v>
      </c>
      <c r="K294" s="61">
        <f t="shared" si="14"/>
        <v>26500</v>
      </c>
      <c r="L294" s="62" t="s">
        <v>75</v>
      </c>
      <c r="M294" s="67">
        <v>530</v>
      </c>
      <c r="N294" s="63">
        <f t="shared" si="15"/>
        <v>50</v>
      </c>
    </row>
    <row r="295" spans="2:14" x14ac:dyDescent="0.25">
      <c r="B295" s="57">
        <v>44274</v>
      </c>
      <c r="C295" s="64" t="s">
        <v>297</v>
      </c>
      <c r="D295" s="58" t="s">
        <v>446</v>
      </c>
      <c r="E295" s="58" t="s">
        <v>447</v>
      </c>
      <c r="F295" s="65" t="s">
        <v>1552</v>
      </c>
      <c r="G295" s="65" t="s">
        <v>1565</v>
      </c>
      <c r="H295" s="66">
        <v>5824</v>
      </c>
      <c r="I295" s="60">
        <v>14040</v>
      </c>
      <c r="J295" s="60">
        <v>40540</v>
      </c>
      <c r="K295" s="61">
        <f t="shared" si="14"/>
        <v>26500</v>
      </c>
      <c r="L295" s="62" t="s">
        <v>75</v>
      </c>
      <c r="M295" s="67">
        <v>530</v>
      </c>
      <c r="N295" s="63">
        <f t="shared" si="15"/>
        <v>50</v>
      </c>
    </row>
    <row r="296" spans="2:14" x14ac:dyDescent="0.25">
      <c r="B296" s="57">
        <v>44274</v>
      </c>
      <c r="C296" s="64" t="s">
        <v>297</v>
      </c>
      <c r="D296" s="58" t="s">
        <v>1381</v>
      </c>
      <c r="E296" s="58" t="s">
        <v>443</v>
      </c>
      <c r="F296" s="65" t="s">
        <v>1552</v>
      </c>
      <c r="G296" s="65" t="s">
        <v>1565</v>
      </c>
      <c r="H296" s="66">
        <v>5855</v>
      </c>
      <c r="I296" s="60">
        <v>13740</v>
      </c>
      <c r="J296" s="60">
        <v>40240</v>
      </c>
      <c r="K296" s="61">
        <f t="shared" si="14"/>
        <v>26500</v>
      </c>
      <c r="L296" s="62" t="s">
        <v>75</v>
      </c>
      <c r="M296" s="67">
        <v>530</v>
      </c>
      <c r="N296" s="63">
        <f t="shared" si="15"/>
        <v>50</v>
      </c>
    </row>
    <row r="297" spans="2:14" x14ac:dyDescent="0.25">
      <c r="B297" s="57">
        <v>44274</v>
      </c>
      <c r="C297" s="64" t="s">
        <v>297</v>
      </c>
      <c r="D297" s="58" t="s">
        <v>1377</v>
      </c>
      <c r="E297" s="58" t="s">
        <v>1378</v>
      </c>
      <c r="F297" s="65" t="s">
        <v>1552</v>
      </c>
      <c r="G297" s="65" t="s">
        <v>1569</v>
      </c>
      <c r="H297" s="66">
        <v>5856</v>
      </c>
      <c r="I297" s="60">
        <v>13890</v>
      </c>
      <c r="J297" s="60">
        <v>40390</v>
      </c>
      <c r="K297" s="61">
        <f t="shared" si="14"/>
        <v>26500</v>
      </c>
      <c r="L297" s="62" t="s">
        <v>75</v>
      </c>
      <c r="M297" s="67">
        <v>530</v>
      </c>
      <c r="N297" s="63">
        <f t="shared" si="15"/>
        <v>50</v>
      </c>
    </row>
    <row r="298" spans="2:14" x14ac:dyDescent="0.25">
      <c r="B298" s="57">
        <v>44274</v>
      </c>
      <c r="C298" s="64" t="s">
        <v>297</v>
      </c>
      <c r="D298" s="58" t="s">
        <v>1199</v>
      </c>
      <c r="E298" s="58" t="s">
        <v>1399</v>
      </c>
      <c r="F298" s="65" t="s">
        <v>1552</v>
      </c>
      <c r="G298" s="65" t="s">
        <v>1569</v>
      </c>
      <c r="H298" s="66">
        <v>5857</v>
      </c>
      <c r="I298" s="60">
        <v>16690</v>
      </c>
      <c r="J298" s="60">
        <v>43190</v>
      </c>
      <c r="K298" s="61">
        <f t="shared" si="14"/>
        <v>26500</v>
      </c>
      <c r="L298" s="62" t="s">
        <v>75</v>
      </c>
      <c r="M298" s="67">
        <v>530</v>
      </c>
      <c r="N298" s="63">
        <f t="shared" si="15"/>
        <v>50</v>
      </c>
    </row>
    <row r="299" spans="2:14" x14ac:dyDescent="0.25">
      <c r="B299" s="57">
        <v>44274</v>
      </c>
      <c r="C299" s="64" t="s">
        <v>297</v>
      </c>
      <c r="D299" s="58" t="s">
        <v>456</v>
      </c>
      <c r="E299" s="58" t="s">
        <v>457</v>
      </c>
      <c r="F299" s="65" t="s">
        <v>1552</v>
      </c>
      <c r="G299" s="65" t="s">
        <v>1568</v>
      </c>
      <c r="H299" s="66">
        <v>5860</v>
      </c>
      <c r="I299" s="60">
        <v>14130</v>
      </c>
      <c r="J299" s="60">
        <v>40630</v>
      </c>
      <c r="K299" s="61">
        <f t="shared" si="14"/>
        <v>26500</v>
      </c>
      <c r="L299" s="62" t="s">
        <v>75</v>
      </c>
      <c r="M299" s="67">
        <v>530</v>
      </c>
      <c r="N299" s="63">
        <f t="shared" si="15"/>
        <v>50</v>
      </c>
    </row>
    <row r="300" spans="2:14" x14ac:dyDescent="0.25">
      <c r="B300" s="57">
        <v>44274</v>
      </c>
      <c r="C300" s="64" t="s">
        <v>297</v>
      </c>
      <c r="D300" s="58" t="s">
        <v>1556</v>
      </c>
      <c r="E300" s="58" t="s">
        <v>1557</v>
      </c>
      <c r="F300" s="65" t="s">
        <v>1552</v>
      </c>
      <c r="G300" s="65" t="s">
        <v>1568</v>
      </c>
      <c r="H300" s="66">
        <v>5861</v>
      </c>
      <c r="I300" s="60">
        <v>14400</v>
      </c>
      <c r="J300" s="60">
        <v>40900</v>
      </c>
      <c r="K300" s="61">
        <f t="shared" si="14"/>
        <v>26500</v>
      </c>
      <c r="L300" s="62" t="s">
        <v>75</v>
      </c>
      <c r="M300" s="67">
        <v>530</v>
      </c>
      <c r="N300" s="63">
        <f t="shared" si="15"/>
        <v>50</v>
      </c>
    </row>
    <row r="301" spans="2:14" x14ac:dyDescent="0.25">
      <c r="B301" s="57">
        <v>44274</v>
      </c>
      <c r="C301" s="64" t="s">
        <v>297</v>
      </c>
      <c r="D301" s="58" t="s">
        <v>1386</v>
      </c>
      <c r="E301" s="58" t="s">
        <v>1387</v>
      </c>
      <c r="F301" s="65" t="s">
        <v>1552</v>
      </c>
      <c r="G301" s="65" t="s">
        <v>1565</v>
      </c>
      <c r="H301" s="66">
        <v>5859</v>
      </c>
      <c r="I301" s="60">
        <v>16660</v>
      </c>
      <c r="J301" s="60">
        <v>43160</v>
      </c>
      <c r="K301" s="61">
        <f t="shared" si="14"/>
        <v>26500</v>
      </c>
      <c r="L301" s="62" t="s">
        <v>75</v>
      </c>
      <c r="M301" s="67">
        <v>530</v>
      </c>
      <c r="N301" s="63">
        <f t="shared" si="15"/>
        <v>50</v>
      </c>
    </row>
    <row r="302" spans="2:14" x14ac:dyDescent="0.25">
      <c r="B302" s="57">
        <v>44274</v>
      </c>
      <c r="C302" s="64" t="s">
        <v>297</v>
      </c>
      <c r="D302" s="58" t="s">
        <v>1561</v>
      </c>
      <c r="E302" s="58" t="s">
        <v>1562</v>
      </c>
      <c r="F302" s="65" t="s">
        <v>1552</v>
      </c>
      <c r="G302" s="65" t="s">
        <v>1565</v>
      </c>
      <c r="H302" s="66">
        <v>5858</v>
      </c>
      <c r="I302" s="60">
        <v>14910</v>
      </c>
      <c r="J302" s="60">
        <v>41410</v>
      </c>
      <c r="K302" s="61">
        <f t="shared" si="14"/>
        <v>26500</v>
      </c>
      <c r="L302" s="62" t="s">
        <v>75</v>
      </c>
      <c r="M302" s="67">
        <v>530</v>
      </c>
      <c r="N302" s="63">
        <f t="shared" si="15"/>
        <v>50</v>
      </c>
    </row>
    <row r="303" spans="2:14" x14ac:dyDescent="0.25">
      <c r="B303" s="57">
        <v>44274</v>
      </c>
      <c r="C303" s="64" t="s">
        <v>297</v>
      </c>
      <c r="D303" s="58" t="s">
        <v>1563</v>
      </c>
      <c r="E303" s="58" t="s">
        <v>1564</v>
      </c>
      <c r="F303" s="65" t="s">
        <v>1552</v>
      </c>
      <c r="G303" s="65" t="s">
        <v>1568</v>
      </c>
      <c r="H303" s="66">
        <v>5863</v>
      </c>
      <c r="I303" s="60">
        <v>15430</v>
      </c>
      <c r="J303" s="60">
        <v>41930</v>
      </c>
      <c r="K303" s="61">
        <f t="shared" si="14"/>
        <v>26500</v>
      </c>
      <c r="L303" s="62" t="s">
        <v>75</v>
      </c>
      <c r="M303" s="67">
        <v>530</v>
      </c>
      <c r="N303" s="63">
        <f t="shared" si="15"/>
        <v>50</v>
      </c>
    </row>
    <row r="304" spans="2:14" x14ac:dyDescent="0.25">
      <c r="B304" s="57">
        <v>44274</v>
      </c>
      <c r="C304" s="64" t="s">
        <v>297</v>
      </c>
      <c r="D304" s="58" t="s">
        <v>1566</v>
      </c>
      <c r="E304" s="58" t="s">
        <v>1567</v>
      </c>
      <c r="F304" s="65" t="s">
        <v>1552</v>
      </c>
      <c r="G304" s="65" t="s">
        <v>1568</v>
      </c>
      <c r="H304" s="66">
        <v>5862</v>
      </c>
      <c r="I304" s="60">
        <v>16350</v>
      </c>
      <c r="J304" s="60">
        <v>42850</v>
      </c>
      <c r="K304" s="61">
        <f t="shared" si="14"/>
        <v>26500</v>
      </c>
      <c r="L304" s="62" t="s">
        <v>75</v>
      </c>
      <c r="M304" s="67">
        <v>530</v>
      </c>
      <c r="N304" s="63">
        <f t="shared" si="15"/>
        <v>50</v>
      </c>
    </row>
    <row r="305" spans="2:14" x14ac:dyDescent="0.25">
      <c r="B305" s="57">
        <v>44275</v>
      </c>
      <c r="C305" s="64" t="s">
        <v>330</v>
      </c>
      <c r="D305" s="58" t="s">
        <v>1575</v>
      </c>
      <c r="E305" s="58" t="s">
        <v>1576</v>
      </c>
      <c r="F305" s="65" t="s">
        <v>1574</v>
      </c>
      <c r="G305" s="65" t="s">
        <v>1587</v>
      </c>
      <c r="H305" s="66">
        <v>5864</v>
      </c>
      <c r="I305" s="60">
        <v>12800</v>
      </c>
      <c r="J305" s="60">
        <v>39300</v>
      </c>
      <c r="K305" s="61">
        <f t="shared" si="14"/>
        <v>26500</v>
      </c>
      <c r="L305" s="62" t="s">
        <v>75</v>
      </c>
      <c r="M305" s="67">
        <v>530</v>
      </c>
      <c r="N305" s="63">
        <f t="shared" si="15"/>
        <v>50</v>
      </c>
    </row>
    <row r="306" spans="2:14" x14ac:dyDescent="0.25">
      <c r="B306" s="57">
        <v>44275</v>
      </c>
      <c r="C306" s="64" t="s">
        <v>330</v>
      </c>
      <c r="D306" s="58" t="s">
        <v>1553</v>
      </c>
      <c r="E306" s="58" t="s">
        <v>1555</v>
      </c>
      <c r="F306" s="65" t="s">
        <v>1574</v>
      </c>
      <c r="G306" s="65" t="s">
        <v>1587</v>
      </c>
      <c r="H306" s="66">
        <v>5865</v>
      </c>
      <c r="I306" s="60">
        <v>15470</v>
      </c>
      <c r="J306" s="60">
        <v>41970</v>
      </c>
      <c r="K306" s="61">
        <f t="shared" si="14"/>
        <v>26500</v>
      </c>
      <c r="L306" s="62" t="s">
        <v>75</v>
      </c>
      <c r="M306" s="67">
        <v>530</v>
      </c>
      <c r="N306" s="63">
        <f t="shared" si="15"/>
        <v>50</v>
      </c>
    </row>
    <row r="307" spans="2:14" x14ac:dyDescent="0.25">
      <c r="B307" s="57">
        <v>44275</v>
      </c>
      <c r="C307" s="64" t="s">
        <v>330</v>
      </c>
      <c r="D307" s="58" t="s">
        <v>1586</v>
      </c>
      <c r="E307" s="58" t="s">
        <v>1401</v>
      </c>
      <c r="F307" s="65" t="s">
        <v>1574</v>
      </c>
      <c r="G307" s="65" t="s">
        <v>1585</v>
      </c>
      <c r="H307" s="66">
        <v>5866</v>
      </c>
      <c r="I307" s="60">
        <v>17570</v>
      </c>
      <c r="J307" s="60">
        <v>44070</v>
      </c>
      <c r="K307" s="61">
        <f t="shared" si="14"/>
        <v>26500</v>
      </c>
      <c r="L307" s="62" t="s">
        <v>75</v>
      </c>
      <c r="M307" s="67">
        <v>530</v>
      </c>
      <c r="N307" s="63">
        <f t="shared" si="15"/>
        <v>50</v>
      </c>
    </row>
    <row r="308" spans="2:14" x14ac:dyDescent="0.25">
      <c r="B308" s="57">
        <v>44275</v>
      </c>
      <c r="C308" s="64" t="s">
        <v>330</v>
      </c>
      <c r="D308" s="58" t="s">
        <v>1383</v>
      </c>
      <c r="E308" s="58" t="s">
        <v>1384</v>
      </c>
      <c r="F308" s="65" t="s">
        <v>1574</v>
      </c>
      <c r="G308" s="65" t="s">
        <v>1585</v>
      </c>
      <c r="H308" s="66">
        <v>5867</v>
      </c>
      <c r="I308" s="60">
        <v>13570</v>
      </c>
      <c r="J308" s="60">
        <v>40070</v>
      </c>
      <c r="K308" s="61">
        <f t="shared" si="14"/>
        <v>26500</v>
      </c>
      <c r="L308" s="62" t="s">
        <v>75</v>
      </c>
      <c r="M308" s="67">
        <v>530</v>
      </c>
      <c r="N308" s="63">
        <f t="shared" si="15"/>
        <v>50</v>
      </c>
    </row>
    <row r="309" spans="2:14" x14ac:dyDescent="0.25">
      <c r="B309" s="57">
        <v>44275</v>
      </c>
      <c r="C309" s="64" t="s">
        <v>330</v>
      </c>
      <c r="D309" s="58" t="s">
        <v>1577</v>
      </c>
      <c r="E309" s="58" t="s">
        <v>1578</v>
      </c>
      <c r="F309" s="65" t="s">
        <v>1574</v>
      </c>
      <c r="G309" s="65" t="s">
        <v>1584</v>
      </c>
      <c r="H309" s="66">
        <v>5868</v>
      </c>
      <c r="I309" s="60">
        <v>17500</v>
      </c>
      <c r="J309" s="60">
        <v>44000</v>
      </c>
      <c r="K309" s="61">
        <f t="shared" si="14"/>
        <v>26500</v>
      </c>
      <c r="L309" s="62" t="s">
        <v>75</v>
      </c>
      <c r="M309" s="67">
        <v>530</v>
      </c>
      <c r="N309" s="63">
        <f t="shared" si="15"/>
        <v>50</v>
      </c>
    </row>
    <row r="310" spans="2:14" x14ac:dyDescent="0.25">
      <c r="B310" s="57">
        <v>44275</v>
      </c>
      <c r="C310" s="64" t="s">
        <v>330</v>
      </c>
      <c r="D310" s="58" t="s">
        <v>1579</v>
      </c>
      <c r="E310" s="58" t="s">
        <v>447</v>
      </c>
      <c r="F310" s="65" t="s">
        <v>1574</v>
      </c>
      <c r="G310" s="65" t="s">
        <v>1584</v>
      </c>
      <c r="H310" s="66">
        <v>5869</v>
      </c>
      <c r="I310" s="60">
        <v>14050</v>
      </c>
      <c r="J310" s="60">
        <v>40550</v>
      </c>
      <c r="K310" s="61">
        <f t="shared" si="14"/>
        <v>26500</v>
      </c>
      <c r="L310" s="62" t="s">
        <v>75</v>
      </c>
      <c r="M310" s="67">
        <v>530</v>
      </c>
      <c r="N310" s="63">
        <f t="shared" si="15"/>
        <v>50</v>
      </c>
    </row>
    <row r="311" spans="2:14" x14ac:dyDescent="0.25">
      <c r="B311" s="57">
        <v>44277</v>
      </c>
      <c r="C311" s="64" t="s">
        <v>167</v>
      </c>
      <c r="D311" s="58" t="s">
        <v>240</v>
      </c>
      <c r="E311" s="58" t="s">
        <v>515</v>
      </c>
      <c r="F311" s="65" t="s">
        <v>223</v>
      </c>
      <c r="G311" s="65" t="s">
        <v>1612</v>
      </c>
      <c r="H311" s="66">
        <v>15978</v>
      </c>
      <c r="I311" s="60">
        <v>38910</v>
      </c>
      <c r="J311" s="60">
        <v>17030</v>
      </c>
      <c r="K311" s="61">
        <f t="shared" si="14"/>
        <v>-21880</v>
      </c>
      <c r="L311" s="62" t="s">
        <v>75</v>
      </c>
      <c r="M311" s="67">
        <v>431</v>
      </c>
      <c r="N311" s="63">
        <f t="shared" si="15"/>
        <v>-50.76566125290023</v>
      </c>
    </row>
    <row r="312" spans="2:14" x14ac:dyDescent="0.25">
      <c r="B312" s="57">
        <v>44277</v>
      </c>
      <c r="C312" s="64" t="s">
        <v>167</v>
      </c>
      <c r="D312" s="58" t="s">
        <v>843</v>
      </c>
      <c r="E312" s="58" t="s">
        <v>820</v>
      </c>
      <c r="F312" s="65" t="s">
        <v>410</v>
      </c>
      <c r="G312" s="65" t="s">
        <v>1617</v>
      </c>
      <c r="H312" s="66">
        <v>5874</v>
      </c>
      <c r="I312" s="60">
        <v>17310</v>
      </c>
      <c r="J312" s="60">
        <v>52460</v>
      </c>
      <c r="K312" s="61">
        <f t="shared" si="14"/>
        <v>35150</v>
      </c>
      <c r="L312" s="62" t="s">
        <v>75</v>
      </c>
      <c r="M312" s="67">
        <v>700</v>
      </c>
      <c r="N312" s="63">
        <f t="shared" si="15"/>
        <v>50.214285714285715</v>
      </c>
    </row>
    <row r="313" spans="2:14" x14ac:dyDescent="0.25">
      <c r="B313" s="57">
        <v>44277</v>
      </c>
      <c r="C313" s="64" t="s">
        <v>167</v>
      </c>
      <c r="D313" s="58" t="s">
        <v>117</v>
      </c>
      <c r="E313" s="58" t="s">
        <v>233</v>
      </c>
      <c r="F313" s="65" t="s">
        <v>410</v>
      </c>
      <c r="G313" s="65" t="s">
        <v>1617</v>
      </c>
      <c r="H313" s="66">
        <v>5875</v>
      </c>
      <c r="I313" s="60">
        <v>14690</v>
      </c>
      <c r="J313" s="60">
        <v>49830</v>
      </c>
      <c r="K313" s="61">
        <f t="shared" si="14"/>
        <v>35140</v>
      </c>
      <c r="L313" s="62" t="s">
        <v>75</v>
      </c>
      <c r="M313" s="67">
        <v>700</v>
      </c>
      <c r="N313" s="63">
        <f t="shared" si="15"/>
        <v>50.2</v>
      </c>
    </row>
    <row r="314" spans="2:14" x14ac:dyDescent="0.25">
      <c r="B314" s="57">
        <v>44277</v>
      </c>
      <c r="C314" s="64" t="s">
        <v>167</v>
      </c>
      <c r="D314" s="58" t="s">
        <v>240</v>
      </c>
      <c r="E314" s="58" t="s">
        <v>515</v>
      </c>
      <c r="F314" s="65" t="s">
        <v>223</v>
      </c>
      <c r="G314" s="65" t="s">
        <v>1612</v>
      </c>
      <c r="H314" s="66">
        <v>15979</v>
      </c>
      <c r="I314" s="60">
        <v>31110</v>
      </c>
      <c r="J314" s="60">
        <v>17260</v>
      </c>
      <c r="K314" s="61">
        <f t="shared" si="14"/>
        <v>-13850</v>
      </c>
      <c r="L314" s="62" t="s">
        <v>75</v>
      </c>
      <c r="M314" s="67">
        <v>274</v>
      </c>
      <c r="N314" s="63">
        <f t="shared" si="15"/>
        <v>-50.54744525547445</v>
      </c>
    </row>
    <row r="315" spans="2:14" x14ac:dyDescent="0.25">
      <c r="B315" s="57">
        <v>44277</v>
      </c>
      <c r="C315" s="64" t="s">
        <v>167</v>
      </c>
      <c r="D315" s="58" t="s">
        <v>359</v>
      </c>
      <c r="E315" s="58" t="s">
        <v>74</v>
      </c>
      <c r="F315" s="65" t="s">
        <v>410</v>
      </c>
      <c r="G315" s="65" t="s">
        <v>1617</v>
      </c>
      <c r="H315" s="66">
        <v>5876</v>
      </c>
      <c r="I315" s="60">
        <v>16160</v>
      </c>
      <c r="J315" s="60">
        <v>46270</v>
      </c>
      <c r="K315" s="61">
        <f t="shared" si="14"/>
        <v>30110</v>
      </c>
      <c r="L315" s="62" t="s">
        <v>75</v>
      </c>
      <c r="M315" s="67">
        <v>600</v>
      </c>
      <c r="N315" s="63">
        <f t="shared" si="15"/>
        <v>50.18333333333333</v>
      </c>
    </row>
    <row r="316" spans="2:14" x14ac:dyDescent="0.25">
      <c r="B316" s="57">
        <v>44278</v>
      </c>
      <c r="C316" s="64" t="s">
        <v>205</v>
      </c>
      <c r="D316" s="58" t="s">
        <v>1628</v>
      </c>
      <c r="E316" s="58" t="s">
        <v>1629</v>
      </c>
      <c r="F316" s="65" t="s">
        <v>1394</v>
      </c>
      <c r="G316" s="65" t="s">
        <v>1639</v>
      </c>
      <c r="H316" s="66">
        <v>5878</v>
      </c>
      <c r="I316" s="60">
        <v>12730</v>
      </c>
      <c r="J316" s="60">
        <v>39230</v>
      </c>
      <c r="K316" s="61">
        <f t="shared" ref="K316:K377" si="16">+J316-I316</f>
        <v>26500</v>
      </c>
      <c r="L316" s="62" t="s">
        <v>75</v>
      </c>
      <c r="M316" s="67">
        <v>530</v>
      </c>
      <c r="N316" s="63">
        <f t="shared" si="15"/>
        <v>50</v>
      </c>
    </row>
    <row r="317" spans="2:14" x14ac:dyDescent="0.25">
      <c r="B317" s="57">
        <v>44278</v>
      </c>
      <c r="C317" s="64" t="s">
        <v>205</v>
      </c>
      <c r="D317" s="58" t="s">
        <v>1630</v>
      </c>
      <c r="E317" s="58" t="s">
        <v>1631</v>
      </c>
      <c r="F317" s="65" t="s">
        <v>1394</v>
      </c>
      <c r="G317" s="65" t="s">
        <v>1639</v>
      </c>
      <c r="H317" s="66">
        <v>5877</v>
      </c>
      <c r="I317" s="60">
        <v>12910</v>
      </c>
      <c r="J317" s="60">
        <v>39410</v>
      </c>
      <c r="K317" s="61">
        <f t="shared" si="16"/>
        <v>26500</v>
      </c>
      <c r="L317" s="62" t="s">
        <v>75</v>
      </c>
      <c r="M317" s="67">
        <v>530</v>
      </c>
      <c r="N317" s="63">
        <f t="shared" si="15"/>
        <v>50</v>
      </c>
    </row>
    <row r="318" spans="2:14" x14ac:dyDescent="0.25">
      <c r="B318" s="57">
        <v>44278</v>
      </c>
      <c r="C318" s="64" t="s">
        <v>205</v>
      </c>
      <c r="D318" s="58" t="s">
        <v>1632</v>
      </c>
      <c r="E318" s="58" t="s">
        <v>1633</v>
      </c>
      <c r="F318" s="65" t="s">
        <v>1394</v>
      </c>
      <c r="G318" s="65" t="s">
        <v>1639</v>
      </c>
      <c r="H318" s="66">
        <v>5879</v>
      </c>
      <c r="I318" s="60">
        <v>17490</v>
      </c>
      <c r="J318" s="60">
        <v>43990</v>
      </c>
      <c r="K318" s="61">
        <f t="shared" si="16"/>
        <v>26500</v>
      </c>
      <c r="L318" s="62" t="s">
        <v>75</v>
      </c>
      <c r="M318" s="67">
        <v>530</v>
      </c>
      <c r="N318" s="63">
        <f t="shared" si="15"/>
        <v>50</v>
      </c>
    </row>
    <row r="319" spans="2:14" x14ac:dyDescent="0.25">
      <c r="B319" s="57">
        <v>44278</v>
      </c>
      <c r="C319" s="64" t="s">
        <v>205</v>
      </c>
      <c r="D319" s="58" t="s">
        <v>1634</v>
      </c>
      <c r="E319" s="58" t="s">
        <v>1635</v>
      </c>
      <c r="F319" s="65" t="s">
        <v>1394</v>
      </c>
      <c r="G319" s="65" t="s">
        <v>1640</v>
      </c>
      <c r="H319" s="66">
        <v>5880</v>
      </c>
      <c r="I319" s="60">
        <v>17660</v>
      </c>
      <c r="J319" s="60">
        <v>44160</v>
      </c>
      <c r="K319" s="61">
        <f t="shared" si="16"/>
        <v>26500</v>
      </c>
      <c r="L319" s="62" t="s">
        <v>75</v>
      </c>
      <c r="M319" s="67">
        <v>530</v>
      </c>
      <c r="N319" s="63">
        <f t="shared" si="15"/>
        <v>50</v>
      </c>
    </row>
    <row r="320" spans="2:14" x14ac:dyDescent="0.25">
      <c r="B320" s="57">
        <v>44278</v>
      </c>
      <c r="C320" s="64" t="s">
        <v>205</v>
      </c>
      <c r="D320" s="58" t="s">
        <v>1636</v>
      </c>
      <c r="E320" s="58" t="s">
        <v>1637</v>
      </c>
      <c r="F320" s="65" t="s">
        <v>1394</v>
      </c>
      <c r="G320" s="65" t="s">
        <v>1650</v>
      </c>
      <c r="H320" s="66">
        <v>5882</v>
      </c>
      <c r="I320" s="60">
        <v>13520</v>
      </c>
      <c r="J320" s="60">
        <v>40020</v>
      </c>
      <c r="K320" s="61">
        <f t="shared" si="16"/>
        <v>26500</v>
      </c>
      <c r="L320" s="62" t="s">
        <v>75</v>
      </c>
      <c r="M320" s="67">
        <v>530</v>
      </c>
      <c r="N320" s="63">
        <f t="shared" si="15"/>
        <v>50</v>
      </c>
    </row>
    <row r="321" spans="2:14" x14ac:dyDescent="0.25">
      <c r="B321" s="57">
        <v>44278</v>
      </c>
      <c r="C321" s="64" t="s">
        <v>205</v>
      </c>
      <c r="D321" s="58" t="s">
        <v>1265</v>
      </c>
      <c r="E321" s="58" t="s">
        <v>74</v>
      </c>
      <c r="F321" s="65" t="s">
        <v>224</v>
      </c>
      <c r="G321" s="65" t="s">
        <v>1638</v>
      </c>
      <c r="H321" s="66">
        <v>15927</v>
      </c>
      <c r="I321" s="60">
        <v>6130</v>
      </c>
      <c r="J321" s="60">
        <v>18550</v>
      </c>
      <c r="K321" s="61">
        <f t="shared" si="16"/>
        <v>12420</v>
      </c>
      <c r="L321" s="62" t="s">
        <v>75</v>
      </c>
      <c r="M321" s="67">
        <v>252</v>
      </c>
      <c r="N321" s="63">
        <f t="shared" si="15"/>
        <v>49.285714285714285</v>
      </c>
    </row>
    <row r="322" spans="2:14" x14ac:dyDescent="0.25">
      <c r="B322" s="57">
        <v>44278</v>
      </c>
      <c r="C322" s="64" t="s">
        <v>205</v>
      </c>
      <c r="D322" s="58" t="s">
        <v>1641</v>
      </c>
      <c r="E322" s="58" t="s">
        <v>1567</v>
      </c>
      <c r="F322" s="65" t="s">
        <v>1394</v>
      </c>
      <c r="G322" s="65" t="s">
        <v>1640</v>
      </c>
      <c r="H322" s="66">
        <v>5883</v>
      </c>
      <c r="I322" s="60">
        <v>16340</v>
      </c>
      <c r="J322" s="60">
        <v>42840</v>
      </c>
      <c r="K322" s="61">
        <f t="shared" si="16"/>
        <v>26500</v>
      </c>
      <c r="L322" s="62" t="s">
        <v>75</v>
      </c>
      <c r="M322" s="67">
        <v>530</v>
      </c>
      <c r="N322" s="63">
        <f t="shared" si="15"/>
        <v>50</v>
      </c>
    </row>
    <row r="323" spans="2:14" x14ac:dyDescent="0.25">
      <c r="B323" s="57">
        <v>44278</v>
      </c>
      <c r="C323" s="64" t="s">
        <v>205</v>
      </c>
      <c r="D323" s="58" t="s">
        <v>1642</v>
      </c>
      <c r="E323" s="58" t="s">
        <v>1643</v>
      </c>
      <c r="F323" s="65" t="s">
        <v>1394</v>
      </c>
      <c r="G323" s="65" t="s">
        <v>1650</v>
      </c>
      <c r="H323" s="66">
        <v>5894</v>
      </c>
      <c r="I323" s="60">
        <v>15290</v>
      </c>
      <c r="J323" s="60">
        <v>41790</v>
      </c>
      <c r="K323" s="61">
        <f t="shared" si="16"/>
        <v>26500</v>
      </c>
      <c r="L323" s="62" t="s">
        <v>75</v>
      </c>
      <c r="M323" s="67">
        <v>530</v>
      </c>
      <c r="N323" s="63">
        <f t="shared" si="15"/>
        <v>50</v>
      </c>
    </row>
    <row r="324" spans="2:14" x14ac:dyDescent="0.25">
      <c r="B324" s="57">
        <v>44278</v>
      </c>
      <c r="C324" s="64" t="s">
        <v>205</v>
      </c>
      <c r="D324" s="58" t="s">
        <v>1644</v>
      </c>
      <c r="E324" s="58" t="s">
        <v>1645</v>
      </c>
      <c r="F324" s="65" t="s">
        <v>1394</v>
      </c>
      <c r="G324" s="65" t="s">
        <v>1650</v>
      </c>
      <c r="H324" s="66">
        <v>5895</v>
      </c>
      <c r="I324" s="60">
        <v>14800</v>
      </c>
      <c r="J324" s="60">
        <v>41300</v>
      </c>
      <c r="K324" s="61">
        <f t="shared" si="16"/>
        <v>26500</v>
      </c>
      <c r="L324" s="62" t="s">
        <v>75</v>
      </c>
      <c r="M324" s="67">
        <v>530</v>
      </c>
      <c r="N324" s="63">
        <f t="shared" si="15"/>
        <v>50</v>
      </c>
    </row>
    <row r="325" spans="2:14" x14ac:dyDescent="0.25">
      <c r="B325" s="57">
        <v>44278</v>
      </c>
      <c r="C325" s="64" t="s">
        <v>205</v>
      </c>
      <c r="D325" s="58" t="s">
        <v>117</v>
      </c>
      <c r="E325" s="58" t="s">
        <v>233</v>
      </c>
      <c r="F325" s="65" t="s">
        <v>410</v>
      </c>
      <c r="G325" s="65" t="s">
        <v>1651</v>
      </c>
      <c r="H325" s="66">
        <v>5885</v>
      </c>
      <c r="I325" s="60">
        <v>14520</v>
      </c>
      <c r="J325" s="60">
        <v>49670</v>
      </c>
      <c r="K325" s="61">
        <f t="shared" si="16"/>
        <v>35150</v>
      </c>
      <c r="L325" s="62" t="s">
        <v>75</v>
      </c>
      <c r="M325" s="67">
        <v>700</v>
      </c>
      <c r="N325" s="63">
        <f t="shared" si="15"/>
        <v>50.214285714285715</v>
      </c>
    </row>
    <row r="326" spans="2:14" x14ac:dyDescent="0.25">
      <c r="B326" s="57">
        <v>44278</v>
      </c>
      <c r="C326" s="64" t="s">
        <v>205</v>
      </c>
      <c r="D326" s="58" t="s">
        <v>359</v>
      </c>
      <c r="E326" s="58" t="s">
        <v>74</v>
      </c>
      <c r="F326" s="65" t="s">
        <v>410</v>
      </c>
      <c r="G326" s="65" t="s">
        <v>1651</v>
      </c>
      <c r="H326" s="66">
        <v>5886</v>
      </c>
      <c r="I326" s="60">
        <v>16030</v>
      </c>
      <c r="J326" s="60">
        <v>51130</v>
      </c>
      <c r="K326" s="61">
        <f t="shared" si="16"/>
        <v>35100</v>
      </c>
      <c r="L326" s="62" t="s">
        <v>75</v>
      </c>
      <c r="M326" s="67">
        <v>700</v>
      </c>
      <c r="N326" s="63">
        <f t="shared" si="15"/>
        <v>50.142857142857146</v>
      </c>
    </row>
    <row r="327" spans="2:14" x14ac:dyDescent="0.25">
      <c r="B327" s="57">
        <v>44278</v>
      </c>
      <c r="C327" s="64" t="s">
        <v>205</v>
      </c>
      <c r="D327" s="58" t="s">
        <v>843</v>
      </c>
      <c r="E327" s="58" t="s">
        <v>820</v>
      </c>
      <c r="F327" s="65" t="s">
        <v>410</v>
      </c>
      <c r="G327" s="65" t="s">
        <v>1651</v>
      </c>
      <c r="H327" s="66">
        <v>5892</v>
      </c>
      <c r="I327" s="60">
        <v>17190</v>
      </c>
      <c r="J327" s="60">
        <v>47300</v>
      </c>
      <c r="K327" s="61">
        <f t="shared" si="16"/>
        <v>30110</v>
      </c>
      <c r="L327" s="62" t="s">
        <v>75</v>
      </c>
      <c r="M327" s="67">
        <v>600</v>
      </c>
      <c r="N327" s="63">
        <f t="shared" si="15"/>
        <v>50.18333333333333</v>
      </c>
    </row>
    <row r="328" spans="2:14" x14ac:dyDescent="0.25">
      <c r="B328" s="57">
        <v>44279</v>
      </c>
      <c r="C328" s="64" t="s">
        <v>72</v>
      </c>
      <c r="D328" s="58" t="s">
        <v>1658</v>
      </c>
      <c r="E328" s="58" t="s">
        <v>1659</v>
      </c>
      <c r="F328" s="65" t="s">
        <v>1660</v>
      </c>
      <c r="G328" s="65" t="s">
        <v>1666</v>
      </c>
      <c r="H328" s="66">
        <v>5889</v>
      </c>
      <c r="I328" s="60">
        <v>13760</v>
      </c>
      <c r="J328" s="60">
        <v>40260</v>
      </c>
      <c r="K328" s="61">
        <f t="shared" si="16"/>
        <v>26500</v>
      </c>
      <c r="L328" s="62" t="s">
        <v>75</v>
      </c>
      <c r="M328" s="67">
        <v>530</v>
      </c>
      <c r="N328" s="63">
        <f t="shared" si="15"/>
        <v>50</v>
      </c>
    </row>
    <row r="329" spans="2:14" x14ac:dyDescent="0.25">
      <c r="B329" s="57">
        <v>44279</v>
      </c>
      <c r="C329" s="64" t="s">
        <v>72</v>
      </c>
      <c r="D329" s="58" t="s">
        <v>1632</v>
      </c>
      <c r="E329" s="58" t="s">
        <v>1633</v>
      </c>
      <c r="F329" s="65" t="s">
        <v>1660</v>
      </c>
      <c r="G329" s="65" t="s">
        <v>1666</v>
      </c>
      <c r="H329" s="66">
        <v>5900</v>
      </c>
      <c r="I329" s="60">
        <v>17630</v>
      </c>
      <c r="J329" s="60">
        <v>44130</v>
      </c>
      <c r="K329" s="61">
        <f t="shared" si="16"/>
        <v>26500</v>
      </c>
      <c r="L329" s="62" t="s">
        <v>75</v>
      </c>
      <c r="M329" s="67">
        <v>530</v>
      </c>
      <c r="N329" s="63">
        <f t="shared" si="15"/>
        <v>50</v>
      </c>
    </row>
    <row r="330" spans="2:14" x14ac:dyDescent="0.25">
      <c r="B330" s="57">
        <v>44279</v>
      </c>
      <c r="C330" s="64" t="s">
        <v>72</v>
      </c>
      <c r="D330" s="58" t="s">
        <v>1661</v>
      </c>
      <c r="E330" s="58" t="s">
        <v>1662</v>
      </c>
      <c r="F330" s="65" t="s">
        <v>1660</v>
      </c>
      <c r="G330" s="65" t="s">
        <v>1668</v>
      </c>
      <c r="H330" s="66">
        <v>5901</v>
      </c>
      <c r="I330" s="60">
        <v>16750</v>
      </c>
      <c r="J330" s="60">
        <v>43250</v>
      </c>
      <c r="K330" s="61">
        <f t="shared" si="16"/>
        <v>26500</v>
      </c>
      <c r="L330" s="62" t="s">
        <v>75</v>
      </c>
      <c r="M330" s="67">
        <v>530</v>
      </c>
      <c r="N330" s="63">
        <f t="shared" si="15"/>
        <v>50</v>
      </c>
    </row>
    <row r="331" spans="2:14" x14ac:dyDescent="0.25">
      <c r="B331" s="57">
        <v>44279</v>
      </c>
      <c r="C331" s="64" t="s">
        <v>72</v>
      </c>
      <c r="D331" s="58" t="s">
        <v>1634</v>
      </c>
      <c r="E331" s="58" t="s">
        <v>1635</v>
      </c>
      <c r="F331" s="65" t="s">
        <v>1660</v>
      </c>
      <c r="G331" s="65" t="s">
        <v>1668</v>
      </c>
      <c r="H331" s="66">
        <v>5902</v>
      </c>
      <c r="I331" s="60">
        <v>17680</v>
      </c>
      <c r="J331" s="60">
        <v>44180</v>
      </c>
      <c r="K331" s="61">
        <f t="shared" si="16"/>
        <v>26500</v>
      </c>
      <c r="L331" s="62" t="s">
        <v>75</v>
      </c>
      <c r="M331" s="67">
        <v>530</v>
      </c>
      <c r="N331" s="63">
        <f t="shared" si="15"/>
        <v>50</v>
      </c>
    </row>
    <row r="332" spans="2:14" x14ac:dyDescent="0.25">
      <c r="B332" s="57">
        <v>44279</v>
      </c>
      <c r="C332" s="64" t="s">
        <v>72</v>
      </c>
      <c r="D332" s="58" t="s">
        <v>1644</v>
      </c>
      <c r="E332" s="58" t="s">
        <v>1645</v>
      </c>
      <c r="F332" s="65" t="s">
        <v>1660</v>
      </c>
      <c r="G332" s="65" t="s">
        <v>1669</v>
      </c>
      <c r="H332" s="66">
        <v>5904</v>
      </c>
      <c r="I332" s="60">
        <v>14860</v>
      </c>
      <c r="J332" s="60">
        <v>41360</v>
      </c>
      <c r="K332" s="61">
        <f t="shared" si="16"/>
        <v>26500</v>
      </c>
      <c r="L332" s="62" t="s">
        <v>75</v>
      </c>
      <c r="M332" s="67">
        <v>530</v>
      </c>
      <c r="N332" s="63">
        <f t="shared" si="15"/>
        <v>50</v>
      </c>
    </row>
    <row r="333" spans="2:14" x14ac:dyDescent="0.25">
      <c r="B333" s="57">
        <v>44279</v>
      </c>
      <c r="C333" s="64" t="s">
        <v>72</v>
      </c>
      <c r="D333" s="58" t="s">
        <v>1663</v>
      </c>
      <c r="E333" s="58" t="s">
        <v>1664</v>
      </c>
      <c r="F333" s="65" t="s">
        <v>1660</v>
      </c>
      <c r="G333" s="65" t="s">
        <v>1669</v>
      </c>
      <c r="H333" s="66">
        <v>5903</v>
      </c>
      <c r="I333" s="60">
        <v>16680</v>
      </c>
      <c r="J333" s="60">
        <v>43180</v>
      </c>
      <c r="K333" s="61">
        <f t="shared" si="16"/>
        <v>26500</v>
      </c>
      <c r="L333" s="62" t="s">
        <v>75</v>
      </c>
      <c r="M333" s="67">
        <v>530</v>
      </c>
      <c r="N333" s="63">
        <f t="shared" si="15"/>
        <v>50</v>
      </c>
    </row>
    <row r="334" spans="2:14" x14ac:dyDescent="0.25">
      <c r="B334" s="57">
        <v>44279</v>
      </c>
      <c r="C334" s="64" t="s">
        <v>72</v>
      </c>
      <c r="D334" s="58" t="s">
        <v>117</v>
      </c>
      <c r="E334" s="58" t="s">
        <v>233</v>
      </c>
      <c r="F334" s="65" t="s">
        <v>410</v>
      </c>
      <c r="G334" s="65" t="s">
        <v>1672</v>
      </c>
      <c r="H334" s="66">
        <v>5905</v>
      </c>
      <c r="I334" s="60">
        <v>14560</v>
      </c>
      <c r="J334" s="60">
        <v>49660</v>
      </c>
      <c r="K334" s="61">
        <f t="shared" si="16"/>
        <v>35100</v>
      </c>
      <c r="L334" s="62" t="s">
        <v>75</v>
      </c>
      <c r="M334" s="67">
        <v>700</v>
      </c>
      <c r="N334" s="63">
        <f t="shared" si="15"/>
        <v>50.142857142857146</v>
      </c>
    </row>
    <row r="335" spans="2:14" x14ac:dyDescent="0.25">
      <c r="B335" s="57">
        <v>44279</v>
      </c>
      <c r="C335" s="64" t="s">
        <v>72</v>
      </c>
      <c r="D335" s="58" t="s">
        <v>359</v>
      </c>
      <c r="E335" s="58" t="s">
        <v>74</v>
      </c>
      <c r="F335" s="65" t="s">
        <v>410</v>
      </c>
      <c r="G335" s="65" t="s">
        <v>1671</v>
      </c>
      <c r="H335" s="66">
        <v>5906</v>
      </c>
      <c r="I335" s="60">
        <v>16080</v>
      </c>
      <c r="J335" s="60">
        <v>51180</v>
      </c>
      <c r="K335" s="61">
        <f t="shared" si="16"/>
        <v>35100</v>
      </c>
      <c r="L335" s="62" t="s">
        <v>75</v>
      </c>
      <c r="M335" s="67">
        <v>700</v>
      </c>
      <c r="N335" s="63">
        <f t="shared" si="15"/>
        <v>50.142857142857146</v>
      </c>
    </row>
    <row r="336" spans="2:14" x14ac:dyDescent="0.25">
      <c r="B336" s="57">
        <v>44279</v>
      </c>
      <c r="C336" s="64" t="s">
        <v>72</v>
      </c>
      <c r="D336" s="58" t="s">
        <v>843</v>
      </c>
      <c r="E336" s="58" t="s">
        <v>820</v>
      </c>
      <c r="F336" s="65" t="s">
        <v>410</v>
      </c>
      <c r="G336" s="65" t="s">
        <v>1673</v>
      </c>
      <c r="H336" s="66">
        <v>5907</v>
      </c>
      <c r="I336" s="60">
        <v>17010</v>
      </c>
      <c r="J336" s="60">
        <v>47080</v>
      </c>
      <c r="K336" s="61">
        <f t="shared" si="16"/>
        <v>30070</v>
      </c>
      <c r="L336" s="62" t="s">
        <v>75</v>
      </c>
      <c r="M336" s="67">
        <v>600</v>
      </c>
      <c r="N336" s="63">
        <f t="shared" si="15"/>
        <v>50.116666666666667</v>
      </c>
    </row>
    <row r="337" spans="2:14" x14ac:dyDescent="0.25">
      <c r="B337" s="57">
        <v>44280</v>
      </c>
      <c r="C337" s="64" t="s">
        <v>70</v>
      </c>
      <c r="D337" s="58" t="s">
        <v>1497</v>
      </c>
      <c r="E337" s="58" t="s">
        <v>1678</v>
      </c>
      <c r="F337" s="65" t="s">
        <v>224</v>
      </c>
      <c r="G337" s="65" t="s">
        <v>1679</v>
      </c>
      <c r="H337" s="66">
        <v>15930</v>
      </c>
      <c r="I337" s="60">
        <v>8440</v>
      </c>
      <c r="J337" s="60">
        <v>21100</v>
      </c>
      <c r="K337" s="61">
        <f t="shared" si="16"/>
        <v>12660</v>
      </c>
      <c r="L337" s="62" t="s">
        <v>75</v>
      </c>
      <c r="M337" s="67">
        <v>252</v>
      </c>
      <c r="N337" s="63">
        <f t="shared" si="15"/>
        <v>50.238095238095241</v>
      </c>
    </row>
    <row r="338" spans="2:14" x14ac:dyDescent="0.25">
      <c r="B338" s="57">
        <v>44280</v>
      </c>
      <c r="C338" s="64" t="s">
        <v>70</v>
      </c>
      <c r="D338" s="58" t="s">
        <v>71</v>
      </c>
      <c r="E338" s="58" t="s">
        <v>893</v>
      </c>
      <c r="F338" s="65" t="s">
        <v>224</v>
      </c>
      <c r="G338" s="65" t="s">
        <v>1680</v>
      </c>
      <c r="H338" s="66">
        <v>15931</v>
      </c>
      <c r="I338" s="60">
        <v>16010</v>
      </c>
      <c r="J338" s="60">
        <v>37140</v>
      </c>
      <c r="K338" s="61">
        <f t="shared" si="16"/>
        <v>21130</v>
      </c>
      <c r="L338" s="62" t="s">
        <v>75</v>
      </c>
      <c r="M338" s="67">
        <v>420</v>
      </c>
      <c r="N338" s="63">
        <f t="shared" si="15"/>
        <v>50.30952380952381</v>
      </c>
    </row>
    <row r="339" spans="2:14" x14ac:dyDescent="0.25">
      <c r="B339" s="57">
        <v>44280</v>
      </c>
      <c r="C339" s="64" t="s">
        <v>70</v>
      </c>
      <c r="D339" s="58" t="s">
        <v>1497</v>
      </c>
      <c r="E339" s="58" t="s">
        <v>1678</v>
      </c>
      <c r="F339" s="65" t="s">
        <v>224</v>
      </c>
      <c r="G339" s="65" t="s">
        <v>1682</v>
      </c>
      <c r="H339" s="66">
        <v>15933</v>
      </c>
      <c r="I339" s="60">
        <v>8450</v>
      </c>
      <c r="J339" s="60">
        <v>21100</v>
      </c>
      <c r="K339" s="61">
        <f t="shared" si="16"/>
        <v>12650</v>
      </c>
      <c r="L339" s="62" t="s">
        <v>75</v>
      </c>
      <c r="M339" s="67">
        <v>252</v>
      </c>
      <c r="N339" s="63">
        <f t="shared" si="15"/>
        <v>50.198412698412696</v>
      </c>
    </row>
    <row r="340" spans="2:14" x14ac:dyDescent="0.25">
      <c r="B340" s="57">
        <v>44280</v>
      </c>
      <c r="C340" s="64" t="s">
        <v>70</v>
      </c>
      <c r="D340" s="58" t="s">
        <v>71</v>
      </c>
      <c r="E340" s="58" t="s">
        <v>893</v>
      </c>
      <c r="F340" s="65" t="s">
        <v>224</v>
      </c>
      <c r="G340" s="65" t="s">
        <v>1683</v>
      </c>
      <c r="H340" s="66">
        <v>15934</v>
      </c>
      <c r="I340" s="60">
        <v>16040</v>
      </c>
      <c r="J340" s="60">
        <v>37150</v>
      </c>
      <c r="K340" s="61">
        <f t="shared" si="16"/>
        <v>21110</v>
      </c>
      <c r="L340" s="62" t="s">
        <v>75</v>
      </c>
      <c r="M340" s="67">
        <v>420</v>
      </c>
      <c r="N340" s="63">
        <f t="shared" si="15"/>
        <v>50.261904761904759</v>
      </c>
    </row>
    <row r="341" spans="2:14" x14ac:dyDescent="0.25">
      <c r="B341" s="57">
        <v>44280</v>
      </c>
      <c r="C341" s="64" t="s">
        <v>70</v>
      </c>
      <c r="D341" s="58" t="s">
        <v>359</v>
      </c>
      <c r="E341" s="58" t="s">
        <v>74</v>
      </c>
      <c r="F341" s="65" t="s">
        <v>410</v>
      </c>
      <c r="G341" s="65" t="s">
        <v>1695</v>
      </c>
      <c r="H341" s="66">
        <v>5911</v>
      </c>
      <c r="I341" s="60">
        <v>16080</v>
      </c>
      <c r="J341" s="60">
        <v>46190</v>
      </c>
      <c r="K341" s="61">
        <f t="shared" si="16"/>
        <v>30110</v>
      </c>
      <c r="L341" s="62" t="s">
        <v>75</v>
      </c>
      <c r="M341" s="67">
        <v>600</v>
      </c>
      <c r="N341" s="63">
        <f t="shared" si="15"/>
        <v>50.18333333333333</v>
      </c>
    </row>
    <row r="342" spans="2:14" x14ac:dyDescent="0.25">
      <c r="B342" s="57">
        <v>44280</v>
      </c>
      <c r="C342" s="64" t="s">
        <v>70</v>
      </c>
      <c r="D342" s="58" t="s">
        <v>1497</v>
      </c>
      <c r="E342" s="58" t="s">
        <v>1678</v>
      </c>
      <c r="F342" s="65" t="s">
        <v>224</v>
      </c>
      <c r="G342" s="65" t="s">
        <v>1684</v>
      </c>
      <c r="H342" s="66">
        <v>15935</v>
      </c>
      <c r="I342" s="60">
        <v>8410</v>
      </c>
      <c r="J342" s="60">
        <v>21110</v>
      </c>
      <c r="K342" s="61">
        <f t="shared" si="16"/>
        <v>12700</v>
      </c>
      <c r="L342" s="62" t="s">
        <v>75</v>
      </c>
      <c r="M342" s="67">
        <v>252</v>
      </c>
      <c r="N342" s="63">
        <f t="shared" si="15"/>
        <v>50.396825396825399</v>
      </c>
    </row>
    <row r="343" spans="2:14" x14ac:dyDescent="0.25">
      <c r="B343" s="57">
        <v>44280</v>
      </c>
      <c r="C343" s="64" t="s">
        <v>70</v>
      </c>
      <c r="D343" s="58" t="s">
        <v>117</v>
      </c>
      <c r="E343" s="58" t="s">
        <v>233</v>
      </c>
      <c r="F343" s="65" t="s">
        <v>410</v>
      </c>
      <c r="G343" s="65" t="s">
        <v>1685</v>
      </c>
      <c r="H343" s="66">
        <v>5909</v>
      </c>
      <c r="I343" s="60">
        <v>14680</v>
      </c>
      <c r="J343" s="60">
        <v>49820</v>
      </c>
      <c r="K343" s="61">
        <f t="shared" si="16"/>
        <v>35140</v>
      </c>
      <c r="L343" s="62" t="s">
        <v>75</v>
      </c>
      <c r="M343" s="67">
        <v>700</v>
      </c>
      <c r="N343" s="63">
        <f t="shared" si="15"/>
        <v>50.2</v>
      </c>
    </row>
    <row r="344" spans="2:14" x14ac:dyDescent="0.25">
      <c r="B344" s="57">
        <v>44280</v>
      </c>
      <c r="C344" s="64" t="s">
        <v>70</v>
      </c>
      <c r="D344" s="58" t="s">
        <v>843</v>
      </c>
      <c r="E344" s="58" t="s">
        <v>820</v>
      </c>
      <c r="F344" s="65" t="s">
        <v>410</v>
      </c>
      <c r="G344" s="65" t="s">
        <v>1694</v>
      </c>
      <c r="H344" s="66">
        <v>5910</v>
      </c>
      <c r="I344" s="60">
        <v>17300</v>
      </c>
      <c r="J344" s="60">
        <v>52410</v>
      </c>
      <c r="K344" s="61">
        <f t="shared" si="16"/>
        <v>35110</v>
      </c>
      <c r="L344" s="62" t="s">
        <v>75</v>
      </c>
      <c r="M344" s="67">
        <v>700</v>
      </c>
      <c r="N344" s="63">
        <f t="shared" si="15"/>
        <v>50.157142857142858</v>
      </c>
    </row>
    <row r="345" spans="2:14" x14ac:dyDescent="0.25">
      <c r="B345" s="57">
        <v>44281</v>
      </c>
      <c r="C345" s="64" t="s">
        <v>297</v>
      </c>
      <c r="D345" s="58" t="s">
        <v>71</v>
      </c>
      <c r="E345" s="58" t="s">
        <v>893</v>
      </c>
      <c r="F345" s="65" t="s">
        <v>224</v>
      </c>
      <c r="G345" s="65" t="s">
        <v>1689</v>
      </c>
      <c r="H345" s="66">
        <v>15936</v>
      </c>
      <c r="I345" s="60">
        <v>15210</v>
      </c>
      <c r="J345" s="60">
        <v>36310</v>
      </c>
      <c r="K345" s="61">
        <f t="shared" si="16"/>
        <v>21100</v>
      </c>
      <c r="L345" s="62" t="s">
        <v>75</v>
      </c>
      <c r="M345" s="67">
        <v>420</v>
      </c>
      <c r="N345" s="63">
        <f t="shared" si="15"/>
        <v>50.238095238095241</v>
      </c>
    </row>
    <row r="346" spans="2:14" x14ac:dyDescent="0.25">
      <c r="B346" s="57">
        <v>44281</v>
      </c>
      <c r="C346" s="64" t="s">
        <v>297</v>
      </c>
      <c r="D346" s="58" t="s">
        <v>295</v>
      </c>
      <c r="E346" s="58" t="s">
        <v>611</v>
      </c>
      <c r="F346" s="65" t="s">
        <v>224</v>
      </c>
      <c r="G346" s="65" t="s">
        <v>1691</v>
      </c>
      <c r="H346" s="66">
        <v>15937</v>
      </c>
      <c r="I346" s="60">
        <v>17090</v>
      </c>
      <c r="J346" s="60">
        <v>42050</v>
      </c>
      <c r="K346" s="61">
        <f t="shared" si="16"/>
        <v>24960</v>
      </c>
      <c r="L346" s="62" t="s">
        <v>75</v>
      </c>
      <c r="M346" s="67">
        <v>497</v>
      </c>
      <c r="N346" s="63">
        <f t="shared" si="15"/>
        <v>50.221327967806843</v>
      </c>
    </row>
    <row r="347" spans="2:14" x14ac:dyDescent="0.25">
      <c r="B347" s="57">
        <v>44281</v>
      </c>
      <c r="C347" s="64" t="s">
        <v>297</v>
      </c>
      <c r="D347" s="58" t="s">
        <v>71</v>
      </c>
      <c r="E347" s="58" t="s">
        <v>893</v>
      </c>
      <c r="F347" s="65" t="s">
        <v>223</v>
      </c>
      <c r="G347" s="65" t="s">
        <v>1692</v>
      </c>
      <c r="H347" s="66">
        <v>15996</v>
      </c>
      <c r="I347" s="60">
        <v>36250</v>
      </c>
      <c r="J347" s="60">
        <v>15460</v>
      </c>
      <c r="K347" s="61">
        <f t="shared" si="16"/>
        <v>-20790</v>
      </c>
      <c r="L347" s="62" t="s">
        <v>75</v>
      </c>
      <c r="M347" s="67">
        <v>410</v>
      </c>
      <c r="N347" s="63">
        <f t="shared" si="15"/>
        <v>-50.707317073170735</v>
      </c>
    </row>
    <row r="348" spans="2:14" x14ac:dyDescent="0.25">
      <c r="B348" s="57">
        <v>44281</v>
      </c>
      <c r="C348" s="64" t="s">
        <v>297</v>
      </c>
      <c r="D348" s="58" t="s">
        <v>295</v>
      </c>
      <c r="E348" s="58" t="s">
        <v>611</v>
      </c>
      <c r="F348" s="65" t="s">
        <v>223</v>
      </c>
      <c r="G348" s="65" t="s">
        <v>1693</v>
      </c>
      <c r="H348" s="66">
        <v>15997</v>
      </c>
      <c r="I348" s="60">
        <v>27190</v>
      </c>
      <c r="J348" s="60">
        <v>15840</v>
      </c>
      <c r="K348" s="61">
        <f t="shared" si="16"/>
        <v>-11350</v>
      </c>
      <c r="L348" s="62" t="s">
        <v>75</v>
      </c>
      <c r="M348" s="67">
        <v>102</v>
      </c>
      <c r="N348" s="63">
        <f t="shared" si="15"/>
        <v>-111.27450980392157</v>
      </c>
    </row>
    <row r="349" spans="2:14" x14ac:dyDescent="0.25">
      <c r="B349" s="57">
        <v>44281</v>
      </c>
      <c r="C349" s="64" t="s">
        <v>297</v>
      </c>
      <c r="D349" s="58" t="s">
        <v>117</v>
      </c>
      <c r="E349" s="58" t="s">
        <v>233</v>
      </c>
      <c r="F349" s="65" t="s">
        <v>410</v>
      </c>
      <c r="G349" s="65" t="s">
        <v>1698</v>
      </c>
      <c r="H349" s="66">
        <v>5914</v>
      </c>
      <c r="I349" s="60">
        <v>14700</v>
      </c>
      <c r="J349" s="60">
        <v>49810</v>
      </c>
      <c r="K349" s="61">
        <f t="shared" si="16"/>
        <v>35110</v>
      </c>
      <c r="L349" s="62" t="s">
        <v>75</v>
      </c>
      <c r="M349" s="67">
        <v>700</v>
      </c>
      <c r="N349" s="63">
        <f t="shared" si="15"/>
        <v>50.157142857142858</v>
      </c>
    </row>
    <row r="350" spans="2:14" x14ac:dyDescent="0.25">
      <c r="B350" s="57">
        <v>44281</v>
      </c>
      <c r="C350" s="64" t="s">
        <v>297</v>
      </c>
      <c r="D350" s="58" t="s">
        <v>359</v>
      </c>
      <c r="E350" s="58" t="s">
        <v>74</v>
      </c>
      <c r="F350" s="65" t="s">
        <v>410</v>
      </c>
      <c r="G350" s="65" t="s">
        <v>1697</v>
      </c>
      <c r="H350" s="66">
        <v>5915</v>
      </c>
      <c r="I350" s="60">
        <v>16080</v>
      </c>
      <c r="J350" s="60">
        <v>51150</v>
      </c>
      <c r="K350" s="61">
        <f t="shared" si="16"/>
        <v>35070</v>
      </c>
      <c r="L350" s="62" t="s">
        <v>75</v>
      </c>
      <c r="M350" s="67">
        <v>700</v>
      </c>
      <c r="N350" s="63">
        <f t="shared" si="15"/>
        <v>50.1</v>
      </c>
    </row>
    <row r="351" spans="2:14" x14ac:dyDescent="0.25">
      <c r="B351" s="57">
        <v>44281</v>
      </c>
      <c r="C351" s="64" t="s">
        <v>297</v>
      </c>
      <c r="D351" s="58" t="s">
        <v>843</v>
      </c>
      <c r="E351" s="58" t="s">
        <v>820</v>
      </c>
      <c r="F351" s="65" t="s">
        <v>410</v>
      </c>
      <c r="G351" s="65" t="s">
        <v>1696</v>
      </c>
      <c r="H351" s="66">
        <v>5916</v>
      </c>
      <c r="I351" s="60">
        <v>17160</v>
      </c>
      <c r="J351" s="60">
        <v>47250</v>
      </c>
      <c r="K351" s="61">
        <f t="shared" si="16"/>
        <v>30090</v>
      </c>
      <c r="L351" s="62" t="s">
        <v>75</v>
      </c>
      <c r="M351" s="67">
        <v>600</v>
      </c>
      <c r="N351" s="63">
        <f t="shared" si="15"/>
        <v>50.15</v>
      </c>
    </row>
    <row r="352" spans="2:14" x14ac:dyDescent="0.25">
      <c r="B352" s="57">
        <v>44282</v>
      </c>
      <c r="C352" s="64" t="s">
        <v>431</v>
      </c>
      <c r="D352" s="58" t="s">
        <v>274</v>
      </c>
      <c r="E352" s="58" t="s">
        <v>473</v>
      </c>
      <c r="F352" s="65" t="s">
        <v>366</v>
      </c>
      <c r="G352" s="65" t="s">
        <v>1532</v>
      </c>
      <c r="H352" s="66">
        <v>5918</v>
      </c>
      <c r="I352" s="60">
        <v>15940</v>
      </c>
      <c r="J352" s="60">
        <v>51080</v>
      </c>
      <c r="K352" s="61">
        <f t="shared" si="16"/>
        <v>35140</v>
      </c>
      <c r="L352" s="62" t="s">
        <v>75</v>
      </c>
      <c r="M352" s="67">
        <v>700</v>
      </c>
      <c r="N352" s="63">
        <f t="shared" ref="N352:N414" si="17">+K352/M352</f>
        <v>50.2</v>
      </c>
    </row>
    <row r="353" spans="2:14" x14ac:dyDescent="0.25">
      <c r="B353" s="57">
        <v>44282</v>
      </c>
      <c r="C353" s="64" t="s">
        <v>431</v>
      </c>
      <c r="D353" s="58" t="s">
        <v>843</v>
      </c>
      <c r="E353" s="58" t="s">
        <v>820</v>
      </c>
      <c r="F353" s="65" t="s">
        <v>410</v>
      </c>
      <c r="G353" s="65" t="s">
        <v>1707</v>
      </c>
      <c r="H353" s="66">
        <v>5919</v>
      </c>
      <c r="I353" s="60">
        <v>17080</v>
      </c>
      <c r="J353" s="60">
        <v>52140</v>
      </c>
      <c r="K353" s="61">
        <f t="shared" si="16"/>
        <v>35060</v>
      </c>
      <c r="L353" s="62" t="s">
        <v>75</v>
      </c>
      <c r="M353" s="67">
        <v>700</v>
      </c>
      <c r="N353" s="63">
        <f t="shared" si="17"/>
        <v>50.085714285714289</v>
      </c>
    </row>
    <row r="354" spans="2:14" x14ac:dyDescent="0.25">
      <c r="B354" s="57">
        <v>44282</v>
      </c>
      <c r="C354" s="64" t="s">
        <v>431</v>
      </c>
      <c r="D354" s="58" t="s">
        <v>359</v>
      </c>
      <c r="E354" s="58" t="s">
        <v>74</v>
      </c>
      <c r="F354" s="65" t="s">
        <v>410</v>
      </c>
      <c r="G354" s="65" t="s">
        <v>1708</v>
      </c>
      <c r="H354" s="66">
        <v>5920</v>
      </c>
      <c r="I354" s="60">
        <v>16030</v>
      </c>
      <c r="J354" s="60">
        <v>46120</v>
      </c>
      <c r="K354" s="61">
        <f t="shared" si="16"/>
        <v>30090</v>
      </c>
      <c r="L354" s="62" t="s">
        <v>75</v>
      </c>
      <c r="M354" s="67">
        <v>600</v>
      </c>
      <c r="N354" s="63">
        <f t="shared" si="17"/>
        <v>50.15</v>
      </c>
    </row>
    <row r="355" spans="2:14" x14ac:dyDescent="0.25">
      <c r="B355" s="57">
        <v>44284</v>
      </c>
      <c r="C355" s="64" t="s">
        <v>167</v>
      </c>
      <c r="D355" s="58" t="s">
        <v>71</v>
      </c>
      <c r="E355" s="58" t="s">
        <v>893</v>
      </c>
      <c r="F355" s="65" t="s">
        <v>224</v>
      </c>
      <c r="G355" s="65" t="s">
        <v>1709</v>
      </c>
      <c r="H355" s="66">
        <v>15941</v>
      </c>
      <c r="I355" s="60">
        <v>15790</v>
      </c>
      <c r="J355" s="60">
        <v>36920</v>
      </c>
      <c r="K355" s="61">
        <f t="shared" si="16"/>
        <v>21130</v>
      </c>
      <c r="L355" s="62" t="s">
        <v>75</v>
      </c>
      <c r="M355" s="67">
        <v>420</v>
      </c>
      <c r="N355" s="63">
        <f t="shared" si="17"/>
        <v>50.30952380952381</v>
      </c>
    </row>
    <row r="356" spans="2:14" x14ac:dyDescent="0.25">
      <c r="B356" s="57">
        <v>44284</v>
      </c>
      <c r="C356" s="64" t="s">
        <v>167</v>
      </c>
      <c r="D356" s="58" t="s">
        <v>240</v>
      </c>
      <c r="E356" s="58" t="s">
        <v>1437</v>
      </c>
      <c r="F356" s="65" t="s">
        <v>224</v>
      </c>
      <c r="G356" s="65" t="s">
        <v>1639</v>
      </c>
      <c r="H356" s="66">
        <v>15942</v>
      </c>
      <c r="I356" s="60">
        <v>17040</v>
      </c>
      <c r="J356" s="60">
        <v>40680</v>
      </c>
      <c r="K356" s="61">
        <f t="shared" si="16"/>
        <v>23640</v>
      </c>
      <c r="L356" s="62" t="s">
        <v>75</v>
      </c>
      <c r="M356" s="67">
        <v>471</v>
      </c>
      <c r="N356" s="63">
        <f t="shared" si="17"/>
        <v>50.191082802547768</v>
      </c>
    </row>
    <row r="357" spans="2:14" x14ac:dyDescent="0.25">
      <c r="B357" s="57">
        <v>44284</v>
      </c>
      <c r="C357" s="64" t="s">
        <v>167</v>
      </c>
      <c r="D357" s="58" t="s">
        <v>1655</v>
      </c>
      <c r="E357" s="58" t="s">
        <v>1653</v>
      </c>
      <c r="F357" s="65" t="s">
        <v>224</v>
      </c>
      <c r="G357" s="65" t="s">
        <v>1710</v>
      </c>
      <c r="H357" s="66">
        <v>15943</v>
      </c>
      <c r="I357" s="60">
        <v>15800</v>
      </c>
      <c r="J357" s="60">
        <v>36700</v>
      </c>
      <c r="K357" s="61">
        <f t="shared" si="16"/>
        <v>20900</v>
      </c>
      <c r="L357" s="62" t="s">
        <v>75</v>
      </c>
      <c r="M357" s="67">
        <v>336</v>
      </c>
      <c r="N357" s="63">
        <f t="shared" si="17"/>
        <v>62.202380952380949</v>
      </c>
    </row>
    <row r="358" spans="2:14" x14ac:dyDescent="0.25">
      <c r="B358" s="57">
        <v>44284</v>
      </c>
      <c r="C358" s="64" t="s">
        <v>167</v>
      </c>
      <c r="D358" s="58" t="s">
        <v>240</v>
      </c>
      <c r="E358" s="58" t="s">
        <v>1437</v>
      </c>
      <c r="F358" s="65" t="s">
        <v>224</v>
      </c>
      <c r="G358" s="65" t="s">
        <v>1711</v>
      </c>
      <c r="H358" s="66">
        <v>15945</v>
      </c>
      <c r="I358" s="60">
        <v>17100</v>
      </c>
      <c r="J358" s="60">
        <v>41670</v>
      </c>
      <c r="K358" s="61">
        <f t="shared" si="16"/>
        <v>24570</v>
      </c>
      <c r="L358" s="62" t="s">
        <v>75</v>
      </c>
      <c r="M358" s="67">
        <v>491</v>
      </c>
      <c r="N358" s="63">
        <f t="shared" si="17"/>
        <v>50.040733197556008</v>
      </c>
    </row>
    <row r="359" spans="2:14" x14ac:dyDescent="0.25">
      <c r="B359" s="57">
        <v>44284</v>
      </c>
      <c r="C359" s="64" t="s">
        <v>167</v>
      </c>
      <c r="D359" s="58" t="s">
        <v>1655</v>
      </c>
      <c r="E359" s="58" t="s">
        <v>1653</v>
      </c>
      <c r="F359" s="65" t="s">
        <v>224</v>
      </c>
      <c r="G359" s="65" t="s">
        <v>1712</v>
      </c>
      <c r="H359" s="66">
        <v>15946</v>
      </c>
      <c r="I359" s="60">
        <v>15630</v>
      </c>
      <c r="J359" s="60">
        <v>36460</v>
      </c>
      <c r="K359" s="61">
        <f t="shared" si="16"/>
        <v>20830</v>
      </c>
      <c r="L359" s="62" t="s">
        <v>75</v>
      </c>
      <c r="M359" s="67">
        <v>416</v>
      </c>
      <c r="N359" s="63">
        <f t="shared" si="17"/>
        <v>50.072115384615387</v>
      </c>
    </row>
    <row r="360" spans="2:14" x14ac:dyDescent="0.25">
      <c r="B360" s="57">
        <v>44284</v>
      </c>
      <c r="C360" s="64" t="s">
        <v>167</v>
      </c>
      <c r="D360" s="58" t="s">
        <v>359</v>
      </c>
      <c r="E360" s="58" t="s">
        <v>74</v>
      </c>
      <c r="F360" s="65" t="s">
        <v>366</v>
      </c>
      <c r="G360" s="358" t="s">
        <v>1532</v>
      </c>
      <c r="H360" s="66">
        <v>5921</v>
      </c>
      <c r="I360" s="60">
        <v>16040</v>
      </c>
      <c r="J360" s="60">
        <v>51180</v>
      </c>
      <c r="K360" s="61">
        <f t="shared" si="16"/>
        <v>35140</v>
      </c>
      <c r="L360" s="62" t="s">
        <v>75</v>
      </c>
      <c r="M360" s="67">
        <v>700</v>
      </c>
      <c r="N360" s="63">
        <f t="shared" si="17"/>
        <v>50.2</v>
      </c>
    </row>
    <row r="361" spans="2:14" x14ac:dyDescent="0.25">
      <c r="B361" s="57">
        <v>44284</v>
      </c>
      <c r="C361" s="64" t="s">
        <v>167</v>
      </c>
      <c r="D361" s="58" t="s">
        <v>274</v>
      </c>
      <c r="E361" s="58" t="s">
        <v>473</v>
      </c>
      <c r="F361" s="65" t="s">
        <v>366</v>
      </c>
      <c r="G361" s="358" t="s">
        <v>1532</v>
      </c>
      <c r="H361" s="66">
        <v>5922</v>
      </c>
      <c r="I361" s="60">
        <v>15940</v>
      </c>
      <c r="J361" s="60">
        <v>51080</v>
      </c>
      <c r="K361" s="61">
        <f t="shared" si="16"/>
        <v>35140</v>
      </c>
      <c r="L361" s="62" t="s">
        <v>75</v>
      </c>
      <c r="M361" s="67">
        <v>700</v>
      </c>
      <c r="N361" s="63">
        <f t="shared" si="17"/>
        <v>50.2</v>
      </c>
    </row>
    <row r="362" spans="2:14" x14ac:dyDescent="0.25">
      <c r="B362" s="57">
        <v>44284</v>
      </c>
      <c r="C362" s="64" t="s">
        <v>167</v>
      </c>
      <c r="D362" s="58" t="s">
        <v>1497</v>
      </c>
      <c r="E362" s="58" t="s">
        <v>1678</v>
      </c>
      <c r="F362" s="65" t="s">
        <v>224</v>
      </c>
      <c r="G362" s="65" t="s">
        <v>1713</v>
      </c>
      <c r="H362" s="66">
        <v>15948</v>
      </c>
      <c r="I362" s="60">
        <v>8480</v>
      </c>
      <c r="J362" s="60">
        <v>20280</v>
      </c>
      <c r="K362" s="61">
        <f t="shared" si="16"/>
        <v>11800</v>
      </c>
      <c r="L362" s="62" t="s">
        <v>75</v>
      </c>
      <c r="M362" s="67">
        <f>168+84</f>
        <v>252</v>
      </c>
      <c r="N362" s="63">
        <f t="shared" si="17"/>
        <v>46.825396825396822</v>
      </c>
    </row>
    <row r="363" spans="2:14" x14ac:dyDescent="0.25">
      <c r="B363" s="57">
        <v>44284</v>
      </c>
      <c r="C363" s="64" t="s">
        <v>167</v>
      </c>
      <c r="D363" s="58" t="s">
        <v>843</v>
      </c>
      <c r="E363" s="58" t="s">
        <v>820</v>
      </c>
      <c r="F363" s="65" t="s">
        <v>366</v>
      </c>
      <c r="G363" s="358" t="s">
        <v>1532</v>
      </c>
      <c r="H363" s="66">
        <v>5923</v>
      </c>
      <c r="I363" s="60">
        <v>17300</v>
      </c>
      <c r="J363" s="60">
        <v>47410</v>
      </c>
      <c r="K363" s="61">
        <f t="shared" si="16"/>
        <v>30110</v>
      </c>
      <c r="L363" s="62" t="s">
        <v>75</v>
      </c>
      <c r="M363" s="67">
        <v>600</v>
      </c>
      <c r="N363" s="63">
        <f t="shared" si="17"/>
        <v>50.18333333333333</v>
      </c>
    </row>
    <row r="364" spans="2:14" x14ac:dyDescent="0.25">
      <c r="B364" s="57">
        <v>44285</v>
      </c>
      <c r="C364" s="64" t="s">
        <v>205</v>
      </c>
      <c r="D364" s="58" t="s">
        <v>1586</v>
      </c>
      <c r="E364" s="58" t="s">
        <v>1725</v>
      </c>
      <c r="F364" s="65" t="s">
        <v>1726</v>
      </c>
      <c r="G364" s="358" t="s">
        <v>1728</v>
      </c>
      <c r="H364" s="66">
        <v>5929</v>
      </c>
      <c r="I364" s="60">
        <v>17680</v>
      </c>
      <c r="J364" s="60">
        <v>44180</v>
      </c>
      <c r="K364" s="61">
        <f t="shared" si="16"/>
        <v>26500</v>
      </c>
      <c r="L364" s="62" t="s">
        <v>75</v>
      </c>
      <c r="M364" s="67">
        <v>530</v>
      </c>
      <c r="N364" s="63">
        <f>+K364/M364</f>
        <v>50</v>
      </c>
    </row>
    <row r="365" spans="2:14" x14ac:dyDescent="0.25">
      <c r="B365" s="57">
        <v>44285</v>
      </c>
      <c r="C365" s="64" t="s">
        <v>205</v>
      </c>
      <c r="D365" s="58" t="s">
        <v>1630</v>
      </c>
      <c r="E365" s="58" t="s">
        <v>1576</v>
      </c>
      <c r="F365" s="65" t="s">
        <v>1726</v>
      </c>
      <c r="G365" s="358" t="s">
        <v>1728</v>
      </c>
      <c r="H365" s="66">
        <v>5928</v>
      </c>
      <c r="I365" s="60">
        <v>12860</v>
      </c>
      <c r="J365" s="60">
        <v>39360</v>
      </c>
      <c r="K365" s="61">
        <f t="shared" si="16"/>
        <v>26500</v>
      </c>
      <c r="L365" s="62" t="s">
        <v>75</v>
      </c>
      <c r="M365" s="67">
        <v>530</v>
      </c>
      <c r="N365" s="63">
        <f>+K365/M365</f>
        <v>50</v>
      </c>
    </row>
    <row r="366" spans="2:14" x14ac:dyDescent="0.25">
      <c r="B366" s="57">
        <v>44285</v>
      </c>
      <c r="C366" s="64" t="s">
        <v>205</v>
      </c>
      <c r="D366" s="58" t="s">
        <v>1199</v>
      </c>
      <c r="E366" s="58" t="s">
        <v>1399</v>
      </c>
      <c r="F366" s="65" t="s">
        <v>1726</v>
      </c>
      <c r="G366" s="358" t="s">
        <v>1727</v>
      </c>
      <c r="H366" s="66">
        <v>5926</v>
      </c>
      <c r="I366" s="60">
        <v>16870</v>
      </c>
      <c r="J366" s="60">
        <v>43370</v>
      </c>
      <c r="K366" s="61">
        <f t="shared" si="16"/>
        <v>26500</v>
      </c>
      <c r="L366" s="62" t="s">
        <v>75</v>
      </c>
      <c r="M366" s="67">
        <v>530</v>
      </c>
      <c r="N366" s="63">
        <f t="shared" si="17"/>
        <v>50</v>
      </c>
    </row>
    <row r="367" spans="2:14" x14ac:dyDescent="0.25">
      <c r="B367" s="57">
        <v>44285</v>
      </c>
      <c r="C367" s="64" t="s">
        <v>205</v>
      </c>
      <c r="D367" s="58" t="s">
        <v>1634</v>
      </c>
      <c r="E367" s="58" t="s">
        <v>1578</v>
      </c>
      <c r="F367" s="65" t="s">
        <v>1726</v>
      </c>
      <c r="G367" s="358" t="s">
        <v>1729</v>
      </c>
      <c r="H367" s="66">
        <v>5931</v>
      </c>
      <c r="I367" s="60">
        <v>17800</v>
      </c>
      <c r="J367" s="60">
        <v>44300</v>
      </c>
      <c r="K367" s="61">
        <f t="shared" si="16"/>
        <v>26500</v>
      </c>
      <c r="L367" s="62" t="s">
        <v>75</v>
      </c>
      <c r="M367" s="67">
        <v>530</v>
      </c>
      <c r="N367" s="63">
        <f t="shared" si="17"/>
        <v>50</v>
      </c>
    </row>
    <row r="368" spans="2:14" x14ac:dyDescent="0.25">
      <c r="B368" s="57">
        <v>44285</v>
      </c>
      <c r="C368" s="64" t="s">
        <v>205</v>
      </c>
      <c r="D368" s="597" t="s">
        <v>464</v>
      </c>
      <c r="E368" s="58" t="s">
        <v>465</v>
      </c>
      <c r="F368" s="65" t="s">
        <v>1726</v>
      </c>
      <c r="G368" s="358" t="s">
        <v>1727</v>
      </c>
      <c r="H368" s="66">
        <v>5927</v>
      </c>
      <c r="I368" s="60">
        <v>14970</v>
      </c>
      <c r="J368" s="60">
        <v>41470</v>
      </c>
      <c r="K368" s="61">
        <f t="shared" si="16"/>
        <v>26500</v>
      </c>
      <c r="L368" s="62" t="s">
        <v>75</v>
      </c>
      <c r="M368" s="67">
        <v>530</v>
      </c>
      <c r="N368" s="63">
        <f t="shared" si="17"/>
        <v>50</v>
      </c>
    </row>
    <row r="369" spans="2:14" x14ac:dyDescent="0.25">
      <c r="B369" s="57">
        <v>44285</v>
      </c>
      <c r="C369" s="64" t="s">
        <v>205</v>
      </c>
      <c r="D369" s="58" t="s">
        <v>1386</v>
      </c>
      <c r="E369" s="58" t="s">
        <v>1387</v>
      </c>
      <c r="F369" s="65" t="s">
        <v>1726</v>
      </c>
      <c r="G369" s="358" t="s">
        <v>1729</v>
      </c>
      <c r="H369" s="66">
        <v>5930</v>
      </c>
      <c r="I369" s="60">
        <v>16580</v>
      </c>
      <c r="J369" s="60">
        <v>43080</v>
      </c>
      <c r="K369" s="61">
        <f t="shared" si="16"/>
        <v>26500</v>
      </c>
      <c r="L369" s="62" t="s">
        <v>75</v>
      </c>
      <c r="M369" s="67">
        <v>530</v>
      </c>
      <c r="N369" s="63">
        <f t="shared" si="17"/>
        <v>50</v>
      </c>
    </row>
    <row r="370" spans="2:14" x14ac:dyDescent="0.25">
      <c r="B370" s="57">
        <v>44285</v>
      </c>
      <c r="C370" s="64" t="s">
        <v>205</v>
      </c>
      <c r="D370" s="58" t="s">
        <v>359</v>
      </c>
      <c r="E370" s="58" t="s">
        <v>74</v>
      </c>
      <c r="F370" s="65" t="s">
        <v>134</v>
      </c>
      <c r="G370" s="358" t="s">
        <v>1730</v>
      </c>
      <c r="H370" s="66">
        <v>5932</v>
      </c>
      <c r="I370" s="60">
        <v>16060</v>
      </c>
      <c r="J370" s="60">
        <v>51170</v>
      </c>
      <c r="K370" s="61">
        <f t="shared" si="16"/>
        <v>35110</v>
      </c>
      <c r="L370" s="62" t="s">
        <v>75</v>
      </c>
      <c r="M370" s="67">
        <v>700</v>
      </c>
      <c r="N370" s="63">
        <f t="shared" si="17"/>
        <v>50.157142857142858</v>
      </c>
    </row>
    <row r="371" spans="2:14" x14ac:dyDescent="0.25">
      <c r="B371" s="57">
        <v>44286</v>
      </c>
      <c r="C371" s="64" t="s">
        <v>72</v>
      </c>
      <c r="D371" s="58" t="s">
        <v>200</v>
      </c>
      <c r="E371" s="58" t="s">
        <v>201</v>
      </c>
      <c r="F371" s="65" t="s">
        <v>134</v>
      </c>
      <c r="G371" s="358" t="s">
        <v>1730</v>
      </c>
      <c r="H371" s="66">
        <v>5933</v>
      </c>
      <c r="I371" s="60">
        <v>15400</v>
      </c>
      <c r="J371" s="60">
        <v>50500</v>
      </c>
      <c r="K371" s="61">
        <f t="shared" si="16"/>
        <v>35100</v>
      </c>
      <c r="L371" s="62" t="s">
        <v>75</v>
      </c>
      <c r="M371" s="67">
        <v>700</v>
      </c>
      <c r="N371" s="63">
        <f t="shared" si="17"/>
        <v>50.142857142857146</v>
      </c>
    </row>
    <row r="372" spans="2:14" x14ac:dyDescent="0.25">
      <c r="B372" s="57">
        <v>44287</v>
      </c>
      <c r="C372" s="64" t="s">
        <v>70</v>
      </c>
      <c r="D372" s="58" t="s">
        <v>1497</v>
      </c>
      <c r="E372" s="58" t="s">
        <v>1678</v>
      </c>
      <c r="F372" s="65" t="s">
        <v>224</v>
      </c>
      <c r="G372" s="65" t="s">
        <v>1736</v>
      </c>
      <c r="H372" s="66">
        <v>17053</v>
      </c>
      <c r="I372" s="60">
        <v>8480</v>
      </c>
      <c r="J372" s="60">
        <v>18940</v>
      </c>
      <c r="K372" s="61">
        <f t="shared" si="16"/>
        <v>10460</v>
      </c>
      <c r="L372" s="62" t="s">
        <v>75</v>
      </c>
      <c r="M372" s="67">
        <v>210</v>
      </c>
      <c r="N372" s="63">
        <f t="shared" si="17"/>
        <v>49.80952380952381</v>
      </c>
    </row>
    <row r="373" spans="2:14" x14ac:dyDescent="0.25">
      <c r="B373" s="57">
        <v>44287</v>
      </c>
      <c r="C373" s="64" t="s">
        <v>70</v>
      </c>
      <c r="D373" s="58" t="s">
        <v>240</v>
      </c>
      <c r="E373" s="58" t="s">
        <v>1437</v>
      </c>
      <c r="F373" s="65" t="s">
        <v>224</v>
      </c>
      <c r="G373" s="65" t="s">
        <v>1738</v>
      </c>
      <c r="H373" s="66">
        <v>17055</v>
      </c>
      <c r="I373" s="60">
        <v>16820</v>
      </c>
      <c r="J373" s="60">
        <v>40180</v>
      </c>
      <c r="K373" s="61">
        <f t="shared" si="16"/>
        <v>23360</v>
      </c>
      <c r="L373" s="62" t="s">
        <v>75</v>
      </c>
      <c r="M373" s="67">
        <v>462</v>
      </c>
      <c r="N373" s="63">
        <f t="shared" si="17"/>
        <v>50.562770562770559</v>
      </c>
    </row>
    <row r="374" spans="2:14" x14ac:dyDescent="0.25">
      <c r="B374" s="57">
        <v>44287</v>
      </c>
      <c r="C374" s="64" t="s">
        <v>70</v>
      </c>
      <c r="D374" s="58" t="s">
        <v>395</v>
      </c>
      <c r="E374" s="58" t="s">
        <v>575</v>
      </c>
      <c r="F374" s="65" t="s">
        <v>224</v>
      </c>
      <c r="G374" s="65" t="s">
        <v>1737</v>
      </c>
      <c r="H374" s="66">
        <v>17054</v>
      </c>
      <c r="I374" s="60">
        <v>18290</v>
      </c>
      <c r="J374" s="60">
        <v>43480</v>
      </c>
      <c r="K374" s="61">
        <f t="shared" si="16"/>
        <v>25190</v>
      </c>
      <c r="L374" s="62" t="s">
        <v>75</v>
      </c>
      <c r="M374" s="67">
        <v>498</v>
      </c>
      <c r="N374" s="63">
        <f t="shared" si="17"/>
        <v>50.582329317269078</v>
      </c>
    </row>
    <row r="375" spans="2:14" x14ac:dyDescent="0.25">
      <c r="B375" s="57">
        <v>44287</v>
      </c>
      <c r="C375" s="64" t="s">
        <v>70</v>
      </c>
      <c r="D375" s="58" t="s">
        <v>1497</v>
      </c>
      <c r="E375" s="58" t="s">
        <v>1678</v>
      </c>
      <c r="F375" s="65" t="s">
        <v>224</v>
      </c>
      <c r="G375" s="65" t="s">
        <v>1739</v>
      </c>
      <c r="H375" s="66">
        <v>17056</v>
      </c>
      <c r="I375" s="60">
        <v>8530</v>
      </c>
      <c r="J375" s="60">
        <v>21100</v>
      </c>
      <c r="K375" s="61">
        <f t="shared" si="16"/>
        <v>12570</v>
      </c>
      <c r="L375" s="62" t="s">
        <v>75</v>
      </c>
      <c r="M375" s="67">
        <v>252</v>
      </c>
      <c r="N375" s="63">
        <f t="shared" si="17"/>
        <v>49.88095238095238</v>
      </c>
    </row>
    <row r="376" spans="2:14" x14ac:dyDescent="0.25">
      <c r="B376" s="57">
        <v>44287</v>
      </c>
      <c r="C376" s="64" t="s">
        <v>70</v>
      </c>
      <c r="D376" s="58" t="s">
        <v>395</v>
      </c>
      <c r="E376" s="58" t="s">
        <v>575</v>
      </c>
      <c r="F376" s="65" t="s">
        <v>224</v>
      </c>
      <c r="G376" s="65" t="s">
        <v>1740</v>
      </c>
      <c r="H376" s="66">
        <v>17057</v>
      </c>
      <c r="I376" s="60">
        <v>18280</v>
      </c>
      <c r="J376" s="60">
        <v>43590</v>
      </c>
      <c r="K376" s="61">
        <f t="shared" si="16"/>
        <v>25310</v>
      </c>
      <c r="L376" s="62" t="s">
        <v>75</v>
      </c>
      <c r="M376" s="67">
        <v>506</v>
      </c>
      <c r="N376" s="63">
        <f t="shared" si="17"/>
        <v>50.019762845849804</v>
      </c>
    </row>
    <row r="377" spans="2:14" x14ac:dyDescent="0.25">
      <c r="B377" s="57">
        <v>44287</v>
      </c>
      <c r="C377" s="64" t="s">
        <v>70</v>
      </c>
      <c r="D377" s="58" t="s">
        <v>1497</v>
      </c>
      <c r="E377" s="58" t="s">
        <v>1678</v>
      </c>
      <c r="F377" s="65" t="s">
        <v>223</v>
      </c>
      <c r="G377" s="65"/>
      <c r="H377" s="66">
        <v>16012</v>
      </c>
      <c r="I377" s="60">
        <v>16720</v>
      </c>
      <c r="J377" s="60">
        <v>8270</v>
      </c>
      <c r="K377" s="61">
        <f t="shared" si="16"/>
        <v>-8450</v>
      </c>
      <c r="L377" s="62" t="s">
        <v>75</v>
      </c>
      <c r="M377" s="67">
        <v>168</v>
      </c>
      <c r="N377" s="63">
        <f t="shared" si="17"/>
        <v>-50.297619047619051</v>
      </c>
    </row>
    <row r="378" spans="2:14" x14ac:dyDescent="0.25">
      <c r="B378" s="57">
        <v>44291</v>
      </c>
      <c r="C378" s="64" t="s">
        <v>167</v>
      </c>
      <c r="D378" s="58" t="s">
        <v>1497</v>
      </c>
      <c r="E378" s="58" t="s">
        <v>1678</v>
      </c>
      <c r="F378" s="65" t="s">
        <v>224</v>
      </c>
      <c r="G378" s="65" t="s">
        <v>1768</v>
      </c>
      <c r="H378" s="66">
        <v>17059</v>
      </c>
      <c r="I378" s="60">
        <v>8470</v>
      </c>
      <c r="J378" s="60">
        <v>21090</v>
      </c>
      <c r="K378" s="61">
        <f t="shared" ref="K378:K441" si="18">+J378-I378</f>
        <v>12620</v>
      </c>
      <c r="L378" s="62" t="s">
        <v>75</v>
      </c>
      <c r="M378" s="67">
        <v>252</v>
      </c>
      <c r="N378" s="63">
        <f t="shared" si="17"/>
        <v>50.079365079365083</v>
      </c>
    </row>
    <row r="379" spans="2:14" x14ac:dyDescent="0.25">
      <c r="B379" s="57">
        <v>44291</v>
      </c>
      <c r="C379" s="64" t="s">
        <v>167</v>
      </c>
      <c r="D379" s="58" t="s">
        <v>117</v>
      </c>
      <c r="E379" s="58" t="s">
        <v>814</v>
      </c>
      <c r="F379" s="65" t="s">
        <v>224</v>
      </c>
      <c r="G379" s="65" t="s">
        <v>1768</v>
      </c>
      <c r="H379" s="66">
        <v>17060</v>
      </c>
      <c r="I379" s="60">
        <v>6720</v>
      </c>
      <c r="J379" s="60">
        <v>17150</v>
      </c>
      <c r="K379" s="61">
        <f t="shared" si="18"/>
        <v>10430</v>
      </c>
      <c r="L379" s="62" t="s">
        <v>75</v>
      </c>
      <c r="M379" s="67">
        <v>210</v>
      </c>
      <c r="N379" s="63">
        <f t="shared" si="17"/>
        <v>49.666666666666664</v>
      </c>
    </row>
    <row r="380" spans="2:14" x14ac:dyDescent="0.25">
      <c r="B380" s="57">
        <v>44291</v>
      </c>
      <c r="C380" s="64" t="s">
        <v>167</v>
      </c>
      <c r="D380" s="58" t="s">
        <v>843</v>
      </c>
      <c r="E380" s="58" t="s">
        <v>820</v>
      </c>
      <c r="F380" s="65" t="s">
        <v>224</v>
      </c>
      <c r="G380" s="65" t="s">
        <v>1770</v>
      </c>
      <c r="H380" s="66">
        <v>17061</v>
      </c>
      <c r="I380" s="60">
        <v>18780</v>
      </c>
      <c r="J380" s="60">
        <v>43950</v>
      </c>
      <c r="K380" s="61">
        <f t="shared" si="18"/>
        <v>25170</v>
      </c>
      <c r="L380" s="62" t="s">
        <v>75</v>
      </c>
      <c r="M380" s="67">
        <v>504</v>
      </c>
      <c r="N380" s="63">
        <f t="shared" si="17"/>
        <v>49.94047619047619</v>
      </c>
    </row>
    <row r="381" spans="2:14" x14ac:dyDescent="0.25">
      <c r="B381" s="57">
        <v>44291</v>
      </c>
      <c r="C381" s="64" t="s">
        <v>167</v>
      </c>
      <c r="D381" s="58" t="s">
        <v>1497</v>
      </c>
      <c r="E381" s="58" t="s">
        <v>1678</v>
      </c>
      <c r="F381" s="65" t="s">
        <v>223</v>
      </c>
      <c r="G381" s="65"/>
      <c r="H381" s="66">
        <v>16013</v>
      </c>
      <c r="I381" s="60">
        <v>12690</v>
      </c>
      <c r="J381" s="60">
        <v>8560</v>
      </c>
      <c r="K381" s="61">
        <f t="shared" si="18"/>
        <v>-4130</v>
      </c>
      <c r="L381" s="62" t="s">
        <v>75</v>
      </c>
      <c r="M381" s="67">
        <v>82</v>
      </c>
      <c r="N381" s="63">
        <f t="shared" si="17"/>
        <v>-50.365853658536587</v>
      </c>
    </row>
    <row r="382" spans="2:14" x14ac:dyDescent="0.25">
      <c r="B382" s="57">
        <v>44291</v>
      </c>
      <c r="C382" s="64" t="s">
        <v>167</v>
      </c>
      <c r="D382" s="58" t="s">
        <v>1497</v>
      </c>
      <c r="E382" s="58" t="s">
        <v>1678</v>
      </c>
      <c r="F382" s="65" t="s">
        <v>224</v>
      </c>
      <c r="G382" s="65" t="s">
        <v>1772</v>
      </c>
      <c r="H382" s="66">
        <v>17062</v>
      </c>
      <c r="I382" s="60">
        <v>8470</v>
      </c>
      <c r="J382" s="60">
        <v>20200</v>
      </c>
      <c r="K382" s="61">
        <f t="shared" si="18"/>
        <v>11730</v>
      </c>
      <c r="L382" s="62" t="s">
        <v>75</v>
      </c>
      <c r="M382" s="67">
        <v>234</v>
      </c>
      <c r="N382" s="63">
        <f t="shared" si="17"/>
        <v>50.128205128205131</v>
      </c>
    </row>
    <row r="383" spans="2:14" x14ac:dyDescent="0.25">
      <c r="B383" s="57">
        <v>44292</v>
      </c>
      <c r="C383" s="64" t="s">
        <v>205</v>
      </c>
      <c r="D383" s="58" t="s">
        <v>395</v>
      </c>
      <c r="E383" s="58" t="s">
        <v>575</v>
      </c>
      <c r="F383" s="65" t="s">
        <v>224</v>
      </c>
      <c r="G383" s="65" t="s">
        <v>1781</v>
      </c>
      <c r="H383" s="66">
        <v>17064</v>
      </c>
      <c r="I383" s="60">
        <v>16710</v>
      </c>
      <c r="J383" s="60">
        <v>41930</v>
      </c>
      <c r="K383" s="61">
        <f t="shared" si="18"/>
        <v>25220</v>
      </c>
      <c r="L383" s="62" t="s">
        <v>75</v>
      </c>
      <c r="M383" s="67">
        <v>504</v>
      </c>
      <c r="N383" s="63">
        <f t="shared" si="17"/>
        <v>50.039682539682538</v>
      </c>
    </row>
    <row r="384" spans="2:14" x14ac:dyDescent="0.25">
      <c r="B384" s="57">
        <v>44292</v>
      </c>
      <c r="C384" s="64" t="s">
        <v>205</v>
      </c>
      <c r="D384" s="58" t="s">
        <v>274</v>
      </c>
      <c r="E384" s="58" t="s">
        <v>473</v>
      </c>
      <c r="F384" s="65" t="s">
        <v>224</v>
      </c>
      <c r="G384" s="65" t="s">
        <v>1782</v>
      </c>
      <c r="H384" s="66">
        <v>17065</v>
      </c>
      <c r="I384" s="60">
        <v>17240</v>
      </c>
      <c r="J384" s="60">
        <v>42510</v>
      </c>
      <c r="K384" s="61">
        <f t="shared" si="18"/>
        <v>25270</v>
      </c>
      <c r="L384" s="62" t="s">
        <v>75</v>
      </c>
      <c r="M384" s="67">
        <v>504</v>
      </c>
      <c r="N384" s="63">
        <f t="shared" si="17"/>
        <v>50.138888888888886</v>
      </c>
    </row>
    <row r="385" spans="2:14" x14ac:dyDescent="0.25">
      <c r="B385" s="57">
        <v>44293</v>
      </c>
      <c r="C385" s="64" t="s">
        <v>72</v>
      </c>
      <c r="D385" s="58" t="s">
        <v>843</v>
      </c>
      <c r="E385" s="58" t="s">
        <v>820</v>
      </c>
      <c r="F385" s="65" t="s">
        <v>1362</v>
      </c>
      <c r="G385" s="65" t="s">
        <v>1370</v>
      </c>
      <c r="H385" s="66">
        <v>5938</v>
      </c>
      <c r="I385" s="60">
        <v>19770</v>
      </c>
      <c r="J385" s="60">
        <v>54810</v>
      </c>
      <c r="K385" s="61">
        <f t="shared" si="18"/>
        <v>35040</v>
      </c>
      <c r="L385" s="62" t="s">
        <v>75</v>
      </c>
      <c r="M385" s="67">
        <v>700</v>
      </c>
      <c r="N385" s="63">
        <f t="shared" si="17"/>
        <v>50.057142857142857</v>
      </c>
    </row>
    <row r="386" spans="2:14" x14ac:dyDescent="0.25">
      <c r="B386" s="57">
        <v>44294</v>
      </c>
      <c r="C386" s="64" t="s">
        <v>70</v>
      </c>
      <c r="D386" s="58" t="s">
        <v>674</v>
      </c>
      <c r="E386" s="58" t="s">
        <v>675</v>
      </c>
      <c r="F386" s="65" t="s">
        <v>1008</v>
      </c>
      <c r="G386" s="65" t="s">
        <v>1804</v>
      </c>
      <c r="H386" s="66">
        <v>5940</v>
      </c>
      <c r="I386" s="60">
        <v>17500</v>
      </c>
      <c r="J386" s="60">
        <v>47650</v>
      </c>
      <c r="K386" s="61">
        <f t="shared" si="18"/>
        <v>30150</v>
      </c>
      <c r="L386" s="62" t="s">
        <v>75</v>
      </c>
      <c r="M386" s="67">
        <v>600</v>
      </c>
      <c r="N386" s="63">
        <f t="shared" si="17"/>
        <v>50.25</v>
      </c>
    </row>
    <row r="387" spans="2:14" x14ac:dyDescent="0.25">
      <c r="B387" s="57">
        <v>44294</v>
      </c>
      <c r="C387" s="64" t="s">
        <v>70</v>
      </c>
      <c r="D387" s="58" t="s">
        <v>845</v>
      </c>
      <c r="E387" s="58" t="s">
        <v>846</v>
      </c>
      <c r="F387" s="65" t="s">
        <v>1008</v>
      </c>
      <c r="G387" s="65" t="s">
        <v>1804</v>
      </c>
      <c r="H387" s="66">
        <v>5941</v>
      </c>
      <c r="I387" s="60">
        <v>18600</v>
      </c>
      <c r="J387" s="60">
        <v>48740</v>
      </c>
      <c r="K387" s="61">
        <f t="shared" si="18"/>
        <v>30140</v>
      </c>
      <c r="L387" s="62" t="s">
        <v>75</v>
      </c>
      <c r="M387" s="67">
        <v>600</v>
      </c>
      <c r="N387" s="63">
        <f t="shared" si="17"/>
        <v>50.233333333333334</v>
      </c>
    </row>
    <row r="388" spans="2:14" x14ac:dyDescent="0.25">
      <c r="B388" s="57">
        <v>44295</v>
      </c>
      <c r="C388" s="64" t="s">
        <v>297</v>
      </c>
      <c r="D388" s="58" t="s">
        <v>395</v>
      </c>
      <c r="E388" s="58" t="s">
        <v>575</v>
      </c>
      <c r="F388" s="65" t="s">
        <v>224</v>
      </c>
      <c r="G388" s="65" t="s">
        <v>1848</v>
      </c>
      <c r="H388" s="66">
        <v>17070</v>
      </c>
      <c r="I388" s="60">
        <v>17490</v>
      </c>
      <c r="J388" s="60">
        <v>42740</v>
      </c>
      <c r="K388" s="61">
        <f t="shared" si="18"/>
        <v>25250</v>
      </c>
      <c r="L388" s="62" t="s">
        <v>75</v>
      </c>
      <c r="M388" s="67">
        <v>504</v>
      </c>
      <c r="N388" s="63">
        <f t="shared" si="17"/>
        <v>50.099206349206348</v>
      </c>
    </row>
    <row r="389" spans="2:14" x14ac:dyDescent="0.25">
      <c r="B389" s="57">
        <v>44296</v>
      </c>
      <c r="C389" s="64" t="s">
        <v>431</v>
      </c>
      <c r="D389" s="58" t="s">
        <v>274</v>
      </c>
      <c r="E389" s="58" t="s">
        <v>473</v>
      </c>
      <c r="F389" s="65" t="s">
        <v>224</v>
      </c>
      <c r="G389" s="65" t="s">
        <v>1854</v>
      </c>
      <c r="H389" s="66">
        <v>17073</v>
      </c>
      <c r="I389" s="60">
        <v>17800</v>
      </c>
      <c r="J389" s="60">
        <v>43100</v>
      </c>
      <c r="K389" s="61">
        <f t="shared" si="18"/>
        <v>25300</v>
      </c>
      <c r="L389" s="62" t="s">
        <v>75</v>
      </c>
      <c r="M389" s="67">
        <v>504</v>
      </c>
      <c r="N389" s="63">
        <f t="shared" si="17"/>
        <v>50.198412698412696</v>
      </c>
    </row>
    <row r="390" spans="2:14" x14ac:dyDescent="0.25">
      <c r="B390" s="57">
        <v>44296</v>
      </c>
      <c r="C390" s="64" t="s">
        <v>431</v>
      </c>
      <c r="D390" s="58" t="s">
        <v>295</v>
      </c>
      <c r="E390" s="58" t="s">
        <v>611</v>
      </c>
      <c r="F390" s="65" t="s">
        <v>224</v>
      </c>
      <c r="G390" s="65" t="s">
        <v>1854</v>
      </c>
      <c r="H390" s="66">
        <v>17074</v>
      </c>
      <c r="I390" s="60">
        <v>16240</v>
      </c>
      <c r="J390" s="60">
        <v>41640</v>
      </c>
      <c r="K390" s="61">
        <f t="shared" si="18"/>
        <v>25400</v>
      </c>
      <c r="L390" s="62" t="s">
        <v>75</v>
      </c>
      <c r="M390" s="67">
        <v>504</v>
      </c>
      <c r="N390" s="63">
        <f t="shared" si="17"/>
        <v>50.396825396825399</v>
      </c>
    </row>
    <row r="391" spans="2:14" x14ac:dyDescent="0.25">
      <c r="B391" s="57">
        <v>44296</v>
      </c>
      <c r="C391" s="64" t="s">
        <v>431</v>
      </c>
      <c r="D391" s="58" t="s">
        <v>843</v>
      </c>
      <c r="E391" s="58" t="s">
        <v>820</v>
      </c>
      <c r="F391" s="65" t="s">
        <v>224</v>
      </c>
      <c r="G391" s="65" t="s">
        <v>1854</v>
      </c>
      <c r="H391" s="66">
        <v>17075</v>
      </c>
      <c r="I391" s="60">
        <v>18650</v>
      </c>
      <c r="J391" s="60">
        <v>44080</v>
      </c>
      <c r="K391" s="61">
        <f t="shared" si="18"/>
        <v>25430</v>
      </c>
      <c r="L391" s="62" t="s">
        <v>75</v>
      </c>
      <c r="M391" s="67">
        <v>504</v>
      </c>
      <c r="N391" s="63">
        <f t="shared" si="17"/>
        <v>50.456349206349209</v>
      </c>
    </row>
    <row r="392" spans="2:14" x14ac:dyDescent="0.25">
      <c r="B392" s="57">
        <v>44296</v>
      </c>
      <c r="C392" s="64" t="s">
        <v>431</v>
      </c>
      <c r="D392" s="58" t="s">
        <v>274</v>
      </c>
      <c r="E392" s="58" t="s">
        <v>473</v>
      </c>
      <c r="F392" s="65" t="s">
        <v>224</v>
      </c>
      <c r="G392" s="65" t="s">
        <v>1856</v>
      </c>
      <c r="H392" s="66">
        <v>17076</v>
      </c>
      <c r="I392" s="60">
        <v>17820</v>
      </c>
      <c r="J392" s="60">
        <v>43050</v>
      </c>
      <c r="K392" s="61">
        <f t="shared" si="18"/>
        <v>25230</v>
      </c>
      <c r="L392" s="62" t="s">
        <v>75</v>
      </c>
      <c r="M392" s="67">
        <v>504</v>
      </c>
      <c r="N392" s="63">
        <f t="shared" si="17"/>
        <v>50.05952380952381</v>
      </c>
    </row>
    <row r="393" spans="2:14" x14ac:dyDescent="0.25">
      <c r="B393" s="57">
        <v>44296</v>
      </c>
      <c r="C393" s="64" t="s">
        <v>431</v>
      </c>
      <c r="D393" s="58" t="s">
        <v>295</v>
      </c>
      <c r="E393" s="58" t="s">
        <v>611</v>
      </c>
      <c r="F393" s="65" t="s">
        <v>224</v>
      </c>
      <c r="G393" s="65" t="s">
        <v>1856</v>
      </c>
      <c r="H393" s="66">
        <v>17077</v>
      </c>
      <c r="I393" s="60">
        <v>16450</v>
      </c>
      <c r="J393" s="60">
        <v>41630</v>
      </c>
      <c r="K393" s="61">
        <f t="shared" si="18"/>
        <v>25180</v>
      </c>
      <c r="L393" s="62" t="s">
        <v>75</v>
      </c>
      <c r="M393" s="67">
        <v>504</v>
      </c>
      <c r="N393" s="63">
        <f t="shared" si="17"/>
        <v>49.960317460317462</v>
      </c>
    </row>
    <row r="394" spans="2:14" x14ac:dyDescent="0.25">
      <c r="B394" s="57">
        <v>44296</v>
      </c>
      <c r="C394" s="64" t="s">
        <v>431</v>
      </c>
      <c r="D394" s="58" t="s">
        <v>843</v>
      </c>
      <c r="E394" s="58" t="s">
        <v>820</v>
      </c>
      <c r="F394" s="65" t="s">
        <v>224</v>
      </c>
      <c r="G394" s="65" t="s">
        <v>1857</v>
      </c>
      <c r="H394" s="66">
        <v>17078</v>
      </c>
      <c r="I394" s="60">
        <v>18840</v>
      </c>
      <c r="J394" s="60">
        <v>43290</v>
      </c>
      <c r="K394" s="61">
        <f t="shared" si="18"/>
        <v>24450</v>
      </c>
      <c r="L394" s="62" t="s">
        <v>75</v>
      </c>
      <c r="M394" s="67">
        <v>504</v>
      </c>
      <c r="N394" s="63">
        <f t="shared" si="17"/>
        <v>48.511904761904759</v>
      </c>
    </row>
    <row r="395" spans="2:14" x14ac:dyDescent="0.25">
      <c r="B395" s="57">
        <v>44296</v>
      </c>
      <c r="C395" s="64" t="s">
        <v>431</v>
      </c>
      <c r="D395" s="58" t="s">
        <v>274</v>
      </c>
      <c r="E395" s="58" t="s">
        <v>473</v>
      </c>
      <c r="F395" s="65" t="s">
        <v>224</v>
      </c>
      <c r="G395" s="65" t="s">
        <v>1863</v>
      </c>
      <c r="H395" s="66">
        <v>17079</v>
      </c>
      <c r="I395" s="60">
        <v>17820</v>
      </c>
      <c r="J395" s="60">
        <v>43050</v>
      </c>
      <c r="K395" s="61">
        <f t="shared" si="18"/>
        <v>25230</v>
      </c>
      <c r="L395" s="62" t="s">
        <v>75</v>
      </c>
      <c r="M395" s="67">
        <v>504</v>
      </c>
      <c r="N395" s="63">
        <f t="shared" si="17"/>
        <v>50.05952380952381</v>
      </c>
    </row>
    <row r="396" spans="2:14" x14ac:dyDescent="0.25">
      <c r="B396" s="57">
        <v>44296</v>
      </c>
      <c r="C396" s="64" t="s">
        <v>431</v>
      </c>
      <c r="D396" s="58" t="s">
        <v>295</v>
      </c>
      <c r="E396" s="58" t="s">
        <v>611</v>
      </c>
      <c r="F396" s="65" t="s">
        <v>224</v>
      </c>
      <c r="G396" s="65" t="s">
        <v>1865</v>
      </c>
      <c r="H396" s="66">
        <v>17080</v>
      </c>
      <c r="I396" s="60">
        <v>16410</v>
      </c>
      <c r="J396" s="60">
        <v>41670</v>
      </c>
      <c r="K396" s="61">
        <f t="shared" si="18"/>
        <v>25260</v>
      </c>
      <c r="L396" s="62" t="s">
        <v>75</v>
      </c>
      <c r="M396" s="67">
        <v>504</v>
      </c>
      <c r="N396" s="63">
        <f t="shared" si="17"/>
        <v>50.11904761904762</v>
      </c>
    </row>
    <row r="397" spans="2:14" x14ac:dyDescent="0.25">
      <c r="B397" s="57">
        <v>44296</v>
      </c>
      <c r="C397" s="64" t="s">
        <v>431</v>
      </c>
      <c r="D397" s="58" t="s">
        <v>843</v>
      </c>
      <c r="E397" s="58" t="s">
        <v>820</v>
      </c>
      <c r="F397" s="65" t="s">
        <v>224</v>
      </c>
      <c r="G397" s="65" t="s">
        <v>1866</v>
      </c>
      <c r="H397" s="66">
        <v>17081</v>
      </c>
      <c r="I397" s="60">
        <v>18850</v>
      </c>
      <c r="J397" s="60">
        <v>44270</v>
      </c>
      <c r="K397" s="61">
        <f t="shared" si="18"/>
        <v>25420</v>
      </c>
      <c r="L397" s="62" t="s">
        <v>75</v>
      </c>
      <c r="M397" s="67">
        <v>505</v>
      </c>
      <c r="N397" s="63">
        <f t="shared" si="17"/>
        <v>50.336633663366335</v>
      </c>
    </row>
    <row r="398" spans="2:14" x14ac:dyDescent="0.25">
      <c r="B398" s="57">
        <v>44296</v>
      </c>
      <c r="C398" s="64" t="s">
        <v>431</v>
      </c>
      <c r="D398" s="58" t="s">
        <v>274</v>
      </c>
      <c r="E398" s="58" t="s">
        <v>473</v>
      </c>
      <c r="F398" s="65" t="s">
        <v>223</v>
      </c>
      <c r="G398" s="65" t="s">
        <v>1869</v>
      </c>
      <c r="H398" s="66">
        <v>16021</v>
      </c>
      <c r="I398" s="60">
        <v>43090</v>
      </c>
      <c r="J398" s="60">
        <v>17560</v>
      </c>
      <c r="K398" s="61">
        <f t="shared" si="18"/>
        <v>-25530</v>
      </c>
      <c r="L398" s="62" t="s">
        <v>75</v>
      </c>
      <c r="M398" s="67">
        <v>504</v>
      </c>
      <c r="N398" s="63">
        <f t="shared" si="17"/>
        <v>-50.654761904761905</v>
      </c>
    </row>
    <row r="399" spans="2:14" x14ac:dyDescent="0.25">
      <c r="B399" s="57">
        <v>44298</v>
      </c>
      <c r="C399" s="64" t="s">
        <v>73</v>
      </c>
      <c r="D399" s="58" t="s">
        <v>448</v>
      </c>
      <c r="E399" s="58" t="s">
        <v>449</v>
      </c>
      <c r="F399" s="65" t="s">
        <v>1888</v>
      </c>
      <c r="G399" s="65" t="s">
        <v>1890</v>
      </c>
      <c r="H399" s="66">
        <v>5945</v>
      </c>
      <c r="I399" s="60">
        <v>13510</v>
      </c>
      <c r="J399" s="60">
        <v>40010</v>
      </c>
      <c r="K399" s="61">
        <f t="shared" si="18"/>
        <v>26500</v>
      </c>
      <c r="L399" s="62" t="s">
        <v>75</v>
      </c>
      <c r="M399" s="67">
        <v>530</v>
      </c>
      <c r="N399" s="63">
        <f t="shared" si="17"/>
        <v>50</v>
      </c>
    </row>
    <row r="400" spans="2:14" x14ac:dyDescent="0.25">
      <c r="B400" s="57">
        <v>44298</v>
      </c>
      <c r="C400" s="64" t="s">
        <v>73</v>
      </c>
      <c r="D400" s="58" t="s">
        <v>446</v>
      </c>
      <c r="E400" s="58" t="s">
        <v>447</v>
      </c>
      <c r="F400" s="65" t="s">
        <v>1888</v>
      </c>
      <c r="G400" s="358">
        <v>1378</v>
      </c>
      <c r="H400" s="66">
        <v>5944</v>
      </c>
      <c r="I400" s="60">
        <v>13960</v>
      </c>
      <c r="J400" s="60">
        <v>40460</v>
      </c>
      <c r="K400" s="61">
        <f t="shared" si="18"/>
        <v>26500</v>
      </c>
      <c r="L400" s="62" t="s">
        <v>75</v>
      </c>
      <c r="M400" s="67">
        <v>530</v>
      </c>
      <c r="N400" s="63">
        <f t="shared" si="17"/>
        <v>50</v>
      </c>
    </row>
    <row r="401" spans="2:14" x14ac:dyDescent="0.25">
      <c r="B401" s="57">
        <v>44298</v>
      </c>
      <c r="C401" s="64" t="s">
        <v>73</v>
      </c>
      <c r="D401" s="58" t="s">
        <v>1894</v>
      </c>
      <c r="E401" s="58" t="s">
        <v>1889</v>
      </c>
      <c r="F401" s="65" t="s">
        <v>1888</v>
      </c>
      <c r="G401" s="65" t="s">
        <v>1895</v>
      </c>
      <c r="H401" s="66">
        <v>5948</v>
      </c>
      <c r="I401" s="60">
        <v>13860</v>
      </c>
      <c r="J401" s="60">
        <v>40360</v>
      </c>
      <c r="K401" s="61">
        <f t="shared" si="18"/>
        <v>26500</v>
      </c>
      <c r="L401" s="62" t="s">
        <v>75</v>
      </c>
      <c r="M401" s="67">
        <v>530</v>
      </c>
      <c r="N401" s="63">
        <f t="shared" si="17"/>
        <v>50</v>
      </c>
    </row>
    <row r="402" spans="2:14" x14ac:dyDescent="0.25">
      <c r="B402" s="57">
        <v>44298</v>
      </c>
      <c r="C402" s="64" t="s">
        <v>73</v>
      </c>
      <c r="D402" s="58" t="s">
        <v>442</v>
      </c>
      <c r="E402" s="58" t="s">
        <v>443</v>
      </c>
      <c r="F402" s="65" t="s">
        <v>1888</v>
      </c>
      <c r="G402" s="358" t="s">
        <v>1896</v>
      </c>
      <c r="H402" s="66">
        <v>5946</v>
      </c>
      <c r="I402" s="60">
        <v>13770</v>
      </c>
      <c r="J402" s="60">
        <v>40270</v>
      </c>
      <c r="K402" s="61">
        <f t="shared" si="18"/>
        <v>26500</v>
      </c>
      <c r="L402" s="62" t="s">
        <v>75</v>
      </c>
      <c r="M402" s="67">
        <v>530</v>
      </c>
      <c r="N402" s="63">
        <f t="shared" si="17"/>
        <v>50</v>
      </c>
    </row>
    <row r="403" spans="2:14" x14ac:dyDescent="0.25">
      <c r="B403" s="57">
        <v>44298</v>
      </c>
      <c r="C403" s="64" t="s">
        <v>73</v>
      </c>
      <c r="D403" s="58" t="s">
        <v>359</v>
      </c>
      <c r="E403" s="58" t="s">
        <v>74</v>
      </c>
      <c r="F403" s="65" t="s">
        <v>223</v>
      </c>
      <c r="G403" s="65" t="s">
        <v>1893</v>
      </c>
      <c r="H403" s="66">
        <v>16027</v>
      </c>
      <c r="I403" s="60">
        <v>37870</v>
      </c>
      <c r="J403" s="60">
        <v>16770</v>
      </c>
      <c r="K403" s="61">
        <f t="shared" si="18"/>
        <v>-21100</v>
      </c>
      <c r="L403" s="62" t="s">
        <v>75</v>
      </c>
      <c r="M403" s="67">
        <v>420</v>
      </c>
      <c r="N403" s="63">
        <f t="shared" si="17"/>
        <v>-50.238095238095241</v>
      </c>
    </row>
    <row r="404" spans="2:14" x14ac:dyDescent="0.25">
      <c r="B404" s="57">
        <v>44298</v>
      </c>
      <c r="C404" s="64" t="s">
        <v>73</v>
      </c>
      <c r="D404" s="58"/>
      <c r="E404" s="58"/>
      <c r="F404" s="65"/>
      <c r="G404" s="65"/>
      <c r="H404" s="66"/>
      <c r="I404" s="60"/>
      <c r="J404" s="60"/>
      <c r="K404" s="61">
        <f t="shared" si="18"/>
        <v>0</v>
      </c>
      <c r="L404" s="62" t="s">
        <v>75</v>
      </c>
      <c r="M404" s="67"/>
      <c r="N404" s="63" t="e">
        <f t="shared" si="17"/>
        <v>#DIV/0!</v>
      </c>
    </row>
    <row r="405" spans="2:14" x14ac:dyDescent="0.25">
      <c r="B405" s="57">
        <v>44298</v>
      </c>
      <c r="C405" s="64" t="s">
        <v>73</v>
      </c>
      <c r="D405" s="58"/>
      <c r="E405" s="58"/>
      <c r="F405" s="65"/>
      <c r="G405" s="65"/>
      <c r="H405" s="66"/>
      <c r="I405" s="60"/>
      <c r="J405" s="60"/>
      <c r="K405" s="61">
        <f t="shared" si="18"/>
        <v>0</v>
      </c>
      <c r="L405" s="62" t="s">
        <v>75</v>
      </c>
      <c r="M405" s="67"/>
      <c r="N405" s="63" t="e">
        <f t="shared" si="17"/>
        <v>#DIV/0!</v>
      </c>
    </row>
    <row r="406" spans="2:14" x14ac:dyDescent="0.25">
      <c r="B406" s="57"/>
      <c r="C406" s="64"/>
      <c r="D406" s="58"/>
      <c r="E406" s="58"/>
      <c r="F406" s="65"/>
      <c r="G406" s="65"/>
      <c r="H406" s="66"/>
      <c r="I406" s="60"/>
      <c r="J406" s="60"/>
      <c r="K406" s="61">
        <f t="shared" si="18"/>
        <v>0</v>
      </c>
      <c r="L406" s="62" t="s">
        <v>75</v>
      </c>
      <c r="M406" s="67"/>
      <c r="N406" s="63" t="e">
        <f t="shared" si="17"/>
        <v>#DIV/0!</v>
      </c>
    </row>
    <row r="407" spans="2:14" x14ac:dyDescent="0.25">
      <c r="B407" s="57"/>
      <c r="C407" s="64"/>
      <c r="D407" s="58"/>
      <c r="E407" s="58"/>
      <c r="F407" s="65"/>
      <c r="G407" s="65"/>
      <c r="H407" s="66"/>
      <c r="I407" s="60"/>
      <c r="J407" s="60"/>
      <c r="K407" s="61">
        <f t="shared" si="18"/>
        <v>0</v>
      </c>
      <c r="L407" s="62" t="s">
        <v>75</v>
      </c>
      <c r="M407" s="67"/>
      <c r="N407" s="63" t="e">
        <f t="shared" si="17"/>
        <v>#DIV/0!</v>
      </c>
    </row>
    <row r="408" spans="2:14" x14ac:dyDescent="0.25">
      <c r="B408" s="57"/>
      <c r="C408" s="64"/>
      <c r="D408" s="58"/>
      <c r="E408" s="58"/>
      <c r="F408" s="65"/>
      <c r="G408" s="65"/>
      <c r="H408" s="66"/>
      <c r="I408" s="60"/>
      <c r="J408" s="60"/>
      <c r="K408" s="61">
        <f t="shared" si="18"/>
        <v>0</v>
      </c>
      <c r="L408" s="62" t="s">
        <v>75</v>
      </c>
      <c r="M408" s="67"/>
      <c r="N408" s="63" t="e">
        <f t="shared" si="17"/>
        <v>#DIV/0!</v>
      </c>
    </row>
    <row r="409" spans="2:14" x14ac:dyDescent="0.25">
      <c r="B409" s="57"/>
      <c r="C409" s="64"/>
      <c r="D409" s="58"/>
      <c r="E409" s="58"/>
      <c r="F409" s="65"/>
      <c r="G409" s="65"/>
      <c r="H409" s="66"/>
      <c r="I409" s="60"/>
      <c r="J409" s="60"/>
      <c r="K409" s="61">
        <f t="shared" si="18"/>
        <v>0</v>
      </c>
      <c r="L409" s="62" t="s">
        <v>75</v>
      </c>
      <c r="M409" s="67"/>
      <c r="N409" s="63" t="e">
        <f t="shared" si="17"/>
        <v>#DIV/0!</v>
      </c>
    </row>
    <row r="410" spans="2:14" x14ac:dyDescent="0.25">
      <c r="B410" s="57"/>
      <c r="C410" s="64"/>
      <c r="D410" s="58"/>
      <c r="E410" s="58"/>
      <c r="F410" s="65"/>
      <c r="G410" s="65"/>
      <c r="H410" s="66"/>
      <c r="I410" s="60"/>
      <c r="J410" s="60"/>
      <c r="K410" s="61">
        <f t="shared" si="18"/>
        <v>0</v>
      </c>
      <c r="L410" s="62" t="s">
        <v>75</v>
      </c>
      <c r="M410" s="67"/>
      <c r="N410" s="63" t="e">
        <f t="shared" si="17"/>
        <v>#DIV/0!</v>
      </c>
    </row>
    <row r="411" spans="2:14" x14ac:dyDescent="0.25">
      <c r="B411" s="57"/>
      <c r="C411" s="64"/>
      <c r="D411" s="58"/>
      <c r="E411" s="58"/>
      <c r="F411" s="65"/>
      <c r="G411" s="65"/>
      <c r="H411" s="66"/>
      <c r="I411" s="60"/>
      <c r="J411" s="60"/>
      <c r="K411" s="61">
        <f t="shared" si="18"/>
        <v>0</v>
      </c>
      <c r="L411" s="62" t="s">
        <v>75</v>
      </c>
      <c r="M411" s="67"/>
      <c r="N411" s="63" t="e">
        <f t="shared" si="17"/>
        <v>#DIV/0!</v>
      </c>
    </row>
    <row r="412" spans="2:14" x14ac:dyDescent="0.25">
      <c r="B412" s="57"/>
      <c r="C412" s="64"/>
      <c r="D412" s="58"/>
      <c r="E412" s="58"/>
      <c r="F412" s="65"/>
      <c r="G412" s="65"/>
      <c r="H412" s="66"/>
      <c r="I412" s="60"/>
      <c r="J412" s="60"/>
      <c r="K412" s="61">
        <f t="shared" si="18"/>
        <v>0</v>
      </c>
      <c r="L412" s="62" t="s">
        <v>75</v>
      </c>
      <c r="M412" s="67"/>
      <c r="N412" s="63" t="e">
        <f t="shared" si="17"/>
        <v>#DIV/0!</v>
      </c>
    </row>
    <row r="413" spans="2:14" x14ac:dyDescent="0.25">
      <c r="B413" s="57"/>
      <c r="C413" s="64"/>
      <c r="D413" s="58"/>
      <c r="E413" s="58"/>
      <c r="F413" s="65"/>
      <c r="G413" s="65"/>
      <c r="H413" s="66"/>
      <c r="I413" s="60"/>
      <c r="J413" s="60"/>
      <c r="K413" s="61">
        <f t="shared" si="18"/>
        <v>0</v>
      </c>
      <c r="L413" s="62" t="s">
        <v>75</v>
      </c>
      <c r="M413" s="67"/>
      <c r="N413" s="63" t="e">
        <f t="shared" si="17"/>
        <v>#DIV/0!</v>
      </c>
    </row>
    <row r="414" spans="2:14" x14ac:dyDescent="0.25">
      <c r="B414" s="57"/>
      <c r="C414" s="64"/>
      <c r="D414" s="58"/>
      <c r="E414" s="58"/>
      <c r="F414" s="65"/>
      <c r="G414" s="65"/>
      <c r="H414" s="66"/>
      <c r="I414" s="60"/>
      <c r="J414" s="60"/>
      <c r="K414" s="61">
        <f t="shared" si="18"/>
        <v>0</v>
      </c>
      <c r="L414" s="62" t="s">
        <v>75</v>
      </c>
      <c r="M414" s="67"/>
      <c r="N414" s="63" t="e">
        <f t="shared" si="17"/>
        <v>#DIV/0!</v>
      </c>
    </row>
    <row r="415" spans="2:14" x14ac:dyDescent="0.25">
      <c r="B415" s="57"/>
      <c r="C415" s="64"/>
      <c r="D415" s="58"/>
      <c r="E415" s="58"/>
      <c r="F415" s="65"/>
      <c r="G415" s="65"/>
      <c r="H415" s="66"/>
      <c r="I415" s="60"/>
      <c r="J415" s="60"/>
      <c r="K415" s="61">
        <f t="shared" si="18"/>
        <v>0</v>
      </c>
      <c r="L415" s="62" t="s">
        <v>75</v>
      </c>
      <c r="M415" s="67"/>
      <c r="N415" s="63" t="e">
        <f t="shared" ref="N415:N464" si="19">+K415/M415</f>
        <v>#DIV/0!</v>
      </c>
    </row>
    <row r="416" spans="2:14" x14ac:dyDescent="0.25">
      <c r="B416" s="57"/>
      <c r="C416" s="64"/>
      <c r="D416" s="58"/>
      <c r="E416" s="58"/>
      <c r="F416" s="65"/>
      <c r="G416" s="65"/>
      <c r="H416" s="66"/>
      <c r="I416" s="60"/>
      <c r="J416" s="60"/>
      <c r="K416" s="61">
        <f t="shared" si="18"/>
        <v>0</v>
      </c>
      <c r="L416" s="62" t="s">
        <v>75</v>
      </c>
      <c r="M416" s="67"/>
      <c r="N416" s="63" t="e">
        <f t="shared" si="19"/>
        <v>#DIV/0!</v>
      </c>
    </row>
    <row r="417" spans="2:14" x14ac:dyDescent="0.25">
      <c r="B417" s="57"/>
      <c r="C417" s="64"/>
      <c r="D417" s="58"/>
      <c r="E417" s="58"/>
      <c r="F417" s="65"/>
      <c r="G417" s="65"/>
      <c r="H417" s="66"/>
      <c r="I417" s="60"/>
      <c r="J417" s="60"/>
      <c r="K417" s="61">
        <f t="shared" si="18"/>
        <v>0</v>
      </c>
      <c r="L417" s="62" t="s">
        <v>75</v>
      </c>
      <c r="M417" s="67"/>
      <c r="N417" s="63" t="e">
        <f t="shared" si="19"/>
        <v>#DIV/0!</v>
      </c>
    </row>
    <row r="418" spans="2:14" x14ac:dyDescent="0.25">
      <c r="B418" s="57"/>
      <c r="C418" s="64"/>
      <c r="D418" s="58"/>
      <c r="E418" s="58"/>
      <c r="F418" s="65"/>
      <c r="G418" s="65"/>
      <c r="H418" s="66"/>
      <c r="I418" s="60"/>
      <c r="J418" s="60"/>
      <c r="K418" s="61">
        <f t="shared" si="18"/>
        <v>0</v>
      </c>
      <c r="L418" s="62" t="s">
        <v>75</v>
      </c>
      <c r="M418" s="67"/>
      <c r="N418" s="63" t="e">
        <f t="shared" si="19"/>
        <v>#DIV/0!</v>
      </c>
    </row>
    <row r="419" spans="2:14" x14ac:dyDescent="0.25">
      <c r="B419" s="57"/>
      <c r="C419" s="64"/>
      <c r="D419" s="58"/>
      <c r="E419" s="58"/>
      <c r="F419" s="65"/>
      <c r="G419" s="65"/>
      <c r="H419" s="66"/>
      <c r="I419" s="60"/>
      <c r="J419" s="60"/>
      <c r="K419" s="61">
        <f t="shared" si="18"/>
        <v>0</v>
      </c>
      <c r="L419" s="62" t="s">
        <v>75</v>
      </c>
      <c r="M419" s="67"/>
      <c r="N419" s="63" t="e">
        <f t="shared" si="19"/>
        <v>#DIV/0!</v>
      </c>
    </row>
    <row r="420" spans="2:14" x14ac:dyDescent="0.25">
      <c r="B420" s="57"/>
      <c r="C420" s="64"/>
      <c r="D420" s="58"/>
      <c r="E420" s="58"/>
      <c r="F420" s="65"/>
      <c r="G420" s="65"/>
      <c r="H420" s="66"/>
      <c r="I420" s="60"/>
      <c r="J420" s="60"/>
      <c r="K420" s="61">
        <f t="shared" si="18"/>
        <v>0</v>
      </c>
      <c r="L420" s="62" t="s">
        <v>75</v>
      </c>
      <c r="M420" s="67"/>
      <c r="N420" s="63" t="e">
        <f t="shared" si="19"/>
        <v>#DIV/0!</v>
      </c>
    </row>
    <row r="421" spans="2:14" x14ac:dyDescent="0.25">
      <c r="B421" s="57"/>
      <c r="C421" s="64"/>
      <c r="D421" s="58"/>
      <c r="E421" s="58"/>
      <c r="F421" s="65"/>
      <c r="G421" s="65"/>
      <c r="H421" s="66"/>
      <c r="I421" s="60"/>
      <c r="J421" s="60"/>
      <c r="K421" s="61">
        <f t="shared" si="18"/>
        <v>0</v>
      </c>
      <c r="L421" s="62" t="s">
        <v>75</v>
      </c>
      <c r="M421" s="67"/>
      <c r="N421" s="63" t="e">
        <f t="shared" si="19"/>
        <v>#DIV/0!</v>
      </c>
    </row>
    <row r="422" spans="2:14" x14ac:dyDescent="0.25">
      <c r="B422" s="57"/>
      <c r="C422" s="64"/>
      <c r="D422" s="58"/>
      <c r="E422" s="58"/>
      <c r="F422" s="65"/>
      <c r="G422" s="65"/>
      <c r="H422" s="66"/>
      <c r="I422" s="60"/>
      <c r="J422" s="60"/>
      <c r="K422" s="61">
        <f t="shared" si="18"/>
        <v>0</v>
      </c>
      <c r="L422" s="62" t="s">
        <v>75</v>
      </c>
      <c r="M422" s="67"/>
      <c r="N422" s="63" t="e">
        <f t="shared" si="19"/>
        <v>#DIV/0!</v>
      </c>
    </row>
    <row r="423" spans="2:14" x14ac:dyDescent="0.25">
      <c r="B423" s="57"/>
      <c r="C423" s="64"/>
      <c r="D423" s="58"/>
      <c r="E423" s="58"/>
      <c r="F423" s="65"/>
      <c r="G423" s="65"/>
      <c r="H423" s="66"/>
      <c r="I423" s="60"/>
      <c r="J423" s="60"/>
      <c r="K423" s="61">
        <f t="shared" si="18"/>
        <v>0</v>
      </c>
      <c r="L423" s="62" t="s">
        <v>75</v>
      </c>
      <c r="M423" s="67"/>
      <c r="N423" s="63" t="e">
        <f t="shared" si="19"/>
        <v>#DIV/0!</v>
      </c>
    </row>
    <row r="424" spans="2:14" x14ac:dyDescent="0.25">
      <c r="B424" s="57"/>
      <c r="C424" s="64"/>
      <c r="D424" s="58"/>
      <c r="E424" s="58"/>
      <c r="F424" s="65"/>
      <c r="G424" s="65"/>
      <c r="H424" s="66"/>
      <c r="I424" s="60"/>
      <c r="J424" s="60"/>
      <c r="K424" s="61">
        <f t="shared" si="18"/>
        <v>0</v>
      </c>
      <c r="L424" s="62" t="s">
        <v>75</v>
      </c>
      <c r="M424" s="67"/>
      <c r="N424" s="63" t="e">
        <f t="shared" si="19"/>
        <v>#DIV/0!</v>
      </c>
    </row>
    <row r="425" spans="2:14" x14ac:dyDescent="0.25">
      <c r="B425" s="57"/>
      <c r="C425" s="64"/>
      <c r="D425" s="58"/>
      <c r="E425" s="58"/>
      <c r="F425" s="65"/>
      <c r="G425" s="65"/>
      <c r="H425" s="66"/>
      <c r="I425" s="60"/>
      <c r="J425" s="60"/>
      <c r="K425" s="61">
        <f t="shared" si="18"/>
        <v>0</v>
      </c>
      <c r="L425" s="62" t="s">
        <v>75</v>
      </c>
      <c r="M425" s="67"/>
      <c r="N425" s="63" t="e">
        <f t="shared" si="19"/>
        <v>#DIV/0!</v>
      </c>
    </row>
    <row r="426" spans="2:14" x14ac:dyDescent="0.25">
      <c r="B426" s="57"/>
      <c r="C426" s="64"/>
      <c r="D426" s="58"/>
      <c r="E426" s="58"/>
      <c r="F426" s="65"/>
      <c r="G426" s="65"/>
      <c r="H426" s="66"/>
      <c r="I426" s="60"/>
      <c r="J426" s="60"/>
      <c r="K426" s="61">
        <f t="shared" si="18"/>
        <v>0</v>
      </c>
      <c r="L426" s="62" t="s">
        <v>75</v>
      </c>
      <c r="M426" s="67"/>
      <c r="N426" s="63" t="e">
        <f t="shared" si="19"/>
        <v>#DIV/0!</v>
      </c>
    </row>
    <row r="427" spans="2:14" x14ac:dyDescent="0.25">
      <c r="B427" s="57"/>
      <c r="C427" s="64"/>
      <c r="D427" s="58"/>
      <c r="E427" s="58"/>
      <c r="F427" s="65"/>
      <c r="G427" s="65"/>
      <c r="H427" s="66"/>
      <c r="I427" s="60"/>
      <c r="J427" s="60"/>
      <c r="K427" s="61">
        <f t="shared" si="18"/>
        <v>0</v>
      </c>
      <c r="L427" s="62" t="s">
        <v>75</v>
      </c>
      <c r="M427" s="67"/>
      <c r="N427" s="63" t="e">
        <f t="shared" si="19"/>
        <v>#DIV/0!</v>
      </c>
    </row>
    <row r="428" spans="2:14" x14ac:dyDescent="0.25">
      <c r="B428" s="57"/>
      <c r="C428" s="64"/>
      <c r="D428" s="58"/>
      <c r="E428" s="58"/>
      <c r="F428" s="65"/>
      <c r="G428" s="65"/>
      <c r="H428" s="66"/>
      <c r="I428" s="60"/>
      <c r="J428" s="60"/>
      <c r="K428" s="61">
        <f t="shared" si="18"/>
        <v>0</v>
      </c>
      <c r="L428" s="62" t="s">
        <v>75</v>
      </c>
      <c r="M428" s="67"/>
      <c r="N428" s="63" t="e">
        <f t="shared" si="19"/>
        <v>#DIV/0!</v>
      </c>
    </row>
    <row r="429" spans="2:14" x14ac:dyDescent="0.25">
      <c r="B429" s="57"/>
      <c r="C429" s="64"/>
      <c r="D429" s="58"/>
      <c r="E429" s="58"/>
      <c r="F429" s="65"/>
      <c r="G429" s="65"/>
      <c r="H429" s="66"/>
      <c r="I429" s="60"/>
      <c r="J429" s="60"/>
      <c r="K429" s="61">
        <f t="shared" si="18"/>
        <v>0</v>
      </c>
      <c r="L429" s="62" t="s">
        <v>75</v>
      </c>
      <c r="M429" s="67"/>
      <c r="N429" s="63" t="e">
        <f t="shared" si="19"/>
        <v>#DIV/0!</v>
      </c>
    </row>
    <row r="430" spans="2:14" x14ac:dyDescent="0.25">
      <c r="B430" s="57"/>
      <c r="C430" s="64"/>
      <c r="D430" s="58"/>
      <c r="E430" s="58"/>
      <c r="F430" s="65"/>
      <c r="G430" s="65"/>
      <c r="H430" s="66"/>
      <c r="I430" s="60"/>
      <c r="J430" s="60"/>
      <c r="K430" s="61">
        <f t="shared" si="18"/>
        <v>0</v>
      </c>
      <c r="L430" s="62" t="s">
        <v>75</v>
      </c>
      <c r="M430" s="67"/>
      <c r="N430" s="63" t="e">
        <f t="shared" si="19"/>
        <v>#DIV/0!</v>
      </c>
    </row>
    <row r="431" spans="2:14" x14ac:dyDescent="0.25">
      <c r="B431" s="57"/>
      <c r="C431" s="64"/>
      <c r="D431" s="58"/>
      <c r="E431" s="58"/>
      <c r="F431" s="65"/>
      <c r="G431" s="65"/>
      <c r="H431" s="66"/>
      <c r="I431" s="60"/>
      <c r="J431" s="60"/>
      <c r="K431" s="61">
        <f t="shared" si="18"/>
        <v>0</v>
      </c>
      <c r="L431" s="62" t="s">
        <v>75</v>
      </c>
      <c r="M431" s="67"/>
      <c r="N431" s="63" t="e">
        <f t="shared" si="19"/>
        <v>#DIV/0!</v>
      </c>
    </row>
    <row r="432" spans="2:14" x14ac:dyDescent="0.25">
      <c r="B432" s="57"/>
      <c r="C432" s="64"/>
      <c r="D432" s="58"/>
      <c r="E432" s="58"/>
      <c r="F432" s="65"/>
      <c r="G432" s="65"/>
      <c r="H432" s="66"/>
      <c r="I432" s="60"/>
      <c r="J432" s="60"/>
      <c r="K432" s="61">
        <f t="shared" si="18"/>
        <v>0</v>
      </c>
      <c r="L432" s="62" t="s">
        <v>75</v>
      </c>
      <c r="M432" s="67"/>
      <c r="N432" s="63" t="e">
        <f t="shared" si="19"/>
        <v>#DIV/0!</v>
      </c>
    </row>
    <row r="433" spans="2:14" x14ac:dyDescent="0.25">
      <c r="B433" s="57"/>
      <c r="C433" s="64"/>
      <c r="D433" s="58"/>
      <c r="E433" s="58"/>
      <c r="F433" s="65"/>
      <c r="G433" s="65"/>
      <c r="H433" s="66"/>
      <c r="I433" s="60"/>
      <c r="J433" s="60"/>
      <c r="K433" s="61">
        <f t="shared" si="18"/>
        <v>0</v>
      </c>
      <c r="L433" s="62" t="s">
        <v>75</v>
      </c>
      <c r="M433" s="67"/>
      <c r="N433" s="63" t="e">
        <f t="shared" si="19"/>
        <v>#DIV/0!</v>
      </c>
    </row>
    <row r="434" spans="2:14" x14ac:dyDescent="0.25">
      <c r="B434" s="57"/>
      <c r="C434" s="64"/>
      <c r="D434" s="58"/>
      <c r="E434" s="58"/>
      <c r="F434" s="65"/>
      <c r="G434" s="65"/>
      <c r="H434" s="66"/>
      <c r="I434" s="60"/>
      <c r="J434" s="60"/>
      <c r="K434" s="61">
        <f t="shared" si="18"/>
        <v>0</v>
      </c>
      <c r="L434" s="62" t="s">
        <v>75</v>
      </c>
      <c r="M434" s="67"/>
      <c r="N434" s="63" t="e">
        <f t="shared" si="19"/>
        <v>#DIV/0!</v>
      </c>
    </row>
    <row r="435" spans="2:14" x14ac:dyDescent="0.25">
      <c r="B435" s="57"/>
      <c r="C435" s="64"/>
      <c r="D435" s="58"/>
      <c r="E435" s="58"/>
      <c r="F435" s="65"/>
      <c r="G435" s="65"/>
      <c r="H435" s="66"/>
      <c r="I435" s="60"/>
      <c r="J435" s="60"/>
      <c r="K435" s="61">
        <f t="shared" si="18"/>
        <v>0</v>
      </c>
      <c r="L435" s="62" t="s">
        <v>75</v>
      </c>
      <c r="M435" s="67"/>
      <c r="N435" s="63" t="e">
        <f t="shared" si="19"/>
        <v>#DIV/0!</v>
      </c>
    </row>
    <row r="436" spans="2:14" x14ac:dyDescent="0.25">
      <c r="B436" s="57"/>
      <c r="C436" s="64"/>
      <c r="D436" s="58"/>
      <c r="E436" s="58"/>
      <c r="F436" s="65"/>
      <c r="G436" s="65"/>
      <c r="H436" s="66"/>
      <c r="I436" s="60"/>
      <c r="J436" s="60"/>
      <c r="K436" s="61">
        <f t="shared" si="18"/>
        <v>0</v>
      </c>
      <c r="L436" s="62" t="s">
        <v>75</v>
      </c>
      <c r="M436" s="67"/>
      <c r="N436" s="63" t="e">
        <f t="shared" si="19"/>
        <v>#DIV/0!</v>
      </c>
    </row>
    <row r="437" spans="2:14" x14ac:dyDescent="0.25">
      <c r="B437" s="57"/>
      <c r="C437" s="64"/>
      <c r="D437" s="58"/>
      <c r="E437" s="58"/>
      <c r="F437" s="65"/>
      <c r="G437" s="65"/>
      <c r="H437" s="66"/>
      <c r="I437" s="60"/>
      <c r="J437" s="60"/>
      <c r="K437" s="61">
        <f t="shared" si="18"/>
        <v>0</v>
      </c>
      <c r="L437" s="62" t="s">
        <v>75</v>
      </c>
      <c r="M437" s="67"/>
      <c r="N437" s="63" t="e">
        <f t="shared" si="19"/>
        <v>#DIV/0!</v>
      </c>
    </row>
    <row r="438" spans="2:14" x14ac:dyDescent="0.25">
      <c r="B438" s="57"/>
      <c r="C438" s="64"/>
      <c r="D438" s="58"/>
      <c r="E438" s="58"/>
      <c r="F438" s="65"/>
      <c r="G438" s="65"/>
      <c r="H438" s="66"/>
      <c r="I438" s="60"/>
      <c r="J438" s="60"/>
      <c r="K438" s="61">
        <f t="shared" si="18"/>
        <v>0</v>
      </c>
      <c r="L438" s="62" t="s">
        <v>75</v>
      </c>
      <c r="M438" s="67"/>
      <c r="N438" s="63" t="e">
        <f t="shared" si="19"/>
        <v>#DIV/0!</v>
      </c>
    </row>
    <row r="439" spans="2:14" x14ac:dyDescent="0.25">
      <c r="B439" s="57"/>
      <c r="C439" s="64"/>
      <c r="D439" s="58"/>
      <c r="E439" s="58"/>
      <c r="F439" s="65"/>
      <c r="G439" s="65"/>
      <c r="H439" s="66"/>
      <c r="I439" s="60"/>
      <c r="J439" s="60"/>
      <c r="K439" s="61">
        <f t="shared" si="18"/>
        <v>0</v>
      </c>
      <c r="L439" s="62" t="s">
        <v>75</v>
      </c>
      <c r="M439" s="67"/>
      <c r="N439" s="63" t="e">
        <f t="shared" si="19"/>
        <v>#DIV/0!</v>
      </c>
    </row>
    <row r="440" spans="2:14" x14ac:dyDescent="0.25">
      <c r="B440" s="57"/>
      <c r="C440" s="64"/>
      <c r="D440" s="58"/>
      <c r="E440" s="58"/>
      <c r="F440" s="65"/>
      <c r="G440" s="65"/>
      <c r="H440" s="66"/>
      <c r="I440" s="60"/>
      <c r="J440" s="60"/>
      <c r="K440" s="61">
        <f t="shared" si="18"/>
        <v>0</v>
      </c>
      <c r="L440" s="62" t="s">
        <v>75</v>
      </c>
      <c r="M440" s="67"/>
      <c r="N440" s="63" t="e">
        <f t="shared" si="19"/>
        <v>#DIV/0!</v>
      </c>
    </row>
    <row r="441" spans="2:14" x14ac:dyDescent="0.25">
      <c r="B441" s="57"/>
      <c r="C441" s="64"/>
      <c r="D441" s="58"/>
      <c r="E441" s="58"/>
      <c r="F441" s="65"/>
      <c r="G441" s="65"/>
      <c r="H441" s="66"/>
      <c r="I441" s="60"/>
      <c r="J441" s="60"/>
      <c r="K441" s="61">
        <f t="shared" si="18"/>
        <v>0</v>
      </c>
      <c r="L441" s="62" t="s">
        <v>75</v>
      </c>
      <c r="M441" s="67"/>
      <c r="N441" s="63" t="e">
        <f t="shared" si="19"/>
        <v>#DIV/0!</v>
      </c>
    </row>
    <row r="442" spans="2:14" x14ac:dyDescent="0.25">
      <c r="B442" s="57"/>
      <c r="C442" s="64"/>
      <c r="D442" s="58"/>
      <c r="E442" s="58"/>
      <c r="F442" s="65"/>
      <c r="G442" s="65"/>
      <c r="H442" s="66"/>
      <c r="I442" s="60"/>
      <c r="J442" s="60"/>
      <c r="K442" s="61">
        <f t="shared" ref="K442:K505" si="20">+J442-I442</f>
        <v>0</v>
      </c>
      <c r="L442" s="62" t="s">
        <v>75</v>
      </c>
      <c r="M442" s="67"/>
      <c r="N442" s="63" t="e">
        <f t="shared" si="19"/>
        <v>#DIV/0!</v>
      </c>
    </row>
    <row r="443" spans="2:14" x14ac:dyDescent="0.25">
      <c r="B443" s="57"/>
      <c r="C443" s="64"/>
      <c r="D443" s="58"/>
      <c r="E443" s="58"/>
      <c r="F443" s="65"/>
      <c r="G443" s="65"/>
      <c r="H443" s="66"/>
      <c r="I443" s="60"/>
      <c r="J443" s="60"/>
      <c r="K443" s="61">
        <f t="shared" si="20"/>
        <v>0</v>
      </c>
      <c r="L443" s="62" t="s">
        <v>75</v>
      </c>
      <c r="M443" s="67"/>
      <c r="N443" s="63" t="e">
        <f t="shared" si="19"/>
        <v>#DIV/0!</v>
      </c>
    </row>
    <row r="444" spans="2:14" x14ac:dyDescent="0.25">
      <c r="B444" s="57"/>
      <c r="C444" s="64"/>
      <c r="D444" s="58"/>
      <c r="E444" s="58"/>
      <c r="F444" s="65"/>
      <c r="G444" s="65"/>
      <c r="H444" s="66"/>
      <c r="I444" s="60"/>
      <c r="J444" s="60"/>
      <c r="K444" s="61">
        <f t="shared" si="20"/>
        <v>0</v>
      </c>
      <c r="L444" s="62" t="s">
        <v>75</v>
      </c>
      <c r="M444" s="67"/>
      <c r="N444" s="63" t="e">
        <f t="shared" si="19"/>
        <v>#DIV/0!</v>
      </c>
    </row>
    <row r="445" spans="2:14" x14ac:dyDescent="0.25">
      <c r="B445" s="57"/>
      <c r="C445" s="64"/>
      <c r="D445" s="58"/>
      <c r="E445" s="58"/>
      <c r="F445" s="65"/>
      <c r="G445" s="65"/>
      <c r="H445" s="66"/>
      <c r="I445" s="60"/>
      <c r="J445" s="60"/>
      <c r="K445" s="61">
        <f t="shared" si="20"/>
        <v>0</v>
      </c>
      <c r="L445" s="62" t="s">
        <v>75</v>
      </c>
      <c r="M445" s="67"/>
      <c r="N445" s="63" t="e">
        <f t="shared" si="19"/>
        <v>#DIV/0!</v>
      </c>
    </row>
    <row r="446" spans="2:14" x14ac:dyDescent="0.25">
      <c r="B446" s="57"/>
      <c r="C446" s="64"/>
      <c r="D446" s="58"/>
      <c r="E446" s="58"/>
      <c r="F446" s="65"/>
      <c r="G446" s="65"/>
      <c r="H446" s="66"/>
      <c r="I446" s="60"/>
      <c r="J446" s="60"/>
      <c r="K446" s="61">
        <f t="shared" si="20"/>
        <v>0</v>
      </c>
      <c r="L446" s="62" t="s">
        <v>75</v>
      </c>
      <c r="M446" s="67"/>
      <c r="N446" s="63" t="e">
        <f t="shared" si="19"/>
        <v>#DIV/0!</v>
      </c>
    </row>
    <row r="447" spans="2:14" x14ac:dyDescent="0.25">
      <c r="B447" s="57"/>
      <c r="C447" s="64"/>
      <c r="D447" s="58"/>
      <c r="E447" s="58"/>
      <c r="F447" s="65"/>
      <c r="G447" s="65"/>
      <c r="H447" s="66"/>
      <c r="I447" s="60"/>
      <c r="J447" s="60"/>
      <c r="K447" s="61">
        <f t="shared" si="20"/>
        <v>0</v>
      </c>
      <c r="L447" s="62" t="s">
        <v>75</v>
      </c>
      <c r="M447" s="67"/>
      <c r="N447" s="63" t="e">
        <f t="shared" si="19"/>
        <v>#DIV/0!</v>
      </c>
    </row>
    <row r="448" spans="2:14" x14ac:dyDescent="0.25">
      <c r="B448" s="57"/>
      <c r="C448" s="64"/>
      <c r="D448" s="58"/>
      <c r="E448" s="58"/>
      <c r="F448" s="65"/>
      <c r="G448" s="65"/>
      <c r="H448" s="66"/>
      <c r="I448" s="60"/>
      <c r="J448" s="60"/>
      <c r="K448" s="61">
        <f t="shared" si="20"/>
        <v>0</v>
      </c>
      <c r="L448" s="62" t="s">
        <v>75</v>
      </c>
      <c r="M448" s="67"/>
      <c r="N448" s="63" t="e">
        <f t="shared" si="19"/>
        <v>#DIV/0!</v>
      </c>
    </row>
    <row r="449" spans="2:14" x14ac:dyDescent="0.25">
      <c r="B449" s="57"/>
      <c r="C449" s="64"/>
      <c r="D449" s="58"/>
      <c r="E449" s="58"/>
      <c r="F449" s="65"/>
      <c r="G449" s="65"/>
      <c r="H449" s="66"/>
      <c r="I449" s="60"/>
      <c r="J449" s="60"/>
      <c r="K449" s="61">
        <f t="shared" si="20"/>
        <v>0</v>
      </c>
      <c r="L449" s="62" t="s">
        <v>75</v>
      </c>
      <c r="M449" s="67"/>
      <c r="N449" s="63" t="e">
        <f t="shared" si="19"/>
        <v>#DIV/0!</v>
      </c>
    </row>
    <row r="450" spans="2:14" x14ac:dyDescent="0.25">
      <c r="B450" s="57"/>
      <c r="C450" s="64"/>
      <c r="D450" s="58"/>
      <c r="E450" s="58"/>
      <c r="F450" s="65"/>
      <c r="G450" s="65"/>
      <c r="H450" s="66"/>
      <c r="I450" s="60"/>
      <c r="J450" s="60"/>
      <c r="K450" s="61">
        <f t="shared" si="20"/>
        <v>0</v>
      </c>
      <c r="L450" s="62" t="s">
        <v>75</v>
      </c>
      <c r="M450" s="67"/>
      <c r="N450" s="63" t="e">
        <f t="shared" si="19"/>
        <v>#DIV/0!</v>
      </c>
    </row>
    <row r="451" spans="2:14" x14ac:dyDescent="0.25">
      <c r="B451" s="57"/>
      <c r="C451" s="64"/>
      <c r="D451" s="58"/>
      <c r="E451" s="58"/>
      <c r="F451" s="65"/>
      <c r="G451" s="65"/>
      <c r="H451" s="66"/>
      <c r="I451" s="60"/>
      <c r="J451" s="60"/>
      <c r="K451" s="61">
        <f t="shared" si="20"/>
        <v>0</v>
      </c>
      <c r="L451" s="62" t="s">
        <v>75</v>
      </c>
      <c r="M451" s="67"/>
      <c r="N451" s="63" t="e">
        <f t="shared" si="19"/>
        <v>#DIV/0!</v>
      </c>
    </row>
    <row r="452" spans="2:14" x14ac:dyDescent="0.25">
      <c r="B452" s="57"/>
      <c r="C452" s="64"/>
      <c r="D452" s="58"/>
      <c r="E452" s="58"/>
      <c r="F452" s="65"/>
      <c r="G452" s="65"/>
      <c r="H452" s="66"/>
      <c r="I452" s="60"/>
      <c r="J452" s="60"/>
      <c r="K452" s="61">
        <f t="shared" si="20"/>
        <v>0</v>
      </c>
      <c r="L452" s="62" t="s">
        <v>75</v>
      </c>
      <c r="M452" s="67"/>
      <c r="N452" s="63" t="e">
        <f t="shared" si="19"/>
        <v>#DIV/0!</v>
      </c>
    </row>
    <row r="453" spans="2:14" x14ac:dyDescent="0.25">
      <c r="B453" s="57"/>
      <c r="C453" s="64"/>
      <c r="D453" s="58"/>
      <c r="E453" s="58"/>
      <c r="F453" s="65"/>
      <c r="G453" s="65"/>
      <c r="H453" s="66"/>
      <c r="I453" s="60"/>
      <c r="J453" s="60"/>
      <c r="K453" s="61">
        <f t="shared" si="20"/>
        <v>0</v>
      </c>
      <c r="L453" s="62" t="s">
        <v>75</v>
      </c>
      <c r="M453" s="67"/>
      <c r="N453" s="63" t="e">
        <f t="shared" si="19"/>
        <v>#DIV/0!</v>
      </c>
    </row>
    <row r="454" spans="2:14" x14ac:dyDescent="0.25">
      <c r="B454" s="57"/>
      <c r="C454" s="64"/>
      <c r="D454" s="58"/>
      <c r="E454" s="58"/>
      <c r="F454" s="65"/>
      <c r="G454" s="65"/>
      <c r="H454" s="66"/>
      <c r="I454" s="60"/>
      <c r="J454" s="60"/>
      <c r="K454" s="61">
        <f t="shared" si="20"/>
        <v>0</v>
      </c>
      <c r="L454" s="62" t="s">
        <v>75</v>
      </c>
      <c r="M454" s="67"/>
      <c r="N454" s="63" t="e">
        <f t="shared" si="19"/>
        <v>#DIV/0!</v>
      </c>
    </row>
    <row r="455" spans="2:14" x14ac:dyDescent="0.25">
      <c r="B455" s="57"/>
      <c r="C455" s="64"/>
      <c r="D455" s="58"/>
      <c r="E455" s="58"/>
      <c r="F455" s="65"/>
      <c r="G455" s="65"/>
      <c r="H455" s="66"/>
      <c r="I455" s="60"/>
      <c r="J455" s="60"/>
      <c r="K455" s="61">
        <f t="shared" si="20"/>
        <v>0</v>
      </c>
      <c r="L455" s="62" t="s">
        <v>75</v>
      </c>
      <c r="M455" s="67"/>
      <c r="N455" s="63" t="e">
        <f t="shared" si="19"/>
        <v>#DIV/0!</v>
      </c>
    </row>
    <row r="456" spans="2:14" x14ac:dyDescent="0.25">
      <c r="B456" s="57"/>
      <c r="C456" s="64"/>
      <c r="D456" s="58"/>
      <c r="E456" s="58"/>
      <c r="F456" s="65"/>
      <c r="G456" s="65"/>
      <c r="H456" s="66"/>
      <c r="I456" s="60"/>
      <c r="J456" s="60"/>
      <c r="K456" s="61">
        <f t="shared" si="20"/>
        <v>0</v>
      </c>
      <c r="L456" s="62" t="s">
        <v>75</v>
      </c>
      <c r="M456" s="67"/>
      <c r="N456" s="63" t="e">
        <f t="shared" si="19"/>
        <v>#DIV/0!</v>
      </c>
    </row>
    <row r="457" spans="2:14" x14ac:dyDescent="0.25">
      <c r="B457" s="57"/>
      <c r="C457" s="64"/>
      <c r="D457" s="58"/>
      <c r="E457" s="58"/>
      <c r="F457" s="65"/>
      <c r="G457" s="65"/>
      <c r="H457" s="66"/>
      <c r="I457" s="60"/>
      <c r="J457" s="60"/>
      <c r="K457" s="61">
        <f t="shared" si="20"/>
        <v>0</v>
      </c>
      <c r="L457" s="62" t="s">
        <v>75</v>
      </c>
      <c r="M457" s="67"/>
      <c r="N457" s="63" t="e">
        <f t="shared" si="19"/>
        <v>#DIV/0!</v>
      </c>
    </row>
    <row r="458" spans="2:14" x14ac:dyDescent="0.25">
      <c r="B458" s="57"/>
      <c r="C458" s="64"/>
      <c r="D458" s="58"/>
      <c r="E458" s="58"/>
      <c r="F458" s="65"/>
      <c r="G458" s="65"/>
      <c r="H458" s="66"/>
      <c r="I458" s="60"/>
      <c r="J458" s="60"/>
      <c r="K458" s="61">
        <f t="shared" si="20"/>
        <v>0</v>
      </c>
      <c r="L458" s="62" t="s">
        <v>75</v>
      </c>
      <c r="M458" s="67"/>
      <c r="N458" s="63" t="e">
        <f t="shared" si="19"/>
        <v>#DIV/0!</v>
      </c>
    </row>
    <row r="459" spans="2:14" x14ac:dyDescent="0.25">
      <c r="B459" s="57"/>
      <c r="C459" s="64"/>
      <c r="D459" s="58"/>
      <c r="E459" s="58"/>
      <c r="F459" s="65"/>
      <c r="G459" s="65"/>
      <c r="H459" s="66"/>
      <c r="I459" s="60"/>
      <c r="J459" s="60"/>
      <c r="K459" s="61">
        <f t="shared" si="20"/>
        <v>0</v>
      </c>
      <c r="L459" s="62" t="s">
        <v>75</v>
      </c>
      <c r="M459" s="67"/>
      <c r="N459" s="63" t="e">
        <f t="shared" si="19"/>
        <v>#DIV/0!</v>
      </c>
    </row>
    <row r="460" spans="2:14" x14ac:dyDescent="0.25">
      <c r="B460" s="57"/>
      <c r="C460" s="64"/>
      <c r="D460" s="58"/>
      <c r="E460" s="58"/>
      <c r="F460" s="65"/>
      <c r="G460" s="65"/>
      <c r="H460" s="66"/>
      <c r="I460" s="60"/>
      <c r="J460" s="60"/>
      <c r="K460" s="61">
        <f t="shared" si="20"/>
        <v>0</v>
      </c>
      <c r="L460" s="62" t="s">
        <v>75</v>
      </c>
      <c r="M460" s="67"/>
      <c r="N460" s="63" t="e">
        <f t="shared" si="19"/>
        <v>#DIV/0!</v>
      </c>
    </row>
    <row r="461" spans="2:14" x14ac:dyDescent="0.25">
      <c r="B461" s="57"/>
      <c r="C461" s="64"/>
      <c r="D461" s="58"/>
      <c r="E461" s="58"/>
      <c r="F461" s="65"/>
      <c r="G461" s="65"/>
      <c r="H461" s="66"/>
      <c r="I461" s="60"/>
      <c r="J461" s="60"/>
      <c r="K461" s="61">
        <f t="shared" si="20"/>
        <v>0</v>
      </c>
      <c r="L461" s="62" t="s">
        <v>75</v>
      </c>
      <c r="M461" s="67"/>
      <c r="N461" s="63" t="e">
        <f t="shared" si="19"/>
        <v>#DIV/0!</v>
      </c>
    </row>
    <row r="462" spans="2:14" x14ac:dyDescent="0.25">
      <c r="B462" s="57"/>
      <c r="C462" s="64"/>
      <c r="D462" s="58"/>
      <c r="E462" s="58"/>
      <c r="F462" s="65"/>
      <c r="G462" s="65"/>
      <c r="H462" s="66"/>
      <c r="I462" s="60"/>
      <c r="J462" s="60"/>
      <c r="K462" s="61">
        <f t="shared" si="20"/>
        <v>0</v>
      </c>
      <c r="L462" s="62" t="s">
        <v>75</v>
      </c>
      <c r="M462" s="67"/>
      <c r="N462" s="63" t="e">
        <f t="shared" si="19"/>
        <v>#DIV/0!</v>
      </c>
    </row>
    <row r="463" spans="2:14" x14ac:dyDescent="0.25">
      <c r="B463" s="57"/>
      <c r="C463" s="64"/>
      <c r="D463" s="58"/>
      <c r="E463" s="58"/>
      <c r="F463" s="65"/>
      <c r="G463" s="65"/>
      <c r="H463" s="66"/>
      <c r="I463" s="60"/>
      <c r="J463" s="60"/>
      <c r="K463" s="61">
        <f t="shared" si="20"/>
        <v>0</v>
      </c>
      <c r="L463" s="62" t="s">
        <v>75</v>
      </c>
      <c r="M463" s="67"/>
      <c r="N463" s="63" t="e">
        <f t="shared" si="19"/>
        <v>#DIV/0!</v>
      </c>
    </row>
    <row r="464" spans="2:14" x14ac:dyDescent="0.25">
      <c r="B464" s="57"/>
      <c r="C464" s="64"/>
      <c r="D464" s="58"/>
      <c r="E464" s="58"/>
      <c r="F464" s="65"/>
      <c r="G464" s="65"/>
      <c r="H464" s="66"/>
      <c r="I464" s="60"/>
      <c r="J464" s="60"/>
      <c r="K464" s="61">
        <f t="shared" si="20"/>
        <v>0</v>
      </c>
      <c r="L464" s="62" t="s">
        <v>75</v>
      </c>
      <c r="M464" s="67"/>
      <c r="N464" s="286" t="e">
        <f t="shared" si="19"/>
        <v>#DIV/0!</v>
      </c>
    </row>
    <row r="465" spans="2:14" x14ac:dyDescent="0.25">
      <c r="B465" s="57"/>
      <c r="C465" s="64"/>
      <c r="D465" s="58"/>
      <c r="E465" s="58"/>
      <c r="F465" s="65"/>
      <c r="G465" s="65"/>
      <c r="H465" s="66"/>
      <c r="I465" s="60"/>
      <c r="J465" s="60"/>
      <c r="K465" s="61">
        <f t="shared" si="20"/>
        <v>0</v>
      </c>
      <c r="L465" s="62" t="s">
        <v>75</v>
      </c>
      <c r="M465" s="67"/>
      <c r="N465" s="69" t="e">
        <f t="shared" ref="N465:N505" si="21">+K466/M466</f>
        <v>#DIV/0!</v>
      </c>
    </row>
    <row r="466" spans="2:14" x14ac:dyDescent="0.25">
      <c r="B466" s="57"/>
      <c r="C466" s="64"/>
      <c r="D466" s="58"/>
      <c r="E466" s="58"/>
      <c r="F466" s="65"/>
      <c r="G466" s="65"/>
      <c r="H466" s="66"/>
      <c r="I466" s="60"/>
      <c r="J466" s="60"/>
      <c r="K466" s="61">
        <f t="shared" si="20"/>
        <v>0</v>
      </c>
      <c r="L466" s="62" t="s">
        <v>75</v>
      </c>
      <c r="M466" s="67"/>
      <c r="N466" s="69" t="e">
        <f t="shared" si="21"/>
        <v>#DIV/0!</v>
      </c>
    </row>
    <row r="467" spans="2:14" x14ac:dyDescent="0.25">
      <c r="B467" s="57"/>
      <c r="C467" s="64"/>
      <c r="D467" s="58"/>
      <c r="E467" s="58"/>
      <c r="F467" s="65"/>
      <c r="G467" s="65"/>
      <c r="H467" s="66"/>
      <c r="I467" s="60"/>
      <c r="J467" s="60"/>
      <c r="K467" s="61">
        <f t="shared" si="20"/>
        <v>0</v>
      </c>
      <c r="L467" s="62" t="s">
        <v>75</v>
      </c>
      <c r="M467" s="67"/>
      <c r="N467" s="69" t="e">
        <f t="shared" si="21"/>
        <v>#DIV/0!</v>
      </c>
    </row>
    <row r="468" spans="2:14" x14ac:dyDescent="0.25">
      <c r="B468" s="57"/>
      <c r="C468" s="64"/>
      <c r="D468" s="58"/>
      <c r="E468" s="58"/>
      <c r="F468" s="65"/>
      <c r="G468" s="65"/>
      <c r="H468" s="66"/>
      <c r="I468" s="60"/>
      <c r="J468" s="60"/>
      <c r="K468" s="61">
        <f t="shared" si="20"/>
        <v>0</v>
      </c>
      <c r="L468" s="62" t="s">
        <v>75</v>
      </c>
      <c r="M468" s="67"/>
      <c r="N468" s="69" t="e">
        <f t="shared" si="21"/>
        <v>#DIV/0!</v>
      </c>
    </row>
    <row r="469" spans="2:14" x14ac:dyDescent="0.25">
      <c r="B469" s="57"/>
      <c r="C469" s="64"/>
      <c r="D469" s="58"/>
      <c r="E469" s="58"/>
      <c r="F469" s="65"/>
      <c r="G469" s="65"/>
      <c r="H469" s="66"/>
      <c r="I469" s="60"/>
      <c r="J469" s="60"/>
      <c r="K469" s="61">
        <f t="shared" si="20"/>
        <v>0</v>
      </c>
      <c r="L469" s="62" t="s">
        <v>75</v>
      </c>
      <c r="M469" s="67"/>
      <c r="N469" s="69" t="e">
        <f t="shared" si="21"/>
        <v>#DIV/0!</v>
      </c>
    </row>
    <row r="470" spans="2:14" x14ac:dyDescent="0.25">
      <c r="B470" s="57"/>
      <c r="C470" s="64"/>
      <c r="D470" s="58"/>
      <c r="E470" s="58"/>
      <c r="F470" s="65"/>
      <c r="G470" s="65"/>
      <c r="H470" s="66"/>
      <c r="I470" s="60"/>
      <c r="J470" s="60"/>
      <c r="K470" s="61">
        <f t="shared" si="20"/>
        <v>0</v>
      </c>
      <c r="L470" s="62" t="s">
        <v>75</v>
      </c>
      <c r="M470" s="67"/>
      <c r="N470" s="69" t="e">
        <f t="shared" si="21"/>
        <v>#DIV/0!</v>
      </c>
    </row>
    <row r="471" spans="2:14" x14ac:dyDescent="0.25">
      <c r="B471" s="57"/>
      <c r="C471" s="64"/>
      <c r="D471" s="58"/>
      <c r="E471" s="58"/>
      <c r="F471" s="65"/>
      <c r="G471" s="65"/>
      <c r="H471" s="66"/>
      <c r="I471" s="60"/>
      <c r="J471" s="60"/>
      <c r="K471" s="61">
        <f t="shared" si="20"/>
        <v>0</v>
      </c>
      <c r="L471" s="62" t="s">
        <v>75</v>
      </c>
      <c r="M471" s="67"/>
      <c r="N471" s="69" t="e">
        <f t="shared" si="21"/>
        <v>#DIV/0!</v>
      </c>
    </row>
    <row r="472" spans="2:14" x14ac:dyDescent="0.25">
      <c r="B472" s="57"/>
      <c r="C472" s="64"/>
      <c r="D472" s="58"/>
      <c r="E472" s="58"/>
      <c r="F472" s="65"/>
      <c r="G472" s="65"/>
      <c r="H472" s="66"/>
      <c r="I472" s="60"/>
      <c r="J472" s="60"/>
      <c r="K472" s="61">
        <f t="shared" si="20"/>
        <v>0</v>
      </c>
      <c r="L472" s="62" t="s">
        <v>75</v>
      </c>
      <c r="M472" s="67"/>
      <c r="N472" s="69" t="e">
        <f t="shared" si="21"/>
        <v>#DIV/0!</v>
      </c>
    </row>
    <row r="473" spans="2:14" x14ac:dyDescent="0.25">
      <c r="B473" s="57"/>
      <c r="C473" s="64"/>
      <c r="D473" s="58"/>
      <c r="E473" s="58"/>
      <c r="F473" s="65"/>
      <c r="G473" s="65"/>
      <c r="H473" s="66"/>
      <c r="I473" s="60"/>
      <c r="J473" s="60"/>
      <c r="K473" s="61">
        <f t="shared" si="20"/>
        <v>0</v>
      </c>
      <c r="L473" s="62" t="s">
        <v>75</v>
      </c>
      <c r="M473" s="67"/>
      <c r="N473" s="69" t="e">
        <f t="shared" si="21"/>
        <v>#DIV/0!</v>
      </c>
    </row>
    <row r="474" spans="2:14" x14ac:dyDescent="0.25">
      <c r="B474" s="57"/>
      <c r="C474" s="64"/>
      <c r="D474" s="58"/>
      <c r="E474" s="58"/>
      <c r="F474" s="65"/>
      <c r="G474" s="65"/>
      <c r="H474" s="66"/>
      <c r="I474" s="60"/>
      <c r="J474" s="60"/>
      <c r="K474" s="61">
        <f t="shared" si="20"/>
        <v>0</v>
      </c>
      <c r="L474" s="62" t="s">
        <v>75</v>
      </c>
      <c r="M474" s="67"/>
      <c r="N474" s="69" t="e">
        <f t="shared" si="21"/>
        <v>#DIV/0!</v>
      </c>
    </row>
    <row r="475" spans="2:14" x14ac:dyDescent="0.25">
      <c r="B475" s="57"/>
      <c r="C475" s="64"/>
      <c r="D475" s="58"/>
      <c r="E475" s="58"/>
      <c r="F475" s="65"/>
      <c r="G475" s="65"/>
      <c r="H475" s="66"/>
      <c r="I475" s="60"/>
      <c r="J475" s="60"/>
      <c r="K475" s="61">
        <f t="shared" si="20"/>
        <v>0</v>
      </c>
      <c r="L475" s="62" t="s">
        <v>75</v>
      </c>
      <c r="M475" s="67"/>
      <c r="N475" s="69" t="e">
        <f t="shared" si="21"/>
        <v>#DIV/0!</v>
      </c>
    </row>
    <row r="476" spans="2:14" x14ac:dyDescent="0.25">
      <c r="B476" s="57"/>
      <c r="C476" s="64"/>
      <c r="D476" s="58"/>
      <c r="E476" s="58"/>
      <c r="F476" s="65"/>
      <c r="G476" s="65"/>
      <c r="H476" s="66"/>
      <c r="I476" s="60"/>
      <c r="J476" s="60"/>
      <c r="K476" s="61">
        <f t="shared" si="20"/>
        <v>0</v>
      </c>
      <c r="L476" s="62" t="s">
        <v>75</v>
      </c>
      <c r="M476" s="67"/>
      <c r="N476" s="69" t="e">
        <f t="shared" si="21"/>
        <v>#DIV/0!</v>
      </c>
    </row>
    <row r="477" spans="2:14" x14ac:dyDescent="0.25">
      <c r="B477" s="57"/>
      <c r="C477" s="64"/>
      <c r="D477" s="58"/>
      <c r="E477" s="58"/>
      <c r="F477" s="65"/>
      <c r="G477" s="65"/>
      <c r="H477" s="66"/>
      <c r="I477" s="60"/>
      <c r="J477" s="60"/>
      <c r="K477" s="61">
        <f t="shared" si="20"/>
        <v>0</v>
      </c>
      <c r="L477" s="62" t="s">
        <v>75</v>
      </c>
      <c r="M477" s="67"/>
      <c r="N477" s="69" t="e">
        <f t="shared" si="21"/>
        <v>#DIV/0!</v>
      </c>
    </row>
    <row r="478" spans="2:14" x14ac:dyDescent="0.25">
      <c r="B478" s="57"/>
      <c r="C478" s="64"/>
      <c r="D478" s="58"/>
      <c r="E478" s="58"/>
      <c r="F478" s="65"/>
      <c r="G478" s="65"/>
      <c r="H478" s="66"/>
      <c r="I478" s="60"/>
      <c r="J478" s="60"/>
      <c r="K478" s="61">
        <f t="shared" si="20"/>
        <v>0</v>
      </c>
      <c r="L478" s="62" t="s">
        <v>75</v>
      </c>
      <c r="M478" s="67"/>
      <c r="N478" s="69" t="e">
        <f t="shared" si="21"/>
        <v>#DIV/0!</v>
      </c>
    </row>
    <row r="479" spans="2:14" x14ac:dyDescent="0.25">
      <c r="B479" s="57"/>
      <c r="C479" s="64"/>
      <c r="D479" s="58"/>
      <c r="E479" s="58"/>
      <c r="F479" s="65"/>
      <c r="G479" s="65"/>
      <c r="H479" s="66"/>
      <c r="I479" s="60"/>
      <c r="J479" s="60"/>
      <c r="K479" s="61">
        <f t="shared" si="20"/>
        <v>0</v>
      </c>
      <c r="L479" s="62" t="s">
        <v>75</v>
      </c>
      <c r="M479" s="67"/>
      <c r="N479" s="69" t="e">
        <f t="shared" si="21"/>
        <v>#DIV/0!</v>
      </c>
    </row>
    <row r="480" spans="2:14" x14ac:dyDescent="0.25">
      <c r="B480" s="57"/>
      <c r="C480" s="64"/>
      <c r="D480" s="58"/>
      <c r="E480" s="58"/>
      <c r="F480" s="65"/>
      <c r="G480" s="65"/>
      <c r="H480" s="66"/>
      <c r="I480" s="60"/>
      <c r="J480" s="60"/>
      <c r="K480" s="61">
        <f t="shared" si="20"/>
        <v>0</v>
      </c>
      <c r="L480" s="62" t="s">
        <v>75</v>
      </c>
      <c r="M480" s="67"/>
      <c r="N480" s="69" t="e">
        <f t="shared" si="21"/>
        <v>#DIV/0!</v>
      </c>
    </row>
    <row r="481" spans="2:14" x14ac:dyDescent="0.25">
      <c r="B481" s="57"/>
      <c r="C481" s="64"/>
      <c r="D481" s="58"/>
      <c r="E481" s="58"/>
      <c r="F481" s="65"/>
      <c r="G481" s="65"/>
      <c r="H481" s="66"/>
      <c r="I481" s="60"/>
      <c r="J481" s="60"/>
      <c r="K481" s="61">
        <f t="shared" si="20"/>
        <v>0</v>
      </c>
      <c r="L481" s="62" t="s">
        <v>75</v>
      </c>
      <c r="M481" s="67"/>
      <c r="N481" s="69" t="e">
        <f t="shared" si="21"/>
        <v>#DIV/0!</v>
      </c>
    </row>
    <row r="482" spans="2:14" x14ac:dyDescent="0.25">
      <c r="B482" s="57"/>
      <c r="C482" s="64"/>
      <c r="D482" s="58"/>
      <c r="E482" s="58"/>
      <c r="F482" s="65"/>
      <c r="G482" s="65"/>
      <c r="H482" s="66"/>
      <c r="I482" s="60"/>
      <c r="J482" s="60"/>
      <c r="K482" s="61">
        <f t="shared" si="20"/>
        <v>0</v>
      </c>
      <c r="L482" s="62" t="s">
        <v>75</v>
      </c>
      <c r="M482" s="67"/>
      <c r="N482" s="69" t="e">
        <f t="shared" si="21"/>
        <v>#DIV/0!</v>
      </c>
    </row>
    <row r="483" spans="2:14" x14ac:dyDescent="0.25">
      <c r="B483" s="57"/>
      <c r="C483" s="64"/>
      <c r="D483" s="58"/>
      <c r="E483" s="58"/>
      <c r="F483" s="65"/>
      <c r="G483" s="65"/>
      <c r="H483" s="66"/>
      <c r="I483" s="60"/>
      <c r="J483" s="60"/>
      <c r="K483" s="61">
        <f t="shared" si="20"/>
        <v>0</v>
      </c>
      <c r="L483" s="62" t="s">
        <v>75</v>
      </c>
      <c r="M483" s="67"/>
      <c r="N483" s="69" t="e">
        <f t="shared" si="21"/>
        <v>#DIV/0!</v>
      </c>
    </row>
    <row r="484" spans="2:14" x14ac:dyDescent="0.25">
      <c r="B484" s="57"/>
      <c r="C484" s="64"/>
      <c r="D484" s="58"/>
      <c r="E484" s="58"/>
      <c r="F484" s="65"/>
      <c r="G484" s="65"/>
      <c r="H484" s="66"/>
      <c r="I484" s="60"/>
      <c r="J484" s="60"/>
      <c r="K484" s="61">
        <f t="shared" si="20"/>
        <v>0</v>
      </c>
      <c r="L484" s="62" t="s">
        <v>75</v>
      </c>
      <c r="M484" s="67"/>
      <c r="N484" s="69" t="e">
        <f t="shared" si="21"/>
        <v>#DIV/0!</v>
      </c>
    </row>
    <row r="485" spans="2:14" x14ac:dyDescent="0.25">
      <c r="B485" s="57"/>
      <c r="C485" s="64"/>
      <c r="D485" s="58"/>
      <c r="E485" s="58"/>
      <c r="F485" s="65"/>
      <c r="G485" s="65"/>
      <c r="H485" s="66"/>
      <c r="I485" s="60"/>
      <c r="J485" s="60"/>
      <c r="K485" s="61">
        <f t="shared" si="20"/>
        <v>0</v>
      </c>
      <c r="L485" s="62" t="s">
        <v>75</v>
      </c>
      <c r="M485" s="67"/>
      <c r="N485" s="69" t="e">
        <f t="shared" si="21"/>
        <v>#DIV/0!</v>
      </c>
    </row>
    <row r="486" spans="2:14" x14ac:dyDescent="0.25">
      <c r="B486" s="57"/>
      <c r="C486" s="64"/>
      <c r="D486" s="58"/>
      <c r="E486" s="58"/>
      <c r="F486" s="65"/>
      <c r="G486" s="65"/>
      <c r="H486" s="66"/>
      <c r="I486" s="60"/>
      <c r="J486" s="60"/>
      <c r="K486" s="61">
        <f t="shared" si="20"/>
        <v>0</v>
      </c>
      <c r="L486" s="62" t="s">
        <v>75</v>
      </c>
      <c r="M486" s="67"/>
      <c r="N486" s="69" t="e">
        <f t="shared" si="21"/>
        <v>#DIV/0!</v>
      </c>
    </row>
    <row r="487" spans="2:14" x14ac:dyDescent="0.25">
      <c r="B487" s="57"/>
      <c r="C487" s="64"/>
      <c r="D487" s="58"/>
      <c r="E487" s="58"/>
      <c r="F487" s="65"/>
      <c r="G487" s="65"/>
      <c r="H487" s="66"/>
      <c r="I487" s="60"/>
      <c r="J487" s="60"/>
      <c r="K487" s="61">
        <f t="shared" si="20"/>
        <v>0</v>
      </c>
      <c r="L487" s="62" t="s">
        <v>75</v>
      </c>
      <c r="M487" s="67"/>
      <c r="N487" s="69" t="e">
        <f t="shared" si="21"/>
        <v>#DIV/0!</v>
      </c>
    </row>
    <row r="488" spans="2:14" x14ac:dyDescent="0.25">
      <c r="B488" s="57"/>
      <c r="C488" s="64"/>
      <c r="D488" s="58"/>
      <c r="E488" s="58"/>
      <c r="F488" s="65"/>
      <c r="G488" s="65"/>
      <c r="H488" s="66"/>
      <c r="I488" s="60"/>
      <c r="J488" s="60"/>
      <c r="K488" s="61">
        <f t="shared" si="20"/>
        <v>0</v>
      </c>
      <c r="L488" s="62" t="s">
        <v>75</v>
      </c>
      <c r="M488" s="67"/>
      <c r="N488" s="69" t="e">
        <f t="shared" si="21"/>
        <v>#DIV/0!</v>
      </c>
    </row>
    <row r="489" spans="2:14" x14ac:dyDescent="0.25">
      <c r="B489" s="57"/>
      <c r="C489" s="64"/>
      <c r="D489" s="58"/>
      <c r="E489" s="58"/>
      <c r="F489" s="65"/>
      <c r="G489" s="65"/>
      <c r="H489" s="66"/>
      <c r="I489" s="60"/>
      <c r="J489" s="60"/>
      <c r="K489" s="61">
        <f t="shared" si="20"/>
        <v>0</v>
      </c>
      <c r="L489" s="62" t="s">
        <v>75</v>
      </c>
      <c r="M489" s="67"/>
      <c r="N489" s="69" t="e">
        <f t="shared" si="21"/>
        <v>#DIV/0!</v>
      </c>
    </row>
    <row r="490" spans="2:14" x14ac:dyDescent="0.25">
      <c r="B490" s="57"/>
      <c r="C490" s="64"/>
      <c r="D490" s="58"/>
      <c r="E490" s="58"/>
      <c r="F490" s="65"/>
      <c r="G490" s="65"/>
      <c r="H490" s="66"/>
      <c r="I490" s="60"/>
      <c r="J490" s="60"/>
      <c r="K490" s="61">
        <f t="shared" si="20"/>
        <v>0</v>
      </c>
      <c r="L490" s="62" t="s">
        <v>75</v>
      </c>
      <c r="M490" s="67"/>
      <c r="N490" s="69" t="e">
        <f t="shared" si="21"/>
        <v>#DIV/0!</v>
      </c>
    </row>
    <row r="491" spans="2:14" x14ac:dyDescent="0.25">
      <c r="B491" s="57"/>
      <c r="C491" s="64"/>
      <c r="D491" s="58"/>
      <c r="E491" s="58"/>
      <c r="F491" s="65"/>
      <c r="G491" s="65"/>
      <c r="H491" s="66"/>
      <c r="I491" s="60"/>
      <c r="J491" s="60"/>
      <c r="K491" s="61">
        <f t="shared" si="20"/>
        <v>0</v>
      </c>
      <c r="L491" s="62" t="s">
        <v>75</v>
      </c>
      <c r="M491" s="67"/>
      <c r="N491" s="69" t="e">
        <f t="shared" si="21"/>
        <v>#DIV/0!</v>
      </c>
    </row>
    <row r="492" spans="2:14" x14ac:dyDescent="0.25">
      <c r="B492" s="57"/>
      <c r="C492" s="64"/>
      <c r="D492" s="58"/>
      <c r="E492" s="58"/>
      <c r="F492" s="65"/>
      <c r="G492" s="65"/>
      <c r="H492" s="66"/>
      <c r="I492" s="60"/>
      <c r="J492" s="60"/>
      <c r="K492" s="61">
        <f t="shared" si="20"/>
        <v>0</v>
      </c>
      <c r="L492" s="62" t="s">
        <v>75</v>
      </c>
      <c r="M492" s="67"/>
      <c r="N492" s="69" t="e">
        <f t="shared" si="21"/>
        <v>#DIV/0!</v>
      </c>
    </row>
    <row r="493" spans="2:14" x14ac:dyDescent="0.25">
      <c r="B493" s="57"/>
      <c r="C493" s="64"/>
      <c r="D493" s="58"/>
      <c r="E493" s="58"/>
      <c r="F493" s="65"/>
      <c r="G493" s="65"/>
      <c r="H493" s="66"/>
      <c r="I493" s="60"/>
      <c r="J493" s="60"/>
      <c r="K493" s="61">
        <f t="shared" si="20"/>
        <v>0</v>
      </c>
      <c r="L493" s="62" t="s">
        <v>75</v>
      </c>
      <c r="M493" s="67"/>
      <c r="N493" s="69" t="e">
        <f t="shared" si="21"/>
        <v>#DIV/0!</v>
      </c>
    </row>
    <row r="494" spans="2:14" x14ac:dyDescent="0.25">
      <c r="B494" s="57"/>
      <c r="C494" s="64"/>
      <c r="D494" s="58"/>
      <c r="E494" s="58"/>
      <c r="F494" s="65"/>
      <c r="G494" s="65"/>
      <c r="H494" s="66"/>
      <c r="I494" s="60"/>
      <c r="J494" s="60"/>
      <c r="K494" s="61">
        <f t="shared" si="20"/>
        <v>0</v>
      </c>
      <c r="L494" s="62" t="s">
        <v>75</v>
      </c>
      <c r="M494" s="67"/>
      <c r="N494" s="69" t="e">
        <f t="shared" si="21"/>
        <v>#DIV/0!</v>
      </c>
    </row>
    <row r="495" spans="2:14" x14ac:dyDescent="0.25">
      <c r="B495" s="57"/>
      <c r="C495" s="64"/>
      <c r="D495" s="58"/>
      <c r="E495" s="58"/>
      <c r="F495" s="65"/>
      <c r="G495" s="65"/>
      <c r="H495" s="66"/>
      <c r="I495" s="60"/>
      <c r="J495" s="60"/>
      <c r="K495" s="61">
        <f t="shared" si="20"/>
        <v>0</v>
      </c>
      <c r="L495" s="62" t="s">
        <v>75</v>
      </c>
      <c r="M495" s="67"/>
      <c r="N495" s="69" t="e">
        <f t="shared" si="21"/>
        <v>#DIV/0!</v>
      </c>
    </row>
    <row r="496" spans="2:14" x14ac:dyDescent="0.25">
      <c r="B496" s="57"/>
      <c r="C496" s="64"/>
      <c r="D496" s="58"/>
      <c r="E496" s="58"/>
      <c r="F496" s="65"/>
      <c r="G496" s="65"/>
      <c r="H496" s="66"/>
      <c r="I496" s="60"/>
      <c r="J496" s="60"/>
      <c r="K496" s="61">
        <f t="shared" si="20"/>
        <v>0</v>
      </c>
      <c r="L496" s="62" t="s">
        <v>75</v>
      </c>
      <c r="M496" s="67"/>
      <c r="N496" s="69" t="e">
        <f t="shared" si="21"/>
        <v>#DIV/0!</v>
      </c>
    </row>
    <row r="497" spans="2:14" x14ac:dyDescent="0.25">
      <c r="B497" s="57"/>
      <c r="C497" s="64"/>
      <c r="D497" s="58"/>
      <c r="E497" s="58"/>
      <c r="F497" s="65"/>
      <c r="G497" s="65"/>
      <c r="H497" s="66"/>
      <c r="I497" s="60"/>
      <c r="J497" s="60"/>
      <c r="K497" s="61">
        <f t="shared" si="20"/>
        <v>0</v>
      </c>
      <c r="L497" s="62" t="s">
        <v>75</v>
      </c>
      <c r="M497" s="67"/>
      <c r="N497" s="69" t="e">
        <f t="shared" si="21"/>
        <v>#DIV/0!</v>
      </c>
    </row>
    <row r="498" spans="2:14" x14ac:dyDescent="0.25">
      <c r="B498" s="57"/>
      <c r="C498" s="64"/>
      <c r="D498" s="58"/>
      <c r="E498" s="58"/>
      <c r="F498" s="65"/>
      <c r="G498" s="65"/>
      <c r="H498" s="66"/>
      <c r="I498" s="60"/>
      <c r="J498" s="60"/>
      <c r="K498" s="61">
        <f t="shared" si="20"/>
        <v>0</v>
      </c>
      <c r="L498" s="62" t="s">
        <v>75</v>
      </c>
      <c r="M498" s="67"/>
      <c r="N498" s="69" t="e">
        <f t="shared" si="21"/>
        <v>#DIV/0!</v>
      </c>
    </row>
    <row r="499" spans="2:14" x14ac:dyDescent="0.25">
      <c r="B499" s="57"/>
      <c r="C499" s="64"/>
      <c r="D499" s="58"/>
      <c r="E499" s="58"/>
      <c r="F499" s="65"/>
      <c r="G499" s="65"/>
      <c r="H499" s="66"/>
      <c r="I499" s="60"/>
      <c r="J499" s="60"/>
      <c r="K499" s="61">
        <f t="shared" si="20"/>
        <v>0</v>
      </c>
      <c r="L499" s="62" t="s">
        <v>75</v>
      </c>
      <c r="M499" s="67"/>
      <c r="N499" s="69" t="e">
        <f t="shared" si="21"/>
        <v>#DIV/0!</v>
      </c>
    </row>
    <row r="500" spans="2:14" x14ac:dyDescent="0.25">
      <c r="B500" s="57"/>
      <c r="C500" s="64"/>
      <c r="D500" s="58"/>
      <c r="E500" s="58"/>
      <c r="F500" s="65"/>
      <c r="G500" s="65"/>
      <c r="H500" s="66"/>
      <c r="I500" s="60"/>
      <c r="J500" s="60"/>
      <c r="K500" s="61">
        <f t="shared" si="20"/>
        <v>0</v>
      </c>
      <c r="L500" s="62" t="s">
        <v>75</v>
      </c>
      <c r="M500" s="67"/>
      <c r="N500" s="69" t="e">
        <f t="shared" si="21"/>
        <v>#DIV/0!</v>
      </c>
    </row>
    <row r="501" spans="2:14" x14ac:dyDescent="0.25">
      <c r="B501" s="57"/>
      <c r="C501" s="64"/>
      <c r="D501" s="58"/>
      <c r="E501" s="58"/>
      <c r="F501" s="65"/>
      <c r="G501" s="65"/>
      <c r="H501" s="66"/>
      <c r="I501" s="60"/>
      <c r="J501" s="60"/>
      <c r="K501" s="61">
        <f t="shared" si="20"/>
        <v>0</v>
      </c>
      <c r="L501" s="62" t="s">
        <v>75</v>
      </c>
      <c r="M501" s="67"/>
      <c r="N501" s="69" t="e">
        <f t="shared" si="21"/>
        <v>#DIV/0!</v>
      </c>
    </row>
    <row r="502" spans="2:14" x14ac:dyDescent="0.25">
      <c r="B502" s="57"/>
      <c r="C502" s="64"/>
      <c r="D502" s="58"/>
      <c r="E502" s="58"/>
      <c r="F502" s="65"/>
      <c r="G502" s="65"/>
      <c r="H502" s="66"/>
      <c r="I502" s="60"/>
      <c r="J502" s="60"/>
      <c r="K502" s="61">
        <f t="shared" si="20"/>
        <v>0</v>
      </c>
      <c r="L502" s="62" t="s">
        <v>75</v>
      </c>
      <c r="M502" s="67"/>
      <c r="N502" s="69" t="e">
        <f t="shared" si="21"/>
        <v>#DIV/0!</v>
      </c>
    </row>
    <row r="503" spans="2:14" x14ac:dyDescent="0.25">
      <c r="B503" s="57"/>
      <c r="C503" s="64"/>
      <c r="D503" s="58"/>
      <c r="E503" s="58"/>
      <c r="F503" s="65"/>
      <c r="G503" s="65"/>
      <c r="H503" s="66"/>
      <c r="I503" s="60"/>
      <c r="J503" s="60"/>
      <c r="K503" s="61">
        <f t="shared" si="20"/>
        <v>0</v>
      </c>
      <c r="L503" s="62" t="s">
        <v>75</v>
      </c>
      <c r="M503" s="67"/>
      <c r="N503" s="69" t="e">
        <f t="shared" si="21"/>
        <v>#DIV/0!</v>
      </c>
    </row>
    <row r="504" spans="2:14" x14ac:dyDescent="0.25">
      <c r="B504" s="57"/>
      <c r="C504" s="64"/>
      <c r="D504" s="58"/>
      <c r="E504" s="58"/>
      <c r="F504" s="65"/>
      <c r="G504" s="65"/>
      <c r="H504" s="66"/>
      <c r="I504" s="60"/>
      <c r="J504" s="60"/>
      <c r="K504" s="61">
        <f t="shared" si="20"/>
        <v>0</v>
      </c>
      <c r="L504" s="62" t="s">
        <v>75</v>
      </c>
      <c r="M504" s="67"/>
      <c r="N504" s="69" t="e">
        <f t="shared" si="21"/>
        <v>#DIV/0!</v>
      </c>
    </row>
    <row r="505" spans="2:14" x14ac:dyDescent="0.25">
      <c r="B505" s="57"/>
      <c r="C505" s="64"/>
      <c r="D505" s="58"/>
      <c r="E505" s="58"/>
      <c r="F505" s="65"/>
      <c r="G505" s="65"/>
      <c r="H505" s="66"/>
      <c r="I505" s="60"/>
      <c r="J505" s="60"/>
      <c r="K505" s="61">
        <f t="shared" si="20"/>
        <v>0</v>
      </c>
      <c r="L505" s="62" t="s">
        <v>75</v>
      </c>
      <c r="M505" s="67"/>
      <c r="N505" s="69" t="e">
        <f t="shared" si="21"/>
        <v>#DIV/0!</v>
      </c>
    </row>
    <row r="506" spans="2:14" x14ac:dyDescent="0.25">
      <c r="B506" s="57"/>
      <c r="C506" s="64"/>
      <c r="D506" s="58"/>
      <c r="E506" s="58"/>
      <c r="F506" s="65"/>
      <c r="G506" s="65"/>
      <c r="H506" s="66"/>
      <c r="I506" s="60"/>
      <c r="J506" s="60"/>
      <c r="K506" s="61">
        <f t="shared" ref="K506:K569" si="22">+J506-I506</f>
        <v>0</v>
      </c>
      <c r="L506" s="62" t="s">
        <v>75</v>
      </c>
      <c r="M506" s="67"/>
      <c r="N506" s="69" t="e">
        <f t="shared" ref="N506:N569" si="23">+K507/M507</f>
        <v>#DIV/0!</v>
      </c>
    </row>
    <row r="507" spans="2:14" x14ac:dyDescent="0.25">
      <c r="B507" s="57"/>
      <c r="C507" s="64"/>
      <c r="D507" s="58"/>
      <c r="E507" s="58"/>
      <c r="F507" s="65"/>
      <c r="G507" s="65"/>
      <c r="H507" s="66"/>
      <c r="I507" s="60"/>
      <c r="J507" s="60"/>
      <c r="K507" s="61">
        <f t="shared" si="22"/>
        <v>0</v>
      </c>
      <c r="L507" s="62" t="s">
        <v>75</v>
      </c>
      <c r="M507" s="67"/>
      <c r="N507" s="69" t="e">
        <f t="shared" si="23"/>
        <v>#DIV/0!</v>
      </c>
    </row>
    <row r="508" spans="2:14" x14ac:dyDescent="0.25">
      <c r="B508" s="57"/>
      <c r="C508" s="64"/>
      <c r="D508" s="58"/>
      <c r="E508" s="58"/>
      <c r="F508" s="65"/>
      <c r="G508" s="65"/>
      <c r="H508" s="66"/>
      <c r="I508" s="60"/>
      <c r="J508" s="60"/>
      <c r="K508" s="61">
        <f t="shared" si="22"/>
        <v>0</v>
      </c>
      <c r="L508" s="62" t="s">
        <v>75</v>
      </c>
      <c r="M508" s="67"/>
      <c r="N508" s="69" t="e">
        <f t="shared" si="23"/>
        <v>#DIV/0!</v>
      </c>
    </row>
    <row r="509" spans="2:14" x14ac:dyDescent="0.25">
      <c r="B509" s="57"/>
      <c r="C509" s="64"/>
      <c r="D509" s="58"/>
      <c r="E509" s="58"/>
      <c r="F509" s="65"/>
      <c r="G509" s="65"/>
      <c r="H509" s="66"/>
      <c r="I509" s="60"/>
      <c r="J509" s="60"/>
      <c r="K509" s="61">
        <f t="shared" si="22"/>
        <v>0</v>
      </c>
      <c r="L509" s="62" t="s">
        <v>75</v>
      </c>
      <c r="M509" s="67"/>
      <c r="N509" s="69" t="e">
        <f t="shared" si="23"/>
        <v>#DIV/0!</v>
      </c>
    </row>
    <row r="510" spans="2:14" x14ac:dyDescent="0.25">
      <c r="B510" s="57"/>
      <c r="C510" s="64"/>
      <c r="D510" s="58"/>
      <c r="E510" s="58"/>
      <c r="F510" s="65"/>
      <c r="G510" s="65"/>
      <c r="H510" s="66"/>
      <c r="I510" s="60"/>
      <c r="J510" s="60"/>
      <c r="K510" s="61">
        <f t="shared" si="22"/>
        <v>0</v>
      </c>
      <c r="L510" s="62" t="s">
        <v>75</v>
      </c>
      <c r="M510" s="67"/>
      <c r="N510" s="69" t="e">
        <f t="shared" si="23"/>
        <v>#DIV/0!</v>
      </c>
    </row>
    <row r="511" spans="2:14" x14ac:dyDescent="0.25">
      <c r="B511" s="57"/>
      <c r="C511" s="64"/>
      <c r="D511" s="58"/>
      <c r="E511" s="58"/>
      <c r="F511" s="65"/>
      <c r="G511" s="65"/>
      <c r="H511" s="66"/>
      <c r="I511" s="60"/>
      <c r="J511" s="60"/>
      <c r="K511" s="61">
        <f t="shared" si="22"/>
        <v>0</v>
      </c>
      <c r="L511" s="62" t="s">
        <v>75</v>
      </c>
      <c r="M511" s="67"/>
      <c r="N511" s="69" t="e">
        <f t="shared" si="23"/>
        <v>#DIV/0!</v>
      </c>
    </row>
    <row r="512" spans="2:14" x14ac:dyDescent="0.25">
      <c r="B512" s="57"/>
      <c r="C512" s="64"/>
      <c r="D512" s="58"/>
      <c r="E512" s="58"/>
      <c r="F512" s="65"/>
      <c r="G512" s="65"/>
      <c r="H512" s="66"/>
      <c r="I512" s="60"/>
      <c r="J512" s="60"/>
      <c r="K512" s="61">
        <f t="shared" si="22"/>
        <v>0</v>
      </c>
      <c r="L512" s="62" t="s">
        <v>75</v>
      </c>
      <c r="M512" s="67"/>
      <c r="N512" s="69" t="e">
        <f t="shared" si="23"/>
        <v>#DIV/0!</v>
      </c>
    </row>
    <row r="513" spans="2:14" x14ac:dyDescent="0.25">
      <c r="B513" s="57"/>
      <c r="C513" s="64"/>
      <c r="D513" s="58"/>
      <c r="E513" s="58"/>
      <c r="F513" s="65"/>
      <c r="G513" s="65"/>
      <c r="H513" s="66"/>
      <c r="I513" s="60"/>
      <c r="J513" s="60"/>
      <c r="K513" s="61">
        <f t="shared" si="22"/>
        <v>0</v>
      </c>
      <c r="L513" s="62" t="s">
        <v>75</v>
      </c>
      <c r="M513" s="67"/>
      <c r="N513" s="69" t="e">
        <f t="shared" si="23"/>
        <v>#DIV/0!</v>
      </c>
    </row>
    <row r="514" spans="2:14" x14ac:dyDescent="0.25">
      <c r="B514" s="57"/>
      <c r="C514" s="64"/>
      <c r="D514" s="58"/>
      <c r="E514" s="58"/>
      <c r="F514" s="65"/>
      <c r="G514" s="65"/>
      <c r="H514" s="66"/>
      <c r="I514" s="60"/>
      <c r="J514" s="60"/>
      <c r="K514" s="61">
        <f t="shared" si="22"/>
        <v>0</v>
      </c>
      <c r="L514" s="62" t="s">
        <v>75</v>
      </c>
      <c r="M514" s="67"/>
      <c r="N514" s="69" t="e">
        <f t="shared" si="23"/>
        <v>#DIV/0!</v>
      </c>
    </row>
    <row r="515" spans="2:14" x14ac:dyDescent="0.25">
      <c r="B515" s="57"/>
      <c r="C515" s="64"/>
      <c r="D515" s="58"/>
      <c r="E515" s="58"/>
      <c r="F515" s="65"/>
      <c r="G515" s="65"/>
      <c r="H515" s="66"/>
      <c r="I515" s="60"/>
      <c r="J515" s="60"/>
      <c r="K515" s="61">
        <f t="shared" si="22"/>
        <v>0</v>
      </c>
      <c r="L515" s="62" t="s">
        <v>75</v>
      </c>
      <c r="M515" s="67"/>
      <c r="N515" s="69" t="e">
        <f t="shared" si="23"/>
        <v>#DIV/0!</v>
      </c>
    </row>
    <row r="516" spans="2:14" x14ac:dyDescent="0.25">
      <c r="B516" s="57"/>
      <c r="C516" s="64"/>
      <c r="D516" s="58"/>
      <c r="E516" s="58"/>
      <c r="F516" s="65"/>
      <c r="G516" s="65"/>
      <c r="H516" s="66"/>
      <c r="I516" s="60"/>
      <c r="J516" s="60"/>
      <c r="K516" s="61">
        <f t="shared" si="22"/>
        <v>0</v>
      </c>
      <c r="L516" s="62" t="s">
        <v>75</v>
      </c>
      <c r="M516" s="67"/>
      <c r="N516" s="69" t="e">
        <f t="shared" si="23"/>
        <v>#DIV/0!</v>
      </c>
    </row>
    <row r="517" spans="2:14" x14ac:dyDescent="0.25">
      <c r="B517" s="57"/>
      <c r="C517" s="64"/>
      <c r="D517" s="58"/>
      <c r="E517" s="58"/>
      <c r="F517" s="65"/>
      <c r="G517" s="65"/>
      <c r="H517" s="66"/>
      <c r="I517" s="60"/>
      <c r="J517" s="60"/>
      <c r="K517" s="61">
        <f t="shared" si="22"/>
        <v>0</v>
      </c>
      <c r="L517" s="62" t="s">
        <v>75</v>
      </c>
      <c r="M517" s="67"/>
      <c r="N517" s="69" t="e">
        <f t="shared" si="23"/>
        <v>#DIV/0!</v>
      </c>
    </row>
    <row r="518" spans="2:14" x14ac:dyDescent="0.25">
      <c r="B518" s="57"/>
      <c r="C518" s="64"/>
      <c r="D518" s="58"/>
      <c r="E518" s="58"/>
      <c r="F518" s="65"/>
      <c r="G518" s="65"/>
      <c r="H518" s="66"/>
      <c r="I518" s="60"/>
      <c r="J518" s="60"/>
      <c r="K518" s="61">
        <f t="shared" si="22"/>
        <v>0</v>
      </c>
      <c r="L518" s="62" t="s">
        <v>75</v>
      </c>
      <c r="M518" s="67"/>
      <c r="N518" s="69" t="e">
        <f t="shared" si="23"/>
        <v>#DIV/0!</v>
      </c>
    </row>
    <row r="519" spans="2:14" x14ac:dyDescent="0.25">
      <c r="B519" s="57"/>
      <c r="C519" s="64"/>
      <c r="D519" s="58"/>
      <c r="E519" s="58"/>
      <c r="F519" s="65"/>
      <c r="G519" s="65"/>
      <c r="H519" s="66"/>
      <c r="I519" s="60"/>
      <c r="J519" s="60"/>
      <c r="K519" s="61">
        <f t="shared" si="22"/>
        <v>0</v>
      </c>
      <c r="L519" s="62" t="s">
        <v>75</v>
      </c>
      <c r="M519" s="67"/>
      <c r="N519" s="69" t="e">
        <f t="shared" si="23"/>
        <v>#DIV/0!</v>
      </c>
    </row>
    <row r="520" spans="2:14" x14ac:dyDescent="0.25">
      <c r="B520" s="57"/>
      <c r="C520" s="64"/>
      <c r="D520" s="58"/>
      <c r="E520" s="58"/>
      <c r="F520" s="65"/>
      <c r="G520" s="65"/>
      <c r="H520" s="66"/>
      <c r="I520" s="60"/>
      <c r="J520" s="60"/>
      <c r="K520" s="61">
        <f t="shared" si="22"/>
        <v>0</v>
      </c>
      <c r="L520" s="62" t="s">
        <v>75</v>
      </c>
      <c r="M520" s="67"/>
      <c r="N520" s="69" t="e">
        <f t="shared" si="23"/>
        <v>#DIV/0!</v>
      </c>
    </row>
    <row r="521" spans="2:14" x14ac:dyDescent="0.25">
      <c r="B521" s="57"/>
      <c r="C521" s="64"/>
      <c r="D521" s="58"/>
      <c r="E521" s="58"/>
      <c r="F521" s="65"/>
      <c r="G521" s="65"/>
      <c r="H521" s="66"/>
      <c r="I521" s="60"/>
      <c r="J521" s="60"/>
      <c r="K521" s="61">
        <f t="shared" si="22"/>
        <v>0</v>
      </c>
      <c r="L521" s="62" t="s">
        <v>75</v>
      </c>
      <c r="M521" s="67"/>
      <c r="N521" s="69" t="e">
        <f t="shared" si="23"/>
        <v>#DIV/0!</v>
      </c>
    </row>
    <row r="522" spans="2:14" x14ac:dyDescent="0.25">
      <c r="B522" s="57"/>
      <c r="C522" s="64"/>
      <c r="D522" s="58"/>
      <c r="E522" s="58"/>
      <c r="F522" s="65"/>
      <c r="G522" s="65"/>
      <c r="H522" s="66"/>
      <c r="I522" s="60"/>
      <c r="J522" s="60"/>
      <c r="K522" s="61">
        <f t="shared" si="22"/>
        <v>0</v>
      </c>
      <c r="L522" s="62" t="s">
        <v>75</v>
      </c>
      <c r="M522" s="67"/>
      <c r="N522" s="69" t="e">
        <f t="shared" si="23"/>
        <v>#DIV/0!</v>
      </c>
    </row>
    <row r="523" spans="2:14" x14ac:dyDescent="0.25">
      <c r="B523" s="57"/>
      <c r="C523" s="64"/>
      <c r="D523" s="58"/>
      <c r="E523" s="58"/>
      <c r="F523" s="65"/>
      <c r="G523" s="65"/>
      <c r="H523" s="66"/>
      <c r="I523" s="60"/>
      <c r="J523" s="60"/>
      <c r="K523" s="61">
        <f t="shared" si="22"/>
        <v>0</v>
      </c>
      <c r="L523" s="62" t="s">
        <v>75</v>
      </c>
      <c r="M523" s="67"/>
      <c r="N523" s="69" t="e">
        <f t="shared" si="23"/>
        <v>#DIV/0!</v>
      </c>
    </row>
    <row r="524" spans="2:14" x14ac:dyDescent="0.25">
      <c r="B524" s="57"/>
      <c r="C524" s="64"/>
      <c r="D524" s="58"/>
      <c r="E524" s="58"/>
      <c r="F524" s="65"/>
      <c r="G524" s="65"/>
      <c r="H524" s="66"/>
      <c r="I524" s="60"/>
      <c r="J524" s="60"/>
      <c r="K524" s="61">
        <f t="shared" si="22"/>
        <v>0</v>
      </c>
      <c r="L524" s="62" t="s">
        <v>75</v>
      </c>
      <c r="M524" s="67"/>
      <c r="N524" s="69" t="e">
        <f t="shared" si="23"/>
        <v>#DIV/0!</v>
      </c>
    </row>
    <row r="525" spans="2:14" x14ac:dyDescent="0.25">
      <c r="B525" s="57"/>
      <c r="C525" s="64"/>
      <c r="D525" s="58"/>
      <c r="E525" s="58"/>
      <c r="F525" s="65"/>
      <c r="G525" s="65"/>
      <c r="H525" s="66"/>
      <c r="I525" s="60"/>
      <c r="J525" s="60"/>
      <c r="K525" s="61">
        <f t="shared" si="22"/>
        <v>0</v>
      </c>
      <c r="L525" s="62" t="s">
        <v>75</v>
      </c>
      <c r="M525" s="67"/>
      <c r="N525" s="69" t="e">
        <f t="shared" si="23"/>
        <v>#DIV/0!</v>
      </c>
    </row>
    <row r="526" spans="2:14" x14ac:dyDescent="0.25">
      <c r="B526" s="57"/>
      <c r="C526" s="64"/>
      <c r="D526" s="58"/>
      <c r="E526" s="58"/>
      <c r="F526" s="65"/>
      <c r="G526" s="65"/>
      <c r="H526" s="66"/>
      <c r="I526" s="60"/>
      <c r="J526" s="60"/>
      <c r="K526" s="61">
        <f t="shared" si="22"/>
        <v>0</v>
      </c>
      <c r="L526" s="62" t="s">
        <v>75</v>
      </c>
      <c r="M526" s="67"/>
      <c r="N526" s="69" t="e">
        <f t="shared" si="23"/>
        <v>#DIV/0!</v>
      </c>
    </row>
    <row r="527" spans="2:14" x14ac:dyDescent="0.25">
      <c r="B527" s="57"/>
      <c r="C527" s="64"/>
      <c r="D527" s="58"/>
      <c r="E527" s="58"/>
      <c r="F527" s="65"/>
      <c r="G527" s="65"/>
      <c r="H527" s="66"/>
      <c r="I527" s="60"/>
      <c r="J527" s="60"/>
      <c r="K527" s="61">
        <f t="shared" si="22"/>
        <v>0</v>
      </c>
      <c r="L527" s="62" t="s">
        <v>75</v>
      </c>
      <c r="M527" s="67"/>
      <c r="N527" s="69" t="e">
        <f t="shared" si="23"/>
        <v>#DIV/0!</v>
      </c>
    </row>
    <row r="528" spans="2:14" x14ac:dyDescent="0.25">
      <c r="B528" s="57"/>
      <c r="C528" s="64"/>
      <c r="D528" s="58"/>
      <c r="E528" s="58"/>
      <c r="F528" s="65"/>
      <c r="G528" s="65"/>
      <c r="H528" s="66"/>
      <c r="I528" s="60"/>
      <c r="J528" s="60"/>
      <c r="K528" s="61">
        <f t="shared" si="22"/>
        <v>0</v>
      </c>
      <c r="L528" s="62" t="s">
        <v>75</v>
      </c>
      <c r="M528" s="67"/>
      <c r="N528" s="69" t="e">
        <f t="shared" si="23"/>
        <v>#DIV/0!</v>
      </c>
    </row>
    <row r="529" spans="2:14" x14ac:dyDescent="0.25">
      <c r="B529" s="57"/>
      <c r="C529" s="64"/>
      <c r="D529" s="58"/>
      <c r="E529" s="58"/>
      <c r="F529" s="65"/>
      <c r="G529" s="65"/>
      <c r="H529" s="66"/>
      <c r="I529" s="60"/>
      <c r="J529" s="60"/>
      <c r="K529" s="61">
        <f t="shared" si="22"/>
        <v>0</v>
      </c>
      <c r="L529" s="62" t="s">
        <v>75</v>
      </c>
      <c r="M529" s="67"/>
      <c r="N529" s="69" t="e">
        <f t="shared" si="23"/>
        <v>#DIV/0!</v>
      </c>
    </row>
    <row r="530" spans="2:14" x14ac:dyDescent="0.25">
      <c r="B530" s="57"/>
      <c r="C530" s="64"/>
      <c r="D530" s="58"/>
      <c r="E530" s="58"/>
      <c r="F530" s="65"/>
      <c r="G530" s="65"/>
      <c r="H530" s="66"/>
      <c r="I530" s="60"/>
      <c r="J530" s="60"/>
      <c r="K530" s="61">
        <f t="shared" si="22"/>
        <v>0</v>
      </c>
      <c r="L530" s="62" t="s">
        <v>75</v>
      </c>
      <c r="M530" s="67"/>
      <c r="N530" s="69" t="e">
        <f t="shared" si="23"/>
        <v>#DIV/0!</v>
      </c>
    </row>
    <row r="531" spans="2:14" x14ac:dyDescent="0.25">
      <c r="B531" s="57"/>
      <c r="C531" s="64"/>
      <c r="D531" s="58"/>
      <c r="E531" s="58"/>
      <c r="F531" s="65"/>
      <c r="G531" s="65"/>
      <c r="H531" s="66"/>
      <c r="I531" s="60"/>
      <c r="J531" s="60"/>
      <c r="K531" s="61">
        <f t="shared" si="22"/>
        <v>0</v>
      </c>
      <c r="L531" s="62" t="s">
        <v>75</v>
      </c>
      <c r="M531" s="67"/>
      <c r="N531" s="69" t="e">
        <f t="shared" si="23"/>
        <v>#DIV/0!</v>
      </c>
    </row>
    <row r="532" spans="2:14" x14ac:dyDescent="0.25">
      <c r="B532" s="57"/>
      <c r="C532" s="64"/>
      <c r="D532" s="58"/>
      <c r="E532" s="58"/>
      <c r="F532" s="65"/>
      <c r="G532" s="65"/>
      <c r="H532" s="66"/>
      <c r="I532" s="60"/>
      <c r="J532" s="60"/>
      <c r="K532" s="61">
        <f t="shared" si="22"/>
        <v>0</v>
      </c>
      <c r="L532" s="62" t="s">
        <v>75</v>
      </c>
      <c r="M532" s="67"/>
      <c r="N532" s="69" t="e">
        <f t="shared" si="23"/>
        <v>#DIV/0!</v>
      </c>
    </row>
    <row r="533" spans="2:14" x14ac:dyDescent="0.25">
      <c r="B533" s="57"/>
      <c r="C533" s="64"/>
      <c r="D533" s="58"/>
      <c r="E533" s="58"/>
      <c r="F533" s="65"/>
      <c r="G533" s="65"/>
      <c r="H533" s="66"/>
      <c r="I533" s="60"/>
      <c r="J533" s="60"/>
      <c r="K533" s="61">
        <f t="shared" si="22"/>
        <v>0</v>
      </c>
      <c r="L533" s="62" t="s">
        <v>75</v>
      </c>
      <c r="M533" s="67"/>
      <c r="N533" s="69" t="e">
        <f t="shared" si="23"/>
        <v>#DIV/0!</v>
      </c>
    </row>
    <row r="534" spans="2:14" x14ac:dyDescent="0.25">
      <c r="B534" s="57"/>
      <c r="C534" s="64"/>
      <c r="D534" s="58"/>
      <c r="E534" s="58"/>
      <c r="F534" s="65"/>
      <c r="G534" s="65"/>
      <c r="H534" s="66"/>
      <c r="I534" s="60"/>
      <c r="J534" s="60"/>
      <c r="K534" s="61">
        <f t="shared" si="22"/>
        <v>0</v>
      </c>
      <c r="L534" s="62" t="s">
        <v>75</v>
      </c>
      <c r="M534" s="67"/>
      <c r="N534" s="69" t="e">
        <f t="shared" si="23"/>
        <v>#DIV/0!</v>
      </c>
    </row>
    <row r="535" spans="2:14" x14ac:dyDescent="0.25">
      <c r="B535" s="57"/>
      <c r="C535" s="64"/>
      <c r="D535" s="58"/>
      <c r="E535" s="58"/>
      <c r="F535" s="65"/>
      <c r="G535" s="65"/>
      <c r="H535" s="66"/>
      <c r="I535" s="60"/>
      <c r="J535" s="60"/>
      <c r="K535" s="61">
        <f t="shared" si="22"/>
        <v>0</v>
      </c>
      <c r="L535" s="62" t="s">
        <v>75</v>
      </c>
      <c r="M535" s="67"/>
      <c r="N535" s="69" t="e">
        <f t="shared" si="23"/>
        <v>#DIV/0!</v>
      </c>
    </row>
    <row r="536" spans="2:14" x14ac:dyDescent="0.25">
      <c r="B536" s="57"/>
      <c r="C536" s="64"/>
      <c r="D536" s="58"/>
      <c r="E536" s="58"/>
      <c r="F536" s="65"/>
      <c r="G536" s="65"/>
      <c r="H536" s="66"/>
      <c r="I536" s="60"/>
      <c r="J536" s="60"/>
      <c r="K536" s="61">
        <f t="shared" si="22"/>
        <v>0</v>
      </c>
      <c r="L536" s="62" t="s">
        <v>75</v>
      </c>
      <c r="M536" s="67"/>
      <c r="N536" s="69" t="e">
        <f t="shared" si="23"/>
        <v>#DIV/0!</v>
      </c>
    </row>
    <row r="537" spans="2:14" x14ac:dyDescent="0.25">
      <c r="B537" s="57"/>
      <c r="C537" s="64"/>
      <c r="D537" s="58"/>
      <c r="E537" s="58"/>
      <c r="F537" s="65"/>
      <c r="G537" s="65"/>
      <c r="H537" s="66"/>
      <c r="I537" s="60"/>
      <c r="J537" s="60"/>
      <c r="K537" s="61">
        <f t="shared" si="22"/>
        <v>0</v>
      </c>
      <c r="L537" s="62" t="s">
        <v>75</v>
      </c>
      <c r="M537" s="67"/>
      <c r="N537" s="69" t="e">
        <f t="shared" si="23"/>
        <v>#DIV/0!</v>
      </c>
    </row>
    <row r="538" spans="2:14" x14ac:dyDescent="0.25">
      <c r="B538" s="57"/>
      <c r="C538" s="64"/>
      <c r="D538" s="58"/>
      <c r="E538" s="58"/>
      <c r="F538" s="65"/>
      <c r="G538" s="65"/>
      <c r="H538" s="66"/>
      <c r="I538" s="60"/>
      <c r="J538" s="60"/>
      <c r="K538" s="61">
        <f t="shared" si="22"/>
        <v>0</v>
      </c>
      <c r="L538" s="62" t="s">
        <v>75</v>
      </c>
      <c r="M538" s="67"/>
      <c r="N538" s="69" t="e">
        <f t="shared" si="23"/>
        <v>#DIV/0!</v>
      </c>
    </row>
    <row r="539" spans="2:14" x14ac:dyDescent="0.25">
      <c r="B539" s="57"/>
      <c r="C539" s="64"/>
      <c r="D539" s="58"/>
      <c r="E539" s="58"/>
      <c r="F539" s="65"/>
      <c r="G539" s="65"/>
      <c r="H539" s="66"/>
      <c r="I539" s="60"/>
      <c r="J539" s="60"/>
      <c r="K539" s="61">
        <f t="shared" si="22"/>
        <v>0</v>
      </c>
      <c r="L539" s="62" t="s">
        <v>75</v>
      </c>
      <c r="M539" s="67"/>
      <c r="N539" s="69" t="e">
        <f t="shared" si="23"/>
        <v>#DIV/0!</v>
      </c>
    </row>
    <row r="540" spans="2:14" x14ac:dyDescent="0.25">
      <c r="B540" s="57"/>
      <c r="C540" s="64"/>
      <c r="D540" s="58"/>
      <c r="E540" s="58"/>
      <c r="F540" s="65"/>
      <c r="G540" s="65"/>
      <c r="H540" s="66"/>
      <c r="I540" s="60"/>
      <c r="J540" s="60"/>
      <c r="K540" s="61">
        <f t="shared" si="22"/>
        <v>0</v>
      </c>
      <c r="L540" s="62" t="s">
        <v>75</v>
      </c>
      <c r="M540" s="67"/>
      <c r="N540" s="69" t="e">
        <f t="shared" si="23"/>
        <v>#DIV/0!</v>
      </c>
    </row>
    <row r="541" spans="2:14" x14ac:dyDescent="0.25">
      <c r="B541" s="57"/>
      <c r="C541" s="64"/>
      <c r="D541" s="58"/>
      <c r="E541" s="58"/>
      <c r="F541" s="65"/>
      <c r="G541" s="65"/>
      <c r="H541" s="66"/>
      <c r="I541" s="60"/>
      <c r="J541" s="60"/>
      <c r="K541" s="61">
        <f t="shared" si="22"/>
        <v>0</v>
      </c>
      <c r="L541" s="62" t="s">
        <v>75</v>
      </c>
      <c r="M541" s="67"/>
      <c r="N541" s="69" t="e">
        <f t="shared" si="23"/>
        <v>#DIV/0!</v>
      </c>
    </row>
    <row r="542" spans="2:14" x14ac:dyDescent="0.25">
      <c r="B542" s="57"/>
      <c r="C542" s="64"/>
      <c r="D542" s="58"/>
      <c r="E542" s="58"/>
      <c r="F542" s="65"/>
      <c r="G542" s="65"/>
      <c r="H542" s="66"/>
      <c r="I542" s="60"/>
      <c r="J542" s="60"/>
      <c r="K542" s="61">
        <f t="shared" si="22"/>
        <v>0</v>
      </c>
      <c r="L542" s="62" t="s">
        <v>75</v>
      </c>
      <c r="M542" s="67"/>
      <c r="N542" s="69" t="e">
        <f t="shared" si="23"/>
        <v>#DIV/0!</v>
      </c>
    </row>
    <row r="543" spans="2:14" x14ac:dyDescent="0.25">
      <c r="B543" s="57"/>
      <c r="C543" s="64"/>
      <c r="D543" s="58"/>
      <c r="E543" s="58"/>
      <c r="F543" s="65"/>
      <c r="G543" s="65"/>
      <c r="H543" s="66"/>
      <c r="I543" s="60"/>
      <c r="J543" s="60"/>
      <c r="K543" s="61">
        <f t="shared" si="22"/>
        <v>0</v>
      </c>
      <c r="L543" s="62" t="s">
        <v>75</v>
      </c>
      <c r="M543" s="67"/>
      <c r="N543" s="69" t="e">
        <f t="shared" si="23"/>
        <v>#DIV/0!</v>
      </c>
    </row>
    <row r="544" spans="2:14" x14ac:dyDescent="0.25">
      <c r="B544" s="57"/>
      <c r="C544" s="64"/>
      <c r="D544" s="58"/>
      <c r="E544" s="58"/>
      <c r="F544" s="65"/>
      <c r="G544" s="65"/>
      <c r="H544" s="66"/>
      <c r="I544" s="60"/>
      <c r="J544" s="60"/>
      <c r="K544" s="61">
        <f t="shared" si="22"/>
        <v>0</v>
      </c>
      <c r="L544" s="62" t="s">
        <v>75</v>
      </c>
      <c r="M544" s="67"/>
      <c r="N544" s="69" t="e">
        <f t="shared" si="23"/>
        <v>#DIV/0!</v>
      </c>
    </row>
    <row r="545" spans="2:14" x14ac:dyDescent="0.25">
      <c r="B545" s="57"/>
      <c r="C545" s="64"/>
      <c r="D545" s="58"/>
      <c r="E545" s="58"/>
      <c r="F545" s="65"/>
      <c r="G545" s="65"/>
      <c r="H545" s="66"/>
      <c r="I545" s="60"/>
      <c r="J545" s="60"/>
      <c r="K545" s="61">
        <f t="shared" si="22"/>
        <v>0</v>
      </c>
      <c r="L545" s="62" t="s">
        <v>75</v>
      </c>
      <c r="M545" s="67"/>
      <c r="N545" s="69" t="e">
        <f t="shared" si="23"/>
        <v>#DIV/0!</v>
      </c>
    </row>
    <row r="546" spans="2:14" x14ac:dyDescent="0.25">
      <c r="B546" s="57"/>
      <c r="C546" s="64"/>
      <c r="D546" s="58"/>
      <c r="E546" s="58"/>
      <c r="F546" s="65"/>
      <c r="G546" s="65"/>
      <c r="H546" s="66"/>
      <c r="I546" s="60"/>
      <c r="J546" s="60"/>
      <c r="K546" s="61">
        <f t="shared" si="22"/>
        <v>0</v>
      </c>
      <c r="L546" s="62" t="s">
        <v>75</v>
      </c>
      <c r="M546" s="67"/>
      <c r="N546" s="69" t="e">
        <f t="shared" si="23"/>
        <v>#DIV/0!</v>
      </c>
    </row>
    <row r="547" spans="2:14" x14ac:dyDescent="0.25">
      <c r="B547" s="57"/>
      <c r="C547" s="64"/>
      <c r="D547" s="58"/>
      <c r="E547" s="58"/>
      <c r="F547" s="65"/>
      <c r="G547" s="65"/>
      <c r="H547" s="66"/>
      <c r="I547" s="60"/>
      <c r="J547" s="60"/>
      <c r="K547" s="61">
        <f t="shared" si="22"/>
        <v>0</v>
      </c>
      <c r="L547" s="62" t="s">
        <v>75</v>
      </c>
      <c r="M547" s="67"/>
      <c r="N547" s="69" t="e">
        <f t="shared" si="23"/>
        <v>#DIV/0!</v>
      </c>
    </row>
    <row r="548" spans="2:14" x14ac:dyDescent="0.25">
      <c r="B548" s="57"/>
      <c r="C548" s="64"/>
      <c r="D548" s="58"/>
      <c r="E548" s="58"/>
      <c r="F548" s="65"/>
      <c r="G548" s="65"/>
      <c r="H548" s="66"/>
      <c r="I548" s="60"/>
      <c r="J548" s="60"/>
      <c r="K548" s="61">
        <f t="shared" si="22"/>
        <v>0</v>
      </c>
      <c r="L548" s="62" t="s">
        <v>75</v>
      </c>
      <c r="M548" s="67"/>
      <c r="N548" s="69" t="e">
        <f t="shared" si="23"/>
        <v>#DIV/0!</v>
      </c>
    </row>
    <row r="549" spans="2:14" x14ac:dyDescent="0.25">
      <c r="B549" s="57"/>
      <c r="C549" s="64"/>
      <c r="D549" s="58"/>
      <c r="E549" s="58"/>
      <c r="F549" s="65"/>
      <c r="G549" s="65"/>
      <c r="H549" s="66"/>
      <c r="I549" s="60"/>
      <c r="J549" s="60"/>
      <c r="K549" s="61">
        <f t="shared" si="22"/>
        <v>0</v>
      </c>
      <c r="L549" s="62" t="s">
        <v>75</v>
      </c>
      <c r="M549" s="67"/>
      <c r="N549" s="69" t="e">
        <f t="shared" si="23"/>
        <v>#DIV/0!</v>
      </c>
    </row>
    <row r="550" spans="2:14" x14ac:dyDescent="0.25">
      <c r="B550" s="57"/>
      <c r="C550" s="64"/>
      <c r="D550" s="58"/>
      <c r="E550" s="58"/>
      <c r="F550" s="65"/>
      <c r="G550" s="65"/>
      <c r="H550" s="66"/>
      <c r="I550" s="60"/>
      <c r="J550" s="60"/>
      <c r="K550" s="61">
        <f t="shared" si="22"/>
        <v>0</v>
      </c>
      <c r="L550" s="62" t="s">
        <v>75</v>
      </c>
      <c r="M550" s="67"/>
      <c r="N550" s="69" t="e">
        <f t="shared" si="23"/>
        <v>#DIV/0!</v>
      </c>
    </row>
    <row r="551" spans="2:14" x14ac:dyDescent="0.25">
      <c r="B551" s="57"/>
      <c r="C551" s="64"/>
      <c r="D551" s="58"/>
      <c r="E551" s="58"/>
      <c r="F551" s="65"/>
      <c r="G551" s="65"/>
      <c r="H551" s="66"/>
      <c r="I551" s="60"/>
      <c r="J551" s="60"/>
      <c r="K551" s="61">
        <f t="shared" si="22"/>
        <v>0</v>
      </c>
      <c r="L551" s="62" t="s">
        <v>75</v>
      </c>
      <c r="M551" s="67"/>
      <c r="N551" s="69" t="e">
        <f t="shared" si="23"/>
        <v>#DIV/0!</v>
      </c>
    </row>
    <row r="552" spans="2:14" x14ac:dyDescent="0.25">
      <c r="B552" s="57"/>
      <c r="C552" s="64"/>
      <c r="D552" s="58"/>
      <c r="E552" s="58"/>
      <c r="F552" s="65"/>
      <c r="G552" s="65"/>
      <c r="H552" s="66"/>
      <c r="I552" s="60"/>
      <c r="J552" s="60"/>
      <c r="K552" s="61">
        <f t="shared" si="22"/>
        <v>0</v>
      </c>
      <c r="L552" s="62" t="s">
        <v>75</v>
      </c>
      <c r="M552" s="67"/>
      <c r="N552" s="69" t="e">
        <f t="shared" si="23"/>
        <v>#DIV/0!</v>
      </c>
    </row>
    <row r="553" spans="2:14" x14ac:dyDescent="0.25">
      <c r="B553" s="57"/>
      <c r="C553" s="64"/>
      <c r="D553" s="58"/>
      <c r="E553" s="58"/>
      <c r="F553" s="65"/>
      <c r="G553" s="65"/>
      <c r="H553" s="66"/>
      <c r="I553" s="60"/>
      <c r="J553" s="60"/>
      <c r="K553" s="61">
        <f t="shared" si="22"/>
        <v>0</v>
      </c>
      <c r="L553" s="62" t="s">
        <v>75</v>
      </c>
      <c r="M553" s="67"/>
      <c r="N553" s="69" t="e">
        <f t="shared" si="23"/>
        <v>#DIV/0!</v>
      </c>
    </row>
    <row r="554" spans="2:14" x14ac:dyDescent="0.25">
      <c r="B554" s="57"/>
      <c r="C554" s="64"/>
      <c r="D554" s="58"/>
      <c r="E554" s="58"/>
      <c r="F554" s="65"/>
      <c r="G554" s="65"/>
      <c r="H554" s="66"/>
      <c r="I554" s="60"/>
      <c r="J554" s="60"/>
      <c r="K554" s="61">
        <f t="shared" si="22"/>
        <v>0</v>
      </c>
      <c r="L554" s="62" t="s">
        <v>75</v>
      </c>
      <c r="M554" s="67"/>
      <c r="N554" s="69" t="e">
        <f t="shared" si="23"/>
        <v>#DIV/0!</v>
      </c>
    </row>
    <row r="555" spans="2:14" x14ac:dyDescent="0.25">
      <c r="B555" s="57"/>
      <c r="C555" s="64"/>
      <c r="D555" s="58"/>
      <c r="E555" s="58"/>
      <c r="F555" s="65"/>
      <c r="G555" s="65"/>
      <c r="H555" s="66"/>
      <c r="I555" s="60"/>
      <c r="J555" s="60"/>
      <c r="K555" s="61">
        <f t="shared" si="22"/>
        <v>0</v>
      </c>
      <c r="L555" s="62" t="s">
        <v>75</v>
      </c>
      <c r="M555" s="67"/>
      <c r="N555" s="69" t="e">
        <f t="shared" si="23"/>
        <v>#DIV/0!</v>
      </c>
    </row>
    <row r="556" spans="2:14" x14ac:dyDescent="0.25">
      <c r="B556" s="57"/>
      <c r="C556" s="64"/>
      <c r="D556" s="58"/>
      <c r="E556" s="58"/>
      <c r="F556" s="65"/>
      <c r="G556" s="65"/>
      <c r="H556" s="66"/>
      <c r="I556" s="60"/>
      <c r="J556" s="60"/>
      <c r="K556" s="61">
        <f t="shared" si="22"/>
        <v>0</v>
      </c>
      <c r="L556" s="62" t="s">
        <v>75</v>
      </c>
      <c r="M556" s="67"/>
      <c r="N556" s="69" t="e">
        <f t="shared" si="23"/>
        <v>#DIV/0!</v>
      </c>
    </row>
    <row r="557" spans="2:14" x14ac:dyDescent="0.25">
      <c r="B557" s="57"/>
      <c r="C557" s="64"/>
      <c r="D557" s="58"/>
      <c r="E557" s="58"/>
      <c r="F557" s="65"/>
      <c r="G557" s="65"/>
      <c r="H557" s="66"/>
      <c r="I557" s="60"/>
      <c r="J557" s="60"/>
      <c r="K557" s="61">
        <f t="shared" si="22"/>
        <v>0</v>
      </c>
      <c r="L557" s="62" t="s">
        <v>75</v>
      </c>
      <c r="M557" s="67"/>
      <c r="N557" s="69" t="e">
        <f t="shared" si="23"/>
        <v>#DIV/0!</v>
      </c>
    </row>
    <row r="558" spans="2:14" x14ac:dyDescent="0.25">
      <c r="B558" s="57"/>
      <c r="C558" s="64"/>
      <c r="D558" s="58"/>
      <c r="E558" s="58"/>
      <c r="F558" s="65"/>
      <c r="G558" s="65"/>
      <c r="H558" s="66"/>
      <c r="I558" s="60"/>
      <c r="J558" s="60"/>
      <c r="K558" s="61">
        <f t="shared" si="22"/>
        <v>0</v>
      </c>
      <c r="L558" s="62" t="s">
        <v>75</v>
      </c>
      <c r="M558" s="67"/>
      <c r="N558" s="69" t="e">
        <f t="shared" si="23"/>
        <v>#DIV/0!</v>
      </c>
    </row>
    <row r="559" spans="2:14" x14ac:dyDescent="0.25">
      <c r="B559" s="57"/>
      <c r="C559" s="64"/>
      <c r="D559" s="58"/>
      <c r="E559" s="58"/>
      <c r="F559" s="65"/>
      <c r="G559" s="65"/>
      <c r="H559" s="66"/>
      <c r="I559" s="60"/>
      <c r="J559" s="60"/>
      <c r="K559" s="61">
        <f t="shared" si="22"/>
        <v>0</v>
      </c>
      <c r="L559" s="62" t="s">
        <v>75</v>
      </c>
      <c r="M559" s="67"/>
      <c r="N559" s="69" t="e">
        <f t="shared" si="23"/>
        <v>#DIV/0!</v>
      </c>
    </row>
    <row r="560" spans="2:14" x14ac:dyDescent="0.25">
      <c r="B560" s="57"/>
      <c r="C560" s="64"/>
      <c r="D560" s="58"/>
      <c r="E560" s="58"/>
      <c r="F560" s="65"/>
      <c r="G560" s="65"/>
      <c r="H560" s="66"/>
      <c r="I560" s="60"/>
      <c r="J560" s="60"/>
      <c r="K560" s="61">
        <f t="shared" si="22"/>
        <v>0</v>
      </c>
      <c r="L560" s="62" t="s">
        <v>75</v>
      </c>
      <c r="M560" s="67"/>
      <c r="N560" s="69" t="e">
        <f t="shared" si="23"/>
        <v>#DIV/0!</v>
      </c>
    </row>
    <row r="561" spans="2:14" x14ac:dyDescent="0.25">
      <c r="B561" s="57"/>
      <c r="C561" s="64"/>
      <c r="D561" s="58"/>
      <c r="E561" s="58"/>
      <c r="F561" s="65"/>
      <c r="G561" s="65"/>
      <c r="H561" s="66"/>
      <c r="I561" s="60"/>
      <c r="J561" s="60"/>
      <c r="K561" s="61">
        <f t="shared" si="22"/>
        <v>0</v>
      </c>
      <c r="L561" s="62" t="s">
        <v>75</v>
      </c>
      <c r="M561" s="67"/>
      <c r="N561" s="69" t="e">
        <f t="shared" si="23"/>
        <v>#DIV/0!</v>
      </c>
    </row>
    <row r="562" spans="2:14" x14ac:dyDescent="0.25">
      <c r="B562" s="57"/>
      <c r="C562" s="64"/>
      <c r="D562" s="58"/>
      <c r="E562" s="58"/>
      <c r="F562" s="65"/>
      <c r="G562" s="65"/>
      <c r="H562" s="66"/>
      <c r="I562" s="60"/>
      <c r="J562" s="60"/>
      <c r="K562" s="61">
        <f t="shared" si="22"/>
        <v>0</v>
      </c>
      <c r="L562" s="62" t="s">
        <v>75</v>
      </c>
      <c r="M562" s="67"/>
      <c r="N562" s="69" t="e">
        <f t="shared" si="23"/>
        <v>#DIV/0!</v>
      </c>
    </row>
    <row r="563" spans="2:14" x14ac:dyDescent="0.25">
      <c r="B563" s="57"/>
      <c r="C563" s="64"/>
      <c r="D563" s="58"/>
      <c r="E563" s="58"/>
      <c r="F563" s="65"/>
      <c r="G563" s="65"/>
      <c r="H563" s="66"/>
      <c r="I563" s="60"/>
      <c r="J563" s="60"/>
      <c r="K563" s="61">
        <f t="shared" si="22"/>
        <v>0</v>
      </c>
      <c r="L563" s="62" t="s">
        <v>75</v>
      </c>
      <c r="M563" s="67"/>
      <c r="N563" s="69" t="e">
        <f t="shared" si="23"/>
        <v>#DIV/0!</v>
      </c>
    </row>
    <row r="564" spans="2:14" x14ac:dyDescent="0.25">
      <c r="B564" s="57"/>
      <c r="C564" s="64"/>
      <c r="D564" s="58"/>
      <c r="E564" s="58"/>
      <c r="F564" s="65"/>
      <c r="G564" s="65"/>
      <c r="H564" s="66"/>
      <c r="I564" s="60"/>
      <c r="J564" s="60"/>
      <c r="K564" s="61">
        <f t="shared" si="22"/>
        <v>0</v>
      </c>
      <c r="L564" s="62" t="s">
        <v>75</v>
      </c>
      <c r="M564" s="67"/>
      <c r="N564" s="69" t="e">
        <f t="shared" si="23"/>
        <v>#DIV/0!</v>
      </c>
    </row>
    <row r="565" spans="2:14" x14ac:dyDescent="0.25">
      <c r="B565" s="57"/>
      <c r="C565" s="64"/>
      <c r="D565" s="58"/>
      <c r="E565" s="58"/>
      <c r="F565" s="65"/>
      <c r="G565" s="65"/>
      <c r="H565" s="66"/>
      <c r="I565" s="60"/>
      <c r="J565" s="60"/>
      <c r="K565" s="61">
        <f t="shared" si="22"/>
        <v>0</v>
      </c>
      <c r="L565" s="62" t="s">
        <v>75</v>
      </c>
      <c r="M565" s="67"/>
      <c r="N565" s="69" t="e">
        <f t="shared" si="23"/>
        <v>#DIV/0!</v>
      </c>
    </row>
    <row r="566" spans="2:14" x14ac:dyDescent="0.25">
      <c r="B566" s="57"/>
      <c r="C566" s="64"/>
      <c r="D566" s="58"/>
      <c r="E566" s="58"/>
      <c r="F566" s="65"/>
      <c r="G566" s="65"/>
      <c r="H566" s="66"/>
      <c r="I566" s="60"/>
      <c r="J566" s="60"/>
      <c r="K566" s="61">
        <f t="shared" si="22"/>
        <v>0</v>
      </c>
      <c r="L566" s="62" t="s">
        <v>75</v>
      </c>
      <c r="M566" s="67"/>
      <c r="N566" s="69" t="e">
        <f t="shared" si="23"/>
        <v>#DIV/0!</v>
      </c>
    </row>
    <row r="567" spans="2:14" x14ac:dyDescent="0.25">
      <c r="B567" s="57"/>
      <c r="C567" s="64"/>
      <c r="D567" s="58"/>
      <c r="E567" s="58"/>
      <c r="F567" s="65"/>
      <c r="G567" s="65"/>
      <c r="H567" s="66"/>
      <c r="I567" s="60"/>
      <c r="J567" s="60"/>
      <c r="K567" s="61">
        <f t="shared" si="22"/>
        <v>0</v>
      </c>
      <c r="L567" s="62" t="s">
        <v>75</v>
      </c>
      <c r="M567" s="67"/>
      <c r="N567" s="69" t="e">
        <f t="shared" si="23"/>
        <v>#DIV/0!</v>
      </c>
    </row>
    <row r="568" spans="2:14" x14ac:dyDescent="0.25">
      <c r="B568" s="57"/>
      <c r="C568" s="64"/>
      <c r="D568" s="58"/>
      <c r="E568" s="58"/>
      <c r="F568" s="65"/>
      <c r="G568" s="65"/>
      <c r="H568" s="66"/>
      <c r="I568" s="60"/>
      <c r="J568" s="60"/>
      <c r="K568" s="61">
        <f t="shared" si="22"/>
        <v>0</v>
      </c>
      <c r="L568" s="62" t="s">
        <v>75</v>
      </c>
      <c r="M568" s="67"/>
      <c r="N568" s="69" t="e">
        <f t="shared" si="23"/>
        <v>#DIV/0!</v>
      </c>
    </row>
    <row r="569" spans="2:14" x14ac:dyDescent="0.25">
      <c r="B569" s="57"/>
      <c r="C569" s="64"/>
      <c r="D569" s="58"/>
      <c r="E569" s="58"/>
      <c r="F569" s="65"/>
      <c r="G569" s="65"/>
      <c r="H569" s="66"/>
      <c r="I569" s="60"/>
      <c r="J569" s="60"/>
      <c r="K569" s="61">
        <f t="shared" si="22"/>
        <v>0</v>
      </c>
      <c r="L569" s="62" t="s">
        <v>75</v>
      </c>
      <c r="M569" s="67"/>
      <c r="N569" s="69" t="e">
        <f t="shared" si="23"/>
        <v>#DIV/0!</v>
      </c>
    </row>
    <row r="570" spans="2:14" x14ac:dyDescent="0.25">
      <c r="B570" s="57"/>
      <c r="C570" s="64"/>
      <c r="D570" s="58"/>
      <c r="E570" s="58"/>
      <c r="F570" s="65"/>
      <c r="G570" s="65"/>
      <c r="H570" s="66"/>
      <c r="I570" s="60"/>
      <c r="J570" s="60"/>
      <c r="K570" s="61">
        <f t="shared" ref="K570:K633" si="24">+J570-I570</f>
        <v>0</v>
      </c>
      <c r="L570" s="62" t="s">
        <v>75</v>
      </c>
      <c r="M570" s="67"/>
      <c r="N570" s="69" t="e">
        <f t="shared" ref="N570:N633" si="25">+K571/M571</f>
        <v>#DIV/0!</v>
      </c>
    </row>
    <row r="571" spans="2:14" x14ac:dyDescent="0.25">
      <c r="B571" s="57"/>
      <c r="C571" s="64"/>
      <c r="D571" s="58"/>
      <c r="E571" s="58"/>
      <c r="F571" s="65"/>
      <c r="G571" s="65"/>
      <c r="H571" s="66"/>
      <c r="I571" s="60"/>
      <c r="J571" s="60"/>
      <c r="K571" s="61">
        <f t="shared" si="24"/>
        <v>0</v>
      </c>
      <c r="L571" s="62" t="s">
        <v>75</v>
      </c>
      <c r="M571" s="67"/>
      <c r="N571" s="69" t="e">
        <f t="shared" si="25"/>
        <v>#DIV/0!</v>
      </c>
    </row>
    <row r="572" spans="2:14" x14ac:dyDescent="0.25">
      <c r="B572" s="57"/>
      <c r="C572" s="64"/>
      <c r="D572" s="58"/>
      <c r="E572" s="58"/>
      <c r="F572" s="65"/>
      <c r="G572" s="65"/>
      <c r="H572" s="66"/>
      <c r="I572" s="60"/>
      <c r="J572" s="60"/>
      <c r="K572" s="61">
        <f t="shared" si="24"/>
        <v>0</v>
      </c>
      <c r="L572" s="62" t="s">
        <v>75</v>
      </c>
      <c r="M572" s="67"/>
      <c r="N572" s="69" t="e">
        <f t="shared" si="25"/>
        <v>#DIV/0!</v>
      </c>
    </row>
    <row r="573" spans="2:14" x14ac:dyDescent="0.25">
      <c r="B573" s="57"/>
      <c r="C573" s="64"/>
      <c r="D573" s="58"/>
      <c r="E573" s="58"/>
      <c r="F573" s="65"/>
      <c r="G573" s="65"/>
      <c r="H573" s="66"/>
      <c r="I573" s="60"/>
      <c r="J573" s="60"/>
      <c r="K573" s="61">
        <f t="shared" si="24"/>
        <v>0</v>
      </c>
      <c r="L573" s="62" t="s">
        <v>75</v>
      </c>
      <c r="M573" s="67"/>
      <c r="N573" s="69" t="e">
        <f t="shared" si="25"/>
        <v>#DIV/0!</v>
      </c>
    </row>
    <row r="574" spans="2:14" x14ac:dyDescent="0.25">
      <c r="B574" s="57"/>
      <c r="C574" s="64"/>
      <c r="D574" s="58"/>
      <c r="E574" s="58"/>
      <c r="F574" s="65"/>
      <c r="G574" s="65"/>
      <c r="H574" s="66"/>
      <c r="I574" s="60"/>
      <c r="J574" s="60"/>
      <c r="K574" s="61">
        <f t="shared" si="24"/>
        <v>0</v>
      </c>
      <c r="L574" s="62" t="s">
        <v>75</v>
      </c>
      <c r="M574" s="67"/>
      <c r="N574" s="69" t="e">
        <f t="shared" si="25"/>
        <v>#DIV/0!</v>
      </c>
    </row>
    <row r="575" spans="2:14" x14ac:dyDescent="0.25">
      <c r="B575" s="57"/>
      <c r="C575" s="64"/>
      <c r="D575" s="58"/>
      <c r="E575" s="58"/>
      <c r="F575" s="65"/>
      <c r="G575" s="65"/>
      <c r="H575" s="66"/>
      <c r="I575" s="60"/>
      <c r="J575" s="60"/>
      <c r="K575" s="61">
        <f t="shared" si="24"/>
        <v>0</v>
      </c>
      <c r="L575" s="62" t="s">
        <v>75</v>
      </c>
      <c r="M575" s="67"/>
      <c r="N575" s="69" t="e">
        <f t="shared" si="25"/>
        <v>#DIV/0!</v>
      </c>
    </row>
    <row r="576" spans="2:14" x14ac:dyDescent="0.25">
      <c r="B576" s="57"/>
      <c r="C576" s="64"/>
      <c r="D576" s="58"/>
      <c r="E576" s="58"/>
      <c r="F576" s="65"/>
      <c r="G576" s="65"/>
      <c r="H576" s="66"/>
      <c r="I576" s="60"/>
      <c r="J576" s="60"/>
      <c r="K576" s="61">
        <f t="shared" si="24"/>
        <v>0</v>
      </c>
      <c r="L576" s="62" t="s">
        <v>75</v>
      </c>
      <c r="M576" s="67"/>
      <c r="N576" s="69" t="e">
        <f t="shared" si="25"/>
        <v>#DIV/0!</v>
      </c>
    </row>
    <row r="577" spans="2:14" x14ac:dyDescent="0.25">
      <c r="B577" s="57"/>
      <c r="C577" s="64"/>
      <c r="D577" s="58"/>
      <c r="E577" s="58"/>
      <c r="F577" s="65"/>
      <c r="G577" s="65"/>
      <c r="H577" s="66"/>
      <c r="I577" s="60"/>
      <c r="J577" s="60"/>
      <c r="K577" s="61">
        <f t="shared" si="24"/>
        <v>0</v>
      </c>
      <c r="L577" s="62" t="s">
        <v>75</v>
      </c>
      <c r="M577" s="67"/>
      <c r="N577" s="69" t="e">
        <f t="shared" si="25"/>
        <v>#DIV/0!</v>
      </c>
    </row>
    <row r="578" spans="2:14" x14ac:dyDescent="0.25">
      <c r="B578" s="57"/>
      <c r="C578" s="64"/>
      <c r="D578" s="58"/>
      <c r="E578" s="58"/>
      <c r="F578" s="65"/>
      <c r="G578" s="65"/>
      <c r="H578" s="66"/>
      <c r="I578" s="60"/>
      <c r="J578" s="60"/>
      <c r="K578" s="61">
        <f t="shared" si="24"/>
        <v>0</v>
      </c>
      <c r="L578" s="62" t="s">
        <v>75</v>
      </c>
      <c r="M578" s="67"/>
      <c r="N578" s="69" t="e">
        <f t="shared" si="25"/>
        <v>#DIV/0!</v>
      </c>
    </row>
    <row r="579" spans="2:14" x14ac:dyDescent="0.25">
      <c r="B579" s="57"/>
      <c r="C579" s="64"/>
      <c r="D579" s="58"/>
      <c r="E579" s="58"/>
      <c r="F579" s="65"/>
      <c r="G579" s="65"/>
      <c r="H579" s="66"/>
      <c r="I579" s="60"/>
      <c r="J579" s="60"/>
      <c r="K579" s="61">
        <f t="shared" si="24"/>
        <v>0</v>
      </c>
      <c r="L579" s="62" t="s">
        <v>75</v>
      </c>
      <c r="M579" s="67"/>
      <c r="N579" s="69" t="e">
        <f t="shared" si="25"/>
        <v>#DIV/0!</v>
      </c>
    </row>
    <row r="580" spans="2:14" x14ac:dyDescent="0.25">
      <c r="B580" s="57"/>
      <c r="C580" s="64"/>
      <c r="D580" s="58"/>
      <c r="E580" s="58"/>
      <c r="F580" s="65"/>
      <c r="G580" s="65"/>
      <c r="H580" s="66"/>
      <c r="I580" s="60"/>
      <c r="J580" s="60"/>
      <c r="K580" s="61">
        <f t="shared" si="24"/>
        <v>0</v>
      </c>
      <c r="L580" s="62" t="s">
        <v>75</v>
      </c>
      <c r="M580" s="67"/>
      <c r="N580" s="69" t="e">
        <f t="shared" si="25"/>
        <v>#DIV/0!</v>
      </c>
    </row>
    <row r="581" spans="2:14" x14ac:dyDescent="0.25">
      <c r="B581" s="57"/>
      <c r="C581" s="64"/>
      <c r="D581" s="58"/>
      <c r="E581" s="58"/>
      <c r="F581" s="65"/>
      <c r="G581" s="65"/>
      <c r="H581" s="66"/>
      <c r="I581" s="60"/>
      <c r="J581" s="60"/>
      <c r="K581" s="61">
        <f t="shared" si="24"/>
        <v>0</v>
      </c>
      <c r="L581" s="62" t="s">
        <v>75</v>
      </c>
      <c r="M581" s="67"/>
      <c r="N581" s="69" t="e">
        <f t="shared" si="25"/>
        <v>#DIV/0!</v>
      </c>
    </row>
    <row r="582" spans="2:14" x14ac:dyDescent="0.25">
      <c r="B582" s="57"/>
      <c r="C582" s="64"/>
      <c r="D582" s="58"/>
      <c r="E582" s="58"/>
      <c r="F582" s="65"/>
      <c r="G582" s="65"/>
      <c r="H582" s="66"/>
      <c r="I582" s="60"/>
      <c r="J582" s="60"/>
      <c r="K582" s="61">
        <f t="shared" si="24"/>
        <v>0</v>
      </c>
      <c r="L582" s="62" t="s">
        <v>75</v>
      </c>
      <c r="M582" s="67"/>
      <c r="N582" s="69" t="e">
        <f t="shared" si="25"/>
        <v>#DIV/0!</v>
      </c>
    </row>
    <row r="583" spans="2:14" x14ac:dyDescent="0.25">
      <c r="B583" s="57"/>
      <c r="C583" s="64"/>
      <c r="D583" s="58"/>
      <c r="E583" s="58"/>
      <c r="F583" s="65"/>
      <c r="G583" s="65"/>
      <c r="H583" s="66"/>
      <c r="I583" s="60"/>
      <c r="J583" s="60"/>
      <c r="K583" s="61">
        <f t="shared" si="24"/>
        <v>0</v>
      </c>
      <c r="L583" s="62" t="s">
        <v>75</v>
      </c>
      <c r="M583" s="67"/>
      <c r="N583" s="69" t="e">
        <f t="shared" si="25"/>
        <v>#DIV/0!</v>
      </c>
    </row>
    <row r="584" spans="2:14" x14ac:dyDescent="0.25">
      <c r="B584" s="57"/>
      <c r="C584" s="64"/>
      <c r="D584" s="58"/>
      <c r="E584" s="58"/>
      <c r="F584" s="65"/>
      <c r="G584" s="65"/>
      <c r="H584" s="66"/>
      <c r="I584" s="60"/>
      <c r="J584" s="60"/>
      <c r="K584" s="61">
        <f t="shared" si="24"/>
        <v>0</v>
      </c>
      <c r="L584" s="62" t="s">
        <v>75</v>
      </c>
      <c r="M584" s="67"/>
      <c r="N584" s="69" t="e">
        <f t="shared" si="25"/>
        <v>#DIV/0!</v>
      </c>
    </row>
    <row r="585" spans="2:14" x14ac:dyDescent="0.25">
      <c r="B585" s="57"/>
      <c r="C585" s="64"/>
      <c r="D585" s="58"/>
      <c r="E585" s="58"/>
      <c r="F585" s="65"/>
      <c r="G585" s="65"/>
      <c r="H585" s="66"/>
      <c r="I585" s="60"/>
      <c r="J585" s="60"/>
      <c r="K585" s="61">
        <f t="shared" si="24"/>
        <v>0</v>
      </c>
      <c r="L585" s="62" t="s">
        <v>75</v>
      </c>
      <c r="M585" s="67"/>
      <c r="N585" s="69" t="e">
        <f t="shared" si="25"/>
        <v>#DIV/0!</v>
      </c>
    </row>
    <row r="586" spans="2:14" x14ac:dyDescent="0.25">
      <c r="B586" s="57"/>
      <c r="C586" s="64"/>
      <c r="D586" s="58"/>
      <c r="E586" s="58"/>
      <c r="F586" s="65"/>
      <c r="G586" s="65"/>
      <c r="H586" s="66"/>
      <c r="I586" s="60"/>
      <c r="J586" s="60"/>
      <c r="K586" s="61">
        <f t="shared" si="24"/>
        <v>0</v>
      </c>
      <c r="L586" s="62" t="s">
        <v>75</v>
      </c>
      <c r="M586" s="67"/>
      <c r="N586" s="69" t="e">
        <f t="shared" si="25"/>
        <v>#DIV/0!</v>
      </c>
    </row>
    <row r="587" spans="2:14" x14ac:dyDescent="0.25">
      <c r="B587" s="57"/>
      <c r="C587" s="64"/>
      <c r="D587" s="58"/>
      <c r="E587" s="58"/>
      <c r="F587" s="65"/>
      <c r="G587" s="65"/>
      <c r="H587" s="66"/>
      <c r="I587" s="60"/>
      <c r="J587" s="60"/>
      <c r="K587" s="61">
        <f t="shared" si="24"/>
        <v>0</v>
      </c>
      <c r="L587" s="62" t="s">
        <v>75</v>
      </c>
      <c r="M587" s="67"/>
      <c r="N587" s="69" t="e">
        <f t="shared" si="25"/>
        <v>#DIV/0!</v>
      </c>
    </row>
    <row r="588" spans="2:14" x14ac:dyDescent="0.25">
      <c r="B588" s="57"/>
      <c r="C588" s="64"/>
      <c r="D588" s="58"/>
      <c r="E588" s="58"/>
      <c r="F588" s="65"/>
      <c r="G588" s="65"/>
      <c r="H588" s="66"/>
      <c r="I588" s="60"/>
      <c r="J588" s="60"/>
      <c r="K588" s="61">
        <f t="shared" si="24"/>
        <v>0</v>
      </c>
      <c r="L588" s="62" t="s">
        <v>75</v>
      </c>
      <c r="M588" s="67"/>
      <c r="N588" s="69" t="e">
        <f t="shared" si="25"/>
        <v>#DIV/0!</v>
      </c>
    </row>
    <row r="589" spans="2:14" x14ac:dyDescent="0.25">
      <c r="B589" s="57"/>
      <c r="C589" s="64"/>
      <c r="D589" s="58"/>
      <c r="E589" s="58"/>
      <c r="F589" s="65"/>
      <c r="G589" s="65"/>
      <c r="H589" s="66"/>
      <c r="I589" s="60"/>
      <c r="J589" s="60"/>
      <c r="K589" s="61">
        <f t="shared" si="24"/>
        <v>0</v>
      </c>
      <c r="L589" s="62" t="s">
        <v>75</v>
      </c>
      <c r="M589" s="67"/>
      <c r="N589" s="69" t="e">
        <f t="shared" si="25"/>
        <v>#DIV/0!</v>
      </c>
    </row>
    <row r="590" spans="2:14" x14ac:dyDescent="0.25">
      <c r="B590" s="57"/>
      <c r="C590" s="64"/>
      <c r="D590" s="58"/>
      <c r="E590" s="58"/>
      <c r="F590" s="65"/>
      <c r="G590" s="65"/>
      <c r="H590" s="66"/>
      <c r="I590" s="60"/>
      <c r="J590" s="60"/>
      <c r="K590" s="61">
        <f t="shared" si="24"/>
        <v>0</v>
      </c>
      <c r="L590" s="62" t="s">
        <v>75</v>
      </c>
      <c r="M590" s="67"/>
      <c r="N590" s="69" t="e">
        <f t="shared" si="25"/>
        <v>#DIV/0!</v>
      </c>
    </row>
    <row r="591" spans="2:14" x14ac:dyDescent="0.25">
      <c r="B591" s="57"/>
      <c r="C591" s="64"/>
      <c r="D591" s="58"/>
      <c r="E591" s="58"/>
      <c r="F591" s="65"/>
      <c r="G591" s="65"/>
      <c r="H591" s="66"/>
      <c r="I591" s="60"/>
      <c r="J591" s="60"/>
      <c r="K591" s="61">
        <f t="shared" si="24"/>
        <v>0</v>
      </c>
      <c r="L591" s="62" t="s">
        <v>75</v>
      </c>
      <c r="M591" s="67"/>
      <c r="N591" s="69" t="e">
        <f t="shared" si="25"/>
        <v>#DIV/0!</v>
      </c>
    </row>
    <row r="592" spans="2:14" x14ac:dyDescent="0.25">
      <c r="B592" s="57"/>
      <c r="C592" s="64"/>
      <c r="D592" s="58"/>
      <c r="E592" s="58"/>
      <c r="F592" s="65"/>
      <c r="G592" s="65"/>
      <c r="H592" s="66"/>
      <c r="I592" s="60"/>
      <c r="J592" s="60"/>
      <c r="K592" s="61">
        <f t="shared" si="24"/>
        <v>0</v>
      </c>
      <c r="L592" s="62" t="s">
        <v>75</v>
      </c>
      <c r="M592" s="67"/>
      <c r="N592" s="69" t="e">
        <f t="shared" si="25"/>
        <v>#DIV/0!</v>
      </c>
    </row>
    <row r="593" spans="2:14" x14ac:dyDescent="0.25">
      <c r="B593" s="57"/>
      <c r="C593" s="64"/>
      <c r="D593" s="58"/>
      <c r="E593" s="58"/>
      <c r="F593" s="65"/>
      <c r="G593" s="65"/>
      <c r="H593" s="66"/>
      <c r="I593" s="60"/>
      <c r="J593" s="60"/>
      <c r="K593" s="61">
        <f t="shared" si="24"/>
        <v>0</v>
      </c>
      <c r="L593" s="62" t="s">
        <v>75</v>
      </c>
      <c r="M593" s="67"/>
      <c r="N593" s="69" t="e">
        <f t="shared" si="25"/>
        <v>#DIV/0!</v>
      </c>
    </row>
    <row r="594" spans="2:14" x14ac:dyDescent="0.25">
      <c r="B594" s="57"/>
      <c r="C594" s="64"/>
      <c r="D594" s="58"/>
      <c r="E594" s="58"/>
      <c r="F594" s="65"/>
      <c r="G594" s="65"/>
      <c r="H594" s="66"/>
      <c r="I594" s="60"/>
      <c r="J594" s="60"/>
      <c r="K594" s="61">
        <f t="shared" si="24"/>
        <v>0</v>
      </c>
      <c r="L594" s="62" t="s">
        <v>75</v>
      </c>
      <c r="M594" s="67"/>
      <c r="N594" s="69" t="e">
        <f t="shared" si="25"/>
        <v>#DIV/0!</v>
      </c>
    </row>
    <row r="595" spans="2:14" x14ac:dyDescent="0.25">
      <c r="B595" s="57"/>
      <c r="C595" s="64"/>
      <c r="D595" s="58"/>
      <c r="E595" s="58"/>
      <c r="F595" s="65"/>
      <c r="G595" s="65"/>
      <c r="H595" s="66"/>
      <c r="I595" s="60"/>
      <c r="J595" s="60"/>
      <c r="K595" s="61">
        <f t="shared" si="24"/>
        <v>0</v>
      </c>
      <c r="L595" s="62" t="s">
        <v>75</v>
      </c>
      <c r="M595" s="67"/>
      <c r="N595" s="69" t="e">
        <f t="shared" si="25"/>
        <v>#DIV/0!</v>
      </c>
    </row>
    <row r="596" spans="2:14" x14ac:dyDescent="0.25">
      <c r="B596" s="57"/>
      <c r="C596" s="64"/>
      <c r="D596" s="58"/>
      <c r="E596" s="58"/>
      <c r="F596" s="65"/>
      <c r="G596" s="65"/>
      <c r="H596" s="66"/>
      <c r="I596" s="60"/>
      <c r="J596" s="60"/>
      <c r="K596" s="61">
        <f t="shared" si="24"/>
        <v>0</v>
      </c>
      <c r="L596" s="62" t="s">
        <v>75</v>
      </c>
      <c r="M596" s="67"/>
      <c r="N596" s="69" t="e">
        <f t="shared" si="25"/>
        <v>#DIV/0!</v>
      </c>
    </row>
    <row r="597" spans="2:14" x14ac:dyDescent="0.25">
      <c r="B597" s="57"/>
      <c r="C597" s="64"/>
      <c r="D597" s="58"/>
      <c r="E597" s="58"/>
      <c r="F597" s="65"/>
      <c r="G597" s="65"/>
      <c r="H597" s="66"/>
      <c r="I597" s="60"/>
      <c r="J597" s="60"/>
      <c r="K597" s="61">
        <f t="shared" si="24"/>
        <v>0</v>
      </c>
      <c r="L597" s="62" t="s">
        <v>75</v>
      </c>
      <c r="M597" s="67"/>
      <c r="N597" s="69" t="e">
        <f t="shared" si="25"/>
        <v>#DIV/0!</v>
      </c>
    </row>
    <row r="598" spans="2:14" x14ac:dyDescent="0.25">
      <c r="B598" s="57"/>
      <c r="C598" s="64"/>
      <c r="D598" s="58"/>
      <c r="E598" s="58"/>
      <c r="F598" s="65"/>
      <c r="G598" s="65"/>
      <c r="H598" s="66"/>
      <c r="I598" s="60"/>
      <c r="J598" s="60"/>
      <c r="K598" s="61">
        <f t="shared" si="24"/>
        <v>0</v>
      </c>
      <c r="L598" s="62" t="s">
        <v>75</v>
      </c>
      <c r="M598" s="67"/>
      <c r="N598" s="69" t="e">
        <f t="shared" si="25"/>
        <v>#DIV/0!</v>
      </c>
    </row>
    <row r="599" spans="2:14" x14ac:dyDescent="0.25">
      <c r="B599" s="57"/>
      <c r="C599" s="64"/>
      <c r="D599" s="58"/>
      <c r="E599" s="58"/>
      <c r="F599" s="65"/>
      <c r="G599" s="65"/>
      <c r="H599" s="66"/>
      <c r="I599" s="60"/>
      <c r="J599" s="60"/>
      <c r="K599" s="61">
        <f t="shared" si="24"/>
        <v>0</v>
      </c>
      <c r="L599" s="62" t="s">
        <v>75</v>
      </c>
      <c r="M599" s="67"/>
      <c r="N599" s="69" t="e">
        <f t="shared" si="25"/>
        <v>#DIV/0!</v>
      </c>
    </row>
    <row r="600" spans="2:14" x14ac:dyDescent="0.25">
      <c r="B600" s="57"/>
      <c r="C600" s="64"/>
      <c r="D600" s="58"/>
      <c r="E600" s="58"/>
      <c r="F600" s="65"/>
      <c r="G600" s="65"/>
      <c r="H600" s="66"/>
      <c r="I600" s="60"/>
      <c r="J600" s="60"/>
      <c r="K600" s="61">
        <f t="shared" si="24"/>
        <v>0</v>
      </c>
      <c r="L600" s="62" t="s">
        <v>75</v>
      </c>
      <c r="M600" s="67"/>
      <c r="N600" s="69" t="e">
        <f t="shared" si="25"/>
        <v>#DIV/0!</v>
      </c>
    </row>
    <row r="601" spans="2:14" x14ac:dyDescent="0.25">
      <c r="B601" s="57"/>
      <c r="C601" s="64"/>
      <c r="D601" s="58"/>
      <c r="E601" s="58"/>
      <c r="F601" s="65"/>
      <c r="G601" s="65"/>
      <c r="H601" s="66"/>
      <c r="I601" s="60"/>
      <c r="J601" s="60"/>
      <c r="K601" s="61">
        <f t="shared" si="24"/>
        <v>0</v>
      </c>
      <c r="L601" s="62" t="s">
        <v>75</v>
      </c>
      <c r="M601" s="67"/>
      <c r="N601" s="69" t="e">
        <f t="shared" si="25"/>
        <v>#DIV/0!</v>
      </c>
    </row>
    <row r="602" spans="2:14" x14ac:dyDescent="0.25">
      <c r="B602" s="57"/>
      <c r="C602" s="64"/>
      <c r="D602" s="58"/>
      <c r="E602" s="58"/>
      <c r="F602" s="65"/>
      <c r="G602" s="65"/>
      <c r="H602" s="66"/>
      <c r="I602" s="60"/>
      <c r="J602" s="60"/>
      <c r="K602" s="61">
        <f t="shared" si="24"/>
        <v>0</v>
      </c>
      <c r="L602" s="62" t="s">
        <v>75</v>
      </c>
      <c r="M602" s="67"/>
      <c r="N602" s="69" t="e">
        <f t="shared" si="25"/>
        <v>#DIV/0!</v>
      </c>
    </row>
    <row r="603" spans="2:14" x14ac:dyDescent="0.25">
      <c r="B603" s="57"/>
      <c r="C603" s="64"/>
      <c r="D603" s="58"/>
      <c r="E603" s="58"/>
      <c r="F603" s="65"/>
      <c r="G603" s="65"/>
      <c r="H603" s="66"/>
      <c r="I603" s="60"/>
      <c r="J603" s="60"/>
      <c r="K603" s="61">
        <f t="shared" si="24"/>
        <v>0</v>
      </c>
      <c r="L603" s="62" t="s">
        <v>75</v>
      </c>
      <c r="M603" s="67"/>
      <c r="N603" s="69" t="e">
        <f t="shared" si="25"/>
        <v>#DIV/0!</v>
      </c>
    </row>
    <row r="604" spans="2:14" x14ac:dyDescent="0.25">
      <c r="B604" s="57"/>
      <c r="C604" s="64"/>
      <c r="D604" s="58"/>
      <c r="E604" s="58"/>
      <c r="F604" s="65"/>
      <c r="G604" s="65"/>
      <c r="H604" s="66"/>
      <c r="I604" s="60"/>
      <c r="J604" s="60"/>
      <c r="K604" s="61">
        <f t="shared" si="24"/>
        <v>0</v>
      </c>
      <c r="L604" s="62" t="s">
        <v>75</v>
      </c>
      <c r="M604" s="67"/>
      <c r="N604" s="69" t="e">
        <f t="shared" si="25"/>
        <v>#DIV/0!</v>
      </c>
    </row>
    <row r="605" spans="2:14" x14ac:dyDescent="0.25">
      <c r="B605" s="57"/>
      <c r="C605" s="64"/>
      <c r="D605" s="58"/>
      <c r="E605" s="58"/>
      <c r="F605" s="65"/>
      <c r="G605" s="65"/>
      <c r="H605" s="66"/>
      <c r="I605" s="60"/>
      <c r="J605" s="60"/>
      <c r="K605" s="61">
        <f t="shared" si="24"/>
        <v>0</v>
      </c>
      <c r="L605" s="62" t="s">
        <v>75</v>
      </c>
      <c r="M605" s="67"/>
      <c r="N605" s="69" t="e">
        <f t="shared" si="25"/>
        <v>#DIV/0!</v>
      </c>
    </row>
    <row r="606" spans="2:14" x14ac:dyDescent="0.25">
      <c r="B606" s="57"/>
      <c r="C606" s="64"/>
      <c r="D606" s="58"/>
      <c r="E606" s="58"/>
      <c r="F606" s="65"/>
      <c r="G606" s="65"/>
      <c r="H606" s="66"/>
      <c r="I606" s="60"/>
      <c r="J606" s="60"/>
      <c r="K606" s="61">
        <f t="shared" si="24"/>
        <v>0</v>
      </c>
      <c r="L606" s="62" t="s">
        <v>75</v>
      </c>
      <c r="M606" s="67"/>
      <c r="N606" s="69" t="e">
        <f t="shared" si="25"/>
        <v>#DIV/0!</v>
      </c>
    </row>
    <row r="607" spans="2:14" x14ac:dyDescent="0.25">
      <c r="B607" s="57"/>
      <c r="C607" s="64"/>
      <c r="D607" s="58"/>
      <c r="E607" s="58"/>
      <c r="F607" s="65"/>
      <c r="G607" s="65"/>
      <c r="H607" s="66"/>
      <c r="I607" s="60"/>
      <c r="J607" s="60"/>
      <c r="K607" s="61">
        <f t="shared" si="24"/>
        <v>0</v>
      </c>
      <c r="L607" s="62" t="s">
        <v>75</v>
      </c>
      <c r="M607" s="67"/>
      <c r="N607" s="69" t="e">
        <f t="shared" si="25"/>
        <v>#DIV/0!</v>
      </c>
    </row>
    <row r="608" spans="2:14" x14ac:dyDescent="0.25">
      <c r="B608" s="57"/>
      <c r="C608" s="64"/>
      <c r="D608" s="58"/>
      <c r="E608" s="58"/>
      <c r="F608" s="65"/>
      <c r="G608" s="65"/>
      <c r="H608" s="66"/>
      <c r="I608" s="60"/>
      <c r="J608" s="60"/>
      <c r="K608" s="61">
        <f t="shared" si="24"/>
        <v>0</v>
      </c>
      <c r="L608" s="62" t="s">
        <v>75</v>
      </c>
      <c r="M608" s="67"/>
      <c r="N608" s="69" t="e">
        <f t="shared" si="25"/>
        <v>#DIV/0!</v>
      </c>
    </row>
    <row r="609" spans="2:14" x14ac:dyDescent="0.25">
      <c r="B609" s="57"/>
      <c r="C609" s="64"/>
      <c r="D609" s="58"/>
      <c r="E609" s="58"/>
      <c r="F609" s="65"/>
      <c r="G609" s="65"/>
      <c r="H609" s="66"/>
      <c r="I609" s="60"/>
      <c r="J609" s="60"/>
      <c r="K609" s="61">
        <f t="shared" si="24"/>
        <v>0</v>
      </c>
      <c r="L609" s="62" t="s">
        <v>75</v>
      </c>
      <c r="M609" s="67"/>
      <c r="N609" s="69" t="e">
        <f t="shared" si="25"/>
        <v>#DIV/0!</v>
      </c>
    </row>
    <row r="610" spans="2:14" x14ac:dyDescent="0.25">
      <c r="B610" s="57"/>
      <c r="C610" s="64"/>
      <c r="D610" s="58"/>
      <c r="E610" s="58"/>
      <c r="F610" s="65"/>
      <c r="G610" s="65"/>
      <c r="H610" s="66"/>
      <c r="I610" s="60"/>
      <c r="J610" s="60"/>
      <c r="K610" s="61">
        <f t="shared" si="24"/>
        <v>0</v>
      </c>
      <c r="L610" s="62" t="s">
        <v>75</v>
      </c>
      <c r="M610" s="67"/>
      <c r="N610" s="69" t="e">
        <f t="shared" si="25"/>
        <v>#DIV/0!</v>
      </c>
    </row>
    <row r="611" spans="2:14" x14ac:dyDescent="0.25">
      <c r="B611" s="57"/>
      <c r="C611" s="64"/>
      <c r="D611" s="58"/>
      <c r="E611" s="58"/>
      <c r="F611" s="65"/>
      <c r="G611" s="65"/>
      <c r="H611" s="66"/>
      <c r="I611" s="60"/>
      <c r="J611" s="60"/>
      <c r="K611" s="61">
        <f t="shared" si="24"/>
        <v>0</v>
      </c>
      <c r="L611" s="62" t="s">
        <v>75</v>
      </c>
      <c r="M611" s="67"/>
      <c r="N611" s="69" t="e">
        <f t="shared" si="25"/>
        <v>#DIV/0!</v>
      </c>
    </row>
    <row r="612" spans="2:14" x14ac:dyDescent="0.25">
      <c r="B612" s="57"/>
      <c r="C612" s="64"/>
      <c r="D612" s="58"/>
      <c r="E612" s="58"/>
      <c r="F612" s="65"/>
      <c r="G612" s="65"/>
      <c r="H612" s="66"/>
      <c r="I612" s="60"/>
      <c r="J612" s="60"/>
      <c r="K612" s="61">
        <f t="shared" si="24"/>
        <v>0</v>
      </c>
      <c r="L612" s="62" t="s">
        <v>75</v>
      </c>
      <c r="M612" s="67"/>
      <c r="N612" s="69" t="e">
        <f t="shared" si="25"/>
        <v>#DIV/0!</v>
      </c>
    </row>
    <row r="613" spans="2:14" x14ac:dyDescent="0.25">
      <c r="B613" s="57"/>
      <c r="C613" s="64"/>
      <c r="D613" s="58"/>
      <c r="E613" s="58"/>
      <c r="F613" s="65"/>
      <c r="G613" s="65"/>
      <c r="H613" s="66"/>
      <c r="I613" s="60"/>
      <c r="J613" s="60"/>
      <c r="K613" s="61">
        <f t="shared" si="24"/>
        <v>0</v>
      </c>
      <c r="L613" s="62" t="s">
        <v>75</v>
      </c>
      <c r="M613" s="67"/>
      <c r="N613" s="69" t="e">
        <f t="shared" si="25"/>
        <v>#DIV/0!</v>
      </c>
    </row>
    <row r="614" spans="2:14" x14ac:dyDescent="0.25">
      <c r="B614" s="57"/>
      <c r="C614" s="64"/>
      <c r="D614" s="58"/>
      <c r="E614" s="58"/>
      <c r="F614" s="65"/>
      <c r="G614" s="65"/>
      <c r="H614" s="66"/>
      <c r="I614" s="60"/>
      <c r="J614" s="60"/>
      <c r="K614" s="61">
        <f t="shared" si="24"/>
        <v>0</v>
      </c>
      <c r="L614" s="62" t="s">
        <v>75</v>
      </c>
      <c r="M614" s="67"/>
      <c r="N614" s="69" t="e">
        <f t="shared" si="25"/>
        <v>#DIV/0!</v>
      </c>
    </row>
    <row r="615" spans="2:14" x14ac:dyDescent="0.25">
      <c r="B615" s="57"/>
      <c r="C615" s="64"/>
      <c r="D615" s="58"/>
      <c r="E615" s="58"/>
      <c r="F615" s="65"/>
      <c r="G615" s="65"/>
      <c r="H615" s="66"/>
      <c r="I615" s="60"/>
      <c r="J615" s="60"/>
      <c r="K615" s="61">
        <f t="shared" si="24"/>
        <v>0</v>
      </c>
      <c r="L615" s="62" t="s">
        <v>75</v>
      </c>
      <c r="M615" s="67"/>
      <c r="N615" s="69" t="e">
        <f t="shared" si="25"/>
        <v>#DIV/0!</v>
      </c>
    </row>
    <row r="616" spans="2:14" x14ac:dyDescent="0.25">
      <c r="B616" s="57"/>
      <c r="C616" s="64"/>
      <c r="D616" s="58"/>
      <c r="E616" s="58"/>
      <c r="F616" s="65"/>
      <c r="G616" s="65"/>
      <c r="H616" s="66"/>
      <c r="I616" s="60"/>
      <c r="J616" s="60"/>
      <c r="K616" s="61">
        <f t="shared" si="24"/>
        <v>0</v>
      </c>
      <c r="L616" s="62" t="s">
        <v>75</v>
      </c>
      <c r="M616" s="67"/>
      <c r="N616" s="69" t="e">
        <f t="shared" si="25"/>
        <v>#DIV/0!</v>
      </c>
    </row>
    <row r="617" spans="2:14" x14ac:dyDescent="0.25">
      <c r="B617" s="57"/>
      <c r="C617" s="64"/>
      <c r="D617" s="58"/>
      <c r="E617" s="58"/>
      <c r="F617" s="65"/>
      <c r="G617" s="65"/>
      <c r="H617" s="66"/>
      <c r="I617" s="60"/>
      <c r="J617" s="60"/>
      <c r="K617" s="61">
        <f t="shared" si="24"/>
        <v>0</v>
      </c>
      <c r="L617" s="62" t="s">
        <v>75</v>
      </c>
      <c r="M617" s="67"/>
      <c r="N617" s="69" t="e">
        <f t="shared" si="25"/>
        <v>#DIV/0!</v>
      </c>
    </row>
    <row r="618" spans="2:14" x14ac:dyDescent="0.25">
      <c r="B618" s="57"/>
      <c r="C618" s="64"/>
      <c r="D618" s="58"/>
      <c r="E618" s="58"/>
      <c r="F618" s="65"/>
      <c r="G618" s="65"/>
      <c r="H618" s="66"/>
      <c r="I618" s="60"/>
      <c r="J618" s="60"/>
      <c r="K618" s="61">
        <f t="shared" si="24"/>
        <v>0</v>
      </c>
      <c r="L618" s="62" t="s">
        <v>75</v>
      </c>
      <c r="M618" s="67"/>
      <c r="N618" s="69" t="e">
        <f t="shared" si="25"/>
        <v>#DIV/0!</v>
      </c>
    </row>
    <row r="619" spans="2:14" x14ac:dyDescent="0.25">
      <c r="B619" s="57"/>
      <c r="C619" s="64"/>
      <c r="D619" s="58"/>
      <c r="E619" s="58"/>
      <c r="F619" s="65"/>
      <c r="G619" s="65"/>
      <c r="H619" s="66"/>
      <c r="I619" s="60"/>
      <c r="J619" s="60"/>
      <c r="K619" s="61">
        <f t="shared" si="24"/>
        <v>0</v>
      </c>
      <c r="L619" s="62" t="s">
        <v>75</v>
      </c>
      <c r="M619" s="67"/>
      <c r="N619" s="69" t="e">
        <f t="shared" si="25"/>
        <v>#DIV/0!</v>
      </c>
    </row>
    <row r="620" spans="2:14" x14ac:dyDescent="0.25">
      <c r="B620" s="57"/>
      <c r="C620" s="64"/>
      <c r="D620" s="58"/>
      <c r="E620" s="58"/>
      <c r="F620" s="65"/>
      <c r="G620" s="65"/>
      <c r="H620" s="66"/>
      <c r="I620" s="60"/>
      <c r="J620" s="60"/>
      <c r="K620" s="61">
        <f t="shared" si="24"/>
        <v>0</v>
      </c>
      <c r="L620" s="62" t="s">
        <v>75</v>
      </c>
      <c r="M620" s="67"/>
      <c r="N620" s="69" t="e">
        <f t="shared" si="25"/>
        <v>#DIV/0!</v>
      </c>
    </row>
    <row r="621" spans="2:14" x14ac:dyDescent="0.25">
      <c r="B621" s="57"/>
      <c r="C621" s="64"/>
      <c r="D621" s="58"/>
      <c r="E621" s="58"/>
      <c r="F621" s="65"/>
      <c r="G621" s="65"/>
      <c r="H621" s="66"/>
      <c r="I621" s="60"/>
      <c r="J621" s="60"/>
      <c r="K621" s="61">
        <f t="shared" si="24"/>
        <v>0</v>
      </c>
      <c r="L621" s="62" t="s">
        <v>75</v>
      </c>
      <c r="M621" s="67"/>
      <c r="N621" s="69" t="e">
        <f t="shared" si="25"/>
        <v>#DIV/0!</v>
      </c>
    </row>
    <row r="622" spans="2:14" x14ac:dyDescent="0.25">
      <c r="B622" s="57"/>
      <c r="C622" s="64"/>
      <c r="D622" s="58"/>
      <c r="E622" s="58"/>
      <c r="F622" s="65"/>
      <c r="G622" s="65"/>
      <c r="H622" s="66"/>
      <c r="I622" s="60"/>
      <c r="J622" s="60"/>
      <c r="K622" s="61">
        <f t="shared" si="24"/>
        <v>0</v>
      </c>
      <c r="L622" s="62" t="s">
        <v>75</v>
      </c>
      <c r="M622" s="67"/>
      <c r="N622" s="69" t="e">
        <f t="shared" si="25"/>
        <v>#DIV/0!</v>
      </c>
    </row>
    <row r="623" spans="2:14" x14ac:dyDescent="0.25">
      <c r="B623" s="57"/>
      <c r="C623" s="64"/>
      <c r="D623" s="58"/>
      <c r="E623" s="58"/>
      <c r="F623" s="65"/>
      <c r="G623" s="65"/>
      <c r="H623" s="66"/>
      <c r="I623" s="60"/>
      <c r="J623" s="60"/>
      <c r="K623" s="61">
        <f t="shared" si="24"/>
        <v>0</v>
      </c>
      <c r="L623" s="62" t="s">
        <v>75</v>
      </c>
      <c r="M623" s="67"/>
      <c r="N623" s="69" t="e">
        <f t="shared" si="25"/>
        <v>#DIV/0!</v>
      </c>
    </row>
    <row r="624" spans="2:14" x14ac:dyDescent="0.25">
      <c r="B624" s="57"/>
      <c r="C624" s="64"/>
      <c r="D624" s="58"/>
      <c r="E624" s="58"/>
      <c r="F624" s="65"/>
      <c r="G624" s="65"/>
      <c r="H624" s="66"/>
      <c r="I624" s="60"/>
      <c r="J624" s="60"/>
      <c r="K624" s="61">
        <f t="shared" si="24"/>
        <v>0</v>
      </c>
      <c r="L624" s="62" t="s">
        <v>75</v>
      </c>
      <c r="M624" s="67"/>
      <c r="N624" s="69" t="e">
        <f t="shared" si="25"/>
        <v>#DIV/0!</v>
      </c>
    </row>
    <row r="625" spans="2:14" x14ac:dyDescent="0.25">
      <c r="B625" s="57"/>
      <c r="C625" s="64"/>
      <c r="D625" s="58"/>
      <c r="E625" s="58"/>
      <c r="F625" s="65"/>
      <c r="G625" s="65"/>
      <c r="H625" s="66"/>
      <c r="I625" s="60"/>
      <c r="J625" s="60"/>
      <c r="K625" s="61">
        <f t="shared" si="24"/>
        <v>0</v>
      </c>
      <c r="L625" s="62" t="s">
        <v>75</v>
      </c>
      <c r="M625" s="67"/>
      <c r="N625" s="69" t="e">
        <f t="shared" si="25"/>
        <v>#DIV/0!</v>
      </c>
    </row>
    <row r="626" spans="2:14" x14ac:dyDescent="0.25">
      <c r="B626" s="57"/>
      <c r="C626" s="64"/>
      <c r="D626" s="58"/>
      <c r="E626" s="58"/>
      <c r="F626" s="65"/>
      <c r="G626" s="65"/>
      <c r="H626" s="66"/>
      <c r="I626" s="60"/>
      <c r="J626" s="60"/>
      <c r="K626" s="61">
        <f t="shared" si="24"/>
        <v>0</v>
      </c>
      <c r="L626" s="62" t="s">
        <v>75</v>
      </c>
      <c r="M626" s="67"/>
      <c r="N626" s="69" t="e">
        <f t="shared" si="25"/>
        <v>#DIV/0!</v>
      </c>
    </row>
    <row r="627" spans="2:14" x14ac:dyDescent="0.25">
      <c r="B627" s="57"/>
      <c r="C627" s="64"/>
      <c r="D627" s="58"/>
      <c r="E627" s="58"/>
      <c r="F627" s="65"/>
      <c r="G627" s="65"/>
      <c r="H627" s="66"/>
      <c r="I627" s="60"/>
      <c r="J627" s="60"/>
      <c r="K627" s="61">
        <f t="shared" si="24"/>
        <v>0</v>
      </c>
      <c r="L627" s="62" t="s">
        <v>75</v>
      </c>
      <c r="M627" s="67"/>
      <c r="N627" s="69" t="e">
        <f t="shared" si="25"/>
        <v>#DIV/0!</v>
      </c>
    </row>
    <row r="628" spans="2:14" x14ac:dyDescent="0.25">
      <c r="B628" s="57"/>
      <c r="C628" s="64"/>
      <c r="D628" s="58"/>
      <c r="E628" s="58"/>
      <c r="F628" s="65"/>
      <c r="G628" s="65"/>
      <c r="H628" s="66"/>
      <c r="I628" s="60"/>
      <c r="J628" s="60"/>
      <c r="K628" s="61">
        <f t="shared" si="24"/>
        <v>0</v>
      </c>
      <c r="L628" s="62" t="s">
        <v>75</v>
      </c>
      <c r="M628" s="67"/>
      <c r="N628" s="69" t="e">
        <f t="shared" si="25"/>
        <v>#DIV/0!</v>
      </c>
    </row>
    <row r="629" spans="2:14" x14ac:dyDescent="0.25">
      <c r="B629" s="57"/>
      <c r="C629" s="64"/>
      <c r="D629" s="58"/>
      <c r="E629" s="58"/>
      <c r="F629" s="65"/>
      <c r="G629" s="65"/>
      <c r="H629" s="66"/>
      <c r="I629" s="60"/>
      <c r="J629" s="60"/>
      <c r="K629" s="61">
        <f t="shared" si="24"/>
        <v>0</v>
      </c>
      <c r="L629" s="62" t="s">
        <v>75</v>
      </c>
      <c r="M629" s="67"/>
      <c r="N629" s="69" t="e">
        <f t="shared" si="25"/>
        <v>#DIV/0!</v>
      </c>
    </row>
    <row r="630" spans="2:14" x14ac:dyDescent="0.25">
      <c r="B630" s="57"/>
      <c r="C630" s="64"/>
      <c r="D630" s="58"/>
      <c r="E630" s="58"/>
      <c r="F630" s="65"/>
      <c r="G630" s="65"/>
      <c r="H630" s="66"/>
      <c r="I630" s="60"/>
      <c r="J630" s="60"/>
      <c r="K630" s="61">
        <f t="shared" si="24"/>
        <v>0</v>
      </c>
      <c r="L630" s="62" t="s">
        <v>75</v>
      </c>
      <c r="M630" s="67"/>
      <c r="N630" s="69" t="e">
        <f t="shared" si="25"/>
        <v>#DIV/0!</v>
      </c>
    </row>
    <row r="631" spans="2:14" x14ac:dyDescent="0.25">
      <c r="B631" s="57"/>
      <c r="C631" s="64"/>
      <c r="D631" s="58"/>
      <c r="E631" s="58"/>
      <c r="F631" s="65"/>
      <c r="G631" s="65"/>
      <c r="H631" s="66"/>
      <c r="I631" s="60"/>
      <c r="J631" s="60"/>
      <c r="K631" s="61">
        <f t="shared" si="24"/>
        <v>0</v>
      </c>
      <c r="L631" s="62" t="s">
        <v>75</v>
      </c>
      <c r="M631" s="67"/>
      <c r="N631" s="69" t="e">
        <f t="shared" si="25"/>
        <v>#DIV/0!</v>
      </c>
    </row>
    <row r="632" spans="2:14" x14ac:dyDescent="0.25">
      <c r="B632" s="57"/>
      <c r="C632" s="64"/>
      <c r="D632" s="58"/>
      <c r="E632" s="58"/>
      <c r="F632" s="65"/>
      <c r="G632" s="65"/>
      <c r="H632" s="66"/>
      <c r="I632" s="60"/>
      <c r="J632" s="60"/>
      <c r="K632" s="61">
        <f t="shared" si="24"/>
        <v>0</v>
      </c>
      <c r="L632" s="62" t="s">
        <v>75</v>
      </c>
      <c r="M632" s="67"/>
      <c r="N632" s="69" t="e">
        <f t="shared" si="25"/>
        <v>#DIV/0!</v>
      </c>
    </row>
    <row r="633" spans="2:14" x14ac:dyDescent="0.25">
      <c r="B633" s="57"/>
      <c r="C633" s="64"/>
      <c r="D633" s="58"/>
      <c r="E633" s="58"/>
      <c r="F633" s="65"/>
      <c r="G633" s="65"/>
      <c r="H633" s="66"/>
      <c r="I633" s="60"/>
      <c r="J633" s="60"/>
      <c r="K633" s="61">
        <f t="shared" si="24"/>
        <v>0</v>
      </c>
      <c r="L633" s="62" t="s">
        <v>75</v>
      </c>
      <c r="M633" s="67"/>
      <c r="N633" s="69" t="e">
        <f t="shared" si="25"/>
        <v>#DIV/0!</v>
      </c>
    </row>
    <row r="634" spans="2:14" x14ac:dyDescent="0.25">
      <c r="B634" s="57"/>
      <c r="C634" s="64"/>
      <c r="D634" s="58"/>
      <c r="E634" s="58"/>
      <c r="F634" s="65"/>
      <c r="G634" s="65"/>
      <c r="H634" s="66"/>
      <c r="I634" s="60"/>
      <c r="J634" s="60"/>
      <c r="K634" s="61">
        <f t="shared" ref="K634:K697" si="26">+J634-I634</f>
        <v>0</v>
      </c>
      <c r="L634" s="62" t="s">
        <v>75</v>
      </c>
      <c r="M634" s="67"/>
      <c r="N634" s="69" t="e">
        <f t="shared" ref="N634:N697" si="27">+K635/M635</f>
        <v>#DIV/0!</v>
      </c>
    </row>
    <row r="635" spans="2:14" x14ac:dyDescent="0.25">
      <c r="B635" s="57"/>
      <c r="C635" s="64"/>
      <c r="D635" s="58"/>
      <c r="E635" s="58"/>
      <c r="F635" s="65"/>
      <c r="G635" s="65"/>
      <c r="H635" s="66"/>
      <c r="I635" s="60"/>
      <c r="J635" s="60"/>
      <c r="K635" s="61">
        <f t="shared" si="26"/>
        <v>0</v>
      </c>
      <c r="L635" s="62" t="s">
        <v>75</v>
      </c>
      <c r="M635" s="67"/>
      <c r="N635" s="69" t="e">
        <f t="shared" si="27"/>
        <v>#DIV/0!</v>
      </c>
    </row>
    <row r="636" spans="2:14" x14ac:dyDescent="0.25">
      <c r="B636" s="57"/>
      <c r="C636" s="64"/>
      <c r="D636" s="58"/>
      <c r="E636" s="58"/>
      <c r="F636" s="65"/>
      <c r="G636" s="65"/>
      <c r="H636" s="66"/>
      <c r="I636" s="60"/>
      <c r="J636" s="60"/>
      <c r="K636" s="61">
        <f t="shared" si="26"/>
        <v>0</v>
      </c>
      <c r="L636" s="62" t="s">
        <v>75</v>
      </c>
      <c r="M636" s="67"/>
      <c r="N636" s="69" t="e">
        <f t="shared" si="27"/>
        <v>#DIV/0!</v>
      </c>
    </row>
    <row r="637" spans="2:14" x14ac:dyDescent="0.25">
      <c r="B637" s="57"/>
      <c r="C637" s="64"/>
      <c r="D637" s="58"/>
      <c r="E637" s="58"/>
      <c r="F637" s="65"/>
      <c r="G637" s="65"/>
      <c r="H637" s="66"/>
      <c r="I637" s="60"/>
      <c r="J637" s="60"/>
      <c r="K637" s="61">
        <f t="shared" si="26"/>
        <v>0</v>
      </c>
      <c r="L637" s="62" t="s">
        <v>75</v>
      </c>
      <c r="M637" s="67"/>
      <c r="N637" s="69" t="e">
        <f t="shared" si="27"/>
        <v>#DIV/0!</v>
      </c>
    </row>
    <row r="638" spans="2:14" x14ac:dyDescent="0.25">
      <c r="B638" s="57"/>
      <c r="C638" s="64"/>
      <c r="D638" s="58"/>
      <c r="E638" s="58"/>
      <c r="F638" s="65"/>
      <c r="G638" s="65"/>
      <c r="H638" s="66"/>
      <c r="I638" s="60"/>
      <c r="J638" s="60"/>
      <c r="K638" s="61">
        <f t="shared" si="26"/>
        <v>0</v>
      </c>
      <c r="L638" s="62" t="s">
        <v>75</v>
      </c>
      <c r="M638" s="67"/>
      <c r="N638" s="69" t="e">
        <f t="shared" si="27"/>
        <v>#DIV/0!</v>
      </c>
    </row>
    <row r="639" spans="2:14" x14ac:dyDescent="0.25">
      <c r="B639" s="57"/>
      <c r="C639" s="64"/>
      <c r="D639" s="58"/>
      <c r="E639" s="58"/>
      <c r="F639" s="65"/>
      <c r="G639" s="65"/>
      <c r="H639" s="66"/>
      <c r="I639" s="60"/>
      <c r="J639" s="60"/>
      <c r="K639" s="61">
        <f t="shared" si="26"/>
        <v>0</v>
      </c>
      <c r="L639" s="62" t="s">
        <v>75</v>
      </c>
      <c r="M639" s="67"/>
      <c r="N639" s="69" t="e">
        <f t="shared" si="27"/>
        <v>#DIV/0!</v>
      </c>
    </row>
    <row r="640" spans="2:14" x14ac:dyDescent="0.25">
      <c r="B640" s="57"/>
      <c r="C640" s="64"/>
      <c r="D640" s="58"/>
      <c r="E640" s="58"/>
      <c r="F640" s="65"/>
      <c r="G640" s="65"/>
      <c r="H640" s="66"/>
      <c r="I640" s="60"/>
      <c r="J640" s="60"/>
      <c r="K640" s="61">
        <f t="shared" si="26"/>
        <v>0</v>
      </c>
      <c r="L640" s="62" t="s">
        <v>75</v>
      </c>
      <c r="M640" s="67"/>
      <c r="N640" s="69" t="e">
        <f t="shared" si="27"/>
        <v>#DIV/0!</v>
      </c>
    </row>
    <row r="641" spans="2:14" x14ac:dyDescent="0.25">
      <c r="B641" s="57"/>
      <c r="C641" s="64"/>
      <c r="D641" s="58"/>
      <c r="E641" s="58"/>
      <c r="F641" s="65"/>
      <c r="G641" s="65"/>
      <c r="H641" s="66"/>
      <c r="I641" s="60"/>
      <c r="J641" s="60"/>
      <c r="K641" s="61">
        <f t="shared" si="26"/>
        <v>0</v>
      </c>
      <c r="L641" s="62" t="s">
        <v>75</v>
      </c>
      <c r="M641" s="67"/>
      <c r="N641" s="69" t="e">
        <f t="shared" si="27"/>
        <v>#DIV/0!</v>
      </c>
    </row>
    <row r="642" spans="2:14" x14ac:dyDescent="0.25">
      <c r="B642" s="57"/>
      <c r="C642" s="64"/>
      <c r="D642" s="58"/>
      <c r="E642" s="58"/>
      <c r="F642" s="65"/>
      <c r="G642" s="65"/>
      <c r="H642" s="66"/>
      <c r="I642" s="60"/>
      <c r="J642" s="60"/>
      <c r="K642" s="61">
        <f t="shared" si="26"/>
        <v>0</v>
      </c>
      <c r="L642" s="62" t="s">
        <v>75</v>
      </c>
      <c r="M642" s="67"/>
      <c r="N642" s="69" t="e">
        <f t="shared" si="27"/>
        <v>#DIV/0!</v>
      </c>
    </row>
    <row r="643" spans="2:14" x14ac:dyDescent="0.25">
      <c r="B643" s="57"/>
      <c r="C643" s="64"/>
      <c r="D643" s="58"/>
      <c r="E643" s="58"/>
      <c r="F643" s="65"/>
      <c r="G643" s="65"/>
      <c r="H643" s="66"/>
      <c r="I643" s="60"/>
      <c r="J643" s="60"/>
      <c r="K643" s="61">
        <f t="shared" si="26"/>
        <v>0</v>
      </c>
      <c r="L643" s="62" t="s">
        <v>75</v>
      </c>
      <c r="M643" s="67"/>
      <c r="N643" s="69" t="e">
        <f t="shared" si="27"/>
        <v>#DIV/0!</v>
      </c>
    </row>
    <row r="644" spans="2:14" x14ac:dyDescent="0.25">
      <c r="B644" s="57"/>
      <c r="C644" s="64"/>
      <c r="D644" s="58"/>
      <c r="E644" s="58"/>
      <c r="F644" s="65"/>
      <c r="G644" s="65"/>
      <c r="H644" s="66"/>
      <c r="I644" s="60"/>
      <c r="J644" s="60"/>
      <c r="K644" s="61">
        <f t="shared" si="26"/>
        <v>0</v>
      </c>
      <c r="L644" s="62" t="s">
        <v>75</v>
      </c>
      <c r="M644" s="67"/>
      <c r="N644" s="69" t="e">
        <f t="shared" si="27"/>
        <v>#DIV/0!</v>
      </c>
    </row>
    <row r="645" spans="2:14" x14ac:dyDescent="0.25">
      <c r="B645" s="57"/>
      <c r="C645" s="64"/>
      <c r="D645" s="58"/>
      <c r="E645" s="58"/>
      <c r="F645" s="65"/>
      <c r="G645" s="65"/>
      <c r="H645" s="66"/>
      <c r="I645" s="60"/>
      <c r="J645" s="60"/>
      <c r="K645" s="61">
        <f t="shared" si="26"/>
        <v>0</v>
      </c>
      <c r="L645" s="62" t="s">
        <v>75</v>
      </c>
      <c r="M645" s="67"/>
      <c r="N645" s="69" t="e">
        <f t="shared" si="27"/>
        <v>#DIV/0!</v>
      </c>
    </row>
    <row r="646" spans="2:14" x14ac:dyDescent="0.25">
      <c r="B646" s="57"/>
      <c r="C646" s="64"/>
      <c r="D646" s="58"/>
      <c r="E646" s="58"/>
      <c r="F646" s="65"/>
      <c r="G646" s="65"/>
      <c r="H646" s="66"/>
      <c r="I646" s="60"/>
      <c r="J646" s="60"/>
      <c r="K646" s="61">
        <f t="shared" si="26"/>
        <v>0</v>
      </c>
      <c r="L646" s="62" t="s">
        <v>75</v>
      </c>
      <c r="M646" s="67"/>
      <c r="N646" s="69" t="e">
        <f t="shared" si="27"/>
        <v>#DIV/0!</v>
      </c>
    </row>
    <row r="647" spans="2:14" x14ac:dyDescent="0.25">
      <c r="B647" s="57"/>
      <c r="C647" s="64"/>
      <c r="D647" s="58"/>
      <c r="E647" s="58"/>
      <c r="F647" s="65"/>
      <c r="G647" s="65"/>
      <c r="H647" s="66"/>
      <c r="I647" s="60"/>
      <c r="J647" s="60"/>
      <c r="K647" s="61">
        <f t="shared" si="26"/>
        <v>0</v>
      </c>
      <c r="L647" s="62" t="s">
        <v>75</v>
      </c>
      <c r="M647" s="67"/>
      <c r="N647" s="69" t="e">
        <f t="shared" si="27"/>
        <v>#DIV/0!</v>
      </c>
    </row>
    <row r="648" spans="2:14" x14ac:dyDescent="0.25">
      <c r="B648" s="57"/>
      <c r="C648" s="64"/>
      <c r="D648" s="58"/>
      <c r="E648" s="58"/>
      <c r="F648" s="65"/>
      <c r="G648" s="65"/>
      <c r="H648" s="66"/>
      <c r="I648" s="60"/>
      <c r="J648" s="60"/>
      <c r="K648" s="61">
        <f t="shared" si="26"/>
        <v>0</v>
      </c>
      <c r="L648" s="62" t="s">
        <v>75</v>
      </c>
      <c r="M648" s="67"/>
      <c r="N648" s="69" t="e">
        <f t="shared" si="27"/>
        <v>#DIV/0!</v>
      </c>
    </row>
    <row r="649" spans="2:14" x14ac:dyDescent="0.25">
      <c r="B649" s="57"/>
      <c r="C649" s="64"/>
      <c r="D649" s="58"/>
      <c r="E649" s="58"/>
      <c r="F649" s="65"/>
      <c r="G649" s="65"/>
      <c r="H649" s="66"/>
      <c r="I649" s="60"/>
      <c r="J649" s="60"/>
      <c r="K649" s="61">
        <f t="shared" si="26"/>
        <v>0</v>
      </c>
      <c r="L649" s="62" t="s">
        <v>75</v>
      </c>
      <c r="M649" s="67"/>
      <c r="N649" s="69" t="e">
        <f t="shared" si="27"/>
        <v>#DIV/0!</v>
      </c>
    </row>
    <row r="650" spans="2:14" x14ac:dyDescent="0.25">
      <c r="B650" s="57"/>
      <c r="C650" s="64"/>
      <c r="D650" s="58"/>
      <c r="E650" s="58"/>
      <c r="F650" s="65"/>
      <c r="G650" s="65"/>
      <c r="H650" s="66"/>
      <c r="I650" s="60"/>
      <c r="J650" s="60"/>
      <c r="K650" s="61">
        <f t="shared" si="26"/>
        <v>0</v>
      </c>
      <c r="L650" s="62" t="s">
        <v>75</v>
      </c>
      <c r="M650" s="67"/>
      <c r="N650" s="69" t="e">
        <f t="shared" si="27"/>
        <v>#DIV/0!</v>
      </c>
    </row>
    <row r="651" spans="2:14" x14ac:dyDescent="0.25">
      <c r="B651" s="57"/>
      <c r="C651" s="64"/>
      <c r="D651" s="58"/>
      <c r="E651" s="58"/>
      <c r="F651" s="65"/>
      <c r="G651" s="65"/>
      <c r="H651" s="66"/>
      <c r="I651" s="60"/>
      <c r="J651" s="60"/>
      <c r="K651" s="61">
        <f t="shared" si="26"/>
        <v>0</v>
      </c>
      <c r="L651" s="62" t="s">
        <v>75</v>
      </c>
      <c r="M651" s="67"/>
      <c r="N651" s="69" t="e">
        <f t="shared" si="27"/>
        <v>#DIV/0!</v>
      </c>
    </row>
    <row r="652" spans="2:14" x14ac:dyDescent="0.25">
      <c r="B652" s="57"/>
      <c r="C652" s="64"/>
      <c r="D652" s="58"/>
      <c r="E652" s="58"/>
      <c r="F652" s="65"/>
      <c r="G652" s="65"/>
      <c r="H652" s="66"/>
      <c r="I652" s="60"/>
      <c r="J652" s="60"/>
      <c r="K652" s="61">
        <f t="shared" si="26"/>
        <v>0</v>
      </c>
      <c r="L652" s="62" t="s">
        <v>75</v>
      </c>
      <c r="M652" s="67"/>
      <c r="N652" s="69" t="e">
        <f t="shared" si="27"/>
        <v>#DIV/0!</v>
      </c>
    </row>
    <row r="653" spans="2:14" x14ac:dyDescent="0.25">
      <c r="B653" s="57"/>
      <c r="C653" s="64"/>
      <c r="D653" s="58"/>
      <c r="E653" s="58"/>
      <c r="F653" s="65"/>
      <c r="G653" s="65"/>
      <c r="H653" s="66"/>
      <c r="I653" s="60"/>
      <c r="J653" s="60"/>
      <c r="K653" s="61">
        <f t="shared" si="26"/>
        <v>0</v>
      </c>
      <c r="L653" s="62" t="s">
        <v>75</v>
      </c>
      <c r="M653" s="67"/>
      <c r="N653" s="69" t="e">
        <f t="shared" si="27"/>
        <v>#DIV/0!</v>
      </c>
    </row>
    <row r="654" spans="2:14" x14ac:dyDescent="0.25">
      <c r="B654" s="57"/>
      <c r="C654" s="64"/>
      <c r="D654" s="58"/>
      <c r="E654" s="58"/>
      <c r="F654" s="65"/>
      <c r="G654" s="65"/>
      <c r="H654" s="66"/>
      <c r="I654" s="60"/>
      <c r="J654" s="60"/>
      <c r="K654" s="61">
        <f t="shared" si="26"/>
        <v>0</v>
      </c>
      <c r="L654" s="62" t="s">
        <v>75</v>
      </c>
      <c r="M654" s="67"/>
      <c r="N654" s="69" t="e">
        <f t="shared" si="27"/>
        <v>#DIV/0!</v>
      </c>
    </row>
    <row r="655" spans="2:14" x14ac:dyDescent="0.25">
      <c r="B655" s="57"/>
      <c r="C655" s="64"/>
      <c r="D655" s="58"/>
      <c r="E655" s="58"/>
      <c r="F655" s="65"/>
      <c r="G655" s="65"/>
      <c r="H655" s="66"/>
      <c r="I655" s="60"/>
      <c r="J655" s="60"/>
      <c r="K655" s="61">
        <f t="shared" si="26"/>
        <v>0</v>
      </c>
      <c r="L655" s="62" t="s">
        <v>75</v>
      </c>
      <c r="M655" s="67"/>
      <c r="N655" s="69" t="e">
        <f t="shared" si="27"/>
        <v>#DIV/0!</v>
      </c>
    </row>
    <row r="656" spans="2:14" x14ac:dyDescent="0.25">
      <c r="B656" s="57"/>
      <c r="C656" s="64"/>
      <c r="D656" s="58"/>
      <c r="E656" s="58"/>
      <c r="F656" s="65"/>
      <c r="G656" s="65"/>
      <c r="H656" s="66"/>
      <c r="I656" s="60"/>
      <c r="J656" s="60"/>
      <c r="K656" s="61">
        <f t="shared" si="26"/>
        <v>0</v>
      </c>
      <c r="L656" s="62" t="s">
        <v>75</v>
      </c>
      <c r="M656" s="67"/>
      <c r="N656" s="69" t="e">
        <f t="shared" si="27"/>
        <v>#DIV/0!</v>
      </c>
    </row>
    <row r="657" spans="2:14" x14ac:dyDescent="0.25">
      <c r="B657" s="57"/>
      <c r="C657" s="64"/>
      <c r="D657" s="58"/>
      <c r="E657" s="58"/>
      <c r="F657" s="65"/>
      <c r="G657" s="65"/>
      <c r="H657" s="66"/>
      <c r="I657" s="60"/>
      <c r="J657" s="60"/>
      <c r="K657" s="61">
        <f t="shared" si="26"/>
        <v>0</v>
      </c>
      <c r="L657" s="62" t="s">
        <v>75</v>
      </c>
      <c r="M657" s="67"/>
      <c r="N657" s="69" t="e">
        <f t="shared" si="27"/>
        <v>#DIV/0!</v>
      </c>
    </row>
    <row r="658" spans="2:14" x14ac:dyDescent="0.25">
      <c r="B658" s="57"/>
      <c r="C658" s="64"/>
      <c r="D658" s="58"/>
      <c r="E658" s="58"/>
      <c r="F658" s="65"/>
      <c r="G658" s="65"/>
      <c r="H658" s="66"/>
      <c r="I658" s="60"/>
      <c r="J658" s="60"/>
      <c r="K658" s="61">
        <f t="shared" si="26"/>
        <v>0</v>
      </c>
      <c r="L658" s="62" t="s">
        <v>75</v>
      </c>
      <c r="M658" s="67"/>
      <c r="N658" s="69" t="e">
        <f t="shared" si="27"/>
        <v>#DIV/0!</v>
      </c>
    </row>
    <row r="659" spans="2:14" x14ac:dyDescent="0.25">
      <c r="B659" s="57"/>
      <c r="C659" s="64"/>
      <c r="D659" s="58"/>
      <c r="E659" s="58"/>
      <c r="F659" s="65"/>
      <c r="G659" s="65"/>
      <c r="H659" s="66"/>
      <c r="I659" s="60"/>
      <c r="J659" s="60"/>
      <c r="K659" s="61">
        <f t="shared" si="26"/>
        <v>0</v>
      </c>
      <c r="L659" s="62" t="s">
        <v>75</v>
      </c>
      <c r="M659" s="67"/>
      <c r="N659" s="69" t="e">
        <f t="shared" si="27"/>
        <v>#DIV/0!</v>
      </c>
    </row>
    <row r="660" spans="2:14" x14ac:dyDescent="0.25">
      <c r="B660" s="57"/>
      <c r="C660" s="64"/>
      <c r="D660" s="58"/>
      <c r="E660" s="58"/>
      <c r="F660" s="65"/>
      <c r="G660" s="65"/>
      <c r="H660" s="66"/>
      <c r="I660" s="60"/>
      <c r="J660" s="60"/>
      <c r="K660" s="61">
        <f t="shared" si="26"/>
        <v>0</v>
      </c>
      <c r="L660" s="62" t="s">
        <v>75</v>
      </c>
      <c r="M660" s="67"/>
      <c r="N660" s="69" t="e">
        <f t="shared" si="27"/>
        <v>#DIV/0!</v>
      </c>
    </row>
    <row r="661" spans="2:14" x14ac:dyDescent="0.25">
      <c r="B661" s="57"/>
      <c r="C661" s="64"/>
      <c r="D661" s="58"/>
      <c r="E661" s="58"/>
      <c r="F661" s="65"/>
      <c r="G661" s="65"/>
      <c r="H661" s="66"/>
      <c r="I661" s="60"/>
      <c r="J661" s="60"/>
      <c r="K661" s="61">
        <f t="shared" si="26"/>
        <v>0</v>
      </c>
      <c r="L661" s="62" t="s">
        <v>75</v>
      </c>
      <c r="M661" s="67"/>
      <c r="N661" s="69" t="e">
        <f t="shared" si="27"/>
        <v>#DIV/0!</v>
      </c>
    </row>
    <row r="662" spans="2:14" x14ac:dyDescent="0.25">
      <c r="B662" s="57"/>
      <c r="C662" s="64"/>
      <c r="D662" s="58"/>
      <c r="E662" s="58"/>
      <c r="F662" s="65"/>
      <c r="G662" s="65"/>
      <c r="H662" s="66"/>
      <c r="I662" s="60"/>
      <c r="J662" s="60"/>
      <c r="K662" s="61">
        <f t="shared" si="26"/>
        <v>0</v>
      </c>
      <c r="L662" s="62" t="s">
        <v>75</v>
      </c>
      <c r="M662" s="67"/>
      <c r="N662" s="69" t="e">
        <f t="shared" si="27"/>
        <v>#DIV/0!</v>
      </c>
    </row>
    <row r="663" spans="2:14" x14ac:dyDescent="0.25">
      <c r="B663" s="57"/>
      <c r="C663" s="64"/>
      <c r="D663" s="58"/>
      <c r="E663" s="58"/>
      <c r="F663" s="65"/>
      <c r="G663" s="65"/>
      <c r="H663" s="66"/>
      <c r="I663" s="60"/>
      <c r="J663" s="60"/>
      <c r="K663" s="61">
        <f t="shared" si="26"/>
        <v>0</v>
      </c>
      <c r="L663" s="62" t="s">
        <v>75</v>
      </c>
      <c r="M663" s="67"/>
      <c r="N663" s="69" t="e">
        <f t="shared" si="27"/>
        <v>#DIV/0!</v>
      </c>
    </row>
    <row r="664" spans="2:14" x14ac:dyDescent="0.25">
      <c r="B664" s="57"/>
      <c r="C664" s="64"/>
      <c r="D664" s="58"/>
      <c r="E664" s="58"/>
      <c r="F664" s="65"/>
      <c r="G664" s="65"/>
      <c r="H664" s="66"/>
      <c r="I664" s="60"/>
      <c r="J664" s="60"/>
      <c r="K664" s="61">
        <f t="shared" si="26"/>
        <v>0</v>
      </c>
      <c r="L664" s="62" t="s">
        <v>75</v>
      </c>
      <c r="M664" s="67"/>
      <c r="N664" s="69" t="e">
        <f t="shared" si="27"/>
        <v>#DIV/0!</v>
      </c>
    </row>
    <row r="665" spans="2:14" x14ac:dyDescent="0.25">
      <c r="B665" s="57"/>
      <c r="C665" s="64"/>
      <c r="D665" s="58"/>
      <c r="E665" s="58"/>
      <c r="F665" s="65"/>
      <c r="G665" s="65"/>
      <c r="H665" s="66"/>
      <c r="I665" s="60"/>
      <c r="J665" s="60"/>
      <c r="K665" s="61">
        <f t="shared" si="26"/>
        <v>0</v>
      </c>
      <c r="L665" s="62" t="s">
        <v>75</v>
      </c>
      <c r="M665" s="67"/>
      <c r="N665" s="69" t="e">
        <f t="shared" si="27"/>
        <v>#DIV/0!</v>
      </c>
    </row>
    <row r="666" spans="2:14" x14ac:dyDescent="0.25">
      <c r="B666" s="57"/>
      <c r="C666" s="64"/>
      <c r="D666" s="58"/>
      <c r="E666" s="58"/>
      <c r="F666" s="65"/>
      <c r="G666" s="65"/>
      <c r="H666" s="66"/>
      <c r="I666" s="60"/>
      <c r="J666" s="60"/>
      <c r="K666" s="61">
        <f t="shared" si="26"/>
        <v>0</v>
      </c>
      <c r="L666" s="62" t="s">
        <v>75</v>
      </c>
      <c r="M666" s="67"/>
      <c r="N666" s="69" t="e">
        <f t="shared" si="27"/>
        <v>#DIV/0!</v>
      </c>
    </row>
    <row r="667" spans="2:14" x14ac:dyDescent="0.25">
      <c r="B667" s="57"/>
      <c r="C667" s="64"/>
      <c r="D667" s="58"/>
      <c r="E667" s="58"/>
      <c r="F667" s="65"/>
      <c r="G667" s="65"/>
      <c r="H667" s="66"/>
      <c r="I667" s="60"/>
      <c r="J667" s="60"/>
      <c r="K667" s="61">
        <f t="shared" si="26"/>
        <v>0</v>
      </c>
      <c r="L667" s="62" t="s">
        <v>75</v>
      </c>
      <c r="M667" s="67"/>
      <c r="N667" s="69" t="e">
        <f t="shared" si="27"/>
        <v>#DIV/0!</v>
      </c>
    </row>
    <row r="668" spans="2:14" x14ac:dyDescent="0.25">
      <c r="B668" s="57"/>
      <c r="C668" s="64"/>
      <c r="D668" s="58"/>
      <c r="E668" s="58"/>
      <c r="F668" s="65"/>
      <c r="G668" s="65"/>
      <c r="H668" s="66"/>
      <c r="I668" s="60"/>
      <c r="J668" s="60"/>
      <c r="K668" s="61">
        <f t="shared" si="26"/>
        <v>0</v>
      </c>
      <c r="L668" s="62" t="s">
        <v>75</v>
      </c>
      <c r="M668" s="67"/>
      <c r="N668" s="69" t="e">
        <f t="shared" si="27"/>
        <v>#DIV/0!</v>
      </c>
    </row>
    <row r="669" spans="2:14" x14ac:dyDescent="0.25">
      <c r="B669" s="57"/>
      <c r="C669" s="64"/>
      <c r="D669" s="58"/>
      <c r="E669" s="58"/>
      <c r="F669" s="65"/>
      <c r="G669" s="65"/>
      <c r="H669" s="66"/>
      <c r="I669" s="60"/>
      <c r="J669" s="60"/>
      <c r="K669" s="61">
        <f t="shared" si="26"/>
        <v>0</v>
      </c>
      <c r="L669" s="62" t="s">
        <v>75</v>
      </c>
      <c r="M669" s="67"/>
      <c r="N669" s="69" t="e">
        <f t="shared" si="27"/>
        <v>#DIV/0!</v>
      </c>
    </row>
    <row r="670" spans="2:14" x14ac:dyDescent="0.25">
      <c r="B670" s="57"/>
      <c r="C670" s="64"/>
      <c r="D670" s="58"/>
      <c r="E670" s="58"/>
      <c r="F670" s="65"/>
      <c r="G670" s="65"/>
      <c r="H670" s="66"/>
      <c r="I670" s="60"/>
      <c r="J670" s="60"/>
      <c r="K670" s="61">
        <f t="shared" si="26"/>
        <v>0</v>
      </c>
      <c r="L670" s="62" t="s">
        <v>75</v>
      </c>
      <c r="M670" s="67"/>
      <c r="N670" s="69" t="e">
        <f t="shared" si="27"/>
        <v>#DIV/0!</v>
      </c>
    </row>
    <row r="671" spans="2:14" x14ac:dyDescent="0.25">
      <c r="B671" s="57"/>
      <c r="C671" s="64"/>
      <c r="D671" s="58"/>
      <c r="E671" s="58"/>
      <c r="F671" s="65"/>
      <c r="G671" s="65"/>
      <c r="H671" s="66"/>
      <c r="I671" s="60"/>
      <c r="J671" s="60"/>
      <c r="K671" s="61">
        <f t="shared" si="26"/>
        <v>0</v>
      </c>
      <c r="L671" s="62" t="s">
        <v>75</v>
      </c>
      <c r="M671" s="67"/>
      <c r="N671" s="69" t="e">
        <f t="shared" si="27"/>
        <v>#DIV/0!</v>
      </c>
    </row>
    <row r="672" spans="2:14" x14ac:dyDescent="0.25">
      <c r="B672" s="57"/>
      <c r="C672" s="64"/>
      <c r="D672" s="58"/>
      <c r="E672" s="58"/>
      <c r="F672" s="65"/>
      <c r="G672" s="65"/>
      <c r="H672" s="66"/>
      <c r="I672" s="60"/>
      <c r="J672" s="60"/>
      <c r="K672" s="61">
        <f t="shared" si="26"/>
        <v>0</v>
      </c>
      <c r="L672" s="62" t="s">
        <v>75</v>
      </c>
      <c r="M672" s="67"/>
      <c r="N672" s="69" t="e">
        <f t="shared" si="27"/>
        <v>#DIV/0!</v>
      </c>
    </row>
    <row r="673" spans="2:14" x14ac:dyDescent="0.25">
      <c r="B673" s="57"/>
      <c r="C673" s="64"/>
      <c r="D673" s="58"/>
      <c r="E673" s="58"/>
      <c r="F673" s="65"/>
      <c r="G673" s="65"/>
      <c r="H673" s="66"/>
      <c r="I673" s="60"/>
      <c r="J673" s="60"/>
      <c r="K673" s="61">
        <f t="shared" si="26"/>
        <v>0</v>
      </c>
      <c r="L673" s="62" t="s">
        <v>75</v>
      </c>
      <c r="M673" s="67"/>
      <c r="N673" s="69" t="e">
        <f t="shared" si="27"/>
        <v>#DIV/0!</v>
      </c>
    </row>
    <row r="674" spans="2:14" x14ac:dyDescent="0.25">
      <c r="B674" s="57"/>
      <c r="C674" s="64"/>
      <c r="D674" s="58"/>
      <c r="E674" s="58"/>
      <c r="F674" s="65"/>
      <c r="G674" s="65"/>
      <c r="H674" s="66"/>
      <c r="I674" s="60"/>
      <c r="J674" s="60"/>
      <c r="K674" s="61">
        <f t="shared" si="26"/>
        <v>0</v>
      </c>
      <c r="L674" s="62" t="s">
        <v>75</v>
      </c>
      <c r="M674" s="67"/>
      <c r="N674" s="69" t="e">
        <f t="shared" si="27"/>
        <v>#DIV/0!</v>
      </c>
    </row>
    <row r="675" spans="2:14" x14ac:dyDescent="0.25">
      <c r="B675" s="57"/>
      <c r="C675" s="64"/>
      <c r="D675" s="58"/>
      <c r="E675" s="58"/>
      <c r="F675" s="65"/>
      <c r="G675" s="65"/>
      <c r="H675" s="66"/>
      <c r="I675" s="60"/>
      <c r="J675" s="60"/>
      <c r="K675" s="61">
        <f t="shared" si="26"/>
        <v>0</v>
      </c>
      <c r="L675" s="62" t="s">
        <v>75</v>
      </c>
      <c r="M675" s="67"/>
      <c r="N675" s="69" t="e">
        <f t="shared" si="27"/>
        <v>#DIV/0!</v>
      </c>
    </row>
    <row r="676" spans="2:14" x14ac:dyDescent="0.25">
      <c r="B676" s="57"/>
      <c r="C676" s="64"/>
      <c r="D676" s="58"/>
      <c r="E676" s="58"/>
      <c r="F676" s="65"/>
      <c r="G676" s="65"/>
      <c r="H676" s="66"/>
      <c r="I676" s="60"/>
      <c r="J676" s="60"/>
      <c r="K676" s="61">
        <f t="shared" si="26"/>
        <v>0</v>
      </c>
      <c r="L676" s="62" t="s">
        <v>75</v>
      </c>
      <c r="M676" s="67"/>
      <c r="N676" s="69" t="e">
        <f t="shared" si="27"/>
        <v>#DIV/0!</v>
      </c>
    </row>
    <row r="677" spans="2:14" x14ac:dyDescent="0.25">
      <c r="B677" s="57"/>
      <c r="C677" s="64"/>
      <c r="D677" s="58"/>
      <c r="E677" s="58"/>
      <c r="F677" s="65"/>
      <c r="G677" s="65"/>
      <c r="H677" s="66"/>
      <c r="I677" s="60"/>
      <c r="J677" s="60"/>
      <c r="K677" s="61">
        <f t="shared" si="26"/>
        <v>0</v>
      </c>
      <c r="L677" s="62" t="s">
        <v>75</v>
      </c>
      <c r="M677" s="67"/>
      <c r="N677" s="69" t="e">
        <f t="shared" si="27"/>
        <v>#DIV/0!</v>
      </c>
    </row>
    <row r="678" spans="2:14" x14ac:dyDescent="0.25">
      <c r="B678" s="57"/>
      <c r="C678" s="64"/>
      <c r="D678" s="58"/>
      <c r="E678" s="58"/>
      <c r="F678" s="65"/>
      <c r="G678" s="65"/>
      <c r="H678" s="66"/>
      <c r="I678" s="60"/>
      <c r="J678" s="60"/>
      <c r="K678" s="61">
        <f t="shared" si="26"/>
        <v>0</v>
      </c>
      <c r="L678" s="62" t="s">
        <v>75</v>
      </c>
      <c r="M678" s="67"/>
      <c r="N678" s="69" t="e">
        <f t="shared" si="27"/>
        <v>#DIV/0!</v>
      </c>
    </row>
    <row r="679" spans="2:14" x14ac:dyDescent="0.25">
      <c r="B679" s="57"/>
      <c r="C679" s="64"/>
      <c r="D679" s="58"/>
      <c r="E679" s="58"/>
      <c r="F679" s="65"/>
      <c r="G679" s="65"/>
      <c r="H679" s="66"/>
      <c r="I679" s="60"/>
      <c r="J679" s="60"/>
      <c r="K679" s="61">
        <f t="shared" si="26"/>
        <v>0</v>
      </c>
      <c r="L679" s="62" t="s">
        <v>75</v>
      </c>
      <c r="M679" s="67"/>
      <c r="N679" s="69" t="e">
        <f t="shared" si="27"/>
        <v>#DIV/0!</v>
      </c>
    </row>
    <row r="680" spans="2:14" x14ac:dyDescent="0.25">
      <c r="B680" s="57"/>
      <c r="C680" s="64"/>
      <c r="D680" s="58"/>
      <c r="E680" s="58"/>
      <c r="F680" s="65"/>
      <c r="G680" s="65"/>
      <c r="H680" s="66"/>
      <c r="I680" s="60"/>
      <c r="J680" s="60"/>
      <c r="K680" s="61">
        <f t="shared" si="26"/>
        <v>0</v>
      </c>
      <c r="L680" s="62" t="s">
        <v>75</v>
      </c>
      <c r="M680" s="67"/>
      <c r="N680" s="69" t="e">
        <f t="shared" si="27"/>
        <v>#DIV/0!</v>
      </c>
    </row>
    <row r="681" spans="2:14" x14ac:dyDescent="0.25">
      <c r="B681" s="57"/>
      <c r="C681" s="64"/>
      <c r="D681" s="58"/>
      <c r="E681" s="58"/>
      <c r="F681" s="65"/>
      <c r="G681" s="65"/>
      <c r="H681" s="66"/>
      <c r="I681" s="60"/>
      <c r="J681" s="60"/>
      <c r="K681" s="61">
        <f t="shared" si="26"/>
        <v>0</v>
      </c>
      <c r="L681" s="62" t="s">
        <v>75</v>
      </c>
      <c r="M681" s="67"/>
      <c r="N681" s="69" t="e">
        <f t="shared" si="27"/>
        <v>#DIV/0!</v>
      </c>
    </row>
    <row r="682" spans="2:14" x14ac:dyDescent="0.25">
      <c r="B682" s="57"/>
      <c r="C682" s="64"/>
      <c r="D682" s="58"/>
      <c r="E682" s="58"/>
      <c r="F682" s="65"/>
      <c r="G682" s="65"/>
      <c r="H682" s="66"/>
      <c r="I682" s="60"/>
      <c r="J682" s="60"/>
      <c r="K682" s="61">
        <f t="shared" si="26"/>
        <v>0</v>
      </c>
      <c r="L682" s="62" t="s">
        <v>75</v>
      </c>
      <c r="M682" s="67"/>
      <c r="N682" s="69" t="e">
        <f t="shared" si="27"/>
        <v>#DIV/0!</v>
      </c>
    </row>
    <row r="683" spans="2:14" x14ac:dyDescent="0.25">
      <c r="B683" s="57"/>
      <c r="C683" s="64"/>
      <c r="D683" s="58"/>
      <c r="E683" s="58"/>
      <c r="F683" s="65"/>
      <c r="G683" s="65"/>
      <c r="H683" s="66"/>
      <c r="I683" s="60"/>
      <c r="J683" s="60"/>
      <c r="K683" s="61">
        <f t="shared" si="26"/>
        <v>0</v>
      </c>
      <c r="L683" s="62" t="s">
        <v>75</v>
      </c>
      <c r="M683" s="67"/>
      <c r="N683" s="69" t="e">
        <f t="shared" si="27"/>
        <v>#DIV/0!</v>
      </c>
    </row>
    <row r="684" spans="2:14" x14ac:dyDescent="0.25">
      <c r="B684" s="57"/>
      <c r="C684" s="64"/>
      <c r="D684" s="58"/>
      <c r="E684" s="58"/>
      <c r="F684" s="65"/>
      <c r="G684" s="65"/>
      <c r="H684" s="66"/>
      <c r="I684" s="60"/>
      <c r="J684" s="60"/>
      <c r="K684" s="61">
        <f t="shared" si="26"/>
        <v>0</v>
      </c>
      <c r="L684" s="62" t="s">
        <v>75</v>
      </c>
      <c r="M684" s="67"/>
      <c r="N684" s="69" t="e">
        <f t="shared" si="27"/>
        <v>#DIV/0!</v>
      </c>
    </row>
    <row r="685" spans="2:14" x14ac:dyDescent="0.25">
      <c r="B685" s="57"/>
      <c r="C685" s="64"/>
      <c r="D685" s="58"/>
      <c r="E685" s="58"/>
      <c r="F685" s="65"/>
      <c r="G685" s="65"/>
      <c r="H685" s="66"/>
      <c r="I685" s="60"/>
      <c r="J685" s="60"/>
      <c r="K685" s="61">
        <f t="shared" si="26"/>
        <v>0</v>
      </c>
      <c r="L685" s="62" t="s">
        <v>75</v>
      </c>
      <c r="M685" s="67"/>
      <c r="N685" s="69" t="e">
        <f t="shared" si="27"/>
        <v>#DIV/0!</v>
      </c>
    </row>
    <row r="686" spans="2:14" x14ac:dyDescent="0.25">
      <c r="B686" s="57"/>
      <c r="C686" s="64"/>
      <c r="D686" s="58"/>
      <c r="E686" s="58"/>
      <c r="F686" s="65"/>
      <c r="G686" s="65"/>
      <c r="H686" s="66"/>
      <c r="I686" s="60"/>
      <c r="J686" s="60"/>
      <c r="K686" s="61">
        <f t="shared" si="26"/>
        <v>0</v>
      </c>
      <c r="L686" s="62" t="s">
        <v>75</v>
      </c>
      <c r="M686" s="67"/>
      <c r="N686" s="69" t="e">
        <f t="shared" si="27"/>
        <v>#DIV/0!</v>
      </c>
    </row>
    <row r="687" spans="2:14" x14ac:dyDescent="0.25">
      <c r="B687" s="57"/>
      <c r="C687" s="64"/>
      <c r="D687" s="58"/>
      <c r="E687" s="58"/>
      <c r="F687" s="65"/>
      <c r="G687" s="65"/>
      <c r="H687" s="66"/>
      <c r="I687" s="60"/>
      <c r="J687" s="60"/>
      <c r="K687" s="61">
        <f t="shared" si="26"/>
        <v>0</v>
      </c>
      <c r="L687" s="62" t="s">
        <v>75</v>
      </c>
      <c r="M687" s="67"/>
      <c r="N687" s="69" t="e">
        <f t="shared" si="27"/>
        <v>#DIV/0!</v>
      </c>
    </row>
    <row r="688" spans="2:14" x14ac:dyDescent="0.25">
      <c r="B688" s="57"/>
      <c r="C688" s="64"/>
      <c r="D688" s="58"/>
      <c r="E688" s="58"/>
      <c r="F688" s="65"/>
      <c r="G688" s="65"/>
      <c r="H688" s="66"/>
      <c r="I688" s="60"/>
      <c r="J688" s="60"/>
      <c r="K688" s="61">
        <f t="shared" si="26"/>
        <v>0</v>
      </c>
      <c r="L688" s="62" t="s">
        <v>75</v>
      </c>
      <c r="M688" s="67"/>
      <c r="N688" s="69" t="e">
        <f t="shared" si="27"/>
        <v>#DIV/0!</v>
      </c>
    </row>
    <row r="689" spans="2:14" x14ac:dyDescent="0.25">
      <c r="B689" s="57"/>
      <c r="C689" s="64"/>
      <c r="D689" s="58"/>
      <c r="E689" s="58"/>
      <c r="F689" s="65"/>
      <c r="G689" s="65"/>
      <c r="H689" s="66"/>
      <c r="I689" s="60"/>
      <c r="J689" s="60"/>
      <c r="K689" s="61">
        <f t="shared" si="26"/>
        <v>0</v>
      </c>
      <c r="L689" s="62" t="s">
        <v>75</v>
      </c>
      <c r="M689" s="67"/>
      <c r="N689" s="69" t="e">
        <f t="shared" si="27"/>
        <v>#DIV/0!</v>
      </c>
    </row>
    <row r="690" spans="2:14" x14ac:dyDescent="0.25">
      <c r="B690" s="57"/>
      <c r="C690" s="64"/>
      <c r="D690" s="58"/>
      <c r="E690" s="58"/>
      <c r="F690" s="65"/>
      <c r="G690" s="65"/>
      <c r="H690" s="66"/>
      <c r="I690" s="60"/>
      <c r="J690" s="60"/>
      <c r="K690" s="61">
        <f t="shared" si="26"/>
        <v>0</v>
      </c>
      <c r="L690" s="62" t="s">
        <v>75</v>
      </c>
      <c r="M690" s="67"/>
      <c r="N690" s="69" t="e">
        <f t="shared" si="27"/>
        <v>#DIV/0!</v>
      </c>
    </row>
    <row r="691" spans="2:14" x14ac:dyDescent="0.25">
      <c r="B691" s="57"/>
      <c r="C691" s="64"/>
      <c r="D691" s="58"/>
      <c r="E691" s="58"/>
      <c r="F691" s="65"/>
      <c r="G691" s="65"/>
      <c r="H691" s="66"/>
      <c r="I691" s="60"/>
      <c r="J691" s="60"/>
      <c r="K691" s="61">
        <f t="shared" si="26"/>
        <v>0</v>
      </c>
      <c r="L691" s="62" t="s">
        <v>75</v>
      </c>
      <c r="M691" s="67"/>
      <c r="N691" s="69" t="e">
        <f t="shared" si="27"/>
        <v>#DIV/0!</v>
      </c>
    </row>
    <row r="692" spans="2:14" x14ac:dyDescent="0.25">
      <c r="B692" s="57"/>
      <c r="C692" s="64"/>
      <c r="D692" s="58"/>
      <c r="E692" s="58"/>
      <c r="F692" s="65"/>
      <c r="G692" s="65"/>
      <c r="H692" s="66"/>
      <c r="I692" s="60"/>
      <c r="J692" s="60"/>
      <c r="K692" s="61">
        <f t="shared" si="26"/>
        <v>0</v>
      </c>
      <c r="L692" s="62" t="s">
        <v>75</v>
      </c>
      <c r="M692" s="67"/>
      <c r="N692" s="69" t="e">
        <f t="shared" si="27"/>
        <v>#DIV/0!</v>
      </c>
    </row>
    <row r="693" spans="2:14" x14ac:dyDescent="0.25">
      <c r="B693" s="57"/>
      <c r="C693" s="64"/>
      <c r="D693" s="58"/>
      <c r="E693" s="58"/>
      <c r="F693" s="65"/>
      <c r="G693" s="65"/>
      <c r="H693" s="66"/>
      <c r="I693" s="60"/>
      <c r="J693" s="60"/>
      <c r="K693" s="61">
        <f t="shared" si="26"/>
        <v>0</v>
      </c>
      <c r="L693" s="62" t="s">
        <v>75</v>
      </c>
      <c r="M693" s="67"/>
      <c r="N693" s="69" t="e">
        <f t="shared" si="27"/>
        <v>#DIV/0!</v>
      </c>
    </row>
    <row r="694" spans="2:14" x14ac:dyDescent="0.25">
      <c r="B694" s="57"/>
      <c r="C694" s="64"/>
      <c r="D694" s="58"/>
      <c r="E694" s="58"/>
      <c r="F694" s="65"/>
      <c r="G694" s="65"/>
      <c r="H694" s="66"/>
      <c r="I694" s="60"/>
      <c r="J694" s="60"/>
      <c r="K694" s="61">
        <f t="shared" si="26"/>
        <v>0</v>
      </c>
      <c r="L694" s="62" t="s">
        <v>75</v>
      </c>
      <c r="M694" s="67"/>
      <c r="N694" s="69" t="e">
        <f t="shared" si="27"/>
        <v>#DIV/0!</v>
      </c>
    </row>
    <row r="695" spans="2:14" x14ac:dyDescent="0.25">
      <c r="B695" s="57"/>
      <c r="C695" s="64"/>
      <c r="D695" s="58"/>
      <c r="E695" s="58"/>
      <c r="F695" s="65"/>
      <c r="G695" s="65"/>
      <c r="H695" s="66"/>
      <c r="I695" s="60"/>
      <c r="J695" s="60"/>
      <c r="K695" s="61">
        <f t="shared" si="26"/>
        <v>0</v>
      </c>
      <c r="L695" s="62" t="s">
        <v>75</v>
      </c>
      <c r="M695" s="67"/>
      <c r="N695" s="69" t="e">
        <f t="shared" si="27"/>
        <v>#DIV/0!</v>
      </c>
    </row>
    <row r="696" spans="2:14" x14ac:dyDescent="0.25">
      <c r="B696" s="57"/>
      <c r="C696" s="64"/>
      <c r="D696" s="58"/>
      <c r="E696" s="58"/>
      <c r="F696" s="65"/>
      <c r="G696" s="65"/>
      <c r="H696" s="66"/>
      <c r="I696" s="60"/>
      <c r="J696" s="60"/>
      <c r="K696" s="61">
        <f t="shared" si="26"/>
        <v>0</v>
      </c>
      <c r="L696" s="62" t="s">
        <v>75</v>
      </c>
      <c r="M696" s="67"/>
      <c r="N696" s="69" t="e">
        <f t="shared" si="27"/>
        <v>#DIV/0!</v>
      </c>
    </row>
    <row r="697" spans="2:14" x14ac:dyDescent="0.25">
      <c r="B697" s="57"/>
      <c r="C697" s="64"/>
      <c r="D697" s="58"/>
      <c r="E697" s="58"/>
      <c r="F697" s="65"/>
      <c r="G697" s="65"/>
      <c r="H697" s="66"/>
      <c r="I697" s="60"/>
      <c r="J697" s="60"/>
      <c r="K697" s="61">
        <f t="shared" si="26"/>
        <v>0</v>
      </c>
      <c r="L697" s="62" t="s">
        <v>75</v>
      </c>
      <c r="M697" s="67"/>
      <c r="N697" s="69" t="e">
        <f t="shared" si="27"/>
        <v>#DIV/0!</v>
      </c>
    </row>
    <row r="698" spans="2:14" x14ac:dyDescent="0.25">
      <c r="B698" s="57"/>
      <c r="C698" s="64"/>
      <c r="D698" s="58"/>
      <c r="E698" s="58"/>
      <c r="F698" s="65"/>
      <c r="G698" s="65"/>
      <c r="H698" s="66"/>
      <c r="I698" s="60"/>
      <c r="J698" s="60"/>
      <c r="K698" s="61">
        <f t="shared" ref="K698:K761" si="28">+J698-I698</f>
        <v>0</v>
      </c>
      <c r="L698" s="62" t="s">
        <v>75</v>
      </c>
      <c r="M698" s="67"/>
      <c r="N698" s="69" t="e">
        <f t="shared" ref="N698:N761" si="29">+K699/M699</f>
        <v>#DIV/0!</v>
      </c>
    </row>
    <row r="699" spans="2:14" x14ac:dyDescent="0.25">
      <c r="B699" s="57"/>
      <c r="C699" s="64"/>
      <c r="D699" s="58"/>
      <c r="E699" s="58"/>
      <c r="F699" s="65"/>
      <c r="G699" s="65"/>
      <c r="H699" s="66"/>
      <c r="I699" s="60"/>
      <c r="J699" s="60"/>
      <c r="K699" s="61">
        <f t="shared" si="28"/>
        <v>0</v>
      </c>
      <c r="L699" s="62" t="s">
        <v>75</v>
      </c>
      <c r="M699" s="67"/>
      <c r="N699" s="69" t="e">
        <f t="shared" si="29"/>
        <v>#DIV/0!</v>
      </c>
    </row>
    <row r="700" spans="2:14" x14ac:dyDescent="0.25">
      <c r="B700" s="57"/>
      <c r="C700" s="64"/>
      <c r="D700" s="58"/>
      <c r="E700" s="58"/>
      <c r="F700" s="65"/>
      <c r="G700" s="65"/>
      <c r="H700" s="66"/>
      <c r="I700" s="60"/>
      <c r="J700" s="60"/>
      <c r="K700" s="61">
        <f t="shared" si="28"/>
        <v>0</v>
      </c>
      <c r="L700" s="62" t="s">
        <v>75</v>
      </c>
      <c r="M700" s="67"/>
      <c r="N700" s="69" t="e">
        <f t="shared" si="29"/>
        <v>#DIV/0!</v>
      </c>
    </row>
    <row r="701" spans="2:14" x14ac:dyDescent="0.25">
      <c r="B701" s="57"/>
      <c r="C701" s="64"/>
      <c r="D701" s="58"/>
      <c r="E701" s="58"/>
      <c r="F701" s="65"/>
      <c r="G701" s="65"/>
      <c r="H701" s="66"/>
      <c r="I701" s="60"/>
      <c r="J701" s="60"/>
      <c r="K701" s="61">
        <f t="shared" si="28"/>
        <v>0</v>
      </c>
      <c r="L701" s="62" t="s">
        <v>75</v>
      </c>
      <c r="M701" s="67"/>
      <c r="N701" s="69" t="e">
        <f t="shared" si="29"/>
        <v>#DIV/0!</v>
      </c>
    </row>
    <row r="702" spans="2:14" x14ac:dyDescent="0.25">
      <c r="B702" s="57"/>
      <c r="C702" s="64"/>
      <c r="D702" s="58"/>
      <c r="E702" s="58"/>
      <c r="F702" s="65"/>
      <c r="G702" s="65"/>
      <c r="H702" s="66"/>
      <c r="I702" s="60"/>
      <c r="J702" s="60"/>
      <c r="K702" s="61">
        <f t="shared" si="28"/>
        <v>0</v>
      </c>
      <c r="L702" s="62" t="s">
        <v>75</v>
      </c>
      <c r="M702" s="67"/>
      <c r="N702" s="69" t="e">
        <f t="shared" si="29"/>
        <v>#DIV/0!</v>
      </c>
    </row>
    <row r="703" spans="2:14" x14ac:dyDescent="0.25">
      <c r="B703" s="57"/>
      <c r="C703" s="64"/>
      <c r="D703" s="58"/>
      <c r="E703" s="58"/>
      <c r="F703" s="65"/>
      <c r="G703" s="65"/>
      <c r="H703" s="66"/>
      <c r="I703" s="60"/>
      <c r="J703" s="60"/>
      <c r="K703" s="61">
        <f t="shared" si="28"/>
        <v>0</v>
      </c>
      <c r="L703" s="62" t="s">
        <v>75</v>
      </c>
      <c r="M703" s="67"/>
      <c r="N703" s="69" t="e">
        <f t="shared" si="29"/>
        <v>#DIV/0!</v>
      </c>
    </row>
    <row r="704" spans="2:14" x14ac:dyDescent="0.25">
      <c r="B704" s="57"/>
      <c r="C704" s="64"/>
      <c r="D704" s="58"/>
      <c r="E704" s="58"/>
      <c r="F704" s="65"/>
      <c r="G704" s="65"/>
      <c r="H704" s="66"/>
      <c r="I704" s="60"/>
      <c r="J704" s="60"/>
      <c r="K704" s="61">
        <f t="shared" si="28"/>
        <v>0</v>
      </c>
      <c r="L704" s="62" t="s">
        <v>75</v>
      </c>
      <c r="M704" s="67"/>
      <c r="N704" s="69" t="e">
        <f t="shared" si="29"/>
        <v>#DIV/0!</v>
      </c>
    </row>
    <row r="705" spans="2:14" x14ac:dyDescent="0.25">
      <c r="B705" s="57"/>
      <c r="C705" s="64"/>
      <c r="D705" s="58"/>
      <c r="E705" s="58"/>
      <c r="F705" s="65"/>
      <c r="G705" s="65"/>
      <c r="H705" s="66"/>
      <c r="I705" s="60"/>
      <c r="J705" s="60"/>
      <c r="K705" s="61">
        <f t="shared" si="28"/>
        <v>0</v>
      </c>
      <c r="L705" s="62" t="s">
        <v>75</v>
      </c>
      <c r="M705" s="67"/>
      <c r="N705" s="69" t="e">
        <f t="shared" si="29"/>
        <v>#DIV/0!</v>
      </c>
    </row>
    <row r="706" spans="2:14" x14ac:dyDescent="0.25">
      <c r="B706" s="57"/>
      <c r="C706" s="64"/>
      <c r="D706" s="58"/>
      <c r="E706" s="58"/>
      <c r="F706" s="65"/>
      <c r="G706" s="65"/>
      <c r="H706" s="66"/>
      <c r="I706" s="60"/>
      <c r="J706" s="60"/>
      <c r="K706" s="61">
        <f t="shared" si="28"/>
        <v>0</v>
      </c>
      <c r="L706" s="62" t="s">
        <v>75</v>
      </c>
      <c r="M706" s="67"/>
      <c r="N706" s="69" t="e">
        <f t="shared" si="29"/>
        <v>#DIV/0!</v>
      </c>
    </row>
    <row r="707" spans="2:14" x14ac:dyDescent="0.25">
      <c r="B707" s="57"/>
      <c r="C707" s="64"/>
      <c r="D707" s="58"/>
      <c r="E707" s="58"/>
      <c r="F707" s="65"/>
      <c r="G707" s="65"/>
      <c r="H707" s="66"/>
      <c r="I707" s="60"/>
      <c r="J707" s="60"/>
      <c r="K707" s="61">
        <f t="shared" si="28"/>
        <v>0</v>
      </c>
      <c r="L707" s="62" t="s">
        <v>75</v>
      </c>
      <c r="M707" s="67"/>
      <c r="N707" s="69" t="e">
        <f t="shared" si="29"/>
        <v>#DIV/0!</v>
      </c>
    </row>
    <row r="708" spans="2:14" x14ac:dyDescent="0.25">
      <c r="B708" s="57"/>
      <c r="C708" s="64"/>
      <c r="D708" s="58"/>
      <c r="E708" s="58"/>
      <c r="F708" s="65"/>
      <c r="G708" s="65"/>
      <c r="H708" s="66"/>
      <c r="I708" s="60"/>
      <c r="J708" s="60"/>
      <c r="K708" s="61">
        <f t="shared" si="28"/>
        <v>0</v>
      </c>
      <c r="L708" s="62" t="s">
        <v>75</v>
      </c>
      <c r="M708" s="67"/>
      <c r="N708" s="69" t="e">
        <f t="shared" si="29"/>
        <v>#DIV/0!</v>
      </c>
    </row>
    <row r="709" spans="2:14" x14ac:dyDescent="0.25">
      <c r="B709" s="57"/>
      <c r="C709" s="64"/>
      <c r="D709" s="58"/>
      <c r="E709" s="58"/>
      <c r="F709" s="65"/>
      <c r="G709" s="65"/>
      <c r="H709" s="66"/>
      <c r="I709" s="60"/>
      <c r="J709" s="60"/>
      <c r="K709" s="61">
        <f t="shared" si="28"/>
        <v>0</v>
      </c>
      <c r="L709" s="62" t="s">
        <v>75</v>
      </c>
      <c r="M709" s="67"/>
      <c r="N709" s="69" t="e">
        <f t="shared" si="29"/>
        <v>#DIV/0!</v>
      </c>
    </row>
    <row r="710" spans="2:14" x14ac:dyDescent="0.25">
      <c r="B710" s="57"/>
      <c r="C710" s="64"/>
      <c r="D710" s="58"/>
      <c r="E710" s="58"/>
      <c r="F710" s="65"/>
      <c r="G710" s="65"/>
      <c r="H710" s="66"/>
      <c r="I710" s="60"/>
      <c r="J710" s="60"/>
      <c r="K710" s="61">
        <f t="shared" si="28"/>
        <v>0</v>
      </c>
      <c r="L710" s="62" t="s">
        <v>75</v>
      </c>
      <c r="M710" s="67"/>
      <c r="N710" s="69" t="e">
        <f t="shared" si="29"/>
        <v>#DIV/0!</v>
      </c>
    </row>
    <row r="711" spans="2:14" x14ac:dyDescent="0.25">
      <c r="B711" s="57"/>
      <c r="C711" s="64"/>
      <c r="D711" s="58"/>
      <c r="E711" s="58"/>
      <c r="F711" s="65"/>
      <c r="G711" s="65"/>
      <c r="H711" s="66"/>
      <c r="I711" s="60"/>
      <c r="J711" s="60"/>
      <c r="K711" s="61">
        <f t="shared" si="28"/>
        <v>0</v>
      </c>
      <c r="L711" s="62" t="s">
        <v>75</v>
      </c>
      <c r="M711" s="67"/>
      <c r="N711" s="69" t="e">
        <f t="shared" si="29"/>
        <v>#DIV/0!</v>
      </c>
    </row>
    <row r="712" spans="2:14" x14ac:dyDescent="0.25">
      <c r="B712" s="57"/>
      <c r="C712" s="64"/>
      <c r="D712" s="58"/>
      <c r="E712" s="58"/>
      <c r="F712" s="65"/>
      <c r="G712" s="65"/>
      <c r="H712" s="66"/>
      <c r="I712" s="60"/>
      <c r="J712" s="60"/>
      <c r="K712" s="61">
        <f t="shared" si="28"/>
        <v>0</v>
      </c>
      <c r="L712" s="62" t="s">
        <v>75</v>
      </c>
      <c r="M712" s="67"/>
      <c r="N712" s="69" t="e">
        <f t="shared" si="29"/>
        <v>#DIV/0!</v>
      </c>
    </row>
    <row r="713" spans="2:14" x14ac:dyDescent="0.25">
      <c r="B713" s="57"/>
      <c r="C713" s="64"/>
      <c r="D713" s="58"/>
      <c r="E713" s="58"/>
      <c r="F713" s="65"/>
      <c r="G713" s="65"/>
      <c r="H713" s="66"/>
      <c r="I713" s="60"/>
      <c r="J713" s="60"/>
      <c r="K713" s="61">
        <f t="shared" si="28"/>
        <v>0</v>
      </c>
      <c r="L713" s="62" t="s">
        <v>75</v>
      </c>
      <c r="M713" s="67"/>
      <c r="N713" s="69" t="e">
        <f t="shared" si="29"/>
        <v>#DIV/0!</v>
      </c>
    </row>
    <row r="714" spans="2:14" x14ac:dyDescent="0.25">
      <c r="B714" s="57"/>
      <c r="C714" s="64"/>
      <c r="D714" s="58"/>
      <c r="E714" s="58"/>
      <c r="F714" s="65"/>
      <c r="G714" s="65"/>
      <c r="H714" s="66"/>
      <c r="I714" s="60"/>
      <c r="J714" s="60"/>
      <c r="K714" s="61">
        <f t="shared" si="28"/>
        <v>0</v>
      </c>
      <c r="L714" s="62" t="s">
        <v>75</v>
      </c>
      <c r="M714" s="67"/>
      <c r="N714" s="69" t="e">
        <f t="shared" si="29"/>
        <v>#DIV/0!</v>
      </c>
    </row>
    <row r="715" spans="2:14" x14ac:dyDescent="0.25">
      <c r="B715" s="57"/>
      <c r="C715" s="64"/>
      <c r="D715" s="58"/>
      <c r="E715" s="58"/>
      <c r="F715" s="65"/>
      <c r="G715" s="65"/>
      <c r="H715" s="66"/>
      <c r="I715" s="60"/>
      <c r="J715" s="60"/>
      <c r="K715" s="61">
        <f t="shared" si="28"/>
        <v>0</v>
      </c>
      <c r="L715" s="62" t="s">
        <v>75</v>
      </c>
      <c r="M715" s="67"/>
      <c r="N715" s="69" t="e">
        <f t="shared" si="29"/>
        <v>#DIV/0!</v>
      </c>
    </row>
    <row r="716" spans="2:14" x14ac:dyDescent="0.25">
      <c r="B716" s="57"/>
      <c r="C716" s="64"/>
      <c r="D716" s="58"/>
      <c r="E716" s="58"/>
      <c r="F716" s="65"/>
      <c r="G716" s="65"/>
      <c r="H716" s="66"/>
      <c r="I716" s="60"/>
      <c r="J716" s="60"/>
      <c r="K716" s="61">
        <f t="shared" si="28"/>
        <v>0</v>
      </c>
      <c r="L716" s="62" t="s">
        <v>75</v>
      </c>
      <c r="M716" s="67"/>
      <c r="N716" s="69" t="e">
        <f t="shared" si="29"/>
        <v>#DIV/0!</v>
      </c>
    </row>
    <row r="717" spans="2:14" x14ac:dyDescent="0.25">
      <c r="B717" s="57"/>
      <c r="C717" s="64"/>
      <c r="D717" s="58"/>
      <c r="E717" s="58"/>
      <c r="F717" s="65"/>
      <c r="G717" s="65"/>
      <c r="H717" s="66"/>
      <c r="I717" s="60"/>
      <c r="J717" s="60"/>
      <c r="K717" s="61">
        <f t="shared" si="28"/>
        <v>0</v>
      </c>
      <c r="L717" s="62" t="s">
        <v>75</v>
      </c>
      <c r="M717" s="67"/>
      <c r="N717" s="69" t="e">
        <f t="shared" si="29"/>
        <v>#DIV/0!</v>
      </c>
    </row>
    <row r="718" spans="2:14" x14ac:dyDescent="0.25">
      <c r="B718" s="57"/>
      <c r="C718" s="64"/>
      <c r="D718" s="58"/>
      <c r="E718" s="58"/>
      <c r="F718" s="65"/>
      <c r="G718" s="65"/>
      <c r="H718" s="66"/>
      <c r="I718" s="60"/>
      <c r="J718" s="60"/>
      <c r="K718" s="61">
        <f t="shared" si="28"/>
        <v>0</v>
      </c>
      <c r="L718" s="62" t="s">
        <v>75</v>
      </c>
      <c r="M718" s="67"/>
      <c r="N718" s="69" t="e">
        <f t="shared" si="29"/>
        <v>#DIV/0!</v>
      </c>
    </row>
    <row r="719" spans="2:14" x14ac:dyDescent="0.25">
      <c r="B719" s="57"/>
      <c r="C719" s="64"/>
      <c r="D719" s="58"/>
      <c r="E719" s="58"/>
      <c r="F719" s="65"/>
      <c r="G719" s="65"/>
      <c r="H719" s="66"/>
      <c r="I719" s="60"/>
      <c r="J719" s="60"/>
      <c r="K719" s="61">
        <f t="shared" si="28"/>
        <v>0</v>
      </c>
      <c r="L719" s="62" t="s">
        <v>75</v>
      </c>
      <c r="M719" s="67"/>
      <c r="N719" s="69" t="e">
        <f t="shared" si="29"/>
        <v>#DIV/0!</v>
      </c>
    </row>
    <row r="720" spans="2:14" x14ac:dyDescent="0.25">
      <c r="B720" s="57"/>
      <c r="C720" s="64"/>
      <c r="D720" s="58"/>
      <c r="E720" s="58"/>
      <c r="F720" s="65"/>
      <c r="G720" s="65"/>
      <c r="H720" s="66"/>
      <c r="I720" s="60"/>
      <c r="J720" s="60"/>
      <c r="K720" s="61">
        <f t="shared" si="28"/>
        <v>0</v>
      </c>
      <c r="L720" s="62" t="s">
        <v>75</v>
      </c>
      <c r="M720" s="67"/>
      <c r="N720" s="69" t="e">
        <f t="shared" si="29"/>
        <v>#DIV/0!</v>
      </c>
    </row>
    <row r="721" spans="2:14" x14ac:dyDescent="0.25">
      <c r="B721" s="57"/>
      <c r="C721" s="64"/>
      <c r="D721" s="58"/>
      <c r="E721" s="58"/>
      <c r="F721" s="65"/>
      <c r="G721" s="65"/>
      <c r="H721" s="66"/>
      <c r="I721" s="60"/>
      <c r="J721" s="60"/>
      <c r="K721" s="61">
        <f t="shared" si="28"/>
        <v>0</v>
      </c>
      <c r="L721" s="62" t="s">
        <v>75</v>
      </c>
      <c r="M721" s="67"/>
      <c r="N721" s="69" t="e">
        <f t="shared" si="29"/>
        <v>#DIV/0!</v>
      </c>
    </row>
    <row r="722" spans="2:14" x14ac:dyDescent="0.25">
      <c r="B722" s="57"/>
      <c r="C722" s="64"/>
      <c r="D722" s="58"/>
      <c r="E722" s="58"/>
      <c r="F722" s="65"/>
      <c r="G722" s="65"/>
      <c r="H722" s="66"/>
      <c r="I722" s="60"/>
      <c r="J722" s="60"/>
      <c r="K722" s="61">
        <f t="shared" si="28"/>
        <v>0</v>
      </c>
      <c r="L722" s="62" t="s">
        <v>75</v>
      </c>
      <c r="M722" s="67"/>
      <c r="N722" s="69" t="e">
        <f t="shared" si="29"/>
        <v>#DIV/0!</v>
      </c>
    </row>
    <row r="723" spans="2:14" x14ac:dyDescent="0.25">
      <c r="B723" s="57"/>
      <c r="C723" s="64"/>
      <c r="D723" s="58"/>
      <c r="E723" s="58"/>
      <c r="F723" s="65"/>
      <c r="G723" s="65"/>
      <c r="H723" s="66"/>
      <c r="I723" s="60"/>
      <c r="J723" s="60"/>
      <c r="K723" s="61">
        <f t="shared" si="28"/>
        <v>0</v>
      </c>
      <c r="L723" s="62" t="s">
        <v>75</v>
      </c>
      <c r="M723" s="67"/>
      <c r="N723" s="69" t="e">
        <f t="shared" si="29"/>
        <v>#DIV/0!</v>
      </c>
    </row>
    <row r="724" spans="2:14" x14ac:dyDescent="0.25">
      <c r="B724" s="57"/>
      <c r="C724" s="64"/>
      <c r="D724" s="58"/>
      <c r="E724" s="58"/>
      <c r="F724" s="65"/>
      <c r="G724" s="65"/>
      <c r="H724" s="66"/>
      <c r="I724" s="60"/>
      <c r="J724" s="60"/>
      <c r="K724" s="61">
        <f t="shared" si="28"/>
        <v>0</v>
      </c>
      <c r="L724" s="62" t="s">
        <v>75</v>
      </c>
      <c r="M724" s="67"/>
      <c r="N724" s="69" t="e">
        <f t="shared" si="29"/>
        <v>#DIV/0!</v>
      </c>
    </row>
    <row r="725" spans="2:14" x14ac:dyDescent="0.25">
      <c r="B725" s="57"/>
      <c r="C725" s="64"/>
      <c r="D725" s="58"/>
      <c r="E725" s="58"/>
      <c r="F725" s="65"/>
      <c r="G725" s="65"/>
      <c r="H725" s="66"/>
      <c r="I725" s="60"/>
      <c r="J725" s="60"/>
      <c r="K725" s="61">
        <f t="shared" si="28"/>
        <v>0</v>
      </c>
      <c r="L725" s="62" t="s">
        <v>75</v>
      </c>
      <c r="M725" s="67"/>
      <c r="N725" s="69" t="e">
        <f t="shared" si="29"/>
        <v>#DIV/0!</v>
      </c>
    </row>
    <row r="726" spans="2:14" x14ac:dyDescent="0.25">
      <c r="B726" s="57"/>
      <c r="C726" s="64"/>
      <c r="D726" s="58"/>
      <c r="E726" s="58"/>
      <c r="F726" s="65"/>
      <c r="G726" s="65"/>
      <c r="H726" s="66"/>
      <c r="I726" s="60"/>
      <c r="J726" s="60"/>
      <c r="K726" s="61">
        <f t="shared" si="28"/>
        <v>0</v>
      </c>
      <c r="L726" s="62" t="s">
        <v>75</v>
      </c>
      <c r="M726" s="67"/>
      <c r="N726" s="69" t="e">
        <f t="shared" si="29"/>
        <v>#DIV/0!</v>
      </c>
    </row>
    <row r="727" spans="2:14" x14ac:dyDescent="0.25">
      <c r="B727" s="57"/>
      <c r="C727" s="64"/>
      <c r="D727" s="58"/>
      <c r="E727" s="58"/>
      <c r="F727" s="65"/>
      <c r="G727" s="65"/>
      <c r="H727" s="66"/>
      <c r="I727" s="60"/>
      <c r="J727" s="60"/>
      <c r="K727" s="61">
        <f t="shared" si="28"/>
        <v>0</v>
      </c>
      <c r="L727" s="62" t="s">
        <v>75</v>
      </c>
      <c r="M727" s="67"/>
      <c r="N727" s="69" t="e">
        <f t="shared" si="29"/>
        <v>#DIV/0!</v>
      </c>
    </row>
    <row r="728" spans="2:14" x14ac:dyDescent="0.25">
      <c r="B728" s="57"/>
      <c r="C728" s="64"/>
      <c r="D728" s="58"/>
      <c r="E728" s="58"/>
      <c r="F728" s="65"/>
      <c r="G728" s="65"/>
      <c r="H728" s="66"/>
      <c r="I728" s="60"/>
      <c r="J728" s="60"/>
      <c r="K728" s="61">
        <f t="shared" si="28"/>
        <v>0</v>
      </c>
      <c r="L728" s="62" t="s">
        <v>75</v>
      </c>
      <c r="M728" s="67"/>
      <c r="N728" s="69" t="e">
        <f t="shared" si="29"/>
        <v>#DIV/0!</v>
      </c>
    </row>
    <row r="729" spans="2:14" x14ac:dyDescent="0.25">
      <c r="B729" s="57"/>
      <c r="C729" s="64"/>
      <c r="D729" s="58"/>
      <c r="E729" s="58"/>
      <c r="F729" s="65"/>
      <c r="G729" s="65"/>
      <c r="H729" s="66"/>
      <c r="I729" s="60"/>
      <c r="J729" s="60"/>
      <c r="K729" s="61">
        <f t="shared" si="28"/>
        <v>0</v>
      </c>
      <c r="L729" s="62" t="s">
        <v>75</v>
      </c>
      <c r="M729" s="67"/>
      <c r="N729" s="69" t="e">
        <f t="shared" si="29"/>
        <v>#DIV/0!</v>
      </c>
    </row>
    <row r="730" spans="2:14" x14ac:dyDescent="0.25">
      <c r="B730" s="57"/>
      <c r="C730" s="64"/>
      <c r="D730" s="58"/>
      <c r="E730" s="58"/>
      <c r="F730" s="65"/>
      <c r="G730" s="65"/>
      <c r="H730" s="66"/>
      <c r="I730" s="60"/>
      <c r="J730" s="60"/>
      <c r="K730" s="61">
        <f t="shared" si="28"/>
        <v>0</v>
      </c>
      <c r="L730" s="62" t="s">
        <v>75</v>
      </c>
      <c r="M730" s="67"/>
      <c r="N730" s="69" t="e">
        <f t="shared" si="29"/>
        <v>#DIV/0!</v>
      </c>
    </row>
    <row r="731" spans="2:14" x14ac:dyDescent="0.25">
      <c r="B731" s="57"/>
      <c r="C731" s="64"/>
      <c r="D731" s="58"/>
      <c r="E731" s="58"/>
      <c r="F731" s="65"/>
      <c r="G731" s="65"/>
      <c r="H731" s="66"/>
      <c r="I731" s="60"/>
      <c r="J731" s="60"/>
      <c r="K731" s="61">
        <f t="shared" si="28"/>
        <v>0</v>
      </c>
      <c r="L731" s="62" t="s">
        <v>75</v>
      </c>
      <c r="M731" s="67"/>
      <c r="N731" s="69" t="e">
        <f t="shared" si="29"/>
        <v>#DIV/0!</v>
      </c>
    </row>
    <row r="732" spans="2:14" x14ac:dyDescent="0.25">
      <c r="B732" s="57"/>
      <c r="C732" s="64"/>
      <c r="D732" s="58"/>
      <c r="E732" s="58"/>
      <c r="F732" s="65"/>
      <c r="G732" s="65"/>
      <c r="H732" s="66"/>
      <c r="I732" s="60"/>
      <c r="J732" s="60"/>
      <c r="K732" s="61">
        <f t="shared" si="28"/>
        <v>0</v>
      </c>
      <c r="L732" s="62" t="s">
        <v>75</v>
      </c>
      <c r="M732" s="67"/>
      <c r="N732" s="69" t="e">
        <f t="shared" si="29"/>
        <v>#DIV/0!</v>
      </c>
    </row>
    <row r="733" spans="2:14" x14ac:dyDescent="0.25">
      <c r="B733" s="57"/>
      <c r="C733" s="64"/>
      <c r="D733" s="58"/>
      <c r="E733" s="58"/>
      <c r="F733" s="65"/>
      <c r="G733" s="65"/>
      <c r="H733" s="66"/>
      <c r="I733" s="60"/>
      <c r="J733" s="60"/>
      <c r="K733" s="61">
        <f t="shared" si="28"/>
        <v>0</v>
      </c>
      <c r="L733" s="62" t="s">
        <v>75</v>
      </c>
      <c r="M733" s="67"/>
      <c r="N733" s="69" t="e">
        <f t="shared" si="29"/>
        <v>#DIV/0!</v>
      </c>
    </row>
    <row r="734" spans="2:14" x14ac:dyDescent="0.25">
      <c r="B734" s="57"/>
      <c r="C734" s="64"/>
      <c r="D734" s="58"/>
      <c r="E734" s="58"/>
      <c r="F734" s="65"/>
      <c r="G734" s="65"/>
      <c r="H734" s="66"/>
      <c r="I734" s="60"/>
      <c r="J734" s="60"/>
      <c r="K734" s="61">
        <f t="shared" si="28"/>
        <v>0</v>
      </c>
      <c r="L734" s="62" t="s">
        <v>75</v>
      </c>
      <c r="M734" s="67"/>
      <c r="N734" s="69" t="e">
        <f t="shared" si="29"/>
        <v>#DIV/0!</v>
      </c>
    </row>
    <row r="735" spans="2:14" x14ac:dyDescent="0.25">
      <c r="B735" s="57"/>
      <c r="C735" s="64"/>
      <c r="D735" s="58"/>
      <c r="E735" s="58"/>
      <c r="F735" s="65"/>
      <c r="G735" s="65"/>
      <c r="H735" s="66"/>
      <c r="I735" s="60"/>
      <c r="J735" s="60"/>
      <c r="K735" s="61">
        <f t="shared" si="28"/>
        <v>0</v>
      </c>
      <c r="L735" s="62" t="s">
        <v>75</v>
      </c>
      <c r="M735" s="67"/>
      <c r="N735" s="69" t="e">
        <f t="shared" si="29"/>
        <v>#DIV/0!</v>
      </c>
    </row>
    <row r="736" spans="2:14" x14ac:dyDescent="0.25">
      <c r="B736" s="57"/>
      <c r="C736" s="64"/>
      <c r="D736" s="58"/>
      <c r="E736" s="58"/>
      <c r="F736" s="65"/>
      <c r="G736" s="65"/>
      <c r="H736" s="66"/>
      <c r="I736" s="60"/>
      <c r="J736" s="60"/>
      <c r="K736" s="61">
        <f t="shared" si="28"/>
        <v>0</v>
      </c>
      <c r="L736" s="62" t="s">
        <v>75</v>
      </c>
      <c r="M736" s="67"/>
      <c r="N736" s="69" t="e">
        <f t="shared" si="29"/>
        <v>#DIV/0!</v>
      </c>
    </row>
    <row r="737" spans="2:14" x14ac:dyDescent="0.25">
      <c r="B737" s="57"/>
      <c r="C737" s="64"/>
      <c r="D737" s="58"/>
      <c r="E737" s="58"/>
      <c r="F737" s="65"/>
      <c r="G737" s="65"/>
      <c r="H737" s="66"/>
      <c r="I737" s="60"/>
      <c r="J737" s="60"/>
      <c r="K737" s="61">
        <f t="shared" si="28"/>
        <v>0</v>
      </c>
      <c r="L737" s="62" t="s">
        <v>75</v>
      </c>
      <c r="M737" s="67"/>
      <c r="N737" s="69" t="e">
        <f t="shared" si="29"/>
        <v>#DIV/0!</v>
      </c>
    </row>
    <row r="738" spans="2:14" x14ac:dyDescent="0.25">
      <c r="B738" s="57"/>
      <c r="C738" s="64"/>
      <c r="D738" s="58"/>
      <c r="E738" s="58"/>
      <c r="F738" s="65"/>
      <c r="G738" s="65"/>
      <c r="H738" s="66"/>
      <c r="I738" s="60"/>
      <c r="J738" s="60"/>
      <c r="K738" s="61">
        <f t="shared" si="28"/>
        <v>0</v>
      </c>
      <c r="L738" s="62" t="s">
        <v>75</v>
      </c>
      <c r="M738" s="67"/>
      <c r="N738" s="69" t="e">
        <f t="shared" si="29"/>
        <v>#DIV/0!</v>
      </c>
    </row>
    <row r="739" spans="2:14" x14ac:dyDescent="0.25">
      <c r="B739" s="57"/>
      <c r="C739" s="64"/>
      <c r="D739" s="58"/>
      <c r="E739" s="58"/>
      <c r="F739" s="65"/>
      <c r="G739" s="65"/>
      <c r="H739" s="66"/>
      <c r="I739" s="60"/>
      <c r="J739" s="60"/>
      <c r="K739" s="61">
        <f t="shared" si="28"/>
        <v>0</v>
      </c>
      <c r="L739" s="62" t="s">
        <v>75</v>
      </c>
      <c r="M739" s="67"/>
      <c r="N739" s="69" t="e">
        <f t="shared" si="29"/>
        <v>#DIV/0!</v>
      </c>
    </row>
    <row r="740" spans="2:14" x14ac:dyDescent="0.25">
      <c r="B740" s="57"/>
      <c r="C740" s="64"/>
      <c r="D740" s="58"/>
      <c r="E740" s="58"/>
      <c r="F740" s="65"/>
      <c r="G740" s="65"/>
      <c r="H740" s="66"/>
      <c r="I740" s="60"/>
      <c r="J740" s="60"/>
      <c r="K740" s="61">
        <f t="shared" si="28"/>
        <v>0</v>
      </c>
      <c r="L740" s="62" t="s">
        <v>75</v>
      </c>
      <c r="M740" s="67"/>
      <c r="N740" s="69" t="e">
        <f t="shared" si="29"/>
        <v>#DIV/0!</v>
      </c>
    </row>
    <row r="741" spans="2:14" x14ac:dyDescent="0.25">
      <c r="B741" s="57"/>
      <c r="C741" s="64"/>
      <c r="D741" s="58"/>
      <c r="E741" s="58"/>
      <c r="F741" s="65"/>
      <c r="G741" s="65"/>
      <c r="H741" s="66"/>
      <c r="I741" s="60"/>
      <c r="J741" s="60"/>
      <c r="K741" s="61">
        <f t="shared" si="28"/>
        <v>0</v>
      </c>
      <c r="L741" s="62" t="s">
        <v>75</v>
      </c>
      <c r="M741" s="67"/>
      <c r="N741" s="69" t="e">
        <f t="shared" si="29"/>
        <v>#DIV/0!</v>
      </c>
    </row>
    <row r="742" spans="2:14" x14ac:dyDescent="0.25">
      <c r="B742" s="57"/>
      <c r="C742" s="64"/>
      <c r="D742" s="58"/>
      <c r="E742" s="58"/>
      <c r="F742" s="65"/>
      <c r="G742" s="65"/>
      <c r="H742" s="66"/>
      <c r="I742" s="60"/>
      <c r="J742" s="60"/>
      <c r="K742" s="61">
        <f t="shared" si="28"/>
        <v>0</v>
      </c>
      <c r="L742" s="62" t="s">
        <v>75</v>
      </c>
      <c r="M742" s="67"/>
      <c r="N742" s="69" t="e">
        <f t="shared" si="29"/>
        <v>#DIV/0!</v>
      </c>
    </row>
    <row r="743" spans="2:14" x14ac:dyDescent="0.25">
      <c r="B743" s="57"/>
      <c r="C743" s="64"/>
      <c r="D743" s="58"/>
      <c r="E743" s="58"/>
      <c r="F743" s="65"/>
      <c r="G743" s="65"/>
      <c r="H743" s="66"/>
      <c r="I743" s="60"/>
      <c r="J743" s="60"/>
      <c r="K743" s="61">
        <f t="shared" si="28"/>
        <v>0</v>
      </c>
      <c r="L743" s="62" t="s">
        <v>75</v>
      </c>
      <c r="M743" s="67"/>
      <c r="N743" s="69" t="e">
        <f t="shared" si="29"/>
        <v>#DIV/0!</v>
      </c>
    </row>
    <row r="744" spans="2:14" x14ac:dyDescent="0.25">
      <c r="B744" s="57"/>
      <c r="C744" s="64"/>
      <c r="D744" s="58"/>
      <c r="E744" s="58"/>
      <c r="F744" s="65"/>
      <c r="G744" s="65"/>
      <c r="H744" s="66"/>
      <c r="I744" s="60"/>
      <c r="J744" s="60"/>
      <c r="K744" s="61">
        <f t="shared" si="28"/>
        <v>0</v>
      </c>
      <c r="L744" s="62" t="s">
        <v>75</v>
      </c>
      <c r="M744" s="67"/>
      <c r="N744" s="69" t="e">
        <f t="shared" si="29"/>
        <v>#DIV/0!</v>
      </c>
    </row>
    <row r="745" spans="2:14" x14ac:dyDescent="0.25">
      <c r="B745" s="57"/>
      <c r="C745" s="64"/>
      <c r="D745" s="58"/>
      <c r="E745" s="58"/>
      <c r="F745" s="65"/>
      <c r="G745" s="65"/>
      <c r="H745" s="66"/>
      <c r="I745" s="60"/>
      <c r="J745" s="60"/>
      <c r="K745" s="61">
        <f t="shared" si="28"/>
        <v>0</v>
      </c>
      <c r="L745" s="62" t="s">
        <v>75</v>
      </c>
      <c r="M745" s="67"/>
      <c r="N745" s="69" t="e">
        <f t="shared" si="29"/>
        <v>#DIV/0!</v>
      </c>
    </row>
    <row r="746" spans="2:14" x14ac:dyDescent="0.25">
      <c r="B746" s="57"/>
      <c r="C746" s="64"/>
      <c r="D746" s="58"/>
      <c r="E746" s="58"/>
      <c r="F746" s="65"/>
      <c r="G746" s="65"/>
      <c r="H746" s="66"/>
      <c r="I746" s="60"/>
      <c r="J746" s="60"/>
      <c r="K746" s="61">
        <f t="shared" si="28"/>
        <v>0</v>
      </c>
      <c r="L746" s="62" t="s">
        <v>75</v>
      </c>
      <c r="M746" s="67"/>
      <c r="N746" s="69" t="e">
        <f t="shared" si="29"/>
        <v>#DIV/0!</v>
      </c>
    </row>
    <row r="747" spans="2:14" x14ac:dyDescent="0.25">
      <c r="B747" s="57"/>
      <c r="C747" s="64"/>
      <c r="D747" s="58"/>
      <c r="E747" s="58"/>
      <c r="F747" s="65"/>
      <c r="G747" s="65"/>
      <c r="H747" s="66"/>
      <c r="I747" s="60"/>
      <c r="J747" s="60"/>
      <c r="K747" s="61">
        <f t="shared" si="28"/>
        <v>0</v>
      </c>
      <c r="L747" s="62" t="s">
        <v>75</v>
      </c>
      <c r="M747" s="67"/>
      <c r="N747" s="69" t="e">
        <f t="shared" si="29"/>
        <v>#DIV/0!</v>
      </c>
    </row>
    <row r="748" spans="2:14" x14ac:dyDescent="0.25">
      <c r="B748" s="57"/>
      <c r="C748" s="64"/>
      <c r="D748" s="58"/>
      <c r="E748" s="58"/>
      <c r="F748" s="65"/>
      <c r="G748" s="65"/>
      <c r="H748" s="66"/>
      <c r="I748" s="60"/>
      <c r="J748" s="60"/>
      <c r="K748" s="61">
        <f t="shared" si="28"/>
        <v>0</v>
      </c>
      <c r="L748" s="62" t="s">
        <v>75</v>
      </c>
      <c r="M748" s="67"/>
      <c r="N748" s="69" t="e">
        <f t="shared" si="29"/>
        <v>#DIV/0!</v>
      </c>
    </row>
    <row r="749" spans="2:14" x14ac:dyDescent="0.25">
      <c r="B749" s="57"/>
      <c r="C749" s="64"/>
      <c r="D749" s="58"/>
      <c r="E749" s="58"/>
      <c r="F749" s="65"/>
      <c r="G749" s="65"/>
      <c r="H749" s="66"/>
      <c r="I749" s="60"/>
      <c r="J749" s="60"/>
      <c r="K749" s="61">
        <f t="shared" si="28"/>
        <v>0</v>
      </c>
      <c r="L749" s="62" t="s">
        <v>75</v>
      </c>
      <c r="M749" s="67"/>
      <c r="N749" s="69" t="e">
        <f t="shared" si="29"/>
        <v>#DIV/0!</v>
      </c>
    </row>
    <row r="750" spans="2:14" x14ac:dyDescent="0.25">
      <c r="B750" s="57"/>
      <c r="C750" s="64"/>
      <c r="D750" s="58"/>
      <c r="E750" s="58"/>
      <c r="F750" s="65"/>
      <c r="G750" s="65"/>
      <c r="H750" s="66"/>
      <c r="I750" s="60"/>
      <c r="J750" s="60"/>
      <c r="K750" s="61">
        <f t="shared" si="28"/>
        <v>0</v>
      </c>
      <c r="L750" s="62" t="s">
        <v>75</v>
      </c>
      <c r="M750" s="67"/>
      <c r="N750" s="69" t="e">
        <f t="shared" si="29"/>
        <v>#DIV/0!</v>
      </c>
    </row>
    <row r="751" spans="2:14" x14ac:dyDescent="0.25">
      <c r="B751" s="57"/>
      <c r="C751" s="64"/>
      <c r="D751" s="58"/>
      <c r="E751" s="58"/>
      <c r="F751" s="65"/>
      <c r="G751" s="65"/>
      <c r="H751" s="66"/>
      <c r="I751" s="60"/>
      <c r="J751" s="60"/>
      <c r="K751" s="61">
        <f t="shared" si="28"/>
        <v>0</v>
      </c>
      <c r="L751" s="62" t="s">
        <v>75</v>
      </c>
      <c r="M751" s="67"/>
      <c r="N751" s="69" t="e">
        <f t="shared" si="29"/>
        <v>#DIV/0!</v>
      </c>
    </row>
    <row r="752" spans="2:14" x14ac:dyDescent="0.25">
      <c r="B752" s="57"/>
      <c r="C752" s="64"/>
      <c r="D752" s="58"/>
      <c r="E752" s="58"/>
      <c r="F752" s="65"/>
      <c r="G752" s="65"/>
      <c r="H752" s="66"/>
      <c r="I752" s="60"/>
      <c r="J752" s="60"/>
      <c r="K752" s="61">
        <f t="shared" si="28"/>
        <v>0</v>
      </c>
      <c r="L752" s="62" t="s">
        <v>75</v>
      </c>
      <c r="M752" s="67"/>
      <c r="N752" s="69" t="e">
        <f t="shared" si="29"/>
        <v>#DIV/0!</v>
      </c>
    </row>
    <row r="753" spans="2:14" x14ac:dyDescent="0.25">
      <c r="B753" s="57"/>
      <c r="C753" s="64"/>
      <c r="D753" s="58"/>
      <c r="E753" s="58"/>
      <c r="F753" s="65"/>
      <c r="G753" s="65"/>
      <c r="H753" s="66"/>
      <c r="I753" s="60"/>
      <c r="J753" s="60"/>
      <c r="K753" s="61">
        <f t="shared" si="28"/>
        <v>0</v>
      </c>
      <c r="L753" s="62" t="s">
        <v>75</v>
      </c>
      <c r="M753" s="67"/>
      <c r="N753" s="69" t="e">
        <f t="shared" si="29"/>
        <v>#DIV/0!</v>
      </c>
    </row>
    <row r="754" spans="2:14" x14ac:dyDescent="0.25">
      <c r="B754" s="57"/>
      <c r="C754" s="64"/>
      <c r="D754" s="58"/>
      <c r="E754" s="58"/>
      <c r="F754" s="65"/>
      <c r="G754" s="65"/>
      <c r="H754" s="66"/>
      <c r="I754" s="60"/>
      <c r="J754" s="60"/>
      <c r="K754" s="61">
        <f t="shared" si="28"/>
        <v>0</v>
      </c>
      <c r="L754" s="62" t="s">
        <v>75</v>
      </c>
      <c r="M754" s="67"/>
      <c r="N754" s="69" t="e">
        <f t="shared" si="29"/>
        <v>#DIV/0!</v>
      </c>
    </row>
    <row r="755" spans="2:14" x14ac:dyDescent="0.25">
      <c r="B755" s="57"/>
      <c r="C755" s="64"/>
      <c r="D755" s="58"/>
      <c r="E755" s="58"/>
      <c r="F755" s="65"/>
      <c r="G755" s="65"/>
      <c r="H755" s="66"/>
      <c r="I755" s="60"/>
      <c r="J755" s="60"/>
      <c r="K755" s="61">
        <f t="shared" si="28"/>
        <v>0</v>
      </c>
      <c r="L755" s="62" t="s">
        <v>75</v>
      </c>
      <c r="M755" s="67"/>
      <c r="N755" s="69" t="e">
        <f t="shared" si="29"/>
        <v>#DIV/0!</v>
      </c>
    </row>
    <row r="756" spans="2:14" x14ac:dyDescent="0.25">
      <c r="B756" s="57"/>
      <c r="C756" s="64"/>
      <c r="D756" s="58"/>
      <c r="E756" s="58"/>
      <c r="F756" s="65"/>
      <c r="G756" s="65"/>
      <c r="H756" s="66"/>
      <c r="I756" s="60"/>
      <c r="J756" s="60"/>
      <c r="K756" s="61">
        <f t="shared" si="28"/>
        <v>0</v>
      </c>
      <c r="L756" s="62" t="s">
        <v>75</v>
      </c>
      <c r="M756" s="67"/>
      <c r="N756" s="69" t="e">
        <f t="shared" si="29"/>
        <v>#DIV/0!</v>
      </c>
    </row>
    <row r="757" spans="2:14" x14ac:dyDescent="0.25">
      <c r="B757" s="57"/>
      <c r="C757" s="64"/>
      <c r="D757" s="58"/>
      <c r="E757" s="58"/>
      <c r="F757" s="65"/>
      <c r="G757" s="65"/>
      <c r="H757" s="66"/>
      <c r="I757" s="60"/>
      <c r="J757" s="60"/>
      <c r="K757" s="61">
        <f t="shared" si="28"/>
        <v>0</v>
      </c>
      <c r="L757" s="62" t="s">
        <v>75</v>
      </c>
      <c r="M757" s="67"/>
      <c r="N757" s="69" t="e">
        <f t="shared" si="29"/>
        <v>#DIV/0!</v>
      </c>
    </row>
    <row r="758" spans="2:14" x14ac:dyDescent="0.25">
      <c r="B758" s="57"/>
      <c r="C758" s="64"/>
      <c r="D758" s="58"/>
      <c r="E758" s="58"/>
      <c r="F758" s="65"/>
      <c r="G758" s="65"/>
      <c r="H758" s="66"/>
      <c r="I758" s="60"/>
      <c r="J758" s="60"/>
      <c r="K758" s="61">
        <f t="shared" si="28"/>
        <v>0</v>
      </c>
      <c r="L758" s="62" t="s">
        <v>75</v>
      </c>
      <c r="M758" s="67"/>
      <c r="N758" s="69" t="e">
        <f t="shared" si="29"/>
        <v>#DIV/0!</v>
      </c>
    </row>
    <row r="759" spans="2:14" x14ac:dyDescent="0.25">
      <c r="B759" s="57"/>
      <c r="C759" s="64"/>
      <c r="D759" s="58"/>
      <c r="E759" s="58"/>
      <c r="F759" s="65"/>
      <c r="G759" s="65"/>
      <c r="H759" s="66"/>
      <c r="I759" s="60"/>
      <c r="J759" s="60"/>
      <c r="K759" s="61">
        <f t="shared" si="28"/>
        <v>0</v>
      </c>
      <c r="L759" s="62" t="s">
        <v>75</v>
      </c>
      <c r="M759" s="67"/>
      <c r="N759" s="69" t="e">
        <f t="shared" si="29"/>
        <v>#DIV/0!</v>
      </c>
    </row>
    <row r="760" spans="2:14" x14ac:dyDescent="0.25">
      <c r="B760" s="57"/>
      <c r="C760" s="64"/>
      <c r="D760" s="58"/>
      <c r="E760" s="58"/>
      <c r="F760" s="65"/>
      <c r="G760" s="65"/>
      <c r="H760" s="66"/>
      <c r="I760" s="60"/>
      <c r="J760" s="60"/>
      <c r="K760" s="61">
        <f t="shared" si="28"/>
        <v>0</v>
      </c>
      <c r="L760" s="62" t="s">
        <v>75</v>
      </c>
      <c r="M760" s="67"/>
      <c r="N760" s="69" t="e">
        <f t="shared" si="29"/>
        <v>#DIV/0!</v>
      </c>
    </row>
    <row r="761" spans="2:14" x14ac:dyDescent="0.25">
      <c r="B761" s="57"/>
      <c r="C761" s="64"/>
      <c r="D761" s="58"/>
      <c r="E761" s="58"/>
      <c r="F761" s="65"/>
      <c r="G761" s="65"/>
      <c r="H761" s="66"/>
      <c r="I761" s="60"/>
      <c r="J761" s="60"/>
      <c r="K761" s="61">
        <f t="shared" si="28"/>
        <v>0</v>
      </c>
      <c r="L761" s="62" t="s">
        <v>75</v>
      </c>
      <c r="M761" s="67"/>
      <c r="N761" s="69" t="e">
        <f t="shared" si="29"/>
        <v>#DIV/0!</v>
      </c>
    </row>
    <row r="762" spans="2:14" x14ac:dyDescent="0.25">
      <c r="B762" s="57"/>
      <c r="C762" s="64"/>
      <c r="D762" s="58"/>
      <c r="E762" s="58"/>
      <c r="F762" s="65"/>
      <c r="G762" s="65"/>
      <c r="H762" s="66"/>
      <c r="I762" s="60"/>
      <c r="J762" s="60"/>
      <c r="K762" s="61">
        <f t="shared" ref="K762:K825" si="30">+J762-I762</f>
        <v>0</v>
      </c>
      <c r="L762" s="62" t="s">
        <v>75</v>
      </c>
      <c r="M762" s="67"/>
      <c r="N762" s="69" t="e">
        <f t="shared" ref="N762:N825" si="31">+K763/M763</f>
        <v>#DIV/0!</v>
      </c>
    </row>
    <row r="763" spans="2:14" x14ac:dyDescent="0.25">
      <c r="B763" s="57"/>
      <c r="C763" s="64"/>
      <c r="D763" s="58"/>
      <c r="E763" s="58"/>
      <c r="F763" s="65"/>
      <c r="G763" s="65"/>
      <c r="H763" s="66"/>
      <c r="I763" s="60"/>
      <c r="J763" s="60"/>
      <c r="K763" s="61">
        <f t="shared" si="30"/>
        <v>0</v>
      </c>
      <c r="L763" s="62" t="s">
        <v>75</v>
      </c>
      <c r="M763" s="67"/>
      <c r="N763" s="69" t="e">
        <f t="shared" si="31"/>
        <v>#DIV/0!</v>
      </c>
    </row>
    <row r="764" spans="2:14" x14ac:dyDescent="0.25">
      <c r="B764" s="57"/>
      <c r="C764" s="64"/>
      <c r="D764" s="58"/>
      <c r="E764" s="58"/>
      <c r="F764" s="65"/>
      <c r="G764" s="65"/>
      <c r="H764" s="66"/>
      <c r="I764" s="60"/>
      <c r="J764" s="60"/>
      <c r="K764" s="61">
        <f t="shared" si="30"/>
        <v>0</v>
      </c>
      <c r="L764" s="62" t="s">
        <v>75</v>
      </c>
      <c r="M764" s="67"/>
      <c r="N764" s="69" t="e">
        <f t="shared" si="31"/>
        <v>#DIV/0!</v>
      </c>
    </row>
    <row r="765" spans="2:14" x14ac:dyDescent="0.25">
      <c r="B765" s="57"/>
      <c r="C765" s="64"/>
      <c r="D765" s="58"/>
      <c r="E765" s="58"/>
      <c r="F765" s="65"/>
      <c r="G765" s="65"/>
      <c r="H765" s="66"/>
      <c r="I765" s="60"/>
      <c r="J765" s="60"/>
      <c r="K765" s="61">
        <f t="shared" si="30"/>
        <v>0</v>
      </c>
      <c r="L765" s="62" t="s">
        <v>75</v>
      </c>
      <c r="M765" s="67"/>
      <c r="N765" s="69" t="e">
        <f t="shared" si="31"/>
        <v>#DIV/0!</v>
      </c>
    </row>
    <row r="766" spans="2:14" x14ac:dyDescent="0.25">
      <c r="B766" s="57"/>
      <c r="C766" s="64"/>
      <c r="D766" s="58"/>
      <c r="E766" s="58"/>
      <c r="F766" s="65"/>
      <c r="G766" s="65"/>
      <c r="H766" s="66"/>
      <c r="I766" s="60"/>
      <c r="J766" s="60"/>
      <c r="K766" s="61">
        <f t="shared" si="30"/>
        <v>0</v>
      </c>
      <c r="L766" s="62" t="s">
        <v>75</v>
      </c>
      <c r="M766" s="67"/>
      <c r="N766" s="69" t="e">
        <f t="shared" si="31"/>
        <v>#DIV/0!</v>
      </c>
    </row>
    <row r="767" spans="2:14" x14ac:dyDescent="0.25">
      <c r="B767" s="57"/>
      <c r="C767" s="64"/>
      <c r="D767" s="58"/>
      <c r="E767" s="58"/>
      <c r="F767" s="65"/>
      <c r="G767" s="65"/>
      <c r="H767" s="66"/>
      <c r="I767" s="60"/>
      <c r="J767" s="60"/>
      <c r="K767" s="61">
        <f t="shared" si="30"/>
        <v>0</v>
      </c>
      <c r="L767" s="62" t="s">
        <v>75</v>
      </c>
      <c r="M767" s="67"/>
      <c r="N767" s="69" t="e">
        <f t="shared" si="31"/>
        <v>#DIV/0!</v>
      </c>
    </row>
    <row r="768" spans="2:14" x14ac:dyDescent="0.25">
      <c r="B768" s="57"/>
      <c r="C768" s="64"/>
      <c r="D768" s="58"/>
      <c r="E768" s="58"/>
      <c r="F768" s="65"/>
      <c r="G768" s="65"/>
      <c r="H768" s="66"/>
      <c r="I768" s="60"/>
      <c r="J768" s="60"/>
      <c r="K768" s="61">
        <f t="shared" si="30"/>
        <v>0</v>
      </c>
      <c r="L768" s="62" t="s">
        <v>75</v>
      </c>
      <c r="M768" s="67"/>
      <c r="N768" s="69" t="e">
        <f t="shared" si="31"/>
        <v>#DIV/0!</v>
      </c>
    </row>
    <row r="769" spans="2:14" x14ac:dyDescent="0.25">
      <c r="B769" s="57"/>
      <c r="C769" s="64"/>
      <c r="D769" s="58"/>
      <c r="E769" s="58"/>
      <c r="F769" s="65"/>
      <c r="G769" s="65"/>
      <c r="H769" s="66"/>
      <c r="I769" s="60"/>
      <c r="J769" s="60"/>
      <c r="K769" s="61">
        <f t="shared" si="30"/>
        <v>0</v>
      </c>
      <c r="L769" s="62" t="s">
        <v>75</v>
      </c>
      <c r="M769" s="67"/>
      <c r="N769" s="69" t="e">
        <f t="shared" si="31"/>
        <v>#DIV/0!</v>
      </c>
    </row>
    <row r="770" spans="2:14" x14ac:dyDescent="0.25">
      <c r="B770" s="57"/>
      <c r="C770" s="64"/>
      <c r="D770" s="58"/>
      <c r="E770" s="58"/>
      <c r="F770" s="65"/>
      <c r="G770" s="65"/>
      <c r="H770" s="66"/>
      <c r="I770" s="60"/>
      <c r="J770" s="60"/>
      <c r="K770" s="61">
        <f t="shared" si="30"/>
        <v>0</v>
      </c>
      <c r="L770" s="62" t="s">
        <v>75</v>
      </c>
      <c r="M770" s="67"/>
      <c r="N770" s="69" t="e">
        <f t="shared" si="31"/>
        <v>#DIV/0!</v>
      </c>
    </row>
    <row r="771" spans="2:14" x14ac:dyDescent="0.25">
      <c r="B771" s="57"/>
      <c r="C771" s="64"/>
      <c r="D771" s="58"/>
      <c r="E771" s="58"/>
      <c r="F771" s="65"/>
      <c r="G771" s="65"/>
      <c r="H771" s="66"/>
      <c r="I771" s="60"/>
      <c r="J771" s="60"/>
      <c r="K771" s="61">
        <f t="shared" si="30"/>
        <v>0</v>
      </c>
      <c r="L771" s="62" t="s">
        <v>75</v>
      </c>
      <c r="M771" s="67"/>
      <c r="N771" s="69" t="e">
        <f t="shared" si="31"/>
        <v>#DIV/0!</v>
      </c>
    </row>
    <row r="772" spans="2:14" x14ac:dyDescent="0.25">
      <c r="B772" s="57"/>
      <c r="C772" s="64"/>
      <c r="D772" s="58"/>
      <c r="E772" s="58"/>
      <c r="F772" s="65"/>
      <c r="G772" s="65"/>
      <c r="H772" s="66"/>
      <c r="I772" s="60"/>
      <c r="J772" s="60"/>
      <c r="K772" s="61">
        <f t="shared" si="30"/>
        <v>0</v>
      </c>
      <c r="L772" s="62" t="s">
        <v>75</v>
      </c>
      <c r="M772" s="67"/>
      <c r="N772" s="69" t="e">
        <f t="shared" si="31"/>
        <v>#DIV/0!</v>
      </c>
    </row>
    <row r="773" spans="2:14" x14ac:dyDescent="0.25">
      <c r="B773" s="57"/>
      <c r="C773" s="64"/>
      <c r="D773" s="58"/>
      <c r="E773" s="58"/>
      <c r="F773" s="65"/>
      <c r="G773" s="65"/>
      <c r="H773" s="66"/>
      <c r="I773" s="60"/>
      <c r="J773" s="60"/>
      <c r="K773" s="61">
        <f t="shared" si="30"/>
        <v>0</v>
      </c>
      <c r="L773" s="62" t="s">
        <v>75</v>
      </c>
      <c r="M773" s="67"/>
      <c r="N773" s="69" t="e">
        <f t="shared" si="31"/>
        <v>#DIV/0!</v>
      </c>
    </row>
    <row r="774" spans="2:14" x14ac:dyDescent="0.25">
      <c r="B774" s="57"/>
      <c r="C774" s="64"/>
      <c r="D774" s="58"/>
      <c r="E774" s="58"/>
      <c r="F774" s="65"/>
      <c r="G774" s="65"/>
      <c r="H774" s="66"/>
      <c r="I774" s="60"/>
      <c r="J774" s="60"/>
      <c r="K774" s="61">
        <f t="shared" si="30"/>
        <v>0</v>
      </c>
      <c r="L774" s="62" t="s">
        <v>75</v>
      </c>
      <c r="M774" s="67"/>
      <c r="N774" s="69" t="e">
        <f t="shared" si="31"/>
        <v>#DIV/0!</v>
      </c>
    </row>
    <row r="775" spans="2:14" x14ac:dyDescent="0.25">
      <c r="B775" s="57"/>
      <c r="C775" s="64"/>
      <c r="D775" s="58"/>
      <c r="E775" s="58"/>
      <c r="F775" s="65"/>
      <c r="G775" s="65"/>
      <c r="H775" s="66"/>
      <c r="I775" s="60"/>
      <c r="J775" s="60"/>
      <c r="K775" s="61">
        <f t="shared" si="30"/>
        <v>0</v>
      </c>
      <c r="L775" s="62" t="s">
        <v>75</v>
      </c>
      <c r="M775" s="67"/>
      <c r="N775" s="69" t="e">
        <f t="shared" si="31"/>
        <v>#DIV/0!</v>
      </c>
    </row>
    <row r="776" spans="2:14" x14ac:dyDescent="0.25">
      <c r="B776" s="57"/>
      <c r="C776" s="64"/>
      <c r="D776" s="58"/>
      <c r="E776" s="58"/>
      <c r="F776" s="65"/>
      <c r="G776" s="65"/>
      <c r="H776" s="66"/>
      <c r="I776" s="60"/>
      <c r="J776" s="60"/>
      <c r="K776" s="61">
        <f t="shared" si="30"/>
        <v>0</v>
      </c>
      <c r="L776" s="62" t="s">
        <v>75</v>
      </c>
      <c r="M776" s="67"/>
      <c r="N776" s="69" t="e">
        <f t="shared" si="31"/>
        <v>#DIV/0!</v>
      </c>
    </row>
    <row r="777" spans="2:14" x14ac:dyDescent="0.25">
      <c r="B777" s="57"/>
      <c r="C777" s="64"/>
      <c r="D777" s="58"/>
      <c r="E777" s="58"/>
      <c r="F777" s="65"/>
      <c r="G777" s="65"/>
      <c r="H777" s="66"/>
      <c r="I777" s="60"/>
      <c r="J777" s="60"/>
      <c r="K777" s="61">
        <f t="shared" si="30"/>
        <v>0</v>
      </c>
      <c r="L777" s="62" t="s">
        <v>75</v>
      </c>
      <c r="M777" s="67"/>
      <c r="N777" s="69" t="e">
        <f t="shared" si="31"/>
        <v>#DIV/0!</v>
      </c>
    </row>
    <row r="778" spans="2:14" x14ac:dyDescent="0.25">
      <c r="B778" s="57"/>
      <c r="C778" s="64"/>
      <c r="D778" s="58"/>
      <c r="E778" s="58"/>
      <c r="F778" s="65"/>
      <c r="G778" s="65"/>
      <c r="H778" s="66"/>
      <c r="I778" s="60"/>
      <c r="J778" s="60"/>
      <c r="K778" s="61">
        <f t="shared" si="30"/>
        <v>0</v>
      </c>
      <c r="L778" s="62" t="s">
        <v>75</v>
      </c>
      <c r="M778" s="67"/>
      <c r="N778" s="69" t="e">
        <f t="shared" si="31"/>
        <v>#DIV/0!</v>
      </c>
    </row>
    <row r="779" spans="2:14" x14ac:dyDescent="0.25">
      <c r="B779" s="57"/>
      <c r="C779" s="64"/>
      <c r="D779" s="58"/>
      <c r="E779" s="58"/>
      <c r="F779" s="65"/>
      <c r="G779" s="65"/>
      <c r="H779" s="66"/>
      <c r="I779" s="60"/>
      <c r="J779" s="60"/>
      <c r="K779" s="61">
        <f t="shared" si="30"/>
        <v>0</v>
      </c>
      <c r="L779" s="62" t="s">
        <v>75</v>
      </c>
      <c r="M779" s="67"/>
      <c r="N779" s="69" t="e">
        <f t="shared" si="31"/>
        <v>#DIV/0!</v>
      </c>
    </row>
    <row r="780" spans="2:14" x14ac:dyDescent="0.25">
      <c r="B780" s="57"/>
      <c r="C780" s="64"/>
      <c r="D780" s="58"/>
      <c r="E780" s="58"/>
      <c r="F780" s="65"/>
      <c r="G780" s="65"/>
      <c r="H780" s="66"/>
      <c r="I780" s="60"/>
      <c r="J780" s="60"/>
      <c r="K780" s="61">
        <f t="shared" si="30"/>
        <v>0</v>
      </c>
      <c r="L780" s="62" t="s">
        <v>75</v>
      </c>
      <c r="M780" s="67"/>
      <c r="N780" s="69" t="e">
        <f t="shared" si="31"/>
        <v>#DIV/0!</v>
      </c>
    </row>
    <row r="781" spans="2:14" x14ac:dyDescent="0.25">
      <c r="B781" s="57"/>
      <c r="C781" s="64"/>
      <c r="D781" s="58"/>
      <c r="E781" s="58"/>
      <c r="F781" s="65"/>
      <c r="G781" s="65"/>
      <c r="H781" s="66"/>
      <c r="I781" s="60"/>
      <c r="J781" s="60"/>
      <c r="K781" s="61">
        <f t="shared" si="30"/>
        <v>0</v>
      </c>
      <c r="L781" s="62" t="s">
        <v>75</v>
      </c>
      <c r="M781" s="67"/>
      <c r="N781" s="69" t="e">
        <f t="shared" si="31"/>
        <v>#DIV/0!</v>
      </c>
    </row>
    <row r="782" spans="2:14" x14ac:dyDescent="0.25">
      <c r="B782" s="57"/>
      <c r="C782" s="64"/>
      <c r="D782" s="58"/>
      <c r="E782" s="58"/>
      <c r="F782" s="65"/>
      <c r="G782" s="65"/>
      <c r="H782" s="66"/>
      <c r="I782" s="60"/>
      <c r="J782" s="60"/>
      <c r="K782" s="61">
        <f t="shared" si="30"/>
        <v>0</v>
      </c>
      <c r="L782" s="62" t="s">
        <v>75</v>
      </c>
      <c r="M782" s="67"/>
      <c r="N782" s="69" t="e">
        <f t="shared" si="31"/>
        <v>#DIV/0!</v>
      </c>
    </row>
    <row r="783" spans="2:14" x14ac:dyDescent="0.25">
      <c r="B783" s="57"/>
      <c r="C783" s="64"/>
      <c r="D783" s="58"/>
      <c r="E783" s="58"/>
      <c r="F783" s="65"/>
      <c r="G783" s="65"/>
      <c r="H783" s="66"/>
      <c r="I783" s="60"/>
      <c r="J783" s="60"/>
      <c r="K783" s="61">
        <f t="shared" si="30"/>
        <v>0</v>
      </c>
      <c r="L783" s="62" t="s">
        <v>75</v>
      </c>
      <c r="M783" s="67"/>
      <c r="N783" s="69" t="e">
        <f t="shared" si="31"/>
        <v>#DIV/0!</v>
      </c>
    </row>
    <row r="784" spans="2:14" x14ac:dyDescent="0.25">
      <c r="B784" s="57"/>
      <c r="C784" s="64"/>
      <c r="D784" s="58"/>
      <c r="E784" s="58"/>
      <c r="F784" s="65"/>
      <c r="G784" s="65"/>
      <c r="H784" s="66"/>
      <c r="I784" s="60"/>
      <c r="J784" s="60"/>
      <c r="K784" s="61">
        <f t="shared" si="30"/>
        <v>0</v>
      </c>
      <c r="L784" s="62" t="s">
        <v>75</v>
      </c>
      <c r="M784" s="67"/>
      <c r="N784" s="69" t="e">
        <f t="shared" si="31"/>
        <v>#DIV/0!</v>
      </c>
    </row>
    <row r="785" spans="2:14" x14ac:dyDescent="0.25">
      <c r="B785" s="57"/>
      <c r="C785" s="64"/>
      <c r="D785" s="58"/>
      <c r="E785" s="58"/>
      <c r="F785" s="65"/>
      <c r="G785" s="65"/>
      <c r="H785" s="66"/>
      <c r="I785" s="60"/>
      <c r="J785" s="60"/>
      <c r="K785" s="61">
        <f t="shared" si="30"/>
        <v>0</v>
      </c>
      <c r="L785" s="62" t="s">
        <v>75</v>
      </c>
      <c r="M785" s="67"/>
      <c r="N785" s="69" t="e">
        <f t="shared" si="31"/>
        <v>#DIV/0!</v>
      </c>
    </row>
    <row r="786" spans="2:14" x14ac:dyDescent="0.25">
      <c r="B786" s="57"/>
      <c r="C786" s="64"/>
      <c r="D786" s="58"/>
      <c r="E786" s="58"/>
      <c r="F786" s="65"/>
      <c r="G786" s="65"/>
      <c r="H786" s="66"/>
      <c r="I786" s="60"/>
      <c r="J786" s="60"/>
      <c r="K786" s="61">
        <f t="shared" si="30"/>
        <v>0</v>
      </c>
      <c r="L786" s="62" t="s">
        <v>75</v>
      </c>
      <c r="M786" s="67"/>
      <c r="N786" s="69" t="e">
        <f t="shared" si="31"/>
        <v>#DIV/0!</v>
      </c>
    </row>
    <row r="787" spans="2:14" x14ac:dyDescent="0.25">
      <c r="B787" s="57"/>
      <c r="C787" s="64"/>
      <c r="D787" s="58"/>
      <c r="E787" s="58"/>
      <c r="F787" s="65"/>
      <c r="G787" s="65"/>
      <c r="H787" s="66"/>
      <c r="I787" s="60"/>
      <c r="J787" s="60"/>
      <c r="K787" s="61">
        <f t="shared" si="30"/>
        <v>0</v>
      </c>
      <c r="L787" s="62" t="s">
        <v>75</v>
      </c>
      <c r="M787" s="67"/>
      <c r="N787" s="69" t="e">
        <f t="shared" si="31"/>
        <v>#DIV/0!</v>
      </c>
    </row>
    <row r="788" spans="2:14" x14ac:dyDescent="0.25">
      <c r="B788" s="57"/>
      <c r="C788" s="64"/>
      <c r="D788" s="58"/>
      <c r="E788" s="58"/>
      <c r="F788" s="65"/>
      <c r="G788" s="65"/>
      <c r="H788" s="66"/>
      <c r="I788" s="60"/>
      <c r="J788" s="60"/>
      <c r="K788" s="61">
        <f t="shared" si="30"/>
        <v>0</v>
      </c>
      <c r="L788" s="62" t="s">
        <v>75</v>
      </c>
      <c r="M788" s="67"/>
      <c r="N788" s="69" t="e">
        <f t="shared" si="31"/>
        <v>#DIV/0!</v>
      </c>
    </row>
    <row r="789" spans="2:14" x14ac:dyDescent="0.25">
      <c r="B789" s="57"/>
      <c r="C789" s="64"/>
      <c r="D789" s="58"/>
      <c r="E789" s="58"/>
      <c r="F789" s="65"/>
      <c r="G789" s="65"/>
      <c r="H789" s="66"/>
      <c r="I789" s="60"/>
      <c r="J789" s="60"/>
      <c r="K789" s="61">
        <f t="shared" si="30"/>
        <v>0</v>
      </c>
      <c r="L789" s="62" t="s">
        <v>75</v>
      </c>
      <c r="M789" s="67"/>
      <c r="N789" s="69" t="e">
        <f t="shared" si="31"/>
        <v>#DIV/0!</v>
      </c>
    </row>
    <row r="790" spans="2:14" x14ac:dyDescent="0.25">
      <c r="B790" s="57"/>
      <c r="C790" s="64"/>
      <c r="D790" s="58"/>
      <c r="E790" s="58"/>
      <c r="F790" s="65"/>
      <c r="G790" s="65"/>
      <c r="H790" s="66"/>
      <c r="I790" s="60"/>
      <c r="J790" s="60"/>
      <c r="K790" s="61">
        <f t="shared" si="30"/>
        <v>0</v>
      </c>
      <c r="L790" s="62" t="s">
        <v>75</v>
      </c>
      <c r="M790" s="67"/>
      <c r="N790" s="69" t="e">
        <f t="shared" si="31"/>
        <v>#DIV/0!</v>
      </c>
    </row>
    <row r="791" spans="2:14" x14ac:dyDescent="0.25">
      <c r="B791" s="57"/>
      <c r="C791" s="64"/>
      <c r="D791" s="58"/>
      <c r="E791" s="58"/>
      <c r="F791" s="65"/>
      <c r="G791" s="65"/>
      <c r="H791" s="66"/>
      <c r="I791" s="60"/>
      <c r="J791" s="60"/>
      <c r="K791" s="61">
        <f t="shared" si="30"/>
        <v>0</v>
      </c>
      <c r="L791" s="62" t="s">
        <v>75</v>
      </c>
      <c r="M791" s="67"/>
      <c r="N791" s="69" t="e">
        <f t="shared" si="31"/>
        <v>#DIV/0!</v>
      </c>
    </row>
    <row r="792" spans="2:14" x14ac:dyDescent="0.25">
      <c r="B792" s="57"/>
      <c r="C792" s="64"/>
      <c r="D792" s="58"/>
      <c r="E792" s="58"/>
      <c r="F792" s="65"/>
      <c r="G792" s="65"/>
      <c r="H792" s="66"/>
      <c r="I792" s="60"/>
      <c r="J792" s="60"/>
      <c r="K792" s="61">
        <f t="shared" si="30"/>
        <v>0</v>
      </c>
      <c r="L792" s="62" t="s">
        <v>75</v>
      </c>
      <c r="M792" s="67"/>
      <c r="N792" s="69" t="e">
        <f t="shared" si="31"/>
        <v>#DIV/0!</v>
      </c>
    </row>
    <row r="793" spans="2:14" x14ac:dyDescent="0.25">
      <c r="B793" s="57"/>
      <c r="C793" s="64"/>
      <c r="D793" s="58"/>
      <c r="E793" s="58"/>
      <c r="F793" s="65"/>
      <c r="G793" s="65"/>
      <c r="H793" s="66"/>
      <c r="I793" s="60"/>
      <c r="J793" s="60"/>
      <c r="K793" s="61">
        <f t="shared" si="30"/>
        <v>0</v>
      </c>
      <c r="L793" s="62" t="s">
        <v>75</v>
      </c>
      <c r="M793" s="67"/>
      <c r="N793" s="69" t="e">
        <f t="shared" si="31"/>
        <v>#DIV/0!</v>
      </c>
    </row>
    <row r="794" spans="2:14" x14ac:dyDescent="0.25">
      <c r="B794" s="57"/>
      <c r="C794" s="64"/>
      <c r="D794" s="58"/>
      <c r="E794" s="58"/>
      <c r="F794" s="65"/>
      <c r="G794" s="65"/>
      <c r="H794" s="66"/>
      <c r="I794" s="60"/>
      <c r="J794" s="60"/>
      <c r="K794" s="61">
        <f t="shared" si="30"/>
        <v>0</v>
      </c>
      <c r="L794" s="62" t="s">
        <v>75</v>
      </c>
      <c r="M794" s="67"/>
      <c r="N794" s="69" t="e">
        <f t="shared" si="31"/>
        <v>#DIV/0!</v>
      </c>
    </row>
    <row r="795" spans="2:14" x14ac:dyDescent="0.25">
      <c r="B795" s="57"/>
      <c r="C795" s="64"/>
      <c r="D795" s="58"/>
      <c r="E795" s="58"/>
      <c r="F795" s="65"/>
      <c r="G795" s="65"/>
      <c r="H795" s="66"/>
      <c r="I795" s="60"/>
      <c r="J795" s="60"/>
      <c r="K795" s="61">
        <f t="shared" si="30"/>
        <v>0</v>
      </c>
      <c r="L795" s="62" t="s">
        <v>75</v>
      </c>
      <c r="M795" s="67"/>
      <c r="N795" s="69" t="e">
        <f t="shared" si="31"/>
        <v>#DIV/0!</v>
      </c>
    </row>
    <row r="796" spans="2:14" x14ac:dyDescent="0.25">
      <c r="B796" s="57"/>
      <c r="C796" s="64"/>
      <c r="D796" s="58"/>
      <c r="E796" s="58"/>
      <c r="F796" s="65"/>
      <c r="G796" s="65"/>
      <c r="H796" s="66"/>
      <c r="I796" s="60"/>
      <c r="J796" s="60"/>
      <c r="K796" s="61">
        <f t="shared" si="30"/>
        <v>0</v>
      </c>
      <c r="L796" s="62" t="s">
        <v>75</v>
      </c>
      <c r="M796" s="67"/>
      <c r="N796" s="69" t="e">
        <f t="shared" si="31"/>
        <v>#DIV/0!</v>
      </c>
    </row>
    <row r="797" spans="2:14" x14ac:dyDescent="0.25">
      <c r="B797" s="57"/>
      <c r="C797" s="64"/>
      <c r="D797" s="58"/>
      <c r="E797" s="58"/>
      <c r="F797" s="65"/>
      <c r="G797" s="65"/>
      <c r="H797" s="66"/>
      <c r="I797" s="60"/>
      <c r="J797" s="60"/>
      <c r="K797" s="61">
        <f t="shared" si="30"/>
        <v>0</v>
      </c>
      <c r="L797" s="62" t="s">
        <v>75</v>
      </c>
      <c r="M797" s="67"/>
      <c r="N797" s="69" t="e">
        <f t="shared" si="31"/>
        <v>#DIV/0!</v>
      </c>
    </row>
    <row r="798" spans="2:14" x14ac:dyDescent="0.25">
      <c r="B798" s="57"/>
      <c r="C798" s="64"/>
      <c r="D798" s="58"/>
      <c r="E798" s="58"/>
      <c r="F798" s="65"/>
      <c r="G798" s="65"/>
      <c r="H798" s="66"/>
      <c r="I798" s="60"/>
      <c r="J798" s="60"/>
      <c r="K798" s="61">
        <f t="shared" si="30"/>
        <v>0</v>
      </c>
      <c r="L798" s="62" t="s">
        <v>75</v>
      </c>
      <c r="M798" s="67"/>
      <c r="N798" s="69" t="e">
        <f t="shared" si="31"/>
        <v>#DIV/0!</v>
      </c>
    </row>
    <row r="799" spans="2:14" x14ac:dyDescent="0.25">
      <c r="B799" s="57"/>
      <c r="C799" s="64"/>
      <c r="D799" s="58"/>
      <c r="E799" s="58"/>
      <c r="F799" s="65"/>
      <c r="G799" s="65"/>
      <c r="H799" s="66"/>
      <c r="I799" s="60"/>
      <c r="J799" s="60"/>
      <c r="K799" s="61">
        <f t="shared" si="30"/>
        <v>0</v>
      </c>
      <c r="L799" s="62" t="s">
        <v>75</v>
      </c>
      <c r="M799" s="67"/>
      <c r="N799" s="69" t="e">
        <f t="shared" si="31"/>
        <v>#DIV/0!</v>
      </c>
    </row>
    <row r="800" spans="2:14" x14ac:dyDescent="0.25">
      <c r="B800" s="57"/>
      <c r="C800" s="64"/>
      <c r="D800" s="58"/>
      <c r="E800" s="58"/>
      <c r="F800" s="65"/>
      <c r="G800" s="65"/>
      <c r="H800" s="66"/>
      <c r="I800" s="60"/>
      <c r="J800" s="60"/>
      <c r="K800" s="61">
        <f t="shared" si="30"/>
        <v>0</v>
      </c>
      <c r="L800" s="62" t="s">
        <v>75</v>
      </c>
      <c r="M800" s="67"/>
      <c r="N800" s="69" t="e">
        <f t="shared" si="31"/>
        <v>#DIV/0!</v>
      </c>
    </row>
    <row r="801" spans="2:14" x14ac:dyDescent="0.25">
      <c r="B801" s="57"/>
      <c r="C801" s="64"/>
      <c r="D801" s="58"/>
      <c r="E801" s="58"/>
      <c r="F801" s="65"/>
      <c r="G801" s="65"/>
      <c r="H801" s="66"/>
      <c r="I801" s="60"/>
      <c r="J801" s="60"/>
      <c r="K801" s="61">
        <f t="shared" si="30"/>
        <v>0</v>
      </c>
      <c r="L801" s="62" t="s">
        <v>75</v>
      </c>
      <c r="M801" s="67"/>
      <c r="N801" s="69" t="e">
        <f t="shared" si="31"/>
        <v>#DIV/0!</v>
      </c>
    </row>
    <row r="802" spans="2:14" x14ac:dyDescent="0.25">
      <c r="B802" s="57"/>
      <c r="C802" s="64"/>
      <c r="D802" s="58"/>
      <c r="E802" s="58"/>
      <c r="F802" s="65"/>
      <c r="G802" s="65"/>
      <c r="H802" s="66"/>
      <c r="I802" s="60"/>
      <c r="J802" s="60"/>
      <c r="K802" s="61">
        <f t="shared" si="30"/>
        <v>0</v>
      </c>
      <c r="L802" s="62" t="s">
        <v>75</v>
      </c>
      <c r="M802" s="67"/>
      <c r="N802" s="69" t="e">
        <f t="shared" si="31"/>
        <v>#DIV/0!</v>
      </c>
    </row>
    <row r="803" spans="2:14" x14ac:dyDescent="0.25">
      <c r="B803" s="57"/>
      <c r="C803" s="64"/>
      <c r="D803" s="58"/>
      <c r="E803" s="58"/>
      <c r="F803" s="65"/>
      <c r="G803" s="65"/>
      <c r="H803" s="66"/>
      <c r="I803" s="60"/>
      <c r="J803" s="60"/>
      <c r="K803" s="61">
        <f t="shared" si="30"/>
        <v>0</v>
      </c>
      <c r="L803" s="62" t="s">
        <v>75</v>
      </c>
      <c r="M803" s="67"/>
      <c r="N803" s="69" t="e">
        <f t="shared" si="31"/>
        <v>#DIV/0!</v>
      </c>
    </row>
    <row r="804" spans="2:14" x14ac:dyDescent="0.25">
      <c r="B804" s="57"/>
      <c r="C804" s="64"/>
      <c r="D804" s="58"/>
      <c r="E804" s="58"/>
      <c r="F804" s="65"/>
      <c r="G804" s="65"/>
      <c r="H804" s="66"/>
      <c r="I804" s="60"/>
      <c r="J804" s="60"/>
      <c r="K804" s="61">
        <f t="shared" si="30"/>
        <v>0</v>
      </c>
      <c r="L804" s="62" t="s">
        <v>75</v>
      </c>
      <c r="M804" s="67"/>
      <c r="N804" s="69" t="e">
        <f t="shared" si="31"/>
        <v>#DIV/0!</v>
      </c>
    </row>
    <row r="805" spans="2:14" x14ac:dyDescent="0.25">
      <c r="B805" s="57"/>
      <c r="C805" s="64"/>
      <c r="D805" s="58"/>
      <c r="E805" s="58"/>
      <c r="F805" s="65"/>
      <c r="G805" s="65"/>
      <c r="H805" s="66"/>
      <c r="I805" s="60"/>
      <c r="J805" s="60"/>
      <c r="K805" s="61">
        <f t="shared" si="30"/>
        <v>0</v>
      </c>
      <c r="L805" s="62" t="s">
        <v>75</v>
      </c>
      <c r="M805" s="67"/>
      <c r="N805" s="69" t="e">
        <f t="shared" si="31"/>
        <v>#DIV/0!</v>
      </c>
    </row>
    <row r="806" spans="2:14" x14ac:dyDescent="0.25">
      <c r="B806" s="57"/>
      <c r="C806" s="64"/>
      <c r="D806" s="58"/>
      <c r="E806" s="58"/>
      <c r="F806" s="65"/>
      <c r="G806" s="65"/>
      <c r="H806" s="66"/>
      <c r="I806" s="60"/>
      <c r="J806" s="60"/>
      <c r="K806" s="61">
        <f t="shared" si="30"/>
        <v>0</v>
      </c>
      <c r="L806" s="62" t="s">
        <v>75</v>
      </c>
      <c r="M806" s="67"/>
      <c r="N806" s="69" t="e">
        <f t="shared" si="31"/>
        <v>#DIV/0!</v>
      </c>
    </row>
    <row r="807" spans="2:14" x14ac:dyDescent="0.25">
      <c r="B807" s="57"/>
      <c r="C807" s="64"/>
      <c r="D807" s="58"/>
      <c r="E807" s="58"/>
      <c r="F807" s="65"/>
      <c r="G807" s="65"/>
      <c r="H807" s="66"/>
      <c r="I807" s="60"/>
      <c r="J807" s="60"/>
      <c r="K807" s="61">
        <f t="shared" si="30"/>
        <v>0</v>
      </c>
      <c r="L807" s="62" t="s">
        <v>75</v>
      </c>
      <c r="M807" s="67"/>
      <c r="N807" s="69" t="e">
        <f t="shared" si="31"/>
        <v>#DIV/0!</v>
      </c>
    </row>
    <row r="808" spans="2:14" x14ac:dyDescent="0.25">
      <c r="B808" s="57"/>
      <c r="C808" s="64"/>
      <c r="D808" s="58"/>
      <c r="E808" s="58"/>
      <c r="F808" s="65"/>
      <c r="G808" s="65"/>
      <c r="H808" s="66"/>
      <c r="I808" s="60"/>
      <c r="J808" s="60"/>
      <c r="K808" s="61">
        <f t="shared" si="30"/>
        <v>0</v>
      </c>
      <c r="L808" s="62" t="s">
        <v>75</v>
      </c>
      <c r="M808" s="67"/>
      <c r="N808" s="69" t="e">
        <f t="shared" si="31"/>
        <v>#DIV/0!</v>
      </c>
    </row>
    <row r="809" spans="2:14" x14ac:dyDescent="0.25">
      <c r="B809" s="57"/>
      <c r="C809" s="64"/>
      <c r="D809" s="58"/>
      <c r="E809" s="58"/>
      <c r="F809" s="65"/>
      <c r="G809" s="65"/>
      <c r="H809" s="66"/>
      <c r="I809" s="60"/>
      <c r="J809" s="60"/>
      <c r="K809" s="61">
        <f t="shared" si="30"/>
        <v>0</v>
      </c>
      <c r="L809" s="62" t="s">
        <v>75</v>
      </c>
      <c r="M809" s="67"/>
      <c r="N809" s="69" t="e">
        <f t="shared" si="31"/>
        <v>#DIV/0!</v>
      </c>
    </row>
    <row r="810" spans="2:14" x14ac:dyDescent="0.25">
      <c r="B810" s="57"/>
      <c r="C810" s="64"/>
      <c r="D810" s="58"/>
      <c r="E810" s="58"/>
      <c r="F810" s="65"/>
      <c r="G810" s="65"/>
      <c r="H810" s="66"/>
      <c r="I810" s="60"/>
      <c r="J810" s="60"/>
      <c r="K810" s="61">
        <f t="shared" si="30"/>
        <v>0</v>
      </c>
      <c r="L810" s="62" t="s">
        <v>75</v>
      </c>
      <c r="M810" s="67"/>
      <c r="N810" s="69" t="e">
        <f t="shared" si="31"/>
        <v>#DIV/0!</v>
      </c>
    </row>
    <row r="811" spans="2:14" x14ac:dyDescent="0.25">
      <c r="B811" s="57"/>
      <c r="C811" s="64"/>
      <c r="D811" s="58"/>
      <c r="E811" s="58"/>
      <c r="F811" s="65"/>
      <c r="G811" s="65"/>
      <c r="H811" s="66"/>
      <c r="I811" s="60"/>
      <c r="J811" s="60"/>
      <c r="K811" s="61">
        <f t="shared" si="30"/>
        <v>0</v>
      </c>
      <c r="L811" s="62" t="s">
        <v>75</v>
      </c>
      <c r="M811" s="67"/>
      <c r="N811" s="69" t="e">
        <f t="shared" si="31"/>
        <v>#DIV/0!</v>
      </c>
    </row>
    <row r="812" spans="2:14" x14ac:dyDescent="0.25">
      <c r="B812" s="57"/>
      <c r="C812" s="64"/>
      <c r="D812" s="58"/>
      <c r="E812" s="58"/>
      <c r="F812" s="65"/>
      <c r="G812" s="65"/>
      <c r="H812" s="66"/>
      <c r="I812" s="60"/>
      <c r="J812" s="60"/>
      <c r="K812" s="61">
        <f t="shared" si="30"/>
        <v>0</v>
      </c>
      <c r="L812" s="62" t="s">
        <v>75</v>
      </c>
      <c r="M812" s="67"/>
      <c r="N812" s="69" t="e">
        <f t="shared" si="31"/>
        <v>#DIV/0!</v>
      </c>
    </row>
    <row r="813" spans="2:14" x14ac:dyDescent="0.25">
      <c r="B813" s="57"/>
      <c r="C813" s="64"/>
      <c r="D813" s="58"/>
      <c r="E813" s="58"/>
      <c r="F813" s="65"/>
      <c r="G813" s="65"/>
      <c r="H813" s="66"/>
      <c r="I813" s="60"/>
      <c r="J813" s="60"/>
      <c r="K813" s="61">
        <f t="shared" si="30"/>
        <v>0</v>
      </c>
      <c r="L813" s="62" t="s">
        <v>75</v>
      </c>
      <c r="M813" s="67"/>
      <c r="N813" s="69" t="e">
        <f t="shared" si="31"/>
        <v>#DIV/0!</v>
      </c>
    </row>
    <row r="814" spans="2:14" x14ac:dyDescent="0.25">
      <c r="B814" s="57"/>
      <c r="C814" s="64"/>
      <c r="D814" s="58"/>
      <c r="E814" s="58"/>
      <c r="F814" s="65"/>
      <c r="G814" s="65"/>
      <c r="H814" s="66"/>
      <c r="I814" s="60"/>
      <c r="J814" s="60"/>
      <c r="K814" s="61">
        <f t="shared" si="30"/>
        <v>0</v>
      </c>
      <c r="L814" s="62" t="s">
        <v>75</v>
      </c>
      <c r="M814" s="67"/>
      <c r="N814" s="69" t="e">
        <f t="shared" si="31"/>
        <v>#DIV/0!</v>
      </c>
    </row>
    <row r="815" spans="2:14" x14ac:dyDescent="0.25">
      <c r="B815" s="57"/>
      <c r="C815" s="64"/>
      <c r="D815" s="58"/>
      <c r="E815" s="58"/>
      <c r="F815" s="65"/>
      <c r="G815" s="65"/>
      <c r="H815" s="66"/>
      <c r="I815" s="60"/>
      <c r="J815" s="60"/>
      <c r="K815" s="61">
        <f t="shared" si="30"/>
        <v>0</v>
      </c>
      <c r="L815" s="62" t="s">
        <v>75</v>
      </c>
      <c r="M815" s="67"/>
      <c r="N815" s="69" t="e">
        <f t="shared" si="31"/>
        <v>#DIV/0!</v>
      </c>
    </row>
    <row r="816" spans="2:14" x14ac:dyDescent="0.25">
      <c r="B816" s="57"/>
      <c r="C816" s="64"/>
      <c r="D816" s="58"/>
      <c r="E816" s="58"/>
      <c r="F816" s="65"/>
      <c r="G816" s="65"/>
      <c r="H816" s="66"/>
      <c r="I816" s="60"/>
      <c r="J816" s="60"/>
      <c r="K816" s="61">
        <f t="shared" si="30"/>
        <v>0</v>
      </c>
      <c r="L816" s="62" t="s">
        <v>75</v>
      </c>
      <c r="M816" s="67"/>
      <c r="N816" s="69" t="e">
        <f t="shared" si="31"/>
        <v>#DIV/0!</v>
      </c>
    </row>
    <row r="817" spans="2:14" x14ac:dyDescent="0.25">
      <c r="B817" s="57"/>
      <c r="C817" s="64"/>
      <c r="D817" s="58"/>
      <c r="E817" s="58"/>
      <c r="F817" s="65"/>
      <c r="G817" s="65"/>
      <c r="H817" s="66"/>
      <c r="I817" s="60"/>
      <c r="J817" s="60"/>
      <c r="K817" s="61">
        <f t="shared" si="30"/>
        <v>0</v>
      </c>
      <c r="L817" s="62" t="s">
        <v>75</v>
      </c>
      <c r="M817" s="67"/>
      <c r="N817" s="69" t="e">
        <f t="shared" si="31"/>
        <v>#DIV/0!</v>
      </c>
    </row>
    <row r="818" spans="2:14" x14ac:dyDescent="0.25">
      <c r="B818" s="57"/>
      <c r="C818" s="64"/>
      <c r="D818" s="58"/>
      <c r="E818" s="58"/>
      <c r="F818" s="65"/>
      <c r="G818" s="65"/>
      <c r="H818" s="66"/>
      <c r="I818" s="60"/>
      <c r="J818" s="60"/>
      <c r="K818" s="61">
        <f t="shared" si="30"/>
        <v>0</v>
      </c>
      <c r="L818" s="62" t="s">
        <v>75</v>
      </c>
      <c r="M818" s="67"/>
      <c r="N818" s="69" t="e">
        <f t="shared" si="31"/>
        <v>#DIV/0!</v>
      </c>
    </row>
    <row r="819" spans="2:14" x14ac:dyDescent="0.25">
      <c r="B819" s="57"/>
      <c r="C819" s="64"/>
      <c r="D819" s="58"/>
      <c r="E819" s="58"/>
      <c r="F819" s="65"/>
      <c r="G819" s="65"/>
      <c r="H819" s="66"/>
      <c r="I819" s="60"/>
      <c r="J819" s="60"/>
      <c r="K819" s="61">
        <f t="shared" si="30"/>
        <v>0</v>
      </c>
      <c r="L819" s="62" t="s">
        <v>75</v>
      </c>
      <c r="M819" s="67"/>
      <c r="N819" s="69" t="e">
        <f t="shared" si="31"/>
        <v>#DIV/0!</v>
      </c>
    </row>
    <row r="820" spans="2:14" x14ac:dyDescent="0.25">
      <c r="B820" s="57"/>
      <c r="C820" s="64"/>
      <c r="D820" s="58"/>
      <c r="E820" s="58"/>
      <c r="F820" s="65"/>
      <c r="G820" s="65"/>
      <c r="H820" s="66"/>
      <c r="I820" s="60"/>
      <c r="J820" s="60"/>
      <c r="K820" s="61">
        <f t="shared" si="30"/>
        <v>0</v>
      </c>
      <c r="L820" s="62" t="s">
        <v>75</v>
      </c>
      <c r="M820" s="67"/>
      <c r="N820" s="69" t="e">
        <f t="shared" si="31"/>
        <v>#DIV/0!</v>
      </c>
    </row>
    <row r="821" spans="2:14" x14ac:dyDescent="0.25">
      <c r="B821" s="57"/>
      <c r="C821" s="64"/>
      <c r="D821" s="58"/>
      <c r="E821" s="58"/>
      <c r="F821" s="65"/>
      <c r="G821" s="65"/>
      <c r="H821" s="66"/>
      <c r="I821" s="60"/>
      <c r="J821" s="60"/>
      <c r="K821" s="61">
        <f t="shared" si="30"/>
        <v>0</v>
      </c>
      <c r="L821" s="62" t="s">
        <v>75</v>
      </c>
      <c r="M821" s="67"/>
      <c r="N821" s="69" t="e">
        <f t="shared" si="31"/>
        <v>#DIV/0!</v>
      </c>
    </row>
    <row r="822" spans="2:14" x14ac:dyDescent="0.25">
      <c r="B822" s="57"/>
      <c r="C822" s="64"/>
      <c r="D822" s="58"/>
      <c r="E822" s="58"/>
      <c r="F822" s="65"/>
      <c r="G822" s="65"/>
      <c r="H822" s="66"/>
      <c r="I822" s="60"/>
      <c r="J822" s="60"/>
      <c r="K822" s="61">
        <f t="shared" si="30"/>
        <v>0</v>
      </c>
      <c r="L822" s="62" t="s">
        <v>75</v>
      </c>
      <c r="M822" s="67"/>
      <c r="N822" s="69" t="e">
        <f t="shared" si="31"/>
        <v>#DIV/0!</v>
      </c>
    </row>
    <row r="823" spans="2:14" x14ac:dyDescent="0.25">
      <c r="B823" s="57"/>
      <c r="C823" s="64"/>
      <c r="D823" s="58"/>
      <c r="E823" s="58"/>
      <c r="F823" s="65"/>
      <c r="G823" s="65"/>
      <c r="H823" s="66"/>
      <c r="I823" s="60"/>
      <c r="J823" s="60"/>
      <c r="K823" s="61">
        <f t="shared" si="30"/>
        <v>0</v>
      </c>
      <c r="L823" s="62" t="s">
        <v>75</v>
      </c>
      <c r="M823" s="67"/>
      <c r="N823" s="69" t="e">
        <f t="shared" si="31"/>
        <v>#DIV/0!</v>
      </c>
    </row>
    <row r="824" spans="2:14" x14ac:dyDescent="0.25">
      <c r="B824" s="57"/>
      <c r="C824" s="64"/>
      <c r="D824" s="58"/>
      <c r="E824" s="58"/>
      <c r="F824" s="65"/>
      <c r="G824" s="65"/>
      <c r="H824" s="66"/>
      <c r="I824" s="60"/>
      <c r="J824" s="60"/>
      <c r="K824" s="61">
        <f t="shared" si="30"/>
        <v>0</v>
      </c>
      <c r="L824" s="62" t="s">
        <v>75</v>
      </c>
      <c r="M824" s="67"/>
      <c r="N824" s="69" t="e">
        <f t="shared" si="31"/>
        <v>#DIV/0!</v>
      </c>
    </row>
    <row r="825" spans="2:14" x14ac:dyDescent="0.25">
      <c r="B825" s="57"/>
      <c r="C825" s="64"/>
      <c r="D825" s="58"/>
      <c r="E825" s="58"/>
      <c r="F825" s="65"/>
      <c r="G825" s="65"/>
      <c r="H825" s="66"/>
      <c r="I825" s="60"/>
      <c r="J825" s="60"/>
      <c r="K825" s="61">
        <f t="shared" si="30"/>
        <v>0</v>
      </c>
      <c r="L825" s="62" t="s">
        <v>75</v>
      </c>
      <c r="M825" s="67"/>
      <c r="N825" s="69" t="e">
        <f t="shared" si="31"/>
        <v>#DIV/0!</v>
      </c>
    </row>
    <row r="826" spans="2:14" x14ac:dyDescent="0.25">
      <c r="B826" s="57"/>
      <c r="C826" s="64"/>
      <c r="D826" s="58"/>
      <c r="E826" s="58"/>
      <c r="F826" s="65"/>
      <c r="G826" s="65"/>
      <c r="H826" s="66"/>
      <c r="I826" s="60"/>
      <c r="J826" s="60"/>
      <c r="K826" s="61">
        <f t="shared" ref="K826:K889" si="32">+J826-I826</f>
        <v>0</v>
      </c>
      <c r="L826" s="62" t="s">
        <v>75</v>
      </c>
      <c r="M826" s="67"/>
      <c r="N826" s="69" t="e">
        <f t="shared" ref="N826:N889" si="33">+K827/M827</f>
        <v>#DIV/0!</v>
      </c>
    </row>
    <row r="827" spans="2:14" x14ac:dyDescent="0.25">
      <c r="B827" s="57"/>
      <c r="C827" s="64"/>
      <c r="D827" s="58"/>
      <c r="E827" s="58"/>
      <c r="F827" s="65"/>
      <c r="G827" s="65"/>
      <c r="H827" s="66"/>
      <c r="I827" s="60"/>
      <c r="J827" s="60"/>
      <c r="K827" s="61">
        <f t="shared" si="32"/>
        <v>0</v>
      </c>
      <c r="L827" s="62" t="s">
        <v>75</v>
      </c>
      <c r="M827" s="67"/>
      <c r="N827" s="69" t="e">
        <f t="shared" si="33"/>
        <v>#DIV/0!</v>
      </c>
    </row>
    <row r="828" spans="2:14" x14ac:dyDescent="0.25">
      <c r="B828" s="57"/>
      <c r="C828" s="64"/>
      <c r="D828" s="58"/>
      <c r="E828" s="58"/>
      <c r="F828" s="65"/>
      <c r="G828" s="65"/>
      <c r="H828" s="66"/>
      <c r="I828" s="60"/>
      <c r="J828" s="60"/>
      <c r="K828" s="61">
        <f t="shared" si="32"/>
        <v>0</v>
      </c>
      <c r="L828" s="62" t="s">
        <v>75</v>
      </c>
      <c r="M828" s="67"/>
      <c r="N828" s="69" t="e">
        <f t="shared" si="33"/>
        <v>#DIV/0!</v>
      </c>
    </row>
    <row r="829" spans="2:14" x14ac:dyDescent="0.25">
      <c r="B829" s="57"/>
      <c r="C829" s="64"/>
      <c r="D829" s="58"/>
      <c r="E829" s="58"/>
      <c r="F829" s="65"/>
      <c r="G829" s="65"/>
      <c r="H829" s="66"/>
      <c r="I829" s="60"/>
      <c r="J829" s="60"/>
      <c r="K829" s="61">
        <f t="shared" si="32"/>
        <v>0</v>
      </c>
      <c r="L829" s="62" t="s">
        <v>75</v>
      </c>
      <c r="M829" s="67"/>
      <c r="N829" s="69" t="e">
        <f t="shared" si="33"/>
        <v>#DIV/0!</v>
      </c>
    </row>
    <row r="830" spans="2:14" x14ac:dyDescent="0.25">
      <c r="B830" s="57"/>
      <c r="C830" s="64"/>
      <c r="D830" s="58"/>
      <c r="E830" s="58"/>
      <c r="F830" s="65"/>
      <c r="G830" s="65"/>
      <c r="H830" s="66"/>
      <c r="I830" s="60"/>
      <c r="J830" s="60"/>
      <c r="K830" s="61">
        <f t="shared" si="32"/>
        <v>0</v>
      </c>
      <c r="L830" s="62" t="s">
        <v>75</v>
      </c>
      <c r="M830" s="67"/>
      <c r="N830" s="69" t="e">
        <f t="shared" si="33"/>
        <v>#DIV/0!</v>
      </c>
    </row>
    <row r="831" spans="2:14" x14ac:dyDescent="0.25">
      <c r="B831" s="57"/>
      <c r="C831" s="64"/>
      <c r="D831" s="58"/>
      <c r="E831" s="58"/>
      <c r="F831" s="65"/>
      <c r="G831" s="65"/>
      <c r="H831" s="66"/>
      <c r="I831" s="60"/>
      <c r="J831" s="60"/>
      <c r="K831" s="61">
        <f t="shared" si="32"/>
        <v>0</v>
      </c>
      <c r="L831" s="62" t="s">
        <v>75</v>
      </c>
      <c r="M831" s="67"/>
      <c r="N831" s="69" t="e">
        <f t="shared" si="33"/>
        <v>#DIV/0!</v>
      </c>
    </row>
    <row r="832" spans="2:14" x14ac:dyDescent="0.25">
      <c r="B832" s="57"/>
      <c r="C832" s="64"/>
      <c r="D832" s="58"/>
      <c r="E832" s="58"/>
      <c r="F832" s="65"/>
      <c r="G832" s="65"/>
      <c r="H832" s="66"/>
      <c r="I832" s="60"/>
      <c r="J832" s="60"/>
      <c r="K832" s="61">
        <f t="shared" si="32"/>
        <v>0</v>
      </c>
      <c r="L832" s="62" t="s">
        <v>75</v>
      </c>
      <c r="M832" s="67"/>
      <c r="N832" s="69" t="e">
        <f t="shared" si="33"/>
        <v>#DIV/0!</v>
      </c>
    </row>
    <row r="833" spans="2:14" x14ac:dyDescent="0.25">
      <c r="B833" s="57"/>
      <c r="C833" s="64"/>
      <c r="D833" s="58"/>
      <c r="E833" s="58"/>
      <c r="F833" s="65"/>
      <c r="G833" s="65"/>
      <c r="H833" s="66"/>
      <c r="I833" s="60"/>
      <c r="J833" s="60"/>
      <c r="K833" s="61">
        <f t="shared" si="32"/>
        <v>0</v>
      </c>
      <c r="L833" s="62" t="s">
        <v>75</v>
      </c>
      <c r="M833" s="67"/>
      <c r="N833" s="69" t="e">
        <f t="shared" si="33"/>
        <v>#DIV/0!</v>
      </c>
    </row>
    <row r="834" spans="2:14" x14ac:dyDescent="0.25">
      <c r="B834" s="57"/>
      <c r="C834" s="64"/>
      <c r="D834" s="58"/>
      <c r="E834" s="58"/>
      <c r="F834" s="65"/>
      <c r="G834" s="65"/>
      <c r="H834" s="66"/>
      <c r="I834" s="60"/>
      <c r="J834" s="60"/>
      <c r="K834" s="61">
        <f t="shared" si="32"/>
        <v>0</v>
      </c>
      <c r="L834" s="62" t="s">
        <v>75</v>
      </c>
      <c r="M834" s="67"/>
      <c r="N834" s="69" t="e">
        <f t="shared" si="33"/>
        <v>#DIV/0!</v>
      </c>
    </row>
    <row r="835" spans="2:14" x14ac:dyDescent="0.25">
      <c r="B835" s="57"/>
      <c r="C835" s="64"/>
      <c r="D835" s="58"/>
      <c r="E835" s="58"/>
      <c r="F835" s="65"/>
      <c r="G835" s="65"/>
      <c r="H835" s="66"/>
      <c r="I835" s="60"/>
      <c r="J835" s="60"/>
      <c r="K835" s="61">
        <f t="shared" si="32"/>
        <v>0</v>
      </c>
      <c r="L835" s="62" t="s">
        <v>75</v>
      </c>
      <c r="M835" s="67"/>
      <c r="N835" s="69" t="e">
        <f t="shared" si="33"/>
        <v>#DIV/0!</v>
      </c>
    </row>
    <row r="836" spans="2:14" x14ac:dyDescent="0.25">
      <c r="B836" s="57"/>
      <c r="C836" s="64"/>
      <c r="D836" s="58"/>
      <c r="E836" s="58"/>
      <c r="F836" s="65"/>
      <c r="G836" s="65"/>
      <c r="H836" s="66"/>
      <c r="I836" s="60"/>
      <c r="J836" s="60"/>
      <c r="K836" s="61">
        <f t="shared" si="32"/>
        <v>0</v>
      </c>
      <c r="L836" s="62" t="s">
        <v>75</v>
      </c>
      <c r="M836" s="67"/>
      <c r="N836" s="69" t="e">
        <f t="shared" si="33"/>
        <v>#DIV/0!</v>
      </c>
    </row>
    <row r="837" spans="2:14" x14ac:dyDescent="0.25">
      <c r="B837" s="57"/>
      <c r="C837" s="64"/>
      <c r="D837" s="58"/>
      <c r="E837" s="58"/>
      <c r="F837" s="65"/>
      <c r="G837" s="65"/>
      <c r="H837" s="66"/>
      <c r="I837" s="60"/>
      <c r="J837" s="60"/>
      <c r="K837" s="61">
        <f t="shared" si="32"/>
        <v>0</v>
      </c>
      <c r="L837" s="62" t="s">
        <v>75</v>
      </c>
      <c r="M837" s="67"/>
      <c r="N837" s="69" t="e">
        <f t="shared" si="33"/>
        <v>#DIV/0!</v>
      </c>
    </row>
    <row r="838" spans="2:14" x14ac:dyDescent="0.25">
      <c r="B838" s="57"/>
      <c r="C838" s="64"/>
      <c r="D838" s="58"/>
      <c r="E838" s="58"/>
      <c r="F838" s="65"/>
      <c r="G838" s="65"/>
      <c r="H838" s="66"/>
      <c r="I838" s="60"/>
      <c r="J838" s="60"/>
      <c r="K838" s="61">
        <f t="shared" si="32"/>
        <v>0</v>
      </c>
      <c r="L838" s="62" t="s">
        <v>75</v>
      </c>
      <c r="M838" s="67"/>
      <c r="N838" s="69" t="e">
        <f t="shared" si="33"/>
        <v>#DIV/0!</v>
      </c>
    </row>
    <row r="839" spans="2:14" x14ac:dyDescent="0.25">
      <c r="B839" s="57"/>
      <c r="C839" s="64"/>
      <c r="D839" s="58"/>
      <c r="E839" s="58"/>
      <c r="F839" s="65"/>
      <c r="G839" s="65"/>
      <c r="H839" s="66"/>
      <c r="I839" s="60"/>
      <c r="J839" s="60"/>
      <c r="K839" s="61">
        <f t="shared" si="32"/>
        <v>0</v>
      </c>
      <c r="L839" s="62" t="s">
        <v>75</v>
      </c>
      <c r="M839" s="67"/>
      <c r="N839" s="69" t="e">
        <f t="shared" si="33"/>
        <v>#DIV/0!</v>
      </c>
    </row>
    <row r="840" spans="2:14" x14ac:dyDescent="0.25">
      <c r="B840" s="57"/>
      <c r="C840" s="64"/>
      <c r="D840" s="58"/>
      <c r="E840" s="58"/>
      <c r="F840" s="65"/>
      <c r="G840" s="65"/>
      <c r="H840" s="66"/>
      <c r="I840" s="60"/>
      <c r="J840" s="60"/>
      <c r="K840" s="61">
        <f t="shared" si="32"/>
        <v>0</v>
      </c>
      <c r="L840" s="62" t="s">
        <v>75</v>
      </c>
      <c r="M840" s="67"/>
      <c r="N840" s="69" t="e">
        <f t="shared" si="33"/>
        <v>#DIV/0!</v>
      </c>
    </row>
    <row r="841" spans="2:14" x14ac:dyDescent="0.25">
      <c r="B841" s="57"/>
      <c r="C841" s="64"/>
      <c r="D841" s="58"/>
      <c r="E841" s="58"/>
      <c r="F841" s="65"/>
      <c r="G841" s="65"/>
      <c r="H841" s="66"/>
      <c r="I841" s="60"/>
      <c r="J841" s="60"/>
      <c r="K841" s="61">
        <f t="shared" si="32"/>
        <v>0</v>
      </c>
      <c r="L841" s="62" t="s">
        <v>75</v>
      </c>
      <c r="M841" s="67"/>
      <c r="N841" s="69" t="e">
        <f t="shared" si="33"/>
        <v>#DIV/0!</v>
      </c>
    </row>
    <row r="842" spans="2:14" x14ac:dyDescent="0.25">
      <c r="B842" s="57"/>
      <c r="C842" s="64"/>
      <c r="D842" s="58"/>
      <c r="E842" s="58"/>
      <c r="F842" s="65"/>
      <c r="G842" s="65"/>
      <c r="H842" s="66"/>
      <c r="I842" s="60"/>
      <c r="J842" s="60"/>
      <c r="K842" s="61">
        <f t="shared" si="32"/>
        <v>0</v>
      </c>
      <c r="L842" s="62" t="s">
        <v>75</v>
      </c>
      <c r="M842" s="67"/>
      <c r="N842" s="69" t="e">
        <f t="shared" si="33"/>
        <v>#DIV/0!</v>
      </c>
    </row>
    <row r="843" spans="2:14" x14ac:dyDescent="0.25">
      <c r="B843" s="57"/>
      <c r="C843" s="64"/>
      <c r="D843" s="58"/>
      <c r="E843" s="58"/>
      <c r="F843" s="65"/>
      <c r="G843" s="65"/>
      <c r="H843" s="66"/>
      <c r="I843" s="60"/>
      <c r="J843" s="60"/>
      <c r="K843" s="61">
        <f t="shared" si="32"/>
        <v>0</v>
      </c>
      <c r="L843" s="62" t="s">
        <v>75</v>
      </c>
      <c r="M843" s="67"/>
      <c r="N843" s="69" t="e">
        <f t="shared" si="33"/>
        <v>#DIV/0!</v>
      </c>
    </row>
    <row r="844" spans="2:14" x14ac:dyDescent="0.25">
      <c r="B844" s="57"/>
      <c r="C844" s="64"/>
      <c r="D844" s="58"/>
      <c r="E844" s="58"/>
      <c r="F844" s="65"/>
      <c r="G844" s="65"/>
      <c r="H844" s="66"/>
      <c r="I844" s="60"/>
      <c r="J844" s="60"/>
      <c r="K844" s="61">
        <f t="shared" si="32"/>
        <v>0</v>
      </c>
      <c r="L844" s="62" t="s">
        <v>75</v>
      </c>
      <c r="M844" s="67"/>
      <c r="N844" s="69" t="e">
        <f t="shared" si="33"/>
        <v>#DIV/0!</v>
      </c>
    </row>
    <row r="845" spans="2:14" x14ac:dyDescent="0.25">
      <c r="B845" s="57"/>
      <c r="C845" s="64"/>
      <c r="D845" s="58"/>
      <c r="E845" s="58"/>
      <c r="F845" s="65"/>
      <c r="G845" s="65"/>
      <c r="H845" s="66"/>
      <c r="I845" s="60"/>
      <c r="J845" s="60"/>
      <c r="K845" s="61">
        <f t="shared" si="32"/>
        <v>0</v>
      </c>
      <c r="L845" s="62" t="s">
        <v>75</v>
      </c>
      <c r="M845" s="67"/>
      <c r="N845" s="69" t="e">
        <f t="shared" si="33"/>
        <v>#DIV/0!</v>
      </c>
    </row>
    <row r="846" spans="2:14" x14ac:dyDescent="0.25">
      <c r="B846" s="57"/>
      <c r="C846" s="64"/>
      <c r="D846" s="58"/>
      <c r="E846" s="58"/>
      <c r="F846" s="65"/>
      <c r="G846" s="65"/>
      <c r="H846" s="66"/>
      <c r="I846" s="60"/>
      <c r="J846" s="60"/>
      <c r="K846" s="61">
        <f t="shared" si="32"/>
        <v>0</v>
      </c>
      <c r="L846" s="62" t="s">
        <v>75</v>
      </c>
      <c r="M846" s="67"/>
      <c r="N846" s="69" t="e">
        <f t="shared" si="33"/>
        <v>#DIV/0!</v>
      </c>
    </row>
    <row r="847" spans="2:14" x14ac:dyDescent="0.25">
      <c r="B847" s="57"/>
      <c r="C847" s="64"/>
      <c r="D847" s="58"/>
      <c r="E847" s="58"/>
      <c r="F847" s="65"/>
      <c r="G847" s="65"/>
      <c r="H847" s="66"/>
      <c r="I847" s="60"/>
      <c r="J847" s="60"/>
      <c r="K847" s="61">
        <f t="shared" si="32"/>
        <v>0</v>
      </c>
      <c r="L847" s="62" t="s">
        <v>75</v>
      </c>
      <c r="M847" s="67"/>
      <c r="N847" s="69" t="e">
        <f t="shared" si="33"/>
        <v>#DIV/0!</v>
      </c>
    </row>
    <row r="848" spans="2:14" x14ac:dyDescent="0.25">
      <c r="B848" s="57"/>
      <c r="C848" s="64"/>
      <c r="D848" s="58"/>
      <c r="E848" s="58"/>
      <c r="F848" s="65"/>
      <c r="G848" s="65"/>
      <c r="H848" s="66"/>
      <c r="I848" s="60"/>
      <c r="J848" s="60"/>
      <c r="K848" s="61">
        <f t="shared" si="32"/>
        <v>0</v>
      </c>
      <c r="L848" s="62" t="s">
        <v>75</v>
      </c>
      <c r="M848" s="67"/>
      <c r="N848" s="69" t="e">
        <f t="shared" si="33"/>
        <v>#DIV/0!</v>
      </c>
    </row>
    <row r="849" spans="2:14" x14ac:dyDescent="0.25">
      <c r="B849" s="57"/>
      <c r="C849" s="64"/>
      <c r="D849" s="58"/>
      <c r="E849" s="58"/>
      <c r="F849" s="65"/>
      <c r="G849" s="65"/>
      <c r="H849" s="66"/>
      <c r="I849" s="60"/>
      <c r="J849" s="60"/>
      <c r="K849" s="61">
        <f t="shared" si="32"/>
        <v>0</v>
      </c>
      <c r="L849" s="62" t="s">
        <v>75</v>
      </c>
      <c r="M849" s="67"/>
      <c r="N849" s="69" t="e">
        <f t="shared" si="33"/>
        <v>#DIV/0!</v>
      </c>
    </row>
    <row r="850" spans="2:14" x14ac:dyDescent="0.25">
      <c r="B850" s="57"/>
      <c r="C850" s="64"/>
      <c r="D850" s="58"/>
      <c r="E850" s="58"/>
      <c r="F850" s="65"/>
      <c r="G850" s="65"/>
      <c r="H850" s="66"/>
      <c r="I850" s="60"/>
      <c r="J850" s="60"/>
      <c r="K850" s="61">
        <f t="shared" si="32"/>
        <v>0</v>
      </c>
      <c r="L850" s="62" t="s">
        <v>75</v>
      </c>
      <c r="M850" s="67"/>
      <c r="N850" s="69" t="e">
        <f t="shared" si="33"/>
        <v>#DIV/0!</v>
      </c>
    </row>
    <row r="851" spans="2:14" x14ac:dyDescent="0.25">
      <c r="B851" s="57"/>
      <c r="C851" s="64"/>
      <c r="D851" s="58"/>
      <c r="E851" s="58"/>
      <c r="F851" s="65"/>
      <c r="G851" s="65"/>
      <c r="H851" s="66"/>
      <c r="I851" s="60"/>
      <c r="J851" s="60"/>
      <c r="K851" s="61">
        <f t="shared" si="32"/>
        <v>0</v>
      </c>
      <c r="L851" s="62" t="s">
        <v>75</v>
      </c>
      <c r="M851" s="67"/>
      <c r="N851" s="69" t="e">
        <f t="shared" si="33"/>
        <v>#DIV/0!</v>
      </c>
    </row>
    <row r="852" spans="2:14" x14ac:dyDescent="0.25">
      <c r="B852" s="57"/>
      <c r="C852" s="64"/>
      <c r="D852" s="58"/>
      <c r="E852" s="58"/>
      <c r="F852" s="65"/>
      <c r="G852" s="65"/>
      <c r="H852" s="66"/>
      <c r="I852" s="60"/>
      <c r="J852" s="60"/>
      <c r="K852" s="61">
        <f t="shared" si="32"/>
        <v>0</v>
      </c>
      <c r="L852" s="62" t="s">
        <v>75</v>
      </c>
      <c r="M852" s="67"/>
      <c r="N852" s="69" t="e">
        <f t="shared" si="33"/>
        <v>#DIV/0!</v>
      </c>
    </row>
    <row r="853" spans="2:14" x14ac:dyDescent="0.25">
      <c r="B853" s="57"/>
      <c r="C853" s="64"/>
      <c r="D853" s="58"/>
      <c r="E853" s="58"/>
      <c r="F853" s="65"/>
      <c r="G853" s="65"/>
      <c r="H853" s="66"/>
      <c r="I853" s="60"/>
      <c r="J853" s="60"/>
      <c r="K853" s="61">
        <f t="shared" si="32"/>
        <v>0</v>
      </c>
      <c r="L853" s="62" t="s">
        <v>75</v>
      </c>
      <c r="M853" s="67"/>
      <c r="N853" s="69" t="e">
        <f t="shared" si="33"/>
        <v>#DIV/0!</v>
      </c>
    </row>
    <row r="854" spans="2:14" x14ac:dyDescent="0.25">
      <c r="B854" s="57"/>
      <c r="C854" s="64"/>
      <c r="D854" s="58"/>
      <c r="E854" s="58"/>
      <c r="F854" s="65"/>
      <c r="G854" s="65"/>
      <c r="H854" s="66"/>
      <c r="I854" s="60"/>
      <c r="J854" s="60"/>
      <c r="K854" s="61">
        <f t="shared" si="32"/>
        <v>0</v>
      </c>
      <c r="L854" s="62" t="s">
        <v>75</v>
      </c>
      <c r="M854" s="67"/>
      <c r="N854" s="69" t="e">
        <f t="shared" si="33"/>
        <v>#DIV/0!</v>
      </c>
    </row>
    <row r="855" spans="2:14" x14ac:dyDescent="0.25">
      <c r="B855" s="57"/>
      <c r="C855" s="64"/>
      <c r="D855" s="58"/>
      <c r="E855" s="58"/>
      <c r="F855" s="65"/>
      <c r="G855" s="65"/>
      <c r="H855" s="66"/>
      <c r="I855" s="60"/>
      <c r="J855" s="60"/>
      <c r="K855" s="61">
        <f t="shared" si="32"/>
        <v>0</v>
      </c>
      <c r="L855" s="62" t="s">
        <v>75</v>
      </c>
      <c r="M855" s="67"/>
      <c r="N855" s="69" t="e">
        <f t="shared" si="33"/>
        <v>#DIV/0!</v>
      </c>
    </row>
    <row r="856" spans="2:14" x14ac:dyDescent="0.25">
      <c r="B856" s="57"/>
      <c r="C856" s="64"/>
      <c r="D856" s="58"/>
      <c r="E856" s="58"/>
      <c r="F856" s="65"/>
      <c r="G856" s="65"/>
      <c r="H856" s="66"/>
      <c r="I856" s="60"/>
      <c r="J856" s="60"/>
      <c r="K856" s="61">
        <f t="shared" si="32"/>
        <v>0</v>
      </c>
      <c r="L856" s="62" t="s">
        <v>75</v>
      </c>
      <c r="M856" s="67"/>
      <c r="N856" s="69" t="e">
        <f t="shared" si="33"/>
        <v>#DIV/0!</v>
      </c>
    </row>
    <row r="857" spans="2:14" x14ac:dyDescent="0.25">
      <c r="B857" s="57"/>
      <c r="C857" s="64"/>
      <c r="D857" s="58"/>
      <c r="E857" s="58"/>
      <c r="F857" s="65"/>
      <c r="G857" s="65"/>
      <c r="H857" s="66"/>
      <c r="I857" s="60"/>
      <c r="J857" s="60"/>
      <c r="K857" s="61">
        <f t="shared" si="32"/>
        <v>0</v>
      </c>
      <c r="L857" s="62" t="s">
        <v>75</v>
      </c>
      <c r="M857" s="67"/>
      <c r="N857" s="69" t="e">
        <f t="shared" si="33"/>
        <v>#DIV/0!</v>
      </c>
    </row>
    <row r="858" spans="2:14" x14ac:dyDescent="0.25">
      <c r="B858" s="57"/>
      <c r="C858" s="64"/>
      <c r="D858" s="58"/>
      <c r="E858" s="58"/>
      <c r="F858" s="65"/>
      <c r="G858" s="65"/>
      <c r="H858" s="66"/>
      <c r="I858" s="60"/>
      <c r="J858" s="60"/>
      <c r="K858" s="61">
        <f t="shared" si="32"/>
        <v>0</v>
      </c>
      <c r="L858" s="62" t="s">
        <v>75</v>
      </c>
      <c r="M858" s="67"/>
      <c r="N858" s="69" t="e">
        <f t="shared" si="33"/>
        <v>#DIV/0!</v>
      </c>
    </row>
    <row r="859" spans="2:14" x14ac:dyDescent="0.25">
      <c r="B859" s="57"/>
      <c r="C859" s="64"/>
      <c r="D859" s="58"/>
      <c r="E859" s="58"/>
      <c r="F859" s="65"/>
      <c r="G859" s="65"/>
      <c r="H859" s="66"/>
      <c r="I859" s="60"/>
      <c r="J859" s="60"/>
      <c r="K859" s="61">
        <f t="shared" si="32"/>
        <v>0</v>
      </c>
      <c r="L859" s="62" t="s">
        <v>75</v>
      </c>
      <c r="M859" s="67"/>
      <c r="N859" s="69" t="e">
        <f t="shared" si="33"/>
        <v>#DIV/0!</v>
      </c>
    </row>
    <row r="860" spans="2:14" x14ac:dyDescent="0.25">
      <c r="B860" s="57"/>
      <c r="C860" s="64"/>
      <c r="D860" s="58"/>
      <c r="E860" s="58"/>
      <c r="F860" s="65"/>
      <c r="G860" s="65"/>
      <c r="H860" s="66"/>
      <c r="I860" s="60"/>
      <c r="J860" s="60"/>
      <c r="K860" s="61">
        <f t="shared" si="32"/>
        <v>0</v>
      </c>
      <c r="L860" s="62" t="s">
        <v>75</v>
      </c>
      <c r="M860" s="67"/>
      <c r="N860" s="69" t="e">
        <f t="shared" si="33"/>
        <v>#DIV/0!</v>
      </c>
    </row>
    <row r="861" spans="2:14" x14ac:dyDescent="0.25">
      <c r="B861" s="57"/>
      <c r="C861" s="64"/>
      <c r="D861" s="58"/>
      <c r="E861" s="58"/>
      <c r="F861" s="65"/>
      <c r="G861" s="65"/>
      <c r="H861" s="66"/>
      <c r="I861" s="60"/>
      <c r="J861" s="60"/>
      <c r="K861" s="61">
        <f t="shared" si="32"/>
        <v>0</v>
      </c>
      <c r="L861" s="62" t="s">
        <v>75</v>
      </c>
      <c r="M861" s="67"/>
      <c r="N861" s="69" t="e">
        <f t="shared" si="33"/>
        <v>#DIV/0!</v>
      </c>
    </row>
    <row r="862" spans="2:14" x14ac:dyDescent="0.25">
      <c r="B862" s="57"/>
      <c r="C862" s="64"/>
      <c r="D862" s="58"/>
      <c r="E862" s="58"/>
      <c r="F862" s="65"/>
      <c r="G862" s="65"/>
      <c r="H862" s="66"/>
      <c r="I862" s="60"/>
      <c r="J862" s="60"/>
      <c r="K862" s="61">
        <f t="shared" si="32"/>
        <v>0</v>
      </c>
      <c r="L862" s="62" t="s">
        <v>75</v>
      </c>
      <c r="M862" s="67"/>
      <c r="N862" s="69" t="e">
        <f t="shared" si="33"/>
        <v>#DIV/0!</v>
      </c>
    </row>
    <row r="863" spans="2:14" x14ac:dyDescent="0.25">
      <c r="B863" s="57"/>
      <c r="C863" s="64"/>
      <c r="D863" s="58"/>
      <c r="E863" s="58"/>
      <c r="F863" s="65"/>
      <c r="G863" s="65"/>
      <c r="H863" s="66"/>
      <c r="I863" s="60"/>
      <c r="J863" s="60"/>
      <c r="K863" s="61">
        <f t="shared" si="32"/>
        <v>0</v>
      </c>
      <c r="L863" s="62" t="s">
        <v>75</v>
      </c>
      <c r="M863" s="67"/>
      <c r="N863" s="69" t="e">
        <f t="shared" si="33"/>
        <v>#DIV/0!</v>
      </c>
    </row>
    <row r="864" spans="2:14" x14ac:dyDescent="0.25">
      <c r="B864" s="57"/>
      <c r="C864" s="64"/>
      <c r="D864" s="58"/>
      <c r="E864" s="58"/>
      <c r="F864" s="65"/>
      <c r="G864" s="65"/>
      <c r="H864" s="66"/>
      <c r="I864" s="60"/>
      <c r="J864" s="60"/>
      <c r="K864" s="61">
        <f t="shared" si="32"/>
        <v>0</v>
      </c>
      <c r="L864" s="62" t="s">
        <v>75</v>
      </c>
      <c r="M864" s="67"/>
      <c r="N864" s="69" t="e">
        <f t="shared" si="33"/>
        <v>#DIV/0!</v>
      </c>
    </row>
    <row r="865" spans="2:14" x14ac:dyDescent="0.25">
      <c r="B865" s="57"/>
      <c r="C865" s="64"/>
      <c r="D865" s="58"/>
      <c r="E865" s="58"/>
      <c r="F865" s="65"/>
      <c r="G865" s="65"/>
      <c r="H865" s="66"/>
      <c r="I865" s="60"/>
      <c r="J865" s="60"/>
      <c r="K865" s="61">
        <f t="shared" si="32"/>
        <v>0</v>
      </c>
      <c r="L865" s="62" t="s">
        <v>75</v>
      </c>
      <c r="M865" s="67"/>
      <c r="N865" s="69" t="e">
        <f t="shared" si="33"/>
        <v>#DIV/0!</v>
      </c>
    </row>
    <row r="866" spans="2:14" x14ac:dyDescent="0.25">
      <c r="B866" s="57"/>
      <c r="C866" s="64"/>
      <c r="D866" s="58"/>
      <c r="E866" s="58"/>
      <c r="F866" s="65"/>
      <c r="G866" s="65"/>
      <c r="H866" s="66"/>
      <c r="I866" s="60"/>
      <c r="J866" s="60"/>
      <c r="K866" s="61">
        <f t="shared" si="32"/>
        <v>0</v>
      </c>
      <c r="L866" s="62" t="s">
        <v>75</v>
      </c>
      <c r="M866" s="67"/>
      <c r="N866" s="69" t="e">
        <f t="shared" si="33"/>
        <v>#DIV/0!</v>
      </c>
    </row>
    <row r="867" spans="2:14" x14ac:dyDescent="0.25">
      <c r="B867" s="57"/>
      <c r="C867" s="64"/>
      <c r="D867" s="58"/>
      <c r="E867" s="58"/>
      <c r="F867" s="65"/>
      <c r="G867" s="65"/>
      <c r="H867" s="66"/>
      <c r="I867" s="60"/>
      <c r="J867" s="60"/>
      <c r="K867" s="61">
        <f t="shared" si="32"/>
        <v>0</v>
      </c>
      <c r="L867" s="62" t="s">
        <v>75</v>
      </c>
      <c r="M867" s="67"/>
      <c r="N867" s="69" t="e">
        <f t="shared" si="33"/>
        <v>#DIV/0!</v>
      </c>
    </row>
    <row r="868" spans="2:14" x14ac:dyDescent="0.25">
      <c r="B868" s="57"/>
      <c r="C868" s="64"/>
      <c r="D868" s="58"/>
      <c r="E868" s="58"/>
      <c r="F868" s="65"/>
      <c r="G868" s="65"/>
      <c r="H868" s="66"/>
      <c r="I868" s="60"/>
      <c r="J868" s="60"/>
      <c r="K868" s="61">
        <f t="shared" si="32"/>
        <v>0</v>
      </c>
      <c r="L868" s="62" t="s">
        <v>75</v>
      </c>
      <c r="M868" s="67"/>
      <c r="N868" s="69" t="e">
        <f t="shared" si="33"/>
        <v>#DIV/0!</v>
      </c>
    </row>
    <row r="869" spans="2:14" x14ac:dyDescent="0.25">
      <c r="B869" s="57"/>
      <c r="C869" s="64"/>
      <c r="D869" s="58"/>
      <c r="E869" s="58"/>
      <c r="F869" s="65"/>
      <c r="G869" s="65"/>
      <c r="H869" s="66"/>
      <c r="I869" s="60"/>
      <c r="J869" s="60"/>
      <c r="K869" s="61">
        <f t="shared" si="32"/>
        <v>0</v>
      </c>
      <c r="L869" s="62" t="s">
        <v>75</v>
      </c>
      <c r="M869" s="67"/>
      <c r="N869" s="69" t="e">
        <f t="shared" si="33"/>
        <v>#DIV/0!</v>
      </c>
    </row>
    <row r="870" spans="2:14" x14ac:dyDescent="0.25">
      <c r="B870" s="57"/>
      <c r="C870" s="64"/>
      <c r="D870" s="58"/>
      <c r="E870" s="58"/>
      <c r="F870" s="65"/>
      <c r="G870" s="65"/>
      <c r="H870" s="66"/>
      <c r="I870" s="60"/>
      <c r="J870" s="60"/>
      <c r="K870" s="61">
        <f t="shared" si="32"/>
        <v>0</v>
      </c>
      <c r="L870" s="62" t="s">
        <v>75</v>
      </c>
      <c r="M870" s="67"/>
      <c r="N870" s="69" t="e">
        <f t="shared" si="33"/>
        <v>#DIV/0!</v>
      </c>
    </row>
    <row r="871" spans="2:14" x14ac:dyDescent="0.25">
      <c r="B871" s="57"/>
      <c r="C871" s="64"/>
      <c r="D871" s="58"/>
      <c r="E871" s="58"/>
      <c r="F871" s="65"/>
      <c r="G871" s="65"/>
      <c r="H871" s="66"/>
      <c r="I871" s="60"/>
      <c r="J871" s="60"/>
      <c r="K871" s="61">
        <f t="shared" si="32"/>
        <v>0</v>
      </c>
      <c r="L871" s="62" t="s">
        <v>75</v>
      </c>
      <c r="M871" s="67"/>
      <c r="N871" s="69" t="e">
        <f t="shared" si="33"/>
        <v>#DIV/0!</v>
      </c>
    </row>
    <row r="872" spans="2:14" x14ac:dyDescent="0.25">
      <c r="B872" s="57"/>
      <c r="C872" s="64"/>
      <c r="D872" s="58"/>
      <c r="E872" s="58"/>
      <c r="F872" s="65"/>
      <c r="G872" s="65"/>
      <c r="H872" s="66"/>
      <c r="I872" s="60"/>
      <c r="J872" s="60"/>
      <c r="K872" s="61">
        <f t="shared" si="32"/>
        <v>0</v>
      </c>
      <c r="L872" s="62" t="s">
        <v>75</v>
      </c>
      <c r="M872" s="67"/>
      <c r="N872" s="69" t="e">
        <f t="shared" si="33"/>
        <v>#DIV/0!</v>
      </c>
    </row>
    <row r="873" spans="2:14" x14ac:dyDescent="0.25">
      <c r="B873" s="57"/>
      <c r="C873" s="64"/>
      <c r="D873" s="58"/>
      <c r="E873" s="58"/>
      <c r="F873" s="65"/>
      <c r="G873" s="65"/>
      <c r="H873" s="66"/>
      <c r="I873" s="60"/>
      <c r="J873" s="60"/>
      <c r="K873" s="61">
        <f t="shared" si="32"/>
        <v>0</v>
      </c>
      <c r="L873" s="62" t="s">
        <v>75</v>
      </c>
      <c r="M873" s="67"/>
      <c r="N873" s="69" t="e">
        <f t="shared" si="33"/>
        <v>#DIV/0!</v>
      </c>
    </row>
    <row r="874" spans="2:14" x14ac:dyDescent="0.25">
      <c r="B874" s="57"/>
      <c r="C874" s="64"/>
      <c r="D874" s="58"/>
      <c r="E874" s="58"/>
      <c r="F874" s="65"/>
      <c r="G874" s="65"/>
      <c r="H874" s="66"/>
      <c r="I874" s="60"/>
      <c r="J874" s="60"/>
      <c r="K874" s="61">
        <f t="shared" si="32"/>
        <v>0</v>
      </c>
      <c r="L874" s="62" t="s">
        <v>75</v>
      </c>
      <c r="M874" s="67"/>
      <c r="N874" s="69" t="e">
        <f t="shared" si="33"/>
        <v>#DIV/0!</v>
      </c>
    </row>
    <row r="875" spans="2:14" x14ac:dyDescent="0.25">
      <c r="B875" s="57"/>
      <c r="C875" s="64"/>
      <c r="D875" s="58"/>
      <c r="E875" s="58"/>
      <c r="F875" s="65"/>
      <c r="G875" s="65"/>
      <c r="H875" s="66"/>
      <c r="I875" s="60"/>
      <c r="J875" s="60"/>
      <c r="K875" s="61">
        <f t="shared" si="32"/>
        <v>0</v>
      </c>
      <c r="L875" s="62" t="s">
        <v>75</v>
      </c>
      <c r="M875" s="67"/>
      <c r="N875" s="69" t="e">
        <f t="shared" si="33"/>
        <v>#DIV/0!</v>
      </c>
    </row>
    <row r="876" spans="2:14" x14ac:dyDescent="0.25">
      <c r="B876" s="57"/>
      <c r="C876" s="64"/>
      <c r="D876" s="58"/>
      <c r="E876" s="58"/>
      <c r="F876" s="65"/>
      <c r="G876" s="65"/>
      <c r="H876" s="66"/>
      <c r="I876" s="60"/>
      <c r="J876" s="60"/>
      <c r="K876" s="61">
        <f t="shared" si="32"/>
        <v>0</v>
      </c>
      <c r="L876" s="62" t="s">
        <v>75</v>
      </c>
      <c r="M876" s="67"/>
      <c r="N876" s="69" t="e">
        <f t="shared" si="33"/>
        <v>#DIV/0!</v>
      </c>
    </row>
    <row r="877" spans="2:14" x14ac:dyDescent="0.25">
      <c r="B877" s="57"/>
      <c r="C877" s="64"/>
      <c r="D877" s="58"/>
      <c r="E877" s="58"/>
      <c r="F877" s="65"/>
      <c r="G877" s="65"/>
      <c r="H877" s="66"/>
      <c r="I877" s="60"/>
      <c r="J877" s="60"/>
      <c r="K877" s="61">
        <f t="shared" si="32"/>
        <v>0</v>
      </c>
      <c r="L877" s="62" t="s">
        <v>75</v>
      </c>
      <c r="M877" s="67"/>
      <c r="N877" s="69" t="e">
        <f t="shared" si="33"/>
        <v>#DIV/0!</v>
      </c>
    </row>
    <row r="878" spans="2:14" x14ac:dyDescent="0.25">
      <c r="B878" s="57"/>
      <c r="C878" s="64"/>
      <c r="D878" s="58"/>
      <c r="E878" s="58"/>
      <c r="F878" s="65"/>
      <c r="G878" s="65"/>
      <c r="H878" s="66"/>
      <c r="I878" s="60"/>
      <c r="J878" s="60"/>
      <c r="K878" s="61">
        <f t="shared" si="32"/>
        <v>0</v>
      </c>
      <c r="L878" s="62" t="s">
        <v>75</v>
      </c>
      <c r="M878" s="67"/>
      <c r="N878" s="69" t="e">
        <f t="shared" si="33"/>
        <v>#DIV/0!</v>
      </c>
    </row>
    <row r="879" spans="2:14" x14ac:dyDescent="0.25">
      <c r="B879" s="57"/>
      <c r="C879" s="64"/>
      <c r="D879" s="58"/>
      <c r="E879" s="58"/>
      <c r="F879" s="65"/>
      <c r="G879" s="65"/>
      <c r="H879" s="66"/>
      <c r="I879" s="60"/>
      <c r="J879" s="60"/>
      <c r="K879" s="61">
        <f t="shared" si="32"/>
        <v>0</v>
      </c>
      <c r="L879" s="62" t="s">
        <v>75</v>
      </c>
      <c r="M879" s="67"/>
      <c r="N879" s="69" t="e">
        <f t="shared" si="33"/>
        <v>#DIV/0!</v>
      </c>
    </row>
    <row r="880" spans="2:14" x14ac:dyDescent="0.25">
      <c r="B880" s="57"/>
      <c r="C880" s="64"/>
      <c r="D880" s="58"/>
      <c r="E880" s="58"/>
      <c r="F880" s="65"/>
      <c r="G880" s="65"/>
      <c r="H880" s="66"/>
      <c r="I880" s="60"/>
      <c r="J880" s="60"/>
      <c r="K880" s="61">
        <f t="shared" si="32"/>
        <v>0</v>
      </c>
      <c r="L880" s="62" t="s">
        <v>75</v>
      </c>
      <c r="M880" s="67"/>
      <c r="N880" s="69" t="e">
        <f t="shared" si="33"/>
        <v>#DIV/0!</v>
      </c>
    </row>
    <row r="881" spans="2:14" x14ac:dyDescent="0.25">
      <c r="B881" s="57"/>
      <c r="C881" s="64"/>
      <c r="D881" s="58"/>
      <c r="E881" s="58"/>
      <c r="F881" s="65"/>
      <c r="G881" s="65"/>
      <c r="H881" s="66"/>
      <c r="I881" s="60"/>
      <c r="J881" s="60"/>
      <c r="K881" s="61">
        <f t="shared" si="32"/>
        <v>0</v>
      </c>
      <c r="L881" s="62" t="s">
        <v>75</v>
      </c>
      <c r="M881" s="67"/>
      <c r="N881" s="69" t="e">
        <f t="shared" si="33"/>
        <v>#DIV/0!</v>
      </c>
    </row>
    <row r="882" spans="2:14" x14ac:dyDescent="0.25">
      <c r="B882" s="57"/>
      <c r="C882" s="64"/>
      <c r="D882" s="58"/>
      <c r="E882" s="58"/>
      <c r="F882" s="65"/>
      <c r="G882" s="65"/>
      <c r="H882" s="66"/>
      <c r="I882" s="60"/>
      <c r="J882" s="60"/>
      <c r="K882" s="61">
        <f t="shared" si="32"/>
        <v>0</v>
      </c>
      <c r="L882" s="62" t="s">
        <v>75</v>
      </c>
      <c r="M882" s="67"/>
      <c r="N882" s="69" t="e">
        <f t="shared" si="33"/>
        <v>#DIV/0!</v>
      </c>
    </row>
    <row r="883" spans="2:14" x14ac:dyDescent="0.25">
      <c r="B883" s="57"/>
      <c r="C883" s="64"/>
      <c r="D883" s="58"/>
      <c r="E883" s="58"/>
      <c r="F883" s="65"/>
      <c r="G883" s="65"/>
      <c r="H883" s="66"/>
      <c r="I883" s="60"/>
      <c r="J883" s="60"/>
      <c r="K883" s="61">
        <f t="shared" si="32"/>
        <v>0</v>
      </c>
      <c r="L883" s="62" t="s">
        <v>75</v>
      </c>
      <c r="M883" s="67"/>
      <c r="N883" s="69" t="e">
        <f t="shared" si="33"/>
        <v>#DIV/0!</v>
      </c>
    </row>
    <row r="884" spans="2:14" x14ac:dyDescent="0.25">
      <c r="B884" s="57"/>
      <c r="C884" s="64"/>
      <c r="D884" s="58"/>
      <c r="E884" s="58"/>
      <c r="F884" s="65"/>
      <c r="G884" s="65"/>
      <c r="H884" s="66"/>
      <c r="I884" s="60"/>
      <c r="J884" s="60"/>
      <c r="K884" s="61">
        <f t="shared" si="32"/>
        <v>0</v>
      </c>
      <c r="L884" s="62" t="s">
        <v>75</v>
      </c>
      <c r="M884" s="67"/>
      <c r="N884" s="69" t="e">
        <f t="shared" si="33"/>
        <v>#DIV/0!</v>
      </c>
    </row>
    <row r="885" spans="2:14" x14ac:dyDescent="0.25">
      <c r="B885" s="57"/>
      <c r="C885" s="64"/>
      <c r="D885" s="58"/>
      <c r="E885" s="58"/>
      <c r="F885" s="65"/>
      <c r="G885" s="65"/>
      <c r="H885" s="66"/>
      <c r="I885" s="60"/>
      <c r="J885" s="60"/>
      <c r="K885" s="61">
        <f t="shared" si="32"/>
        <v>0</v>
      </c>
      <c r="L885" s="62" t="s">
        <v>75</v>
      </c>
      <c r="M885" s="67"/>
      <c r="N885" s="69" t="e">
        <f t="shared" si="33"/>
        <v>#DIV/0!</v>
      </c>
    </row>
    <row r="886" spans="2:14" x14ac:dyDescent="0.25">
      <c r="B886" s="57"/>
      <c r="C886" s="64"/>
      <c r="D886" s="58"/>
      <c r="E886" s="58"/>
      <c r="F886" s="65"/>
      <c r="G886" s="65"/>
      <c r="H886" s="66"/>
      <c r="I886" s="60"/>
      <c r="J886" s="60"/>
      <c r="K886" s="61">
        <f t="shared" si="32"/>
        <v>0</v>
      </c>
      <c r="L886" s="62" t="s">
        <v>75</v>
      </c>
      <c r="M886" s="67"/>
      <c r="N886" s="69" t="e">
        <f t="shared" si="33"/>
        <v>#DIV/0!</v>
      </c>
    </row>
    <row r="887" spans="2:14" x14ac:dyDescent="0.25">
      <c r="B887" s="57"/>
      <c r="C887" s="64"/>
      <c r="D887" s="58"/>
      <c r="E887" s="58"/>
      <c r="F887" s="65"/>
      <c r="G887" s="65"/>
      <c r="H887" s="66"/>
      <c r="I887" s="60"/>
      <c r="J887" s="60"/>
      <c r="K887" s="61">
        <f t="shared" si="32"/>
        <v>0</v>
      </c>
      <c r="L887" s="62" t="s">
        <v>75</v>
      </c>
      <c r="M887" s="67"/>
      <c r="N887" s="69" t="e">
        <f t="shared" si="33"/>
        <v>#DIV/0!</v>
      </c>
    </row>
    <row r="888" spans="2:14" x14ac:dyDescent="0.25">
      <c r="B888" s="57"/>
      <c r="C888" s="64"/>
      <c r="D888" s="58"/>
      <c r="E888" s="58"/>
      <c r="F888" s="65"/>
      <c r="G888" s="65"/>
      <c r="H888" s="66"/>
      <c r="I888" s="60"/>
      <c r="J888" s="60"/>
      <c r="K888" s="61">
        <f t="shared" si="32"/>
        <v>0</v>
      </c>
      <c r="L888" s="62" t="s">
        <v>75</v>
      </c>
      <c r="M888" s="67"/>
      <c r="N888" s="69" t="e">
        <f t="shared" si="33"/>
        <v>#DIV/0!</v>
      </c>
    </row>
    <row r="889" spans="2:14" x14ac:dyDescent="0.25">
      <c r="B889" s="57"/>
      <c r="C889" s="64"/>
      <c r="D889" s="58"/>
      <c r="E889" s="58"/>
      <c r="F889" s="65"/>
      <c r="G889" s="65"/>
      <c r="H889" s="66"/>
      <c r="I889" s="60"/>
      <c r="J889" s="60"/>
      <c r="K889" s="61">
        <f t="shared" si="32"/>
        <v>0</v>
      </c>
      <c r="L889" s="62" t="s">
        <v>75</v>
      </c>
      <c r="M889" s="67"/>
      <c r="N889" s="69" t="e">
        <f t="shared" si="33"/>
        <v>#DIV/0!</v>
      </c>
    </row>
    <row r="890" spans="2:14" x14ac:dyDescent="0.25">
      <c r="B890" s="57"/>
      <c r="C890" s="64"/>
      <c r="D890" s="58"/>
      <c r="E890" s="58"/>
      <c r="F890" s="65"/>
      <c r="G890" s="65"/>
      <c r="H890" s="66"/>
      <c r="I890" s="60"/>
      <c r="J890" s="60"/>
      <c r="K890" s="61">
        <f t="shared" ref="K890:K953" si="34">+J890-I890</f>
        <v>0</v>
      </c>
      <c r="L890" s="62" t="s">
        <v>75</v>
      </c>
      <c r="M890" s="67"/>
      <c r="N890" s="69" t="e">
        <f t="shared" ref="N890:N953" si="35">+K891/M891</f>
        <v>#DIV/0!</v>
      </c>
    </row>
    <row r="891" spans="2:14" x14ac:dyDescent="0.25">
      <c r="B891" s="57"/>
      <c r="C891" s="64"/>
      <c r="D891" s="58"/>
      <c r="E891" s="58"/>
      <c r="F891" s="65"/>
      <c r="G891" s="65"/>
      <c r="H891" s="66"/>
      <c r="I891" s="60"/>
      <c r="J891" s="60"/>
      <c r="K891" s="61">
        <f t="shared" si="34"/>
        <v>0</v>
      </c>
      <c r="L891" s="62" t="s">
        <v>75</v>
      </c>
      <c r="M891" s="67"/>
      <c r="N891" s="69" t="e">
        <f t="shared" si="35"/>
        <v>#DIV/0!</v>
      </c>
    </row>
    <row r="892" spans="2:14" x14ac:dyDescent="0.25">
      <c r="B892" s="57"/>
      <c r="C892" s="64"/>
      <c r="D892" s="58"/>
      <c r="E892" s="58"/>
      <c r="F892" s="65"/>
      <c r="G892" s="65"/>
      <c r="H892" s="66"/>
      <c r="I892" s="60"/>
      <c r="J892" s="60"/>
      <c r="K892" s="61">
        <f t="shared" si="34"/>
        <v>0</v>
      </c>
      <c r="L892" s="62" t="s">
        <v>75</v>
      </c>
      <c r="M892" s="67"/>
      <c r="N892" s="69" t="e">
        <f t="shared" si="35"/>
        <v>#DIV/0!</v>
      </c>
    </row>
    <row r="893" spans="2:14" x14ac:dyDescent="0.25">
      <c r="B893" s="57"/>
      <c r="C893" s="64"/>
      <c r="D893" s="58"/>
      <c r="E893" s="58"/>
      <c r="F893" s="65"/>
      <c r="G893" s="65"/>
      <c r="H893" s="66"/>
      <c r="I893" s="60"/>
      <c r="J893" s="60"/>
      <c r="K893" s="61">
        <f t="shared" si="34"/>
        <v>0</v>
      </c>
      <c r="L893" s="62" t="s">
        <v>75</v>
      </c>
      <c r="M893" s="67"/>
      <c r="N893" s="69" t="e">
        <f t="shared" si="35"/>
        <v>#DIV/0!</v>
      </c>
    </row>
    <row r="894" spans="2:14" x14ac:dyDescent="0.25">
      <c r="B894" s="57"/>
      <c r="C894" s="64"/>
      <c r="D894" s="58"/>
      <c r="E894" s="58"/>
      <c r="F894" s="65"/>
      <c r="G894" s="65"/>
      <c r="H894" s="66"/>
      <c r="I894" s="60"/>
      <c r="J894" s="60"/>
      <c r="K894" s="61">
        <f t="shared" si="34"/>
        <v>0</v>
      </c>
      <c r="L894" s="62" t="s">
        <v>75</v>
      </c>
      <c r="M894" s="67"/>
      <c r="N894" s="69" t="e">
        <f t="shared" si="35"/>
        <v>#DIV/0!</v>
      </c>
    </row>
    <row r="895" spans="2:14" x14ac:dyDescent="0.25">
      <c r="B895" s="57"/>
      <c r="C895" s="64"/>
      <c r="D895" s="58"/>
      <c r="E895" s="58"/>
      <c r="F895" s="65"/>
      <c r="G895" s="65"/>
      <c r="H895" s="66"/>
      <c r="I895" s="60"/>
      <c r="J895" s="60"/>
      <c r="K895" s="61">
        <f t="shared" si="34"/>
        <v>0</v>
      </c>
      <c r="L895" s="62" t="s">
        <v>75</v>
      </c>
      <c r="M895" s="67"/>
      <c r="N895" s="69" t="e">
        <f t="shared" si="35"/>
        <v>#DIV/0!</v>
      </c>
    </row>
    <row r="896" spans="2:14" x14ac:dyDescent="0.25">
      <c r="B896" s="57"/>
      <c r="C896" s="64"/>
      <c r="D896" s="58"/>
      <c r="E896" s="58"/>
      <c r="F896" s="65"/>
      <c r="G896" s="65"/>
      <c r="H896" s="66"/>
      <c r="I896" s="60"/>
      <c r="J896" s="60"/>
      <c r="K896" s="61">
        <f t="shared" si="34"/>
        <v>0</v>
      </c>
      <c r="L896" s="62" t="s">
        <v>75</v>
      </c>
      <c r="M896" s="67"/>
      <c r="N896" s="69" t="e">
        <f t="shared" si="35"/>
        <v>#DIV/0!</v>
      </c>
    </row>
    <row r="897" spans="2:14" x14ac:dyDescent="0.25">
      <c r="B897" s="57"/>
      <c r="C897" s="64"/>
      <c r="D897" s="58"/>
      <c r="E897" s="58"/>
      <c r="F897" s="65"/>
      <c r="G897" s="65"/>
      <c r="H897" s="66"/>
      <c r="I897" s="60"/>
      <c r="J897" s="60"/>
      <c r="K897" s="61">
        <f t="shared" si="34"/>
        <v>0</v>
      </c>
      <c r="L897" s="62" t="s">
        <v>75</v>
      </c>
      <c r="M897" s="67"/>
      <c r="N897" s="69" t="e">
        <f t="shared" si="35"/>
        <v>#DIV/0!</v>
      </c>
    </row>
    <row r="898" spans="2:14" x14ac:dyDescent="0.25">
      <c r="B898" s="57"/>
      <c r="C898" s="64"/>
      <c r="D898" s="58"/>
      <c r="E898" s="58"/>
      <c r="F898" s="65"/>
      <c r="G898" s="65"/>
      <c r="H898" s="66"/>
      <c r="I898" s="60"/>
      <c r="J898" s="60"/>
      <c r="K898" s="61">
        <f t="shared" si="34"/>
        <v>0</v>
      </c>
      <c r="L898" s="62" t="s">
        <v>75</v>
      </c>
      <c r="M898" s="67"/>
      <c r="N898" s="69" t="e">
        <f t="shared" si="35"/>
        <v>#DIV/0!</v>
      </c>
    </row>
    <row r="899" spans="2:14" x14ac:dyDescent="0.25">
      <c r="B899" s="57"/>
      <c r="C899" s="64"/>
      <c r="D899" s="58"/>
      <c r="E899" s="58"/>
      <c r="F899" s="65"/>
      <c r="G899" s="65"/>
      <c r="H899" s="66"/>
      <c r="I899" s="60"/>
      <c r="J899" s="60"/>
      <c r="K899" s="61">
        <f t="shared" si="34"/>
        <v>0</v>
      </c>
      <c r="L899" s="62" t="s">
        <v>75</v>
      </c>
      <c r="M899" s="67"/>
      <c r="N899" s="69" t="e">
        <f t="shared" si="35"/>
        <v>#DIV/0!</v>
      </c>
    </row>
    <row r="900" spans="2:14" x14ac:dyDescent="0.25">
      <c r="B900" s="57"/>
      <c r="C900" s="64"/>
      <c r="D900" s="58"/>
      <c r="E900" s="58"/>
      <c r="F900" s="65"/>
      <c r="G900" s="65"/>
      <c r="H900" s="66"/>
      <c r="I900" s="60"/>
      <c r="J900" s="60"/>
      <c r="K900" s="61">
        <f t="shared" si="34"/>
        <v>0</v>
      </c>
      <c r="L900" s="62" t="s">
        <v>75</v>
      </c>
      <c r="M900" s="67"/>
      <c r="N900" s="69" t="e">
        <f t="shared" si="35"/>
        <v>#DIV/0!</v>
      </c>
    </row>
    <row r="901" spans="2:14" x14ac:dyDescent="0.25">
      <c r="B901" s="57"/>
      <c r="C901" s="64"/>
      <c r="D901" s="58"/>
      <c r="E901" s="58"/>
      <c r="F901" s="65"/>
      <c r="G901" s="65"/>
      <c r="H901" s="66"/>
      <c r="I901" s="60"/>
      <c r="J901" s="60"/>
      <c r="K901" s="61">
        <f t="shared" si="34"/>
        <v>0</v>
      </c>
      <c r="L901" s="62" t="s">
        <v>75</v>
      </c>
      <c r="M901" s="67"/>
      <c r="N901" s="69" t="e">
        <f t="shared" si="35"/>
        <v>#DIV/0!</v>
      </c>
    </row>
    <row r="902" spans="2:14" x14ac:dyDescent="0.25">
      <c r="B902" s="57"/>
      <c r="C902" s="64"/>
      <c r="D902" s="58"/>
      <c r="E902" s="58"/>
      <c r="F902" s="65"/>
      <c r="G902" s="65"/>
      <c r="H902" s="66"/>
      <c r="I902" s="60"/>
      <c r="J902" s="60"/>
      <c r="K902" s="61">
        <f t="shared" si="34"/>
        <v>0</v>
      </c>
      <c r="L902" s="62" t="s">
        <v>75</v>
      </c>
      <c r="M902" s="67"/>
      <c r="N902" s="69" t="e">
        <f t="shared" si="35"/>
        <v>#DIV/0!</v>
      </c>
    </row>
    <row r="903" spans="2:14" x14ac:dyDescent="0.25">
      <c r="B903" s="57"/>
      <c r="C903" s="64"/>
      <c r="D903" s="58"/>
      <c r="E903" s="58"/>
      <c r="F903" s="65"/>
      <c r="G903" s="65"/>
      <c r="H903" s="66"/>
      <c r="I903" s="60"/>
      <c r="J903" s="60"/>
      <c r="K903" s="61">
        <f t="shared" si="34"/>
        <v>0</v>
      </c>
      <c r="L903" s="62" t="s">
        <v>75</v>
      </c>
      <c r="M903" s="67"/>
      <c r="N903" s="69" t="e">
        <f t="shared" si="35"/>
        <v>#DIV/0!</v>
      </c>
    </row>
    <row r="904" spans="2:14" x14ac:dyDescent="0.25">
      <c r="B904" s="57"/>
      <c r="C904" s="64"/>
      <c r="D904" s="58"/>
      <c r="E904" s="58"/>
      <c r="F904" s="65"/>
      <c r="G904" s="65"/>
      <c r="H904" s="66"/>
      <c r="I904" s="60"/>
      <c r="J904" s="60"/>
      <c r="K904" s="61">
        <f t="shared" si="34"/>
        <v>0</v>
      </c>
      <c r="L904" s="62" t="s">
        <v>75</v>
      </c>
      <c r="M904" s="67"/>
      <c r="N904" s="69" t="e">
        <f t="shared" si="35"/>
        <v>#DIV/0!</v>
      </c>
    </row>
    <row r="905" spans="2:14" x14ac:dyDescent="0.25">
      <c r="B905" s="57"/>
      <c r="C905" s="64"/>
      <c r="D905" s="58"/>
      <c r="E905" s="58"/>
      <c r="F905" s="65"/>
      <c r="G905" s="65"/>
      <c r="H905" s="66"/>
      <c r="I905" s="60"/>
      <c r="J905" s="60"/>
      <c r="K905" s="61">
        <f t="shared" si="34"/>
        <v>0</v>
      </c>
      <c r="L905" s="62" t="s">
        <v>75</v>
      </c>
      <c r="M905" s="67"/>
      <c r="N905" s="69" t="e">
        <f t="shared" si="35"/>
        <v>#DIV/0!</v>
      </c>
    </row>
    <row r="906" spans="2:14" x14ac:dyDescent="0.25">
      <c r="B906" s="57"/>
      <c r="C906" s="64"/>
      <c r="D906" s="58"/>
      <c r="E906" s="58"/>
      <c r="F906" s="65"/>
      <c r="G906" s="65"/>
      <c r="H906" s="66"/>
      <c r="I906" s="60"/>
      <c r="J906" s="60"/>
      <c r="K906" s="61">
        <f t="shared" si="34"/>
        <v>0</v>
      </c>
      <c r="L906" s="62" t="s">
        <v>75</v>
      </c>
      <c r="M906" s="67"/>
      <c r="N906" s="69" t="e">
        <f t="shared" si="35"/>
        <v>#DIV/0!</v>
      </c>
    </row>
    <row r="907" spans="2:14" x14ac:dyDescent="0.25">
      <c r="B907" s="57"/>
      <c r="C907" s="64"/>
      <c r="D907" s="58"/>
      <c r="E907" s="58"/>
      <c r="F907" s="65"/>
      <c r="G907" s="65"/>
      <c r="H907" s="66"/>
      <c r="I907" s="60"/>
      <c r="J907" s="60"/>
      <c r="K907" s="61">
        <f t="shared" si="34"/>
        <v>0</v>
      </c>
      <c r="L907" s="62" t="s">
        <v>75</v>
      </c>
      <c r="M907" s="67"/>
      <c r="N907" s="69" t="e">
        <f t="shared" si="35"/>
        <v>#DIV/0!</v>
      </c>
    </row>
    <row r="908" spans="2:14" x14ac:dyDescent="0.25">
      <c r="B908" s="57"/>
      <c r="C908" s="64"/>
      <c r="D908" s="58"/>
      <c r="E908" s="58"/>
      <c r="F908" s="65"/>
      <c r="G908" s="65"/>
      <c r="H908" s="66"/>
      <c r="I908" s="60"/>
      <c r="J908" s="60"/>
      <c r="K908" s="61">
        <f t="shared" si="34"/>
        <v>0</v>
      </c>
      <c r="L908" s="62" t="s">
        <v>75</v>
      </c>
      <c r="M908" s="67"/>
      <c r="N908" s="69" t="e">
        <f t="shared" si="35"/>
        <v>#DIV/0!</v>
      </c>
    </row>
    <row r="909" spans="2:14" x14ac:dyDescent="0.25">
      <c r="B909" s="57"/>
      <c r="C909" s="64"/>
      <c r="D909" s="58"/>
      <c r="E909" s="58"/>
      <c r="F909" s="65"/>
      <c r="G909" s="65"/>
      <c r="H909" s="66"/>
      <c r="I909" s="60"/>
      <c r="J909" s="60"/>
      <c r="K909" s="61">
        <f t="shared" si="34"/>
        <v>0</v>
      </c>
      <c r="L909" s="62" t="s">
        <v>75</v>
      </c>
      <c r="M909" s="67"/>
      <c r="N909" s="69" t="e">
        <f t="shared" si="35"/>
        <v>#DIV/0!</v>
      </c>
    </row>
    <row r="910" spans="2:14" x14ac:dyDescent="0.25">
      <c r="B910" s="57"/>
      <c r="C910" s="64"/>
      <c r="D910" s="58"/>
      <c r="E910" s="58"/>
      <c r="F910" s="65"/>
      <c r="G910" s="65"/>
      <c r="H910" s="66"/>
      <c r="I910" s="60"/>
      <c r="J910" s="60"/>
      <c r="K910" s="61">
        <f t="shared" si="34"/>
        <v>0</v>
      </c>
      <c r="L910" s="62" t="s">
        <v>75</v>
      </c>
      <c r="M910" s="67"/>
      <c r="N910" s="69" t="e">
        <f t="shared" si="35"/>
        <v>#DIV/0!</v>
      </c>
    </row>
    <row r="911" spans="2:14" x14ac:dyDescent="0.25">
      <c r="B911" s="57"/>
      <c r="C911" s="64"/>
      <c r="D911" s="58"/>
      <c r="E911" s="58"/>
      <c r="F911" s="65"/>
      <c r="G911" s="65"/>
      <c r="H911" s="66"/>
      <c r="I911" s="60"/>
      <c r="J911" s="60"/>
      <c r="K911" s="61">
        <f t="shared" si="34"/>
        <v>0</v>
      </c>
      <c r="L911" s="62" t="s">
        <v>75</v>
      </c>
      <c r="M911" s="67"/>
      <c r="N911" s="69" t="e">
        <f t="shared" si="35"/>
        <v>#DIV/0!</v>
      </c>
    </row>
    <row r="912" spans="2:14" x14ac:dyDescent="0.25">
      <c r="B912" s="57"/>
      <c r="C912" s="64"/>
      <c r="D912" s="58"/>
      <c r="E912" s="58"/>
      <c r="F912" s="65"/>
      <c r="G912" s="65"/>
      <c r="H912" s="66"/>
      <c r="I912" s="60"/>
      <c r="J912" s="60"/>
      <c r="K912" s="61">
        <f t="shared" si="34"/>
        <v>0</v>
      </c>
      <c r="L912" s="62" t="s">
        <v>75</v>
      </c>
      <c r="M912" s="67"/>
      <c r="N912" s="69" t="e">
        <f t="shared" si="35"/>
        <v>#DIV/0!</v>
      </c>
    </row>
    <row r="913" spans="2:14" x14ac:dyDescent="0.25">
      <c r="B913" s="57"/>
      <c r="C913" s="64"/>
      <c r="D913" s="58"/>
      <c r="E913" s="58"/>
      <c r="F913" s="65"/>
      <c r="G913" s="65"/>
      <c r="H913" s="66"/>
      <c r="I913" s="60"/>
      <c r="J913" s="60"/>
      <c r="K913" s="61">
        <f t="shared" si="34"/>
        <v>0</v>
      </c>
      <c r="L913" s="62" t="s">
        <v>75</v>
      </c>
      <c r="M913" s="67"/>
      <c r="N913" s="69" t="e">
        <f t="shared" si="35"/>
        <v>#DIV/0!</v>
      </c>
    </row>
    <row r="914" spans="2:14" x14ac:dyDescent="0.25">
      <c r="B914" s="57"/>
      <c r="C914" s="64"/>
      <c r="D914" s="58"/>
      <c r="E914" s="58"/>
      <c r="F914" s="65"/>
      <c r="G914" s="65"/>
      <c r="H914" s="66"/>
      <c r="I914" s="60"/>
      <c r="J914" s="60"/>
      <c r="K914" s="61">
        <f t="shared" si="34"/>
        <v>0</v>
      </c>
      <c r="L914" s="62" t="s">
        <v>75</v>
      </c>
      <c r="M914" s="67"/>
      <c r="N914" s="69" t="e">
        <f t="shared" si="35"/>
        <v>#DIV/0!</v>
      </c>
    </row>
    <row r="915" spans="2:14" x14ac:dyDescent="0.25">
      <c r="B915" s="57"/>
      <c r="C915" s="64"/>
      <c r="D915" s="58"/>
      <c r="E915" s="58"/>
      <c r="F915" s="65"/>
      <c r="G915" s="65"/>
      <c r="H915" s="66"/>
      <c r="I915" s="60"/>
      <c r="J915" s="60"/>
      <c r="K915" s="61">
        <f t="shared" si="34"/>
        <v>0</v>
      </c>
      <c r="L915" s="62" t="s">
        <v>75</v>
      </c>
      <c r="M915" s="67"/>
      <c r="N915" s="69" t="e">
        <f t="shared" si="35"/>
        <v>#DIV/0!</v>
      </c>
    </row>
    <row r="916" spans="2:14" x14ac:dyDescent="0.25">
      <c r="B916" s="57"/>
      <c r="C916" s="64"/>
      <c r="D916" s="58"/>
      <c r="E916" s="58"/>
      <c r="F916" s="65"/>
      <c r="G916" s="65"/>
      <c r="H916" s="66"/>
      <c r="I916" s="60"/>
      <c r="J916" s="60"/>
      <c r="K916" s="61">
        <f t="shared" si="34"/>
        <v>0</v>
      </c>
      <c r="L916" s="62" t="s">
        <v>75</v>
      </c>
      <c r="M916" s="67"/>
      <c r="N916" s="69" t="e">
        <f t="shared" si="35"/>
        <v>#DIV/0!</v>
      </c>
    </row>
    <row r="917" spans="2:14" x14ac:dyDescent="0.25">
      <c r="B917" s="57"/>
      <c r="C917" s="64"/>
      <c r="D917" s="58"/>
      <c r="E917" s="58"/>
      <c r="F917" s="65"/>
      <c r="G917" s="65"/>
      <c r="H917" s="66"/>
      <c r="I917" s="60"/>
      <c r="J917" s="60"/>
      <c r="K917" s="61">
        <f t="shared" si="34"/>
        <v>0</v>
      </c>
      <c r="L917" s="62" t="s">
        <v>75</v>
      </c>
      <c r="M917" s="67"/>
      <c r="N917" s="69" t="e">
        <f t="shared" si="35"/>
        <v>#DIV/0!</v>
      </c>
    </row>
    <row r="918" spans="2:14" x14ac:dyDescent="0.25">
      <c r="B918" s="57"/>
      <c r="C918" s="64"/>
      <c r="D918" s="58"/>
      <c r="E918" s="58"/>
      <c r="F918" s="65"/>
      <c r="G918" s="65"/>
      <c r="H918" s="66"/>
      <c r="I918" s="60"/>
      <c r="J918" s="60"/>
      <c r="K918" s="61">
        <f t="shared" si="34"/>
        <v>0</v>
      </c>
      <c r="L918" s="62" t="s">
        <v>75</v>
      </c>
      <c r="M918" s="67"/>
      <c r="N918" s="69" t="e">
        <f t="shared" si="35"/>
        <v>#DIV/0!</v>
      </c>
    </row>
    <row r="919" spans="2:14" x14ac:dyDescent="0.25">
      <c r="B919" s="57"/>
      <c r="C919" s="64"/>
      <c r="D919" s="58"/>
      <c r="E919" s="58"/>
      <c r="F919" s="65"/>
      <c r="G919" s="65"/>
      <c r="H919" s="66"/>
      <c r="I919" s="60"/>
      <c r="J919" s="60"/>
      <c r="K919" s="61">
        <f t="shared" si="34"/>
        <v>0</v>
      </c>
      <c r="L919" s="62" t="s">
        <v>75</v>
      </c>
      <c r="M919" s="67"/>
      <c r="N919" s="69" t="e">
        <f t="shared" si="35"/>
        <v>#DIV/0!</v>
      </c>
    </row>
    <row r="920" spans="2:14" x14ac:dyDescent="0.25">
      <c r="B920" s="57"/>
      <c r="C920" s="64"/>
      <c r="D920" s="58"/>
      <c r="E920" s="58"/>
      <c r="F920" s="65"/>
      <c r="G920" s="65"/>
      <c r="H920" s="66"/>
      <c r="I920" s="60"/>
      <c r="J920" s="60"/>
      <c r="K920" s="61">
        <f t="shared" si="34"/>
        <v>0</v>
      </c>
      <c r="L920" s="62" t="s">
        <v>75</v>
      </c>
      <c r="M920" s="67"/>
      <c r="N920" s="69" t="e">
        <f t="shared" si="35"/>
        <v>#DIV/0!</v>
      </c>
    </row>
    <row r="921" spans="2:14" x14ac:dyDescent="0.25">
      <c r="B921" s="57"/>
      <c r="C921" s="64"/>
      <c r="D921" s="58"/>
      <c r="E921" s="58"/>
      <c r="F921" s="65"/>
      <c r="G921" s="65"/>
      <c r="H921" s="66"/>
      <c r="I921" s="60"/>
      <c r="J921" s="60"/>
      <c r="K921" s="61">
        <f t="shared" si="34"/>
        <v>0</v>
      </c>
      <c r="L921" s="62" t="s">
        <v>75</v>
      </c>
      <c r="M921" s="67"/>
      <c r="N921" s="69" t="e">
        <f t="shared" si="35"/>
        <v>#DIV/0!</v>
      </c>
    </row>
    <row r="922" spans="2:14" x14ac:dyDescent="0.25">
      <c r="B922" s="57"/>
      <c r="C922" s="64"/>
      <c r="D922" s="58"/>
      <c r="E922" s="58"/>
      <c r="F922" s="65"/>
      <c r="G922" s="65"/>
      <c r="H922" s="66"/>
      <c r="I922" s="60"/>
      <c r="J922" s="60"/>
      <c r="K922" s="61">
        <f t="shared" si="34"/>
        <v>0</v>
      </c>
      <c r="L922" s="62" t="s">
        <v>75</v>
      </c>
      <c r="M922" s="67"/>
      <c r="N922" s="69" t="e">
        <f t="shared" si="35"/>
        <v>#DIV/0!</v>
      </c>
    </row>
    <row r="923" spans="2:14" x14ac:dyDescent="0.25">
      <c r="B923" s="57"/>
      <c r="C923" s="64"/>
      <c r="D923" s="58"/>
      <c r="E923" s="58"/>
      <c r="F923" s="65"/>
      <c r="G923" s="65"/>
      <c r="H923" s="66"/>
      <c r="I923" s="60"/>
      <c r="J923" s="60"/>
      <c r="K923" s="61">
        <f t="shared" si="34"/>
        <v>0</v>
      </c>
      <c r="L923" s="62" t="s">
        <v>75</v>
      </c>
      <c r="M923" s="67"/>
      <c r="N923" s="69" t="e">
        <f t="shared" si="35"/>
        <v>#DIV/0!</v>
      </c>
    </row>
    <row r="924" spans="2:14" x14ac:dyDescent="0.25">
      <c r="B924" s="57"/>
      <c r="C924" s="64"/>
      <c r="D924" s="58"/>
      <c r="E924" s="58"/>
      <c r="F924" s="65"/>
      <c r="G924" s="65"/>
      <c r="H924" s="66"/>
      <c r="I924" s="60"/>
      <c r="J924" s="60"/>
      <c r="K924" s="61">
        <f t="shared" si="34"/>
        <v>0</v>
      </c>
      <c r="L924" s="62" t="s">
        <v>75</v>
      </c>
      <c r="M924" s="67"/>
      <c r="N924" s="69" t="e">
        <f t="shared" si="35"/>
        <v>#DIV/0!</v>
      </c>
    </row>
    <row r="925" spans="2:14" x14ac:dyDescent="0.25">
      <c r="B925" s="57"/>
      <c r="C925" s="64"/>
      <c r="D925" s="58"/>
      <c r="E925" s="58"/>
      <c r="F925" s="65"/>
      <c r="G925" s="65"/>
      <c r="H925" s="66"/>
      <c r="I925" s="60"/>
      <c r="J925" s="60"/>
      <c r="K925" s="61">
        <f t="shared" si="34"/>
        <v>0</v>
      </c>
      <c r="L925" s="62" t="s">
        <v>75</v>
      </c>
      <c r="M925" s="67"/>
      <c r="N925" s="69" t="e">
        <f t="shared" si="35"/>
        <v>#DIV/0!</v>
      </c>
    </row>
    <row r="926" spans="2:14" x14ac:dyDescent="0.25">
      <c r="B926" s="57"/>
      <c r="C926" s="64"/>
      <c r="D926" s="58"/>
      <c r="E926" s="58"/>
      <c r="F926" s="65"/>
      <c r="G926" s="65"/>
      <c r="H926" s="66"/>
      <c r="I926" s="60"/>
      <c r="J926" s="60"/>
      <c r="K926" s="61">
        <f t="shared" si="34"/>
        <v>0</v>
      </c>
      <c r="L926" s="62" t="s">
        <v>75</v>
      </c>
      <c r="M926" s="67"/>
      <c r="N926" s="69" t="e">
        <f t="shared" si="35"/>
        <v>#DIV/0!</v>
      </c>
    </row>
    <row r="927" spans="2:14" x14ac:dyDescent="0.25">
      <c r="B927" s="57"/>
      <c r="C927" s="64"/>
      <c r="D927" s="58"/>
      <c r="E927" s="58"/>
      <c r="F927" s="65"/>
      <c r="G927" s="65"/>
      <c r="H927" s="66"/>
      <c r="I927" s="60"/>
      <c r="J927" s="60"/>
      <c r="K927" s="61">
        <f t="shared" si="34"/>
        <v>0</v>
      </c>
      <c r="L927" s="62" t="s">
        <v>75</v>
      </c>
      <c r="M927" s="67"/>
      <c r="N927" s="69" t="e">
        <f t="shared" si="35"/>
        <v>#DIV/0!</v>
      </c>
    </row>
    <row r="928" spans="2:14" x14ac:dyDescent="0.25">
      <c r="B928" s="57"/>
      <c r="C928" s="64"/>
      <c r="D928" s="58"/>
      <c r="E928" s="58"/>
      <c r="F928" s="65"/>
      <c r="G928" s="65"/>
      <c r="H928" s="66"/>
      <c r="I928" s="60"/>
      <c r="J928" s="60"/>
      <c r="K928" s="61">
        <f t="shared" si="34"/>
        <v>0</v>
      </c>
      <c r="L928" s="62" t="s">
        <v>75</v>
      </c>
      <c r="M928" s="67"/>
      <c r="N928" s="69" t="e">
        <f t="shared" si="35"/>
        <v>#DIV/0!</v>
      </c>
    </row>
    <row r="929" spans="2:14" x14ac:dyDescent="0.25">
      <c r="B929" s="57"/>
      <c r="C929" s="64"/>
      <c r="D929" s="58"/>
      <c r="E929" s="58"/>
      <c r="F929" s="65"/>
      <c r="G929" s="65"/>
      <c r="H929" s="66"/>
      <c r="I929" s="60"/>
      <c r="J929" s="60"/>
      <c r="K929" s="61">
        <f t="shared" si="34"/>
        <v>0</v>
      </c>
      <c r="L929" s="62" t="s">
        <v>75</v>
      </c>
      <c r="M929" s="67"/>
      <c r="N929" s="69" t="e">
        <f t="shared" si="35"/>
        <v>#DIV/0!</v>
      </c>
    </row>
    <row r="930" spans="2:14" x14ac:dyDescent="0.25">
      <c r="B930" s="57"/>
      <c r="C930" s="64"/>
      <c r="D930" s="58"/>
      <c r="E930" s="58"/>
      <c r="F930" s="65"/>
      <c r="G930" s="65"/>
      <c r="H930" s="66"/>
      <c r="I930" s="60"/>
      <c r="J930" s="60"/>
      <c r="K930" s="61">
        <f t="shared" si="34"/>
        <v>0</v>
      </c>
      <c r="L930" s="62" t="s">
        <v>75</v>
      </c>
      <c r="M930" s="67"/>
      <c r="N930" s="69" t="e">
        <f t="shared" si="35"/>
        <v>#DIV/0!</v>
      </c>
    </row>
    <row r="931" spans="2:14" x14ac:dyDescent="0.25">
      <c r="B931" s="57"/>
      <c r="C931" s="64"/>
      <c r="D931" s="58"/>
      <c r="E931" s="58"/>
      <c r="F931" s="65"/>
      <c r="G931" s="65"/>
      <c r="H931" s="66"/>
      <c r="I931" s="60"/>
      <c r="J931" s="60"/>
      <c r="K931" s="61">
        <f t="shared" si="34"/>
        <v>0</v>
      </c>
      <c r="L931" s="62" t="s">
        <v>75</v>
      </c>
      <c r="M931" s="67"/>
      <c r="N931" s="69" t="e">
        <f t="shared" si="35"/>
        <v>#DIV/0!</v>
      </c>
    </row>
    <row r="932" spans="2:14" x14ac:dyDescent="0.25">
      <c r="B932" s="57"/>
      <c r="C932" s="64"/>
      <c r="D932" s="58"/>
      <c r="E932" s="58"/>
      <c r="F932" s="65"/>
      <c r="G932" s="65"/>
      <c r="H932" s="66"/>
      <c r="I932" s="60"/>
      <c r="J932" s="60"/>
      <c r="K932" s="61">
        <f t="shared" si="34"/>
        <v>0</v>
      </c>
      <c r="L932" s="62" t="s">
        <v>75</v>
      </c>
      <c r="M932" s="67"/>
      <c r="N932" s="69" t="e">
        <f t="shared" si="35"/>
        <v>#DIV/0!</v>
      </c>
    </row>
    <row r="933" spans="2:14" x14ac:dyDescent="0.25">
      <c r="B933" s="57"/>
      <c r="C933" s="64"/>
      <c r="D933" s="58"/>
      <c r="E933" s="58"/>
      <c r="F933" s="65"/>
      <c r="G933" s="65"/>
      <c r="H933" s="66"/>
      <c r="I933" s="60"/>
      <c r="J933" s="60"/>
      <c r="K933" s="61">
        <f t="shared" si="34"/>
        <v>0</v>
      </c>
      <c r="L933" s="62" t="s">
        <v>75</v>
      </c>
      <c r="M933" s="67"/>
      <c r="N933" s="69" t="e">
        <f t="shared" si="35"/>
        <v>#DIV/0!</v>
      </c>
    </row>
    <row r="934" spans="2:14" x14ac:dyDescent="0.25">
      <c r="B934" s="57"/>
      <c r="C934" s="64"/>
      <c r="D934" s="58"/>
      <c r="E934" s="58"/>
      <c r="F934" s="65"/>
      <c r="G934" s="65"/>
      <c r="H934" s="66"/>
      <c r="I934" s="60"/>
      <c r="J934" s="60"/>
      <c r="K934" s="61">
        <f t="shared" si="34"/>
        <v>0</v>
      </c>
      <c r="L934" s="62" t="s">
        <v>75</v>
      </c>
      <c r="M934" s="67"/>
      <c r="N934" s="69" t="e">
        <f t="shared" si="35"/>
        <v>#DIV/0!</v>
      </c>
    </row>
    <row r="935" spans="2:14" x14ac:dyDescent="0.25">
      <c r="B935" s="57"/>
      <c r="C935" s="64"/>
      <c r="D935" s="58"/>
      <c r="E935" s="58"/>
      <c r="F935" s="65"/>
      <c r="G935" s="65"/>
      <c r="H935" s="66"/>
      <c r="I935" s="60"/>
      <c r="J935" s="60"/>
      <c r="K935" s="61">
        <f t="shared" si="34"/>
        <v>0</v>
      </c>
      <c r="L935" s="62" t="s">
        <v>75</v>
      </c>
      <c r="M935" s="67"/>
      <c r="N935" s="69" t="e">
        <f t="shared" si="35"/>
        <v>#DIV/0!</v>
      </c>
    </row>
    <row r="936" spans="2:14" x14ac:dyDescent="0.25">
      <c r="B936" s="57"/>
      <c r="C936" s="64"/>
      <c r="D936" s="58"/>
      <c r="E936" s="58"/>
      <c r="F936" s="65"/>
      <c r="G936" s="65"/>
      <c r="H936" s="66"/>
      <c r="I936" s="60"/>
      <c r="J936" s="60"/>
      <c r="K936" s="61">
        <f t="shared" si="34"/>
        <v>0</v>
      </c>
      <c r="L936" s="62" t="s">
        <v>75</v>
      </c>
      <c r="M936" s="67"/>
      <c r="N936" s="69" t="e">
        <f t="shared" si="35"/>
        <v>#DIV/0!</v>
      </c>
    </row>
    <row r="937" spans="2:14" x14ac:dyDescent="0.25">
      <c r="B937" s="57"/>
      <c r="C937" s="64"/>
      <c r="D937" s="58"/>
      <c r="E937" s="58"/>
      <c r="F937" s="65"/>
      <c r="G937" s="65"/>
      <c r="H937" s="66"/>
      <c r="I937" s="60"/>
      <c r="J937" s="60"/>
      <c r="K937" s="61">
        <f t="shared" si="34"/>
        <v>0</v>
      </c>
      <c r="L937" s="62" t="s">
        <v>75</v>
      </c>
      <c r="M937" s="67"/>
      <c r="N937" s="69" t="e">
        <f t="shared" si="35"/>
        <v>#DIV/0!</v>
      </c>
    </row>
    <row r="938" spans="2:14" x14ac:dyDescent="0.25">
      <c r="B938" s="57"/>
      <c r="C938" s="64"/>
      <c r="D938" s="58"/>
      <c r="E938" s="58"/>
      <c r="F938" s="65"/>
      <c r="G938" s="65"/>
      <c r="H938" s="66"/>
      <c r="I938" s="60"/>
      <c r="J938" s="60"/>
      <c r="K938" s="61">
        <f t="shared" si="34"/>
        <v>0</v>
      </c>
      <c r="L938" s="62" t="s">
        <v>75</v>
      </c>
      <c r="M938" s="67"/>
      <c r="N938" s="69" t="e">
        <f t="shared" si="35"/>
        <v>#DIV/0!</v>
      </c>
    </row>
    <row r="939" spans="2:14" x14ac:dyDescent="0.25">
      <c r="B939" s="57"/>
      <c r="C939" s="64"/>
      <c r="D939" s="58"/>
      <c r="E939" s="58"/>
      <c r="F939" s="65"/>
      <c r="G939" s="65"/>
      <c r="H939" s="66"/>
      <c r="I939" s="60"/>
      <c r="J939" s="60"/>
      <c r="K939" s="61">
        <f t="shared" si="34"/>
        <v>0</v>
      </c>
      <c r="L939" s="62" t="s">
        <v>75</v>
      </c>
      <c r="M939" s="67"/>
      <c r="N939" s="69" t="e">
        <f t="shared" si="35"/>
        <v>#DIV/0!</v>
      </c>
    </row>
    <row r="940" spans="2:14" x14ac:dyDescent="0.25">
      <c r="B940" s="57"/>
      <c r="C940" s="64"/>
      <c r="D940" s="58"/>
      <c r="E940" s="58"/>
      <c r="F940" s="65"/>
      <c r="G940" s="65"/>
      <c r="H940" s="66"/>
      <c r="I940" s="60"/>
      <c r="J940" s="60"/>
      <c r="K940" s="61">
        <f t="shared" si="34"/>
        <v>0</v>
      </c>
      <c r="L940" s="62" t="s">
        <v>75</v>
      </c>
      <c r="M940" s="67"/>
      <c r="N940" s="69" t="e">
        <f t="shared" si="35"/>
        <v>#DIV/0!</v>
      </c>
    </row>
    <row r="941" spans="2:14" x14ac:dyDescent="0.25">
      <c r="B941" s="57"/>
      <c r="C941" s="64"/>
      <c r="D941" s="58"/>
      <c r="E941" s="58"/>
      <c r="F941" s="65"/>
      <c r="G941" s="65"/>
      <c r="H941" s="66"/>
      <c r="I941" s="60"/>
      <c r="J941" s="60"/>
      <c r="K941" s="61">
        <f t="shared" si="34"/>
        <v>0</v>
      </c>
      <c r="L941" s="62" t="s">
        <v>75</v>
      </c>
      <c r="M941" s="67"/>
      <c r="N941" s="69" t="e">
        <f t="shared" si="35"/>
        <v>#DIV/0!</v>
      </c>
    </row>
    <row r="942" spans="2:14" x14ac:dyDescent="0.25">
      <c r="B942" s="57"/>
      <c r="C942" s="64"/>
      <c r="D942" s="58"/>
      <c r="E942" s="58"/>
      <c r="F942" s="65"/>
      <c r="G942" s="65"/>
      <c r="H942" s="66"/>
      <c r="I942" s="60"/>
      <c r="J942" s="60"/>
      <c r="K942" s="61">
        <f t="shared" si="34"/>
        <v>0</v>
      </c>
      <c r="L942" s="62" t="s">
        <v>75</v>
      </c>
      <c r="M942" s="67"/>
      <c r="N942" s="69" t="e">
        <f t="shared" si="35"/>
        <v>#DIV/0!</v>
      </c>
    </row>
    <row r="943" spans="2:14" x14ac:dyDescent="0.25">
      <c r="B943" s="57"/>
      <c r="C943" s="64"/>
      <c r="D943" s="58"/>
      <c r="E943" s="58"/>
      <c r="F943" s="65"/>
      <c r="G943" s="65"/>
      <c r="H943" s="66"/>
      <c r="I943" s="60"/>
      <c r="J943" s="60"/>
      <c r="K943" s="61">
        <f t="shared" si="34"/>
        <v>0</v>
      </c>
      <c r="L943" s="62" t="s">
        <v>75</v>
      </c>
      <c r="M943" s="67"/>
      <c r="N943" s="69" t="e">
        <f t="shared" si="35"/>
        <v>#DIV/0!</v>
      </c>
    </row>
    <row r="944" spans="2:14" x14ac:dyDescent="0.25">
      <c r="B944" s="57"/>
      <c r="C944" s="64"/>
      <c r="D944" s="58"/>
      <c r="E944" s="58"/>
      <c r="F944" s="65"/>
      <c r="G944" s="65"/>
      <c r="H944" s="66"/>
      <c r="I944" s="60"/>
      <c r="J944" s="60"/>
      <c r="K944" s="61">
        <f t="shared" si="34"/>
        <v>0</v>
      </c>
      <c r="L944" s="62" t="s">
        <v>75</v>
      </c>
      <c r="M944" s="67"/>
      <c r="N944" s="69" t="e">
        <f t="shared" si="35"/>
        <v>#DIV/0!</v>
      </c>
    </row>
    <row r="945" spans="2:14" x14ac:dyDescent="0.25">
      <c r="B945" s="57"/>
      <c r="C945" s="64"/>
      <c r="D945" s="58"/>
      <c r="E945" s="58"/>
      <c r="F945" s="65"/>
      <c r="G945" s="65"/>
      <c r="H945" s="66"/>
      <c r="I945" s="60"/>
      <c r="J945" s="60"/>
      <c r="K945" s="61">
        <f t="shared" si="34"/>
        <v>0</v>
      </c>
      <c r="L945" s="62" t="s">
        <v>75</v>
      </c>
      <c r="M945" s="67"/>
      <c r="N945" s="69" t="e">
        <f t="shared" si="35"/>
        <v>#DIV/0!</v>
      </c>
    </row>
    <row r="946" spans="2:14" x14ac:dyDescent="0.25">
      <c r="B946" s="57"/>
      <c r="C946" s="64"/>
      <c r="D946" s="58"/>
      <c r="E946" s="58"/>
      <c r="F946" s="65"/>
      <c r="G946" s="65"/>
      <c r="H946" s="66"/>
      <c r="I946" s="60"/>
      <c r="J946" s="60"/>
      <c r="K946" s="61">
        <f t="shared" si="34"/>
        <v>0</v>
      </c>
      <c r="L946" s="62" t="s">
        <v>75</v>
      </c>
      <c r="M946" s="67"/>
      <c r="N946" s="69" t="e">
        <f t="shared" si="35"/>
        <v>#DIV/0!</v>
      </c>
    </row>
    <row r="947" spans="2:14" x14ac:dyDescent="0.25">
      <c r="B947" s="57"/>
      <c r="C947" s="64"/>
      <c r="D947" s="58"/>
      <c r="E947" s="58"/>
      <c r="F947" s="65"/>
      <c r="G947" s="65"/>
      <c r="H947" s="66"/>
      <c r="I947" s="60"/>
      <c r="J947" s="60"/>
      <c r="K947" s="61">
        <f t="shared" si="34"/>
        <v>0</v>
      </c>
      <c r="L947" s="62" t="s">
        <v>75</v>
      </c>
      <c r="M947" s="67"/>
      <c r="N947" s="69" t="e">
        <f t="shared" si="35"/>
        <v>#DIV/0!</v>
      </c>
    </row>
    <row r="948" spans="2:14" x14ac:dyDescent="0.25">
      <c r="B948" s="57"/>
      <c r="C948" s="64"/>
      <c r="D948" s="58"/>
      <c r="E948" s="58"/>
      <c r="F948" s="65"/>
      <c r="G948" s="65"/>
      <c r="H948" s="66"/>
      <c r="I948" s="60"/>
      <c r="J948" s="60"/>
      <c r="K948" s="61">
        <f t="shared" si="34"/>
        <v>0</v>
      </c>
      <c r="L948" s="62" t="s">
        <v>75</v>
      </c>
      <c r="M948" s="67"/>
      <c r="N948" s="69" t="e">
        <f t="shared" si="35"/>
        <v>#DIV/0!</v>
      </c>
    </row>
    <row r="949" spans="2:14" x14ac:dyDescent="0.25">
      <c r="B949" s="57"/>
      <c r="C949" s="64"/>
      <c r="D949" s="58"/>
      <c r="E949" s="58"/>
      <c r="F949" s="65"/>
      <c r="G949" s="65"/>
      <c r="H949" s="66"/>
      <c r="I949" s="60"/>
      <c r="J949" s="60"/>
      <c r="K949" s="61">
        <f t="shared" si="34"/>
        <v>0</v>
      </c>
      <c r="L949" s="62" t="s">
        <v>75</v>
      </c>
      <c r="M949" s="67"/>
      <c r="N949" s="69" t="e">
        <f t="shared" si="35"/>
        <v>#DIV/0!</v>
      </c>
    </row>
    <row r="950" spans="2:14" x14ac:dyDescent="0.25">
      <c r="B950" s="57"/>
      <c r="C950" s="64"/>
      <c r="D950" s="58"/>
      <c r="E950" s="58"/>
      <c r="F950" s="65"/>
      <c r="G950" s="65"/>
      <c r="H950" s="66"/>
      <c r="I950" s="60"/>
      <c r="J950" s="60"/>
      <c r="K950" s="61">
        <f t="shared" si="34"/>
        <v>0</v>
      </c>
      <c r="L950" s="62" t="s">
        <v>75</v>
      </c>
      <c r="M950" s="67"/>
      <c r="N950" s="69" t="e">
        <f t="shared" si="35"/>
        <v>#DIV/0!</v>
      </c>
    </row>
    <row r="951" spans="2:14" x14ac:dyDescent="0.25">
      <c r="B951" s="57"/>
      <c r="C951" s="64"/>
      <c r="D951" s="58"/>
      <c r="E951" s="58"/>
      <c r="F951" s="65"/>
      <c r="G951" s="65"/>
      <c r="H951" s="66"/>
      <c r="I951" s="60"/>
      <c r="J951" s="60"/>
      <c r="K951" s="61">
        <f t="shared" si="34"/>
        <v>0</v>
      </c>
      <c r="L951" s="62" t="s">
        <v>75</v>
      </c>
      <c r="M951" s="67"/>
      <c r="N951" s="69" t="e">
        <f t="shared" si="35"/>
        <v>#DIV/0!</v>
      </c>
    </row>
    <row r="952" spans="2:14" x14ac:dyDescent="0.25">
      <c r="B952" s="57"/>
      <c r="C952" s="64"/>
      <c r="D952" s="58"/>
      <c r="E952" s="58"/>
      <c r="F952" s="65"/>
      <c r="G952" s="65"/>
      <c r="H952" s="66"/>
      <c r="I952" s="60"/>
      <c r="J952" s="60"/>
      <c r="K952" s="61">
        <f t="shared" si="34"/>
        <v>0</v>
      </c>
      <c r="L952" s="62" t="s">
        <v>75</v>
      </c>
      <c r="M952" s="67"/>
      <c r="N952" s="69" t="e">
        <f t="shared" si="35"/>
        <v>#DIV/0!</v>
      </c>
    </row>
    <row r="953" spans="2:14" x14ac:dyDescent="0.25">
      <c r="B953" s="57"/>
      <c r="C953" s="64"/>
      <c r="D953" s="58"/>
      <c r="E953" s="58"/>
      <c r="F953" s="65"/>
      <c r="G953" s="65"/>
      <c r="H953" s="66"/>
      <c r="I953" s="60"/>
      <c r="J953" s="60"/>
      <c r="K953" s="61">
        <f t="shared" si="34"/>
        <v>0</v>
      </c>
      <c r="L953" s="62" t="s">
        <v>75</v>
      </c>
      <c r="M953" s="67"/>
      <c r="N953" s="69" t="e">
        <f t="shared" si="35"/>
        <v>#DIV/0!</v>
      </c>
    </row>
    <row r="954" spans="2:14" x14ac:dyDescent="0.25">
      <c r="B954" s="57"/>
      <c r="C954" s="64"/>
      <c r="D954" s="58"/>
      <c r="E954" s="58"/>
      <c r="F954" s="65"/>
      <c r="G954" s="65"/>
      <c r="H954" s="66"/>
      <c r="I954" s="60"/>
      <c r="J954" s="60"/>
      <c r="K954" s="61">
        <f t="shared" ref="K954:K1017" si="36">+J954-I954</f>
        <v>0</v>
      </c>
      <c r="L954" s="62" t="s">
        <v>75</v>
      </c>
      <c r="M954" s="67"/>
      <c r="N954" s="69" t="e">
        <f t="shared" ref="N954:N1017" si="37">+K955/M955</f>
        <v>#DIV/0!</v>
      </c>
    </row>
    <row r="955" spans="2:14" x14ac:dyDescent="0.25">
      <c r="B955" s="57"/>
      <c r="C955" s="64"/>
      <c r="D955" s="58"/>
      <c r="E955" s="58"/>
      <c r="F955" s="65"/>
      <c r="G955" s="65"/>
      <c r="H955" s="66"/>
      <c r="I955" s="60"/>
      <c r="J955" s="60"/>
      <c r="K955" s="61">
        <f t="shared" si="36"/>
        <v>0</v>
      </c>
      <c r="L955" s="62" t="s">
        <v>75</v>
      </c>
      <c r="M955" s="67"/>
      <c r="N955" s="69" t="e">
        <f t="shared" si="37"/>
        <v>#DIV/0!</v>
      </c>
    </row>
    <row r="956" spans="2:14" x14ac:dyDescent="0.25">
      <c r="B956" s="57"/>
      <c r="C956" s="64"/>
      <c r="D956" s="58"/>
      <c r="E956" s="58"/>
      <c r="F956" s="65"/>
      <c r="G956" s="65"/>
      <c r="H956" s="66"/>
      <c r="I956" s="60"/>
      <c r="J956" s="60"/>
      <c r="K956" s="61">
        <f t="shared" si="36"/>
        <v>0</v>
      </c>
      <c r="L956" s="62" t="s">
        <v>75</v>
      </c>
      <c r="M956" s="67"/>
      <c r="N956" s="69" t="e">
        <f t="shared" si="37"/>
        <v>#DIV/0!</v>
      </c>
    </row>
    <row r="957" spans="2:14" x14ac:dyDescent="0.25">
      <c r="B957" s="57"/>
      <c r="C957" s="64"/>
      <c r="D957" s="58"/>
      <c r="E957" s="58"/>
      <c r="F957" s="65"/>
      <c r="G957" s="65"/>
      <c r="H957" s="66"/>
      <c r="I957" s="60"/>
      <c r="J957" s="60"/>
      <c r="K957" s="61">
        <f t="shared" si="36"/>
        <v>0</v>
      </c>
      <c r="L957" s="62" t="s">
        <v>75</v>
      </c>
      <c r="M957" s="67"/>
      <c r="N957" s="69" t="e">
        <f t="shared" si="37"/>
        <v>#DIV/0!</v>
      </c>
    </row>
    <row r="958" spans="2:14" x14ac:dyDescent="0.25">
      <c r="B958" s="57"/>
      <c r="C958" s="64"/>
      <c r="D958" s="58"/>
      <c r="E958" s="58"/>
      <c r="F958" s="65"/>
      <c r="G958" s="65"/>
      <c r="H958" s="66"/>
      <c r="I958" s="60"/>
      <c r="J958" s="60"/>
      <c r="K958" s="61">
        <f t="shared" si="36"/>
        <v>0</v>
      </c>
      <c r="L958" s="62" t="s">
        <v>75</v>
      </c>
      <c r="M958" s="67"/>
      <c r="N958" s="69" t="e">
        <f t="shared" si="37"/>
        <v>#DIV/0!</v>
      </c>
    </row>
    <row r="959" spans="2:14" x14ac:dyDescent="0.25">
      <c r="B959" s="57"/>
      <c r="C959" s="64"/>
      <c r="D959" s="58"/>
      <c r="E959" s="58"/>
      <c r="F959" s="65"/>
      <c r="G959" s="65"/>
      <c r="H959" s="66"/>
      <c r="I959" s="60"/>
      <c r="J959" s="60"/>
      <c r="K959" s="61">
        <f t="shared" si="36"/>
        <v>0</v>
      </c>
      <c r="L959" s="62" t="s">
        <v>75</v>
      </c>
      <c r="M959" s="67"/>
      <c r="N959" s="69" t="e">
        <f t="shared" si="37"/>
        <v>#DIV/0!</v>
      </c>
    </row>
    <row r="960" spans="2:14" x14ac:dyDescent="0.25">
      <c r="B960" s="57"/>
      <c r="C960" s="64"/>
      <c r="D960" s="58"/>
      <c r="E960" s="58"/>
      <c r="F960" s="65"/>
      <c r="G960" s="65"/>
      <c r="H960" s="66"/>
      <c r="I960" s="60"/>
      <c r="J960" s="60"/>
      <c r="K960" s="61">
        <f t="shared" si="36"/>
        <v>0</v>
      </c>
      <c r="L960" s="62" t="s">
        <v>75</v>
      </c>
      <c r="M960" s="67"/>
      <c r="N960" s="69" t="e">
        <f t="shared" si="37"/>
        <v>#DIV/0!</v>
      </c>
    </row>
    <row r="961" spans="2:14" x14ac:dyDescent="0.25">
      <c r="B961" s="57"/>
      <c r="C961" s="64"/>
      <c r="D961" s="58"/>
      <c r="E961" s="58"/>
      <c r="F961" s="65"/>
      <c r="G961" s="65"/>
      <c r="H961" s="66"/>
      <c r="I961" s="60"/>
      <c r="J961" s="60"/>
      <c r="K961" s="61">
        <f t="shared" si="36"/>
        <v>0</v>
      </c>
      <c r="L961" s="62" t="s">
        <v>75</v>
      </c>
      <c r="M961" s="67"/>
      <c r="N961" s="69" t="e">
        <f t="shared" si="37"/>
        <v>#DIV/0!</v>
      </c>
    </row>
    <row r="962" spans="2:14" x14ac:dyDescent="0.25">
      <c r="B962" s="57"/>
      <c r="C962" s="64"/>
      <c r="D962" s="58"/>
      <c r="E962" s="58"/>
      <c r="F962" s="65"/>
      <c r="G962" s="65"/>
      <c r="H962" s="66"/>
      <c r="I962" s="60"/>
      <c r="J962" s="60"/>
      <c r="K962" s="61">
        <f t="shared" si="36"/>
        <v>0</v>
      </c>
      <c r="L962" s="62" t="s">
        <v>75</v>
      </c>
      <c r="M962" s="67"/>
      <c r="N962" s="69" t="e">
        <f t="shared" si="37"/>
        <v>#DIV/0!</v>
      </c>
    </row>
    <row r="963" spans="2:14" x14ac:dyDescent="0.25">
      <c r="B963" s="57"/>
      <c r="C963" s="64"/>
      <c r="D963" s="58"/>
      <c r="E963" s="58"/>
      <c r="F963" s="65"/>
      <c r="G963" s="65"/>
      <c r="H963" s="66"/>
      <c r="I963" s="60"/>
      <c r="J963" s="60"/>
      <c r="K963" s="61">
        <f t="shared" si="36"/>
        <v>0</v>
      </c>
      <c r="L963" s="62" t="s">
        <v>75</v>
      </c>
      <c r="M963" s="67"/>
      <c r="N963" s="69" t="e">
        <f t="shared" si="37"/>
        <v>#DIV/0!</v>
      </c>
    </row>
    <row r="964" spans="2:14" x14ac:dyDescent="0.25">
      <c r="B964" s="57"/>
      <c r="C964" s="64"/>
      <c r="D964" s="58"/>
      <c r="E964" s="58"/>
      <c r="F964" s="65"/>
      <c r="G964" s="65"/>
      <c r="H964" s="66"/>
      <c r="I964" s="60"/>
      <c r="J964" s="60"/>
      <c r="K964" s="61">
        <f t="shared" si="36"/>
        <v>0</v>
      </c>
      <c r="L964" s="62" t="s">
        <v>75</v>
      </c>
      <c r="M964" s="67"/>
      <c r="N964" s="69" t="e">
        <f t="shared" si="37"/>
        <v>#DIV/0!</v>
      </c>
    </row>
    <row r="965" spans="2:14" x14ac:dyDescent="0.25">
      <c r="B965" s="57"/>
      <c r="C965" s="64"/>
      <c r="D965" s="58"/>
      <c r="E965" s="58"/>
      <c r="F965" s="65"/>
      <c r="G965" s="65"/>
      <c r="H965" s="66"/>
      <c r="I965" s="60"/>
      <c r="J965" s="60"/>
      <c r="K965" s="61">
        <f t="shared" si="36"/>
        <v>0</v>
      </c>
      <c r="L965" s="62" t="s">
        <v>75</v>
      </c>
      <c r="M965" s="67"/>
      <c r="N965" s="69" t="e">
        <f t="shared" si="37"/>
        <v>#DIV/0!</v>
      </c>
    </row>
    <row r="966" spans="2:14" x14ac:dyDescent="0.25">
      <c r="B966" s="57"/>
      <c r="C966" s="64"/>
      <c r="D966" s="58"/>
      <c r="E966" s="58"/>
      <c r="F966" s="65"/>
      <c r="G966" s="65"/>
      <c r="H966" s="66"/>
      <c r="I966" s="60"/>
      <c r="J966" s="60"/>
      <c r="K966" s="61">
        <f t="shared" si="36"/>
        <v>0</v>
      </c>
      <c r="L966" s="62" t="s">
        <v>75</v>
      </c>
      <c r="M966" s="67"/>
      <c r="N966" s="69" t="e">
        <f t="shared" si="37"/>
        <v>#DIV/0!</v>
      </c>
    </row>
    <row r="967" spans="2:14" x14ac:dyDescent="0.25">
      <c r="B967" s="57"/>
      <c r="C967" s="64"/>
      <c r="D967" s="58"/>
      <c r="E967" s="58"/>
      <c r="F967" s="65"/>
      <c r="G967" s="65"/>
      <c r="H967" s="66"/>
      <c r="I967" s="60"/>
      <c r="J967" s="60"/>
      <c r="K967" s="61">
        <f t="shared" si="36"/>
        <v>0</v>
      </c>
      <c r="L967" s="62" t="s">
        <v>75</v>
      </c>
      <c r="M967" s="67"/>
      <c r="N967" s="69" t="e">
        <f t="shared" si="37"/>
        <v>#DIV/0!</v>
      </c>
    </row>
    <row r="968" spans="2:14" x14ac:dyDescent="0.25">
      <c r="B968" s="57"/>
      <c r="C968" s="64"/>
      <c r="D968" s="58"/>
      <c r="E968" s="58"/>
      <c r="F968" s="65"/>
      <c r="G968" s="65"/>
      <c r="H968" s="66"/>
      <c r="I968" s="60"/>
      <c r="J968" s="60"/>
      <c r="K968" s="61">
        <f t="shared" si="36"/>
        <v>0</v>
      </c>
      <c r="L968" s="62" t="s">
        <v>75</v>
      </c>
      <c r="M968" s="67"/>
      <c r="N968" s="69" t="e">
        <f t="shared" si="37"/>
        <v>#DIV/0!</v>
      </c>
    </row>
    <row r="969" spans="2:14" x14ac:dyDescent="0.25">
      <c r="B969" s="57"/>
      <c r="C969" s="64"/>
      <c r="D969" s="58"/>
      <c r="E969" s="58"/>
      <c r="F969" s="65"/>
      <c r="G969" s="65"/>
      <c r="H969" s="66"/>
      <c r="I969" s="60"/>
      <c r="J969" s="60"/>
      <c r="K969" s="61">
        <f t="shared" si="36"/>
        <v>0</v>
      </c>
      <c r="L969" s="62" t="s">
        <v>75</v>
      </c>
      <c r="M969" s="67"/>
      <c r="N969" s="69" t="e">
        <f t="shared" si="37"/>
        <v>#DIV/0!</v>
      </c>
    </row>
    <row r="970" spans="2:14" x14ac:dyDescent="0.25">
      <c r="B970" s="57"/>
      <c r="C970" s="64"/>
      <c r="D970" s="58"/>
      <c r="E970" s="58"/>
      <c r="F970" s="65"/>
      <c r="G970" s="65"/>
      <c r="H970" s="66"/>
      <c r="I970" s="60"/>
      <c r="J970" s="60"/>
      <c r="K970" s="61">
        <f t="shared" si="36"/>
        <v>0</v>
      </c>
      <c r="L970" s="62" t="s">
        <v>75</v>
      </c>
      <c r="M970" s="67"/>
      <c r="N970" s="69" t="e">
        <f t="shared" si="37"/>
        <v>#DIV/0!</v>
      </c>
    </row>
    <row r="971" spans="2:14" x14ac:dyDescent="0.25">
      <c r="B971" s="57"/>
      <c r="C971" s="64"/>
      <c r="D971" s="58"/>
      <c r="E971" s="58"/>
      <c r="F971" s="65"/>
      <c r="G971" s="65"/>
      <c r="H971" s="66"/>
      <c r="I971" s="60"/>
      <c r="J971" s="60"/>
      <c r="K971" s="61">
        <f t="shared" si="36"/>
        <v>0</v>
      </c>
      <c r="L971" s="62" t="s">
        <v>75</v>
      </c>
      <c r="M971" s="67"/>
      <c r="N971" s="69" t="e">
        <f t="shared" si="37"/>
        <v>#DIV/0!</v>
      </c>
    </row>
    <row r="972" spans="2:14" x14ac:dyDescent="0.25">
      <c r="B972" s="57"/>
      <c r="C972" s="64"/>
      <c r="D972" s="58"/>
      <c r="E972" s="58"/>
      <c r="F972" s="65"/>
      <c r="G972" s="65"/>
      <c r="H972" s="66"/>
      <c r="I972" s="60"/>
      <c r="J972" s="60"/>
      <c r="K972" s="61">
        <f t="shared" si="36"/>
        <v>0</v>
      </c>
      <c r="L972" s="62" t="s">
        <v>75</v>
      </c>
      <c r="M972" s="67"/>
      <c r="N972" s="69" t="e">
        <f t="shared" si="37"/>
        <v>#DIV/0!</v>
      </c>
    </row>
    <row r="973" spans="2:14" x14ac:dyDescent="0.25">
      <c r="B973" s="57"/>
      <c r="C973" s="64"/>
      <c r="D973" s="58"/>
      <c r="E973" s="58"/>
      <c r="F973" s="65"/>
      <c r="G973" s="65"/>
      <c r="H973" s="66"/>
      <c r="I973" s="60"/>
      <c r="J973" s="60"/>
      <c r="K973" s="61">
        <f t="shared" si="36"/>
        <v>0</v>
      </c>
      <c r="L973" s="62" t="s">
        <v>75</v>
      </c>
      <c r="M973" s="67"/>
      <c r="N973" s="69" t="e">
        <f t="shared" si="37"/>
        <v>#DIV/0!</v>
      </c>
    </row>
    <row r="974" spans="2:14" x14ac:dyDescent="0.25">
      <c r="B974" s="57"/>
      <c r="C974" s="64"/>
      <c r="D974" s="58"/>
      <c r="E974" s="58"/>
      <c r="F974" s="65"/>
      <c r="G974" s="65"/>
      <c r="H974" s="66"/>
      <c r="I974" s="60"/>
      <c r="J974" s="60"/>
      <c r="K974" s="61">
        <f t="shared" si="36"/>
        <v>0</v>
      </c>
      <c r="L974" s="62" t="s">
        <v>75</v>
      </c>
      <c r="M974" s="67"/>
      <c r="N974" s="69" t="e">
        <f t="shared" si="37"/>
        <v>#DIV/0!</v>
      </c>
    </row>
    <row r="975" spans="2:14" x14ac:dyDescent="0.25">
      <c r="B975" s="57"/>
      <c r="C975" s="64"/>
      <c r="D975" s="58"/>
      <c r="E975" s="58"/>
      <c r="F975" s="65"/>
      <c r="G975" s="65"/>
      <c r="H975" s="66"/>
      <c r="I975" s="60"/>
      <c r="J975" s="60"/>
      <c r="K975" s="61">
        <f t="shared" si="36"/>
        <v>0</v>
      </c>
      <c r="L975" s="62" t="s">
        <v>75</v>
      </c>
      <c r="M975" s="67"/>
      <c r="N975" s="69" t="e">
        <f t="shared" si="37"/>
        <v>#DIV/0!</v>
      </c>
    </row>
    <row r="976" spans="2:14" x14ac:dyDescent="0.25">
      <c r="B976" s="57"/>
      <c r="C976" s="64"/>
      <c r="D976" s="58"/>
      <c r="E976" s="58"/>
      <c r="F976" s="65"/>
      <c r="G976" s="65"/>
      <c r="H976" s="66"/>
      <c r="I976" s="60"/>
      <c r="J976" s="60"/>
      <c r="K976" s="61">
        <f t="shared" si="36"/>
        <v>0</v>
      </c>
      <c r="L976" s="62" t="s">
        <v>75</v>
      </c>
      <c r="M976" s="67"/>
      <c r="N976" s="69" t="e">
        <f t="shared" si="37"/>
        <v>#DIV/0!</v>
      </c>
    </row>
    <row r="977" spans="2:14" x14ac:dyDescent="0.25">
      <c r="B977" s="57"/>
      <c r="C977" s="64"/>
      <c r="D977" s="58"/>
      <c r="E977" s="58"/>
      <c r="F977" s="65"/>
      <c r="G977" s="65"/>
      <c r="H977" s="66"/>
      <c r="I977" s="60"/>
      <c r="J977" s="60"/>
      <c r="K977" s="61">
        <f t="shared" si="36"/>
        <v>0</v>
      </c>
      <c r="L977" s="62" t="s">
        <v>75</v>
      </c>
      <c r="M977" s="67"/>
      <c r="N977" s="69" t="e">
        <f t="shared" si="37"/>
        <v>#DIV/0!</v>
      </c>
    </row>
    <row r="978" spans="2:14" x14ac:dyDescent="0.25">
      <c r="B978" s="57"/>
      <c r="C978" s="64"/>
      <c r="D978" s="58"/>
      <c r="E978" s="58"/>
      <c r="F978" s="65"/>
      <c r="G978" s="65"/>
      <c r="H978" s="66"/>
      <c r="I978" s="60"/>
      <c r="J978" s="60"/>
      <c r="K978" s="61">
        <f t="shared" si="36"/>
        <v>0</v>
      </c>
      <c r="L978" s="62" t="s">
        <v>75</v>
      </c>
      <c r="M978" s="67"/>
      <c r="N978" s="69" t="e">
        <f t="shared" si="37"/>
        <v>#DIV/0!</v>
      </c>
    </row>
    <row r="979" spans="2:14" x14ac:dyDescent="0.25">
      <c r="B979" s="57"/>
      <c r="C979" s="64"/>
      <c r="D979" s="58"/>
      <c r="E979" s="58"/>
      <c r="F979" s="65"/>
      <c r="G979" s="65"/>
      <c r="H979" s="66"/>
      <c r="I979" s="60"/>
      <c r="J979" s="60"/>
      <c r="K979" s="61">
        <f t="shared" si="36"/>
        <v>0</v>
      </c>
      <c r="L979" s="62" t="s">
        <v>75</v>
      </c>
      <c r="M979" s="67"/>
      <c r="N979" s="69" t="e">
        <f t="shared" si="37"/>
        <v>#DIV/0!</v>
      </c>
    </row>
    <row r="980" spans="2:14" x14ac:dyDescent="0.25">
      <c r="B980" s="57"/>
      <c r="C980" s="64"/>
      <c r="D980" s="58"/>
      <c r="E980" s="58"/>
      <c r="F980" s="65"/>
      <c r="G980" s="65"/>
      <c r="H980" s="66"/>
      <c r="I980" s="60"/>
      <c r="J980" s="60"/>
      <c r="K980" s="61">
        <f t="shared" si="36"/>
        <v>0</v>
      </c>
      <c r="L980" s="62" t="s">
        <v>75</v>
      </c>
      <c r="M980" s="67"/>
      <c r="N980" s="69" t="e">
        <f t="shared" si="37"/>
        <v>#DIV/0!</v>
      </c>
    </row>
    <row r="981" spans="2:14" x14ac:dyDescent="0.25">
      <c r="B981" s="57"/>
      <c r="C981" s="64"/>
      <c r="D981" s="58"/>
      <c r="E981" s="58"/>
      <c r="F981" s="65"/>
      <c r="G981" s="65"/>
      <c r="H981" s="66"/>
      <c r="I981" s="60"/>
      <c r="J981" s="60"/>
      <c r="K981" s="61">
        <f t="shared" si="36"/>
        <v>0</v>
      </c>
      <c r="L981" s="62" t="s">
        <v>75</v>
      </c>
      <c r="M981" s="67"/>
      <c r="N981" s="69" t="e">
        <f t="shared" si="37"/>
        <v>#DIV/0!</v>
      </c>
    </row>
    <row r="982" spans="2:14" x14ac:dyDescent="0.25">
      <c r="B982" s="57"/>
      <c r="C982" s="64"/>
      <c r="D982" s="58"/>
      <c r="E982" s="58"/>
      <c r="F982" s="65"/>
      <c r="G982" s="65"/>
      <c r="H982" s="66"/>
      <c r="I982" s="60"/>
      <c r="J982" s="60"/>
      <c r="K982" s="61">
        <f t="shared" si="36"/>
        <v>0</v>
      </c>
      <c r="L982" s="62" t="s">
        <v>75</v>
      </c>
      <c r="M982" s="67"/>
      <c r="N982" s="69" t="e">
        <f t="shared" si="37"/>
        <v>#DIV/0!</v>
      </c>
    </row>
    <row r="983" spans="2:14" x14ac:dyDescent="0.25">
      <c r="B983" s="57"/>
      <c r="C983" s="64"/>
      <c r="D983" s="58"/>
      <c r="E983" s="58"/>
      <c r="F983" s="65"/>
      <c r="G983" s="65"/>
      <c r="H983" s="66"/>
      <c r="I983" s="60"/>
      <c r="J983" s="60"/>
      <c r="K983" s="61">
        <f t="shared" si="36"/>
        <v>0</v>
      </c>
      <c r="L983" s="62" t="s">
        <v>75</v>
      </c>
      <c r="M983" s="67"/>
      <c r="N983" s="69" t="e">
        <f t="shared" si="37"/>
        <v>#DIV/0!</v>
      </c>
    </row>
    <row r="984" spans="2:14" x14ac:dyDescent="0.25">
      <c r="B984" s="57"/>
      <c r="C984" s="64"/>
      <c r="D984" s="58"/>
      <c r="E984" s="58"/>
      <c r="F984" s="65"/>
      <c r="G984" s="65"/>
      <c r="H984" s="66"/>
      <c r="I984" s="60"/>
      <c r="J984" s="60"/>
      <c r="K984" s="61">
        <f t="shared" si="36"/>
        <v>0</v>
      </c>
      <c r="L984" s="62" t="s">
        <v>75</v>
      </c>
      <c r="M984" s="67"/>
      <c r="N984" s="69" t="e">
        <f t="shared" si="37"/>
        <v>#DIV/0!</v>
      </c>
    </row>
    <row r="985" spans="2:14" x14ac:dyDescent="0.25">
      <c r="B985" s="57"/>
      <c r="C985" s="64"/>
      <c r="D985" s="58"/>
      <c r="E985" s="58"/>
      <c r="F985" s="65"/>
      <c r="G985" s="65"/>
      <c r="H985" s="66"/>
      <c r="I985" s="60"/>
      <c r="J985" s="60"/>
      <c r="K985" s="61">
        <f t="shared" si="36"/>
        <v>0</v>
      </c>
      <c r="L985" s="62" t="s">
        <v>75</v>
      </c>
      <c r="M985" s="67"/>
      <c r="N985" s="69" t="e">
        <f t="shared" si="37"/>
        <v>#DIV/0!</v>
      </c>
    </row>
    <row r="986" spans="2:14" x14ac:dyDescent="0.25">
      <c r="B986" s="57"/>
      <c r="C986" s="64"/>
      <c r="D986" s="58"/>
      <c r="E986" s="58"/>
      <c r="F986" s="65"/>
      <c r="G986" s="65"/>
      <c r="H986" s="66"/>
      <c r="I986" s="60"/>
      <c r="J986" s="60"/>
      <c r="K986" s="61">
        <f t="shared" si="36"/>
        <v>0</v>
      </c>
      <c r="L986" s="62" t="s">
        <v>75</v>
      </c>
      <c r="M986" s="67"/>
      <c r="N986" s="69" t="e">
        <f t="shared" si="37"/>
        <v>#DIV/0!</v>
      </c>
    </row>
    <row r="987" spans="2:14" x14ac:dyDescent="0.25">
      <c r="B987" s="57"/>
      <c r="C987" s="64"/>
      <c r="D987" s="58"/>
      <c r="E987" s="58"/>
      <c r="F987" s="65"/>
      <c r="G987" s="65"/>
      <c r="H987" s="66"/>
      <c r="I987" s="60"/>
      <c r="J987" s="60"/>
      <c r="K987" s="61">
        <f t="shared" si="36"/>
        <v>0</v>
      </c>
      <c r="L987" s="62" t="s">
        <v>75</v>
      </c>
      <c r="M987" s="67"/>
      <c r="N987" s="69" t="e">
        <f t="shared" si="37"/>
        <v>#DIV/0!</v>
      </c>
    </row>
    <row r="988" spans="2:14" x14ac:dyDescent="0.25">
      <c r="B988" s="57"/>
      <c r="C988" s="64"/>
      <c r="D988" s="58"/>
      <c r="E988" s="58"/>
      <c r="F988" s="65"/>
      <c r="G988" s="65"/>
      <c r="H988" s="66"/>
      <c r="I988" s="60"/>
      <c r="J988" s="60"/>
      <c r="K988" s="61">
        <f t="shared" si="36"/>
        <v>0</v>
      </c>
      <c r="L988" s="62" t="s">
        <v>75</v>
      </c>
      <c r="M988" s="67"/>
      <c r="N988" s="69" t="e">
        <f t="shared" si="37"/>
        <v>#DIV/0!</v>
      </c>
    </row>
    <row r="989" spans="2:14" x14ac:dyDescent="0.25">
      <c r="B989" s="57"/>
      <c r="C989" s="64"/>
      <c r="D989" s="58"/>
      <c r="E989" s="58"/>
      <c r="F989" s="65"/>
      <c r="G989" s="65"/>
      <c r="H989" s="66"/>
      <c r="I989" s="60"/>
      <c r="J989" s="60"/>
      <c r="K989" s="61">
        <f t="shared" si="36"/>
        <v>0</v>
      </c>
      <c r="L989" s="62" t="s">
        <v>75</v>
      </c>
      <c r="M989" s="67"/>
      <c r="N989" s="69" t="e">
        <f t="shared" si="37"/>
        <v>#DIV/0!</v>
      </c>
    </row>
    <row r="990" spans="2:14" x14ac:dyDescent="0.25">
      <c r="B990" s="57"/>
      <c r="C990" s="64"/>
      <c r="D990" s="58"/>
      <c r="E990" s="58"/>
      <c r="F990" s="65"/>
      <c r="G990" s="65"/>
      <c r="H990" s="66"/>
      <c r="I990" s="60"/>
      <c r="J990" s="60"/>
      <c r="K990" s="61">
        <f t="shared" si="36"/>
        <v>0</v>
      </c>
      <c r="L990" s="62" t="s">
        <v>75</v>
      </c>
      <c r="M990" s="67"/>
      <c r="N990" s="69" t="e">
        <f t="shared" si="37"/>
        <v>#DIV/0!</v>
      </c>
    </row>
    <row r="991" spans="2:14" x14ac:dyDescent="0.25">
      <c r="B991" s="57"/>
      <c r="C991" s="64"/>
      <c r="D991" s="58"/>
      <c r="E991" s="58"/>
      <c r="F991" s="65"/>
      <c r="G991" s="65"/>
      <c r="H991" s="66"/>
      <c r="I991" s="60"/>
      <c r="J991" s="60"/>
      <c r="K991" s="61">
        <f t="shared" si="36"/>
        <v>0</v>
      </c>
      <c r="L991" s="62" t="s">
        <v>75</v>
      </c>
      <c r="M991" s="67"/>
      <c r="N991" s="69" t="e">
        <f t="shared" si="37"/>
        <v>#DIV/0!</v>
      </c>
    </row>
    <row r="992" spans="2:14" x14ac:dyDescent="0.25">
      <c r="B992" s="57"/>
      <c r="C992" s="64"/>
      <c r="D992" s="58"/>
      <c r="E992" s="58"/>
      <c r="F992" s="65"/>
      <c r="G992" s="65"/>
      <c r="H992" s="66"/>
      <c r="I992" s="60"/>
      <c r="J992" s="60"/>
      <c r="K992" s="61">
        <f t="shared" si="36"/>
        <v>0</v>
      </c>
      <c r="L992" s="62" t="s">
        <v>75</v>
      </c>
      <c r="M992" s="67"/>
      <c r="N992" s="69" t="e">
        <f t="shared" si="37"/>
        <v>#DIV/0!</v>
      </c>
    </row>
    <row r="993" spans="2:14" x14ac:dyDescent="0.25">
      <c r="B993" s="57"/>
      <c r="C993" s="64"/>
      <c r="D993" s="58"/>
      <c r="E993" s="58"/>
      <c r="F993" s="65"/>
      <c r="G993" s="65"/>
      <c r="H993" s="66"/>
      <c r="I993" s="60"/>
      <c r="J993" s="60"/>
      <c r="K993" s="61">
        <f t="shared" si="36"/>
        <v>0</v>
      </c>
      <c r="L993" s="62" t="s">
        <v>75</v>
      </c>
      <c r="M993" s="67"/>
      <c r="N993" s="69" t="e">
        <f t="shared" si="37"/>
        <v>#DIV/0!</v>
      </c>
    </row>
    <row r="994" spans="2:14" x14ac:dyDescent="0.25">
      <c r="B994" s="57"/>
      <c r="C994" s="64"/>
      <c r="D994" s="58"/>
      <c r="E994" s="58"/>
      <c r="F994" s="65"/>
      <c r="G994" s="65"/>
      <c r="H994" s="66"/>
      <c r="I994" s="60"/>
      <c r="J994" s="60"/>
      <c r="K994" s="61">
        <f t="shared" si="36"/>
        <v>0</v>
      </c>
      <c r="L994" s="62" t="s">
        <v>75</v>
      </c>
      <c r="M994" s="67"/>
      <c r="N994" s="69" t="e">
        <f t="shared" si="37"/>
        <v>#DIV/0!</v>
      </c>
    </row>
    <row r="995" spans="2:14" x14ac:dyDescent="0.25">
      <c r="B995" s="57"/>
      <c r="C995" s="64"/>
      <c r="D995" s="58"/>
      <c r="E995" s="58"/>
      <c r="F995" s="65"/>
      <c r="G995" s="65"/>
      <c r="H995" s="66"/>
      <c r="I995" s="60"/>
      <c r="J995" s="60"/>
      <c r="K995" s="61">
        <f t="shared" si="36"/>
        <v>0</v>
      </c>
      <c r="L995" s="62" t="s">
        <v>75</v>
      </c>
      <c r="M995" s="67"/>
      <c r="N995" s="69" t="e">
        <f t="shared" si="37"/>
        <v>#DIV/0!</v>
      </c>
    </row>
    <row r="996" spans="2:14" x14ac:dyDescent="0.25">
      <c r="B996" s="57"/>
      <c r="C996" s="64"/>
      <c r="D996" s="58"/>
      <c r="E996" s="58"/>
      <c r="F996" s="65"/>
      <c r="G996" s="65"/>
      <c r="H996" s="66"/>
      <c r="I996" s="60"/>
      <c r="J996" s="60"/>
      <c r="K996" s="61">
        <f t="shared" si="36"/>
        <v>0</v>
      </c>
      <c r="L996" s="62" t="s">
        <v>75</v>
      </c>
      <c r="M996" s="67"/>
      <c r="N996" s="69" t="e">
        <f t="shared" si="37"/>
        <v>#DIV/0!</v>
      </c>
    </row>
    <row r="997" spans="2:14" x14ac:dyDescent="0.25">
      <c r="B997" s="57"/>
      <c r="C997" s="64"/>
      <c r="D997" s="58"/>
      <c r="E997" s="58"/>
      <c r="F997" s="65"/>
      <c r="G997" s="65"/>
      <c r="H997" s="66"/>
      <c r="I997" s="60"/>
      <c r="J997" s="60"/>
      <c r="K997" s="61">
        <f t="shared" si="36"/>
        <v>0</v>
      </c>
      <c r="L997" s="62" t="s">
        <v>75</v>
      </c>
      <c r="M997" s="67"/>
      <c r="N997" s="69" t="e">
        <f t="shared" si="37"/>
        <v>#DIV/0!</v>
      </c>
    </row>
    <row r="998" spans="2:14" x14ac:dyDescent="0.25">
      <c r="B998" s="57"/>
      <c r="C998" s="64"/>
      <c r="D998" s="58"/>
      <c r="E998" s="58"/>
      <c r="F998" s="65"/>
      <c r="G998" s="65"/>
      <c r="H998" s="66"/>
      <c r="I998" s="60"/>
      <c r="J998" s="60"/>
      <c r="K998" s="61">
        <f t="shared" si="36"/>
        <v>0</v>
      </c>
      <c r="L998" s="62" t="s">
        <v>75</v>
      </c>
      <c r="M998" s="67"/>
      <c r="N998" s="69" t="e">
        <f t="shared" si="37"/>
        <v>#DIV/0!</v>
      </c>
    </row>
    <row r="999" spans="2:14" x14ac:dyDescent="0.25">
      <c r="B999" s="57"/>
      <c r="C999" s="64"/>
      <c r="D999" s="58"/>
      <c r="E999" s="58"/>
      <c r="F999" s="65"/>
      <c r="G999" s="65"/>
      <c r="H999" s="66"/>
      <c r="I999" s="60"/>
      <c r="J999" s="60"/>
      <c r="K999" s="61">
        <f t="shared" si="36"/>
        <v>0</v>
      </c>
      <c r="L999" s="62" t="s">
        <v>75</v>
      </c>
      <c r="M999" s="67"/>
      <c r="N999" s="69" t="e">
        <f t="shared" si="37"/>
        <v>#DIV/0!</v>
      </c>
    </row>
    <row r="1000" spans="2:14" x14ac:dyDescent="0.25">
      <c r="B1000" s="57"/>
      <c r="C1000" s="64"/>
      <c r="D1000" s="58"/>
      <c r="E1000" s="58"/>
      <c r="F1000" s="65"/>
      <c r="G1000" s="65"/>
      <c r="H1000" s="66"/>
      <c r="I1000" s="60"/>
      <c r="J1000" s="60"/>
      <c r="K1000" s="61">
        <f t="shared" si="36"/>
        <v>0</v>
      </c>
      <c r="L1000" s="62" t="s">
        <v>75</v>
      </c>
      <c r="M1000" s="67"/>
      <c r="N1000" s="69" t="e">
        <f t="shared" si="37"/>
        <v>#DIV/0!</v>
      </c>
    </row>
    <row r="1001" spans="2:14" x14ac:dyDescent="0.25">
      <c r="B1001" s="57"/>
      <c r="C1001" s="64"/>
      <c r="D1001" s="58"/>
      <c r="E1001" s="58"/>
      <c r="F1001" s="65"/>
      <c r="G1001" s="65"/>
      <c r="H1001" s="66"/>
      <c r="I1001" s="60"/>
      <c r="J1001" s="60"/>
      <c r="K1001" s="61">
        <f t="shared" si="36"/>
        <v>0</v>
      </c>
      <c r="L1001" s="62" t="s">
        <v>75</v>
      </c>
      <c r="M1001" s="67"/>
      <c r="N1001" s="69" t="e">
        <f t="shared" si="37"/>
        <v>#DIV/0!</v>
      </c>
    </row>
    <row r="1002" spans="2:14" x14ac:dyDescent="0.25">
      <c r="B1002" s="57"/>
      <c r="C1002" s="64"/>
      <c r="D1002" s="58"/>
      <c r="E1002" s="58"/>
      <c r="F1002" s="65"/>
      <c r="G1002" s="65"/>
      <c r="H1002" s="66"/>
      <c r="I1002" s="60"/>
      <c r="J1002" s="60"/>
      <c r="K1002" s="61">
        <f t="shared" si="36"/>
        <v>0</v>
      </c>
      <c r="L1002" s="62" t="s">
        <v>75</v>
      </c>
      <c r="M1002" s="67"/>
      <c r="N1002" s="69" t="e">
        <f t="shared" si="37"/>
        <v>#DIV/0!</v>
      </c>
    </row>
    <row r="1003" spans="2:14" x14ac:dyDescent="0.25">
      <c r="B1003" s="57"/>
      <c r="C1003" s="64"/>
      <c r="D1003" s="58"/>
      <c r="E1003" s="58"/>
      <c r="F1003" s="65"/>
      <c r="G1003" s="65"/>
      <c r="H1003" s="66"/>
      <c r="I1003" s="60"/>
      <c r="J1003" s="60"/>
      <c r="K1003" s="61">
        <f t="shared" si="36"/>
        <v>0</v>
      </c>
      <c r="L1003" s="62" t="s">
        <v>75</v>
      </c>
      <c r="M1003" s="67"/>
      <c r="N1003" s="69" t="e">
        <f t="shared" si="37"/>
        <v>#DIV/0!</v>
      </c>
    </row>
    <row r="1004" spans="2:14" x14ac:dyDescent="0.25">
      <c r="B1004" s="57"/>
      <c r="C1004" s="64"/>
      <c r="D1004" s="58"/>
      <c r="E1004" s="58"/>
      <c r="F1004" s="65"/>
      <c r="G1004" s="65"/>
      <c r="H1004" s="66"/>
      <c r="I1004" s="60"/>
      <c r="J1004" s="60"/>
      <c r="K1004" s="61">
        <f t="shared" si="36"/>
        <v>0</v>
      </c>
      <c r="L1004" s="62" t="s">
        <v>75</v>
      </c>
      <c r="M1004" s="67"/>
      <c r="N1004" s="69" t="e">
        <f t="shared" si="37"/>
        <v>#DIV/0!</v>
      </c>
    </row>
    <row r="1005" spans="2:14" x14ac:dyDescent="0.25">
      <c r="B1005" s="57"/>
      <c r="C1005" s="64"/>
      <c r="D1005" s="58"/>
      <c r="E1005" s="58"/>
      <c r="F1005" s="65"/>
      <c r="G1005" s="65"/>
      <c r="H1005" s="66"/>
      <c r="I1005" s="60"/>
      <c r="J1005" s="60"/>
      <c r="K1005" s="61">
        <f t="shared" si="36"/>
        <v>0</v>
      </c>
      <c r="L1005" s="62" t="s">
        <v>75</v>
      </c>
      <c r="M1005" s="67"/>
      <c r="N1005" s="69" t="e">
        <f t="shared" si="37"/>
        <v>#DIV/0!</v>
      </c>
    </row>
    <row r="1006" spans="2:14" x14ac:dyDescent="0.25">
      <c r="B1006" s="57"/>
      <c r="C1006" s="64"/>
      <c r="D1006" s="58"/>
      <c r="E1006" s="58"/>
      <c r="F1006" s="65"/>
      <c r="G1006" s="65"/>
      <c r="H1006" s="66"/>
      <c r="I1006" s="60"/>
      <c r="J1006" s="60"/>
      <c r="K1006" s="61">
        <f t="shared" si="36"/>
        <v>0</v>
      </c>
      <c r="L1006" s="62" t="s">
        <v>75</v>
      </c>
      <c r="M1006" s="67"/>
      <c r="N1006" s="69" t="e">
        <f t="shared" si="37"/>
        <v>#DIV/0!</v>
      </c>
    </row>
    <row r="1007" spans="2:14" x14ac:dyDescent="0.25">
      <c r="B1007" s="57"/>
      <c r="C1007" s="64"/>
      <c r="D1007" s="58"/>
      <c r="E1007" s="58"/>
      <c r="F1007" s="65"/>
      <c r="G1007" s="65"/>
      <c r="H1007" s="66"/>
      <c r="I1007" s="60"/>
      <c r="J1007" s="60"/>
      <c r="K1007" s="61">
        <f t="shared" si="36"/>
        <v>0</v>
      </c>
      <c r="L1007" s="62" t="s">
        <v>75</v>
      </c>
      <c r="M1007" s="67"/>
      <c r="N1007" s="69" t="e">
        <f t="shared" si="37"/>
        <v>#DIV/0!</v>
      </c>
    </row>
    <row r="1008" spans="2:14" x14ac:dyDescent="0.25">
      <c r="B1008" s="57"/>
      <c r="C1008" s="64"/>
      <c r="D1008" s="58"/>
      <c r="E1008" s="58"/>
      <c r="F1008" s="65"/>
      <c r="G1008" s="65"/>
      <c r="H1008" s="66"/>
      <c r="I1008" s="60"/>
      <c r="J1008" s="60"/>
      <c r="K1008" s="61">
        <f t="shared" si="36"/>
        <v>0</v>
      </c>
      <c r="L1008" s="62" t="s">
        <v>75</v>
      </c>
      <c r="M1008" s="67"/>
      <c r="N1008" s="69" t="e">
        <f t="shared" si="37"/>
        <v>#DIV/0!</v>
      </c>
    </row>
    <row r="1009" spans="2:14" x14ac:dyDescent="0.25">
      <c r="B1009" s="57"/>
      <c r="C1009" s="64"/>
      <c r="D1009" s="58"/>
      <c r="E1009" s="58"/>
      <c r="F1009" s="65"/>
      <c r="G1009" s="65"/>
      <c r="H1009" s="66"/>
      <c r="I1009" s="60"/>
      <c r="J1009" s="60"/>
      <c r="K1009" s="61">
        <f t="shared" si="36"/>
        <v>0</v>
      </c>
      <c r="L1009" s="62" t="s">
        <v>75</v>
      </c>
      <c r="M1009" s="67"/>
      <c r="N1009" s="69" t="e">
        <f t="shared" si="37"/>
        <v>#DIV/0!</v>
      </c>
    </row>
    <row r="1010" spans="2:14" x14ac:dyDescent="0.25">
      <c r="B1010" s="57"/>
      <c r="C1010" s="64"/>
      <c r="D1010" s="58"/>
      <c r="E1010" s="58"/>
      <c r="F1010" s="65"/>
      <c r="G1010" s="65"/>
      <c r="H1010" s="66"/>
      <c r="I1010" s="60"/>
      <c r="J1010" s="60"/>
      <c r="K1010" s="61">
        <f t="shared" si="36"/>
        <v>0</v>
      </c>
      <c r="L1010" s="62" t="s">
        <v>75</v>
      </c>
      <c r="M1010" s="67"/>
      <c r="N1010" s="69" t="e">
        <f t="shared" si="37"/>
        <v>#DIV/0!</v>
      </c>
    </row>
    <row r="1011" spans="2:14" x14ac:dyDescent="0.25">
      <c r="B1011" s="57"/>
      <c r="C1011" s="64"/>
      <c r="D1011" s="58"/>
      <c r="E1011" s="58"/>
      <c r="F1011" s="65"/>
      <c r="G1011" s="65"/>
      <c r="H1011" s="66"/>
      <c r="I1011" s="60"/>
      <c r="J1011" s="60"/>
      <c r="K1011" s="61">
        <f t="shared" si="36"/>
        <v>0</v>
      </c>
      <c r="L1011" s="62" t="s">
        <v>75</v>
      </c>
      <c r="M1011" s="67"/>
      <c r="N1011" s="69" t="e">
        <f t="shared" si="37"/>
        <v>#DIV/0!</v>
      </c>
    </row>
    <row r="1012" spans="2:14" x14ac:dyDescent="0.25">
      <c r="B1012" s="57"/>
      <c r="C1012" s="64"/>
      <c r="D1012" s="58"/>
      <c r="E1012" s="58"/>
      <c r="F1012" s="65"/>
      <c r="G1012" s="65"/>
      <c r="H1012" s="66"/>
      <c r="I1012" s="60"/>
      <c r="J1012" s="60"/>
      <c r="K1012" s="61">
        <f t="shared" si="36"/>
        <v>0</v>
      </c>
      <c r="L1012" s="62" t="s">
        <v>75</v>
      </c>
      <c r="M1012" s="67"/>
      <c r="N1012" s="69" t="e">
        <f t="shared" si="37"/>
        <v>#DIV/0!</v>
      </c>
    </row>
    <row r="1013" spans="2:14" x14ac:dyDescent="0.25">
      <c r="B1013" s="57"/>
      <c r="C1013" s="64"/>
      <c r="D1013" s="58"/>
      <c r="E1013" s="58"/>
      <c r="F1013" s="65"/>
      <c r="G1013" s="65"/>
      <c r="H1013" s="66"/>
      <c r="I1013" s="60"/>
      <c r="J1013" s="60"/>
      <c r="K1013" s="61">
        <f t="shared" si="36"/>
        <v>0</v>
      </c>
      <c r="L1013" s="62" t="s">
        <v>75</v>
      </c>
      <c r="M1013" s="67"/>
      <c r="N1013" s="69" t="e">
        <f t="shared" si="37"/>
        <v>#DIV/0!</v>
      </c>
    </row>
    <row r="1014" spans="2:14" x14ac:dyDescent="0.25">
      <c r="B1014" s="57"/>
      <c r="C1014" s="64"/>
      <c r="D1014" s="58"/>
      <c r="E1014" s="58"/>
      <c r="F1014" s="65"/>
      <c r="G1014" s="65"/>
      <c r="H1014" s="66"/>
      <c r="I1014" s="60"/>
      <c r="J1014" s="60"/>
      <c r="K1014" s="61">
        <f t="shared" si="36"/>
        <v>0</v>
      </c>
      <c r="L1014" s="62" t="s">
        <v>75</v>
      </c>
      <c r="M1014" s="67"/>
      <c r="N1014" s="69" t="e">
        <f t="shared" si="37"/>
        <v>#DIV/0!</v>
      </c>
    </row>
    <row r="1015" spans="2:14" x14ac:dyDescent="0.25">
      <c r="B1015" s="57"/>
      <c r="C1015" s="64"/>
      <c r="D1015" s="58"/>
      <c r="E1015" s="58"/>
      <c r="F1015" s="65"/>
      <c r="G1015" s="65"/>
      <c r="H1015" s="66"/>
      <c r="I1015" s="60"/>
      <c r="J1015" s="60"/>
      <c r="K1015" s="61">
        <f t="shared" si="36"/>
        <v>0</v>
      </c>
      <c r="L1015" s="62" t="s">
        <v>75</v>
      </c>
      <c r="M1015" s="67"/>
      <c r="N1015" s="69" t="e">
        <f t="shared" si="37"/>
        <v>#DIV/0!</v>
      </c>
    </row>
    <row r="1016" spans="2:14" x14ac:dyDescent="0.25">
      <c r="B1016" s="57"/>
      <c r="C1016" s="64"/>
      <c r="D1016" s="58"/>
      <c r="E1016" s="58"/>
      <c r="F1016" s="65"/>
      <c r="G1016" s="65"/>
      <c r="H1016" s="66"/>
      <c r="I1016" s="60"/>
      <c r="J1016" s="60"/>
      <c r="K1016" s="61">
        <f t="shared" si="36"/>
        <v>0</v>
      </c>
      <c r="L1016" s="62" t="s">
        <v>75</v>
      </c>
      <c r="M1016" s="67"/>
      <c r="N1016" s="69" t="e">
        <f t="shared" si="37"/>
        <v>#DIV/0!</v>
      </c>
    </row>
    <row r="1017" spans="2:14" x14ac:dyDescent="0.25">
      <c r="B1017" s="57"/>
      <c r="C1017" s="64"/>
      <c r="D1017" s="58"/>
      <c r="E1017" s="58"/>
      <c r="F1017" s="65"/>
      <c r="G1017" s="65"/>
      <c r="H1017" s="66"/>
      <c r="I1017" s="60"/>
      <c r="J1017" s="60"/>
      <c r="K1017" s="61">
        <f t="shared" si="36"/>
        <v>0</v>
      </c>
      <c r="L1017" s="62" t="s">
        <v>75</v>
      </c>
      <c r="M1017" s="67"/>
      <c r="N1017" s="69" t="e">
        <f t="shared" si="37"/>
        <v>#DIV/0!</v>
      </c>
    </row>
    <row r="1018" spans="2:14" x14ac:dyDescent="0.25">
      <c r="B1018" s="57"/>
      <c r="C1018" s="64"/>
      <c r="D1018" s="58"/>
      <c r="E1018" s="58"/>
      <c r="F1018" s="65"/>
      <c r="G1018" s="65"/>
      <c r="H1018" s="66"/>
      <c r="I1018" s="60"/>
      <c r="J1018" s="60"/>
      <c r="K1018" s="61">
        <f t="shared" ref="K1018:K1081" si="38">+J1018-I1018</f>
        <v>0</v>
      </c>
      <c r="L1018" s="62" t="s">
        <v>75</v>
      </c>
      <c r="M1018" s="67"/>
      <c r="N1018" s="69" t="e">
        <f t="shared" ref="N1018:N1081" si="39">+K1019/M1019</f>
        <v>#DIV/0!</v>
      </c>
    </row>
    <row r="1019" spans="2:14" x14ac:dyDescent="0.25">
      <c r="B1019" s="57"/>
      <c r="C1019" s="64"/>
      <c r="D1019" s="58"/>
      <c r="E1019" s="58"/>
      <c r="F1019" s="65"/>
      <c r="G1019" s="65"/>
      <c r="H1019" s="66"/>
      <c r="I1019" s="60"/>
      <c r="J1019" s="60"/>
      <c r="K1019" s="61">
        <f t="shared" si="38"/>
        <v>0</v>
      </c>
      <c r="L1019" s="62" t="s">
        <v>75</v>
      </c>
      <c r="M1019" s="67"/>
      <c r="N1019" s="69" t="e">
        <f t="shared" si="39"/>
        <v>#DIV/0!</v>
      </c>
    </row>
    <row r="1020" spans="2:14" x14ac:dyDescent="0.25">
      <c r="B1020" s="57"/>
      <c r="C1020" s="64"/>
      <c r="D1020" s="58"/>
      <c r="E1020" s="58"/>
      <c r="F1020" s="65"/>
      <c r="G1020" s="65"/>
      <c r="H1020" s="66"/>
      <c r="I1020" s="60"/>
      <c r="J1020" s="60"/>
      <c r="K1020" s="61">
        <f t="shared" si="38"/>
        <v>0</v>
      </c>
      <c r="L1020" s="62" t="s">
        <v>75</v>
      </c>
      <c r="M1020" s="67"/>
      <c r="N1020" s="69" t="e">
        <f t="shared" si="39"/>
        <v>#DIV/0!</v>
      </c>
    </row>
    <row r="1021" spans="2:14" x14ac:dyDescent="0.25">
      <c r="B1021" s="57"/>
      <c r="C1021" s="64"/>
      <c r="D1021" s="58"/>
      <c r="E1021" s="58"/>
      <c r="F1021" s="65"/>
      <c r="G1021" s="65"/>
      <c r="H1021" s="66"/>
      <c r="I1021" s="60"/>
      <c r="J1021" s="60"/>
      <c r="K1021" s="61">
        <f t="shared" si="38"/>
        <v>0</v>
      </c>
      <c r="L1021" s="62" t="s">
        <v>75</v>
      </c>
      <c r="M1021" s="67"/>
      <c r="N1021" s="69" t="e">
        <f t="shared" si="39"/>
        <v>#DIV/0!</v>
      </c>
    </row>
    <row r="1022" spans="2:14" x14ac:dyDescent="0.25">
      <c r="B1022" s="57"/>
      <c r="C1022" s="64"/>
      <c r="D1022" s="58"/>
      <c r="E1022" s="58"/>
      <c r="F1022" s="65"/>
      <c r="G1022" s="65"/>
      <c r="H1022" s="66"/>
      <c r="I1022" s="60"/>
      <c r="J1022" s="60"/>
      <c r="K1022" s="61">
        <f t="shared" si="38"/>
        <v>0</v>
      </c>
      <c r="L1022" s="62" t="s">
        <v>75</v>
      </c>
      <c r="M1022" s="67"/>
      <c r="N1022" s="69" t="e">
        <f t="shared" si="39"/>
        <v>#DIV/0!</v>
      </c>
    </row>
    <row r="1023" spans="2:14" x14ac:dyDescent="0.25">
      <c r="B1023" s="57"/>
      <c r="C1023" s="64"/>
      <c r="D1023" s="58"/>
      <c r="E1023" s="58"/>
      <c r="F1023" s="65"/>
      <c r="G1023" s="65"/>
      <c r="H1023" s="66"/>
      <c r="I1023" s="60"/>
      <c r="J1023" s="60"/>
      <c r="K1023" s="61">
        <f t="shared" si="38"/>
        <v>0</v>
      </c>
      <c r="L1023" s="62" t="s">
        <v>75</v>
      </c>
      <c r="M1023" s="67"/>
      <c r="N1023" s="69" t="e">
        <f t="shared" si="39"/>
        <v>#DIV/0!</v>
      </c>
    </row>
    <row r="1024" spans="2:14" x14ac:dyDescent="0.25">
      <c r="B1024" s="57"/>
      <c r="C1024" s="64"/>
      <c r="D1024" s="58"/>
      <c r="E1024" s="58"/>
      <c r="F1024" s="65"/>
      <c r="G1024" s="65"/>
      <c r="H1024" s="66"/>
      <c r="I1024" s="60"/>
      <c r="J1024" s="60"/>
      <c r="K1024" s="61">
        <f t="shared" si="38"/>
        <v>0</v>
      </c>
      <c r="L1024" s="62" t="s">
        <v>75</v>
      </c>
      <c r="M1024" s="67"/>
      <c r="N1024" s="69" t="e">
        <f t="shared" si="39"/>
        <v>#DIV/0!</v>
      </c>
    </row>
    <row r="1025" spans="2:14" x14ac:dyDescent="0.25">
      <c r="B1025" s="57"/>
      <c r="C1025" s="64"/>
      <c r="D1025" s="58"/>
      <c r="E1025" s="58"/>
      <c r="F1025" s="65"/>
      <c r="G1025" s="65"/>
      <c r="H1025" s="66"/>
      <c r="I1025" s="60"/>
      <c r="J1025" s="60"/>
      <c r="K1025" s="61">
        <f t="shared" si="38"/>
        <v>0</v>
      </c>
      <c r="L1025" s="62" t="s">
        <v>75</v>
      </c>
      <c r="M1025" s="67"/>
      <c r="N1025" s="69" t="e">
        <f t="shared" si="39"/>
        <v>#DIV/0!</v>
      </c>
    </row>
    <row r="1026" spans="2:14" x14ac:dyDescent="0.25">
      <c r="B1026" s="57"/>
      <c r="C1026" s="64"/>
      <c r="D1026" s="58"/>
      <c r="E1026" s="58"/>
      <c r="F1026" s="65"/>
      <c r="G1026" s="65"/>
      <c r="H1026" s="66"/>
      <c r="I1026" s="60"/>
      <c r="J1026" s="60"/>
      <c r="K1026" s="61">
        <f t="shared" si="38"/>
        <v>0</v>
      </c>
      <c r="L1026" s="62" t="s">
        <v>75</v>
      </c>
      <c r="M1026" s="67"/>
      <c r="N1026" s="69" t="e">
        <f t="shared" si="39"/>
        <v>#DIV/0!</v>
      </c>
    </row>
    <row r="1027" spans="2:14" x14ac:dyDescent="0.25">
      <c r="B1027" s="57"/>
      <c r="C1027" s="64"/>
      <c r="D1027" s="58"/>
      <c r="E1027" s="58"/>
      <c r="F1027" s="65"/>
      <c r="G1027" s="65"/>
      <c r="H1027" s="66"/>
      <c r="I1027" s="60"/>
      <c r="J1027" s="60"/>
      <c r="K1027" s="61">
        <f t="shared" si="38"/>
        <v>0</v>
      </c>
      <c r="L1027" s="62" t="s">
        <v>75</v>
      </c>
      <c r="M1027" s="67"/>
      <c r="N1027" s="69" t="e">
        <f t="shared" si="39"/>
        <v>#DIV/0!</v>
      </c>
    </row>
    <row r="1028" spans="2:14" x14ac:dyDescent="0.25">
      <c r="B1028" s="57"/>
      <c r="C1028" s="64"/>
      <c r="D1028" s="58"/>
      <c r="E1028" s="58"/>
      <c r="F1028" s="65"/>
      <c r="G1028" s="65"/>
      <c r="H1028" s="66"/>
      <c r="I1028" s="60"/>
      <c r="J1028" s="60"/>
      <c r="K1028" s="61">
        <f t="shared" si="38"/>
        <v>0</v>
      </c>
      <c r="L1028" s="62" t="s">
        <v>75</v>
      </c>
      <c r="M1028" s="67"/>
      <c r="N1028" s="69" t="e">
        <f t="shared" si="39"/>
        <v>#DIV/0!</v>
      </c>
    </row>
    <row r="1029" spans="2:14" x14ac:dyDescent="0.25">
      <c r="B1029" s="57"/>
      <c r="C1029" s="64"/>
      <c r="D1029" s="58"/>
      <c r="E1029" s="58"/>
      <c r="F1029" s="65"/>
      <c r="G1029" s="65"/>
      <c r="H1029" s="66"/>
      <c r="I1029" s="60"/>
      <c r="J1029" s="60"/>
      <c r="K1029" s="61">
        <f t="shared" si="38"/>
        <v>0</v>
      </c>
      <c r="L1029" s="62" t="s">
        <v>75</v>
      </c>
      <c r="M1029" s="67"/>
      <c r="N1029" s="69" t="e">
        <f t="shared" si="39"/>
        <v>#DIV/0!</v>
      </c>
    </row>
    <row r="1030" spans="2:14" x14ac:dyDescent="0.25">
      <c r="B1030" s="57"/>
      <c r="C1030" s="64"/>
      <c r="D1030" s="58"/>
      <c r="E1030" s="58"/>
      <c r="F1030" s="65"/>
      <c r="G1030" s="65"/>
      <c r="H1030" s="66"/>
      <c r="I1030" s="60"/>
      <c r="J1030" s="60"/>
      <c r="K1030" s="61">
        <f t="shared" si="38"/>
        <v>0</v>
      </c>
      <c r="L1030" s="62" t="s">
        <v>75</v>
      </c>
      <c r="M1030" s="67"/>
      <c r="N1030" s="69" t="e">
        <f t="shared" si="39"/>
        <v>#DIV/0!</v>
      </c>
    </row>
    <row r="1031" spans="2:14" x14ac:dyDescent="0.25">
      <c r="B1031" s="57"/>
      <c r="C1031" s="64"/>
      <c r="D1031" s="58"/>
      <c r="E1031" s="58"/>
      <c r="F1031" s="65"/>
      <c r="G1031" s="65"/>
      <c r="H1031" s="66"/>
      <c r="I1031" s="60"/>
      <c r="J1031" s="60"/>
      <c r="K1031" s="61">
        <f t="shared" si="38"/>
        <v>0</v>
      </c>
      <c r="L1031" s="62" t="s">
        <v>75</v>
      </c>
      <c r="M1031" s="67"/>
      <c r="N1031" s="69" t="e">
        <f t="shared" si="39"/>
        <v>#DIV/0!</v>
      </c>
    </row>
    <row r="1032" spans="2:14" x14ac:dyDescent="0.25">
      <c r="B1032" s="57"/>
      <c r="C1032" s="64"/>
      <c r="D1032" s="58"/>
      <c r="E1032" s="58"/>
      <c r="F1032" s="65"/>
      <c r="G1032" s="65"/>
      <c r="H1032" s="66"/>
      <c r="I1032" s="60"/>
      <c r="J1032" s="60"/>
      <c r="K1032" s="61">
        <f t="shared" si="38"/>
        <v>0</v>
      </c>
      <c r="L1032" s="62" t="s">
        <v>75</v>
      </c>
      <c r="M1032" s="67"/>
      <c r="N1032" s="69" t="e">
        <f t="shared" si="39"/>
        <v>#DIV/0!</v>
      </c>
    </row>
    <row r="1033" spans="2:14" x14ac:dyDescent="0.25">
      <c r="B1033" s="57"/>
      <c r="C1033" s="64"/>
      <c r="D1033" s="58"/>
      <c r="E1033" s="58"/>
      <c r="F1033" s="65"/>
      <c r="G1033" s="65"/>
      <c r="H1033" s="66"/>
      <c r="I1033" s="60"/>
      <c r="J1033" s="60"/>
      <c r="K1033" s="61">
        <f t="shared" si="38"/>
        <v>0</v>
      </c>
      <c r="L1033" s="62" t="s">
        <v>75</v>
      </c>
      <c r="M1033" s="67"/>
      <c r="N1033" s="69" t="e">
        <f t="shared" si="39"/>
        <v>#DIV/0!</v>
      </c>
    </row>
    <row r="1034" spans="2:14" x14ac:dyDescent="0.25">
      <c r="B1034" s="57"/>
      <c r="C1034" s="64"/>
      <c r="D1034" s="58"/>
      <c r="E1034" s="58"/>
      <c r="F1034" s="65"/>
      <c r="G1034" s="65"/>
      <c r="H1034" s="66"/>
      <c r="I1034" s="60"/>
      <c r="J1034" s="60"/>
      <c r="K1034" s="61">
        <f t="shared" si="38"/>
        <v>0</v>
      </c>
      <c r="L1034" s="62" t="s">
        <v>75</v>
      </c>
      <c r="M1034" s="67"/>
      <c r="N1034" s="69" t="e">
        <f t="shared" si="39"/>
        <v>#DIV/0!</v>
      </c>
    </row>
    <row r="1035" spans="2:14" x14ac:dyDescent="0.25">
      <c r="B1035" s="57"/>
      <c r="C1035" s="64"/>
      <c r="D1035" s="58"/>
      <c r="E1035" s="58"/>
      <c r="F1035" s="65"/>
      <c r="G1035" s="65"/>
      <c r="H1035" s="66"/>
      <c r="I1035" s="60"/>
      <c r="J1035" s="60"/>
      <c r="K1035" s="61">
        <f t="shared" si="38"/>
        <v>0</v>
      </c>
      <c r="L1035" s="62" t="s">
        <v>75</v>
      </c>
      <c r="M1035" s="67"/>
      <c r="N1035" s="69" t="e">
        <f t="shared" si="39"/>
        <v>#DIV/0!</v>
      </c>
    </row>
    <row r="1036" spans="2:14" x14ac:dyDescent="0.25">
      <c r="B1036" s="57"/>
      <c r="C1036" s="64"/>
      <c r="D1036" s="58"/>
      <c r="E1036" s="58"/>
      <c r="F1036" s="65"/>
      <c r="G1036" s="65"/>
      <c r="H1036" s="66"/>
      <c r="I1036" s="60"/>
      <c r="J1036" s="60"/>
      <c r="K1036" s="61">
        <f t="shared" si="38"/>
        <v>0</v>
      </c>
      <c r="L1036" s="62" t="s">
        <v>75</v>
      </c>
      <c r="M1036" s="67"/>
      <c r="N1036" s="69" t="e">
        <f t="shared" si="39"/>
        <v>#DIV/0!</v>
      </c>
    </row>
    <row r="1037" spans="2:14" x14ac:dyDescent="0.25">
      <c r="B1037" s="57"/>
      <c r="C1037" s="64"/>
      <c r="D1037" s="58"/>
      <c r="E1037" s="58"/>
      <c r="F1037" s="65"/>
      <c r="G1037" s="65"/>
      <c r="H1037" s="66"/>
      <c r="I1037" s="60"/>
      <c r="J1037" s="60"/>
      <c r="K1037" s="61">
        <f t="shared" si="38"/>
        <v>0</v>
      </c>
      <c r="L1037" s="62" t="s">
        <v>75</v>
      </c>
      <c r="M1037" s="67"/>
      <c r="N1037" s="69" t="e">
        <f t="shared" si="39"/>
        <v>#DIV/0!</v>
      </c>
    </row>
    <row r="1038" spans="2:14" x14ac:dyDescent="0.25">
      <c r="B1038" s="57"/>
      <c r="C1038" s="64"/>
      <c r="D1038" s="58"/>
      <c r="E1038" s="58"/>
      <c r="F1038" s="65"/>
      <c r="G1038" s="65"/>
      <c r="H1038" s="66"/>
      <c r="I1038" s="60"/>
      <c r="J1038" s="60"/>
      <c r="K1038" s="61">
        <f t="shared" si="38"/>
        <v>0</v>
      </c>
      <c r="L1038" s="62" t="s">
        <v>75</v>
      </c>
      <c r="M1038" s="67"/>
      <c r="N1038" s="69" t="e">
        <f t="shared" si="39"/>
        <v>#DIV/0!</v>
      </c>
    </row>
    <row r="1039" spans="2:14" x14ac:dyDescent="0.25">
      <c r="B1039" s="57"/>
      <c r="C1039" s="64"/>
      <c r="D1039" s="58"/>
      <c r="E1039" s="58"/>
      <c r="F1039" s="65"/>
      <c r="G1039" s="65"/>
      <c r="H1039" s="66"/>
      <c r="I1039" s="60"/>
      <c r="J1039" s="60"/>
      <c r="K1039" s="61">
        <f t="shared" si="38"/>
        <v>0</v>
      </c>
      <c r="L1039" s="62" t="s">
        <v>75</v>
      </c>
      <c r="M1039" s="67"/>
      <c r="N1039" s="69" t="e">
        <f t="shared" si="39"/>
        <v>#DIV/0!</v>
      </c>
    </row>
    <row r="1040" spans="2:14" x14ac:dyDescent="0.25">
      <c r="B1040" s="57"/>
      <c r="C1040" s="64"/>
      <c r="D1040" s="58"/>
      <c r="E1040" s="58"/>
      <c r="F1040" s="65"/>
      <c r="G1040" s="65"/>
      <c r="H1040" s="66"/>
      <c r="I1040" s="60"/>
      <c r="J1040" s="60"/>
      <c r="K1040" s="61">
        <f t="shared" si="38"/>
        <v>0</v>
      </c>
      <c r="L1040" s="62" t="s">
        <v>75</v>
      </c>
      <c r="M1040" s="67"/>
      <c r="N1040" s="69" t="e">
        <f t="shared" si="39"/>
        <v>#DIV/0!</v>
      </c>
    </row>
    <row r="1041" spans="2:14" x14ac:dyDescent="0.25">
      <c r="B1041" s="57"/>
      <c r="C1041" s="64"/>
      <c r="D1041" s="58"/>
      <c r="E1041" s="58"/>
      <c r="F1041" s="65"/>
      <c r="G1041" s="65"/>
      <c r="H1041" s="66"/>
      <c r="I1041" s="60"/>
      <c r="J1041" s="60"/>
      <c r="K1041" s="61">
        <f t="shared" si="38"/>
        <v>0</v>
      </c>
      <c r="L1041" s="62" t="s">
        <v>75</v>
      </c>
      <c r="M1041" s="67"/>
      <c r="N1041" s="69" t="e">
        <f t="shared" si="39"/>
        <v>#DIV/0!</v>
      </c>
    </row>
    <row r="1042" spans="2:14" x14ac:dyDescent="0.25">
      <c r="B1042" s="57"/>
      <c r="C1042" s="64"/>
      <c r="D1042" s="58"/>
      <c r="E1042" s="58"/>
      <c r="F1042" s="65"/>
      <c r="G1042" s="65"/>
      <c r="H1042" s="66"/>
      <c r="I1042" s="60"/>
      <c r="J1042" s="60"/>
      <c r="K1042" s="61">
        <f t="shared" si="38"/>
        <v>0</v>
      </c>
      <c r="L1042" s="62" t="s">
        <v>75</v>
      </c>
      <c r="M1042" s="67"/>
      <c r="N1042" s="69" t="e">
        <f t="shared" si="39"/>
        <v>#DIV/0!</v>
      </c>
    </row>
    <row r="1043" spans="2:14" x14ac:dyDescent="0.25">
      <c r="B1043" s="57"/>
      <c r="C1043" s="64"/>
      <c r="D1043" s="58"/>
      <c r="E1043" s="58"/>
      <c r="F1043" s="65"/>
      <c r="G1043" s="65"/>
      <c r="H1043" s="66"/>
      <c r="I1043" s="60"/>
      <c r="J1043" s="60"/>
      <c r="K1043" s="61">
        <f t="shared" si="38"/>
        <v>0</v>
      </c>
      <c r="L1043" s="62" t="s">
        <v>75</v>
      </c>
      <c r="M1043" s="67"/>
      <c r="N1043" s="69" t="e">
        <f t="shared" si="39"/>
        <v>#DIV/0!</v>
      </c>
    </row>
    <row r="1044" spans="2:14" x14ac:dyDescent="0.25">
      <c r="B1044" s="57"/>
      <c r="C1044" s="64"/>
      <c r="D1044" s="58"/>
      <c r="E1044" s="58"/>
      <c r="F1044" s="65"/>
      <c r="G1044" s="65"/>
      <c r="H1044" s="66"/>
      <c r="I1044" s="60"/>
      <c r="J1044" s="60"/>
      <c r="K1044" s="61">
        <f t="shared" si="38"/>
        <v>0</v>
      </c>
      <c r="L1044" s="62" t="s">
        <v>75</v>
      </c>
      <c r="M1044" s="67"/>
      <c r="N1044" s="69" t="e">
        <f t="shared" si="39"/>
        <v>#DIV/0!</v>
      </c>
    </row>
    <row r="1045" spans="2:14" x14ac:dyDescent="0.25">
      <c r="B1045" s="57"/>
      <c r="C1045" s="64"/>
      <c r="D1045" s="58"/>
      <c r="E1045" s="58"/>
      <c r="F1045" s="65"/>
      <c r="G1045" s="65"/>
      <c r="H1045" s="66"/>
      <c r="I1045" s="60"/>
      <c r="J1045" s="60"/>
      <c r="K1045" s="61">
        <f t="shared" si="38"/>
        <v>0</v>
      </c>
      <c r="L1045" s="62" t="s">
        <v>75</v>
      </c>
      <c r="M1045" s="67"/>
      <c r="N1045" s="69" t="e">
        <f t="shared" si="39"/>
        <v>#DIV/0!</v>
      </c>
    </row>
    <row r="1046" spans="2:14" x14ac:dyDescent="0.25">
      <c r="B1046" s="57"/>
      <c r="C1046" s="64"/>
      <c r="D1046" s="58"/>
      <c r="E1046" s="58"/>
      <c r="F1046" s="65"/>
      <c r="G1046" s="65"/>
      <c r="H1046" s="66"/>
      <c r="I1046" s="60"/>
      <c r="J1046" s="60"/>
      <c r="K1046" s="61">
        <f t="shared" si="38"/>
        <v>0</v>
      </c>
      <c r="L1046" s="62" t="s">
        <v>75</v>
      </c>
      <c r="M1046" s="67"/>
      <c r="N1046" s="69" t="e">
        <f t="shared" si="39"/>
        <v>#DIV/0!</v>
      </c>
    </row>
    <row r="1047" spans="2:14" x14ac:dyDescent="0.25">
      <c r="B1047" s="57"/>
      <c r="C1047" s="64"/>
      <c r="D1047" s="58"/>
      <c r="E1047" s="58"/>
      <c r="F1047" s="65"/>
      <c r="G1047" s="65"/>
      <c r="H1047" s="66"/>
      <c r="I1047" s="60"/>
      <c r="J1047" s="60"/>
      <c r="K1047" s="61">
        <f t="shared" si="38"/>
        <v>0</v>
      </c>
      <c r="L1047" s="62" t="s">
        <v>75</v>
      </c>
      <c r="M1047" s="67"/>
      <c r="N1047" s="69" t="e">
        <f t="shared" si="39"/>
        <v>#DIV/0!</v>
      </c>
    </row>
    <row r="1048" spans="2:14" x14ac:dyDescent="0.25">
      <c r="B1048" s="57"/>
      <c r="C1048" s="64"/>
      <c r="D1048" s="58"/>
      <c r="E1048" s="58"/>
      <c r="F1048" s="65"/>
      <c r="G1048" s="65"/>
      <c r="H1048" s="66"/>
      <c r="I1048" s="60"/>
      <c r="J1048" s="60"/>
      <c r="K1048" s="61">
        <f t="shared" si="38"/>
        <v>0</v>
      </c>
      <c r="L1048" s="62" t="s">
        <v>75</v>
      </c>
      <c r="M1048" s="67"/>
      <c r="N1048" s="69" t="e">
        <f t="shared" si="39"/>
        <v>#DIV/0!</v>
      </c>
    </row>
    <row r="1049" spans="2:14" x14ac:dyDescent="0.25">
      <c r="B1049" s="57"/>
      <c r="C1049" s="64"/>
      <c r="D1049" s="58"/>
      <c r="E1049" s="58"/>
      <c r="F1049" s="65"/>
      <c r="G1049" s="65"/>
      <c r="H1049" s="66"/>
      <c r="I1049" s="60"/>
      <c r="J1049" s="60"/>
      <c r="K1049" s="61">
        <f t="shared" si="38"/>
        <v>0</v>
      </c>
      <c r="L1049" s="62" t="s">
        <v>75</v>
      </c>
      <c r="M1049" s="67"/>
      <c r="N1049" s="69" t="e">
        <f t="shared" si="39"/>
        <v>#DIV/0!</v>
      </c>
    </row>
    <row r="1050" spans="2:14" x14ac:dyDescent="0.25">
      <c r="B1050" s="57"/>
      <c r="C1050" s="64"/>
      <c r="D1050" s="58"/>
      <c r="E1050" s="58"/>
      <c r="F1050" s="65"/>
      <c r="G1050" s="65"/>
      <c r="H1050" s="66"/>
      <c r="I1050" s="60"/>
      <c r="J1050" s="60"/>
      <c r="K1050" s="61">
        <f t="shared" si="38"/>
        <v>0</v>
      </c>
      <c r="L1050" s="62" t="s">
        <v>75</v>
      </c>
      <c r="M1050" s="67"/>
      <c r="N1050" s="69" t="e">
        <f t="shared" si="39"/>
        <v>#DIV/0!</v>
      </c>
    </row>
    <row r="1051" spans="2:14" x14ac:dyDescent="0.25">
      <c r="B1051" s="57"/>
      <c r="C1051" s="64"/>
      <c r="D1051" s="58"/>
      <c r="E1051" s="58"/>
      <c r="F1051" s="65"/>
      <c r="G1051" s="65"/>
      <c r="H1051" s="66"/>
      <c r="I1051" s="60"/>
      <c r="J1051" s="60"/>
      <c r="K1051" s="61">
        <f t="shared" si="38"/>
        <v>0</v>
      </c>
      <c r="L1051" s="62" t="s">
        <v>75</v>
      </c>
      <c r="M1051" s="67"/>
      <c r="N1051" s="69" t="e">
        <f t="shared" si="39"/>
        <v>#DIV/0!</v>
      </c>
    </row>
    <row r="1052" spans="2:14" x14ac:dyDescent="0.25">
      <c r="B1052" s="57"/>
      <c r="C1052" s="64"/>
      <c r="D1052" s="58"/>
      <c r="E1052" s="58"/>
      <c r="F1052" s="65"/>
      <c r="G1052" s="65"/>
      <c r="H1052" s="66"/>
      <c r="I1052" s="60"/>
      <c r="J1052" s="60"/>
      <c r="K1052" s="61">
        <f t="shared" si="38"/>
        <v>0</v>
      </c>
      <c r="L1052" s="62" t="s">
        <v>75</v>
      </c>
      <c r="M1052" s="67"/>
      <c r="N1052" s="69" t="e">
        <f t="shared" si="39"/>
        <v>#DIV/0!</v>
      </c>
    </row>
    <row r="1053" spans="2:14" x14ac:dyDescent="0.25">
      <c r="B1053" s="57"/>
      <c r="C1053" s="64"/>
      <c r="D1053" s="58"/>
      <c r="E1053" s="58"/>
      <c r="F1053" s="65"/>
      <c r="G1053" s="65"/>
      <c r="H1053" s="66"/>
      <c r="I1053" s="60"/>
      <c r="J1053" s="60"/>
      <c r="K1053" s="61">
        <f t="shared" si="38"/>
        <v>0</v>
      </c>
      <c r="L1053" s="62" t="s">
        <v>75</v>
      </c>
      <c r="M1053" s="67"/>
      <c r="N1053" s="69" t="e">
        <f t="shared" si="39"/>
        <v>#DIV/0!</v>
      </c>
    </row>
    <row r="1054" spans="2:14" x14ac:dyDescent="0.25">
      <c r="B1054" s="57"/>
      <c r="C1054" s="64"/>
      <c r="D1054" s="58"/>
      <c r="E1054" s="58"/>
      <c r="F1054" s="65"/>
      <c r="G1054" s="65"/>
      <c r="H1054" s="66"/>
      <c r="I1054" s="60"/>
      <c r="J1054" s="60"/>
      <c r="K1054" s="61">
        <f t="shared" si="38"/>
        <v>0</v>
      </c>
      <c r="L1054" s="62" t="s">
        <v>75</v>
      </c>
      <c r="M1054" s="67"/>
      <c r="N1054" s="69" t="e">
        <f t="shared" si="39"/>
        <v>#DIV/0!</v>
      </c>
    </row>
    <row r="1055" spans="2:14" x14ac:dyDescent="0.25">
      <c r="B1055" s="57"/>
      <c r="C1055" s="64"/>
      <c r="D1055" s="58"/>
      <c r="E1055" s="58"/>
      <c r="F1055" s="65"/>
      <c r="G1055" s="65"/>
      <c r="H1055" s="66"/>
      <c r="I1055" s="60"/>
      <c r="J1055" s="60"/>
      <c r="K1055" s="61">
        <f t="shared" si="38"/>
        <v>0</v>
      </c>
      <c r="L1055" s="62" t="s">
        <v>75</v>
      </c>
      <c r="M1055" s="67"/>
      <c r="N1055" s="69" t="e">
        <f t="shared" si="39"/>
        <v>#DIV/0!</v>
      </c>
    </row>
    <row r="1056" spans="2:14" x14ac:dyDescent="0.25">
      <c r="B1056" s="57"/>
      <c r="C1056" s="64"/>
      <c r="D1056" s="58"/>
      <c r="E1056" s="58"/>
      <c r="F1056" s="65"/>
      <c r="G1056" s="65"/>
      <c r="H1056" s="66"/>
      <c r="I1056" s="60"/>
      <c r="J1056" s="60"/>
      <c r="K1056" s="61">
        <f t="shared" si="38"/>
        <v>0</v>
      </c>
      <c r="L1056" s="62" t="s">
        <v>75</v>
      </c>
      <c r="M1056" s="67"/>
      <c r="N1056" s="69" t="e">
        <f t="shared" si="39"/>
        <v>#DIV/0!</v>
      </c>
    </row>
    <row r="1057" spans="2:14" x14ac:dyDescent="0.25">
      <c r="B1057" s="57"/>
      <c r="C1057" s="64"/>
      <c r="D1057" s="58"/>
      <c r="E1057" s="58"/>
      <c r="F1057" s="65"/>
      <c r="G1057" s="65"/>
      <c r="H1057" s="66"/>
      <c r="I1057" s="60"/>
      <c r="J1057" s="60"/>
      <c r="K1057" s="61">
        <f t="shared" si="38"/>
        <v>0</v>
      </c>
      <c r="L1057" s="62" t="s">
        <v>75</v>
      </c>
      <c r="M1057" s="67"/>
      <c r="N1057" s="69" t="e">
        <f t="shared" si="39"/>
        <v>#DIV/0!</v>
      </c>
    </row>
    <row r="1058" spans="2:14" x14ac:dyDescent="0.25">
      <c r="B1058" s="57"/>
      <c r="C1058" s="64"/>
      <c r="D1058" s="58"/>
      <c r="E1058" s="58"/>
      <c r="F1058" s="65"/>
      <c r="G1058" s="65"/>
      <c r="H1058" s="66"/>
      <c r="I1058" s="60"/>
      <c r="J1058" s="60"/>
      <c r="K1058" s="61">
        <f t="shared" si="38"/>
        <v>0</v>
      </c>
      <c r="L1058" s="62" t="s">
        <v>75</v>
      </c>
      <c r="M1058" s="67"/>
      <c r="N1058" s="69" t="e">
        <f t="shared" si="39"/>
        <v>#DIV/0!</v>
      </c>
    </row>
    <row r="1059" spans="2:14" x14ac:dyDescent="0.25">
      <c r="B1059" s="57"/>
      <c r="C1059" s="64"/>
      <c r="D1059" s="58"/>
      <c r="E1059" s="58"/>
      <c r="F1059" s="65"/>
      <c r="G1059" s="65"/>
      <c r="H1059" s="66"/>
      <c r="I1059" s="60"/>
      <c r="J1059" s="60"/>
      <c r="K1059" s="61">
        <f t="shared" si="38"/>
        <v>0</v>
      </c>
      <c r="L1059" s="62" t="s">
        <v>75</v>
      </c>
      <c r="M1059" s="67"/>
      <c r="N1059" s="69" t="e">
        <f t="shared" si="39"/>
        <v>#DIV/0!</v>
      </c>
    </row>
    <row r="1060" spans="2:14" x14ac:dyDescent="0.25">
      <c r="B1060" s="57"/>
      <c r="C1060" s="64"/>
      <c r="D1060" s="58"/>
      <c r="E1060" s="58"/>
      <c r="F1060" s="65"/>
      <c r="G1060" s="65"/>
      <c r="H1060" s="66"/>
      <c r="I1060" s="60"/>
      <c r="J1060" s="60"/>
      <c r="K1060" s="61">
        <f t="shared" si="38"/>
        <v>0</v>
      </c>
      <c r="L1060" s="62" t="s">
        <v>75</v>
      </c>
      <c r="M1060" s="67"/>
      <c r="N1060" s="69" t="e">
        <f t="shared" si="39"/>
        <v>#DIV/0!</v>
      </c>
    </row>
    <row r="1061" spans="2:14" x14ac:dyDescent="0.25">
      <c r="B1061" s="57"/>
      <c r="C1061" s="64"/>
      <c r="D1061" s="58"/>
      <c r="E1061" s="58"/>
      <c r="F1061" s="65"/>
      <c r="G1061" s="65"/>
      <c r="H1061" s="66"/>
      <c r="I1061" s="60"/>
      <c r="J1061" s="60"/>
      <c r="K1061" s="61">
        <f t="shared" si="38"/>
        <v>0</v>
      </c>
      <c r="L1061" s="62" t="s">
        <v>75</v>
      </c>
      <c r="M1061" s="67"/>
      <c r="N1061" s="69" t="e">
        <f t="shared" si="39"/>
        <v>#DIV/0!</v>
      </c>
    </row>
    <row r="1062" spans="2:14" x14ac:dyDescent="0.25">
      <c r="B1062" s="57"/>
      <c r="C1062" s="64"/>
      <c r="D1062" s="58"/>
      <c r="E1062" s="58"/>
      <c r="F1062" s="65"/>
      <c r="G1062" s="65"/>
      <c r="H1062" s="66"/>
      <c r="I1062" s="60"/>
      <c r="J1062" s="60"/>
      <c r="K1062" s="61">
        <f t="shared" si="38"/>
        <v>0</v>
      </c>
      <c r="L1062" s="62" t="s">
        <v>75</v>
      </c>
      <c r="M1062" s="67"/>
      <c r="N1062" s="69" t="e">
        <f t="shared" si="39"/>
        <v>#DIV/0!</v>
      </c>
    </row>
    <row r="1063" spans="2:14" x14ac:dyDescent="0.25">
      <c r="B1063" s="57"/>
      <c r="C1063" s="64"/>
      <c r="D1063" s="58"/>
      <c r="E1063" s="58"/>
      <c r="F1063" s="65"/>
      <c r="G1063" s="65"/>
      <c r="H1063" s="66"/>
      <c r="I1063" s="60"/>
      <c r="J1063" s="60"/>
      <c r="K1063" s="61">
        <f t="shared" si="38"/>
        <v>0</v>
      </c>
      <c r="L1063" s="62" t="s">
        <v>75</v>
      </c>
      <c r="M1063" s="67"/>
      <c r="N1063" s="69" t="e">
        <f t="shared" si="39"/>
        <v>#DIV/0!</v>
      </c>
    </row>
    <row r="1064" spans="2:14" x14ac:dyDescent="0.25">
      <c r="B1064" s="57"/>
      <c r="C1064" s="64"/>
      <c r="D1064" s="58"/>
      <c r="E1064" s="58"/>
      <c r="F1064" s="65"/>
      <c r="G1064" s="65"/>
      <c r="H1064" s="66"/>
      <c r="I1064" s="60"/>
      <c r="J1064" s="60"/>
      <c r="K1064" s="61">
        <f t="shared" si="38"/>
        <v>0</v>
      </c>
      <c r="L1064" s="62" t="s">
        <v>75</v>
      </c>
      <c r="M1064" s="67"/>
      <c r="N1064" s="69" t="e">
        <f t="shared" si="39"/>
        <v>#DIV/0!</v>
      </c>
    </row>
    <row r="1065" spans="2:14" x14ac:dyDescent="0.25">
      <c r="B1065" s="57"/>
      <c r="C1065" s="64"/>
      <c r="D1065" s="58"/>
      <c r="E1065" s="58"/>
      <c r="F1065" s="65"/>
      <c r="G1065" s="65"/>
      <c r="H1065" s="66"/>
      <c r="I1065" s="60"/>
      <c r="J1065" s="60"/>
      <c r="K1065" s="61">
        <f t="shared" si="38"/>
        <v>0</v>
      </c>
      <c r="L1065" s="62" t="s">
        <v>75</v>
      </c>
      <c r="M1065" s="67"/>
      <c r="N1065" s="69" t="e">
        <f t="shared" si="39"/>
        <v>#DIV/0!</v>
      </c>
    </row>
    <row r="1066" spans="2:14" x14ac:dyDescent="0.25">
      <c r="B1066" s="57"/>
      <c r="C1066" s="64"/>
      <c r="D1066" s="58"/>
      <c r="E1066" s="58"/>
      <c r="F1066" s="65"/>
      <c r="G1066" s="65"/>
      <c r="H1066" s="66"/>
      <c r="I1066" s="60"/>
      <c r="J1066" s="60"/>
      <c r="K1066" s="61">
        <f t="shared" si="38"/>
        <v>0</v>
      </c>
      <c r="L1066" s="62" t="s">
        <v>75</v>
      </c>
      <c r="M1066" s="67"/>
      <c r="N1066" s="69" t="e">
        <f t="shared" si="39"/>
        <v>#DIV/0!</v>
      </c>
    </row>
    <row r="1067" spans="2:14" x14ac:dyDescent="0.25">
      <c r="B1067" s="57"/>
      <c r="C1067" s="64"/>
      <c r="D1067" s="58"/>
      <c r="E1067" s="58"/>
      <c r="F1067" s="65"/>
      <c r="G1067" s="65"/>
      <c r="H1067" s="66"/>
      <c r="I1067" s="60"/>
      <c r="J1067" s="60"/>
      <c r="K1067" s="61">
        <f t="shared" si="38"/>
        <v>0</v>
      </c>
      <c r="L1067" s="62" t="s">
        <v>75</v>
      </c>
      <c r="M1067" s="67"/>
      <c r="N1067" s="69" t="e">
        <f t="shared" si="39"/>
        <v>#DIV/0!</v>
      </c>
    </row>
    <row r="1068" spans="2:14" x14ac:dyDescent="0.25">
      <c r="B1068" s="57"/>
      <c r="C1068" s="64"/>
      <c r="D1068" s="58"/>
      <c r="E1068" s="58"/>
      <c r="F1068" s="65"/>
      <c r="G1068" s="65"/>
      <c r="H1068" s="66"/>
      <c r="I1068" s="60"/>
      <c r="J1068" s="60"/>
      <c r="K1068" s="61">
        <f t="shared" si="38"/>
        <v>0</v>
      </c>
      <c r="L1068" s="62" t="s">
        <v>75</v>
      </c>
      <c r="M1068" s="67"/>
      <c r="N1068" s="69" t="e">
        <f t="shared" si="39"/>
        <v>#DIV/0!</v>
      </c>
    </row>
    <row r="1069" spans="2:14" x14ac:dyDescent="0.25">
      <c r="B1069" s="57"/>
      <c r="C1069" s="64"/>
      <c r="D1069" s="58"/>
      <c r="E1069" s="58"/>
      <c r="F1069" s="65"/>
      <c r="G1069" s="65"/>
      <c r="H1069" s="66"/>
      <c r="I1069" s="60"/>
      <c r="J1069" s="60"/>
      <c r="K1069" s="61">
        <f t="shared" si="38"/>
        <v>0</v>
      </c>
      <c r="L1069" s="62" t="s">
        <v>75</v>
      </c>
      <c r="M1069" s="67"/>
      <c r="N1069" s="69" t="e">
        <f t="shared" si="39"/>
        <v>#DIV/0!</v>
      </c>
    </row>
    <row r="1070" spans="2:14" x14ac:dyDescent="0.25">
      <c r="B1070" s="57"/>
      <c r="C1070" s="64"/>
      <c r="D1070" s="58"/>
      <c r="E1070" s="58"/>
      <c r="F1070" s="65"/>
      <c r="G1070" s="65"/>
      <c r="H1070" s="66"/>
      <c r="I1070" s="60"/>
      <c r="J1070" s="60"/>
      <c r="K1070" s="61">
        <f t="shared" si="38"/>
        <v>0</v>
      </c>
      <c r="L1070" s="62" t="s">
        <v>75</v>
      </c>
      <c r="M1070" s="67"/>
      <c r="N1070" s="69" t="e">
        <f t="shared" si="39"/>
        <v>#DIV/0!</v>
      </c>
    </row>
    <row r="1071" spans="2:14" x14ac:dyDescent="0.25">
      <c r="B1071" s="57"/>
      <c r="C1071" s="64"/>
      <c r="D1071" s="58"/>
      <c r="E1071" s="58"/>
      <c r="F1071" s="65"/>
      <c r="G1071" s="65"/>
      <c r="H1071" s="66"/>
      <c r="I1071" s="60"/>
      <c r="J1071" s="60"/>
      <c r="K1071" s="61">
        <f t="shared" si="38"/>
        <v>0</v>
      </c>
      <c r="L1071" s="62" t="s">
        <v>75</v>
      </c>
      <c r="M1071" s="67"/>
      <c r="N1071" s="69" t="e">
        <f t="shared" si="39"/>
        <v>#DIV/0!</v>
      </c>
    </row>
    <row r="1072" spans="2:14" x14ac:dyDescent="0.25">
      <c r="B1072" s="57"/>
      <c r="C1072" s="64"/>
      <c r="D1072" s="58"/>
      <c r="E1072" s="58"/>
      <c r="F1072" s="65"/>
      <c r="G1072" s="65"/>
      <c r="H1072" s="66"/>
      <c r="I1072" s="60"/>
      <c r="J1072" s="60"/>
      <c r="K1072" s="61">
        <f t="shared" si="38"/>
        <v>0</v>
      </c>
      <c r="L1072" s="62" t="s">
        <v>75</v>
      </c>
      <c r="M1072" s="67"/>
      <c r="N1072" s="69" t="e">
        <f t="shared" si="39"/>
        <v>#DIV/0!</v>
      </c>
    </row>
    <row r="1073" spans="2:14" x14ac:dyDescent="0.25">
      <c r="B1073" s="57"/>
      <c r="C1073" s="64"/>
      <c r="D1073" s="58"/>
      <c r="E1073" s="58"/>
      <c r="F1073" s="65"/>
      <c r="G1073" s="65"/>
      <c r="H1073" s="66"/>
      <c r="I1073" s="60"/>
      <c r="J1073" s="60"/>
      <c r="K1073" s="61">
        <f t="shared" si="38"/>
        <v>0</v>
      </c>
      <c r="L1073" s="62" t="s">
        <v>75</v>
      </c>
      <c r="M1073" s="67"/>
      <c r="N1073" s="69" t="e">
        <f t="shared" si="39"/>
        <v>#DIV/0!</v>
      </c>
    </row>
    <row r="1074" spans="2:14" x14ac:dyDescent="0.25">
      <c r="B1074" s="57"/>
      <c r="C1074" s="64"/>
      <c r="D1074" s="58"/>
      <c r="E1074" s="58"/>
      <c r="F1074" s="65"/>
      <c r="G1074" s="65"/>
      <c r="H1074" s="66"/>
      <c r="I1074" s="60"/>
      <c r="J1074" s="60"/>
      <c r="K1074" s="61">
        <f t="shared" si="38"/>
        <v>0</v>
      </c>
      <c r="L1074" s="62" t="s">
        <v>75</v>
      </c>
      <c r="M1074" s="67"/>
      <c r="N1074" s="69" t="e">
        <f t="shared" si="39"/>
        <v>#DIV/0!</v>
      </c>
    </row>
    <row r="1075" spans="2:14" x14ac:dyDescent="0.25">
      <c r="B1075" s="57"/>
      <c r="C1075" s="64"/>
      <c r="D1075" s="58"/>
      <c r="E1075" s="58"/>
      <c r="F1075" s="65"/>
      <c r="G1075" s="65"/>
      <c r="H1075" s="66"/>
      <c r="I1075" s="60"/>
      <c r="J1075" s="60"/>
      <c r="K1075" s="61">
        <f t="shared" si="38"/>
        <v>0</v>
      </c>
      <c r="L1075" s="62" t="s">
        <v>75</v>
      </c>
      <c r="M1075" s="67"/>
      <c r="N1075" s="69" t="e">
        <f t="shared" si="39"/>
        <v>#DIV/0!</v>
      </c>
    </row>
    <row r="1076" spans="2:14" x14ac:dyDescent="0.25">
      <c r="B1076" s="57"/>
      <c r="C1076" s="64"/>
      <c r="D1076" s="58"/>
      <c r="E1076" s="58"/>
      <c r="F1076" s="65"/>
      <c r="G1076" s="65"/>
      <c r="H1076" s="66"/>
      <c r="I1076" s="60"/>
      <c r="J1076" s="60"/>
      <c r="K1076" s="61">
        <f t="shared" si="38"/>
        <v>0</v>
      </c>
      <c r="L1076" s="62" t="s">
        <v>75</v>
      </c>
      <c r="M1076" s="67"/>
      <c r="N1076" s="69" t="e">
        <f t="shared" si="39"/>
        <v>#DIV/0!</v>
      </c>
    </row>
    <row r="1077" spans="2:14" x14ac:dyDescent="0.25">
      <c r="B1077" s="57"/>
      <c r="C1077" s="64"/>
      <c r="D1077" s="58"/>
      <c r="E1077" s="58"/>
      <c r="F1077" s="65"/>
      <c r="G1077" s="65"/>
      <c r="H1077" s="66"/>
      <c r="I1077" s="60"/>
      <c r="J1077" s="60"/>
      <c r="K1077" s="61">
        <f t="shared" si="38"/>
        <v>0</v>
      </c>
      <c r="L1077" s="62" t="s">
        <v>75</v>
      </c>
      <c r="M1077" s="67"/>
      <c r="N1077" s="69" t="e">
        <f t="shared" si="39"/>
        <v>#DIV/0!</v>
      </c>
    </row>
    <row r="1078" spans="2:14" x14ac:dyDescent="0.25">
      <c r="B1078" s="57"/>
      <c r="C1078" s="64"/>
      <c r="D1078" s="58"/>
      <c r="E1078" s="58"/>
      <c r="F1078" s="65"/>
      <c r="G1078" s="65"/>
      <c r="H1078" s="66"/>
      <c r="I1078" s="60"/>
      <c r="J1078" s="60"/>
      <c r="K1078" s="61">
        <f t="shared" si="38"/>
        <v>0</v>
      </c>
      <c r="L1078" s="62" t="s">
        <v>75</v>
      </c>
      <c r="M1078" s="67"/>
      <c r="N1078" s="69" t="e">
        <f t="shared" si="39"/>
        <v>#DIV/0!</v>
      </c>
    </row>
    <row r="1079" spans="2:14" x14ac:dyDescent="0.25">
      <c r="B1079" s="57"/>
      <c r="C1079" s="64"/>
      <c r="D1079" s="58"/>
      <c r="E1079" s="58"/>
      <c r="F1079" s="65"/>
      <c r="G1079" s="65"/>
      <c r="H1079" s="66"/>
      <c r="I1079" s="60"/>
      <c r="J1079" s="60"/>
      <c r="K1079" s="61">
        <f t="shared" si="38"/>
        <v>0</v>
      </c>
      <c r="L1079" s="62" t="s">
        <v>75</v>
      </c>
      <c r="M1079" s="67"/>
      <c r="N1079" s="69" t="e">
        <f t="shared" si="39"/>
        <v>#DIV/0!</v>
      </c>
    </row>
    <row r="1080" spans="2:14" x14ac:dyDescent="0.25">
      <c r="B1080" s="57"/>
      <c r="C1080" s="64"/>
      <c r="D1080" s="58"/>
      <c r="E1080" s="58"/>
      <c r="F1080" s="65"/>
      <c r="G1080" s="65"/>
      <c r="H1080" s="66"/>
      <c r="I1080" s="60"/>
      <c r="J1080" s="60"/>
      <c r="K1080" s="61">
        <f t="shared" si="38"/>
        <v>0</v>
      </c>
      <c r="L1080" s="62" t="s">
        <v>75</v>
      </c>
      <c r="M1080" s="67"/>
      <c r="N1080" s="69" t="e">
        <f t="shared" si="39"/>
        <v>#DIV/0!</v>
      </c>
    </row>
    <row r="1081" spans="2:14" x14ac:dyDescent="0.25">
      <c r="B1081" s="57"/>
      <c r="C1081" s="64"/>
      <c r="D1081" s="58"/>
      <c r="E1081" s="58"/>
      <c r="F1081" s="65"/>
      <c r="G1081" s="65"/>
      <c r="H1081" s="66"/>
      <c r="I1081" s="60"/>
      <c r="J1081" s="60"/>
      <c r="K1081" s="61">
        <f t="shared" si="38"/>
        <v>0</v>
      </c>
      <c r="L1081" s="62" t="s">
        <v>75</v>
      </c>
      <c r="M1081" s="67"/>
      <c r="N1081" s="69" t="e">
        <f t="shared" si="39"/>
        <v>#DIV/0!</v>
      </c>
    </row>
    <row r="1082" spans="2:14" x14ac:dyDescent="0.25">
      <c r="B1082" s="57"/>
      <c r="C1082" s="64"/>
      <c r="D1082" s="58"/>
      <c r="E1082" s="58"/>
      <c r="F1082" s="65"/>
      <c r="G1082" s="65"/>
      <c r="H1082" s="66"/>
      <c r="I1082" s="60"/>
      <c r="J1082" s="60"/>
      <c r="K1082" s="61">
        <f t="shared" ref="K1082:K1145" si="40">+J1082-I1082</f>
        <v>0</v>
      </c>
      <c r="L1082" s="62" t="s">
        <v>75</v>
      </c>
      <c r="M1082" s="67"/>
      <c r="N1082" s="69" t="e">
        <f t="shared" ref="N1082:N1145" si="41">+K1083/M1083</f>
        <v>#DIV/0!</v>
      </c>
    </row>
    <row r="1083" spans="2:14" x14ac:dyDescent="0.25">
      <c r="B1083" s="57"/>
      <c r="C1083" s="64"/>
      <c r="D1083" s="58"/>
      <c r="E1083" s="58"/>
      <c r="F1083" s="65"/>
      <c r="G1083" s="65"/>
      <c r="H1083" s="66"/>
      <c r="I1083" s="60"/>
      <c r="J1083" s="60"/>
      <c r="K1083" s="61">
        <f t="shared" si="40"/>
        <v>0</v>
      </c>
      <c r="L1083" s="62" t="s">
        <v>75</v>
      </c>
      <c r="M1083" s="67"/>
      <c r="N1083" s="69" t="e">
        <f t="shared" si="41"/>
        <v>#DIV/0!</v>
      </c>
    </row>
    <row r="1084" spans="2:14" x14ac:dyDescent="0.25">
      <c r="B1084" s="57"/>
      <c r="C1084" s="64"/>
      <c r="D1084" s="58"/>
      <c r="E1084" s="58"/>
      <c r="F1084" s="65"/>
      <c r="G1084" s="65"/>
      <c r="H1084" s="66"/>
      <c r="I1084" s="60"/>
      <c r="J1084" s="60"/>
      <c r="K1084" s="61">
        <f t="shared" si="40"/>
        <v>0</v>
      </c>
      <c r="L1084" s="62" t="s">
        <v>75</v>
      </c>
      <c r="M1084" s="67"/>
      <c r="N1084" s="69" t="e">
        <f t="shared" si="41"/>
        <v>#DIV/0!</v>
      </c>
    </row>
    <row r="1085" spans="2:14" x14ac:dyDescent="0.25">
      <c r="B1085" s="57"/>
      <c r="C1085" s="64"/>
      <c r="D1085" s="58"/>
      <c r="E1085" s="58"/>
      <c r="F1085" s="65"/>
      <c r="G1085" s="65"/>
      <c r="H1085" s="66"/>
      <c r="I1085" s="60"/>
      <c r="J1085" s="60"/>
      <c r="K1085" s="61">
        <f t="shared" si="40"/>
        <v>0</v>
      </c>
      <c r="L1085" s="62" t="s">
        <v>75</v>
      </c>
      <c r="M1085" s="67"/>
      <c r="N1085" s="69" t="e">
        <f t="shared" si="41"/>
        <v>#DIV/0!</v>
      </c>
    </row>
    <row r="1086" spans="2:14" x14ac:dyDescent="0.25">
      <c r="B1086" s="57"/>
      <c r="C1086" s="64"/>
      <c r="D1086" s="58"/>
      <c r="E1086" s="58"/>
      <c r="F1086" s="65"/>
      <c r="G1086" s="65"/>
      <c r="H1086" s="66"/>
      <c r="I1086" s="60"/>
      <c r="J1086" s="60"/>
      <c r="K1086" s="61">
        <f t="shared" si="40"/>
        <v>0</v>
      </c>
      <c r="L1086" s="62" t="s">
        <v>75</v>
      </c>
      <c r="M1086" s="67"/>
      <c r="N1086" s="69" t="e">
        <f t="shared" si="41"/>
        <v>#DIV/0!</v>
      </c>
    </row>
    <row r="1087" spans="2:14" x14ac:dyDescent="0.25">
      <c r="B1087" s="57"/>
      <c r="C1087" s="64"/>
      <c r="D1087" s="58"/>
      <c r="E1087" s="58"/>
      <c r="F1087" s="65"/>
      <c r="G1087" s="65"/>
      <c r="H1087" s="66"/>
      <c r="I1087" s="60"/>
      <c r="J1087" s="60"/>
      <c r="K1087" s="61">
        <f t="shared" si="40"/>
        <v>0</v>
      </c>
      <c r="L1087" s="62" t="s">
        <v>75</v>
      </c>
      <c r="M1087" s="67"/>
      <c r="N1087" s="69" t="e">
        <f t="shared" si="41"/>
        <v>#DIV/0!</v>
      </c>
    </row>
    <row r="1088" spans="2:14" x14ac:dyDescent="0.25">
      <c r="B1088" s="57"/>
      <c r="C1088" s="64"/>
      <c r="D1088" s="58"/>
      <c r="E1088" s="58"/>
      <c r="F1088" s="65"/>
      <c r="G1088" s="65"/>
      <c r="H1088" s="66"/>
      <c r="I1088" s="60"/>
      <c r="J1088" s="60"/>
      <c r="K1088" s="61">
        <f t="shared" si="40"/>
        <v>0</v>
      </c>
      <c r="L1088" s="62" t="s">
        <v>75</v>
      </c>
      <c r="M1088" s="67"/>
      <c r="N1088" s="69" t="e">
        <f t="shared" si="41"/>
        <v>#DIV/0!</v>
      </c>
    </row>
    <row r="1089" spans="2:14" x14ac:dyDescent="0.25">
      <c r="B1089" s="57"/>
      <c r="C1089" s="64"/>
      <c r="D1089" s="58"/>
      <c r="E1089" s="58"/>
      <c r="F1089" s="65"/>
      <c r="G1089" s="65"/>
      <c r="H1089" s="66"/>
      <c r="I1089" s="60"/>
      <c r="J1089" s="60"/>
      <c r="K1089" s="61">
        <f t="shared" si="40"/>
        <v>0</v>
      </c>
      <c r="L1089" s="62" t="s">
        <v>75</v>
      </c>
      <c r="M1089" s="67"/>
      <c r="N1089" s="69" t="e">
        <f t="shared" si="41"/>
        <v>#DIV/0!</v>
      </c>
    </row>
    <row r="1090" spans="2:14" x14ac:dyDescent="0.25">
      <c r="B1090" s="57"/>
      <c r="C1090" s="64"/>
      <c r="D1090" s="58"/>
      <c r="E1090" s="58"/>
      <c r="F1090" s="65"/>
      <c r="G1090" s="65"/>
      <c r="H1090" s="66"/>
      <c r="I1090" s="60"/>
      <c r="J1090" s="60"/>
      <c r="K1090" s="61">
        <f t="shared" si="40"/>
        <v>0</v>
      </c>
      <c r="L1090" s="62" t="s">
        <v>75</v>
      </c>
      <c r="M1090" s="67"/>
      <c r="N1090" s="69" t="e">
        <f t="shared" si="41"/>
        <v>#DIV/0!</v>
      </c>
    </row>
    <row r="1091" spans="2:14" x14ac:dyDescent="0.25">
      <c r="B1091" s="57"/>
      <c r="C1091" s="64"/>
      <c r="D1091" s="58"/>
      <c r="E1091" s="58"/>
      <c r="F1091" s="65"/>
      <c r="G1091" s="65"/>
      <c r="H1091" s="66"/>
      <c r="I1091" s="60"/>
      <c r="J1091" s="60"/>
      <c r="K1091" s="61">
        <f t="shared" si="40"/>
        <v>0</v>
      </c>
      <c r="L1091" s="62" t="s">
        <v>75</v>
      </c>
      <c r="M1091" s="67"/>
      <c r="N1091" s="69" t="e">
        <f t="shared" si="41"/>
        <v>#DIV/0!</v>
      </c>
    </row>
    <row r="1092" spans="2:14" x14ac:dyDescent="0.25">
      <c r="B1092" s="57"/>
      <c r="C1092" s="64"/>
      <c r="D1092" s="58"/>
      <c r="E1092" s="58"/>
      <c r="F1092" s="65"/>
      <c r="G1092" s="65"/>
      <c r="H1092" s="66"/>
      <c r="I1092" s="60"/>
      <c r="J1092" s="60"/>
      <c r="K1092" s="61">
        <f t="shared" si="40"/>
        <v>0</v>
      </c>
      <c r="L1092" s="62" t="s">
        <v>75</v>
      </c>
      <c r="M1092" s="67"/>
      <c r="N1092" s="69" t="e">
        <f t="shared" si="41"/>
        <v>#DIV/0!</v>
      </c>
    </row>
    <row r="1093" spans="2:14" x14ac:dyDescent="0.25">
      <c r="B1093" s="57"/>
      <c r="C1093" s="64"/>
      <c r="D1093" s="58"/>
      <c r="E1093" s="58"/>
      <c r="F1093" s="65"/>
      <c r="G1093" s="65"/>
      <c r="H1093" s="66"/>
      <c r="I1093" s="60"/>
      <c r="J1093" s="60"/>
      <c r="K1093" s="61">
        <f t="shared" si="40"/>
        <v>0</v>
      </c>
      <c r="L1093" s="62" t="s">
        <v>75</v>
      </c>
      <c r="M1093" s="67"/>
      <c r="N1093" s="69" t="e">
        <f t="shared" si="41"/>
        <v>#DIV/0!</v>
      </c>
    </row>
    <row r="1094" spans="2:14" x14ac:dyDescent="0.25">
      <c r="B1094" s="57"/>
      <c r="C1094" s="64"/>
      <c r="D1094" s="58"/>
      <c r="E1094" s="58"/>
      <c r="F1094" s="65"/>
      <c r="G1094" s="65"/>
      <c r="H1094" s="66"/>
      <c r="I1094" s="60"/>
      <c r="J1094" s="60"/>
      <c r="K1094" s="61">
        <f t="shared" si="40"/>
        <v>0</v>
      </c>
      <c r="L1094" s="62" t="s">
        <v>75</v>
      </c>
      <c r="M1094" s="67"/>
      <c r="N1094" s="69" t="e">
        <f t="shared" si="41"/>
        <v>#DIV/0!</v>
      </c>
    </row>
    <row r="1095" spans="2:14" x14ac:dyDescent="0.25">
      <c r="B1095" s="57"/>
      <c r="C1095" s="64"/>
      <c r="D1095" s="58"/>
      <c r="E1095" s="58"/>
      <c r="F1095" s="65"/>
      <c r="G1095" s="65"/>
      <c r="H1095" s="66"/>
      <c r="I1095" s="60"/>
      <c r="J1095" s="60"/>
      <c r="K1095" s="61">
        <f t="shared" si="40"/>
        <v>0</v>
      </c>
      <c r="L1095" s="62" t="s">
        <v>75</v>
      </c>
      <c r="M1095" s="67"/>
      <c r="N1095" s="69" t="e">
        <f t="shared" si="41"/>
        <v>#DIV/0!</v>
      </c>
    </row>
    <row r="1096" spans="2:14" x14ac:dyDescent="0.25">
      <c r="B1096" s="57"/>
      <c r="C1096" s="64"/>
      <c r="D1096" s="58"/>
      <c r="E1096" s="58"/>
      <c r="F1096" s="65"/>
      <c r="G1096" s="65"/>
      <c r="H1096" s="66"/>
      <c r="I1096" s="60"/>
      <c r="J1096" s="60"/>
      <c r="K1096" s="61">
        <f t="shared" si="40"/>
        <v>0</v>
      </c>
      <c r="L1096" s="62" t="s">
        <v>75</v>
      </c>
      <c r="M1096" s="67"/>
      <c r="N1096" s="69" t="e">
        <f t="shared" si="41"/>
        <v>#DIV/0!</v>
      </c>
    </row>
    <row r="1097" spans="2:14" x14ac:dyDescent="0.25">
      <c r="B1097" s="57"/>
      <c r="C1097" s="64"/>
      <c r="D1097" s="58"/>
      <c r="E1097" s="58"/>
      <c r="F1097" s="65"/>
      <c r="G1097" s="65"/>
      <c r="H1097" s="66"/>
      <c r="I1097" s="60"/>
      <c r="J1097" s="60"/>
      <c r="K1097" s="61">
        <f t="shared" si="40"/>
        <v>0</v>
      </c>
      <c r="L1097" s="62" t="s">
        <v>75</v>
      </c>
      <c r="M1097" s="67"/>
      <c r="N1097" s="69" t="e">
        <f t="shared" si="41"/>
        <v>#DIV/0!</v>
      </c>
    </row>
    <row r="1098" spans="2:14" x14ac:dyDescent="0.25">
      <c r="B1098" s="57"/>
      <c r="C1098" s="64"/>
      <c r="D1098" s="58"/>
      <c r="E1098" s="58"/>
      <c r="F1098" s="65"/>
      <c r="G1098" s="65"/>
      <c r="H1098" s="66"/>
      <c r="I1098" s="60"/>
      <c r="J1098" s="60"/>
      <c r="K1098" s="61">
        <f t="shared" si="40"/>
        <v>0</v>
      </c>
      <c r="L1098" s="62" t="s">
        <v>75</v>
      </c>
      <c r="M1098" s="67"/>
      <c r="N1098" s="69" t="e">
        <f t="shared" si="41"/>
        <v>#DIV/0!</v>
      </c>
    </row>
    <row r="1099" spans="2:14" x14ac:dyDescent="0.25">
      <c r="B1099" s="57"/>
      <c r="C1099" s="64"/>
      <c r="D1099" s="58"/>
      <c r="E1099" s="58"/>
      <c r="F1099" s="65"/>
      <c r="G1099" s="65"/>
      <c r="H1099" s="66"/>
      <c r="I1099" s="60"/>
      <c r="J1099" s="60"/>
      <c r="K1099" s="61">
        <f t="shared" si="40"/>
        <v>0</v>
      </c>
      <c r="L1099" s="62" t="s">
        <v>75</v>
      </c>
      <c r="M1099" s="67"/>
      <c r="N1099" s="69" t="e">
        <f t="shared" si="41"/>
        <v>#DIV/0!</v>
      </c>
    </row>
    <row r="1100" spans="2:14" x14ac:dyDescent="0.25">
      <c r="B1100" s="57"/>
      <c r="C1100" s="64"/>
      <c r="D1100" s="58"/>
      <c r="E1100" s="58"/>
      <c r="F1100" s="65"/>
      <c r="G1100" s="65"/>
      <c r="H1100" s="66"/>
      <c r="I1100" s="60"/>
      <c r="J1100" s="60"/>
      <c r="K1100" s="61">
        <f t="shared" si="40"/>
        <v>0</v>
      </c>
      <c r="L1100" s="62" t="s">
        <v>75</v>
      </c>
      <c r="M1100" s="67"/>
      <c r="N1100" s="69" t="e">
        <f t="shared" si="41"/>
        <v>#DIV/0!</v>
      </c>
    </row>
    <row r="1101" spans="2:14" x14ac:dyDescent="0.25">
      <c r="B1101" s="57"/>
      <c r="C1101" s="64"/>
      <c r="D1101" s="58"/>
      <c r="E1101" s="58"/>
      <c r="F1101" s="65"/>
      <c r="G1101" s="65"/>
      <c r="H1101" s="66"/>
      <c r="I1101" s="60"/>
      <c r="J1101" s="60"/>
      <c r="K1101" s="61">
        <f t="shared" si="40"/>
        <v>0</v>
      </c>
      <c r="L1101" s="62" t="s">
        <v>75</v>
      </c>
      <c r="M1101" s="67"/>
      <c r="N1101" s="69" t="e">
        <f t="shared" si="41"/>
        <v>#DIV/0!</v>
      </c>
    </row>
    <row r="1102" spans="2:14" x14ac:dyDescent="0.25">
      <c r="B1102" s="57"/>
      <c r="C1102" s="64"/>
      <c r="D1102" s="58"/>
      <c r="E1102" s="58"/>
      <c r="F1102" s="65"/>
      <c r="G1102" s="65"/>
      <c r="H1102" s="66"/>
      <c r="I1102" s="60"/>
      <c r="J1102" s="60"/>
      <c r="K1102" s="61">
        <f t="shared" si="40"/>
        <v>0</v>
      </c>
      <c r="L1102" s="62" t="s">
        <v>75</v>
      </c>
      <c r="M1102" s="67"/>
      <c r="N1102" s="69" t="e">
        <f t="shared" si="41"/>
        <v>#DIV/0!</v>
      </c>
    </row>
    <row r="1103" spans="2:14" x14ac:dyDescent="0.25">
      <c r="B1103" s="57"/>
      <c r="C1103" s="64"/>
      <c r="D1103" s="58"/>
      <c r="E1103" s="58"/>
      <c r="F1103" s="65"/>
      <c r="G1103" s="65"/>
      <c r="H1103" s="66"/>
      <c r="I1103" s="60"/>
      <c r="J1103" s="60"/>
      <c r="K1103" s="61">
        <f t="shared" si="40"/>
        <v>0</v>
      </c>
      <c r="L1103" s="62" t="s">
        <v>75</v>
      </c>
      <c r="M1103" s="67"/>
      <c r="N1103" s="69" t="e">
        <f t="shared" si="41"/>
        <v>#DIV/0!</v>
      </c>
    </row>
    <row r="1104" spans="2:14" x14ac:dyDescent="0.25">
      <c r="B1104" s="57"/>
      <c r="C1104" s="64"/>
      <c r="D1104" s="58"/>
      <c r="E1104" s="58"/>
      <c r="F1104" s="65"/>
      <c r="G1104" s="65"/>
      <c r="H1104" s="66"/>
      <c r="I1104" s="60"/>
      <c r="J1104" s="60"/>
      <c r="K1104" s="61">
        <f t="shared" si="40"/>
        <v>0</v>
      </c>
      <c r="L1104" s="62" t="s">
        <v>75</v>
      </c>
      <c r="M1104" s="67"/>
      <c r="N1104" s="69" t="e">
        <f t="shared" si="41"/>
        <v>#DIV/0!</v>
      </c>
    </row>
    <row r="1105" spans="2:14" x14ac:dyDescent="0.25">
      <c r="B1105" s="57"/>
      <c r="C1105" s="64"/>
      <c r="D1105" s="58"/>
      <c r="E1105" s="58"/>
      <c r="F1105" s="65"/>
      <c r="G1105" s="65"/>
      <c r="H1105" s="66"/>
      <c r="I1105" s="60"/>
      <c r="J1105" s="60"/>
      <c r="K1105" s="61">
        <f t="shared" si="40"/>
        <v>0</v>
      </c>
      <c r="L1105" s="62" t="s">
        <v>75</v>
      </c>
      <c r="M1105" s="67"/>
      <c r="N1105" s="69" t="e">
        <f t="shared" si="41"/>
        <v>#DIV/0!</v>
      </c>
    </row>
    <row r="1106" spans="2:14" x14ac:dyDescent="0.25">
      <c r="B1106" s="57"/>
      <c r="C1106" s="64"/>
      <c r="D1106" s="58"/>
      <c r="E1106" s="58"/>
      <c r="F1106" s="65"/>
      <c r="G1106" s="65"/>
      <c r="H1106" s="66"/>
      <c r="I1106" s="60"/>
      <c r="J1106" s="60"/>
      <c r="K1106" s="61">
        <f t="shared" si="40"/>
        <v>0</v>
      </c>
      <c r="L1106" s="62" t="s">
        <v>75</v>
      </c>
      <c r="M1106" s="67"/>
      <c r="N1106" s="69" t="e">
        <f t="shared" si="41"/>
        <v>#DIV/0!</v>
      </c>
    </row>
    <row r="1107" spans="2:14" x14ac:dyDescent="0.25">
      <c r="B1107" s="57"/>
      <c r="C1107" s="64"/>
      <c r="D1107" s="58"/>
      <c r="E1107" s="58"/>
      <c r="F1107" s="65"/>
      <c r="G1107" s="65"/>
      <c r="H1107" s="66"/>
      <c r="I1107" s="60"/>
      <c r="J1107" s="60"/>
      <c r="K1107" s="61">
        <f t="shared" si="40"/>
        <v>0</v>
      </c>
      <c r="L1107" s="62" t="s">
        <v>75</v>
      </c>
      <c r="M1107" s="67"/>
      <c r="N1107" s="69" t="e">
        <f t="shared" si="41"/>
        <v>#DIV/0!</v>
      </c>
    </row>
    <row r="1108" spans="2:14" x14ac:dyDescent="0.25">
      <c r="B1108" s="57"/>
      <c r="C1108" s="64"/>
      <c r="D1108" s="58"/>
      <c r="E1108" s="58"/>
      <c r="F1108" s="65"/>
      <c r="G1108" s="65"/>
      <c r="H1108" s="66"/>
      <c r="I1108" s="60"/>
      <c r="J1108" s="60"/>
      <c r="K1108" s="61">
        <f t="shared" si="40"/>
        <v>0</v>
      </c>
      <c r="L1108" s="62" t="s">
        <v>75</v>
      </c>
      <c r="M1108" s="67"/>
      <c r="N1108" s="69" t="e">
        <f t="shared" si="41"/>
        <v>#DIV/0!</v>
      </c>
    </row>
    <row r="1109" spans="2:14" x14ac:dyDescent="0.25">
      <c r="B1109" s="57"/>
      <c r="C1109" s="64"/>
      <c r="D1109" s="58"/>
      <c r="E1109" s="58"/>
      <c r="F1109" s="65"/>
      <c r="G1109" s="65"/>
      <c r="H1109" s="66"/>
      <c r="I1109" s="60"/>
      <c r="J1109" s="60"/>
      <c r="K1109" s="61">
        <f t="shared" si="40"/>
        <v>0</v>
      </c>
      <c r="L1109" s="62" t="s">
        <v>75</v>
      </c>
      <c r="M1109" s="67"/>
      <c r="N1109" s="69" t="e">
        <f t="shared" si="41"/>
        <v>#DIV/0!</v>
      </c>
    </row>
    <row r="1110" spans="2:14" x14ac:dyDescent="0.25">
      <c r="B1110" s="57"/>
      <c r="C1110" s="64"/>
      <c r="D1110" s="58"/>
      <c r="E1110" s="58"/>
      <c r="F1110" s="65"/>
      <c r="G1110" s="65"/>
      <c r="H1110" s="66"/>
      <c r="I1110" s="60"/>
      <c r="J1110" s="60"/>
      <c r="K1110" s="61">
        <f t="shared" si="40"/>
        <v>0</v>
      </c>
      <c r="L1110" s="62" t="s">
        <v>75</v>
      </c>
      <c r="M1110" s="67"/>
      <c r="N1110" s="69" t="e">
        <f t="shared" si="41"/>
        <v>#DIV/0!</v>
      </c>
    </row>
    <row r="1111" spans="2:14" x14ac:dyDescent="0.25">
      <c r="B1111" s="57"/>
      <c r="C1111" s="64"/>
      <c r="D1111" s="58"/>
      <c r="E1111" s="58"/>
      <c r="F1111" s="65"/>
      <c r="G1111" s="65"/>
      <c r="H1111" s="66"/>
      <c r="I1111" s="60"/>
      <c r="J1111" s="60"/>
      <c r="K1111" s="61">
        <f t="shared" si="40"/>
        <v>0</v>
      </c>
      <c r="L1111" s="62" t="s">
        <v>75</v>
      </c>
      <c r="M1111" s="67"/>
      <c r="N1111" s="69" t="e">
        <f t="shared" si="41"/>
        <v>#DIV/0!</v>
      </c>
    </row>
    <row r="1112" spans="2:14" x14ac:dyDescent="0.25">
      <c r="B1112" s="57"/>
      <c r="C1112" s="64"/>
      <c r="D1112" s="58"/>
      <c r="E1112" s="58"/>
      <c r="F1112" s="65"/>
      <c r="G1112" s="65"/>
      <c r="H1112" s="66"/>
      <c r="I1112" s="60"/>
      <c r="J1112" s="60"/>
      <c r="K1112" s="61">
        <f t="shared" si="40"/>
        <v>0</v>
      </c>
      <c r="L1112" s="62" t="s">
        <v>75</v>
      </c>
      <c r="M1112" s="67"/>
      <c r="N1112" s="69" t="e">
        <f t="shared" si="41"/>
        <v>#DIV/0!</v>
      </c>
    </row>
    <row r="1113" spans="2:14" x14ac:dyDescent="0.25">
      <c r="B1113" s="57"/>
      <c r="C1113" s="64"/>
      <c r="D1113" s="58"/>
      <c r="E1113" s="58"/>
      <c r="F1113" s="65"/>
      <c r="G1113" s="65"/>
      <c r="H1113" s="66"/>
      <c r="I1113" s="60"/>
      <c r="J1113" s="60"/>
      <c r="K1113" s="61">
        <f t="shared" si="40"/>
        <v>0</v>
      </c>
      <c r="L1113" s="62" t="s">
        <v>75</v>
      </c>
      <c r="M1113" s="67"/>
      <c r="N1113" s="69" t="e">
        <f t="shared" si="41"/>
        <v>#DIV/0!</v>
      </c>
    </row>
    <row r="1114" spans="2:14" x14ac:dyDescent="0.25">
      <c r="B1114" s="57"/>
      <c r="C1114" s="64"/>
      <c r="D1114" s="58"/>
      <c r="E1114" s="58"/>
      <c r="F1114" s="65"/>
      <c r="G1114" s="65"/>
      <c r="H1114" s="66"/>
      <c r="I1114" s="60"/>
      <c r="J1114" s="60"/>
      <c r="K1114" s="61">
        <f t="shared" si="40"/>
        <v>0</v>
      </c>
      <c r="L1114" s="62" t="s">
        <v>75</v>
      </c>
      <c r="M1114" s="67"/>
      <c r="N1114" s="69" t="e">
        <f t="shared" si="41"/>
        <v>#DIV/0!</v>
      </c>
    </row>
    <row r="1115" spans="2:14" x14ac:dyDescent="0.25">
      <c r="B1115" s="57"/>
      <c r="C1115" s="64"/>
      <c r="D1115" s="58"/>
      <c r="E1115" s="58"/>
      <c r="F1115" s="65"/>
      <c r="G1115" s="65"/>
      <c r="H1115" s="66"/>
      <c r="I1115" s="60"/>
      <c r="J1115" s="60"/>
      <c r="K1115" s="61">
        <f t="shared" si="40"/>
        <v>0</v>
      </c>
      <c r="L1115" s="62" t="s">
        <v>75</v>
      </c>
      <c r="M1115" s="67"/>
      <c r="N1115" s="69" t="e">
        <f t="shared" si="41"/>
        <v>#DIV/0!</v>
      </c>
    </row>
    <row r="1116" spans="2:14" x14ac:dyDescent="0.25">
      <c r="B1116" s="57"/>
      <c r="C1116" s="64"/>
      <c r="D1116" s="58"/>
      <c r="E1116" s="58"/>
      <c r="F1116" s="65"/>
      <c r="G1116" s="65"/>
      <c r="H1116" s="66"/>
      <c r="I1116" s="60"/>
      <c r="J1116" s="60"/>
      <c r="K1116" s="61">
        <f t="shared" si="40"/>
        <v>0</v>
      </c>
      <c r="L1116" s="62" t="s">
        <v>75</v>
      </c>
      <c r="M1116" s="67"/>
      <c r="N1116" s="69" t="e">
        <f t="shared" si="41"/>
        <v>#DIV/0!</v>
      </c>
    </row>
    <row r="1117" spans="2:14" x14ac:dyDescent="0.25">
      <c r="B1117" s="57"/>
      <c r="C1117" s="64"/>
      <c r="D1117" s="58"/>
      <c r="E1117" s="58"/>
      <c r="F1117" s="65"/>
      <c r="G1117" s="65"/>
      <c r="H1117" s="66"/>
      <c r="I1117" s="60"/>
      <c r="J1117" s="60"/>
      <c r="K1117" s="61">
        <f t="shared" si="40"/>
        <v>0</v>
      </c>
      <c r="L1117" s="62" t="s">
        <v>75</v>
      </c>
      <c r="M1117" s="67"/>
      <c r="N1117" s="69" t="e">
        <f t="shared" si="41"/>
        <v>#DIV/0!</v>
      </c>
    </row>
    <row r="1118" spans="2:14" x14ac:dyDescent="0.25">
      <c r="B1118" s="57"/>
      <c r="C1118" s="64"/>
      <c r="D1118" s="58"/>
      <c r="E1118" s="58"/>
      <c r="F1118" s="65"/>
      <c r="G1118" s="65"/>
      <c r="H1118" s="66"/>
      <c r="I1118" s="60"/>
      <c r="J1118" s="60"/>
      <c r="K1118" s="61">
        <f t="shared" si="40"/>
        <v>0</v>
      </c>
      <c r="L1118" s="62" t="s">
        <v>75</v>
      </c>
      <c r="M1118" s="67"/>
      <c r="N1118" s="69" t="e">
        <f t="shared" si="41"/>
        <v>#DIV/0!</v>
      </c>
    </row>
    <row r="1119" spans="2:14" x14ac:dyDescent="0.25">
      <c r="B1119" s="57"/>
      <c r="C1119" s="64"/>
      <c r="D1119" s="58"/>
      <c r="E1119" s="58"/>
      <c r="F1119" s="65"/>
      <c r="G1119" s="65"/>
      <c r="H1119" s="66"/>
      <c r="I1119" s="60"/>
      <c r="J1119" s="60"/>
      <c r="K1119" s="61">
        <f t="shared" si="40"/>
        <v>0</v>
      </c>
      <c r="L1119" s="62" t="s">
        <v>75</v>
      </c>
      <c r="M1119" s="67"/>
      <c r="N1119" s="69" t="e">
        <f t="shared" si="41"/>
        <v>#DIV/0!</v>
      </c>
    </row>
    <row r="1120" spans="2:14" x14ac:dyDescent="0.25">
      <c r="B1120" s="57"/>
      <c r="C1120" s="64"/>
      <c r="D1120" s="58"/>
      <c r="E1120" s="58"/>
      <c r="F1120" s="65"/>
      <c r="G1120" s="65"/>
      <c r="H1120" s="66"/>
      <c r="I1120" s="60"/>
      <c r="J1120" s="60"/>
      <c r="K1120" s="61">
        <f t="shared" si="40"/>
        <v>0</v>
      </c>
      <c r="L1120" s="62" t="s">
        <v>75</v>
      </c>
      <c r="M1120" s="67"/>
      <c r="N1120" s="69" t="e">
        <f t="shared" si="41"/>
        <v>#DIV/0!</v>
      </c>
    </row>
    <row r="1121" spans="2:14" x14ac:dyDescent="0.25">
      <c r="B1121" s="57"/>
      <c r="C1121" s="64"/>
      <c r="D1121" s="58"/>
      <c r="E1121" s="58"/>
      <c r="F1121" s="65"/>
      <c r="G1121" s="65"/>
      <c r="H1121" s="66"/>
      <c r="I1121" s="60"/>
      <c r="J1121" s="60"/>
      <c r="K1121" s="61">
        <f t="shared" si="40"/>
        <v>0</v>
      </c>
      <c r="L1121" s="62" t="s">
        <v>75</v>
      </c>
      <c r="M1121" s="67"/>
      <c r="N1121" s="69" t="e">
        <f t="shared" si="41"/>
        <v>#DIV/0!</v>
      </c>
    </row>
    <row r="1122" spans="2:14" x14ac:dyDescent="0.25">
      <c r="B1122" s="57"/>
      <c r="C1122" s="64"/>
      <c r="D1122" s="58"/>
      <c r="E1122" s="58"/>
      <c r="F1122" s="65"/>
      <c r="G1122" s="65"/>
      <c r="H1122" s="66"/>
      <c r="I1122" s="60"/>
      <c r="J1122" s="60"/>
      <c r="K1122" s="61">
        <f t="shared" si="40"/>
        <v>0</v>
      </c>
      <c r="L1122" s="62" t="s">
        <v>75</v>
      </c>
      <c r="M1122" s="67"/>
      <c r="N1122" s="69" t="e">
        <f t="shared" si="41"/>
        <v>#DIV/0!</v>
      </c>
    </row>
    <row r="1123" spans="2:14" x14ac:dyDescent="0.25">
      <c r="B1123" s="57"/>
      <c r="C1123" s="64"/>
      <c r="D1123" s="58"/>
      <c r="E1123" s="58"/>
      <c r="F1123" s="65"/>
      <c r="G1123" s="65"/>
      <c r="H1123" s="66"/>
      <c r="I1123" s="60"/>
      <c r="J1123" s="60"/>
      <c r="K1123" s="61">
        <f t="shared" si="40"/>
        <v>0</v>
      </c>
      <c r="L1123" s="62" t="s">
        <v>75</v>
      </c>
      <c r="M1123" s="67"/>
      <c r="N1123" s="69" t="e">
        <f t="shared" si="41"/>
        <v>#DIV/0!</v>
      </c>
    </row>
    <row r="1124" spans="2:14" x14ac:dyDescent="0.25">
      <c r="B1124" s="57"/>
      <c r="C1124" s="64"/>
      <c r="D1124" s="58"/>
      <c r="E1124" s="58"/>
      <c r="F1124" s="65"/>
      <c r="G1124" s="65"/>
      <c r="H1124" s="66"/>
      <c r="I1124" s="60"/>
      <c r="J1124" s="60"/>
      <c r="K1124" s="61">
        <f t="shared" si="40"/>
        <v>0</v>
      </c>
      <c r="L1124" s="62" t="s">
        <v>75</v>
      </c>
      <c r="M1124" s="67"/>
      <c r="N1124" s="69" t="e">
        <f t="shared" si="41"/>
        <v>#DIV/0!</v>
      </c>
    </row>
    <row r="1125" spans="2:14" x14ac:dyDescent="0.25">
      <c r="B1125" s="57"/>
      <c r="C1125" s="64"/>
      <c r="D1125" s="58"/>
      <c r="E1125" s="58"/>
      <c r="F1125" s="65"/>
      <c r="G1125" s="65"/>
      <c r="H1125" s="66"/>
      <c r="I1125" s="60"/>
      <c r="J1125" s="60"/>
      <c r="K1125" s="61">
        <f t="shared" si="40"/>
        <v>0</v>
      </c>
      <c r="L1125" s="62" t="s">
        <v>75</v>
      </c>
      <c r="M1125" s="67"/>
      <c r="N1125" s="69" t="e">
        <f t="shared" si="41"/>
        <v>#DIV/0!</v>
      </c>
    </row>
    <row r="1126" spans="2:14" x14ac:dyDescent="0.25">
      <c r="B1126" s="57"/>
      <c r="C1126" s="64"/>
      <c r="D1126" s="58"/>
      <c r="E1126" s="58"/>
      <c r="F1126" s="65"/>
      <c r="G1126" s="65"/>
      <c r="H1126" s="66"/>
      <c r="I1126" s="60"/>
      <c r="J1126" s="60"/>
      <c r="K1126" s="61">
        <f t="shared" si="40"/>
        <v>0</v>
      </c>
      <c r="L1126" s="62" t="s">
        <v>75</v>
      </c>
      <c r="M1126" s="67"/>
      <c r="N1126" s="69" t="e">
        <f t="shared" si="41"/>
        <v>#DIV/0!</v>
      </c>
    </row>
    <row r="1127" spans="2:14" x14ac:dyDescent="0.25">
      <c r="B1127" s="57"/>
      <c r="C1127" s="64"/>
      <c r="D1127" s="58"/>
      <c r="E1127" s="58"/>
      <c r="F1127" s="65"/>
      <c r="G1127" s="65"/>
      <c r="H1127" s="66"/>
      <c r="I1127" s="60"/>
      <c r="J1127" s="60"/>
      <c r="K1127" s="61">
        <f t="shared" si="40"/>
        <v>0</v>
      </c>
      <c r="L1127" s="62" t="s">
        <v>75</v>
      </c>
      <c r="M1127" s="67"/>
      <c r="N1127" s="69" t="e">
        <f t="shared" si="41"/>
        <v>#DIV/0!</v>
      </c>
    </row>
    <row r="1128" spans="2:14" x14ac:dyDescent="0.25">
      <c r="B1128" s="57"/>
      <c r="C1128" s="64"/>
      <c r="D1128" s="58"/>
      <c r="E1128" s="58"/>
      <c r="F1128" s="65"/>
      <c r="G1128" s="65"/>
      <c r="H1128" s="66"/>
      <c r="I1128" s="60"/>
      <c r="J1128" s="60"/>
      <c r="K1128" s="61">
        <f t="shared" si="40"/>
        <v>0</v>
      </c>
      <c r="L1128" s="62" t="s">
        <v>75</v>
      </c>
      <c r="M1128" s="67"/>
      <c r="N1128" s="69" t="e">
        <f t="shared" si="41"/>
        <v>#DIV/0!</v>
      </c>
    </row>
    <row r="1129" spans="2:14" x14ac:dyDescent="0.25">
      <c r="B1129" s="57"/>
      <c r="C1129" s="64"/>
      <c r="D1129" s="58"/>
      <c r="E1129" s="58"/>
      <c r="F1129" s="65"/>
      <c r="G1129" s="65"/>
      <c r="H1129" s="66"/>
      <c r="I1129" s="60"/>
      <c r="J1129" s="60"/>
      <c r="K1129" s="61">
        <f t="shared" si="40"/>
        <v>0</v>
      </c>
      <c r="L1129" s="62" t="s">
        <v>75</v>
      </c>
      <c r="M1129" s="67"/>
      <c r="N1129" s="69" t="e">
        <f t="shared" si="41"/>
        <v>#DIV/0!</v>
      </c>
    </row>
    <row r="1130" spans="2:14" x14ac:dyDescent="0.25">
      <c r="B1130" s="57"/>
      <c r="C1130" s="64"/>
      <c r="D1130" s="58"/>
      <c r="E1130" s="58"/>
      <c r="F1130" s="65"/>
      <c r="G1130" s="65"/>
      <c r="H1130" s="66"/>
      <c r="I1130" s="60"/>
      <c r="J1130" s="60"/>
      <c r="K1130" s="61">
        <f t="shared" si="40"/>
        <v>0</v>
      </c>
      <c r="L1130" s="62" t="s">
        <v>75</v>
      </c>
      <c r="M1130" s="67"/>
      <c r="N1130" s="69" t="e">
        <f t="shared" si="41"/>
        <v>#DIV/0!</v>
      </c>
    </row>
    <row r="1131" spans="2:14" x14ac:dyDescent="0.25">
      <c r="B1131" s="57"/>
      <c r="C1131" s="64"/>
      <c r="D1131" s="58"/>
      <c r="E1131" s="58"/>
      <c r="F1131" s="65"/>
      <c r="G1131" s="65"/>
      <c r="H1131" s="66"/>
      <c r="I1131" s="60"/>
      <c r="J1131" s="60"/>
      <c r="K1131" s="61">
        <f t="shared" si="40"/>
        <v>0</v>
      </c>
      <c r="L1131" s="62" t="s">
        <v>75</v>
      </c>
      <c r="M1131" s="67"/>
      <c r="N1131" s="69" t="e">
        <f t="shared" si="41"/>
        <v>#DIV/0!</v>
      </c>
    </row>
    <row r="1132" spans="2:14" x14ac:dyDescent="0.25">
      <c r="B1132" s="57"/>
      <c r="C1132" s="64"/>
      <c r="D1132" s="58"/>
      <c r="E1132" s="58"/>
      <c r="F1132" s="65"/>
      <c r="G1132" s="65"/>
      <c r="H1132" s="66"/>
      <c r="I1132" s="60"/>
      <c r="J1132" s="60"/>
      <c r="K1132" s="61">
        <f t="shared" si="40"/>
        <v>0</v>
      </c>
      <c r="L1132" s="62" t="s">
        <v>75</v>
      </c>
      <c r="M1132" s="67"/>
      <c r="N1132" s="69" t="e">
        <f t="shared" si="41"/>
        <v>#DIV/0!</v>
      </c>
    </row>
    <row r="1133" spans="2:14" x14ac:dyDescent="0.25">
      <c r="B1133" s="57"/>
      <c r="C1133" s="64"/>
      <c r="D1133" s="58"/>
      <c r="E1133" s="58"/>
      <c r="F1133" s="65"/>
      <c r="G1133" s="65"/>
      <c r="H1133" s="66"/>
      <c r="I1133" s="60"/>
      <c r="J1133" s="60"/>
      <c r="K1133" s="61">
        <f t="shared" si="40"/>
        <v>0</v>
      </c>
      <c r="L1133" s="62" t="s">
        <v>75</v>
      </c>
      <c r="M1133" s="67"/>
      <c r="N1133" s="69" t="e">
        <f t="shared" si="41"/>
        <v>#DIV/0!</v>
      </c>
    </row>
    <row r="1134" spans="2:14" x14ac:dyDescent="0.25">
      <c r="B1134" s="57"/>
      <c r="C1134" s="64"/>
      <c r="D1134" s="58"/>
      <c r="E1134" s="58"/>
      <c r="F1134" s="65"/>
      <c r="G1134" s="65"/>
      <c r="H1134" s="66"/>
      <c r="I1134" s="60"/>
      <c r="J1134" s="60"/>
      <c r="K1134" s="61">
        <f t="shared" si="40"/>
        <v>0</v>
      </c>
      <c r="L1134" s="62" t="s">
        <v>75</v>
      </c>
      <c r="M1134" s="67"/>
      <c r="N1134" s="69" t="e">
        <f t="shared" si="41"/>
        <v>#DIV/0!</v>
      </c>
    </row>
    <row r="1135" spans="2:14" x14ac:dyDescent="0.25">
      <c r="B1135" s="57"/>
      <c r="C1135" s="64"/>
      <c r="D1135" s="58"/>
      <c r="E1135" s="58"/>
      <c r="F1135" s="65"/>
      <c r="G1135" s="65"/>
      <c r="H1135" s="66"/>
      <c r="I1135" s="60"/>
      <c r="J1135" s="60"/>
      <c r="K1135" s="61">
        <f t="shared" si="40"/>
        <v>0</v>
      </c>
      <c r="L1135" s="62" t="s">
        <v>75</v>
      </c>
      <c r="M1135" s="67"/>
      <c r="N1135" s="69" t="e">
        <f t="shared" si="41"/>
        <v>#DIV/0!</v>
      </c>
    </row>
    <row r="1136" spans="2:14" x14ac:dyDescent="0.25">
      <c r="B1136" s="57"/>
      <c r="C1136" s="64"/>
      <c r="D1136" s="58"/>
      <c r="E1136" s="58"/>
      <c r="F1136" s="65"/>
      <c r="G1136" s="65"/>
      <c r="H1136" s="66"/>
      <c r="I1136" s="60"/>
      <c r="J1136" s="60"/>
      <c r="K1136" s="61">
        <f t="shared" si="40"/>
        <v>0</v>
      </c>
      <c r="L1136" s="62" t="s">
        <v>75</v>
      </c>
      <c r="M1136" s="67"/>
      <c r="N1136" s="69" t="e">
        <f t="shared" si="41"/>
        <v>#DIV/0!</v>
      </c>
    </row>
    <row r="1137" spans="2:14" x14ac:dyDescent="0.25">
      <c r="B1137" s="57"/>
      <c r="C1137" s="64"/>
      <c r="D1137" s="58"/>
      <c r="E1137" s="58"/>
      <c r="F1137" s="65"/>
      <c r="G1137" s="65"/>
      <c r="H1137" s="66"/>
      <c r="I1137" s="60"/>
      <c r="J1137" s="60"/>
      <c r="K1137" s="61">
        <f t="shared" si="40"/>
        <v>0</v>
      </c>
      <c r="L1137" s="62" t="s">
        <v>75</v>
      </c>
      <c r="M1137" s="67"/>
      <c r="N1137" s="69" t="e">
        <f t="shared" si="41"/>
        <v>#DIV/0!</v>
      </c>
    </row>
    <row r="1138" spans="2:14" x14ac:dyDescent="0.25">
      <c r="B1138" s="57"/>
      <c r="C1138" s="64"/>
      <c r="D1138" s="58"/>
      <c r="E1138" s="58"/>
      <c r="F1138" s="65"/>
      <c r="G1138" s="65"/>
      <c r="H1138" s="66"/>
      <c r="I1138" s="60"/>
      <c r="J1138" s="60"/>
      <c r="K1138" s="61">
        <f t="shared" si="40"/>
        <v>0</v>
      </c>
      <c r="L1138" s="62" t="s">
        <v>75</v>
      </c>
      <c r="M1138" s="67"/>
      <c r="N1138" s="69" t="e">
        <f t="shared" si="41"/>
        <v>#DIV/0!</v>
      </c>
    </row>
    <row r="1139" spans="2:14" x14ac:dyDescent="0.25">
      <c r="B1139" s="57"/>
      <c r="C1139" s="64"/>
      <c r="D1139" s="58"/>
      <c r="E1139" s="58"/>
      <c r="F1139" s="65"/>
      <c r="G1139" s="65"/>
      <c r="H1139" s="66"/>
      <c r="I1139" s="60"/>
      <c r="J1139" s="60"/>
      <c r="K1139" s="61">
        <f t="shared" si="40"/>
        <v>0</v>
      </c>
      <c r="L1139" s="62" t="s">
        <v>75</v>
      </c>
      <c r="M1139" s="67"/>
      <c r="N1139" s="69" t="e">
        <f t="shared" si="41"/>
        <v>#DIV/0!</v>
      </c>
    </row>
    <row r="1140" spans="2:14" x14ac:dyDescent="0.25">
      <c r="B1140" s="57"/>
      <c r="C1140" s="64"/>
      <c r="D1140" s="58"/>
      <c r="E1140" s="58"/>
      <c r="F1140" s="65"/>
      <c r="G1140" s="65"/>
      <c r="H1140" s="66"/>
      <c r="I1140" s="60"/>
      <c r="J1140" s="60"/>
      <c r="K1140" s="61">
        <f t="shared" si="40"/>
        <v>0</v>
      </c>
      <c r="L1140" s="62" t="s">
        <v>75</v>
      </c>
      <c r="M1140" s="67"/>
      <c r="N1140" s="69" t="e">
        <f t="shared" si="41"/>
        <v>#DIV/0!</v>
      </c>
    </row>
    <row r="1141" spans="2:14" x14ac:dyDescent="0.25">
      <c r="B1141" s="57"/>
      <c r="C1141" s="64"/>
      <c r="D1141" s="58"/>
      <c r="E1141" s="58"/>
      <c r="F1141" s="65"/>
      <c r="G1141" s="65"/>
      <c r="H1141" s="66"/>
      <c r="I1141" s="60"/>
      <c r="J1141" s="60"/>
      <c r="K1141" s="61">
        <f t="shared" si="40"/>
        <v>0</v>
      </c>
      <c r="L1141" s="62" t="s">
        <v>75</v>
      </c>
      <c r="M1141" s="67"/>
      <c r="N1141" s="69" t="e">
        <f t="shared" si="41"/>
        <v>#DIV/0!</v>
      </c>
    </row>
    <row r="1142" spans="2:14" x14ac:dyDescent="0.25">
      <c r="B1142" s="57"/>
      <c r="C1142" s="64"/>
      <c r="D1142" s="58"/>
      <c r="E1142" s="58"/>
      <c r="F1142" s="65"/>
      <c r="G1142" s="65"/>
      <c r="H1142" s="66"/>
      <c r="I1142" s="60"/>
      <c r="J1142" s="60"/>
      <c r="K1142" s="61">
        <f t="shared" si="40"/>
        <v>0</v>
      </c>
      <c r="L1142" s="62" t="s">
        <v>75</v>
      </c>
      <c r="M1142" s="67"/>
      <c r="N1142" s="69" t="e">
        <f t="shared" si="41"/>
        <v>#DIV/0!</v>
      </c>
    </row>
    <row r="1143" spans="2:14" x14ac:dyDescent="0.25">
      <c r="B1143" s="57"/>
      <c r="C1143" s="64"/>
      <c r="D1143" s="58"/>
      <c r="E1143" s="58"/>
      <c r="F1143" s="65"/>
      <c r="G1143" s="65"/>
      <c r="H1143" s="66"/>
      <c r="I1143" s="60"/>
      <c r="J1143" s="60"/>
      <c r="K1143" s="61">
        <f t="shared" si="40"/>
        <v>0</v>
      </c>
      <c r="L1143" s="62" t="s">
        <v>75</v>
      </c>
      <c r="M1143" s="67"/>
      <c r="N1143" s="69" t="e">
        <f t="shared" si="41"/>
        <v>#DIV/0!</v>
      </c>
    </row>
    <row r="1144" spans="2:14" x14ac:dyDescent="0.25">
      <c r="B1144" s="57"/>
      <c r="C1144" s="64"/>
      <c r="D1144" s="58"/>
      <c r="E1144" s="58"/>
      <c r="F1144" s="65"/>
      <c r="G1144" s="65"/>
      <c r="H1144" s="66"/>
      <c r="I1144" s="60"/>
      <c r="J1144" s="60"/>
      <c r="K1144" s="61">
        <f t="shared" si="40"/>
        <v>0</v>
      </c>
      <c r="L1144" s="62" t="s">
        <v>75</v>
      </c>
      <c r="M1144" s="67"/>
      <c r="N1144" s="69" t="e">
        <f t="shared" si="41"/>
        <v>#DIV/0!</v>
      </c>
    </row>
    <row r="1145" spans="2:14" x14ac:dyDescent="0.25">
      <c r="B1145" s="57"/>
      <c r="C1145" s="64"/>
      <c r="D1145" s="58"/>
      <c r="E1145" s="58"/>
      <c r="F1145" s="65"/>
      <c r="G1145" s="65"/>
      <c r="H1145" s="66"/>
      <c r="I1145" s="60"/>
      <c r="J1145" s="60"/>
      <c r="K1145" s="61">
        <f t="shared" si="40"/>
        <v>0</v>
      </c>
      <c r="L1145" s="62" t="s">
        <v>75</v>
      </c>
      <c r="M1145" s="67"/>
      <c r="N1145" s="69" t="e">
        <f t="shared" si="41"/>
        <v>#DIV/0!</v>
      </c>
    </row>
    <row r="1146" spans="2:14" x14ac:dyDescent="0.25">
      <c r="B1146" s="57"/>
      <c r="C1146" s="64"/>
      <c r="D1146" s="58"/>
      <c r="E1146" s="58"/>
      <c r="F1146" s="65"/>
      <c r="G1146" s="65"/>
      <c r="H1146" s="66"/>
      <c r="I1146" s="60"/>
      <c r="J1146" s="60"/>
      <c r="K1146" s="61">
        <f t="shared" ref="K1146:K1209" si="42">+J1146-I1146</f>
        <v>0</v>
      </c>
      <c r="L1146" s="62" t="s">
        <v>75</v>
      </c>
      <c r="M1146" s="67"/>
      <c r="N1146" s="69" t="e">
        <f t="shared" ref="N1146:N1209" si="43">+K1147/M1147</f>
        <v>#DIV/0!</v>
      </c>
    </row>
    <row r="1147" spans="2:14" x14ac:dyDescent="0.25">
      <c r="B1147" s="57"/>
      <c r="C1147" s="64"/>
      <c r="D1147" s="58"/>
      <c r="E1147" s="58"/>
      <c r="F1147" s="65"/>
      <c r="G1147" s="65"/>
      <c r="H1147" s="66"/>
      <c r="I1147" s="60"/>
      <c r="J1147" s="60"/>
      <c r="K1147" s="61">
        <f t="shared" si="42"/>
        <v>0</v>
      </c>
      <c r="L1147" s="62" t="s">
        <v>75</v>
      </c>
      <c r="M1147" s="67"/>
      <c r="N1147" s="69" t="e">
        <f t="shared" si="43"/>
        <v>#DIV/0!</v>
      </c>
    </row>
    <row r="1148" spans="2:14" x14ac:dyDescent="0.25">
      <c r="B1148" s="57"/>
      <c r="C1148" s="64"/>
      <c r="D1148" s="58"/>
      <c r="E1148" s="58"/>
      <c r="F1148" s="65"/>
      <c r="G1148" s="65"/>
      <c r="H1148" s="66"/>
      <c r="I1148" s="60"/>
      <c r="J1148" s="60"/>
      <c r="K1148" s="61">
        <f t="shared" si="42"/>
        <v>0</v>
      </c>
      <c r="L1148" s="62" t="s">
        <v>75</v>
      </c>
      <c r="M1148" s="67"/>
      <c r="N1148" s="69" t="e">
        <f t="shared" si="43"/>
        <v>#DIV/0!</v>
      </c>
    </row>
    <row r="1149" spans="2:14" x14ac:dyDescent="0.25">
      <c r="B1149" s="57"/>
      <c r="C1149" s="64"/>
      <c r="D1149" s="58"/>
      <c r="E1149" s="58"/>
      <c r="F1149" s="65"/>
      <c r="G1149" s="65"/>
      <c r="H1149" s="66"/>
      <c r="I1149" s="60"/>
      <c r="J1149" s="60"/>
      <c r="K1149" s="61">
        <f t="shared" si="42"/>
        <v>0</v>
      </c>
      <c r="L1149" s="62" t="s">
        <v>75</v>
      </c>
      <c r="M1149" s="67"/>
      <c r="N1149" s="69" t="e">
        <f t="shared" si="43"/>
        <v>#DIV/0!</v>
      </c>
    </row>
    <row r="1150" spans="2:14" x14ac:dyDescent="0.25">
      <c r="B1150" s="57"/>
      <c r="C1150" s="64"/>
      <c r="D1150" s="58"/>
      <c r="E1150" s="58"/>
      <c r="F1150" s="65"/>
      <c r="G1150" s="65"/>
      <c r="H1150" s="66"/>
      <c r="I1150" s="60"/>
      <c r="J1150" s="60"/>
      <c r="K1150" s="61">
        <f t="shared" si="42"/>
        <v>0</v>
      </c>
      <c r="L1150" s="62" t="s">
        <v>75</v>
      </c>
      <c r="M1150" s="67"/>
      <c r="N1150" s="69" t="e">
        <f t="shared" si="43"/>
        <v>#DIV/0!</v>
      </c>
    </row>
    <row r="1151" spans="2:14" x14ac:dyDescent="0.25">
      <c r="B1151" s="57"/>
      <c r="C1151" s="64"/>
      <c r="D1151" s="58"/>
      <c r="E1151" s="58"/>
      <c r="F1151" s="65"/>
      <c r="G1151" s="65"/>
      <c r="H1151" s="66"/>
      <c r="I1151" s="60"/>
      <c r="J1151" s="60"/>
      <c r="K1151" s="61">
        <f t="shared" si="42"/>
        <v>0</v>
      </c>
      <c r="L1151" s="62" t="s">
        <v>75</v>
      </c>
      <c r="M1151" s="67"/>
      <c r="N1151" s="69" t="e">
        <f t="shared" si="43"/>
        <v>#DIV/0!</v>
      </c>
    </row>
    <row r="1152" spans="2:14" x14ac:dyDescent="0.25">
      <c r="B1152" s="57"/>
      <c r="C1152" s="64"/>
      <c r="D1152" s="58"/>
      <c r="E1152" s="58"/>
      <c r="F1152" s="65"/>
      <c r="G1152" s="65"/>
      <c r="H1152" s="66"/>
      <c r="I1152" s="60"/>
      <c r="J1152" s="60"/>
      <c r="K1152" s="61">
        <f t="shared" si="42"/>
        <v>0</v>
      </c>
      <c r="L1152" s="62" t="s">
        <v>75</v>
      </c>
      <c r="M1152" s="67"/>
      <c r="N1152" s="69" t="e">
        <f t="shared" si="43"/>
        <v>#DIV/0!</v>
      </c>
    </row>
    <row r="1153" spans="2:14" x14ac:dyDescent="0.25">
      <c r="B1153" s="57"/>
      <c r="C1153" s="64"/>
      <c r="D1153" s="58"/>
      <c r="E1153" s="58"/>
      <c r="F1153" s="65"/>
      <c r="G1153" s="65"/>
      <c r="H1153" s="66"/>
      <c r="I1153" s="60"/>
      <c r="J1153" s="60"/>
      <c r="K1153" s="61">
        <f t="shared" si="42"/>
        <v>0</v>
      </c>
      <c r="L1153" s="62" t="s">
        <v>75</v>
      </c>
      <c r="M1153" s="67"/>
      <c r="N1153" s="69" t="e">
        <f t="shared" si="43"/>
        <v>#DIV/0!</v>
      </c>
    </row>
    <row r="1154" spans="2:14" x14ac:dyDescent="0.25">
      <c r="B1154" s="57"/>
      <c r="C1154" s="64"/>
      <c r="D1154" s="58"/>
      <c r="E1154" s="58"/>
      <c r="F1154" s="65"/>
      <c r="G1154" s="65"/>
      <c r="H1154" s="66"/>
      <c r="I1154" s="60"/>
      <c r="J1154" s="60"/>
      <c r="K1154" s="61">
        <f t="shared" si="42"/>
        <v>0</v>
      </c>
      <c r="L1154" s="62" t="s">
        <v>75</v>
      </c>
      <c r="M1154" s="67"/>
      <c r="N1154" s="69" t="e">
        <f t="shared" si="43"/>
        <v>#DIV/0!</v>
      </c>
    </row>
    <row r="1155" spans="2:14" x14ac:dyDescent="0.25">
      <c r="B1155" s="57"/>
      <c r="C1155" s="64"/>
      <c r="D1155" s="58"/>
      <c r="E1155" s="58"/>
      <c r="F1155" s="65"/>
      <c r="G1155" s="65"/>
      <c r="H1155" s="66"/>
      <c r="I1155" s="60"/>
      <c r="J1155" s="60"/>
      <c r="K1155" s="61">
        <f t="shared" si="42"/>
        <v>0</v>
      </c>
      <c r="L1155" s="62" t="s">
        <v>75</v>
      </c>
      <c r="M1155" s="67"/>
      <c r="N1155" s="69" t="e">
        <f t="shared" si="43"/>
        <v>#DIV/0!</v>
      </c>
    </row>
    <row r="1156" spans="2:14" x14ac:dyDescent="0.25">
      <c r="B1156" s="57"/>
      <c r="C1156" s="64"/>
      <c r="D1156" s="58"/>
      <c r="E1156" s="58"/>
      <c r="F1156" s="65"/>
      <c r="G1156" s="65"/>
      <c r="H1156" s="66"/>
      <c r="I1156" s="60"/>
      <c r="J1156" s="60"/>
      <c r="K1156" s="61">
        <f t="shared" si="42"/>
        <v>0</v>
      </c>
      <c r="L1156" s="62" t="s">
        <v>75</v>
      </c>
      <c r="M1156" s="67"/>
      <c r="N1156" s="69" t="e">
        <f t="shared" si="43"/>
        <v>#DIV/0!</v>
      </c>
    </row>
    <row r="1157" spans="2:14" x14ac:dyDescent="0.25">
      <c r="B1157" s="57"/>
      <c r="C1157" s="64"/>
      <c r="D1157" s="58"/>
      <c r="E1157" s="58"/>
      <c r="F1157" s="65"/>
      <c r="G1157" s="65"/>
      <c r="H1157" s="66"/>
      <c r="I1157" s="60"/>
      <c r="J1157" s="60"/>
      <c r="K1157" s="61">
        <f t="shared" si="42"/>
        <v>0</v>
      </c>
      <c r="L1157" s="62" t="s">
        <v>75</v>
      </c>
      <c r="M1157" s="67"/>
      <c r="N1157" s="69" t="e">
        <f t="shared" si="43"/>
        <v>#DIV/0!</v>
      </c>
    </row>
    <row r="1158" spans="2:14" x14ac:dyDescent="0.25">
      <c r="B1158" s="57"/>
      <c r="C1158" s="64"/>
      <c r="D1158" s="58"/>
      <c r="E1158" s="58"/>
      <c r="F1158" s="65"/>
      <c r="G1158" s="65"/>
      <c r="H1158" s="66"/>
      <c r="I1158" s="60"/>
      <c r="J1158" s="60"/>
      <c r="K1158" s="61">
        <f t="shared" si="42"/>
        <v>0</v>
      </c>
      <c r="L1158" s="62" t="s">
        <v>75</v>
      </c>
      <c r="M1158" s="67"/>
      <c r="N1158" s="69" t="e">
        <f t="shared" si="43"/>
        <v>#DIV/0!</v>
      </c>
    </row>
    <row r="1159" spans="2:14" x14ac:dyDescent="0.25">
      <c r="B1159" s="57"/>
      <c r="C1159" s="64"/>
      <c r="D1159" s="58"/>
      <c r="E1159" s="58"/>
      <c r="F1159" s="65"/>
      <c r="G1159" s="65"/>
      <c r="H1159" s="66"/>
      <c r="I1159" s="60"/>
      <c r="J1159" s="60"/>
      <c r="K1159" s="61">
        <f t="shared" si="42"/>
        <v>0</v>
      </c>
      <c r="L1159" s="62" t="s">
        <v>75</v>
      </c>
      <c r="M1159" s="67"/>
      <c r="N1159" s="69" t="e">
        <f t="shared" si="43"/>
        <v>#DIV/0!</v>
      </c>
    </row>
    <row r="1160" spans="2:14" x14ac:dyDescent="0.25">
      <c r="B1160" s="57"/>
      <c r="C1160" s="64"/>
      <c r="D1160" s="58"/>
      <c r="E1160" s="58"/>
      <c r="F1160" s="65"/>
      <c r="G1160" s="65"/>
      <c r="H1160" s="66"/>
      <c r="I1160" s="60"/>
      <c r="J1160" s="60"/>
      <c r="K1160" s="61">
        <f t="shared" si="42"/>
        <v>0</v>
      </c>
      <c r="L1160" s="62" t="s">
        <v>75</v>
      </c>
      <c r="M1160" s="67"/>
      <c r="N1160" s="69" t="e">
        <f t="shared" si="43"/>
        <v>#DIV/0!</v>
      </c>
    </row>
    <row r="1161" spans="2:14" x14ac:dyDescent="0.25">
      <c r="B1161" s="57"/>
      <c r="C1161" s="64"/>
      <c r="D1161" s="58"/>
      <c r="E1161" s="58"/>
      <c r="F1161" s="65"/>
      <c r="G1161" s="65"/>
      <c r="H1161" s="66"/>
      <c r="I1161" s="60"/>
      <c r="J1161" s="60"/>
      <c r="K1161" s="61">
        <f t="shared" si="42"/>
        <v>0</v>
      </c>
      <c r="L1161" s="62" t="s">
        <v>75</v>
      </c>
      <c r="M1161" s="67"/>
      <c r="N1161" s="69" t="e">
        <f t="shared" si="43"/>
        <v>#DIV/0!</v>
      </c>
    </row>
    <row r="1162" spans="2:14" x14ac:dyDescent="0.25">
      <c r="B1162" s="57"/>
      <c r="C1162" s="64"/>
      <c r="D1162" s="58"/>
      <c r="E1162" s="58"/>
      <c r="F1162" s="65"/>
      <c r="G1162" s="65"/>
      <c r="H1162" s="66"/>
      <c r="I1162" s="60"/>
      <c r="J1162" s="60"/>
      <c r="K1162" s="61">
        <f t="shared" si="42"/>
        <v>0</v>
      </c>
      <c r="L1162" s="62" t="s">
        <v>75</v>
      </c>
      <c r="M1162" s="67"/>
      <c r="N1162" s="69" t="e">
        <f t="shared" si="43"/>
        <v>#DIV/0!</v>
      </c>
    </row>
    <row r="1163" spans="2:14" x14ac:dyDescent="0.25">
      <c r="B1163" s="57"/>
      <c r="C1163" s="64"/>
      <c r="D1163" s="58"/>
      <c r="E1163" s="58"/>
      <c r="F1163" s="65"/>
      <c r="G1163" s="65"/>
      <c r="H1163" s="66"/>
      <c r="I1163" s="60"/>
      <c r="J1163" s="60"/>
      <c r="K1163" s="61">
        <f t="shared" si="42"/>
        <v>0</v>
      </c>
      <c r="L1163" s="62" t="s">
        <v>75</v>
      </c>
      <c r="M1163" s="67"/>
      <c r="N1163" s="69" t="e">
        <f t="shared" si="43"/>
        <v>#DIV/0!</v>
      </c>
    </row>
    <row r="1164" spans="2:14" x14ac:dyDescent="0.25">
      <c r="B1164" s="57"/>
      <c r="C1164" s="64"/>
      <c r="D1164" s="58"/>
      <c r="E1164" s="58"/>
      <c r="F1164" s="65"/>
      <c r="G1164" s="65"/>
      <c r="H1164" s="66"/>
      <c r="I1164" s="60"/>
      <c r="J1164" s="60"/>
      <c r="K1164" s="61">
        <f t="shared" si="42"/>
        <v>0</v>
      </c>
      <c r="L1164" s="62" t="s">
        <v>75</v>
      </c>
      <c r="M1164" s="67"/>
      <c r="N1164" s="69" t="e">
        <f t="shared" si="43"/>
        <v>#DIV/0!</v>
      </c>
    </row>
    <row r="1165" spans="2:14" x14ac:dyDescent="0.25">
      <c r="B1165" s="57"/>
      <c r="C1165" s="64"/>
      <c r="D1165" s="58"/>
      <c r="E1165" s="58"/>
      <c r="F1165" s="65"/>
      <c r="G1165" s="65"/>
      <c r="H1165" s="66"/>
      <c r="I1165" s="60"/>
      <c r="J1165" s="60"/>
      <c r="K1165" s="61">
        <f t="shared" si="42"/>
        <v>0</v>
      </c>
      <c r="L1165" s="62" t="s">
        <v>75</v>
      </c>
      <c r="M1165" s="67"/>
      <c r="N1165" s="69" t="e">
        <f t="shared" si="43"/>
        <v>#DIV/0!</v>
      </c>
    </row>
    <row r="1166" spans="2:14" x14ac:dyDescent="0.25">
      <c r="B1166" s="57"/>
      <c r="C1166" s="64"/>
      <c r="D1166" s="58"/>
      <c r="E1166" s="58"/>
      <c r="F1166" s="65"/>
      <c r="G1166" s="65"/>
      <c r="H1166" s="66"/>
      <c r="I1166" s="60"/>
      <c r="J1166" s="60"/>
      <c r="K1166" s="61">
        <f t="shared" si="42"/>
        <v>0</v>
      </c>
      <c r="L1166" s="62" t="s">
        <v>75</v>
      </c>
      <c r="M1166" s="67"/>
      <c r="N1166" s="69" t="e">
        <f t="shared" si="43"/>
        <v>#DIV/0!</v>
      </c>
    </row>
    <row r="1167" spans="2:14" x14ac:dyDescent="0.25">
      <c r="B1167" s="57"/>
      <c r="C1167" s="64"/>
      <c r="D1167" s="58"/>
      <c r="E1167" s="58"/>
      <c r="F1167" s="65"/>
      <c r="G1167" s="65"/>
      <c r="H1167" s="66"/>
      <c r="I1167" s="60"/>
      <c r="J1167" s="60"/>
      <c r="K1167" s="61">
        <f t="shared" si="42"/>
        <v>0</v>
      </c>
      <c r="L1167" s="62" t="s">
        <v>75</v>
      </c>
      <c r="M1167" s="67"/>
      <c r="N1167" s="69" t="e">
        <f t="shared" si="43"/>
        <v>#DIV/0!</v>
      </c>
    </row>
    <row r="1168" spans="2:14" x14ac:dyDescent="0.25">
      <c r="B1168" s="57"/>
      <c r="C1168" s="64"/>
      <c r="D1168" s="58"/>
      <c r="E1168" s="58"/>
      <c r="F1168" s="65"/>
      <c r="G1168" s="65"/>
      <c r="H1168" s="66"/>
      <c r="I1168" s="60"/>
      <c r="J1168" s="60"/>
      <c r="K1168" s="61">
        <f t="shared" si="42"/>
        <v>0</v>
      </c>
      <c r="L1168" s="62" t="s">
        <v>75</v>
      </c>
      <c r="M1168" s="67"/>
      <c r="N1168" s="69" t="e">
        <f t="shared" si="43"/>
        <v>#DIV/0!</v>
      </c>
    </row>
    <row r="1169" spans="2:14" x14ac:dyDescent="0.25">
      <c r="B1169" s="57"/>
      <c r="C1169" s="64"/>
      <c r="D1169" s="58"/>
      <c r="E1169" s="58"/>
      <c r="F1169" s="65"/>
      <c r="G1169" s="65"/>
      <c r="H1169" s="66"/>
      <c r="I1169" s="60"/>
      <c r="J1169" s="60"/>
      <c r="K1169" s="61">
        <f t="shared" si="42"/>
        <v>0</v>
      </c>
      <c r="L1169" s="62" t="s">
        <v>75</v>
      </c>
      <c r="M1169" s="67"/>
      <c r="N1169" s="69" t="e">
        <f t="shared" si="43"/>
        <v>#DIV/0!</v>
      </c>
    </row>
    <row r="1170" spans="2:14" x14ac:dyDescent="0.25">
      <c r="B1170" s="57"/>
      <c r="C1170" s="64"/>
      <c r="D1170" s="58"/>
      <c r="E1170" s="58"/>
      <c r="F1170" s="65"/>
      <c r="G1170" s="65"/>
      <c r="H1170" s="66"/>
      <c r="I1170" s="60"/>
      <c r="J1170" s="60"/>
      <c r="K1170" s="61">
        <f t="shared" si="42"/>
        <v>0</v>
      </c>
      <c r="L1170" s="62" t="s">
        <v>75</v>
      </c>
      <c r="M1170" s="67"/>
      <c r="N1170" s="69" t="e">
        <f t="shared" si="43"/>
        <v>#DIV/0!</v>
      </c>
    </row>
    <row r="1171" spans="2:14" x14ac:dyDescent="0.25">
      <c r="B1171" s="57"/>
      <c r="C1171" s="64"/>
      <c r="D1171" s="58"/>
      <c r="E1171" s="58"/>
      <c r="F1171" s="65"/>
      <c r="G1171" s="65"/>
      <c r="H1171" s="66"/>
      <c r="I1171" s="60"/>
      <c r="J1171" s="60"/>
      <c r="K1171" s="61">
        <f t="shared" si="42"/>
        <v>0</v>
      </c>
      <c r="L1171" s="62" t="s">
        <v>75</v>
      </c>
      <c r="M1171" s="67"/>
      <c r="N1171" s="69" t="e">
        <f t="shared" si="43"/>
        <v>#DIV/0!</v>
      </c>
    </row>
    <row r="1172" spans="2:14" x14ac:dyDescent="0.25">
      <c r="B1172" s="57"/>
      <c r="C1172" s="64"/>
      <c r="D1172" s="58"/>
      <c r="E1172" s="58"/>
      <c r="F1172" s="65"/>
      <c r="G1172" s="65"/>
      <c r="H1172" s="66"/>
      <c r="I1172" s="60"/>
      <c r="J1172" s="60"/>
      <c r="K1172" s="61">
        <f t="shared" si="42"/>
        <v>0</v>
      </c>
      <c r="L1172" s="62" t="s">
        <v>75</v>
      </c>
      <c r="M1172" s="67"/>
      <c r="N1172" s="69" t="e">
        <f t="shared" si="43"/>
        <v>#DIV/0!</v>
      </c>
    </row>
    <row r="1173" spans="2:14" x14ac:dyDescent="0.25">
      <c r="B1173" s="57"/>
      <c r="C1173" s="64"/>
      <c r="D1173" s="58"/>
      <c r="E1173" s="58"/>
      <c r="F1173" s="65"/>
      <c r="G1173" s="65"/>
      <c r="H1173" s="66"/>
      <c r="I1173" s="60"/>
      <c r="J1173" s="60"/>
      <c r="K1173" s="61">
        <f t="shared" si="42"/>
        <v>0</v>
      </c>
      <c r="L1173" s="62" t="s">
        <v>75</v>
      </c>
      <c r="M1173" s="67"/>
      <c r="N1173" s="69" t="e">
        <f t="shared" si="43"/>
        <v>#DIV/0!</v>
      </c>
    </row>
    <row r="1174" spans="2:14" x14ac:dyDescent="0.25">
      <c r="B1174" s="57"/>
      <c r="C1174" s="64"/>
      <c r="D1174" s="58"/>
      <c r="E1174" s="58"/>
      <c r="F1174" s="65"/>
      <c r="G1174" s="65"/>
      <c r="H1174" s="66"/>
      <c r="I1174" s="60"/>
      <c r="J1174" s="60"/>
      <c r="K1174" s="61">
        <f t="shared" si="42"/>
        <v>0</v>
      </c>
      <c r="L1174" s="62" t="s">
        <v>75</v>
      </c>
      <c r="M1174" s="67"/>
      <c r="N1174" s="69" t="e">
        <f t="shared" si="43"/>
        <v>#DIV/0!</v>
      </c>
    </row>
    <row r="1175" spans="2:14" x14ac:dyDescent="0.25">
      <c r="B1175" s="57"/>
      <c r="C1175" s="64"/>
      <c r="D1175" s="58"/>
      <c r="E1175" s="58"/>
      <c r="F1175" s="65"/>
      <c r="G1175" s="65"/>
      <c r="H1175" s="66"/>
      <c r="I1175" s="60"/>
      <c r="J1175" s="60"/>
      <c r="K1175" s="61">
        <f t="shared" si="42"/>
        <v>0</v>
      </c>
      <c r="L1175" s="62" t="s">
        <v>75</v>
      </c>
      <c r="M1175" s="67"/>
      <c r="N1175" s="69" t="e">
        <f t="shared" si="43"/>
        <v>#DIV/0!</v>
      </c>
    </row>
    <row r="1176" spans="2:14" x14ac:dyDescent="0.25">
      <c r="B1176" s="57"/>
      <c r="C1176" s="64"/>
      <c r="D1176" s="58"/>
      <c r="E1176" s="58"/>
      <c r="F1176" s="65"/>
      <c r="G1176" s="65"/>
      <c r="H1176" s="66"/>
      <c r="I1176" s="60"/>
      <c r="J1176" s="60"/>
      <c r="K1176" s="61">
        <f t="shared" si="42"/>
        <v>0</v>
      </c>
      <c r="L1176" s="62" t="s">
        <v>75</v>
      </c>
      <c r="M1176" s="67"/>
      <c r="N1176" s="69" t="e">
        <f t="shared" si="43"/>
        <v>#DIV/0!</v>
      </c>
    </row>
    <row r="1177" spans="2:14" x14ac:dyDescent="0.25">
      <c r="B1177" s="57"/>
      <c r="C1177" s="64"/>
      <c r="D1177" s="58"/>
      <c r="E1177" s="58"/>
      <c r="F1177" s="65"/>
      <c r="G1177" s="65"/>
      <c r="H1177" s="66"/>
      <c r="I1177" s="60"/>
      <c r="J1177" s="60"/>
      <c r="K1177" s="61">
        <f t="shared" si="42"/>
        <v>0</v>
      </c>
      <c r="L1177" s="62" t="s">
        <v>75</v>
      </c>
      <c r="M1177" s="67"/>
      <c r="N1177" s="69" t="e">
        <f t="shared" si="43"/>
        <v>#DIV/0!</v>
      </c>
    </row>
    <row r="1178" spans="2:14" x14ac:dyDescent="0.25">
      <c r="B1178" s="57"/>
      <c r="C1178" s="64"/>
      <c r="D1178" s="58"/>
      <c r="E1178" s="58"/>
      <c r="F1178" s="65"/>
      <c r="G1178" s="65"/>
      <c r="H1178" s="66"/>
      <c r="I1178" s="60"/>
      <c r="J1178" s="60"/>
      <c r="K1178" s="61">
        <f t="shared" si="42"/>
        <v>0</v>
      </c>
      <c r="L1178" s="62" t="s">
        <v>75</v>
      </c>
      <c r="M1178" s="67"/>
      <c r="N1178" s="69" t="e">
        <f t="shared" si="43"/>
        <v>#DIV/0!</v>
      </c>
    </row>
    <row r="1179" spans="2:14" x14ac:dyDescent="0.25">
      <c r="B1179" s="57"/>
      <c r="C1179" s="64"/>
      <c r="D1179" s="58"/>
      <c r="E1179" s="58"/>
      <c r="F1179" s="65"/>
      <c r="G1179" s="65"/>
      <c r="H1179" s="66"/>
      <c r="I1179" s="60"/>
      <c r="J1179" s="60"/>
      <c r="K1179" s="61">
        <f t="shared" si="42"/>
        <v>0</v>
      </c>
      <c r="L1179" s="62" t="s">
        <v>75</v>
      </c>
      <c r="M1179" s="67"/>
      <c r="N1179" s="69" t="e">
        <f t="shared" si="43"/>
        <v>#DIV/0!</v>
      </c>
    </row>
    <row r="1180" spans="2:14" x14ac:dyDescent="0.25">
      <c r="B1180" s="57"/>
      <c r="C1180" s="64"/>
      <c r="D1180" s="58"/>
      <c r="E1180" s="58"/>
      <c r="F1180" s="65"/>
      <c r="G1180" s="65"/>
      <c r="H1180" s="66"/>
      <c r="I1180" s="60"/>
      <c r="J1180" s="60"/>
      <c r="K1180" s="61">
        <f t="shared" si="42"/>
        <v>0</v>
      </c>
      <c r="L1180" s="62" t="s">
        <v>75</v>
      </c>
      <c r="M1180" s="67"/>
      <c r="N1180" s="69" t="e">
        <f t="shared" si="43"/>
        <v>#DIV/0!</v>
      </c>
    </row>
    <row r="1181" spans="2:14" x14ac:dyDescent="0.25">
      <c r="B1181" s="57"/>
      <c r="C1181" s="64"/>
      <c r="D1181" s="58"/>
      <c r="E1181" s="58"/>
      <c r="F1181" s="65"/>
      <c r="G1181" s="65"/>
      <c r="H1181" s="66"/>
      <c r="I1181" s="60"/>
      <c r="J1181" s="60"/>
      <c r="K1181" s="61">
        <f t="shared" si="42"/>
        <v>0</v>
      </c>
      <c r="L1181" s="62" t="s">
        <v>75</v>
      </c>
      <c r="M1181" s="67"/>
      <c r="N1181" s="69" t="e">
        <f t="shared" si="43"/>
        <v>#DIV/0!</v>
      </c>
    </row>
    <row r="1182" spans="2:14" x14ac:dyDescent="0.25">
      <c r="B1182" s="57"/>
      <c r="C1182" s="64"/>
      <c r="D1182" s="58"/>
      <c r="E1182" s="58"/>
      <c r="F1182" s="65"/>
      <c r="G1182" s="65"/>
      <c r="H1182" s="66"/>
      <c r="I1182" s="60"/>
      <c r="J1182" s="60"/>
      <c r="K1182" s="61">
        <f t="shared" si="42"/>
        <v>0</v>
      </c>
      <c r="L1182" s="62" t="s">
        <v>75</v>
      </c>
      <c r="M1182" s="67"/>
      <c r="N1182" s="69" t="e">
        <f t="shared" si="43"/>
        <v>#DIV/0!</v>
      </c>
    </row>
    <row r="1183" spans="2:14" x14ac:dyDescent="0.25">
      <c r="B1183" s="57"/>
      <c r="C1183" s="64"/>
      <c r="D1183" s="58"/>
      <c r="E1183" s="58"/>
      <c r="F1183" s="65"/>
      <c r="G1183" s="65"/>
      <c r="H1183" s="66"/>
      <c r="I1183" s="60"/>
      <c r="J1183" s="60"/>
      <c r="K1183" s="61">
        <f t="shared" si="42"/>
        <v>0</v>
      </c>
      <c r="L1183" s="62" t="s">
        <v>75</v>
      </c>
      <c r="M1183" s="67"/>
      <c r="N1183" s="69" t="e">
        <f t="shared" si="43"/>
        <v>#DIV/0!</v>
      </c>
    </row>
    <row r="1184" spans="2:14" x14ac:dyDescent="0.25">
      <c r="B1184" s="57"/>
      <c r="C1184" s="64"/>
      <c r="D1184" s="58"/>
      <c r="E1184" s="58"/>
      <c r="F1184" s="65"/>
      <c r="G1184" s="65"/>
      <c r="H1184" s="66"/>
      <c r="I1184" s="60"/>
      <c r="J1184" s="60"/>
      <c r="K1184" s="61">
        <f t="shared" si="42"/>
        <v>0</v>
      </c>
      <c r="L1184" s="62" t="s">
        <v>75</v>
      </c>
      <c r="M1184" s="67"/>
      <c r="N1184" s="69" t="e">
        <f t="shared" si="43"/>
        <v>#DIV/0!</v>
      </c>
    </row>
    <row r="1185" spans="2:14" x14ac:dyDescent="0.25">
      <c r="B1185" s="57"/>
      <c r="C1185" s="64"/>
      <c r="D1185" s="58"/>
      <c r="E1185" s="58"/>
      <c r="F1185" s="65"/>
      <c r="G1185" s="65"/>
      <c r="H1185" s="66"/>
      <c r="I1185" s="60"/>
      <c r="J1185" s="60"/>
      <c r="K1185" s="61">
        <f t="shared" si="42"/>
        <v>0</v>
      </c>
      <c r="L1185" s="62" t="s">
        <v>75</v>
      </c>
      <c r="M1185" s="67"/>
      <c r="N1185" s="69" t="e">
        <f t="shared" si="43"/>
        <v>#DIV/0!</v>
      </c>
    </row>
    <row r="1186" spans="2:14" x14ac:dyDescent="0.25">
      <c r="B1186" s="57"/>
      <c r="C1186" s="64"/>
      <c r="D1186" s="58"/>
      <c r="E1186" s="58"/>
      <c r="F1186" s="65"/>
      <c r="G1186" s="65"/>
      <c r="H1186" s="66"/>
      <c r="I1186" s="60"/>
      <c r="J1186" s="60"/>
      <c r="K1186" s="61">
        <f t="shared" si="42"/>
        <v>0</v>
      </c>
      <c r="L1186" s="62" t="s">
        <v>75</v>
      </c>
      <c r="M1186" s="67"/>
      <c r="N1186" s="69" t="e">
        <f t="shared" si="43"/>
        <v>#DIV/0!</v>
      </c>
    </row>
    <row r="1187" spans="2:14" x14ac:dyDescent="0.25">
      <c r="B1187" s="57"/>
      <c r="C1187" s="64"/>
      <c r="D1187" s="58"/>
      <c r="E1187" s="58"/>
      <c r="F1187" s="65"/>
      <c r="G1187" s="65"/>
      <c r="H1187" s="66"/>
      <c r="I1187" s="60"/>
      <c r="J1187" s="60"/>
      <c r="K1187" s="61">
        <f t="shared" si="42"/>
        <v>0</v>
      </c>
      <c r="L1187" s="62" t="s">
        <v>75</v>
      </c>
      <c r="M1187" s="67"/>
      <c r="N1187" s="69" t="e">
        <f t="shared" si="43"/>
        <v>#DIV/0!</v>
      </c>
    </row>
    <row r="1188" spans="2:14" x14ac:dyDescent="0.25">
      <c r="B1188" s="57"/>
      <c r="C1188" s="64"/>
      <c r="D1188" s="58"/>
      <c r="E1188" s="58"/>
      <c r="F1188" s="65"/>
      <c r="G1188" s="65"/>
      <c r="H1188" s="66"/>
      <c r="I1188" s="60"/>
      <c r="J1188" s="60"/>
      <c r="K1188" s="61">
        <f t="shared" si="42"/>
        <v>0</v>
      </c>
      <c r="L1188" s="62" t="s">
        <v>75</v>
      </c>
      <c r="M1188" s="67"/>
      <c r="N1188" s="69" t="e">
        <f t="shared" si="43"/>
        <v>#DIV/0!</v>
      </c>
    </row>
    <row r="1189" spans="2:14" x14ac:dyDescent="0.25">
      <c r="B1189" s="57"/>
      <c r="C1189" s="64"/>
      <c r="D1189" s="58"/>
      <c r="E1189" s="58"/>
      <c r="F1189" s="65"/>
      <c r="G1189" s="65"/>
      <c r="H1189" s="66"/>
      <c r="I1189" s="60"/>
      <c r="J1189" s="60"/>
      <c r="K1189" s="61">
        <f t="shared" si="42"/>
        <v>0</v>
      </c>
      <c r="L1189" s="62" t="s">
        <v>75</v>
      </c>
      <c r="M1189" s="67"/>
      <c r="N1189" s="69" t="e">
        <f t="shared" si="43"/>
        <v>#DIV/0!</v>
      </c>
    </row>
    <row r="1190" spans="2:14" x14ac:dyDescent="0.25">
      <c r="B1190" s="57"/>
      <c r="C1190" s="64"/>
      <c r="D1190" s="58"/>
      <c r="E1190" s="58"/>
      <c r="F1190" s="65"/>
      <c r="G1190" s="65"/>
      <c r="H1190" s="66"/>
      <c r="I1190" s="60"/>
      <c r="J1190" s="60"/>
      <c r="K1190" s="61">
        <f t="shared" si="42"/>
        <v>0</v>
      </c>
      <c r="L1190" s="62" t="s">
        <v>75</v>
      </c>
      <c r="M1190" s="67"/>
      <c r="N1190" s="69" t="e">
        <f t="shared" si="43"/>
        <v>#DIV/0!</v>
      </c>
    </row>
    <row r="1191" spans="2:14" x14ac:dyDescent="0.25">
      <c r="B1191" s="57"/>
      <c r="C1191" s="64"/>
      <c r="D1191" s="58"/>
      <c r="E1191" s="58"/>
      <c r="F1191" s="65"/>
      <c r="G1191" s="65"/>
      <c r="H1191" s="66"/>
      <c r="I1191" s="60"/>
      <c r="J1191" s="60"/>
      <c r="K1191" s="61">
        <f t="shared" si="42"/>
        <v>0</v>
      </c>
      <c r="L1191" s="62" t="s">
        <v>75</v>
      </c>
      <c r="M1191" s="67"/>
      <c r="N1191" s="69" t="e">
        <f t="shared" si="43"/>
        <v>#DIV/0!</v>
      </c>
    </row>
    <row r="1192" spans="2:14" x14ac:dyDescent="0.25">
      <c r="B1192" s="57"/>
      <c r="C1192" s="64"/>
      <c r="D1192" s="58"/>
      <c r="E1192" s="58"/>
      <c r="F1192" s="65"/>
      <c r="G1192" s="65"/>
      <c r="H1192" s="66"/>
      <c r="I1192" s="60"/>
      <c r="J1192" s="60"/>
      <c r="K1192" s="61">
        <f t="shared" si="42"/>
        <v>0</v>
      </c>
      <c r="L1192" s="62" t="s">
        <v>75</v>
      </c>
      <c r="M1192" s="67"/>
      <c r="N1192" s="69" t="e">
        <f t="shared" si="43"/>
        <v>#DIV/0!</v>
      </c>
    </row>
    <row r="1193" spans="2:14" x14ac:dyDescent="0.25">
      <c r="B1193" s="57"/>
      <c r="C1193" s="64"/>
      <c r="D1193" s="58"/>
      <c r="E1193" s="58"/>
      <c r="F1193" s="65"/>
      <c r="G1193" s="65"/>
      <c r="H1193" s="66"/>
      <c r="I1193" s="60"/>
      <c r="J1193" s="60"/>
      <c r="K1193" s="61">
        <f t="shared" si="42"/>
        <v>0</v>
      </c>
      <c r="L1193" s="62" t="s">
        <v>75</v>
      </c>
      <c r="M1193" s="67"/>
      <c r="N1193" s="69" t="e">
        <f t="shared" si="43"/>
        <v>#DIV/0!</v>
      </c>
    </row>
    <row r="1194" spans="2:14" x14ac:dyDescent="0.25">
      <c r="B1194" s="57"/>
      <c r="C1194" s="64"/>
      <c r="D1194" s="58"/>
      <c r="E1194" s="58"/>
      <c r="F1194" s="65"/>
      <c r="G1194" s="65"/>
      <c r="H1194" s="66"/>
      <c r="I1194" s="60"/>
      <c r="J1194" s="60"/>
      <c r="K1194" s="61">
        <f t="shared" si="42"/>
        <v>0</v>
      </c>
      <c r="L1194" s="62" t="s">
        <v>75</v>
      </c>
      <c r="M1194" s="67"/>
      <c r="N1194" s="69" t="e">
        <f t="shared" si="43"/>
        <v>#DIV/0!</v>
      </c>
    </row>
    <row r="1195" spans="2:14" x14ac:dyDescent="0.25">
      <c r="B1195" s="57"/>
      <c r="C1195" s="64"/>
      <c r="D1195" s="58"/>
      <c r="E1195" s="58"/>
      <c r="F1195" s="65"/>
      <c r="G1195" s="65"/>
      <c r="H1195" s="66"/>
      <c r="I1195" s="60"/>
      <c r="J1195" s="60"/>
      <c r="K1195" s="61">
        <f t="shared" si="42"/>
        <v>0</v>
      </c>
      <c r="L1195" s="62" t="s">
        <v>75</v>
      </c>
      <c r="M1195" s="67"/>
      <c r="N1195" s="69" t="e">
        <f t="shared" si="43"/>
        <v>#DIV/0!</v>
      </c>
    </row>
    <row r="1196" spans="2:14" x14ac:dyDescent="0.25">
      <c r="B1196" s="57"/>
      <c r="C1196" s="64"/>
      <c r="D1196" s="58"/>
      <c r="E1196" s="58"/>
      <c r="F1196" s="65"/>
      <c r="G1196" s="65"/>
      <c r="H1196" s="66"/>
      <c r="I1196" s="60"/>
      <c r="J1196" s="60"/>
      <c r="K1196" s="61">
        <f t="shared" si="42"/>
        <v>0</v>
      </c>
      <c r="L1196" s="62" t="s">
        <v>75</v>
      </c>
      <c r="M1196" s="67"/>
      <c r="N1196" s="69" t="e">
        <f t="shared" si="43"/>
        <v>#DIV/0!</v>
      </c>
    </row>
    <row r="1197" spans="2:14" x14ac:dyDescent="0.25">
      <c r="B1197" s="57"/>
      <c r="C1197" s="64"/>
      <c r="D1197" s="58"/>
      <c r="E1197" s="58"/>
      <c r="F1197" s="65"/>
      <c r="G1197" s="65"/>
      <c r="H1197" s="66"/>
      <c r="I1197" s="60"/>
      <c r="J1197" s="60"/>
      <c r="K1197" s="61">
        <f t="shared" si="42"/>
        <v>0</v>
      </c>
      <c r="L1197" s="62" t="s">
        <v>75</v>
      </c>
      <c r="M1197" s="67"/>
      <c r="N1197" s="69" t="e">
        <f t="shared" si="43"/>
        <v>#DIV/0!</v>
      </c>
    </row>
    <row r="1198" spans="2:14" x14ac:dyDescent="0.25">
      <c r="B1198" s="57"/>
      <c r="C1198" s="64"/>
      <c r="D1198" s="58"/>
      <c r="E1198" s="58"/>
      <c r="F1198" s="65"/>
      <c r="G1198" s="65"/>
      <c r="H1198" s="66"/>
      <c r="I1198" s="60"/>
      <c r="J1198" s="60"/>
      <c r="K1198" s="61">
        <f t="shared" si="42"/>
        <v>0</v>
      </c>
      <c r="L1198" s="62" t="s">
        <v>75</v>
      </c>
      <c r="M1198" s="67"/>
      <c r="N1198" s="69" t="e">
        <f t="shared" si="43"/>
        <v>#DIV/0!</v>
      </c>
    </row>
    <row r="1199" spans="2:14" x14ac:dyDescent="0.25">
      <c r="B1199" s="57"/>
      <c r="C1199" s="64"/>
      <c r="D1199" s="58"/>
      <c r="E1199" s="58"/>
      <c r="F1199" s="65"/>
      <c r="G1199" s="65"/>
      <c r="H1199" s="66"/>
      <c r="I1199" s="60"/>
      <c r="J1199" s="60"/>
      <c r="K1199" s="61">
        <f t="shared" si="42"/>
        <v>0</v>
      </c>
      <c r="L1199" s="62" t="s">
        <v>75</v>
      </c>
      <c r="M1199" s="67"/>
      <c r="N1199" s="69" t="e">
        <f t="shared" si="43"/>
        <v>#DIV/0!</v>
      </c>
    </row>
    <row r="1200" spans="2:14" x14ac:dyDescent="0.25">
      <c r="B1200" s="57"/>
      <c r="C1200" s="64"/>
      <c r="D1200" s="58"/>
      <c r="E1200" s="58"/>
      <c r="F1200" s="65"/>
      <c r="G1200" s="65"/>
      <c r="H1200" s="66"/>
      <c r="I1200" s="60"/>
      <c r="J1200" s="60"/>
      <c r="K1200" s="61">
        <f t="shared" si="42"/>
        <v>0</v>
      </c>
      <c r="L1200" s="62" t="s">
        <v>75</v>
      </c>
      <c r="M1200" s="67"/>
      <c r="N1200" s="69" t="e">
        <f t="shared" si="43"/>
        <v>#DIV/0!</v>
      </c>
    </row>
    <row r="1201" spans="2:14" x14ac:dyDescent="0.25">
      <c r="B1201" s="57"/>
      <c r="C1201" s="64"/>
      <c r="D1201" s="58"/>
      <c r="E1201" s="58"/>
      <c r="F1201" s="65"/>
      <c r="G1201" s="65"/>
      <c r="H1201" s="66"/>
      <c r="I1201" s="60"/>
      <c r="J1201" s="60"/>
      <c r="K1201" s="61">
        <f t="shared" si="42"/>
        <v>0</v>
      </c>
      <c r="L1201" s="62" t="s">
        <v>75</v>
      </c>
      <c r="M1201" s="67"/>
      <c r="N1201" s="69" t="e">
        <f t="shared" si="43"/>
        <v>#DIV/0!</v>
      </c>
    </row>
    <row r="1202" spans="2:14" x14ac:dyDescent="0.25">
      <c r="B1202" s="57"/>
      <c r="C1202" s="64"/>
      <c r="D1202" s="58"/>
      <c r="E1202" s="58"/>
      <c r="F1202" s="65"/>
      <c r="G1202" s="65"/>
      <c r="H1202" s="66"/>
      <c r="I1202" s="60"/>
      <c r="J1202" s="60"/>
      <c r="K1202" s="61">
        <f t="shared" si="42"/>
        <v>0</v>
      </c>
      <c r="L1202" s="62" t="s">
        <v>75</v>
      </c>
      <c r="M1202" s="67"/>
      <c r="N1202" s="69" t="e">
        <f t="shared" si="43"/>
        <v>#DIV/0!</v>
      </c>
    </row>
    <row r="1203" spans="2:14" x14ac:dyDescent="0.25">
      <c r="B1203" s="57"/>
      <c r="C1203" s="64"/>
      <c r="D1203" s="58"/>
      <c r="E1203" s="58"/>
      <c r="F1203" s="65"/>
      <c r="G1203" s="65"/>
      <c r="H1203" s="66"/>
      <c r="I1203" s="60"/>
      <c r="J1203" s="60"/>
      <c r="K1203" s="61">
        <f t="shared" si="42"/>
        <v>0</v>
      </c>
      <c r="L1203" s="62" t="s">
        <v>75</v>
      </c>
      <c r="M1203" s="67"/>
      <c r="N1203" s="69" t="e">
        <f t="shared" si="43"/>
        <v>#DIV/0!</v>
      </c>
    </row>
    <row r="1204" spans="2:14" x14ac:dyDescent="0.25">
      <c r="B1204" s="57"/>
      <c r="C1204" s="64"/>
      <c r="D1204" s="58"/>
      <c r="E1204" s="58"/>
      <c r="F1204" s="65"/>
      <c r="G1204" s="65"/>
      <c r="H1204" s="66"/>
      <c r="I1204" s="60"/>
      <c r="J1204" s="60"/>
      <c r="K1204" s="61">
        <f t="shared" si="42"/>
        <v>0</v>
      </c>
      <c r="L1204" s="62" t="s">
        <v>75</v>
      </c>
      <c r="M1204" s="67"/>
      <c r="N1204" s="69" t="e">
        <f t="shared" si="43"/>
        <v>#DIV/0!</v>
      </c>
    </row>
    <row r="1205" spans="2:14" x14ac:dyDescent="0.25">
      <c r="B1205" s="57"/>
      <c r="C1205" s="64"/>
      <c r="D1205" s="58"/>
      <c r="E1205" s="58"/>
      <c r="F1205" s="65"/>
      <c r="G1205" s="65"/>
      <c r="H1205" s="66"/>
      <c r="I1205" s="60"/>
      <c r="J1205" s="60"/>
      <c r="K1205" s="61">
        <f t="shared" si="42"/>
        <v>0</v>
      </c>
      <c r="L1205" s="62" t="s">
        <v>75</v>
      </c>
      <c r="M1205" s="67"/>
      <c r="N1205" s="69" t="e">
        <f t="shared" si="43"/>
        <v>#DIV/0!</v>
      </c>
    </row>
    <row r="1206" spans="2:14" x14ac:dyDescent="0.25">
      <c r="B1206" s="57"/>
      <c r="C1206" s="64"/>
      <c r="D1206" s="58"/>
      <c r="E1206" s="58"/>
      <c r="F1206" s="65"/>
      <c r="G1206" s="65"/>
      <c r="H1206" s="66"/>
      <c r="I1206" s="60"/>
      <c r="J1206" s="60"/>
      <c r="K1206" s="61">
        <f t="shared" si="42"/>
        <v>0</v>
      </c>
      <c r="L1206" s="62" t="s">
        <v>75</v>
      </c>
      <c r="M1206" s="67"/>
      <c r="N1206" s="69" t="e">
        <f t="shared" si="43"/>
        <v>#DIV/0!</v>
      </c>
    </row>
    <row r="1207" spans="2:14" x14ac:dyDescent="0.25">
      <c r="B1207" s="57"/>
      <c r="C1207" s="64"/>
      <c r="D1207" s="58"/>
      <c r="E1207" s="58"/>
      <c r="F1207" s="65"/>
      <c r="G1207" s="65"/>
      <c r="H1207" s="66"/>
      <c r="I1207" s="60"/>
      <c r="J1207" s="60"/>
      <c r="K1207" s="61">
        <f t="shared" si="42"/>
        <v>0</v>
      </c>
      <c r="L1207" s="62" t="s">
        <v>75</v>
      </c>
      <c r="M1207" s="67"/>
      <c r="N1207" s="69" t="e">
        <f t="shared" si="43"/>
        <v>#DIV/0!</v>
      </c>
    </row>
    <row r="1208" spans="2:14" x14ac:dyDescent="0.25">
      <c r="B1208" s="57"/>
      <c r="C1208" s="64"/>
      <c r="D1208" s="58"/>
      <c r="E1208" s="58"/>
      <c r="F1208" s="65"/>
      <c r="G1208" s="65"/>
      <c r="H1208" s="66"/>
      <c r="I1208" s="60"/>
      <c r="J1208" s="60"/>
      <c r="K1208" s="61">
        <f t="shared" si="42"/>
        <v>0</v>
      </c>
      <c r="L1208" s="62" t="s">
        <v>75</v>
      </c>
      <c r="M1208" s="67"/>
      <c r="N1208" s="69" t="e">
        <f t="shared" si="43"/>
        <v>#DIV/0!</v>
      </c>
    </row>
    <row r="1209" spans="2:14" x14ac:dyDescent="0.25">
      <c r="B1209" s="57"/>
      <c r="C1209" s="64"/>
      <c r="D1209" s="58"/>
      <c r="E1209" s="58"/>
      <c r="F1209" s="65"/>
      <c r="G1209" s="65"/>
      <c r="H1209" s="66"/>
      <c r="I1209" s="60"/>
      <c r="J1209" s="60"/>
      <c r="K1209" s="61">
        <f t="shared" si="42"/>
        <v>0</v>
      </c>
      <c r="L1209" s="62" t="s">
        <v>75</v>
      </c>
      <c r="M1209" s="67"/>
      <c r="N1209" s="69" t="e">
        <f t="shared" si="43"/>
        <v>#DIV/0!</v>
      </c>
    </row>
    <row r="1210" spans="2:14" x14ac:dyDescent="0.25">
      <c r="B1210" s="57"/>
      <c r="C1210" s="64"/>
      <c r="D1210" s="58"/>
      <c r="E1210" s="58"/>
      <c r="F1210" s="65"/>
      <c r="G1210" s="65"/>
      <c r="H1210" s="66"/>
      <c r="I1210" s="60"/>
      <c r="J1210" s="60"/>
      <c r="K1210" s="61">
        <f t="shared" ref="K1210:K1273" si="44">+J1210-I1210</f>
        <v>0</v>
      </c>
      <c r="L1210" s="62" t="s">
        <v>75</v>
      </c>
      <c r="M1210" s="67"/>
      <c r="N1210" s="69" t="e">
        <f t="shared" ref="N1210:N1273" si="45">+K1211/M1211</f>
        <v>#DIV/0!</v>
      </c>
    </row>
    <row r="1211" spans="2:14" x14ac:dyDescent="0.25">
      <c r="B1211" s="57"/>
      <c r="C1211" s="64"/>
      <c r="D1211" s="58"/>
      <c r="E1211" s="58"/>
      <c r="F1211" s="65"/>
      <c r="G1211" s="65"/>
      <c r="H1211" s="66"/>
      <c r="I1211" s="60"/>
      <c r="J1211" s="60"/>
      <c r="K1211" s="61">
        <f t="shared" si="44"/>
        <v>0</v>
      </c>
      <c r="L1211" s="62" t="s">
        <v>75</v>
      </c>
      <c r="M1211" s="67"/>
      <c r="N1211" s="69" t="e">
        <f t="shared" si="45"/>
        <v>#DIV/0!</v>
      </c>
    </row>
    <row r="1212" spans="2:14" x14ac:dyDescent="0.25">
      <c r="B1212" s="57"/>
      <c r="C1212" s="64"/>
      <c r="D1212" s="58"/>
      <c r="E1212" s="58"/>
      <c r="F1212" s="65"/>
      <c r="G1212" s="65"/>
      <c r="H1212" s="66"/>
      <c r="I1212" s="60"/>
      <c r="J1212" s="60"/>
      <c r="K1212" s="61">
        <f t="shared" si="44"/>
        <v>0</v>
      </c>
      <c r="L1212" s="62" t="s">
        <v>75</v>
      </c>
      <c r="M1212" s="67"/>
      <c r="N1212" s="69" t="e">
        <f t="shared" si="45"/>
        <v>#DIV/0!</v>
      </c>
    </row>
    <row r="1213" spans="2:14" x14ac:dyDescent="0.25">
      <c r="B1213" s="57"/>
      <c r="C1213" s="64"/>
      <c r="D1213" s="58"/>
      <c r="E1213" s="58"/>
      <c r="F1213" s="65"/>
      <c r="G1213" s="65"/>
      <c r="H1213" s="66"/>
      <c r="I1213" s="60"/>
      <c r="J1213" s="60"/>
      <c r="K1213" s="61">
        <f t="shared" si="44"/>
        <v>0</v>
      </c>
      <c r="L1213" s="62" t="s">
        <v>75</v>
      </c>
      <c r="M1213" s="67"/>
      <c r="N1213" s="69" t="e">
        <f t="shared" si="45"/>
        <v>#DIV/0!</v>
      </c>
    </row>
    <row r="1214" spans="2:14" x14ac:dyDescent="0.25">
      <c r="B1214" s="57"/>
      <c r="C1214" s="64"/>
      <c r="D1214" s="58"/>
      <c r="E1214" s="58"/>
      <c r="F1214" s="65"/>
      <c r="G1214" s="65"/>
      <c r="H1214" s="66"/>
      <c r="I1214" s="60"/>
      <c r="J1214" s="60"/>
      <c r="K1214" s="61">
        <f t="shared" si="44"/>
        <v>0</v>
      </c>
      <c r="L1214" s="62" t="s">
        <v>75</v>
      </c>
      <c r="M1214" s="67"/>
      <c r="N1214" s="69" t="e">
        <f t="shared" si="45"/>
        <v>#DIV/0!</v>
      </c>
    </row>
    <row r="1215" spans="2:14" x14ac:dyDescent="0.25">
      <c r="B1215" s="57"/>
      <c r="C1215" s="64"/>
      <c r="D1215" s="58"/>
      <c r="E1215" s="58"/>
      <c r="F1215" s="65"/>
      <c r="G1215" s="65"/>
      <c r="H1215" s="66"/>
      <c r="I1215" s="60"/>
      <c r="J1215" s="60"/>
      <c r="K1215" s="61">
        <f t="shared" si="44"/>
        <v>0</v>
      </c>
      <c r="L1215" s="62" t="s">
        <v>75</v>
      </c>
      <c r="M1215" s="67"/>
      <c r="N1215" s="69" t="e">
        <f t="shared" si="45"/>
        <v>#DIV/0!</v>
      </c>
    </row>
    <row r="1216" spans="2:14" x14ac:dyDescent="0.25">
      <c r="B1216" s="57"/>
      <c r="C1216" s="64"/>
      <c r="D1216" s="58"/>
      <c r="E1216" s="58"/>
      <c r="F1216" s="65"/>
      <c r="G1216" s="65"/>
      <c r="H1216" s="66"/>
      <c r="I1216" s="60"/>
      <c r="J1216" s="60"/>
      <c r="K1216" s="61">
        <f t="shared" si="44"/>
        <v>0</v>
      </c>
      <c r="L1216" s="62" t="s">
        <v>75</v>
      </c>
      <c r="M1216" s="67"/>
      <c r="N1216" s="69" t="e">
        <f t="shared" si="45"/>
        <v>#DIV/0!</v>
      </c>
    </row>
    <row r="1217" spans="2:14" x14ac:dyDescent="0.25">
      <c r="B1217" s="57"/>
      <c r="C1217" s="64"/>
      <c r="D1217" s="58"/>
      <c r="E1217" s="58"/>
      <c r="F1217" s="65"/>
      <c r="G1217" s="65"/>
      <c r="H1217" s="66"/>
      <c r="I1217" s="60"/>
      <c r="J1217" s="60"/>
      <c r="K1217" s="61">
        <f t="shared" si="44"/>
        <v>0</v>
      </c>
      <c r="L1217" s="62" t="s">
        <v>75</v>
      </c>
      <c r="M1217" s="67"/>
      <c r="N1217" s="69" t="e">
        <f t="shared" si="45"/>
        <v>#DIV/0!</v>
      </c>
    </row>
    <row r="1218" spans="2:14" x14ac:dyDescent="0.25">
      <c r="B1218" s="57"/>
      <c r="C1218" s="64"/>
      <c r="D1218" s="58"/>
      <c r="E1218" s="58"/>
      <c r="F1218" s="65"/>
      <c r="G1218" s="65"/>
      <c r="H1218" s="66"/>
      <c r="I1218" s="60"/>
      <c r="J1218" s="60"/>
      <c r="K1218" s="61">
        <f t="shared" si="44"/>
        <v>0</v>
      </c>
      <c r="L1218" s="62" t="s">
        <v>75</v>
      </c>
      <c r="M1218" s="67"/>
      <c r="N1218" s="69" t="e">
        <f t="shared" si="45"/>
        <v>#DIV/0!</v>
      </c>
    </row>
    <row r="1219" spans="2:14" x14ac:dyDescent="0.25">
      <c r="B1219" s="57"/>
      <c r="C1219" s="64"/>
      <c r="D1219" s="58"/>
      <c r="E1219" s="58"/>
      <c r="F1219" s="65"/>
      <c r="G1219" s="65"/>
      <c r="H1219" s="66"/>
      <c r="I1219" s="60"/>
      <c r="J1219" s="60"/>
      <c r="K1219" s="61">
        <f t="shared" si="44"/>
        <v>0</v>
      </c>
      <c r="L1219" s="62" t="s">
        <v>75</v>
      </c>
      <c r="M1219" s="67"/>
      <c r="N1219" s="69" t="e">
        <f t="shared" si="45"/>
        <v>#DIV/0!</v>
      </c>
    </row>
    <row r="1220" spans="2:14" x14ac:dyDescent="0.25">
      <c r="B1220" s="57"/>
      <c r="C1220" s="64"/>
      <c r="D1220" s="58"/>
      <c r="E1220" s="58"/>
      <c r="F1220" s="65"/>
      <c r="G1220" s="65"/>
      <c r="H1220" s="66"/>
      <c r="I1220" s="60"/>
      <c r="J1220" s="60"/>
      <c r="K1220" s="61">
        <f t="shared" si="44"/>
        <v>0</v>
      </c>
      <c r="L1220" s="62" t="s">
        <v>75</v>
      </c>
      <c r="M1220" s="67"/>
      <c r="N1220" s="69" t="e">
        <f t="shared" si="45"/>
        <v>#DIV/0!</v>
      </c>
    </row>
    <row r="1221" spans="2:14" x14ac:dyDescent="0.25">
      <c r="B1221" s="57"/>
      <c r="C1221" s="64"/>
      <c r="D1221" s="58"/>
      <c r="E1221" s="58"/>
      <c r="F1221" s="65"/>
      <c r="G1221" s="65"/>
      <c r="H1221" s="66"/>
      <c r="I1221" s="60"/>
      <c r="J1221" s="60"/>
      <c r="K1221" s="61">
        <f t="shared" si="44"/>
        <v>0</v>
      </c>
      <c r="L1221" s="62" t="s">
        <v>75</v>
      </c>
      <c r="M1221" s="67"/>
      <c r="N1221" s="69" t="e">
        <f t="shared" si="45"/>
        <v>#DIV/0!</v>
      </c>
    </row>
    <row r="1222" spans="2:14" x14ac:dyDescent="0.25">
      <c r="B1222" s="57"/>
      <c r="C1222" s="64"/>
      <c r="D1222" s="58"/>
      <c r="E1222" s="58"/>
      <c r="F1222" s="65"/>
      <c r="G1222" s="65"/>
      <c r="H1222" s="66"/>
      <c r="I1222" s="60"/>
      <c r="J1222" s="60"/>
      <c r="K1222" s="61">
        <f t="shared" si="44"/>
        <v>0</v>
      </c>
      <c r="L1222" s="62" t="s">
        <v>75</v>
      </c>
      <c r="M1222" s="67"/>
      <c r="N1222" s="69" t="e">
        <f t="shared" si="45"/>
        <v>#DIV/0!</v>
      </c>
    </row>
    <row r="1223" spans="2:14" x14ac:dyDescent="0.25">
      <c r="B1223" s="57"/>
      <c r="C1223" s="64"/>
      <c r="D1223" s="58"/>
      <c r="E1223" s="58"/>
      <c r="F1223" s="65"/>
      <c r="G1223" s="65"/>
      <c r="H1223" s="66"/>
      <c r="I1223" s="60"/>
      <c r="J1223" s="60"/>
      <c r="K1223" s="61">
        <f t="shared" si="44"/>
        <v>0</v>
      </c>
      <c r="L1223" s="62" t="s">
        <v>75</v>
      </c>
      <c r="M1223" s="67"/>
      <c r="N1223" s="69" t="e">
        <f t="shared" si="45"/>
        <v>#DIV/0!</v>
      </c>
    </row>
    <row r="1224" spans="2:14" x14ac:dyDescent="0.25">
      <c r="B1224" s="57"/>
      <c r="C1224" s="64"/>
      <c r="D1224" s="58"/>
      <c r="E1224" s="58"/>
      <c r="F1224" s="65"/>
      <c r="G1224" s="65"/>
      <c r="H1224" s="66"/>
      <c r="I1224" s="60"/>
      <c r="J1224" s="60"/>
      <c r="K1224" s="61">
        <f t="shared" si="44"/>
        <v>0</v>
      </c>
      <c r="L1224" s="62" t="s">
        <v>75</v>
      </c>
      <c r="M1224" s="67"/>
      <c r="N1224" s="69" t="e">
        <f t="shared" si="45"/>
        <v>#DIV/0!</v>
      </c>
    </row>
    <row r="1225" spans="2:14" x14ac:dyDescent="0.25">
      <c r="B1225" s="57"/>
      <c r="C1225" s="64"/>
      <c r="D1225" s="58"/>
      <c r="E1225" s="58"/>
      <c r="F1225" s="65"/>
      <c r="G1225" s="65"/>
      <c r="H1225" s="66"/>
      <c r="I1225" s="60"/>
      <c r="J1225" s="60"/>
      <c r="K1225" s="61">
        <f t="shared" si="44"/>
        <v>0</v>
      </c>
      <c r="L1225" s="62" t="s">
        <v>75</v>
      </c>
      <c r="M1225" s="67"/>
      <c r="N1225" s="69" t="e">
        <f t="shared" si="45"/>
        <v>#DIV/0!</v>
      </c>
    </row>
    <row r="1226" spans="2:14" x14ac:dyDescent="0.25">
      <c r="B1226" s="57"/>
      <c r="C1226" s="64"/>
      <c r="D1226" s="58"/>
      <c r="E1226" s="58"/>
      <c r="F1226" s="65"/>
      <c r="G1226" s="65"/>
      <c r="H1226" s="66"/>
      <c r="I1226" s="60"/>
      <c r="J1226" s="60"/>
      <c r="K1226" s="61">
        <f t="shared" si="44"/>
        <v>0</v>
      </c>
      <c r="L1226" s="62" t="s">
        <v>75</v>
      </c>
      <c r="M1226" s="67"/>
      <c r="N1226" s="69" t="e">
        <f t="shared" si="45"/>
        <v>#DIV/0!</v>
      </c>
    </row>
    <row r="1227" spans="2:14" x14ac:dyDescent="0.25">
      <c r="B1227" s="57"/>
      <c r="C1227" s="64"/>
      <c r="D1227" s="58"/>
      <c r="E1227" s="58"/>
      <c r="F1227" s="65"/>
      <c r="G1227" s="65"/>
      <c r="H1227" s="66"/>
      <c r="I1227" s="60"/>
      <c r="J1227" s="60"/>
      <c r="K1227" s="61">
        <f t="shared" si="44"/>
        <v>0</v>
      </c>
      <c r="L1227" s="62" t="s">
        <v>75</v>
      </c>
      <c r="M1227" s="67"/>
      <c r="N1227" s="69" t="e">
        <f t="shared" si="45"/>
        <v>#DIV/0!</v>
      </c>
    </row>
    <row r="1228" spans="2:14" x14ac:dyDescent="0.25">
      <c r="B1228" s="57"/>
      <c r="C1228" s="64"/>
      <c r="D1228" s="58"/>
      <c r="E1228" s="58"/>
      <c r="F1228" s="65"/>
      <c r="G1228" s="65"/>
      <c r="H1228" s="66"/>
      <c r="I1228" s="60"/>
      <c r="J1228" s="60"/>
      <c r="K1228" s="61">
        <f t="shared" si="44"/>
        <v>0</v>
      </c>
      <c r="L1228" s="62" t="s">
        <v>75</v>
      </c>
      <c r="M1228" s="67"/>
      <c r="N1228" s="69" t="e">
        <f t="shared" si="45"/>
        <v>#DIV/0!</v>
      </c>
    </row>
    <row r="1229" spans="2:14" x14ac:dyDescent="0.25">
      <c r="B1229" s="57"/>
      <c r="C1229" s="64"/>
      <c r="D1229" s="58"/>
      <c r="E1229" s="58"/>
      <c r="F1229" s="65"/>
      <c r="G1229" s="65"/>
      <c r="H1229" s="66"/>
      <c r="I1229" s="60"/>
      <c r="J1229" s="60"/>
      <c r="K1229" s="61">
        <f t="shared" si="44"/>
        <v>0</v>
      </c>
      <c r="L1229" s="62" t="s">
        <v>75</v>
      </c>
      <c r="M1229" s="67"/>
      <c r="N1229" s="69" t="e">
        <f t="shared" si="45"/>
        <v>#DIV/0!</v>
      </c>
    </row>
    <row r="1230" spans="2:14" x14ac:dyDescent="0.25">
      <c r="B1230" s="57"/>
      <c r="C1230" s="64"/>
      <c r="D1230" s="58"/>
      <c r="E1230" s="58"/>
      <c r="F1230" s="65"/>
      <c r="G1230" s="65"/>
      <c r="H1230" s="66"/>
      <c r="I1230" s="60"/>
      <c r="J1230" s="60"/>
      <c r="K1230" s="61">
        <f t="shared" si="44"/>
        <v>0</v>
      </c>
      <c r="L1230" s="62" t="s">
        <v>75</v>
      </c>
      <c r="M1230" s="67"/>
      <c r="N1230" s="69" t="e">
        <f t="shared" si="45"/>
        <v>#DIV/0!</v>
      </c>
    </row>
    <row r="1231" spans="2:14" x14ac:dyDescent="0.25">
      <c r="B1231" s="57"/>
      <c r="C1231" s="64"/>
      <c r="D1231" s="58"/>
      <c r="E1231" s="58"/>
      <c r="F1231" s="65"/>
      <c r="G1231" s="65"/>
      <c r="H1231" s="66"/>
      <c r="I1231" s="60"/>
      <c r="J1231" s="60"/>
      <c r="K1231" s="61">
        <f t="shared" si="44"/>
        <v>0</v>
      </c>
      <c r="L1231" s="62" t="s">
        <v>75</v>
      </c>
      <c r="M1231" s="67"/>
      <c r="N1231" s="69" t="e">
        <f t="shared" si="45"/>
        <v>#DIV/0!</v>
      </c>
    </row>
    <row r="1232" spans="2:14" x14ac:dyDescent="0.25">
      <c r="B1232" s="57"/>
      <c r="C1232" s="64"/>
      <c r="D1232" s="58"/>
      <c r="E1232" s="58"/>
      <c r="F1232" s="65"/>
      <c r="G1232" s="65"/>
      <c r="H1232" s="66"/>
      <c r="I1232" s="60"/>
      <c r="J1232" s="60"/>
      <c r="K1232" s="61">
        <f t="shared" si="44"/>
        <v>0</v>
      </c>
      <c r="L1232" s="62" t="s">
        <v>75</v>
      </c>
      <c r="M1232" s="67"/>
      <c r="N1232" s="69" t="e">
        <f t="shared" si="45"/>
        <v>#DIV/0!</v>
      </c>
    </row>
    <row r="1233" spans="2:14" x14ac:dyDescent="0.25">
      <c r="B1233" s="57"/>
      <c r="C1233" s="64"/>
      <c r="D1233" s="58"/>
      <c r="E1233" s="58"/>
      <c r="F1233" s="65"/>
      <c r="G1233" s="65"/>
      <c r="H1233" s="66"/>
      <c r="I1233" s="60"/>
      <c r="J1233" s="60"/>
      <c r="K1233" s="61">
        <f t="shared" si="44"/>
        <v>0</v>
      </c>
      <c r="L1233" s="62" t="s">
        <v>75</v>
      </c>
      <c r="M1233" s="67"/>
      <c r="N1233" s="69" t="e">
        <f t="shared" si="45"/>
        <v>#DIV/0!</v>
      </c>
    </row>
    <row r="1234" spans="2:14" x14ac:dyDescent="0.25">
      <c r="B1234" s="57"/>
      <c r="C1234" s="64"/>
      <c r="D1234" s="58"/>
      <c r="E1234" s="58"/>
      <c r="F1234" s="65"/>
      <c r="G1234" s="65"/>
      <c r="H1234" s="66"/>
      <c r="I1234" s="60"/>
      <c r="J1234" s="60"/>
      <c r="K1234" s="61">
        <f t="shared" si="44"/>
        <v>0</v>
      </c>
      <c r="L1234" s="62" t="s">
        <v>75</v>
      </c>
      <c r="M1234" s="67"/>
      <c r="N1234" s="69" t="e">
        <f t="shared" si="45"/>
        <v>#DIV/0!</v>
      </c>
    </row>
    <row r="1235" spans="2:14" x14ac:dyDescent="0.25">
      <c r="B1235" s="57"/>
      <c r="C1235" s="64"/>
      <c r="D1235" s="58"/>
      <c r="E1235" s="58"/>
      <c r="F1235" s="65"/>
      <c r="G1235" s="65"/>
      <c r="H1235" s="66"/>
      <c r="I1235" s="60"/>
      <c r="J1235" s="60"/>
      <c r="K1235" s="61">
        <f t="shared" si="44"/>
        <v>0</v>
      </c>
      <c r="L1235" s="62" t="s">
        <v>75</v>
      </c>
      <c r="M1235" s="67"/>
      <c r="N1235" s="69" t="e">
        <f t="shared" si="45"/>
        <v>#DIV/0!</v>
      </c>
    </row>
    <row r="1236" spans="2:14" x14ac:dyDescent="0.25">
      <c r="B1236" s="57"/>
      <c r="C1236" s="64"/>
      <c r="D1236" s="58"/>
      <c r="E1236" s="58"/>
      <c r="F1236" s="65"/>
      <c r="G1236" s="65"/>
      <c r="H1236" s="66"/>
      <c r="I1236" s="60"/>
      <c r="J1236" s="60"/>
      <c r="K1236" s="61">
        <f t="shared" si="44"/>
        <v>0</v>
      </c>
      <c r="L1236" s="62" t="s">
        <v>75</v>
      </c>
      <c r="M1236" s="67"/>
      <c r="N1236" s="69" t="e">
        <f t="shared" si="45"/>
        <v>#DIV/0!</v>
      </c>
    </row>
    <row r="1237" spans="2:14" x14ac:dyDescent="0.25">
      <c r="B1237" s="57"/>
      <c r="C1237" s="64"/>
      <c r="D1237" s="58"/>
      <c r="E1237" s="58"/>
      <c r="F1237" s="65"/>
      <c r="G1237" s="65"/>
      <c r="H1237" s="66"/>
      <c r="I1237" s="60"/>
      <c r="J1237" s="60"/>
      <c r="K1237" s="61">
        <f t="shared" si="44"/>
        <v>0</v>
      </c>
      <c r="L1237" s="62" t="s">
        <v>75</v>
      </c>
      <c r="M1237" s="67"/>
      <c r="N1237" s="69" t="e">
        <f t="shared" si="45"/>
        <v>#DIV/0!</v>
      </c>
    </row>
    <row r="1238" spans="2:14" x14ac:dyDescent="0.25">
      <c r="B1238" s="57"/>
      <c r="C1238" s="64"/>
      <c r="D1238" s="58"/>
      <c r="E1238" s="58"/>
      <c r="F1238" s="65"/>
      <c r="G1238" s="65"/>
      <c r="H1238" s="66"/>
      <c r="I1238" s="60"/>
      <c r="J1238" s="60"/>
      <c r="K1238" s="61">
        <f t="shared" si="44"/>
        <v>0</v>
      </c>
      <c r="L1238" s="62" t="s">
        <v>75</v>
      </c>
      <c r="M1238" s="67"/>
      <c r="N1238" s="69" t="e">
        <f t="shared" si="45"/>
        <v>#DIV/0!</v>
      </c>
    </row>
    <row r="1239" spans="2:14" x14ac:dyDescent="0.25">
      <c r="B1239" s="57"/>
      <c r="C1239" s="64"/>
      <c r="D1239" s="58"/>
      <c r="E1239" s="58"/>
      <c r="F1239" s="65"/>
      <c r="G1239" s="65"/>
      <c r="H1239" s="66"/>
      <c r="I1239" s="60"/>
      <c r="J1239" s="60"/>
      <c r="K1239" s="61">
        <f t="shared" si="44"/>
        <v>0</v>
      </c>
      <c r="L1239" s="62" t="s">
        <v>75</v>
      </c>
      <c r="M1239" s="67"/>
      <c r="N1239" s="69" t="e">
        <f t="shared" si="45"/>
        <v>#DIV/0!</v>
      </c>
    </row>
    <row r="1240" spans="2:14" x14ac:dyDescent="0.25">
      <c r="B1240" s="57"/>
      <c r="C1240" s="64"/>
      <c r="D1240" s="58"/>
      <c r="E1240" s="58"/>
      <c r="F1240" s="65"/>
      <c r="G1240" s="65"/>
      <c r="H1240" s="66"/>
      <c r="I1240" s="60"/>
      <c r="J1240" s="60"/>
      <c r="K1240" s="61">
        <f t="shared" si="44"/>
        <v>0</v>
      </c>
      <c r="L1240" s="62" t="s">
        <v>75</v>
      </c>
      <c r="M1240" s="67"/>
      <c r="N1240" s="69" t="e">
        <f t="shared" si="45"/>
        <v>#DIV/0!</v>
      </c>
    </row>
    <row r="1241" spans="2:14" x14ac:dyDescent="0.25">
      <c r="B1241" s="57"/>
      <c r="C1241" s="64"/>
      <c r="D1241" s="58"/>
      <c r="E1241" s="58"/>
      <c r="F1241" s="65"/>
      <c r="G1241" s="65"/>
      <c r="H1241" s="66"/>
      <c r="I1241" s="60"/>
      <c r="J1241" s="60"/>
      <c r="K1241" s="61">
        <f t="shared" si="44"/>
        <v>0</v>
      </c>
      <c r="L1241" s="62" t="s">
        <v>75</v>
      </c>
      <c r="M1241" s="67"/>
      <c r="N1241" s="69" t="e">
        <f t="shared" si="45"/>
        <v>#DIV/0!</v>
      </c>
    </row>
    <row r="1242" spans="2:14" x14ac:dyDescent="0.25">
      <c r="B1242" s="57"/>
      <c r="C1242" s="64"/>
      <c r="D1242" s="58"/>
      <c r="E1242" s="58"/>
      <c r="F1242" s="65"/>
      <c r="G1242" s="65"/>
      <c r="H1242" s="66"/>
      <c r="I1242" s="60"/>
      <c r="J1242" s="60"/>
      <c r="K1242" s="61">
        <f t="shared" si="44"/>
        <v>0</v>
      </c>
      <c r="L1242" s="62" t="s">
        <v>75</v>
      </c>
      <c r="M1242" s="67"/>
      <c r="N1242" s="69" t="e">
        <f t="shared" si="45"/>
        <v>#DIV/0!</v>
      </c>
    </row>
    <row r="1243" spans="2:14" x14ac:dyDescent="0.25">
      <c r="B1243" s="57"/>
      <c r="C1243" s="64"/>
      <c r="D1243" s="58"/>
      <c r="E1243" s="58"/>
      <c r="F1243" s="65"/>
      <c r="G1243" s="65"/>
      <c r="H1243" s="66"/>
      <c r="I1243" s="60"/>
      <c r="J1243" s="60"/>
      <c r="K1243" s="61">
        <f t="shared" si="44"/>
        <v>0</v>
      </c>
      <c r="L1243" s="62" t="s">
        <v>75</v>
      </c>
      <c r="M1243" s="67"/>
      <c r="N1243" s="69" t="e">
        <f t="shared" si="45"/>
        <v>#DIV/0!</v>
      </c>
    </row>
    <row r="1244" spans="2:14" x14ac:dyDescent="0.25">
      <c r="B1244" s="57"/>
      <c r="C1244" s="64"/>
      <c r="D1244" s="58"/>
      <c r="E1244" s="58"/>
      <c r="F1244" s="65"/>
      <c r="G1244" s="65"/>
      <c r="H1244" s="66"/>
      <c r="I1244" s="60"/>
      <c r="J1244" s="60"/>
      <c r="K1244" s="61">
        <f t="shared" si="44"/>
        <v>0</v>
      </c>
      <c r="L1244" s="62" t="s">
        <v>75</v>
      </c>
      <c r="M1244" s="67"/>
      <c r="N1244" s="69" t="e">
        <f t="shared" si="45"/>
        <v>#DIV/0!</v>
      </c>
    </row>
    <row r="1245" spans="2:14" x14ac:dyDescent="0.25">
      <c r="B1245" s="57"/>
      <c r="C1245" s="64"/>
      <c r="D1245" s="58"/>
      <c r="E1245" s="58"/>
      <c r="F1245" s="65"/>
      <c r="G1245" s="65"/>
      <c r="H1245" s="66"/>
      <c r="I1245" s="60"/>
      <c r="J1245" s="60"/>
      <c r="K1245" s="61">
        <f t="shared" si="44"/>
        <v>0</v>
      </c>
      <c r="L1245" s="62" t="s">
        <v>75</v>
      </c>
      <c r="M1245" s="67"/>
      <c r="N1245" s="69" t="e">
        <f t="shared" si="45"/>
        <v>#DIV/0!</v>
      </c>
    </row>
    <row r="1246" spans="2:14" x14ac:dyDescent="0.25">
      <c r="B1246" s="57"/>
      <c r="C1246" s="64"/>
      <c r="D1246" s="58"/>
      <c r="E1246" s="58"/>
      <c r="F1246" s="65"/>
      <c r="G1246" s="65"/>
      <c r="H1246" s="66"/>
      <c r="I1246" s="60"/>
      <c r="J1246" s="60"/>
      <c r="K1246" s="61">
        <f t="shared" si="44"/>
        <v>0</v>
      </c>
      <c r="L1246" s="62" t="s">
        <v>75</v>
      </c>
      <c r="M1246" s="67"/>
      <c r="N1246" s="69" t="e">
        <f t="shared" si="45"/>
        <v>#DIV/0!</v>
      </c>
    </row>
    <row r="1247" spans="2:14" x14ac:dyDescent="0.25">
      <c r="B1247" s="57"/>
      <c r="C1247" s="64"/>
      <c r="D1247" s="58"/>
      <c r="E1247" s="58"/>
      <c r="F1247" s="65"/>
      <c r="G1247" s="65"/>
      <c r="H1247" s="66"/>
      <c r="I1247" s="60"/>
      <c r="J1247" s="60"/>
      <c r="K1247" s="61">
        <f t="shared" si="44"/>
        <v>0</v>
      </c>
      <c r="L1247" s="62" t="s">
        <v>75</v>
      </c>
      <c r="M1247" s="67"/>
      <c r="N1247" s="69" t="e">
        <f t="shared" si="45"/>
        <v>#DIV/0!</v>
      </c>
    </row>
    <row r="1248" spans="2:14" x14ac:dyDescent="0.25">
      <c r="B1248" s="57"/>
      <c r="C1248" s="64"/>
      <c r="D1248" s="58"/>
      <c r="E1248" s="58"/>
      <c r="F1248" s="65"/>
      <c r="G1248" s="65"/>
      <c r="H1248" s="66"/>
      <c r="I1248" s="60"/>
      <c r="J1248" s="60"/>
      <c r="K1248" s="61">
        <f t="shared" si="44"/>
        <v>0</v>
      </c>
      <c r="L1248" s="62" t="s">
        <v>75</v>
      </c>
      <c r="M1248" s="67"/>
      <c r="N1248" s="69" t="e">
        <f t="shared" si="45"/>
        <v>#DIV/0!</v>
      </c>
    </row>
    <row r="1249" spans="2:14" x14ac:dyDescent="0.25">
      <c r="B1249" s="57"/>
      <c r="C1249" s="64"/>
      <c r="D1249" s="58"/>
      <c r="E1249" s="58"/>
      <c r="F1249" s="65"/>
      <c r="G1249" s="65"/>
      <c r="H1249" s="66"/>
      <c r="I1249" s="60"/>
      <c r="J1249" s="60"/>
      <c r="K1249" s="61">
        <f t="shared" si="44"/>
        <v>0</v>
      </c>
      <c r="L1249" s="62" t="s">
        <v>75</v>
      </c>
      <c r="M1249" s="67"/>
      <c r="N1249" s="69" t="e">
        <f t="shared" si="45"/>
        <v>#DIV/0!</v>
      </c>
    </row>
    <row r="1250" spans="2:14" x14ac:dyDescent="0.25">
      <c r="B1250" s="57"/>
      <c r="C1250" s="64"/>
      <c r="D1250" s="58"/>
      <c r="E1250" s="58"/>
      <c r="F1250" s="65"/>
      <c r="G1250" s="65"/>
      <c r="H1250" s="66"/>
      <c r="I1250" s="60"/>
      <c r="J1250" s="60"/>
      <c r="K1250" s="61">
        <f t="shared" si="44"/>
        <v>0</v>
      </c>
      <c r="L1250" s="62" t="s">
        <v>75</v>
      </c>
      <c r="M1250" s="67"/>
      <c r="N1250" s="69" t="e">
        <f t="shared" si="45"/>
        <v>#DIV/0!</v>
      </c>
    </row>
    <row r="1251" spans="2:14" x14ac:dyDescent="0.25">
      <c r="B1251" s="57"/>
      <c r="C1251" s="64"/>
      <c r="D1251" s="58"/>
      <c r="E1251" s="58"/>
      <c r="F1251" s="65"/>
      <c r="G1251" s="65"/>
      <c r="H1251" s="66"/>
      <c r="I1251" s="60"/>
      <c r="J1251" s="60"/>
      <c r="K1251" s="61">
        <f t="shared" si="44"/>
        <v>0</v>
      </c>
      <c r="L1251" s="62" t="s">
        <v>75</v>
      </c>
      <c r="M1251" s="67"/>
      <c r="N1251" s="69" t="e">
        <f t="shared" si="45"/>
        <v>#DIV/0!</v>
      </c>
    </row>
    <row r="1252" spans="2:14" x14ac:dyDescent="0.25">
      <c r="B1252" s="57"/>
      <c r="C1252" s="64"/>
      <c r="D1252" s="58"/>
      <c r="E1252" s="58"/>
      <c r="F1252" s="65"/>
      <c r="G1252" s="65"/>
      <c r="H1252" s="66"/>
      <c r="I1252" s="60"/>
      <c r="J1252" s="60"/>
      <c r="K1252" s="61">
        <f t="shared" si="44"/>
        <v>0</v>
      </c>
      <c r="L1252" s="62" t="s">
        <v>75</v>
      </c>
      <c r="M1252" s="67"/>
      <c r="N1252" s="69" t="e">
        <f t="shared" si="45"/>
        <v>#DIV/0!</v>
      </c>
    </row>
    <row r="1253" spans="2:14" x14ac:dyDescent="0.25">
      <c r="B1253" s="57"/>
      <c r="C1253" s="64"/>
      <c r="D1253" s="58"/>
      <c r="E1253" s="58"/>
      <c r="F1253" s="65"/>
      <c r="G1253" s="65"/>
      <c r="H1253" s="66"/>
      <c r="I1253" s="60"/>
      <c r="J1253" s="60"/>
      <c r="K1253" s="61">
        <f t="shared" si="44"/>
        <v>0</v>
      </c>
      <c r="L1253" s="62" t="s">
        <v>75</v>
      </c>
      <c r="M1253" s="67"/>
      <c r="N1253" s="69" t="e">
        <f t="shared" si="45"/>
        <v>#DIV/0!</v>
      </c>
    </row>
    <row r="1254" spans="2:14" x14ac:dyDescent="0.25">
      <c r="B1254" s="57"/>
      <c r="C1254" s="64"/>
      <c r="D1254" s="58"/>
      <c r="E1254" s="58"/>
      <c r="F1254" s="65"/>
      <c r="G1254" s="65"/>
      <c r="H1254" s="66"/>
      <c r="I1254" s="60"/>
      <c r="J1254" s="60"/>
      <c r="K1254" s="61">
        <f t="shared" si="44"/>
        <v>0</v>
      </c>
      <c r="L1254" s="62" t="s">
        <v>75</v>
      </c>
      <c r="M1254" s="67"/>
      <c r="N1254" s="69" t="e">
        <f t="shared" si="45"/>
        <v>#DIV/0!</v>
      </c>
    </row>
    <row r="1255" spans="2:14" x14ac:dyDescent="0.25">
      <c r="B1255" s="57"/>
      <c r="C1255" s="64"/>
      <c r="D1255" s="58"/>
      <c r="E1255" s="58"/>
      <c r="F1255" s="65"/>
      <c r="G1255" s="65"/>
      <c r="H1255" s="66"/>
      <c r="I1255" s="60"/>
      <c r="J1255" s="60"/>
      <c r="K1255" s="61">
        <f t="shared" si="44"/>
        <v>0</v>
      </c>
      <c r="L1255" s="62" t="s">
        <v>75</v>
      </c>
      <c r="M1255" s="67"/>
      <c r="N1255" s="69" t="e">
        <f t="shared" si="45"/>
        <v>#DIV/0!</v>
      </c>
    </row>
    <row r="1256" spans="2:14" x14ac:dyDescent="0.25">
      <c r="B1256" s="57"/>
      <c r="C1256" s="64"/>
      <c r="D1256" s="58"/>
      <c r="E1256" s="58"/>
      <c r="F1256" s="65"/>
      <c r="G1256" s="65"/>
      <c r="H1256" s="66"/>
      <c r="I1256" s="60"/>
      <c r="J1256" s="60"/>
      <c r="K1256" s="61">
        <f t="shared" si="44"/>
        <v>0</v>
      </c>
      <c r="L1256" s="62" t="s">
        <v>75</v>
      </c>
      <c r="M1256" s="67"/>
      <c r="N1256" s="69" t="e">
        <f t="shared" si="45"/>
        <v>#DIV/0!</v>
      </c>
    </row>
    <row r="1257" spans="2:14" x14ac:dyDescent="0.25">
      <c r="B1257" s="57"/>
      <c r="C1257" s="64"/>
      <c r="D1257" s="58"/>
      <c r="E1257" s="58"/>
      <c r="F1257" s="65"/>
      <c r="G1257" s="65"/>
      <c r="H1257" s="66"/>
      <c r="I1257" s="60"/>
      <c r="J1257" s="60"/>
      <c r="K1257" s="61">
        <f t="shared" si="44"/>
        <v>0</v>
      </c>
      <c r="L1257" s="62" t="s">
        <v>75</v>
      </c>
      <c r="M1257" s="67"/>
      <c r="N1257" s="69" t="e">
        <f t="shared" si="45"/>
        <v>#DIV/0!</v>
      </c>
    </row>
    <row r="1258" spans="2:14" x14ac:dyDescent="0.25">
      <c r="B1258" s="57"/>
      <c r="C1258" s="64"/>
      <c r="D1258" s="58"/>
      <c r="E1258" s="58"/>
      <c r="F1258" s="65"/>
      <c r="G1258" s="65"/>
      <c r="H1258" s="66"/>
      <c r="I1258" s="60"/>
      <c r="J1258" s="60"/>
      <c r="K1258" s="61">
        <f t="shared" si="44"/>
        <v>0</v>
      </c>
      <c r="L1258" s="62" t="s">
        <v>75</v>
      </c>
      <c r="M1258" s="67"/>
      <c r="N1258" s="69" t="e">
        <f t="shared" si="45"/>
        <v>#DIV/0!</v>
      </c>
    </row>
    <row r="1259" spans="2:14" x14ac:dyDescent="0.25">
      <c r="B1259" s="57"/>
      <c r="C1259" s="64"/>
      <c r="D1259" s="58"/>
      <c r="E1259" s="58"/>
      <c r="F1259" s="65"/>
      <c r="G1259" s="65"/>
      <c r="H1259" s="66"/>
      <c r="I1259" s="60"/>
      <c r="J1259" s="60"/>
      <c r="K1259" s="61">
        <f t="shared" si="44"/>
        <v>0</v>
      </c>
      <c r="L1259" s="62" t="s">
        <v>75</v>
      </c>
      <c r="M1259" s="67"/>
      <c r="N1259" s="69" t="e">
        <f t="shared" si="45"/>
        <v>#DIV/0!</v>
      </c>
    </row>
    <row r="1260" spans="2:14" x14ac:dyDescent="0.25">
      <c r="B1260" s="57"/>
      <c r="C1260" s="64"/>
      <c r="D1260" s="58"/>
      <c r="E1260" s="58"/>
      <c r="F1260" s="65"/>
      <c r="G1260" s="65"/>
      <c r="H1260" s="66"/>
      <c r="I1260" s="60"/>
      <c r="J1260" s="60"/>
      <c r="K1260" s="61">
        <f t="shared" si="44"/>
        <v>0</v>
      </c>
      <c r="L1260" s="62" t="s">
        <v>75</v>
      </c>
      <c r="M1260" s="67"/>
      <c r="N1260" s="69" t="e">
        <f t="shared" si="45"/>
        <v>#DIV/0!</v>
      </c>
    </row>
    <row r="1261" spans="2:14" x14ac:dyDescent="0.25">
      <c r="B1261" s="57"/>
      <c r="C1261" s="64"/>
      <c r="D1261" s="58"/>
      <c r="E1261" s="58"/>
      <c r="F1261" s="65"/>
      <c r="G1261" s="65"/>
      <c r="H1261" s="66"/>
      <c r="I1261" s="60"/>
      <c r="J1261" s="60"/>
      <c r="K1261" s="61">
        <f t="shared" si="44"/>
        <v>0</v>
      </c>
      <c r="L1261" s="62" t="s">
        <v>75</v>
      </c>
      <c r="M1261" s="67"/>
      <c r="N1261" s="69" t="e">
        <f t="shared" si="45"/>
        <v>#DIV/0!</v>
      </c>
    </row>
    <row r="1262" spans="2:14" x14ac:dyDescent="0.25">
      <c r="B1262" s="57"/>
      <c r="C1262" s="64"/>
      <c r="D1262" s="58"/>
      <c r="E1262" s="58"/>
      <c r="F1262" s="65"/>
      <c r="G1262" s="65"/>
      <c r="H1262" s="66"/>
      <c r="I1262" s="60"/>
      <c r="J1262" s="60"/>
      <c r="K1262" s="61">
        <f t="shared" si="44"/>
        <v>0</v>
      </c>
      <c r="L1262" s="62" t="s">
        <v>75</v>
      </c>
      <c r="M1262" s="67"/>
      <c r="N1262" s="69" t="e">
        <f t="shared" si="45"/>
        <v>#DIV/0!</v>
      </c>
    </row>
    <row r="1263" spans="2:14" x14ac:dyDescent="0.25">
      <c r="B1263" s="57"/>
      <c r="C1263" s="64"/>
      <c r="D1263" s="58"/>
      <c r="E1263" s="58"/>
      <c r="F1263" s="65"/>
      <c r="G1263" s="65"/>
      <c r="H1263" s="66"/>
      <c r="I1263" s="60"/>
      <c r="J1263" s="60"/>
      <c r="K1263" s="61">
        <f t="shared" si="44"/>
        <v>0</v>
      </c>
      <c r="L1263" s="62" t="s">
        <v>75</v>
      </c>
      <c r="M1263" s="67"/>
      <c r="N1263" s="69" t="e">
        <f t="shared" si="45"/>
        <v>#DIV/0!</v>
      </c>
    </row>
    <row r="1264" spans="2:14" x14ac:dyDescent="0.25">
      <c r="B1264" s="57"/>
      <c r="C1264" s="64"/>
      <c r="D1264" s="58"/>
      <c r="E1264" s="58"/>
      <c r="F1264" s="65"/>
      <c r="G1264" s="65"/>
      <c r="H1264" s="66"/>
      <c r="I1264" s="60"/>
      <c r="J1264" s="60"/>
      <c r="K1264" s="61">
        <f t="shared" si="44"/>
        <v>0</v>
      </c>
      <c r="L1264" s="62" t="s">
        <v>75</v>
      </c>
      <c r="M1264" s="67"/>
      <c r="N1264" s="69" t="e">
        <f t="shared" si="45"/>
        <v>#DIV/0!</v>
      </c>
    </row>
    <row r="1265" spans="2:14" x14ac:dyDescent="0.25">
      <c r="B1265" s="57"/>
      <c r="C1265" s="64"/>
      <c r="D1265" s="58"/>
      <c r="E1265" s="58"/>
      <c r="F1265" s="65"/>
      <c r="G1265" s="65"/>
      <c r="H1265" s="66"/>
      <c r="I1265" s="60"/>
      <c r="J1265" s="60"/>
      <c r="K1265" s="61">
        <f t="shared" si="44"/>
        <v>0</v>
      </c>
      <c r="L1265" s="62" t="s">
        <v>75</v>
      </c>
      <c r="M1265" s="67"/>
      <c r="N1265" s="69" t="e">
        <f t="shared" si="45"/>
        <v>#DIV/0!</v>
      </c>
    </row>
    <row r="1266" spans="2:14" x14ac:dyDescent="0.25">
      <c r="B1266" s="57"/>
      <c r="C1266" s="64"/>
      <c r="D1266" s="58"/>
      <c r="E1266" s="58"/>
      <c r="F1266" s="65"/>
      <c r="G1266" s="65"/>
      <c r="H1266" s="66"/>
      <c r="I1266" s="60"/>
      <c r="J1266" s="60"/>
      <c r="K1266" s="61">
        <f t="shared" si="44"/>
        <v>0</v>
      </c>
      <c r="L1266" s="62" t="s">
        <v>75</v>
      </c>
      <c r="M1266" s="67"/>
      <c r="N1266" s="69" t="e">
        <f t="shared" si="45"/>
        <v>#DIV/0!</v>
      </c>
    </row>
    <row r="1267" spans="2:14" x14ac:dyDescent="0.25">
      <c r="B1267" s="57"/>
      <c r="C1267" s="64"/>
      <c r="D1267" s="58"/>
      <c r="E1267" s="58"/>
      <c r="F1267" s="65"/>
      <c r="G1267" s="65"/>
      <c r="H1267" s="66"/>
      <c r="I1267" s="60"/>
      <c r="J1267" s="60"/>
      <c r="K1267" s="61">
        <f t="shared" si="44"/>
        <v>0</v>
      </c>
      <c r="L1267" s="62" t="s">
        <v>75</v>
      </c>
      <c r="M1267" s="67"/>
      <c r="N1267" s="69" t="e">
        <f t="shared" si="45"/>
        <v>#DIV/0!</v>
      </c>
    </row>
    <row r="1268" spans="2:14" x14ac:dyDescent="0.25">
      <c r="B1268" s="57"/>
      <c r="C1268" s="64"/>
      <c r="D1268" s="58"/>
      <c r="E1268" s="58"/>
      <c r="F1268" s="65"/>
      <c r="G1268" s="65"/>
      <c r="H1268" s="66"/>
      <c r="I1268" s="60"/>
      <c r="J1268" s="60"/>
      <c r="K1268" s="61">
        <f t="shared" si="44"/>
        <v>0</v>
      </c>
      <c r="L1268" s="62" t="s">
        <v>75</v>
      </c>
      <c r="M1268" s="67"/>
      <c r="N1268" s="69" t="e">
        <f t="shared" si="45"/>
        <v>#DIV/0!</v>
      </c>
    </row>
    <row r="1269" spans="2:14" x14ac:dyDescent="0.25">
      <c r="B1269" s="57"/>
      <c r="C1269" s="64"/>
      <c r="D1269" s="58"/>
      <c r="E1269" s="58"/>
      <c r="F1269" s="65"/>
      <c r="G1269" s="65"/>
      <c r="H1269" s="66"/>
      <c r="I1269" s="60"/>
      <c r="J1269" s="60"/>
      <c r="K1269" s="61">
        <f t="shared" si="44"/>
        <v>0</v>
      </c>
      <c r="L1269" s="62" t="s">
        <v>75</v>
      </c>
      <c r="M1269" s="67"/>
      <c r="N1269" s="69" t="e">
        <f t="shared" si="45"/>
        <v>#DIV/0!</v>
      </c>
    </row>
    <row r="1270" spans="2:14" x14ac:dyDescent="0.25">
      <c r="B1270" s="57"/>
      <c r="C1270" s="64"/>
      <c r="D1270" s="58"/>
      <c r="E1270" s="58"/>
      <c r="F1270" s="65"/>
      <c r="G1270" s="65"/>
      <c r="H1270" s="66"/>
      <c r="I1270" s="60"/>
      <c r="J1270" s="60"/>
      <c r="K1270" s="61">
        <f t="shared" si="44"/>
        <v>0</v>
      </c>
      <c r="L1270" s="62" t="s">
        <v>75</v>
      </c>
      <c r="M1270" s="67"/>
      <c r="N1270" s="69" t="e">
        <f t="shared" si="45"/>
        <v>#DIV/0!</v>
      </c>
    </row>
    <row r="1271" spans="2:14" x14ac:dyDescent="0.25">
      <c r="B1271" s="57"/>
      <c r="C1271" s="64"/>
      <c r="D1271" s="58"/>
      <c r="E1271" s="58"/>
      <c r="F1271" s="65"/>
      <c r="G1271" s="65"/>
      <c r="H1271" s="66"/>
      <c r="I1271" s="60"/>
      <c r="J1271" s="60"/>
      <c r="K1271" s="61">
        <f t="shared" si="44"/>
        <v>0</v>
      </c>
      <c r="L1271" s="62" t="s">
        <v>75</v>
      </c>
      <c r="M1271" s="67"/>
      <c r="N1271" s="69" t="e">
        <f t="shared" si="45"/>
        <v>#DIV/0!</v>
      </c>
    </row>
    <row r="1272" spans="2:14" x14ac:dyDescent="0.25">
      <c r="B1272" s="57"/>
      <c r="C1272" s="64"/>
      <c r="D1272" s="58"/>
      <c r="E1272" s="58"/>
      <c r="F1272" s="65"/>
      <c r="G1272" s="65"/>
      <c r="H1272" s="66"/>
      <c r="I1272" s="60"/>
      <c r="J1272" s="60"/>
      <c r="K1272" s="61">
        <f t="shared" si="44"/>
        <v>0</v>
      </c>
      <c r="L1272" s="62" t="s">
        <v>75</v>
      </c>
      <c r="M1272" s="67"/>
      <c r="N1272" s="69" t="e">
        <f t="shared" si="45"/>
        <v>#DIV/0!</v>
      </c>
    </row>
    <row r="1273" spans="2:14" x14ac:dyDescent="0.25">
      <c r="B1273" s="57"/>
      <c r="C1273" s="64"/>
      <c r="D1273" s="58"/>
      <c r="E1273" s="58"/>
      <c r="F1273" s="65"/>
      <c r="G1273" s="65"/>
      <c r="H1273" s="66"/>
      <c r="I1273" s="60"/>
      <c r="J1273" s="60"/>
      <c r="K1273" s="61">
        <f t="shared" si="44"/>
        <v>0</v>
      </c>
      <c r="L1273" s="62" t="s">
        <v>75</v>
      </c>
      <c r="M1273" s="67"/>
      <c r="N1273" s="69" t="e">
        <f t="shared" si="45"/>
        <v>#DIV/0!</v>
      </c>
    </row>
    <row r="1274" spans="2:14" x14ac:dyDescent="0.25">
      <c r="B1274" s="57"/>
      <c r="C1274" s="64"/>
      <c r="D1274" s="58"/>
      <c r="E1274" s="58"/>
      <c r="F1274" s="65"/>
      <c r="G1274" s="65"/>
      <c r="H1274" s="66"/>
      <c r="I1274" s="60"/>
      <c r="J1274" s="60"/>
      <c r="K1274" s="61">
        <f t="shared" ref="K1274:K1337" si="46">+J1274-I1274</f>
        <v>0</v>
      </c>
      <c r="L1274" s="62" t="s">
        <v>75</v>
      </c>
      <c r="M1274" s="67"/>
      <c r="N1274" s="69" t="e">
        <f t="shared" ref="N1274:N1337" si="47">+K1275/M1275</f>
        <v>#DIV/0!</v>
      </c>
    </row>
    <row r="1275" spans="2:14" x14ac:dyDescent="0.25">
      <c r="B1275" s="57"/>
      <c r="C1275" s="64"/>
      <c r="D1275" s="58"/>
      <c r="E1275" s="58"/>
      <c r="F1275" s="65"/>
      <c r="G1275" s="65"/>
      <c r="H1275" s="66"/>
      <c r="I1275" s="60"/>
      <c r="J1275" s="60"/>
      <c r="K1275" s="61">
        <f t="shared" si="46"/>
        <v>0</v>
      </c>
      <c r="L1275" s="62" t="s">
        <v>75</v>
      </c>
      <c r="M1275" s="67"/>
      <c r="N1275" s="69" t="e">
        <f t="shared" si="47"/>
        <v>#DIV/0!</v>
      </c>
    </row>
    <row r="1276" spans="2:14" x14ac:dyDescent="0.25">
      <c r="B1276" s="57"/>
      <c r="C1276" s="64"/>
      <c r="D1276" s="58"/>
      <c r="E1276" s="58"/>
      <c r="F1276" s="65"/>
      <c r="G1276" s="65"/>
      <c r="H1276" s="66"/>
      <c r="I1276" s="60"/>
      <c r="J1276" s="60"/>
      <c r="K1276" s="61">
        <f t="shared" si="46"/>
        <v>0</v>
      </c>
      <c r="L1276" s="62" t="s">
        <v>75</v>
      </c>
      <c r="M1276" s="67"/>
      <c r="N1276" s="69" t="e">
        <f t="shared" si="47"/>
        <v>#DIV/0!</v>
      </c>
    </row>
    <row r="1277" spans="2:14" x14ac:dyDescent="0.25">
      <c r="B1277" s="57"/>
      <c r="C1277" s="64"/>
      <c r="D1277" s="58"/>
      <c r="E1277" s="58"/>
      <c r="F1277" s="65"/>
      <c r="G1277" s="65"/>
      <c r="H1277" s="66"/>
      <c r="I1277" s="60"/>
      <c r="J1277" s="60"/>
      <c r="K1277" s="61">
        <f t="shared" si="46"/>
        <v>0</v>
      </c>
      <c r="L1277" s="62" t="s">
        <v>75</v>
      </c>
      <c r="M1277" s="67"/>
      <c r="N1277" s="69" t="e">
        <f t="shared" si="47"/>
        <v>#DIV/0!</v>
      </c>
    </row>
    <row r="1278" spans="2:14" x14ac:dyDescent="0.25">
      <c r="B1278" s="57"/>
      <c r="C1278" s="64"/>
      <c r="D1278" s="58"/>
      <c r="E1278" s="58"/>
      <c r="F1278" s="65"/>
      <c r="G1278" s="65"/>
      <c r="H1278" s="66"/>
      <c r="I1278" s="60"/>
      <c r="J1278" s="60"/>
      <c r="K1278" s="61">
        <f t="shared" si="46"/>
        <v>0</v>
      </c>
      <c r="L1278" s="62" t="s">
        <v>75</v>
      </c>
      <c r="M1278" s="67"/>
      <c r="N1278" s="69" t="e">
        <f t="shared" si="47"/>
        <v>#DIV/0!</v>
      </c>
    </row>
    <row r="1279" spans="2:14" x14ac:dyDescent="0.25">
      <c r="B1279" s="57"/>
      <c r="C1279" s="64"/>
      <c r="D1279" s="58"/>
      <c r="E1279" s="58"/>
      <c r="F1279" s="65"/>
      <c r="G1279" s="65"/>
      <c r="H1279" s="66"/>
      <c r="I1279" s="60"/>
      <c r="J1279" s="60"/>
      <c r="K1279" s="61">
        <f t="shared" si="46"/>
        <v>0</v>
      </c>
      <c r="L1279" s="62" t="s">
        <v>75</v>
      </c>
      <c r="M1279" s="67"/>
      <c r="N1279" s="69" t="e">
        <f t="shared" si="47"/>
        <v>#DIV/0!</v>
      </c>
    </row>
    <row r="1280" spans="2:14" x14ac:dyDescent="0.25">
      <c r="B1280" s="57"/>
      <c r="C1280" s="64"/>
      <c r="D1280" s="58"/>
      <c r="E1280" s="58"/>
      <c r="F1280" s="65"/>
      <c r="G1280" s="65"/>
      <c r="H1280" s="66"/>
      <c r="I1280" s="60"/>
      <c r="J1280" s="60"/>
      <c r="K1280" s="61">
        <f t="shared" si="46"/>
        <v>0</v>
      </c>
      <c r="L1280" s="62" t="s">
        <v>75</v>
      </c>
      <c r="M1280" s="67"/>
      <c r="N1280" s="69" t="e">
        <f t="shared" si="47"/>
        <v>#DIV/0!</v>
      </c>
    </row>
    <row r="1281" spans="2:14" x14ac:dyDescent="0.25">
      <c r="B1281" s="57"/>
      <c r="C1281" s="64"/>
      <c r="D1281" s="58"/>
      <c r="E1281" s="58"/>
      <c r="F1281" s="65"/>
      <c r="G1281" s="65"/>
      <c r="H1281" s="66"/>
      <c r="I1281" s="60"/>
      <c r="J1281" s="60"/>
      <c r="K1281" s="61">
        <f t="shared" si="46"/>
        <v>0</v>
      </c>
      <c r="L1281" s="62" t="s">
        <v>75</v>
      </c>
      <c r="M1281" s="67"/>
      <c r="N1281" s="69" t="e">
        <f t="shared" si="47"/>
        <v>#DIV/0!</v>
      </c>
    </row>
    <row r="1282" spans="2:14" x14ac:dyDescent="0.25">
      <c r="B1282" s="57"/>
      <c r="C1282" s="64"/>
      <c r="D1282" s="58"/>
      <c r="E1282" s="58"/>
      <c r="F1282" s="65"/>
      <c r="G1282" s="65"/>
      <c r="H1282" s="66"/>
      <c r="I1282" s="60"/>
      <c r="J1282" s="60"/>
      <c r="K1282" s="61">
        <f t="shared" si="46"/>
        <v>0</v>
      </c>
      <c r="L1282" s="62" t="s">
        <v>75</v>
      </c>
      <c r="M1282" s="67"/>
      <c r="N1282" s="69" t="e">
        <f t="shared" si="47"/>
        <v>#DIV/0!</v>
      </c>
    </row>
    <row r="1283" spans="2:14" x14ac:dyDescent="0.25">
      <c r="B1283" s="57"/>
      <c r="C1283" s="64"/>
      <c r="D1283" s="58"/>
      <c r="E1283" s="58"/>
      <c r="F1283" s="65"/>
      <c r="G1283" s="65"/>
      <c r="H1283" s="66"/>
      <c r="I1283" s="60"/>
      <c r="J1283" s="60"/>
      <c r="K1283" s="61">
        <f t="shared" si="46"/>
        <v>0</v>
      </c>
      <c r="L1283" s="62" t="s">
        <v>75</v>
      </c>
      <c r="M1283" s="67"/>
      <c r="N1283" s="69" t="e">
        <f t="shared" si="47"/>
        <v>#DIV/0!</v>
      </c>
    </row>
    <row r="1284" spans="2:14" x14ac:dyDescent="0.25">
      <c r="B1284" s="57"/>
      <c r="C1284" s="64"/>
      <c r="D1284" s="58"/>
      <c r="E1284" s="58"/>
      <c r="F1284" s="65"/>
      <c r="G1284" s="65"/>
      <c r="H1284" s="66"/>
      <c r="I1284" s="60"/>
      <c r="J1284" s="60"/>
      <c r="K1284" s="61">
        <f t="shared" si="46"/>
        <v>0</v>
      </c>
      <c r="L1284" s="62" t="s">
        <v>75</v>
      </c>
      <c r="M1284" s="67"/>
      <c r="N1284" s="69" t="e">
        <f t="shared" si="47"/>
        <v>#DIV/0!</v>
      </c>
    </row>
    <row r="1285" spans="2:14" x14ac:dyDescent="0.25">
      <c r="B1285" s="57"/>
      <c r="C1285" s="64"/>
      <c r="D1285" s="58"/>
      <c r="E1285" s="58"/>
      <c r="F1285" s="65"/>
      <c r="G1285" s="65"/>
      <c r="H1285" s="66"/>
      <c r="I1285" s="60"/>
      <c r="J1285" s="60"/>
      <c r="K1285" s="61">
        <f t="shared" si="46"/>
        <v>0</v>
      </c>
      <c r="L1285" s="62" t="s">
        <v>75</v>
      </c>
      <c r="M1285" s="67"/>
      <c r="N1285" s="69" t="e">
        <f t="shared" si="47"/>
        <v>#DIV/0!</v>
      </c>
    </row>
    <row r="1286" spans="2:14" x14ac:dyDescent="0.25">
      <c r="B1286" s="57"/>
      <c r="C1286" s="64"/>
      <c r="D1286" s="58"/>
      <c r="E1286" s="58"/>
      <c r="F1286" s="65"/>
      <c r="G1286" s="65"/>
      <c r="H1286" s="66"/>
      <c r="I1286" s="60"/>
      <c r="J1286" s="60"/>
      <c r="K1286" s="61">
        <f t="shared" si="46"/>
        <v>0</v>
      </c>
      <c r="L1286" s="62" t="s">
        <v>75</v>
      </c>
      <c r="M1286" s="67"/>
      <c r="N1286" s="69" t="e">
        <f t="shared" si="47"/>
        <v>#DIV/0!</v>
      </c>
    </row>
    <row r="1287" spans="2:14" x14ac:dyDescent="0.25">
      <c r="B1287" s="57"/>
      <c r="C1287" s="64"/>
      <c r="D1287" s="58"/>
      <c r="E1287" s="58"/>
      <c r="F1287" s="65"/>
      <c r="G1287" s="65"/>
      <c r="H1287" s="66"/>
      <c r="I1287" s="60"/>
      <c r="J1287" s="60"/>
      <c r="K1287" s="61">
        <f t="shared" si="46"/>
        <v>0</v>
      </c>
      <c r="L1287" s="62" t="s">
        <v>75</v>
      </c>
      <c r="M1287" s="67"/>
      <c r="N1287" s="69" t="e">
        <f t="shared" si="47"/>
        <v>#DIV/0!</v>
      </c>
    </row>
    <row r="1288" spans="2:14" x14ac:dyDescent="0.25">
      <c r="B1288" s="57"/>
      <c r="C1288" s="64"/>
      <c r="D1288" s="58"/>
      <c r="E1288" s="58"/>
      <c r="F1288" s="65"/>
      <c r="G1288" s="65"/>
      <c r="H1288" s="66"/>
      <c r="I1288" s="60"/>
      <c r="J1288" s="60"/>
      <c r="K1288" s="61">
        <f t="shared" si="46"/>
        <v>0</v>
      </c>
      <c r="L1288" s="62" t="s">
        <v>75</v>
      </c>
      <c r="M1288" s="67"/>
      <c r="N1288" s="69" t="e">
        <f t="shared" si="47"/>
        <v>#DIV/0!</v>
      </c>
    </row>
    <row r="1289" spans="2:14" x14ac:dyDescent="0.25">
      <c r="B1289" s="57"/>
      <c r="C1289" s="64"/>
      <c r="D1289" s="58"/>
      <c r="E1289" s="58"/>
      <c r="F1289" s="65"/>
      <c r="G1289" s="65"/>
      <c r="H1289" s="66"/>
      <c r="I1289" s="60"/>
      <c r="J1289" s="60"/>
      <c r="K1289" s="61">
        <f t="shared" si="46"/>
        <v>0</v>
      </c>
      <c r="L1289" s="62" t="s">
        <v>75</v>
      </c>
      <c r="M1289" s="67"/>
      <c r="N1289" s="69" t="e">
        <f t="shared" si="47"/>
        <v>#DIV/0!</v>
      </c>
    </row>
    <row r="1290" spans="2:14" x14ac:dyDescent="0.25">
      <c r="B1290" s="57"/>
      <c r="C1290" s="64"/>
      <c r="D1290" s="58"/>
      <c r="E1290" s="58"/>
      <c r="F1290" s="65"/>
      <c r="G1290" s="65"/>
      <c r="H1290" s="66"/>
      <c r="I1290" s="60"/>
      <c r="J1290" s="60"/>
      <c r="K1290" s="61">
        <f t="shared" si="46"/>
        <v>0</v>
      </c>
      <c r="L1290" s="62" t="s">
        <v>75</v>
      </c>
      <c r="M1290" s="67"/>
      <c r="N1290" s="69" t="e">
        <f t="shared" si="47"/>
        <v>#DIV/0!</v>
      </c>
    </row>
    <row r="1291" spans="2:14" x14ac:dyDescent="0.25">
      <c r="B1291" s="57"/>
      <c r="C1291" s="64"/>
      <c r="D1291" s="58"/>
      <c r="E1291" s="58"/>
      <c r="F1291" s="65"/>
      <c r="G1291" s="65"/>
      <c r="H1291" s="66"/>
      <c r="I1291" s="60"/>
      <c r="J1291" s="60"/>
      <c r="K1291" s="61">
        <f t="shared" si="46"/>
        <v>0</v>
      </c>
      <c r="L1291" s="62" t="s">
        <v>75</v>
      </c>
      <c r="M1291" s="67"/>
      <c r="N1291" s="69" t="e">
        <f t="shared" si="47"/>
        <v>#DIV/0!</v>
      </c>
    </row>
    <row r="1292" spans="2:14" x14ac:dyDescent="0.25">
      <c r="B1292" s="57"/>
      <c r="C1292" s="64"/>
      <c r="D1292" s="58"/>
      <c r="E1292" s="58"/>
      <c r="F1292" s="65"/>
      <c r="G1292" s="65"/>
      <c r="H1292" s="66"/>
      <c r="I1292" s="60"/>
      <c r="J1292" s="60"/>
      <c r="K1292" s="61">
        <f t="shared" si="46"/>
        <v>0</v>
      </c>
      <c r="L1292" s="62" t="s">
        <v>75</v>
      </c>
      <c r="M1292" s="67"/>
      <c r="N1292" s="69" t="e">
        <f t="shared" si="47"/>
        <v>#DIV/0!</v>
      </c>
    </row>
    <row r="1293" spans="2:14" x14ac:dyDescent="0.25">
      <c r="B1293" s="57"/>
      <c r="C1293" s="64"/>
      <c r="D1293" s="58"/>
      <c r="E1293" s="58"/>
      <c r="F1293" s="65"/>
      <c r="G1293" s="65"/>
      <c r="H1293" s="66"/>
      <c r="I1293" s="60"/>
      <c r="J1293" s="60"/>
      <c r="K1293" s="61">
        <f t="shared" si="46"/>
        <v>0</v>
      </c>
      <c r="L1293" s="62" t="s">
        <v>75</v>
      </c>
      <c r="M1293" s="67"/>
      <c r="N1293" s="69" t="e">
        <f t="shared" si="47"/>
        <v>#DIV/0!</v>
      </c>
    </row>
    <row r="1294" spans="2:14" x14ac:dyDescent="0.25">
      <c r="B1294" s="57"/>
      <c r="C1294" s="64"/>
      <c r="D1294" s="58"/>
      <c r="E1294" s="58"/>
      <c r="F1294" s="65"/>
      <c r="G1294" s="65"/>
      <c r="H1294" s="66"/>
      <c r="I1294" s="60"/>
      <c r="J1294" s="60"/>
      <c r="K1294" s="61">
        <f t="shared" si="46"/>
        <v>0</v>
      </c>
      <c r="L1294" s="62" t="s">
        <v>75</v>
      </c>
      <c r="M1294" s="67"/>
      <c r="N1294" s="69" t="e">
        <f t="shared" si="47"/>
        <v>#DIV/0!</v>
      </c>
    </row>
    <row r="1295" spans="2:14" x14ac:dyDescent="0.25">
      <c r="B1295" s="57"/>
      <c r="C1295" s="64"/>
      <c r="D1295" s="58"/>
      <c r="E1295" s="58"/>
      <c r="F1295" s="65"/>
      <c r="G1295" s="65"/>
      <c r="H1295" s="66"/>
      <c r="I1295" s="60"/>
      <c r="J1295" s="60"/>
      <c r="K1295" s="61">
        <f t="shared" si="46"/>
        <v>0</v>
      </c>
      <c r="L1295" s="62" t="s">
        <v>75</v>
      </c>
      <c r="M1295" s="67"/>
      <c r="N1295" s="69" t="e">
        <f t="shared" si="47"/>
        <v>#DIV/0!</v>
      </c>
    </row>
    <row r="1296" spans="2:14" x14ac:dyDescent="0.25">
      <c r="B1296" s="57"/>
      <c r="C1296" s="64"/>
      <c r="D1296" s="58"/>
      <c r="E1296" s="58"/>
      <c r="F1296" s="65"/>
      <c r="G1296" s="65"/>
      <c r="H1296" s="66"/>
      <c r="I1296" s="60"/>
      <c r="J1296" s="60"/>
      <c r="K1296" s="61">
        <f t="shared" si="46"/>
        <v>0</v>
      </c>
      <c r="L1296" s="62" t="s">
        <v>75</v>
      </c>
      <c r="M1296" s="67"/>
      <c r="N1296" s="69" t="e">
        <f t="shared" si="47"/>
        <v>#DIV/0!</v>
      </c>
    </row>
    <row r="1297" spans="2:14" x14ac:dyDescent="0.25">
      <c r="B1297" s="57"/>
      <c r="C1297" s="64"/>
      <c r="D1297" s="58"/>
      <c r="E1297" s="58"/>
      <c r="F1297" s="65"/>
      <c r="G1297" s="65"/>
      <c r="H1297" s="66"/>
      <c r="I1297" s="60"/>
      <c r="J1297" s="60"/>
      <c r="K1297" s="61">
        <f t="shared" si="46"/>
        <v>0</v>
      </c>
      <c r="L1297" s="62" t="s">
        <v>75</v>
      </c>
      <c r="M1297" s="67"/>
      <c r="N1297" s="69" t="e">
        <f t="shared" si="47"/>
        <v>#DIV/0!</v>
      </c>
    </row>
    <row r="1298" spans="2:14" x14ac:dyDescent="0.25">
      <c r="B1298" s="57"/>
      <c r="C1298" s="64"/>
      <c r="D1298" s="58"/>
      <c r="E1298" s="58"/>
      <c r="F1298" s="65"/>
      <c r="G1298" s="65"/>
      <c r="H1298" s="66"/>
      <c r="I1298" s="60"/>
      <c r="J1298" s="60"/>
      <c r="K1298" s="61">
        <f t="shared" si="46"/>
        <v>0</v>
      </c>
      <c r="L1298" s="62" t="s">
        <v>75</v>
      </c>
      <c r="M1298" s="67"/>
      <c r="N1298" s="69" t="e">
        <f t="shared" si="47"/>
        <v>#DIV/0!</v>
      </c>
    </row>
    <row r="1299" spans="2:14" x14ac:dyDescent="0.25">
      <c r="B1299" s="57"/>
      <c r="C1299" s="64"/>
      <c r="D1299" s="58"/>
      <c r="E1299" s="58"/>
      <c r="F1299" s="65"/>
      <c r="G1299" s="65"/>
      <c r="H1299" s="66"/>
      <c r="I1299" s="60"/>
      <c r="J1299" s="60"/>
      <c r="K1299" s="61">
        <f t="shared" si="46"/>
        <v>0</v>
      </c>
      <c r="L1299" s="62" t="s">
        <v>75</v>
      </c>
      <c r="M1299" s="67"/>
      <c r="N1299" s="69" t="e">
        <f t="shared" si="47"/>
        <v>#DIV/0!</v>
      </c>
    </row>
    <row r="1300" spans="2:14" x14ac:dyDescent="0.25">
      <c r="B1300" s="57"/>
      <c r="C1300" s="64"/>
      <c r="D1300" s="58"/>
      <c r="E1300" s="58"/>
      <c r="F1300" s="65"/>
      <c r="G1300" s="65"/>
      <c r="H1300" s="66"/>
      <c r="I1300" s="60"/>
      <c r="J1300" s="60"/>
      <c r="K1300" s="61">
        <f t="shared" si="46"/>
        <v>0</v>
      </c>
      <c r="L1300" s="62" t="s">
        <v>75</v>
      </c>
      <c r="M1300" s="67"/>
      <c r="N1300" s="69" t="e">
        <f t="shared" si="47"/>
        <v>#DIV/0!</v>
      </c>
    </row>
    <row r="1301" spans="2:14" x14ac:dyDescent="0.25">
      <c r="B1301" s="57"/>
      <c r="C1301" s="64"/>
      <c r="D1301" s="58"/>
      <c r="E1301" s="58"/>
      <c r="F1301" s="65"/>
      <c r="G1301" s="65"/>
      <c r="H1301" s="66"/>
      <c r="I1301" s="60"/>
      <c r="J1301" s="60"/>
      <c r="K1301" s="61">
        <f t="shared" si="46"/>
        <v>0</v>
      </c>
      <c r="L1301" s="62" t="s">
        <v>75</v>
      </c>
      <c r="M1301" s="67"/>
      <c r="N1301" s="69" t="e">
        <f t="shared" si="47"/>
        <v>#DIV/0!</v>
      </c>
    </row>
    <row r="1302" spans="2:14" x14ac:dyDescent="0.25">
      <c r="B1302" s="57"/>
      <c r="C1302" s="64"/>
      <c r="D1302" s="58"/>
      <c r="E1302" s="58"/>
      <c r="F1302" s="65"/>
      <c r="G1302" s="65"/>
      <c r="H1302" s="66"/>
      <c r="I1302" s="60"/>
      <c r="J1302" s="60"/>
      <c r="K1302" s="61">
        <f t="shared" si="46"/>
        <v>0</v>
      </c>
      <c r="L1302" s="62" t="s">
        <v>75</v>
      </c>
      <c r="M1302" s="67"/>
      <c r="N1302" s="69" t="e">
        <f t="shared" si="47"/>
        <v>#DIV/0!</v>
      </c>
    </row>
    <row r="1303" spans="2:14" x14ac:dyDescent="0.25">
      <c r="B1303" s="57"/>
      <c r="C1303" s="64"/>
      <c r="D1303" s="58"/>
      <c r="E1303" s="58"/>
      <c r="F1303" s="65"/>
      <c r="G1303" s="65"/>
      <c r="H1303" s="66"/>
      <c r="I1303" s="60"/>
      <c r="J1303" s="60"/>
      <c r="K1303" s="61">
        <f t="shared" si="46"/>
        <v>0</v>
      </c>
      <c r="L1303" s="62" t="s">
        <v>75</v>
      </c>
      <c r="M1303" s="67"/>
      <c r="N1303" s="69" t="e">
        <f t="shared" si="47"/>
        <v>#DIV/0!</v>
      </c>
    </row>
    <row r="1304" spans="2:14" x14ac:dyDescent="0.25">
      <c r="B1304" s="57"/>
      <c r="C1304" s="64"/>
      <c r="D1304" s="58"/>
      <c r="E1304" s="58"/>
      <c r="F1304" s="65"/>
      <c r="G1304" s="65"/>
      <c r="H1304" s="66"/>
      <c r="I1304" s="60"/>
      <c r="J1304" s="60"/>
      <c r="K1304" s="61">
        <f t="shared" si="46"/>
        <v>0</v>
      </c>
      <c r="L1304" s="62" t="s">
        <v>75</v>
      </c>
      <c r="M1304" s="67"/>
      <c r="N1304" s="69" t="e">
        <f t="shared" si="47"/>
        <v>#DIV/0!</v>
      </c>
    </row>
    <row r="1305" spans="2:14" x14ac:dyDescent="0.25">
      <c r="B1305" s="57"/>
      <c r="C1305" s="64"/>
      <c r="D1305" s="58"/>
      <c r="E1305" s="58"/>
      <c r="F1305" s="65"/>
      <c r="G1305" s="65"/>
      <c r="H1305" s="66"/>
      <c r="I1305" s="60"/>
      <c r="J1305" s="60"/>
      <c r="K1305" s="61">
        <f t="shared" si="46"/>
        <v>0</v>
      </c>
      <c r="L1305" s="62" t="s">
        <v>75</v>
      </c>
      <c r="M1305" s="67"/>
      <c r="N1305" s="69" t="e">
        <f t="shared" si="47"/>
        <v>#DIV/0!</v>
      </c>
    </row>
    <row r="1306" spans="2:14" x14ac:dyDescent="0.25">
      <c r="B1306" s="57"/>
      <c r="C1306" s="64"/>
      <c r="D1306" s="58"/>
      <c r="E1306" s="58"/>
      <c r="F1306" s="65"/>
      <c r="G1306" s="65"/>
      <c r="H1306" s="66"/>
      <c r="I1306" s="60"/>
      <c r="J1306" s="60"/>
      <c r="K1306" s="61">
        <f t="shared" si="46"/>
        <v>0</v>
      </c>
      <c r="L1306" s="62" t="s">
        <v>75</v>
      </c>
      <c r="M1306" s="67"/>
      <c r="N1306" s="69" t="e">
        <f t="shared" si="47"/>
        <v>#DIV/0!</v>
      </c>
    </row>
    <row r="1307" spans="2:14" x14ac:dyDescent="0.25">
      <c r="B1307" s="57"/>
      <c r="C1307" s="64"/>
      <c r="D1307" s="58"/>
      <c r="E1307" s="58"/>
      <c r="F1307" s="65"/>
      <c r="G1307" s="65"/>
      <c r="H1307" s="66"/>
      <c r="I1307" s="60"/>
      <c r="J1307" s="60"/>
      <c r="K1307" s="61">
        <f t="shared" si="46"/>
        <v>0</v>
      </c>
      <c r="L1307" s="62" t="s">
        <v>75</v>
      </c>
      <c r="M1307" s="67"/>
      <c r="N1307" s="69" t="e">
        <f t="shared" si="47"/>
        <v>#DIV/0!</v>
      </c>
    </row>
    <row r="1308" spans="2:14" x14ac:dyDescent="0.25">
      <c r="B1308" s="57"/>
      <c r="C1308" s="64"/>
      <c r="D1308" s="58"/>
      <c r="E1308" s="58"/>
      <c r="F1308" s="65"/>
      <c r="G1308" s="65"/>
      <c r="H1308" s="66"/>
      <c r="I1308" s="60"/>
      <c r="J1308" s="60"/>
      <c r="K1308" s="61">
        <f t="shared" si="46"/>
        <v>0</v>
      </c>
      <c r="L1308" s="62" t="s">
        <v>75</v>
      </c>
      <c r="M1308" s="67"/>
      <c r="N1308" s="69" t="e">
        <f t="shared" si="47"/>
        <v>#DIV/0!</v>
      </c>
    </row>
    <row r="1309" spans="2:14" x14ac:dyDescent="0.25">
      <c r="B1309" s="57"/>
      <c r="C1309" s="64"/>
      <c r="D1309" s="58"/>
      <c r="E1309" s="58"/>
      <c r="F1309" s="65"/>
      <c r="G1309" s="65"/>
      <c r="H1309" s="66"/>
      <c r="I1309" s="60"/>
      <c r="J1309" s="60"/>
      <c r="K1309" s="61">
        <f t="shared" si="46"/>
        <v>0</v>
      </c>
      <c r="L1309" s="62" t="s">
        <v>75</v>
      </c>
      <c r="M1309" s="67"/>
      <c r="N1309" s="69" t="e">
        <f t="shared" si="47"/>
        <v>#DIV/0!</v>
      </c>
    </row>
    <row r="1310" spans="2:14" x14ac:dyDescent="0.25">
      <c r="B1310" s="57"/>
      <c r="C1310" s="64"/>
      <c r="D1310" s="58"/>
      <c r="E1310" s="58"/>
      <c r="F1310" s="65"/>
      <c r="G1310" s="65"/>
      <c r="H1310" s="66"/>
      <c r="I1310" s="60"/>
      <c r="J1310" s="60"/>
      <c r="K1310" s="61">
        <f t="shared" si="46"/>
        <v>0</v>
      </c>
      <c r="L1310" s="62" t="s">
        <v>75</v>
      </c>
      <c r="M1310" s="67"/>
      <c r="N1310" s="69" t="e">
        <f t="shared" si="47"/>
        <v>#DIV/0!</v>
      </c>
    </row>
    <row r="1311" spans="2:14" x14ac:dyDescent="0.25">
      <c r="B1311" s="57"/>
      <c r="C1311" s="64"/>
      <c r="D1311" s="58"/>
      <c r="E1311" s="58"/>
      <c r="F1311" s="65"/>
      <c r="G1311" s="65"/>
      <c r="H1311" s="66"/>
      <c r="I1311" s="60"/>
      <c r="J1311" s="60"/>
      <c r="K1311" s="61">
        <f t="shared" si="46"/>
        <v>0</v>
      </c>
      <c r="L1311" s="62" t="s">
        <v>75</v>
      </c>
      <c r="M1311" s="67"/>
      <c r="N1311" s="69" t="e">
        <f t="shared" si="47"/>
        <v>#DIV/0!</v>
      </c>
    </row>
    <row r="1312" spans="2:14" x14ac:dyDescent="0.25">
      <c r="B1312" s="57"/>
      <c r="C1312" s="64"/>
      <c r="D1312" s="58"/>
      <c r="E1312" s="58"/>
      <c r="F1312" s="65"/>
      <c r="G1312" s="65"/>
      <c r="H1312" s="66"/>
      <c r="I1312" s="60"/>
      <c r="J1312" s="60"/>
      <c r="K1312" s="61">
        <f t="shared" si="46"/>
        <v>0</v>
      </c>
      <c r="L1312" s="62" t="s">
        <v>75</v>
      </c>
      <c r="M1312" s="67"/>
      <c r="N1312" s="69" t="e">
        <f t="shared" si="47"/>
        <v>#DIV/0!</v>
      </c>
    </row>
    <row r="1313" spans="2:14" x14ac:dyDescent="0.25">
      <c r="B1313" s="57"/>
      <c r="C1313" s="64"/>
      <c r="D1313" s="58"/>
      <c r="E1313" s="58"/>
      <c r="F1313" s="65"/>
      <c r="G1313" s="65"/>
      <c r="H1313" s="66"/>
      <c r="I1313" s="60"/>
      <c r="J1313" s="60"/>
      <c r="K1313" s="61">
        <f t="shared" si="46"/>
        <v>0</v>
      </c>
      <c r="L1313" s="62" t="s">
        <v>75</v>
      </c>
      <c r="M1313" s="67"/>
      <c r="N1313" s="69" t="e">
        <f t="shared" si="47"/>
        <v>#DIV/0!</v>
      </c>
    </row>
    <row r="1314" spans="2:14" x14ac:dyDescent="0.25">
      <c r="B1314" s="57"/>
      <c r="C1314" s="64"/>
      <c r="D1314" s="58"/>
      <c r="E1314" s="58"/>
      <c r="F1314" s="65"/>
      <c r="G1314" s="65"/>
      <c r="H1314" s="66"/>
      <c r="I1314" s="60"/>
      <c r="J1314" s="60"/>
      <c r="K1314" s="61">
        <f t="shared" si="46"/>
        <v>0</v>
      </c>
      <c r="L1314" s="62" t="s">
        <v>75</v>
      </c>
      <c r="M1314" s="67"/>
      <c r="N1314" s="69" t="e">
        <f t="shared" si="47"/>
        <v>#DIV/0!</v>
      </c>
    </row>
    <row r="1315" spans="2:14" x14ac:dyDescent="0.25">
      <c r="B1315" s="57"/>
      <c r="C1315" s="64"/>
      <c r="D1315" s="58"/>
      <c r="E1315" s="58"/>
      <c r="F1315" s="65"/>
      <c r="G1315" s="65"/>
      <c r="H1315" s="66"/>
      <c r="I1315" s="60"/>
      <c r="J1315" s="60"/>
      <c r="K1315" s="61">
        <f t="shared" si="46"/>
        <v>0</v>
      </c>
      <c r="L1315" s="62" t="s">
        <v>75</v>
      </c>
      <c r="M1315" s="67"/>
      <c r="N1315" s="69" t="e">
        <f t="shared" si="47"/>
        <v>#DIV/0!</v>
      </c>
    </row>
    <row r="1316" spans="2:14" x14ac:dyDescent="0.25">
      <c r="B1316" s="57"/>
      <c r="C1316" s="64"/>
      <c r="D1316" s="58"/>
      <c r="E1316" s="58"/>
      <c r="F1316" s="65"/>
      <c r="G1316" s="65"/>
      <c r="H1316" s="66"/>
      <c r="I1316" s="60"/>
      <c r="J1316" s="60"/>
      <c r="K1316" s="61">
        <f t="shared" si="46"/>
        <v>0</v>
      </c>
      <c r="L1316" s="62" t="s">
        <v>75</v>
      </c>
      <c r="M1316" s="67"/>
      <c r="N1316" s="69" t="e">
        <f t="shared" si="47"/>
        <v>#DIV/0!</v>
      </c>
    </row>
    <row r="1317" spans="2:14" x14ac:dyDescent="0.25">
      <c r="B1317" s="57"/>
      <c r="C1317" s="64"/>
      <c r="D1317" s="58"/>
      <c r="E1317" s="58"/>
      <c r="F1317" s="65"/>
      <c r="G1317" s="65"/>
      <c r="H1317" s="66"/>
      <c r="I1317" s="60"/>
      <c r="J1317" s="60"/>
      <c r="K1317" s="61">
        <f t="shared" si="46"/>
        <v>0</v>
      </c>
      <c r="L1317" s="62" t="s">
        <v>75</v>
      </c>
      <c r="M1317" s="67"/>
      <c r="N1317" s="69" t="e">
        <f t="shared" si="47"/>
        <v>#DIV/0!</v>
      </c>
    </row>
    <row r="1318" spans="2:14" x14ac:dyDescent="0.25">
      <c r="B1318" s="57"/>
      <c r="C1318" s="64"/>
      <c r="D1318" s="58"/>
      <c r="E1318" s="58"/>
      <c r="F1318" s="65"/>
      <c r="G1318" s="65"/>
      <c r="H1318" s="66"/>
      <c r="I1318" s="60"/>
      <c r="J1318" s="60"/>
      <c r="K1318" s="61">
        <f t="shared" si="46"/>
        <v>0</v>
      </c>
      <c r="L1318" s="62" t="s">
        <v>75</v>
      </c>
      <c r="M1318" s="67"/>
      <c r="N1318" s="69" t="e">
        <f t="shared" si="47"/>
        <v>#DIV/0!</v>
      </c>
    </row>
    <row r="1319" spans="2:14" x14ac:dyDescent="0.25">
      <c r="B1319" s="57"/>
      <c r="C1319" s="64"/>
      <c r="D1319" s="58"/>
      <c r="E1319" s="58"/>
      <c r="F1319" s="65"/>
      <c r="G1319" s="65"/>
      <c r="H1319" s="66"/>
      <c r="I1319" s="60"/>
      <c r="J1319" s="60"/>
      <c r="K1319" s="61">
        <f t="shared" si="46"/>
        <v>0</v>
      </c>
      <c r="L1319" s="62" t="s">
        <v>75</v>
      </c>
      <c r="M1319" s="67"/>
      <c r="N1319" s="69" t="e">
        <f t="shared" si="47"/>
        <v>#DIV/0!</v>
      </c>
    </row>
    <row r="1320" spans="2:14" x14ac:dyDescent="0.25">
      <c r="B1320" s="57"/>
      <c r="C1320" s="64"/>
      <c r="D1320" s="58"/>
      <c r="E1320" s="58"/>
      <c r="F1320" s="65"/>
      <c r="G1320" s="65"/>
      <c r="H1320" s="66"/>
      <c r="I1320" s="60"/>
      <c r="J1320" s="60"/>
      <c r="K1320" s="61">
        <f t="shared" si="46"/>
        <v>0</v>
      </c>
      <c r="L1320" s="62" t="s">
        <v>75</v>
      </c>
      <c r="M1320" s="67"/>
      <c r="N1320" s="69" t="e">
        <f t="shared" si="47"/>
        <v>#DIV/0!</v>
      </c>
    </row>
    <row r="1321" spans="2:14" x14ac:dyDescent="0.25">
      <c r="B1321" s="57"/>
      <c r="C1321" s="64"/>
      <c r="D1321" s="58"/>
      <c r="E1321" s="58"/>
      <c r="F1321" s="65"/>
      <c r="G1321" s="65"/>
      <c r="H1321" s="66"/>
      <c r="I1321" s="60"/>
      <c r="J1321" s="60"/>
      <c r="K1321" s="61">
        <f t="shared" si="46"/>
        <v>0</v>
      </c>
      <c r="L1321" s="62" t="s">
        <v>75</v>
      </c>
      <c r="M1321" s="67"/>
      <c r="N1321" s="69" t="e">
        <f t="shared" si="47"/>
        <v>#DIV/0!</v>
      </c>
    </row>
    <row r="1322" spans="2:14" x14ac:dyDescent="0.25">
      <c r="B1322" s="57"/>
      <c r="C1322" s="64"/>
      <c r="D1322" s="58"/>
      <c r="E1322" s="58"/>
      <c r="F1322" s="65"/>
      <c r="G1322" s="65"/>
      <c r="H1322" s="66"/>
      <c r="I1322" s="60"/>
      <c r="J1322" s="60"/>
      <c r="K1322" s="61">
        <f t="shared" si="46"/>
        <v>0</v>
      </c>
      <c r="L1322" s="62" t="s">
        <v>75</v>
      </c>
      <c r="M1322" s="67"/>
      <c r="N1322" s="69" t="e">
        <f t="shared" si="47"/>
        <v>#DIV/0!</v>
      </c>
    </row>
    <row r="1323" spans="2:14" x14ac:dyDescent="0.25">
      <c r="B1323" s="57"/>
      <c r="C1323" s="64"/>
      <c r="D1323" s="58"/>
      <c r="E1323" s="58"/>
      <c r="F1323" s="65"/>
      <c r="G1323" s="65"/>
      <c r="H1323" s="66"/>
      <c r="I1323" s="60"/>
      <c r="J1323" s="60"/>
      <c r="K1323" s="61">
        <f t="shared" si="46"/>
        <v>0</v>
      </c>
      <c r="L1323" s="62" t="s">
        <v>75</v>
      </c>
      <c r="M1323" s="67"/>
      <c r="N1323" s="69" t="e">
        <f t="shared" si="47"/>
        <v>#DIV/0!</v>
      </c>
    </row>
    <row r="1324" spans="2:14" x14ac:dyDescent="0.25">
      <c r="B1324" s="57"/>
      <c r="C1324" s="64"/>
      <c r="D1324" s="58"/>
      <c r="E1324" s="58"/>
      <c r="F1324" s="65"/>
      <c r="G1324" s="65"/>
      <c r="H1324" s="66"/>
      <c r="I1324" s="60"/>
      <c r="J1324" s="60"/>
      <c r="K1324" s="61">
        <f t="shared" si="46"/>
        <v>0</v>
      </c>
      <c r="L1324" s="62" t="s">
        <v>75</v>
      </c>
      <c r="M1324" s="67"/>
      <c r="N1324" s="69" t="e">
        <f t="shared" si="47"/>
        <v>#DIV/0!</v>
      </c>
    </row>
    <row r="1325" spans="2:14" x14ac:dyDescent="0.25">
      <c r="B1325" s="57"/>
      <c r="C1325" s="64"/>
      <c r="D1325" s="58"/>
      <c r="E1325" s="58"/>
      <c r="F1325" s="65"/>
      <c r="G1325" s="65"/>
      <c r="H1325" s="66"/>
      <c r="I1325" s="60"/>
      <c r="J1325" s="60"/>
      <c r="K1325" s="61">
        <f t="shared" si="46"/>
        <v>0</v>
      </c>
      <c r="L1325" s="62" t="s">
        <v>75</v>
      </c>
      <c r="M1325" s="67"/>
      <c r="N1325" s="69" t="e">
        <f t="shared" si="47"/>
        <v>#DIV/0!</v>
      </c>
    </row>
    <row r="1326" spans="2:14" x14ac:dyDescent="0.25">
      <c r="B1326" s="57"/>
      <c r="C1326" s="64"/>
      <c r="D1326" s="58"/>
      <c r="E1326" s="58"/>
      <c r="F1326" s="65"/>
      <c r="G1326" s="65"/>
      <c r="H1326" s="66"/>
      <c r="I1326" s="60"/>
      <c r="J1326" s="60"/>
      <c r="K1326" s="61">
        <f t="shared" si="46"/>
        <v>0</v>
      </c>
      <c r="L1326" s="62" t="s">
        <v>75</v>
      </c>
      <c r="M1326" s="67"/>
      <c r="N1326" s="69" t="e">
        <f t="shared" si="47"/>
        <v>#DIV/0!</v>
      </c>
    </row>
    <row r="1327" spans="2:14" x14ac:dyDescent="0.25">
      <c r="B1327" s="57"/>
      <c r="C1327" s="64"/>
      <c r="D1327" s="58"/>
      <c r="E1327" s="58"/>
      <c r="F1327" s="65"/>
      <c r="G1327" s="65"/>
      <c r="H1327" s="66"/>
      <c r="I1327" s="60"/>
      <c r="J1327" s="60"/>
      <c r="K1327" s="61">
        <f t="shared" si="46"/>
        <v>0</v>
      </c>
      <c r="L1327" s="62" t="s">
        <v>75</v>
      </c>
      <c r="M1327" s="67"/>
      <c r="N1327" s="69" t="e">
        <f t="shared" si="47"/>
        <v>#DIV/0!</v>
      </c>
    </row>
    <row r="1328" spans="2:14" x14ac:dyDescent="0.25">
      <c r="B1328" s="57"/>
      <c r="C1328" s="64"/>
      <c r="D1328" s="58"/>
      <c r="E1328" s="58"/>
      <c r="F1328" s="65"/>
      <c r="G1328" s="65"/>
      <c r="H1328" s="66"/>
      <c r="I1328" s="60"/>
      <c r="J1328" s="60"/>
      <c r="K1328" s="61">
        <f t="shared" si="46"/>
        <v>0</v>
      </c>
      <c r="L1328" s="62" t="s">
        <v>75</v>
      </c>
      <c r="M1328" s="67"/>
      <c r="N1328" s="69" t="e">
        <f t="shared" si="47"/>
        <v>#DIV/0!</v>
      </c>
    </row>
    <row r="1329" spans="2:14" x14ac:dyDescent="0.25">
      <c r="B1329" s="57"/>
      <c r="C1329" s="64"/>
      <c r="D1329" s="58"/>
      <c r="E1329" s="58"/>
      <c r="F1329" s="65"/>
      <c r="G1329" s="65"/>
      <c r="H1329" s="66"/>
      <c r="I1329" s="60"/>
      <c r="J1329" s="60"/>
      <c r="K1329" s="61">
        <f t="shared" si="46"/>
        <v>0</v>
      </c>
      <c r="L1329" s="62" t="s">
        <v>75</v>
      </c>
      <c r="M1329" s="67"/>
      <c r="N1329" s="69" t="e">
        <f t="shared" si="47"/>
        <v>#DIV/0!</v>
      </c>
    </row>
    <row r="1330" spans="2:14" x14ac:dyDescent="0.25">
      <c r="B1330" s="57"/>
      <c r="C1330" s="64"/>
      <c r="D1330" s="58"/>
      <c r="E1330" s="58"/>
      <c r="F1330" s="65"/>
      <c r="G1330" s="65"/>
      <c r="H1330" s="66"/>
      <c r="I1330" s="60"/>
      <c r="J1330" s="60"/>
      <c r="K1330" s="61">
        <f t="shared" si="46"/>
        <v>0</v>
      </c>
      <c r="L1330" s="62" t="s">
        <v>75</v>
      </c>
      <c r="M1330" s="67"/>
      <c r="N1330" s="69" t="e">
        <f t="shared" si="47"/>
        <v>#DIV/0!</v>
      </c>
    </row>
    <row r="1331" spans="2:14" x14ac:dyDescent="0.25">
      <c r="B1331" s="57"/>
      <c r="C1331" s="64"/>
      <c r="D1331" s="58"/>
      <c r="E1331" s="58"/>
      <c r="F1331" s="65"/>
      <c r="G1331" s="65"/>
      <c r="H1331" s="66"/>
      <c r="I1331" s="60"/>
      <c r="J1331" s="60"/>
      <c r="K1331" s="61">
        <f t="shared" si="46"/>
        <v>0</v>
      </c>
      <c r="L1331" s="62" t="s">
        <v>75</v>
      </c>
      <c r="M1331" s="67"/>
      <c r="N1331" s="69" t="e">
        <f t="shared" si="47"/>
        <v>#DIV/0!</v>
      </c>
    </row>
    <row r="1332" spans="2:14" x14ac:dyDescent="0.25">
      <c r="B1332" s="57"/>
      <c r="C1332" s="64"/>
      <c r="D1332" s="58"/>
      <c r="E1332" s="58"/>
      <c r="F1332" s="65"/>
      <c r="G1332" s="65"/>
      <c r="H1332" s="66"/>
      <c r="I1332" s="60"/>
      <c r="J1332" s="60"/>
      <c r="K1332" s="61">
        <f t="shared" si="46"/>
        <v>0</v>
      </c>
      <c r="L1332" s="62" t="s">
        <v>75</v>
      </c>
      <c r="M1332" s="67"/>
      <c r="N1332" s="69" t="e">
        <f t="shared" si="47"/>
        <v>#DIV/0!</v>
      </c>
    </row>
    <row r="1333" spans="2:14" x14ac:dyDescent="0.25">
      <c r="B1333" s="57"/>
      <c r="C1333" s="64"/>
      <c r="D1333" s="58"/>
      <c r="E1333" s="58"/>
      <c r="F1333" s="65"/>
      <c r="G1333" s="65"/>
      <c r="H1333" s="66"/>
      <c r="I1333" s="60"/>
      <c r="J1333" s="60"/>
      <c r="K1333" s="61">
        <f t="shared" si="46"/>
        <v>0</v>
      </c>
      <c r="L1333" s="62" t="s">
        <v>75</v>
      </c>
      <c r="M1333" s="67"/>
      <c r="N1333" s="69" t="e">
        <f t="shared" si="47"/>
        <v>#DIV/0!</v>
      </c>
    </row>
    <row r="1334" spans="2:14" x14ac:dyDescent="0.25">
      <c r="B1334" s="57"/>
      <c r="C1334" s="64"/>
      <c r="D1334" s="58"/>
      <c r="E1334" s="58"/>
      <c r="F1334" s="65"/>
      <c r="G1334" s="65"/>
      <c r="H1334" s="66"/>
      <c r="I1334" s="60"/>
      <c r="J1334" s="60"/>
      <c r="K1334" s="61">
        <f t="shared" si="46"/>
        <v>0</v>
      </c>
      <c r="L1334" s="62" t="s">
        <v>75</v>
      </c>
      <c r="M1334" s="67"/>
      <c r="N1334" s="69" t="e">
        <f t="shared" si="47"/>
        <v>#DIV/0!</v>
      </c>
    </row>
    <row r="1335" spans="2:14" x14ac:dyDescent="0.25">
      <c r="B1335" s="57"/>
      <c r="C1335" s="64"/>
      <c r="D1335" s="58"/>
      <c r="E1335" s="58"/>
      <c r="F1335" s="65"/>
      <c r="G1335" s="65"/>
      <c r="H1335" s="66"/>
      <c r="I1335" s="60"/>
      <c r="J1335" s="60"/>
      <c r="K1335" s="61">
        <f t="shared" si="46"/>
        <v>0</v>
      </c>
      <c r="L1335" s="62" t="s">
        <v>75</v>
      </c>
      <c r="M1335" s="67"/>
      <c r="N1335" s="69" t="e">
        <f t="shared" si="47"/>
        <v>#DIV/0!</v>
      </c>
    </row>
    <row r="1336" spans="2:14" x14ac:dyDescent="0.25">
      <c r="B1336" s="57"/>
      <c r="C1336" s="64"/>
      <c r="D1336" s="58"/>
      <c r="E1336" s="58"/>
      <c r="F1336" s="65"/>
      <c r="G1336" s="65"/>
      <c r="H1336" s="66"/>
      <c r="I1336" s="60"/>
      <c r="J1336" s="60"/>
      <c r="K1336" s="61">
        <f t="shared" si="46"/>
        <v>0</v>
      </c>
      <c r="L1336" s="62" t="s">
        <v>75</v>
      </c>
      <c r="M1336" s="67"/>
      <c r="N1336" s="69" t="e">
        <f t="shared" si="47"/>
        <v>#DIV/0!</v>
      </c>
    </row>
    <row r="1337" spans="2:14" x14ac:dyDescent="0.25">
      <c r="B1337" s="57"/>
      <c r="C1337" s="64"/>
      <c r="D1337" s="58"/>
      <c r="E1337" s="58"/>
      <c r="F1337" s="65"/>
      <c r="G1337" s="65"/>
      <c r="H1337" s="66"/>
      <c r="I1337" s="60"/>
      <c r="J1337" s="60"/>
      <c r="K1337" s="61">
        <f t="shared" si="46"/>
        <v>0</v>
      </c>
      <c r="L1337" s="62" t="s">
        <v>75</v>
      </c>
      <c r="M1337" s="67"/>
      <c r="N1337" s="69" t="e">
        <f t="shared" si="47"/>
        <v>#DIV/0!</v>
      </c>
    </row>
    <row r="1338" spans="2:14" x14ac:dyDescent="0.25">
      <c r="B1338" s="57"/>
      <c r="C1338" s="64"/>
      <c r="D1338" s="58"/>
      <c r="E1338" s="58"/>
      <c r="F1338" s="65"/>
      <c r="G1338" s="65"/>
      <c r="H1338" s="66"/>
      <c r="I1338" s="60"/>
      <c r="J1338" s="60"/>
      <c r="K1338" s="61">
        <f t="shared" ref="K1338:K1401" si="48">+J1338-I1338</f>
        <v>0</v>
      </c>
      <c r="L1338" s="62" t="s">
        <v>75</v>
      </c>
      <c r="M1338" s="67"/>
      <c r="N1338" s="69" t="e">
        <f t="shared" ref="N1338:N1401" si="49">+K1339/M1339</f>
        <v>#DIV/0!</v>
      </c>
    </row>
    <row r="1339" spans="2:14" x14ac:dyDescent="0.25">
      <c r="B1339" s="57"/>
      <c r="C1339" s="64"/>
      <c r="D1339" s="58"/>
      <c r="E1339" s="58"/>
      <c r="F1339" s="65"/>
      <c r="G1339" s="65"/>
      <c r="H1339" s="66"/>
      <c r="I1339" s="60"/>
      <c r="J1339" s="60"/>
      <c r="K1339" s="61">
        <f t="shared" si="48"/>
        <v>0</v>
      </c>
      <c r="L1339" s="62" t="s">
        <v>75</v>
      </c>
      <c r="M1339" s="67"/>
      <c r="N1339" s="69" t="e">
        <f t="shared" si="49"/>
        <v>#DIV/0!</v>
      </c>
    </row>
    <row r="1340" spans="2:14" x14ac:dyDescent="0.25">
      <c r="B1340" s="57"/>
      <c r="C1340" s="64"/>
      <c r="D1340" s="58"/>
      <c r="E1340" s="58"/>
      <c r="F1340" s="65"/>
      <c r="G1340" s="65"/>
      <c r="H1340" s="66"/>
      <c r="I1340" s="60"/>
      <c r="J1340" s="60"/>
      <c r="K1340" s="61">
        <f t="shared" si="48"/>
        <v>0</v>
      </c>
      <c r="L1340" s="62" t="s">
        <v>75</v>
      </c>
      <c r="M1340" s="67"/>
      <c r="N1340" s="69" t="e">
        <f t="shared" si="49"/>
        <v>#DIV/0!</v>
      </c>
    </row>
    <row r="1341" spans="2:14" x14ac:dyDescent="0.25">
      <c r="B1341" s="57"/>
      <c r="C1341" s="64"/>
      <c r="D1341" s="58"/>
      <c r="E1341" s="58"/>
      <c r="F1341" s="65"/>
      <c r="G1341" s="65"/>
      <c r="H1341" s="66"/>
      <c r="I1341" s="60"/>
      <c r="J1341" s="60"/>
      <c r="K1341" s="61">
        <f t="shared" si="48"/>
        <v>0</v>
      </c>
      <c r="L1341" s="62" t="s">
        <v>75</v>
      </c>
      <c r="M1341" s="67"/>
      <c r="N1341" s="69" t="e">
        <f t="shared" si="49"/>
        <v>#DIV/0!</v>
      </c>
    </row>
    <row r="1342" spans="2:14" x14ac:dyDescent="0.25">
      <c r="B1342" s="57"/>
      <c r="C1342" s="64"/>
      <c r="D1342" s="58"/>
      <c r="E1342" s="58"/>
      <c r="F1342" s="65"/>
      <c r="G1342" s="65"/>
      <c r="H1342" s="66"/>
      <c r="I1342" s="60"/>
      <c r="J1342" s="60"/>
      <c r="K1342" s="61">
        <f t="shared" si="48"/>
        <v>0</v>
      </c>
      <c r="L1342" s="62" t="s">
        <v>75</v>
      </c>
      <c r="M1342" s="67"/>
      <c r="N1342" s="69" t="e">
        <f t="shared" si="49"/>
        <v>#DIV/0!</v>
      </c>
    </row>
    <row r="1343" spans="2:14" x14ac:dyDescent="0.25">
      <c r="B1343" s="57"/>
      <c r="C1343" s="64"/>
      <c r="D1343" s="58"/>
      <c r="E1343" s="58"/>
      <c r="F1343" s="65"/>
      <c r="G1343" s="65"/>
      <c r="H1343" s="66"/>
      <c r="I1343" s="60"/>
      <c r="J1343" s="60"/>
      <c r="K1343" s="61">
        <f t="shared" si="48"/>
        <v>0</v>
      </c>
      <c r="L1343" s="62" t="s">
        <v>75</v>
      </c>
      <c r="M1343" s="67"/>
      <c r="N1343" s="69" t="e">
        <f t="shared" si="49"/>
        <v>#DIV/0!</v>
      </c>
    </row>
    <row r="1344" spans="2:14" x14ac:dyDescent="0.25">
      <c r="B1344" s="57"/>
      <c r="C1344" s="64"/>
      <c r="D1344" s="58"/>
      <c r="E1344" s="58"/>
      <c r="F1344" s="65"/>
      <c r="G1344" s="65"/>
      <c r="H1344" s="66"/>
      <c r="I1344" s="60"/>
      <c r="J1344" s="60"/>
      <c r="K1344" s="61">
        <f t="shared" si="48"/>
        <v>0</v>
      </c>
      <c r="L1344" s="62" t="s">
        <v>75</v>
      </c>
      <c r="M1344" s="67"/>
      <c r="N1344" s="69" t="e">
        <f t="shared" si="49"/>
        <v>#DIV/0!</v>
      </c>
    </row>
    <row r="1345" spans="2:14" x14ac:dyDescent="0.25">
      <c r="B1345" s="57"/>
      <c r="C1345" s="64"/>
      <c r="D1345" s="58"/>
      <c r="E1345" s="58"/>
      <c r="F1345" s="65"/>
      <c r="G1345" s="65"/>
      <c r="H1345" s="66"/>
      <c r="I1345" s="60"/>
      <c r="J1345" s="60"/>
      <c r="K1345" s="61">
        <f t="shared" si="48"/>
        <v>0</v>
      </c>
      <c r="L1345" s="62" t="s">
        <v>75</v>
      </c>
      <c r="M1345" s="67"/>
      <c r="N1345" s="69" t="e">
        <f t="shared" si="49"/>
        <v>#DIV/0!</v>
      </c>
    </row>
    <row r="1346" spans="2:14" x14ac:dyDescent="0.25">
      <c r="B1346" s="57"/>
      <c r="C1346" s="64"/>
      <c r="D1346" s="58"/>
      <c r="E1346" s="58"/>
      <c r="F1346" s="65"/>
      <c r="G1346" s="65"/>
      <c r="H1346" s="66"/>
      <c r="I1346" s="60"/>
      <c r="J1346" s="60"/>
      <c r="K1346" s="61">
        <f t="shared" si="48"/>
        <v>0</v>
      </c>
      <c r="L1346" s="62" t="s">
        <v>75</v>
      </c>
      <c r="M1346" s="67"/>
      <c r="N1346" s="69" t="e">
        <f t="shared" si="49"/>
        <v>#DIV/0!</v>
      </c>
    </row>
    <row r="1347" spans="2:14" x14ac:dyDescent="0.25">
      <c r="B1347" s="57"/>
      <c r="C1347" s="64"/>
      <c r="D1347" s="58"/>
      <c r="E1347" s="58"/>
      <c r="F1347" s="65"/>
      <c r="G1347" s="65"/>
      <c r="H1347" s="66"/>
      <c r="I1347" s="60"/>
      <c r="J1347" s="60"/>
      <c r="K1347" s="61">
        <f t="shared" si="48"/>
        <v>0</v>
      </c>
      <c r="L1347" s="62" t="s">
        <v>75</v>
      </c>
      <c r="M1347" s="67"/>
      <c r="N1347" s="69" t="e">
        <f t="shared" si="49"/>
        <v>#DIV/0!</v>
      </c>
    </row>
    <row r="1348" spans="2:14" x14ac:dyDescent="0.25">
      <c r="B1348" s="57"/>
      <c r="C1348" s="64"/>
      <c r="D1348" s="58"/>
      <c r="E1348" s="58"/>
      <c r="F1348" s="65"/>
      <c r="G1348" s="65"/>
      <c r="H1348" s="66"/>
      <c r="I1348" s="60"/>
      <c r="J1348" s="60"/>
      <c r="K1348" s="61">
        <f t="shared" si="48"/>
        <v>0</v>
      </c>
      <c r="L1348" s="62" t="s">
        <v>75</v>
      </c>
      <c r="M1348" s="67"/>
      <c r="N1348" s="69" t="e">
        <f t="shared" si="49"/>
        <v>#DIV/0!</v>
      </c>
    </row>
    <row r="1349" spans="2:14" x14ac:dyDescent="0.25">
      <c r="B1349" s="57"/>
      <c r="C1349" s="64"/>
      <c r="D1349" s="58"/>
      <c r="E1349" s="58"/>
      <c r="F1349" s="65"/>
      <c r="G1349" s="65"/>
      <c r="H1349" s="66"/>
      <c r="I1349" s="60"/>
      <c r="J1349" s="60"/>
      <c r="K1349" s="61">
        <f t="shared" si="48"/>
        <v>0</v>
      </c>
      <c r="L1349" s="62" t="s">
        <v>75</v>
      </c>
      <c r="M1349" s="67"/>
      <c r="N1349" s="69" t="e">
        <f t="shared" si="49"/>
        <v>#DIV/0!</v>
      </c>
    </row>
    <row r="1350" spans="2:14" x14ac:dyDescent="0.25">
      <c r="B1350" s="57"/>
      <c r="C1350" s="64"/>
      <c r="D1350" s="58"/>
      <c r="E1350" s="58"/>
      <c r="F1350" s="65"/>
      <c r="G1350" s="65"/>
      <c r="H1350" s="66"/>
      <c r="I1350" s="60"/>
      <c r="J1350" s="60"/>
      <c r="K1350" s="61">
        <f t="shared" si="48"/>
        <v>0</v>
      </c>
      <c r="L1350" s="62" t="s">
        <v>75</v>
      </c>
      <c r="M1350" s="67"/>
      <c r="N1350" s="69" t="e">
        <f t="shared" si="49"/>
        <v>#DIV/0!</v>
      </c>
    </row>
    <row r="1351" spans="2:14" x14ac:dyDescent="0.25">
      <c r="B1351" s="57"/>
      <c r="C1351" s="64"/>
      <c r="D1351" s="58"/>
      <c r="E1351" s="58"/>
      <c r="F1351" s="65"/>
      <c r="G1351" s="65"/>
      <c r="H1351" s="66"/>
      <c r="I1351" s="60"/>
      <c r="J1351" s="60"/>
      <c r="K1351" s="61">
        <f t="shared" si="48"/>
        <v>0</v>
      </c>
      <c r="L1351" s="62" t="s">
        <v>75</v>
      </c>
      <c r="M1351" s="67"/>
      <c r="N1351" s="69" t="e">
        <f t="shared" si="49"/>
        <v>#DIV/0!</v>
      </c>
    </row>
    <row r="1352" spans="2:14" x14ac:dyDescent="0.25">
      <c r="B1352" s="57"/>
      <c r="C1352" s="64"/>
      <c r="D1352" s="58"/>
      <c r="E1352" s="58"/>
      <c r="F1352" s="65"/>
      <c r="G1352" s="65"/>
      <c r="H1352" s="66"/>
      <c r="I1352" s="60"/>
      <c r="J1352" s="60"/>
      <c r="K1352" s="61">
        <f t="shared" si="48"/>
        <v>0</v>
      </c>
      <c r="L1352" s="62" t="s">
        <v>75</v>
      </c>
      <c r="M1352" s="67"/>
      <c r="N1352" s="69" t="e">
        <f t="shared" si="49"/>
        <v>#DIV/0!</v>
      </c>
    </row>
    <row r="1353" spans="2:14" x14ac:dyDescent="0.25">
      <c r="B1353" s="57"/>
      <c r="C1353" s="64"/>
      <c r="D1353" s="58"/>
      <c r="E1353" s="58"/>
      <c r="F1353" s="65"/>
      <c r="G1353" s="65"/>
      <c r="H1353" s="66"/>
      <c r="I1353" s="60"/>
      <c r="J1353" s="60"/>
      <c r="K1353" s="61">
        <f t="shared" si="48"/>
        <v>0</v>
      </c>
      <c r="L1353" s="62" t="s">
        <v>75</v>
      </c>
      <c r="M1353" s="67"/>
      <c r="N1353" s="69" t="e">
        <f t="shared" si="49"/>
        <v>#DIV/0!</v>
      </c>
    </row>
    <row r="1354" spans="2:14" x14ac:dyDescent="0.25">
      <c r="B1354" s="57"/>
      <c r="C1354" s="64"/>
      <c r="D1354" s="58"/>
      <c r="E1354" s="58"/>
      <c r="F1354" s="65"/>
      <c r="G1354" s="65"/>
      <c r="H1354" s="66"/>
      <c r="I1354" s="60"/>
      <c r="J1354" s="60"/>
      <c r="K1354" s="61">
        <f t="shared" si="48"/>
        <v>0</v>
      </c>
      <c r="L1354" s="62" t="s">
        <v>75</v>
      </c>
      <c r="M1354" s="67"/>
      <c r="N1354" s="69" t="e">
        <f t="shared" si="49"/>
        <v>#DIV/0!</v>
      </c>
    </row>
    <row r="1355" spans="2:14" x14ac:dyDescent="0.25">
      <c r="B1355" s="57"/>
      <c r="C1355" s="64"/>
      <c r="D1355" s="58"/>
      <c r="E1355" s="58"/>
      <c r="F1355" s="65"/>
      <c r="G1355" s="65"/>
      <c r="H1355" s="66"/>
      <c r="I1355" s="60"/>
      <c r="J1355" s="60"/>
      <c r="K1355" s="61">
        <f t="shared" si="48"/>
        <v>0</v>
      </c>
      <c r="L1355" s="62" t="s">
        <v>75</v>
      </c>
      <c r="M1355" s="67"/>
      <c r="N1355" s="69" t="e">
        <f t="shared" si="49"/>
        <v>#DIV/0!</v>
      </c>
    </row>
    <row r="1356" spans="2:14" x14ac:dyDescent="0.25">
      <c r="B1356" s="57"/>
      <c r="C1356" s="64"/>
      <c r="D1356" s="58"/>
      <c r="E1356" s="58"/>
      <c r="F1356" s="65"/>
      <c r="G1356" s="65"/>
      <c r="H1356" s="66"/>
      <c r="I1356" s="60"/>
      <c r="J1356" s="60"/>
      <c r="K1356" s="61">
        <f t="shared" si="48"/>
        <v>0</v>
      </c>
      <c r="L1356" s="62" t="s">
        <v>75</v>
      </c>
      <c r="M1356" s="67"/>
      <c r="N1356" s="69" t="e">
        <f t="shared" si="49"/>
        <v>#DIV/0!</v>
      </c>
    </row>
    <row r="1357" spans="2:14" x14ac:dyDescent="0.25">
      <c r="B1357" s="57"/>
      <c r="C1357" s="64"/>
      <c r="D1357" s="58"/>
      <c r="E1357" s="58"/>
      <c r="F1357" s="65"/>
      <c r="G1357" s="65"/>
      <c r="H1357" s="66"/>
      <c r="I1357" s="60"/>
      <c r="J1357" s="60"/>
      <c r="K1357" s="61">
        <f t="shared" si="48"/>
        <v>0</v>
      </c>
      <c r="L1357" s="62" t="s">
        <v>75</v>
      </c>
      <c r="M1357" s="67"/>
      <c r="N1357" s="69" t="e">
        <f t="shared" si="49"/>
        <v>#DIV/0!</v>
      </c>
    </row>
    <row r="1358" spans="2:14" x14ac:dyDescent="0.25">
      <c r="B1358" s="57"/>
      <c r="C1358" s="64"/>
      <c r="D1358" s="58"/>
      <c r="E1358" s="58"/>
      <c r="F1358" s="65"/>
      <c r="G1358" s="65"/>
      <c r="H1358" s="66"/>
      <c r="I1358" s="60"/>
      <c r="J1358" s="60"/>
      <c r="K1358" s="61">
        <f t="shared" si="48"/>
        <v>0</v>
      </c>
      <c r="L1358" s="62" t="s">
        <v>75</v>
      </c>
      <c r="M1358" s="67"/>
      <c r="N1358" s="69" t="e">
        <f t="shared" si="49"/>
        <v>#DIV/0!</v>
      </c>
    </row>
    <row r="1359" spans="2:14" x14ac:dyDescent="0.25">
      <c r="B1359" s="57"/>
      <c r="C1359" s="64"/>
      <c r="D1359" s="58"/>
      <c r="E1359" s="58"/>
      <c r="F1359" s="65"/>
      <c r="G1359" s="65"/>
      <c r="H1359" s="66"/>
      <c r="I1359" s="60"/>
      <c r="J1359" s="60"/>
      <c r="K1359" s="61">
        <f t="shared" si="48"/>
        <v>0</v>
      </c>
      <c r="L1359" s="62" t="s">
        <v>75</v>
      </c>
      <c r="M1359" s="67"/>
      <c r="N1359" s="69" t="e">
        <f t="shared" si="49"/>
        <v>#DIV/0!</v>
      </c>
    </row>
    <row r="1360" spans="2:14" x14ac:dyDescent="0.25">
      <c r="B1360" s="57"/>
      <c r="C1360" s="64"/>
      <c r="D1360" s="58"/>
      <c r="E1360" s="58"/>
      <c r="F1360" s="65"/>
      <c r="G1360" s="65"/>
      <c r="H1360" s="66"/>
      <c r="I1360" s="60"/>
      <c r="J1360" s="60"/>
      <c r="K1360" s="61">
        <f t="shared" si="48"/>
        <v>0</v>
      </c>
      <c r="L1360" s="62" t="s">
        <v>75</v>
      </c>
      <c r="M1360" s="67"/>
      <c r="N1360" s="69" t="e">
        <f t="shared" si="49"/>
        <v>#DIV/0!</v>
      </c>
    </row>
    <row r="1361" spans="2:14" x14ac:dyDescent="0.25">
      <c r="B1361" s="57"/>
      <c r="C1361" s="64"/>
      <c r="D1361" s="58"/>
      <c r="E1361" s="58"/>
      <c r="F1361" s="65"/>
      <c r="G1361" s="65"/>
      <c r="H1361" s="66"/>
      <c r="I1361" s="60"/>
      <c r="J1361" s="60"/>
      <c r="K1361" s="61">
        <f t="shared" si="48"/>
        <v>0</v>
      </c>
      <c r="L1361" s="62" t="s">
        <v>75</v>
      </c>
      <c r="M1361" s="67"/>
      <c r="N1361" s="69" t="e">
        <f t="shared" si="49"/>
        <v>#DIV/0!</v>
      </c>
    </row>
    <row r="1362" spans="2:14" x14ac:dyDescent="0.25">
      <c r="B1362" s="57"/>
      <c r="C1362" s="64"/>
      <c r="D1362" s="58"/>
      <c r="E1362" s="58"/>
      <c r="F1362" s="65"/>
      <c r="G1362" s="65"/>
      <c r="H1362" s="66"/>
      <c r="I1362" s="60"/>
      <c r="J1362" s="60"/>
      <c r="K1362" s="61">
        <f t="shared" si="48"/>
        <v>0</v>
      </c>
      <c r="L1362" s="62" t="s">
        <v>75</v>
      </c>
      <c r="M1362" s="67"/>
      <c r="N1362" s="69" t="e">
        <f t="shared" si="49"/>
        <v>#DIV/0!</v>
      </c>
    </row>
    <row r="1363" spans="2:14" x14ac:dyDescent="0.25">
      <c r="B1363" s="57"/>
      <c r="C1363" s="64"/>
      <c r="D1363" s="58"/>
      <c r="E1363" s="58"/>
      <c r="F1363" s="65"/>
      <c r="G1363" s="65"/>
      <c r="H1363" s="66"/>
      <c r="I1363" s="60"/>
      <c r="J1363" s="60"/>
      <c r="K1363" s="61">
        <f t="shared" si="48"/>
        <v>0</v>
      </c>
      <c r="L1363" s="62" t="s">
        <v>75</v>
      </c>
      <c r="M1363" s="67"/>
      <c r="N1363" s="69" t="e">
        <f t="shared" si="49"/>
        <v>#DIV/0!</v>
      </c>
    </row>
    <row r="1364" spans="2:14" x14ac:dyDescent="0.25">
      <c r="B1364" s="57"/>
      <c r="C1364" s="64"/>
      <c r="D1364" s="58"/>
      <c r="E1364" s="58"/>
      <c r="F1364" s="65"/>
      <c r="G1364" s="65"/>
      <c r="H1364" s="66"/>
      <c r="I1364" s="60"/>
      <c r="J1364" s="60"/>
      <c r="K1364" s="61">
        <f t="shared" si="48"/>
        <v>0</v>
      </c>
      <c r="L1364" s="62" t="s">
        <v>75</v>
      </c>
      <c r="M1364" s="67"/>
      <c r="N1364" s="69" t="e">
        <f t="shared" si="49"/>
        <v>#DIV/0!</v>
      </c>
    </row>
    <row r="1365" spans="2:14" x14ac:dyDescent="0.25">
      <c r="B1365" s="57"/>
      <c r="C1365" s="64"/>
      <c r="D1365" s="58"/>
      <c r="E1365" s="58"/>
      <c r="F1365" s="65"/>
      <c r="G1365" s="65"/>
      <c r="H1365" s="66"/>
      <c r="I1365" s="60"/>
      <c r="J1365" s="60"/>
      <c r="K1365" s="61">
        <f t="shared" si="48"/>
        <v>0</v>
      </c>
      <c r="L1365" s="62" t="s">
        <v>75</v>
      </c>
      <c r="M1365" s="67"/>
      <c r="N1365" s="69" t="e">
        <f t="shared" si="49"/>
        <v>#DIV/0!</v>
      </c>
    </row>
    <row r="1366" spans="2:14" x14ac:dyDescent="0.25">
      <c r="B1366" s="57"/>
      <c r="C1366" s="64"/>
      <c r="D1366" s="58"/>
      <c r="E1366" s="58"/>
      <c r="F1366" s="65"/>
      <c r="G1366" s="65"/>
      <c r="H1366" s="66"/>
      <c r="I1366" s="60"/>
      <c r="J1366" s="60"/>
      <c r="K1366" s="61">
        <f t="shared" si="48"/>
        <v>0</v>
      </c>
      <c r="L1366" s="62" t="s">
        <v>75</v>
      </c>
      <c r="M1366" s="67"/>
      <c r="N1366" s="69" t="e">
        <f t="shared" si="49"/>
        <v>#DIV/0!</v>
      </c>
    </row>
    <row r="1367" spans="2:14" x14ac:dyDescent="0.25">
      <c r="B1367" s="57"/>
      <c r="C1367" s="64"/>
      <c r="D1367" s="58"/>
      <c r="E1367" s="58"/>
      <c r="F1367" s="65"/>
      <c r="G1367" s="65"/>
      <c r="H1367" s="66"/>
      <c r="I1367" s="60"/>
      <c r="J1367" s="60"/>
      <c r="K1367" s="61">
        <f t="shared" si="48"/>
        <v>0</v>
      </c>
      <c r="L1367" s="62" t="s">
        <v>75</v>
      </c>
      <c r="M1367" s="67"/>
      <c r="N1367" s="69" t="e">
        <f t="shared" si="49"/>
        <v>#DIV/0!</v>
      </c>
    </row>
    <row r="1368" spans="2:14" x14ac:dyDescent="0.25">
      <c r="B1368" s="57"/>
      <c r="C1368" s="64"/>
      <c r="D1368" s="58"/>
      <c r="E1368" s="58"/>
      <c r="F1368" s="65"/>
      <c r="G1368" s="65"/>
      <c r="H1368" s="66"/>
      <c r="I1368" s="60"/>
      <c r="J1368" s="60"/>
      <c r="K1368" s="61">
        <f t="shared" si="48"/>
        <v>0</v>
      </c>
      <c r="L1368" s="62" t="s">
        <v>75</v>
      </c>
      <c r="M1368" s="67"/>
      <c r="N1368" s="69" t="e">
        <f t="shared" si="49"/>
        <v>#DIV/0!</v>
      </c>
    </row>
    <row r="1369" spans="2:14" x14ac:dyDescent="0.25">
      <c r="B1369" s="57"/>
      <c r="C1369" s="64"/>
      <c r="D1369" s="58"/>
      <c r="E1369" s="58"/>
      <c r="F1369" s="65"/>
      <c r="G1369" s="65"/>
      <c r="H1369" s="66"/>
      <c r="I1369" s="60"/>
      <c r="J1369" s="60"/>
      <c r="K1369" s="61">
        <f t="shared" si="48"/>
        <v>0</v>
      </c>
      <c r="L1369" s="62" t="s">
        <v>75</v>
      </c>
      <c r="M1369" s="67"/>
      <c r="N1369" s="69" t="e">
        <f t="shared" si="49"/>
        <v>#DIV/0!</v>
      </c>
    </row>
    <row r="1370" spans="2:14" x14ac:dyDescent="0.25">
      <c r="B1370" s="57"/>
      <c r="C1370" s="64"/>
      <c r="D1370" s="58"/>
      <c r="E1370" s="58"/>
      <c r="F1370" s="65"/>
      <c r="G1370" s="65"/>
      <c r="H1370" s="66"/>
      <c r="I1370" s="60"/>
      <c r="J1370" s="60"/>
      <c r="K1370" s="61">
        <f t="shared" si="48"/>
        <v>0</v>
      </c>
      <c r="L1370" s="62" t="s">
        <v>75</v>
      </c>
      <c r="M1370" s="67"/>
      <c r="N1370" s="69" t="e">
        <f t="shared" si="49"/>
        <v>#DIV/0!</v>
      </c>
    </row>
    <row r="1371" spans="2:14" x14ac:dyDescent="0.25">
      <c r="B1371" s="57"/>
      <c r="C1371" s="64"/>
      <c r="D1371" s="58"/>
      <c r="E1371" s="58"/>
      <c r="F1371" s="65"/>
      <c r="G1371" s="65"/>
      <c r="H1371" s="66"/>
      <c r="I1371" s="60"/>
      <c r="J1371" s="60"/>
      <c r="K1371" s="61">
        <f t="shared" si="48"/>
        <v>0</v>
      </c>
      <c r="L1371" s="62" t="s">
        <v>75</v>
      </c>
      <c r="M1371" s="67"/>
      <c r="N1371" s="69" t="e">
        <f t="shared" si="49"/>
        <v>#DIV/0!</v>
      </c>
    </row>
    <row r="1372" spans="2:14" x14ac:dyDescent="0.25">
      <c r="B1372" s="57"/>
      <c r="C1372" s="64"/>
      <c r="D1372" s="58"/>
      <c r="E1372" s="58"/>
      <c r="F1372" s="65"/>
      <c r="G1372" s="65"/>
      <c r="H1372" s="66"/>
      <c r="I1372" s="60"/>
      <c r="J1372" s="60"/>
      <c r="K1372" s="61">
        <f t="shared" si="48"/>
        <v>0</v>
      </c>
      <c r="L1372" s="62" t="s">
        <v>75</v>
      </c>
      <c r="M1372" s="67"/>
      <c r="N1372" s="69" t="e">
        <f t="shared" si="49"/>
        <v>#DIV/0!</v>
      </c>
    </row>
    <row r="1373" spans="2:14" x14ac:dyDescent="0.25">
      <c r="B1373" s="57"/>
      <c r="C1373" s="64"/>
      <c r="D1373" s="58"/>
      <c r="E1373" s="58"/>
      <c r="F1373" s="65"/>
      <c r="G1373" s="65"/>
      <c r="H1373" s="66"/>
      <c r="I1373" s="60"/>
      <c r="J1373" s="60"/>
      <c r="K1373" s="61">
        <f t="shared" si="48"/>
        <v>0</v>
      </c>
      <c r="L1373" s="62" t="s">
        <v>75</v>
      </c>
      <c r="M1373" s="67"/>
      <c r="N1373" s="69" t="e">
        <f t="shared" si="49"/>
        <v>#DIV/0!</v>
      </c>
    </row>
    <row r="1374" spans="2:14" x14ac:dyDescent="0.25">
      <c r="B1374" s="57"/>
      <c r="C1374" s="64"/>
      <c r="D1374" s="58"/>
      <c r="E1374" s="58"/>
      <c r="F1374" s="65"/>
      <c r="G1374" s="65"/>
      <c r="H1374" s="66"/>
      <c r="I1374" s="60"/>
      <c r="J1374" s="60"/>
      <c r="K1374" s="61">
        <f t="shared" si="48"/>
        <v>0</v>
      </c>
      <c r="L1374" s="62" t="s">
        <v>75</v>
      </c>
      <c r="M1374" s="67"/>
      <c r="N1374" s="69" t="e">
        <f t="shared" si="49"/>
        <v>#DIV/0!</v>
      </c>
    </row>
    <row r="1375" spans="2:14" x14ac:dyDescent="0.25">
      <c r="B1375" s="57"/>
      <c r="C1375" s="64"/>
      <c r="D1375" s="58"/>
      <c r="E1375" s="58"/>
      <c r="F1375" s="65"/>
      <c r="G1375" s="65"/>
      <c r="H1375" s="66"/>
      <c r="I1375" s="60"/>
      <c r="J1375" s="60"/>
      <c r="K1375" s="61">
        <f t="shared" si="48"/>
        <v>0</v>
      </c>
      <c r="L1375" s="62" t="s">
        <v>75</v>
      </c>
      <c r="M1375" s="67"/>
      <c r="N1375" s="69" t="e">
        <f t="shared" si="49"/>
        <v>#DIV/0!</v>
      </c>
    </row>
    <row r="1376" spans="2:14" x14ac:dyDescent="0.25">
      <c r="B1376" s="57"/>
      <c r="C1376" s="64"/>
      <c r="D1376" s="58"/>
      <c r="E1376" s="58"/>
      <c r="F1376" s="65"/>
      <c r="G1376" s="65"/>
      <c r="H1376" s="66"/>
      <c r="I1376" s="60"/>
      <c r="J1376" s="60"/>
      <c r="K1376" s="61">
        <f t="shared" si="48"/>
        <v>0</v>
      </c>
      <c r="L1376" s="62" t="s">
        <v>75</v>
      </c>
      <c r="M1376" s="67"/>
      <c r="N1376" s="69" t="e">
        <f t="shared" si="49"/>
        <v>#DIV/0!</v>
      </c>
    </row>
    <row r="1377" spans="2:14" x14ac:dyDescent="0.25">
      <c r="B1377" s="57"/>
      <c r="C1377" s="64"/>
      <c r="D1377" s="58"/>
      <c r="E1377" s="58"/>
      <c r="F1377" s="65"/>
      <c r="G1377" s="65"/>
      <c r="H1377" s="66"/>
      <c r="I1377" s="60"/>
      <c r="J1377" s="60"/>
      <c r="K1377" s="61">
        <f t="shared" si="48"/>
        <v>0</v>
      </c>
      <c r="L1377" s="62" t="s">
        <v>75</v>
      </c>
      <c r="M1377" s="67"/>
      <c r="N1377" s="69" t="e">
        <f t="shared" si="49"/>
        <v>#DIV/0!</v>
      </c>
    </row>
    <row r="1378" spans="2:14" x14ac:dyDescent="0.25">
      <c r="B1378" s="57"/>
      <c r="C1378" s="64"/>
      <c r="D1378" s="58"/>
      <c r="E1378" s="58"/>
      <c r="F1378" s="65"/>
      <c r="G1378" s="65"/>
      <c r="H1378" s="66"/>
      <c r="I1378" s="60"/>
      <c r="J1378" s="60"/>
      <c r="K1378" s="61">
        <f t="shared" si="48"/>
        <v>0</v>
      </c>
      <c r="L1378" s="62" t="s">
        <v>75</v>
      </c>
      <c r="M1378" s="67"/>
      <c r="N1378" s="69" t="e">
        <f t="shared" si="49"/>
        <v>#DIV/0!</v>
      </c>
    </row>
    <row r="1379" spans="2:14" x14ac:dyDescent="0.25">
      <c r="B1379" s="57"/>
      <c r="C1379" s="64"/>
      <c r="D1379" s="58"/>
      <c r="E1379" s="58"/>
      <c r="F1379" s="65"/>
      <c r="G1379" s="65"/>
      <c r="H1379" s="66"/>
      <c r="I1379" s="60"/>
      <c r="J1379" s="60"/>
      <c r="K1379" s="61">
        <f t="shared" si="48"/>
        <v>0</v>
      </c>
      <c r="L1379" s="62" t="s">
        <v>75</v>
      </c>
      <c r="M1379" s="67"/>
      <c r="N1379" s="69" t="e">
        <f t="shared" si="49"/>
        <v>#DIV/0!</v>
      </c>
    </row>
    <row r="1380" spans="2:14" x14ac:dyDescent="0.25">
      <c r="B1380" s="57"/>
      <c r="C1380" s="64"/>
      <c r="D1380" s="58"/>
      <c r="E1380" s="58"/>
      <c r="F1380" s="65"/>
      <c r="G1380" s="65"/>
      <c r="H1380" s="66"/>
      <c r="I1380" s="60"/>
      <c r="J1380" s="60"/>
      <c r="K1380" s="61">
        <f t="shared" si="48"/>
        <v>0</v>
      </c>
      <c r="L1380" s="62" t="s">
        <v>75</v>
      </c>
      <c r="M1380" s="67"/>
      <c r="N1380" s="69" t="e">
        <f t="shared" si="49"/>
        <v>#DIV/0!</v>
      </c>
    </row>
    <row r="1381" spans="2:14" x14ac:dyDescent="0.25">
      <c r="B1381" s="57"/>
      <c r="C1381" s="64"/>
      <c r="D1381" s="58"/>
      <c r="E1381" s="58"/>
      <c r="F1381" s="65"/>
      <c r="G1381" s="65"/>
      <c r="H1381" s="66"/>
      <c r="I1381" s="60"/>
      <c r="J1381" s="60"/>
      <c r="K1381" s="61">
        <f t="shared" si="48"/>
        <v>0</v>
      </c>
      <c r="L1381" s="62" t="s">
        <v>75</v>
      </c>
      <c r="M1381" s="67"/>
      <c r="N1381" s="69" t="e">
        <f t="shared" si="49"/>
        <v>#DIV/0!</v>
      </c>
    </row>
    <row r="1382" spans="2:14" x14ac:dyDescent="0.25">
      <c r="B1382" s="57"/>
      <c r="C1382" s="64"/>
      <c r="D1382" s="58"/>
      <c r="E1382" s="58"/>
      <c r="F1382" s="65"/>
      <c r="G1382" s="65"/>
      <c r="H1382" s="66"/>
      <c r="I1382" s="60"/>
      <c r="J1382" s="60"/>
      <c r="K1382" s="61">
        <f t="shared" si="48"/>
        <v>0</v>
      </c>
      <c r="L1382" s="62" t="s">
        <v>75</v>
      </c>
      <c r="M1382" s="67"/>
      <c r="N1382" s="69" t="e">
        <f t="shared" si="49"/>
        <v>#DIV/0!</v>
      </c>
    </row>
    <row r="1383" spans="2:14" x14ac:dyDescent="0.25">
      <c r="B1383" s="57"/>
      <c r="C1383" s="64"/>
      <c r="D1383" s="58"/>
      <c r="E1383" s="58"/>
      <c r="F1383" s="65"/>
      <c r="G1383" s="65"/>
      <c r="H1383" s="66"/>
      <c r="I1383" s="60"/>
      <c r="J1383" s="60"/>
      <c r="K1383" s="61">
        <f t="shared" si="48"/>
        <v>0</v>
      </c>
      <c r="L1383" s="62" t="s">
        <v>75</v>
      </c>
      <c r="M1383" s="67"/>
      <c r="N1383" s="69" t="e">
        <f t="shared" si="49"/>
        <v>#DIV/0!</v>
      </c>
    </row>
    <row r="1384" spans="2:14" x14ac:dyDescent="0.25">
      <c r="B1384" s="57"/>
      <c r="C1384" s="64"/>
      <c r="D1384" s="58"/>
      <c r="E1384" s="58"/>
      <c r="F1384" s="65"/>
      <c r="G1384" s="65"/>
      <c r="H1384" s="66"/>
      <c r="I1384" s="60"/>
      <c r="J1384" s="60"/>
      <c r="K1384" s="61">
        <f t="shared" si="48"/>
        <v>0</v>
      </c>
      <c r="L1384" s="62" t="s">
        <v>75</v>
      </c>
      <c r="M1384" s="67"/>
      <c r="N1384" s="69" t="e">
        <f t="shared" si="49"/>
        <v>#DIV/0!</v>
      </c>
    </row>
    <row r="1385" spans="2:14" x14ac:dyDescent="0.25">
      <c r="B1385" s="57"/>
      <c r="C1385" s="64"/>
      <c r="D1385" s="58"/>
      <c r="E1385" s="58"/>
      <c r="F1385" s="65"/>
      <c r="G1385" s="65"/>
      <c r="H1385" s="66"/>
      <c r="I1385" s="60"/>
      <c r="J1385" s="60"/>
      <c r="K1385" s="61">
        <f t="shared" si="48"/>
        <v>0</v>
      </c>
      <c r="L1385" s="62" t="s">
        <v>75</v>
      </c>
      <c r="M1385" s="67"/>
      <c r="N1385" s="69" t="e">
        <f t="shared" si="49"/>
        <v>#DIV/0!</v>
      </c>
    </row>
    <row r="1386" spans="2:14" x14ac:dyDescent="0.25">
      <c r="B1386" s="57"/>
      <c r="C1386" s="64"/>
      <c r="D1386" s="58"/>
      <c r="E1386" s="58"/>
      <c r="F1386" s="65"/>
      <c r="G1386" s="65"/>
      <c r="H1386" s="66"/>
      <c r="I1386" s="60"/>
      <c r="J1386" s="60"/>
      <c r="K1386" s="61">
        <f t="shared" si="48"/>
        <v>0</v>
      </c>
      <c r="L1386" s="62" t="s">
        <v>75</v>
      </c>
      <c r="M1386" s="67"/>
      <c r="N1386" s="69" t="e">
        <f t="shared" si="49"/>
        <v>#DIV/0!</v>
      </c>
    </row>
    <row r="1387" spans="2:14" x14ac:dyDescent="0.25">
      <c r="B1387" s="57"/>
      <c r="C1387" s="64"/>
      <c r="D1387" s="58"/>
      <c r="E1387" s="58"/>
      <c r="F1387" s="65"/>
      <c r="G1387" s="65"/>
      <c r="H1387" s="66"/>
      <c r="I1387" s="60"/>
      <c r="J1387" s="60"/>
      <c r="K1387" s="61">
        <f t="shared" si="48"/>
        <v>0</v>
      </c>
      <c r="L1387" s="62" t="s">
        <v>75</v>
      </c>
      <c r="M1387" s="67"/>
      <c r="N1387" s="69" t="e">
        <f t="shared" si="49"/>
        <v>#DIV/0!</v>
      </c>
    </row>
    <row r="1388" spans="2:14" x14ac:dyDescent="0.25">
      <c r="B1388" s="57"/>
      <c r="C1388" s="64"/>
      <c r="D1388" s="58"/>
      <c r="E1388" s="58"/>
      <c r="F1388" s="65"/>
      <c r="G1388" s="65"/>
      <c r="H1388" s="66"/>
      <c r="I1388" s="60"/>
      <c r="J1388" s="60"/>
      <c r="K1388" s="61">
        <f t="shared" si="48"/>
        <v>0</v>
      </c>
      <c r="L1388" s="62" t="s">
        <v>75</v>
      </c>
      <c r="M1388" s="67"/>
      <c r="N1388" s="69" t="e">
        <f t="shared" si="49"/>
        <v>#DIV/0!</v>
      </c>
    </row>
    <row r="1389" spans="2:14" x14ac:dyDescent="0.25">
      <c r="B1389" s="57"/>
      <c r="C1389" s="64"/>
      <c r="D1389" s="58"/>
      <c r="E1389" s="58"/>
      <c r="F1389" s="65"/>
      <c r="G1389" s="65"/>
      <c r="H1389" s="66"/>
      <c r="I1389" s="60"/>
      <c r="J1389" s="60"/>
      <c r="K1389" s="61">
        <f t="shared" si="48"/>
        <v>0</v>
      </c>
      <c r="L1389" s="62" t="s">
        <v>75</v>
      </c>
      <c r="M1389" s="67"/>
      <c r="N1389" s="69" t="e">
        <f t="shared" si="49"/>
        <v>#DIV/0!</v>
      </c>
    </row>
    <row r="1390" spans="2:14" x14ac:dyDescent="0.25">
      <c r="B1390" s="57"/>
      <c r="C1390" s="64"/>
      <c r="D1390" s="58"/>
      <c r="E1390" s="58"/>
      <c r="F1390" s="65"/>
      <c r="G1390" s="65"/>
      <c r="H1390" s="66"/>
      <c r="I1390" s="60"/>
      <c r="J1390" s="60"/>
      <c r="K1390" s="61">
        <f t="shared" si="48"/>
        <v>0</v>
      </c>
      <c r="L1390" s="62" t="s">
        <v>75</v>
      </c>
      <c r="M1390" s="67"/>
      <c r="N1390" s="69" t="e">
        <f t="shared" si="49"/>
        <v>#DIV/0!</v>
      </c>
    </row>
    <row r="1391" spans="2:14" x14ac:dyDescent="0.25">
      <c r="B1391" s="57"/>
      <c r="C1391" s="64"/>
      <c r="D1391" s="58"/>
      <c r="E1391" s="58"/>
      <c r="F1391" s="65"/>
      <c r="G1391" s="65"/>
      <c r="H1391" s="66"/>
      <c r="I1391" s="60"/>
      <c r="J1391" s="60"/>
      <c r="K1391" s="61">
        <f t="shared" si="48"/>
        <v>0</v>
      </c>
      <c r="L1391" s="62" t="s">
        <v>75</v>
      </c>
      <c r="M1391" s="67"/>
      <c r="N1391" s="69" t="e">
        <f t="shared" si="49"/>
        <v>#DIV/0!</v>
      </c>
    </row>
    <row r="1392" spans="2:14" x14ac:dyDescent="0.25">
      <c r="B1392" s="57"/>
      <c r="C1392" s="64"/>
      <c r="D1392" s="58"/>
      <c r="E1392" s="58"/>
      <c r="F1392" s="65"/>
      <c r="G1392" s="65"/>
      <c r="H1392" s="66"/>
      <c r="I1392" s="60"/>
      <c r="J1392" s="60"/>
      <c r="K1392" s="61">
        <f t="shared" si="48"/>
        <v>0</v>
      </c>
      <c r="L1392" s="62" t="s">
        <v>75</v>
      </c>
      <c r="M1392" s="67"/>
      <c r="N1392" s="69" t="e">
        <f t="shared" si="49"/>
        <v>#DIV/0!</v>
      </c>
    </row>
    <row r="1393" spans="2:14" x14ac:dyDescent="0.25">
      <c r="B1393" s="57"/>
      <c r="C1393" s="64"/>
      <c r="D1393" s="58"/>
      <c r="E1393" s="58"/>
      <c r="F1393" s="65"/>
      <c r="G1393" s="65"/>
      <c r="H1393" s="66"/>
      <c r="I1393" s="60"/>
      <c r="J1393" s="60"/>
      <c r="K1393" s="61">
        <f t="shared" si="48"/>
        <v>0</v>
      </c>
      <c r="L1393" s="62" t="s">
        <v>75</v>
      </c>
      <c r="M1393" s="67"/>
      <c r="N1393" s="69" t="e">
        <f t="shared" si="49"/>
        <v>#DIV/0!</v>
      </c>
    </row>
    <row r="1394" spans="2:14" x14ac:dyDescent="0.25">
      <c r="B1394" s="57"/>
      <c r="C1394" s="64"/>
      <c r="D1394" s="58"/>
      <c r="E1394" s="58"/>
      <c r="F1394" s="65"/>
      <c r="G1394" s="65"/>
      <c r="H1394" s="66"/>
      <c r="I1394" s="60"/>
      <c r="J1394" s="60"/>
      <c r="K1394" s="61">
        <f t="shared" si="48"/>
        <v>0</v>
      </c>
      <c r="L1394" s="62" t="s">
        <v>75</v>
      </c>
      <c r="M1394" s="67"/>
      <c r="N1394" s="69" t="e">
        <f t="shared" si="49"/>
        <v>#DIV/0!</v>
      </c>
    </row>
    <row r="1395" spans="2:14" x14ac:dyDescent="0.25">
      <c r="B1395" s="57"/>
      <c r="C1395" s="64"/>
      <c r="D1395" s="58"/>
      <c r="E1395" s="58"/>
      <c r="F1395" s="65"/>
      <c r="G1395" s="65"/>
      <c r="H1395" s="66"/>
      <c r="I1395" s="60"/>
      <c r="J1395" s="60"/>
      <c r="K1395" s="61">
        <f t="shared" si="48"/>
        <v>0</v>
      </c>
      <c r="L1395" s="62" t="s">
        <v>75</v>
      </c>
      <c r="M1395" s="67"/>
      <c r="N1395" s="69" t="e">
        <f t="shared" si="49"/>
        <v>#DIV/0!</v>
      </c>
    </row>
    <row r="1396" spans="2:14" x14ac:dyDescent="0.25">
      <c r="B1396" s="57"/>
      <c r="C1396" s="64"/>
      <c r="D1396" s="58"/>
      <c r="E1396" s="58"/>
      <c r="F1396" s="65"/>
      <c r="G1396" s="65"/>
      <c r="H1396" s="66"/>
      <c r="I1396" s="60"/>
      <c r="J1396" s="60"/>
      <c r="K1396" s="61">
        <f t="shared" si="48"/>
        <v>0</v>
      </c>
      <c r="L1396" s="62" t="s">
        <v>75</v>
      </c>
      <c r="M1396" s="67"/>
      <c r="N1396" s="69" t="e">
        <f t="shared" si="49"/>
        <v>#DIV/0!</v>
      </c>
    </row>
    <row r="1397" spans="2:14" x14ac:dyDescent="0.25">
      <c r="B1397" s="57"/>
      <c r="C1397" s="64"/>
      <c r="D1397" s="58"/>
      <c r="E1397" s="58"/>
      <c r="F1397" s="65"/>
      <c r="G1397" s="65"/>
      <c r="H1397" s="66"/>
      <c r="I1397" s="60"/>
      <c r="J1397" s="60"/>
      <c r="K1397" s="61">
        <f t="shared" si="48"/>
        <v>0</v>
      </c>
      <c r="L1397" s="62" t="s">
        <v>75</v>
      </c>
      <c r="M1397" s="67"/>
      <c r="N1397" s="69" t="e">
        <f t="shared" si="49"/>
        <v>#DIV/0!</v>
      </c>
    </row>
    <row r="1398" spans="2:14" x14ac:dyDescent="0.25">
      <c r="B1398" s="57"/>
      <c r="C1398" s="64"/>
      <c r="D1398" s="58"/>
      <c r="E1398" s="58"/>
      <c r="F1398" s="65"/>
      <c r="G1398" s="65"/>
      <c r="H1398" s="66"/>
      <c r="I1398" s="60"/>
      <c r="J1398" s="60"/>
      <c r="K1398" s="61">
        <f t="shared" si="48"/>
        <v>0</v>
      </c>
      <c r="L1398" s="62" t="s">
        <v>75</v>
      </c>
      <c r="M1398" s="67"/>
      <c r="N1398" s="69" t="e">
        <f t="shared" si="49"/>
        <v>#DIV/0!</v>
      </c>
    </row>
    <row r="1399" spans="2:14" x14ac:dyDescent="0.25">
      <c r="B1399" s="57"/>
      <c r="C1399" s="64"/>
      <c r="D1399" s="58"/>
      <c r="E1399" s="58"/>
      <c r="F1399" s="65"/>
      <c r="G1399" s="65"/>
      <c r="H1399" s="66"/>
      <c r="I1399" s="60"/>
      <c r="J1399" s="60"/>
      <c r="K1399" s="61">
        <f t="shared" si="48"/>
        <v>0</v>
      </c>
      <c r="L1399" s="62" t="s">
        <v>75</v>
      </c>
      <c r="M1399" s="67"/>
      <c r="N1399" s="69" t="e">
        <f t="shared" si="49"/>
        <v>#DIV/0!</v>
      </c>
    </row>
    <row r="1400" spans="2:14" x14ac:dyDescent="0.25">
      <c r="B1400" s="57"/>
      <c r="C1400" s="64"/>
      <c r="D1400" s="58"/>
      <c r="E1400" s="58"/>
      <c r="F1400" s="65"/>
      <c r="G1400" s="65"/>
      <c r="H1400" s="66"/>
      <c r="I1400" s="60"/>
      <c r="J1400" s="60"/>
      <c r="K1400" s="61">
        <f t="shared" si="48"/>
        <v>0</v>
      </c>
      <c r="L1400" s="62" t="s">
        <v>75</v>
      </c>
      <c r="M1400" s="67"/>
      <c r="N1400" s="69" t="e">
        <f t="shared" si="49"/>
        <v>#DIV/0!</v>
      </c>
    </row>
    <row r="1401" spans="2:14" x14ac:dyDescent="0.25">
      <c r="B1401" s="57"/>
      <c r="C1401" s="64"/>
      <c r="D1401" s="58"/>
      <c r="E1401" s="58"/>
      <c r="F1401" s="65"/>
      <c r="G1401" s="65"/>
      <c r="H1401" s="66"/>
      <c r="I1401" s="60"/>
      <c r="J1401" s="60"/>
      <c r="K1401" s="61">
        <f t="shared" si="48"/>
        <v>0</v>
      </c>
      <c r="L1401" s="62" t="s">
        <v>75</v>
      </c>
      <c r="M1401" s="67"/>
      <c r="N1401" s="69" t="e">
        <f t="shared" si="49"/>
        <v>#DIV/0!</v>
      </c>
    </row>
    <row r="1402" spans="2:14" x14ac:dyDescent="0.25">
      <c r="B1402" s="57"/>
      <c r="C1402" s="64"/>
      <c r="D1402" s="58"/>
      <c r="E1402" s="58"/>
      <c r="F1402" s="65"/>
      <c r="G1402" s="65"/>
      <c r="H1402" s="66"/>
      <c r="I1402" s="60"/>
      <c r="J1402" s="60"/>
      <c r="K1402" s="61">
        <f t="shared" ref="K1402:K1439" si="50">+J1402-I1402</f>
        <v>0</v>
      </c>
      <c r="L1402" s="62" t="s">
        <v>75</v>
      </c>
      <c r="M1402" s="67"/>
      <c r="N1402" s="69" t="e">
        <f t="shared" ref="N1402:N1439" si="51">+K1403/M1403</f>
        <v>#DIV/0!</v>
      </c>
    </row>
    <row r="1403" spans="2:14" x14ac:dyDescent="0.25">
      <c r="B1403" s="57"/>
      <c r="C1403" s="64"/>
      <c r="D1403" s="58"/>
      <c r="E1403" s="58"/>
      <c r="F1403" s="65"/>
      <c r="G1403" s="65"/>
      <c r="H1403" s="66"/>
      <c r="I1403" s="60"/>
      <c r="J1403" s="60"/>
      <c r="K1403" s="61">
        <f t="shared" si="50"/>
        <v>0</v>
      </c>
      <c r="L1403" s="62" t="s">
        <v>75</v>
      </c>
      <c r="M1403" s="67"/>
      <c r="N1403" s="69" t="e">
        <f t="shared" si="51"/>
        <v>#DIV/0!</v>
      </c>
    </row>
    <row r="1404" spans="2:14" x14ac:dyDescent="0.25">
      <c r="B1404" s="57"/>
      <c r="C1404" s="64"/>
      <c r="D1404" s="58"/>
      <c r="E1404" s="58"/>
      <c r="F1404" s="65"/>
      <c r="G1404" s="65"/>
      <c r="H1404" s="66"/>
      <c r="I1404" s="60"/>
      <c r="J1404" s="60"/>
      <c r="K1404" s="61">
        <f t="shared" si="50"/>
        <v>0</v>
      </c>
      <c r="L1404" s="62" t="s">
        <v>75</v>
      </c>
      <c r="M1404" s="67"/>
      <c r="N1404" s="69" t="e">
        <f t="shared" si="51"/>
        <v>#DIV/0!</v>
      </c>
    </row>
    <row r="1405" spans="2:14" x14ac:dyDescent="0.25">
      <c r="B1405" s="57"/>
      <c r="C1405" s="64"/>
      <c r="D1405" s="58"/>
      <c r="E1405" s="58"/>
      <c r="F1405" s="65"/>
      <c r="G1405" s="65"/>
      <c r="H1405" s="66"/>
      <c r="I1405" s="60"/>
      <c r="J1405" s="60"/>
      <c r="K1405" s="61">
        <f t="shared" si="50"/>
        <v>0</v>
      </c>
      <c r="L1405" s="62" t="s">
        <v>75</v>
      </c>
      <c r="M1405" s="67"/>
      <c r="N1405" s="69" t="e">
        <f t="shared" si="51"/>
        <v>#DIV/0!</v>
      </c>
    </row>
    <row r="1406" spans="2:14" x14ac:dyDescent="0.25">
      <c r="B1406" s="57"/>
      <c r="C1406" s="64"/>
      <c r="D1406" s="58"/>
      <c r="E1406" s="58"/>
      <c r="F1406" s="65"/>
      <c r="G1406" s="65"/>
      <c r="H1406" s="66"/>
      <c r="I1406" s="60"/>
      <c r="J1406" s="60"/>
      <c r="K1406" s="61">
        <f t="shared" si="50"/>
        <v>0</v>
      </c>
      <c r="L1406" s="62" t="s">
        <v>75</v>
      </c>
      <c r="M1406" s="67"/>
      <c r="N1406" s="69" t="e">
        <f t="shared" si="51"/>
        <v>#DIV/0!</v>
      </c>
    </row>
    <row r="1407" spans="2:14" x14ac:dyDescent="0.25">
      <c r="B1407" s="57"/>
      <c r="C1407" s="64"/>
      <c r="D1407" s="58"/>
      <c r="E1407" s="58"/>
      <c r="F1407" s="65"/>
      <c r="G1407" s="65"/>
      <c r="H1407" s="66"/>
      <c r="I1407" s="60"/>
      <c r="J1407" s="60"/>
      <c r="K1407" s="61">
        <f t="shared" si="50"/>
        <v>0</v>
      </c>
      <c r="L1407" s="62" t="s">
        <v>75</v>
      </c>
      <c r="M1407" s="67"/>
      <c r="N1407" s="69" t="e">
        <f t="shared" si="51"/>
        <v>#DIV/0!</v>
      </c>
    </row>
    <row r="1408" spans="2:14" x14ac:dyDescent="0.25">
      <c r="B1408" s="57"/>
      <c r="C1408" s="64"/>
      <c r="D1408" s="58"/>
      <c r="E1408" s="58"/>
      <c r="F1408" s="65"/>
      <c r="G1408" s="65"/>
      <c r="H1408" s="66"/>
      <c r="I1408" s="60"/>
      <c r="J1408" s="60"/>
      <c r="K1408" s="61">
        <f t="shared" si="50"/>
        <v>0</v>
      </c>
      <c r="L1408" s="62" t="s">
        <v>75</v>
      </c>
      <c r="M1408" s="67"/>
      <c r="N1408" s="69" t="e">
        <f t="shared" si="51"/>
        <v>#DIV/0!</v>
      </c>
    </row>
    <row r="1409" spans="2:14" x14ac:dyDescent="0.25">
      <c r="B1409" s="57"/>
      <c r="C1409" s="64"/>
      <c r="D1409" s="58"/>
      <c r="E1409" s="58"/>
      <c r="F1409" s="65"/>
      <c r="G1409" s="65"/>
      <c r="H1409" s="66"/>
      <c r="I1409" s="60"/>
      <c r="J1409" s="60"/>
      <c r="K1409" s="61">
        <f t="shared" si="50"/>
        <v>0</v>
      </c>
      <c r="L1409" s="62" t="s">
        <v>75</v>
      </c>
      <c r="M1409" s="67"/>
      <c r="N1409" s="69" t="e">
        <f t="shared" si="51"/>
        <v>#DIV/0!</v>
      </c>
    </row>
    <row r="1410" spans="2:14" x14ac:dyDescent="0.25">
      <c r="B1410" s="57"/>
      <c r="C1410" s="64"/>
      <c r="D1410" s="58"/>
      <c r="E1410" s="58"/>
      <c r="F1410" s="65"/>
      <c r="G1410" s="65"/>
      <c r="H1410" s="66"/>
      <c r="I1410" s="60"/>
      <c r="J1410" s="60"/>
      <c r="K1410" s="61">
        <f t="shared" si="50"/>
        <v>0</v>
      </c>
      <c r="L1410" s="62" t="s">
        <v>75</v>
      </c>
      <c r="M1410" s="67"/>
      <c r="N1410" s="69" t="e">
        <f t="shared" si="51"/>
        <v>#DIV/0!</v>
      </c>
    </row>
    <row r="1411" spans="2:14" x14ac:dyDescent="0.25">
      <c r="B1411" s="57"/>
      <c r="C1411" s="64"/>
      <c r="D1411" s="58"/>
      <c r="E1411" s="58"/>
      <c r="F1411" s="65"/>
      <c r="G1411" s="65"/>
      <c r="H1411" s="66"/>
      <c r="I1411" s="60"/>
      <c r="J1411" s="60"/>
      <c r="K1411" s="61">
        <f t="shared" si="50"/>
        <v>0</v>
      </c>
      <c r="L1411" s="62" t="s">
        <v>75</v>
      </c>
      <c r="M1411" s="67"/>
      <c r="N1411" s="69" t="e">
        <f t="shared" si="51"/>
        <v>#DIV/0!</v>
      </c>
    </row>
    <row r="1412" spans="2:14" x14ac:dyDescent="0.25">
      <c r="B1412" s="57"/>
      <c r="C1412" s="64"/>
      <c r="D1412" s="58"/>
      <c r="E1412" s="58"/>
      <c r="F1412" s="65"/>
      <c r="G1412" s="65"/>
      <c r="H1412" s="66"/>
      <c r="I1412" s="60"/>
      <c r="J1412" s="60"/>
      <c r="K1412" s="61">
        <f t="shared" si="50"/>
        <v>0</v>
      </c>
      <c r="L1412" s="62" t="s">
        <v>75</v>
      </c>
      <c r="M1412" s="67"/>
      <c r="N1412" s="69" t="e">
        <f t="shared" si="51"/>
        <v>#DIV/0!</v>
      </c>
    </row>
    <row r="1413" spans="2:14" x14ac:dyDescent="0.25">
      <c r="B1413" s="57"/>
      <c r="C1413" s="64"/>
      <c r="D1413" s="58"/>
      <c r="E1413" s="58"/>
      <c r="F1413" s="65"/>
      <c r="G1413" s="65"/>
      <c r="H1413" s="66"/>
      <c r="I1413" s="60"/>
      <c r="J1413" s="60"/>
      <c r="K1413" s="61">
        <f t="shared" si="50"/>
        <v>0</v>
      </c>
      <c r="L1413" s="62" t="s">
        <v>75</v>
      </c>
      <c r="M1413" s="67"/>
      <c r="N1413" s="69" t="e">
        <f t="shared" si="51"/>
        <v>#DIV/0!</v>
      </c>
    </row>
    <row r="1414" spans="2:14" x14ac:dyDescent="0.25">
      <c r="B1414" s="57"/>
      <c r="C1414" s="64"/>
      <c r="D1414" s="58"/>
      <c r="E1414" s="58"/>
      <c r="F1414" s="65"/>
      <c r="G1414" s="65"/>
      <c r="H1414" s="66"/>
      <c r="I1414" s="60"/>
      <c r="J1414" s="60"/>
      <c r="K1414" s="61">
        <f t="shared" si="50"/>
        <v>0</v>
      </c>
      <c r="L1414" s="62" t="s">
        <v>75</v>
      </c>
      <c r="M1414" s="67"/>
      <c r="N1414" s="69" t="e">
        <f t="shared" si="51"/>
        <v>#DIV/0!</v>
      </c>
    </row>
    <row r="1415" spans="2:14" x14ac:dyDescent="0.25">
      <c r="B1415" s="57"/>
      <c r="C1415" s="64"/>
      <c r="D1415" s="58"/>
      <c r="E1415" s="58"/>
      <c r="F1415" s="65"/>
      <c r="G1415" s="65"/>
      <c r="H1415" s="66"/>
      <c r="I1415" s="60"/>
      <c r="J1415" s="60"/>
      <c r="K1415" s="61">
        <f t="shared" si="50"/>
        <v>0</v>
      </c>
      <c r="L1415" s="62" t="s">
        <v>75</v>
      </c>
      <c r="M1415" s="67"/>
      <c r="N1415" s="69" t="e">
        <f t="shared" si="51"/>
        <v>#DIV/0!</v>
      </c>
    </row>
    <row r="1416" spans="2:14" x14ac:dyDescent="0.25">
      <c r="B1416" s="57"/>
      <c r="C1416" s="64"/>
      <c r="D1416" s="58"/>
      <c r="E1416" s="58"/>
      <c r="F1416" s="65"/>
      <c r="G1416" s="65"/>
      <c r="H1416" s="66"/>
      <c r="I1416" s="60"/>
      <c r="J1416" s="60"/>
      <c r="K1416" s="61">
        <f t="shared" si="50"/>
        <v>0</v>
      </c>
      <c r="L1416" s="62" t="s">
        <v>75</v>
      </c>
      <c r="M1416" s="67"/>
      <c r="N1416" s="69" t="e">
        <f t="shared" si="51"/>
        <v>#DIV/0!</v>
      </c>
    </row>
    <row r="1417" spans="2:14" x14ac:dyDescent="0.25">
      <c r="B1417" s="57"/>
      <c r="C1417" s="64"/>
      <c r="D1417" s="58"/>
      <c r="E1417" s="58"/>
      <c r="F1417" s="65"/>
      <c r="G1417" s="65"/>
      <c r="H1417" s="66"/>
      <c r="I1417" s="60"/>
      <c r="J1417" s="60"/>
      <c r="K1417" s="61">
        <f t="shared" si="50"/>
        <v>0</v>
      </c>
      <c r="L1417" s="62" t="s">
        <v>75</v>
      </c>
      <c r="M1417" s="67"/>
      <c r="N1417" s="69" t="e">
        <f t="shared" si="51"/>
        <v>#DIV/0!</v>
      </c>
    </row>
    <row r="1418" spans="2:14" x14ac:dyDescent="0.25">
      <c r="B1418" s="57"/>
      <c r="C1418" s="64"/>
      <c r="D1418" s="58"/>
      <c r="E1418" s="58"/>
      <c r="F1418" s="65"/>
      <c r="G1418" s="65"/>
      <c r="H1418" s="66"/>
      <c r="I1418" s="60"/>
      <c r="J1418" s="60"/>
      <c r="K1418" s="61">
        <f t="shared" si="50"/>
        <v>0</v>
      </c>
      <c r="L1418" s="62" t="s">
        <v>75</v>
      </c>
      <c r="M1418" s="67"/>
      <c r="N1418" s="69" t="e">
        <f t="shared" si="51"/>
        <v>#DIV/0!</v>
      </c>
    </row>
    <row r="1419" spans="2:14" x14ac:dyDescent="0.25">
      <c r="B1419" s="57"/>
      <c r="C1419" s="64"/>
      <c r="D1419" s="58"/>
      <c r="E1419" s="58"/>
      <c r="F1419" s="65"/>
      <c r="G1419" s="65"/>
      <c r="H1419" s="66"/>
      <c r="I1419" s="60"/>
      <c r="J1419" s="60"/>
      <c r="K1419" s="61">
        <f t="shared" si="50"/>
        <v>0</v>
      </c>
      <c r="L1419" s="62" t="s">
        <v>75</v>
      </c>
      <c r="M1419" s="67"/>
      <c r="N1419" s="69" t="e">
        <f t="shared" si="51"/>
        <v>#DIV/0!</v>
      </c>
    </row>
    <row r="1420" spans="2:14" x14ac:dyDescent="0.25">
      <c r="B1420" s="57"/>
      <c r="C1420" s="64"/>
      <c r="D1420" s="58"/>
      <c r="E1420" s="58"/>
      <c r="F1420" s="65"/>
      <c r="G1420" s="65"/>
      <c r="H1420" s="66"/>
      <c r="I1420" s="60"/>
      <c r="J1420" s="60"/>
      <c r="K1420" s="61">
        <f t="shared" si="50"/>
        <v>0</v>
      </c>
      <c r="L1420" s="62" t="s">
        <v>75</v>
      </c>
      <c r="M1420" s="67"/>
      <c r="N1420" s="69" t="e">
        <f t="shared" si="51"/>
        <v>#DIV/0!</v>
      </c>
    </row>
    <row r="1421" spans="2:14" x14ac:dyDescent="0.25">
      <c r="B1421" s="57"/>
      <c r="C1421" s="64"/>
      <c r="D1421" s="58"/>
      <c r="E1421" s="58"/>
      <c r="F1421" s="65"/>
      <c r="G1421" s="65"/>
      <c r="H1421" s="66"/>
      <c r="I1421" s="60"/>
      <c r="J1421" s="60"/>
      <c r="K1421" s="61">
        <f t="shared" si="50"/>
        <v>0</v>
      </c>
      <c r="L1421" s="62" t="s">
        <v>75</v>
      </c>
      <c r="M1421" s="67"/>
      <c r="N1421" s="69" t="e">
        <f t="shared" si="51"/>
        <v>#DIV/0!</v>
      </c>
    </row>
    <row r="1422" spans="2:14" x14ac:dyDescent="0.25">
      <c r="B1422" s="57"/>
      <c r="C1422" s="64"/>
      <c r="D1422" s="58"/>
      <c r="E1422" s="58"/>
      <c r="F1422" s="65"/>
      <c r="G1422" s="65"/>
      <c r="H1422" s="66"/>
      <c r="I1422" s="60"/>
      <c r="J1422" s="60"/>
      <c r="K1422" s="61">
        <f t="shared" si="50"/>
        <v>0</v>
      </c>
      <c r="L1422" s="62" t="s">
        <v>75</v>
      </c>
      <c r="M1422" s="67"/>
      <c r="N1422" s="69" t="e">
        <f t="shared" si="51"/>
        <v>#DIV/0!</v>
      </c>
    </row>
    <row r="1423" spans="2:14" x14ac:dyDescent="0.25">
      <c r="B1423" s="57"/>
      <c r="C1423" s="64"/>
      <c r="D1423" s="58"/>
      <c r="E1423" s="58"/>
      <c r="F1423" s="65"/>
      <c r="G1423" s="65"/>
      <c r="H1423" s="66"/>
      <c r="I1423" s="60"/>
      <c r="J1423" s="60"/>
      <c r="K1423" s="61">
        <f t="shared" si="50"/>
        <v>0</v>
      </c>
      <c r="L1423" s="62" t="s">
        <v>75</v>
      </c>
      <c r="M1423" s="67"/>
      <c r="N1423" s="69" t="e">
        <f t="shared" si="51"/>
        <v>#DIV/0!</v>
      </c>
    </row>
    <row r="1424" spans="2:14" x14ac:dyDescent="0.25">
      <c r="B1424" s="57"/>
      <c r="C1424" s="64"/>
      <c r="D1424" s="58"/>
      <c r="E1424" s="58"/>
      <c r="F1424" s="65"/>
      <c r="G1424" s="65"/>
      <c r="H1424" s="66"/>
      <c r="I1424" s="60"/>
      <c r="J1424" s="60"/>
      <c r="K1424" s="61">
        <f t="shared" si="50"/>
        <v>0</v>
      </c>
      <c r="L1424" s="62" t="s">
        <v>75</v>
      </c>
      <c r="M1424" s="67"/>
      <c r="N1424" s="69" t="e">
        <f t="shared" si="51"/>
        <v>#DIV/0!</v>
      </c>
    </row>
    <row r="1425" spans="2:14" x14ac:dyDescent="0.25">
      <c r="B1425" s="57"/>
      <c r="C1425" s="64"/>
      <c r="D1425" s="58"/>
      <c r="E1425" s="58"/>
      <c r="F1425" s="65"/>
      <c r="G1425" s="65"/>
      <c r="H1425" s="66"/>
      <c r="I1425" s="60"/>
      <c r="J1425" s="60"/>
      <c r="K1425" s="61">
        <f t="shared" si="50"/>
        <v>0</v>
      </c>
      <c r="L1425" s="62" t="s">
        <v>75</v>
      </c>
      <c r="M1425" s="67"/>
      <c r="N1425" s="69" t="e">
        <f t="shared" si="51"/>
        <v>#DIV/0!</v>
      </c>
    </row>
    <row r="1426" spans="2:14" x14ac:dyDescent="0.25">
      <c r="B1426" s="57"/>
      <c r="C1426" s="64"/>
      <c r="D1426" s="58"/>
      <c r="E1426" s="58"/>
      <c r="F1426" s="65"/>
      <c r="G1426" s="65"/>
      <c r="H1426" s="66"/>
      <c r="I1426" s="60"/>
      <c r="J1426" s="60"/>
      <c r="K1426" s="61">
        <f t="shared" si="50"/>
        <v>0</v>
      </c>
      <c r="L1426" s="62" t="s">
        <v>75</v>
      </c>
      <c r="M1426" s="67"/>
      <c r="N1426" s="69" t="e">
        <f t="shared" si="51"/>
        <v>#DIV/0!</v>
      </c>
    </row>
    <row r="1427" spans="2:14" x14ac:dyDescent="0.25">
      <c r="B1427" s="57"/>
      <c r="C1427" s="64"/>
      <c r="D1427" s="58"/>
      <c r="E1427" s="58"/>
      <c r="F1427" s="65"/>
      <c r="G1427" s="65"/>
      <c r="H1427" s="66"/>
      <c r="I1427" s="60"/>
      <c r="J1427" s="60"/>
      <c r="K1427" s="61">
        <f t="shared" si="50"/>
        <v>0</v>
      </c>
      <c r="L1427" s="62" t="s">
        <v>75</v>
      </c>
      <c r="M1427" s="67"/>
      <c r="N1427" s="69" t="e">
        <f t="shared" si="51"/>
        <v>#DIV/0!</v>
      </c>
    </row>
    <row r="1428" spans="2:14" x14ac:dyDescent="0.25">
      <c r="B1428" s="57"/>
      <c r="C1428" s="64"/>
      <c r="D1428" s="58"/>
      <c r="E1428" s="58"/>
      <c r="F1428" s="65"/>
      <c r="G1428" s="65"/>
      <c r="H1428" s="66"/>
      <c r="I1428" s="60"/>
      <c r="J1428" s="60"/>
      <c r="K1428" s="61">
        <f t="shared" si="50"/>
        <v>0</v>
      </c>
      <c r="L1428" s="62" t="s">
        <v>75</v>
      </c>
      <c r="M1428" s="67"/>
      <c r="N1428" s="69" t="e">
        <f t="shared" si="51"/>
        <v>#DIV/0!</v>
      </c>
    </row>
    <row r="1429" spans="2:14" x14ac:dyDescent="0.25">
      <c r="B1429" s="57"/>
      <c r="C1429" s="64"/>
      <c r="D1429" s="58"/>
      <c r="E1429" s="58"/>
      <c r="F1429" s="65"/>
      <c r="G1429" s="65"/>
      <c r="H1429" s="66"/>
      <c r="I1429" s="60"/>
      <c r="J1429" s="60"/>
      <c r="K1429" s="61">
        <f t="shared" si="50"/>
        <v>0</v>
      </c>
      <c r="L1429" s="62" t="s">
        <v>75</v>
      </c>
      <c r="M1429" s="67"/>
      <c r="N1429" s="69" t="e">
        <f t="shared" si="51"/>
        <v>#DIV/0!</v>
      </c>
    </row>
    <row r="1430" spans="2:14" x14ac:dyDescent="0.25">
      <c r="B1430" s="57"/>
      <c r="C1430" s="64"/>
      <c r="D1430" s="58"/>
      <c r="E1430" s="58"/>
      <c r="F1430" s="65"/>
      <c r="G1430" s="65"/>
      <c r="H1430" s="66"/>
      <c r="I1430" s="60"/>
      <c r="J1430" s="60"/>
      <c r="K1430" s="61">
        <f t="shared" si="50"/>
        <v>0</v>
      </c>
      <c r="L1430" s="62" t="s">
        <v>75</v>
      </c>
      <c r="M1430" s="67"/>
      <c r="N1430" s="69" t="e">
        <f t="shared" si="51"/>
        <v>#DIV/0!</v>
      </c>
    </row>
    <row r="1431" spans="2:14" x14ac:dyDescent="0.25">
      <c r="B1431" s="57"/>
      <c r="C1431" s="64"/>
      <c r="D1431" s="58"/>
      <c r="E1431" s="58"/>
      <c r="F1431" s="65"/>
      <c r="G1431" s="65"/>
      <c r="H1431" s="66"/>
      <c r="I1431" s="60"/>
      <c r="J1431" s="60"/>
      <c r="K1431" s="61">
        <f t="shared" si="50"/>
        <v>0</v>
      </c>
      <c r="L1431" s="62" t="s">
        <v>75</v>
      </c>
      <c r="M1431" s="67"/>
      <c r="N1431" s="69" t="e">
        <f t="shared" si="51"/>
        <v>#DIV/0!</v>
      </c>
    </row>
    <row r="1432" spans="2:14" x14ac:dyDescent="0.25">
      <c r="B1432" s="57"/>
      <c r="C1432" s="64"/>
      <c r="D1432" s="58"/>
      <c r="E1432" s="58"/>
      <c r="F1432" s="65"/>
      <c r="G1432" s="65"/>
      <c r="H1432" s="66"/>
      <c r="I1432" s="60"/>
      <c r="J1432" s="60"/>
      <c r="K1432" s="61">
        <f t="shared" si="50"/>
        <v>0</v>
      </c>
      <c r="L1432" s="62" t="s">
        <v>75</v>
      </c>
      <c r="M1432" s="67"/>
      <c r="N1432" s="69" t="e">
        <f t="shared" si="51"/>
        <v>#DIV/0!</v>
      </c>
    </row>
    <row r="1433" spans="2:14" x14ac:dyDescent="0.25">
      <c r="B1433" s="57"/>
      <c r="C1433" s="64"/>
      <c r="D1433" s="58"/>
      <c r="E1433" s="58"/>
      <c r="F1433" s="65"/>
      <c r="G1433" s="65"/>
      <c r="H1433" s="66"/>
      <c r="I1433" s="60"/>
      <c r="J1433" s="60"/>
      <c r="K1433" s="61">
        <f t="shared" si="50"/>
        <v>0</v>
      </c>
      <c r="L1433" s="62" t="s">
        <v>75</v>
      </c>
      <c r="M1433" s="67"/>
      <c r="N1433" s="69" t="e">
        <f t="shared" si="51"/>
        <v>#DIV/0!</v>
      </c>
    </row>
    <row r="1434" spans="2:14" x14ac:dyDescent="0.25">
      <c r="B1434" s="57"/>
      <c r="C1434" s="64"/>
      <c r="D1434" s="58"/>
      <c r="E1434" s="58"/>
      <c r="F1434" s="65"/>
      <c r="G1434" s="65"/>
      <c r="H1434" s="66"/>
      <c r="I1434" s="60"/>
      <c r="J1434" s="60"/>
      <c r="K1434" s="61">
        <f t="shared" si="50"/>
        <v>0</v>
      </c>
      <c r="L1434" s="62" t="s">
        <v>75</v>
      </c>
      <c r="M1434" s="67"/>
      <c r="N1434" s="69" t="e">
        <f t="shared" si="51"/>
        <v>#DIV/0!</v>
      </c>
    </row>
    <row r="1435" spans="2:14" x14ac:dyDescent="0.25">
      <c r="B1435" s="57"/>
      <c r="C1435" s="64"/>
      <c r="D1435" s="58"/>
      <c r="E1435" s="58"/>
      <c r="F1435" s="65"/>
      <c r="G1435" s="65"/>
      <c r="H1435" s="66"/>
      <c r="I1435" s="60"/>
      <c r="J1435" s="60"/>
      <c r="K1435" s="61">
        <f t="shared" si="50"/>
        <v>0</v>
      </c>
      <c r="L1435" s="62" t="s">
        <v>75</v>
      </c>
      <c r="M1435" s="67"/>
      <c r="N1435" s="69" t="e">
        <f t="shared" si="51"/>
        <v>#DIV/0!</v>
      </c>
    </row>
    <row r="1436" spans="2:14" x14ac:dyDescent="0.25">
      <c r="B1436" s="57"/>
      <c r="C1436" s="64"/>
      <c r="D1436" s="58"/>
      <c r="E1436" s="58"/>
      <c r="F1436" s="65"/>
      <c r="G1436" s="65"/>
      <c r="H1436" s="66"/>
      <c r="I1436" s="60"/>
      <c r="J1436" s="60"/>
      <c r="K1436" s="61">
        <f t="shared" si="50"/>
        <v>0</v>
      </c>
      <c r="L1436" s="62" t="s">
        <v>75</v>
      </c>
      <c r="M1436" s="67"/>
      <c r="N1436" s="69" t="e">
        <f t="shared" si="51"/>
        <v>#DIV/0!</v>
      </c>
    </row>
    <row r="1437" spans="2:14" x14ac:dyDescent="0.25">
      <c r="B1437" s="57"/>
      <c r="C1437" s="64"/>
      <c r="D1437" s="58"/>
      <c r="E1437" s="58"/>
      <c r="F1437" s="65"/>
      <c r="G1437" s="65"/>
      <c r="H1437" s="66"/>
      <c r="I1437" s="60"/>
      <c r="J1437" s="60"/>
      <c r="K1437" s="61">
        <f t="shared" si="50"/>
        <v>0</v>
      </c>
      <c r="L1437" s="62" t="s">
        <v>75</v>
      </c>
      <c r="M1437" s="67"/>
      <c r="N1437" s="69" t="e">
        <f t="shared" si="51"/>
        <v>#DIV/0!</v>
      </c>
    </row>
    <row r="1438" spans="2:14" x14ac:dyDescent="0.25">
      <c r="B1438" s="57"/>
      <c r="C1438" s="64"/>
      <c r="D1438" s="58"/>
      <c r="E1438" s="58"/>
      <c r="F1438" s="65"/>
      <c r="G1438" s="65"/>
      <c r="H1438" s="66"/>
      <c r="I1438" s="60"/>
      <c r="J1438" s="60"/>
      <c r="K1438" s="61">
        <f t="shared" si="50"/>
        <v>0</v>
      </c>
      <c r="L1438" s="62" t="s">
        <v>75</v>
      </c>
      <c r="M1438" s="67"/>
      <c r="N1438" s="69" t="e">
        <f t="shared" si="51"/>
        <v>#DIV/0!</v>
      </c>
    </row>
    <row r="1439" spans="2:14" x14ac:dyDescent="0.25">
      <c r="B1439" s="57"/>
      <c r="C1439" s="64"/>
      <c r="D1439" s="58"/>
      <c r="E1439" s="58"/>
      <c r="F1439" s="65"/>
      <c r="G1439" s="65"/>
      <c r="H1439" s="66"/>
      <c r="I1439" s="60"/>
      <c r="J1439" s="60"/>
      <c r="K1439" s="61">
        <f t="shared" si="50"/>
        <v>0</v>
      </c>
      <c r="L1439" s="62" t="s">
        <v>75</v>
      </c>
      <c r="M1439" s="67"/>
      <c r="N1439" s="69" t="e">
        <f t="shared" si="51"/>
        <v>#DIV/0!</v>
      </c>
    </row>
    <row r="1440" spans="2:14" x14ac:dyDescent="0.25">
      <c r="B1440" s="57"/>
      <c r="C1440" s="64"/>
      <c r="D1440" s="58"/>
      <c r="E1440" s="58"/>
      <c r="F1440" s="65"/>
      <c r="G1440" s="65"/>
      <c r="H1440" s="66"/>
      <c r="I1440" s="60"/>
      <c r="J1440" s="60"/>
      <c r="K1440" s="61">
        <f t="shared" ref="K1440:K1455" si="52">+J1440-I1440</f>
        <v>0</v>
      </c>
      <c r="L1440" s="62" t="s">
        <v>75</v>
      </c>
      <c r="M1440" s="67"/>
      <c r="N1440" s="69" t="e">
        <f>+K1441/M1441</f>
        <v>#DIV/0!</v>
      </c>
    </row>
    <row r="1441" spans="2:14" x14ac:dyDescent="0.25">
      <c r="B1441" s="57"/>
      <c r="C1441" s="64"/>
      <c r="D1441" s="58"/>
      <c r="E1441" s="58"/>
      <c r="F1441" s="65"/>
      <c r="G1441" s="65"/>
      <c r="H1441" s="66"/>
      <c r="I1441" s="60"/>
      <c r="J1441" s="60"/>
      <c r="K1441" s="61">
        <f t="shared" si="52"/>
        <v>0</v>
      </c>
      <c r="L1441" s="62" t="s">
        <v>75</v>
      </c>
      <c r="M1441" s="67"/>
      <c r="N1441" s="69" t="e">
        <f>+K1442/M1442</f>
        <v>#DIV/0!</v>
      </c>
    </row>
    <row r="1442" spans="2:14" x14ac:dyDescent="0.25">
      <c r="B1442" s="57"/>
      <c r="C1442" s="64"/>
      <c r="D1442" s="58"/>
      <c r="E1442" s="58"/>
      <c r="F1442" s="65"/>
      <c r="G1442" s="65"/>
      <c r="H1442" s="66"/>
      <c r="I1442" s="60"/>
      <c r="J1442" s="60"/>
      <c r="K1442" s="61">
        <f t="shared" si="52"/>
        <v>0</v>
      </c>
      <c r="L1442" s="62" t="s">
        <v>75</v>
      </c>
      <c r="M1442" s="67"/>
      <c r="N1442" s="69" t="e">
        <f>+K1443/M1443</f>
        <v>#DIV/0!</v>
      </c>
    </row>
    <row r="1443" spans="2:14" x14ac:dyDescent="0.25">
      <c r="B1443" s="57"/>
      <c r="C1443" s="64"/>
      <c r="D1443" s="58"/>
      <c r="E1443" s="58"/>
      <c r="F1443" s="65"/>
      <c r="G1443" s="65"/>
      <c r="H1443" s="66"/>
      <c r="I1443" s="60"/>
      <c r="J1443" s="60"/>
      <c r="K1443" s="61">
        <f t="shared" si="52"/>
        <v>0</v>
      </c>
      <c r="L1443" s="62" t="s">
        <v>75</v>
      </c>
      <c r="M1443" s="67"/>
      <c r="N1443" s="69" t="e">
        <f>+K1444/M1444</f>
        <v>#DIV/0!</v>
      </c>
    </row>
    <row r="1444" spans="2:14" x14ac:dyDescent="0.25">
      <c r="B1444" s="57"/>
      <c r="C1444" s="64"/>
      <c r="D1444" s="58"/>
      <c r="E1444" s="58"/>
      <c r="F1444" s="65"/>
      <c r="G1444" s="65"/>
      <c r="H1444" s="66"/>
      <c r="I1444" s="60"/>
      <c r="J1444" s="60"/>
      <c r="K1444" s="61">
        <f t="shared" si="52"/>
        <v>0</v>
      </c>
      <c r="L1444" s="62" t="s">
        <v>75</v>
      </c>
      <c r="M1444" s="67"/>
      <c r="N1444" s="69" t="e">
        <f t="shared" ref="N1444:N1507" si="53">+K1445/M1445</f>
        <v>#DIV/0!</v>
      </c>
    </row>
    <row r="1445" spans="2:14" x14ac:dyDescent="0.25">
      <c r="B1445" s="57"/>
      <c r="C1445" s="64"/>
      <c r="D1445" s="58"/>
      <c r="E1445" s="58"/>
      <c r="F1445" s="65"/>
      <c r="G1445" s="65"/>
      <c r="H1445" s="66"/>
      <c r="I1445" s="60"/>
      <c r="J1445" s="60"/>
      <c r="K1445" s="61">
        <f t="shared" si="52"/>
        <v>0</v>
      </c>
      <c r="L1445" s="62" t="s">
        <v>75</v>
      </c>
      <c r="M1445" s="67"/>
      <c r="N1445" s="69" t="e">
        <f t="shared" si="53"/>
        <v>#DIV/0!</v>
      </c>
    </row>
    <row r="1446" spans="2:14" x14ac:dyDescent="0.25">
      <c r="B1446" s="57"/>
      <c r="C1446" s="64"/>
      <c r="D1446" s="58"/>
      <c r="E1446" s="58"/>
      <c r="F1446" s="65"/>
      <c r="G1446" s="65"/>
      <c r="H1446" s="66"/>
      <c r="I1446" s="60"/>
      <c r="J1446" s="60"/>
      <c r="K1446" s="61">
        <f t="shared" si="52"/>
        <v>0</v>
      </c>
      <c r="L1446" s="62" t="s">
        <v>75</v>
      </c>
      <c r="M1446" s="67"/>
      <c r="N1446" s="69" t="e">
        <f t="shared" si="53"/>
        <v>#DIV/0!</v>
      </c>
    </row>
    <row r="1447" spans="2:14" x14ac:dyDescent="0.25">
      <c r="B1447" s="57"/>
      <c r="C1447" s="64"/>
      <c r="D1447" s="58"/>
      <c r="E1447" s="58"/>
      <c r="F1447" s="65"/>
      <c r="G1447" s="65"/>
      <c r="H1447" s="66"/>
      <c r="I1447" s="60"/>
      <c r="J1447" s="60"/>
      <c r="K1447" s="61">
        <f t="shared" si="52"/>
        <v>0</v>
      </c>
      <c r="L1447" s="62" t="s">
        <v>75</v>
      </c>
      <c r="M1447" s="67"/>
      <c r="N1447" s="69" t="e">
        <f t="shared" si="53"/>
        <v>#DIV/0!</v>
      </c>
    </row>
    <row r="1448" spans="2:14" x14ac:dyDescent="0.25">
      <c r="B1448" s="57"/>
      <c r="C1448" s="64"/>
      <c r="D1448" s="58"/>
      <c r="E1448" s="58"/>
      <c r="F1448" s="65"/>
      <c r="G1448" s="65"/>
      <c r="H1448" s="66"/>
      <c r="I1448" s="60"/>
      <c r="J1448" s="60"/>
      <c r="K1448" s="61">
        <f t="shared" si="52"/>
        <v>0</v>
      </c>
      <c r="L1448" s="62" t="s">
        <v>75</v>
      </c>
      <c r="M1448" s="67"/>
      <c r="N1448" s="69" t="e">
        <f t="shared" si="53"/>
        <v>#DIV/0!</v>
      </c>
    </row>
    <row r="1449" spans="2:14" x14ac:dyDescent="0.25">
      <c r="B1449" s="57"/>
      <c r="C1449" s="64"/>
      <c r="D1449" s="58"/>
      <c r="E1449" s="58"/>
      <c r="F1449" s="65"/>
      <c r="G1449" s="65"/>
      <c r="H1449" s="66"/>
      <c r="I1449" s="60"/>
      <c r="J1449" s="60"/>
      <c r="K1449" s="61">
        <f t="shared" si="52"/>
        <v>0</v>
      </c>
      <c r="L1449" s="62" t="s">
        <v>75</v>
      </c>
      <c r="M1449" s="67"/>
      <c r="N1449" s="69" t="e">
        <f t="shared" si="53"/>
        <v>#DIV/0!</v>
      </c>
    </row>
    <row r="1450" spans="2:14" x14ac:dyDescent="0.25">
      <c r="B1450" s="57"/>
      <c r="C1450" s="64"/>
      <c r="D1450" s="58"/>
      <c r="E1450" s="58"/>
      <c r="F1450" s="65"/>
      <c r="G1450" s="65"/>
      <c r="H1450" s="66"/>
      <c r="I1450" s="60"/>
      <c r="J1450" s="60"/>
      <c r="K1450" s="61">
        <f t="shared" si="52"/>
        <v>0</v>
      </c>
      <c r="L1450" s="62" t="s">
        <v>75</v>
      </c>
      <c r="M1450" s="67"/>
      <c r="N1450" s="69" t="e">
        <f t="shared" si="53"/>
        <v>#DIV/0!</v>
      </c>
    </row>
    <row r="1451" spans="2:14" x14ac:dyDescent="0.25">
      <c r="B1451" s="57"/>
      <c r="C1451" s="64"/>
      <c r="D1451" s="58"/>
      <c r="E1451" s="58"/>
      <c r="F1451" s="65"/>
      <c r="G1451" s="65"/>
      <c r="H1451" s="66"/>
      <c r="I1451" s="60"/>
      <c r="J1451" s="60"/>
      <c r="K1451" s="61">
        <f t="shared" si="52"/>
        <v>0</v>
      </c>
      <c r="L1451" s="62" t="s">
        <v>75</v>
      </c>
      <c r="M1451" s="67"/>
      <c r="N1451" s="69" t="e">
        <f t="shared" si="53"/>
        <v>#DIV/0!</v>
      </c>
    </row>
    <row r="1452" spans="2:14" x14ac:dyDescent="0.25">
      <c r="B1452" s="57"/>
      <c r="C1452" s="64"/>
      <c r="D1452" s="58"/>
      <c r="E1452" s="58"/>
      <c r="F1452" s="65"/>
      <c r="G1452" s="65"/>
      <c r="H1452" s="66"/>
      <c r="I1452" s="60"/>
      <c r="J1452" s="60"/>
      <c r="K1452" s="61">
        <f t="shared" si="52"/>
        <v>0</v>
      </c>
      <c r="L1452" s="62" t="s">
        <v>75</v>
      </c>
      <c r="M1452" s="67"/>
      <c r="N1452" s="69" t="e">
        <f t="shared" si="53"/>
        <v>#DIV/0!</v>
      </c>
    </row>
    <row r="1453" spans="2:14" x14ac:dyDescent="0.25">
      <c r="B1453" s="57"/>
      <c r="C1453" s="64"/>
      <c r="D1453" s="58"/>
      <c r="E1453" s="58"/>
      <c r="F1453" s="65"/>
      <c r="G1453" s="65"/>
      <c r="H1453" s="66"/>
      <c r="I1453" s="60"/>
      <c r="J1453" s="60"/>
      <c r="K1453" s="61">
        <f t="shared" si="52"/>
        <v>0</v>
      </c>
      <c r="L1453" s="62" t="s">
        <v>75</v>
      </c>
      <c r="M1453" s="67"/>
      <c r="N1453" s="69" t="e">
        <f t="shared" si="53"/>
        <v>#DIV/0!</v>
      </c>
    </row>
    <row r="1454" spans="2:14" x14ac:dyDescent="0.25">
      <c r="B1454" s="57"/>
      <c r="C1454" s="64"/>
      <c r="D1454" s="58"/>
      <c r="E1454" s="58"/>
      <c r="F1454" s="65"/>
      <c r="G1454" s="65"/>
      <c r="H1454" s="66"/>
      <c r="I1454" s="60"/>
      <c r="J1454" s="60"/>
      <c r="K1454" s="61">
        <f t="shared" si="52"/>
        <v>0</v>
      </c>
      <c r="L1454" s="62" t="s">
        <v>75</v>
      </c>
      <c r="M1454" s="67"/>
      <c r="N1454" s="69" t="e">
        <f t="shared" si="53"/>
        <v>#DIV/0!</v>
      </c>
    </row>
    <row r="1455" spans="2:14" x14ac:dyDescent="0.25">
      <c r="B1455" s="57"/>
      <c r="C1455" s="64"/>
      <c r="D1455" s="58"/>
      <c r="E1455" s="58"/>
      <c r="F1455" s="65"/>
      <c r="G1455" s="65"/>
      <c r="H1455" s="66"/>
      <c r="I1455" s="60"/>
      <c r="J1455" s="60"/>
      <c r="K1455" s="61">
        <f t="shared" si="52"/>
        <v>0</v>
      </c>
      <c r="L1455" s="62" t="s">
        <v>75</v>
      </c>
      <c r="M1455" s="67"/>
      <c r="N1455" s="69" t="e">
        <f t="shared" si="53"/>
        <v>#DIV/0!</v>
      </c>
    </row>
    <row r="1456" spans="2:14" x14ac:dyDescent="0.25">
      <c r="B1456" s="57"/>
      <c r="C1456" s="64"/>
      <c r="D1456" s="58"/>
      <c r="E1456" s="58"/>
      <c r="F1456" s="65"/>
      <c r="G1456" s="65"/>
      <c r="H1456" s="66"/>
      <c r="I1456" s="60"/>
      <c r="J1456" s="60"/>
      <c r="K1456" s="61">
        <f t="shared" ref="K1456:K1519" si="54">+J1456-I1456</f>
        <v>0</v>
      </c>
      <c r="L1456" s="62" t="s">
        <v>75</v>
      </c>
      <c r="M1456" s="67"/>
      <c r="N1456" s="69" t="e">
        <f t="shared" si="53"/>
        <v>#DIV/0!</v>
      </c>
    </row>
    <row r="1457" spans="2:14" x14ac:dyDescent="0.25">
      <c r="B1457" s="57"/>
      <c r="C1457" s="64"/>
      <c r="D1457" s="58"/>
      <c r="E1457" s="58"/>
      <c r="F1457" s="65"/>
      <c r="G1457" s="65"/>
      <c r="H1457" s="66"/>
      <c r="I1457" s="60"/>
      <c r="J1457" s="60"/>
      <c r="K1457" s="61">
        <f t="shared" si="54"/>
        <v>0</v>
      </c>
      <c r="L1457" s="62" t="s">
        <v>75</v>
      </c>
      <c r="M1457" s="67"/>
      <c r="N1457" s="69" t="e">
        <f t="shared" si="53"/>
        <v>#DIV/0!</v>
      </c>
    </row>
    <row r="1458" spans="2:14" x14ac:dyDescent="0.25">
      <c r="B1458" s="57"/>
      <c r="C1458" s="64"/>
      <c r="D1458" s="58"/>
      <c r="E1458" s="58"/>
      <c r="F1458" s="65"/>
      <c r="G1458" s="65"/>
      <c r="H1458" s="66"/>
      <c r="I1458" s="60"/>
      <c r="J1458" s="60"/>
      <c r="K1458" s="61">
        <f t="shared" si="54"/>
        <v>0</v>
      </c>
      <c r="L1458" s="62" t="s">
        <v>75</v>
      </c>
      <c r="M1458" s="67"/>
      <c r="N1458" s="69" t="e">
        <f t="shared" si="53"/>
        <v>#DIV/0!</v>
      </c>
    </row>
    <row r="1459" spans="2:14" x14ac:dyDescent="0.25">
      <c r="B1459" s="57"/>
      <c r="C1459" s="64"/>
      <c r="D1459" s="58"/>
      <c r="E1459" s="58"/>
      <c r="F1459" s="65"/>
      <c r="G1459" s="65"/>
      <c r="H1459" s="66"/>
      <c r="I1459" s="60"/>
      <c r="J1459" s="60"/>
      <c r="K1459" s="61">
        <f t="shared" si="54"/>
        <v>0</v>
      </c>
      <c r="L1459" s="62" t="s">
        <v>75</v>
      </c>
      <c r="M1459" s="67"/>
      <c r="N1459" s="69" t="e">
        <f t="shared" si="53"/>
        <v>#DIV/0!</v>
      </c>
    </row>
    <row r="1460" spans="2:14" x14ac:dyDescent="0.25">
      <c r="B1460" s="57"/>
      <c r="C1460" s="64"/>
      <c r="D1460" s="58"/>
      <c r="E1460" s="58"/>
      <c r="F1460" s="65"/>
      <c r="G1460" s="65"/>
      <c r="H1460" s="66"/>
      <c r="I1460" s="60"/>
      <c r="J1460" s="60"/>
      <c r="K1460" s="61">
        <f t="shared" si="54"/>
        <v>0</v>
      </c>
      <c r="L1460" s="62" t="s">
        <v>75</v>
      </c>
      <c r="M1460" s="67"/>
      <c r="N1460" s="69" t="e">
        <f t="shared" si="53"/>
        <v>#DIV/0!</v>
      </c>
    </row>
    <row r="1461" spans="2:14" x14ac:dyDescent="0.25">
      <c r="B1461" s="57"/>
      <c r="C1461" s="64"/>
      <c r="D1461" s="58"/>
      <c r="E1461" s="58"/>
      <c r="F1461" s="65"/>
      <c r="G1461" s="65"/>
      <c r="H1461" s="66"/>
      <c r="I1461" s="60"/>
      <c r="J1461" s="60"/>
      <c r="K1461" s="61">
        <f t="shared" si="54"/>
        <v>0</v>
      </c>
      <c r="L1461" s="62" t="s">
        <v>75</v>
      </c>
      <c r="M1461" s="67"/>
      <c r="N1461" s="69" t="e">
        <f t="shared" si="53"/>
        <v>#DIV/0!</v>
      </c>
    </row>
    <row r="1462" spans="2:14" x14ac:dyDescent="0.25">
      <c r="B1462" s="57"/>
      <c r="C1462" s="64"/>
      <c r="D1462" s="58"/>
      <c r="E1462" s="58"/>
      <c r="F1462" s="65"/>
      <c r="G1462" s="65"/>
      <c r="H1462" s="66"/>
      <c r="I1462" s="60"/>
      <c r="J1462" s="60"/>
      <c r="K1462" s="61">
        <f t="shared" si="54"/>
        <v>0</v>
      </c>
      <c r="L1462" s="62" t="s">
        <v>75</v>
      </c>
      <c r="M1462" s="67"/>
      <c r="N1462" s="69" t="e">
        <f t="shared" si="53"/>
        <v>#DIV/0!</v>
      </c>
    </row>
    <row r="1463" spans="2:14" x14ac:dyDescent="0.25">
      <c r="B1463" s="57"/>
      <c r="C1463" s="64"/>
      <c r="D1463" s="58"/>
      <c r="E1463" s="58"/>
      <c r="F1463" s="65"/>
      <c r="G1463" s="65"/>
      <c r="H1463" s="66"/>
      <c r="I1463" s="60"/>
      <c r="J1463" s="60"/>
      <c r="K1463" s="61">
        <f t="shared" si="54"/>
        <v>0</v>
      </c>
      <c r="L1463" s="62" t="s">
        <v>75</v>
      </c>
      <c r="M1463" s="67"/>
      <c r="N1463" s="69" t="e">
        <f t="shared" si="53"/>
        <v>#DIV/0!</v>
      </c>
    </row>
    <row r="1464" spans="2:14" x14ac:dyDescent="0.25">
      <c r="B1464" s="57"/>
      <c r="C1464" s="64"/>
      <c r="D1464" s="58"/>
      <c r="E1464" s="58"/>
      <c r="F1464" s="65"/>
      <c r="G1464" s="65"/>
      <c r="H1464" s="66"/>
      <c r="I1464" s="60"/>
      <c r="J1464" s="60"/>
      <c r="K1464" s="61">
        <f t="shared" si="54"/>
        <v>0</v>
      </c>
      <c r="L1464" s="62" t="s">
        <v>75</v>
      </c>
      <c r="M1464" s="67"/>
      <c r="N1464" s="69" t="e">
        <f t="shared" si="53"/>
        <v>#DIV/0!</v>
      </c>
    </row>
    <row r="1465" spans="2:14" x14ac:dyDescent="0.25">
      <c r="B1465" s="57"/>
      <c r="C1465" s="64"/>
      <c r="D1465" s="58"/>
      <c r="E1465" s="58"/>
      <c r="F1465" s="65"/>
      <c r="G1465" s="65"/>
      <c r="H1465" s="66"/>
      <c r="I1465" s="60"/>
      <c r="J1465" s="60"/>
      <c r="K1465" s="61">
        <f t="shared" si="54"/>
        <v>0</v>
      </c>
      <c r="L1465" s="62" t="s">
        <v>75</v>
      </c>
      <c r="M1465" s="67"/>
      <c r="N1465" s="69" t="e">
        <f t="shared" si="53"/>
        <v>#DIV/0!</v>
      </c>
    </row>
    <row r="1466" spans="2:14" x14ac:dyDescent="0.25">
      <c r="B1466" s="57"/>
      <c r="C1466" s="64"/>
      <c r="D1466" s="58"/>
      <c r="E1466" s="58"/>
      <c r="F1466" s="65"/>
      <c r="G1466" s="65"/>
      <c r="H1466" s="66"/>
      <c r="I1466" s="60"/>
      <c r="J1466" s="60"/>
      <c r="K1466" s="61">
        <f t="shared" si="54"/>
        <v>0</v>
      </c>
      <c r="L1466" s="62" t="s">
        <v>75</v>
      </c>
      <c r="M1466" s="67"/>
      <c r="N1466" s="69" t="e">
        <f t="shared" si="53"/>
        <v>#DIV/0!</v>
      </c>
    </row>
    <row r="1467" spans="2:14" x14ac:dyDescent="0.25">
      <c r="B1467" s="57"/>
      <c r="C1467" s="64"/>
      <c r="D1467" s="58"/>
      <c r="E1467" s="58"/>
      <c r="F1467" s="65"/>
      <c r="G1467" s="65"/>
      <c r="H1467" s="66"/>
      <c r="I1467" s="60"/>
      <c r="J1467" s="60"/>
      <c r="K1467" s="61">
        <f t="shared" si="54"/>
        <v>0</v>
      </c>
      <c r="L1467" s="62" t="s">
        <v>75</v>
      </c>
      <c r="M1467" s="67"/>
      <c r="N1467" s="69" t="e">
        <f t="shared" si="53"/>
        <v>#DIV/0!</v>
      </c>
    </row>
    <row r="1468" spans="2:14" x14ac:dyDescent="0.25">
      <c r="B1468" s="57"/>
      <c r="C1468" s="64"/>
      <c r="D1468" s="58"/>
      <c r="E1468" s="58"/>
      <c r="F1468" s="65"/>
      <c r="G1468" s="65"/>
      <c r="H1468" s="66"/>
      <c r="I1468" s="60"/>
      <c r="J1468" s="60"/>
      <c r="K1468" s="61">
        <f t="shared" si="54"/>
        <v>0</v>
      </c>
      <c r="L1468" s="62" t="s">
        <v>75</v>
      </c>
      <c r="M1468" s="67"/>
      <c r="N1468" s="69" t="e">
        <f t="shared" si="53"/>
        <v>#DIV/0!</v>
      </c>
    </row>
    <row r="1469" spans="2:14" x14ac:dyDescent="0.25">
      <c r="B1469" s="57"/>
      <c r="C1469" s="64"/>
      <c r="D1469" s="58"/>
      <c r="E1469" s="58"/>
      <c r="F1469" s="65"/>
      <c r="G1469" s="65"/>
      <c r="H1469" s="66"/>
      <c r="I1469" s="60"/>
      <c r="J1469" s="60"/>
      <c r="K1469" s="61">
        <f t="shared" si="54"/>
        <v>0</v>
      </c>
      <c r="L1469" s="62" t="s">
        <v>75</v>
      </c>
      <c r="M1469" s="67"/>
      <c r="N1469" s="69" t="e">
        <f t="shared" si="53"/>
        <v>#DIV/0!</v>
      </c>
    </row>
    <row r="1470" spans="2:14" x14ac:dyDescent="0.25">
      <c r="B1470" s="57"/>
      <c r="C1470" s="64"/>
      <c r="D1470" s="58"/>
      <c r="E1470" s="58"/>
      <c r="F1470" s="65"/>
      <c r="G1470" s="65"/>
      <c r="H1470" s="66"/>
      <c r="I1470" s="60"/>
      <c r="J1470" s="60"/>
      <c r="K1470" s="61">
        <f t="shared" si="54"/>
        <v>0</v>
      </c>
      <c r="L1470" s="62" t="s">
        <v>75</v>
      </c>
      <c r="M1470" s="67"/>
      <c r="N1470" s="69" t="e">
        <f t="shared" si="53"/>
        <v>#DIV/0!</v>
      </c>
    </row>
    <row r="1471" spans="2:14" x14ac:dyDescent="0.25">
      <c r="B1471" s="57"/>
      <c r="C1471" s="64"/>
      <c r="D1471" s="58"/>
      <c r="E1471" s="58"/>
      <c r="F1471" s="65"/>
      <c r="G1471" s="65"/>
      <c r="H1471" s="66"/>
      <c r="I1471" s="60"/>
      <c r="J1471" s="60"/>
      <c r="K1471" s="61">
        <f t="shared" si="54"/>
        <v>0</v>
      </c>
      <c r="L1471" s="62" t="s">
        <v>75</v>
      </c>
      <c r="M1471" s="67"/>
      <c r="N1471" s="69" t="e">
        <f t="shared" si="53"/>
        <v>#DIV/0!</v>
      </c>
    </row>
    <row r="1472" spans="2:14" x14ac:dyDescent="0.25">
      <c r="B1472" s="57"/>
      <c r="C1472" s="64"/>
      <c r="D1472" s="58"/>
      <c r="E1472" s="58"/>
      <c r="F1472" s="65"/>
      <c r="G1472" s="65"/>
      <c r="H1472" s="66"/>
      <c r="I1472" s="60"/>
      <c r="J1472" s="60"/>
      <c r="K1472" s="61">
        <f t="shared" si="54"/>
        <v>0</v>
      </c>
      <c r="L1472" s="62" t="s">
        <v>75</v>
      </c>
      <c r="M1472" s="67"/>
      <c r="N1472" s="69" t="e">
        <f t="shared" si="53"/>
        <v>#DIV/0!</v>
      </c>
    </row>
    <row r="1473" spans="2:14" x14ac:dyDescent="0.25">
      <c r="B1473" s="57"/>
      <c r="C1473" s="64"/>
      <c r="D1473" s="58"/>
      <c r="E1473" s="58"/>
      <c r="F1473" s="65"/>
      <c r="G1473" s="65"/>
      <c r="H1473" s="66"/>
      <c r="I1473" s="60"/>
      <c r="J1473" s="60"/>
      <c r="K1473" s="61">
        <f t="shared" si="54"/>
        <v>0</v>
      </c>
      <c r="L1473" s="62" t="s">
        <v>75</v>
      </c>
      <c r="M1473" s="67"/>
      <c r="N1473" s="69" t="e">
        <f t="shared" si="53"/>
        <v>#DIV/0!</v>
      </c>
    </row>
    <row r="1474" spans="2:14" x14ac:dyDescent="0.25">
      <c r="B1474" s="57"/>
      <c r="C1474" s="64"/>
      <c r="D1474" s="58"/>
      <c r="E1474" s="58"/>
      <c r="F1474" s="65"/>
      <c r="G1474" s="65"/>
      <c r="H1474" s="66"/>
      <c r="I1474" s="60"/>
      <c r="J1474" s="60"/>
      <c r="K1474" s="61">
        <f t="shared" si="54"/>
        <v>0</v>
      </c>
      <c r="L1474" s="62" t="s">
        <v>75</v>
      </c>
      <c r="M1474" s="67"/>
      <c r="N1474" s="69" t="e">
        <f t="shared" si="53"/>
        <v>#DIV/0!</v>
      </c>
    </row>
    <row r="1475" spans="2:14" x14ac:dyDescent="0.25">
      <c r="B1475" s="57"/>
      <c r="C1475" s="64"/>
      <c r="D1475" s="58"/>
      <c r="E1475" s="58"/>
      <c r="F1475" s="65"/>
      <c r="G1475" s="65"/>
      <c r="H1475" s="66"/>
      <c r="I1475" s="60"/>
      <c r="J1475" s="60"/>
      <c r="K1475" s="61">
        <f t="shared" si="54"/>
        <v>0</v>
      </c>
      <c r="L1475" s="62" t="s">
        <v>75</v>
      </c>
      <c r="M1475" s="67"/>
      <c r="N1475" s="69" t="e">
        <f t="shared" si="53"/>
        <v>#DIV/0!</v>
      </c>
    </row>
    <row r="1476" spans="2:14" x14ac:dyDescent="0.25">
      <c r="B1476" s="57"/>
      <c r="C1476" s="64"/>
      <c r="D1476" s="58"/>
      <c r="E1476" s="58"/>
      <c r="F1476" s="65"/>
      <c r="G1476" s="65"/>
      <c r="H1476" s="66"/>
      <c r="I1476" s="60"/>
      <c r="J1476" s="60"/>
      <c r="K1476" s="61">
        <f t="shared" si="54"/>
        <v>0</v>
      </c>
      <c r="L1476" s="62" t="s">
        <v>75</v>
      </c>
      <c r="M1476" s="67"/>
      <c r="N1476" s="69" t="e">
        <f t="shared" si="53"/>
        <v>#DIV/0!</v>
      </c>
    </row>
    <row r="1477" spans="2:14" x14ac:dyDescent="0.25">
      <c r="B1477" s="57"/>
      <c r="C1477" s="64"/>
      <c r="D1477" s="58"/>
      <c r="E1477" s="58"/>
      <c r="F1477" s="65"/>
      <c r="G1477" s="65"/>
      <c r="H1477" s="66"/>
      <c r="I1477" s="60"/>
      <c r="J1477" s="60"/>
      <c r="K1477" s="61">
        <f t="shared" si="54"/>
        <v>0</v>
      </c>
      <c r="L1477" s="62" t="s">
        <v>75</v>
      </c>
      <c r="M1477" s="67"/>
      <c r="N1477" s="69" t="e">
        <f t="shared" si="53"/>
        <v>#DIV/0!</v>
      </c>
    </row>
    <row r="1478" spans="2:14" x14ac:dyDescent="0.25">
      <c r="B1478" s="57"/>
      <c r="C1478" s="64"/>
      <c r="D1478" s="58"/>
      <c r="E1478" s="58"/>
      <c r="F1478" s="65"/>
      <c r="G1478" s="65"/>
      <c r="H1478" s="66"/>
      <c r="I1478" s="60"/>
      <c r="J1478" s="60"/>
      <c r="K1478" s="61">
        <f t="shared" si="54"/>
        <v>0</v>
      </c>
      <c r="L1478" s="62" t="s">
        <v>75</v>
      </c>
      <c r="M1478" s="67"/>
      <c r="N1478" s="69" t="e">
        <f t="shared" si="53"/>
        <v>#DIV/0!</v>
      </c>
    </row>
    <row r="1479" spans="2:14" x14ac:dyDescent="0.25">
      <c r="B1479" s="57"/>
      <c r="C1479" s="64"/>
      <c r="D1479" s="58"/>
      <c r="E1479" s="58"/>
      <c r="F1479" s="65"/>
      <c r="G1479" s="65"/>
      <c r="H1479" s="66"/>
      <c r="I1479" s="60"/>
      <c r="J1479" s="60"/>
      <c r="K1479" s="61">
        <f t="shared" si="54"/>
        <v>0</v>
      </c>
      <c r="L1479" s="62" t="s">
        <v>75</v>
      </c>
      <c r="M1479" s="67"/>
      <c r="N1479" s="69" t="e">
        <f t="shared" si="53"/>
        <v>#DIV/0!</v>
      </c>
    </row>
    <row r="1480" spans="2:14" x14ac:dyDescent="0.25">
      <c r="B1480" s="57"/>
      <c r="C1480" s="64"/>
      <c r="D1480" s="58"/>
      <c r="E1480" s="58"/>
      <c r="F1480" s="65"/>
      <c r="G1480" s="65"/>
      <c r="H1480" s="66"/>
      <c r="I1480" s="60"/>
      <c r="J1480" s="60"/>
      <c r="K1480" s="61">
        <f t="shared" si="54"/>
        <v>0</v>
      </c>
      <c r="L1480" s="62" t="s">
        <v>75</v>
      </c>
      <c r="M1480" s="67"/>
      <c r="N1480" s="69" t="e">
        <f t="shared" si="53"/>
        <v>#DIV/0!</v>
      </c>
    </row>
    <row r="1481" spans="2:14" x14ac:dyDescent="0.25">
      <c r="B1481" s="57"/>
      <c r="C1481" s="64"/>
      <c r="D1481" s="58"/>
      <c r="E1481" s="58"/>
      <c r="F1481" s="65"/>
      <c r="G1481" s="65"/>
      <c r="H1481" s="66"/>
      <c r="I1481" s="60"/>
      <c r="J1481" s="60"/>
      <c r="K1481" s="61">
        <f t="shared" si="54"/>
        <v>0</v>
      </c>
      <c r="L1481" s="62" t="s">
        <v>75</v>
      </c>
      <c r="M1481" s="67"/>
      <c r="N1481" s="69" t="e">
        <f t="shared" si="53"/>
        <v>#DIV/0!</v>
      </c>
    </row>
    <row r="1482" spans="2:14" x14ac:dyDescent="0.25">
      <c r="B1482" s="57"/>
      <c r="C1482" s="64"/>
      <c r="D1482" s="58"/>
      <c r="E1482" s="58"/>
      <c r="F1482" s="65"/>
      <c r="G1482" s="65"/>
      <c r="H1482" s="66"/>
      <c r="I1482" s="60"/>
      <c r="J1482" s="60"/>
      <c r="K1482" s="61">
        <f t="shared" si="54"/>
        <v>0</v>
      </c>
      <c r="L1482" s="62" t="s">
        <v>75</v>
      </c>
      <c r="M1482" s="67"/>
      <c r="N1482" s="69" t="e">
        <f t="shared" si="53"/>
        <v>#DIV/0!</v>
      </c>
    </row>
    <row r="1483" spans="2:14" x14ac:dyDescent="0.25">
      <c r="B1483" s="57"/>
      <c r="C1483" s="64"/>
      <c r="D1483" s="58"/>
      <c r="E1483" s="58"/>
      <c r="F1483" s="65"/>
      <c r="G1483" s="65"/>
      <c r="H1483" s="66"/>
      <c r="I1483" s="60"/>
      <c r="J1483" s="60"/>
      <c r="K1483" s="61">
        <f t="shared" si="54"/>
        <v>0</v>
      </c>
      <c r="L1483" s="62" t="s">
        <v>75</v>
      </c>
      <c r="M1483" s="67"/>
      <c r="N1483" s="69" t="e">
        <f t="shared" si="53"/>
        <v>#DIV/0!</v>
      </c>
    </row>
    <row r="1484" spans="2:14" x14ac:dyDescent="0.25">
      <c r="B1484" s="57"/>
      <c r="C1484" s="64"/>
      <c r="D1484" s="58"/>
      <c r="E1484" s="58"/>
      <c r="F1484" s="65"/>
      <c r="G1484" s="65"/>
      <c r="H1484" s="66"/>
      <c r="I1484" s="60"/>
      <c r="J1484" s="60"/>
      <c r="K1484" s="61">
        <f t="shared" si="54"/>
        <v>0</v>
      </c>
      <c r="L1484" s="62" t="s">
        <v>75</v>
      </c>
      <c r="M1484" s="67"/>
      <c r="N1484" s="69" t="e">
        <f t="shared" si="53"/>
        <v>#DIV/0!</v>
      </c>
    </row>
    <row r="1485" spans="2:14" x14ac:dyDescent="0.25">
      <c r="B1485" s="57"/>
      <c r="C1485" s="64"/>
      <c r="D1485" s="58"/>
      <c r="E1485" s="58"/>
      <c r="F1485" s="65"/>
      <c r="G1485" s="65"/>
      <c r="H1485" s="66"/>
      <c r="I1485" s="60"/>
      <c r="J1485" s="60"/>
      <c r="K1485" s="61">
        <f t="shared" si="54"/>
        <v>0</v>
      </c>
      <c r="L1485" s="62" t="s">
        <v>75</v>
      </c>
      <c r="M1485" s="67"/>
      <c r="N1485" s="69" t="e">
        <f t="shared" si="53"/>
        <v>#DIV/0!</v>
      </c>
    </row>
    <row r="1486" spans="2:14" x14ac:dyDescent="0.25">
      <c r="B1486" s="57"/>
      <c r="C1486" s="64"/>
      <c r="D1486" s="58"/>
      <c r="E1486" s="58"/>
      <c r="F1486" s="65"/>
      <c r="G1486" s="65"/>
      <c r="H1486" s="66"/>
      <c r="I1486" s="60"/>
      <c r="J1486" s="60"/>
      <c r="K1486" s="61">
        <f t="shared" si="54"/>
        <v>0</v>
      </c>
      <c r="L1486" s="62" t="s">
        <v>75</v>
      </c>
      <c r="M1486" s="67"/>
      <c r="N1486" s="69" t="e">
        <f t="shared" si="53"/>
        <v>#DIV/0!</v>
      </c>
    </row>
    <row r="1487" spans="2:14" x14ac:dyDescent="0.25">
      <c r="B1487" s="57"/>
      <c r="C1487" s="64"/>
      <c r="D1487" s="58"/>
      <c r="E1487" s="58"/>
      <c r="F1487" s="65"/>
      <c r="G1487" s="65"/>
      <c r="H1487" s="66"/>
      <c r="I1487" s="60"/>
      <c r="J1487" s="60"/>
      <c r="K1487" s="61">
        <f t="shared" si="54"/>
        <v>0</v>
      </c>
      <c r="L1487" s="62" t="s">
        <v>75</v>
      </c>
      <c r="M1487" s="67"/>
      <c r="N1487" s="69" t="e">
        <f t="shared" si="53"/>
        <v>#DIV/0!</v>
      </c>
    </row>
    <row r="1488" spans="2:14" x14ac:dyDescent="0.25">
      <c r="B1488" s="57"/>
      <c r="C1488" s="64"/>
      <c r="D1488" s="58"/>
      <c r="E1488" s="58"/>
      <c r="F1488" s="65"/>
      <c r="G1488" s="65"/>
      <c r="H1488" s="66"/>
      <c r="I1488" s="60"/>
      <c r="J1488" s="60"/>
      <c r="K1488" s="61">
        <f t="shared" si="54"/>
        <v>0</v>
      </c>
      <c r="L1488" s="62" t="s">
        <v>75</v>
      </c>
      <c r="M1488" s="67"/>
      <c r="N1488" s="69" t="e">
        <f t="shared" si="53"/>
        <v>#DIV/0!</v>
      </c>
    </row>
    <row r="1489" spans="2:14" x14ac:dyDescent="0.25">
      <c r="B1489" s="57"/>
      <c r="C1489" s="64"/>
      <c r="D1489" s="58"/>
      <c r="E1489" s="58"/>
      <c r="F1489" s="65"/>
      <c r="G1489" s="65"/>
      <c r="H1489" s="66"/>
      <c r="I1489" s="60"/>
      <c r="J1489" s="60"/>
      <c r="K1489" s="61">
        <f t="shared" si="54"/>
        <v>0</v>
      </c>
      <c r="L1489" s="62" t="s">
        <v>75</v>
      </c>
      <c r="M1489" s="67"/>
      <c r="N1489" s="69" t="e">
        <f t="shared" si="53"/>
        <v>#DIV/0!</v>
      </c>
    </row>
    <row r="1490" spans="2:14" x14ac:dyDescent="0.25">
      <c r="B1490" s="57"/>
      <c r="C1490" s="64"/>
      <c r="D1490" s="58"/>
      <c r="E1490" s="58"/>
      <c r="F1490" s="65"/>
      <c r="G1490" s="65"/>
      <c r="H1490" s="66"/>
      <c r="I1490" s="60"/>
      <c r="J1490" s="60"/>
      <c r="K1490" s="61">
        <f t="shared" si="54"/>
        <v>0</v>
      </c>
      <c r="L1490" s="62" t="s">
        <v>75</v>
      </c>
      <c r="M1490" s="67"/>
      <c r="N1490" s="69" t="e">
        <f t="shared" si="53"/>
        <v>#DIV/0!</v>
      </c>
    </row>
    <row r="1491" spans="2:14" x14ac:dyDescent="0.25">
      <c r="B1491" s="57"/>
      <c r="C1491" s="64"/>
      <c r="D1491" s="58"/>
      <c r="E1491" s="58"/>
      <c r="F1491" s="65"/>
      <c r="G1491" s="65"/>
      <c r="H1491" s="66"/>
      <c r="I1491" s="60"/>
      <c r="J1491" s="60"/>
      <c r="K1491" s="61">
        <f t="shared" si="54"/>
        <v>0</v>
      </c>
      <c r="L1491" s="62" t="s">
        <v>75</v>
      </c>
      <c r="M1491" s="67"/>
      <c r="N1491" s="69" t="e">
        <f t="shared" si="53"/>
        <v>#DIV/0!</v>
      </c>
    </row>
    <row r="1492" spans="2:14" x14ac:dyDescent="0.25">
      <c r="B1492" s="57"/>
      <c r="C1492" s="64"/>
      <c r="D1492" s="58"/>
      <c r="E1492" s="58"/>
      <c r="F1492" s="65"/>
      <c r="G1492" s="65"/>
      <c r="H1492" s="66"/>
      <c r="I1492" s="60"/>
      <c r="J1492" s="60"/>
      <c r="K1492" s="61">
        <f t="shared" si="54"/>
        <v>0</v>
      </c>
      <c r="L1492" s="62" t="s">
        <v>75</v>
      </c>
      <c r="M1492" s="67"/>
      <c r="N1492" s="69" t="e">
        <f t="shared" si="53"/>
        <v>#DIV/0!</v>
      </c>
    </row>
    <row r="1493" spans="2:14" x14ac:dyDescent="0.25">
      <c r="B1493" s="57"/>
      <c r="C1493" s="64"/>
      <c r="D1493" s="58"/>
      <c r="E1493" s="58"/>
      <c r="F1493" s="65"/>
      <c r="G1493" s="65"/>
      <c r="H1493" s="66"/>
      <c r="I1493" s="60"/>
      <c r="J1493" s="60"/>
      <c r="K1493" s="61">
        <f t="shared" si="54"/>
        <v>0</v>
      </c>
      <c r="L1493" s="62" t="s">
        <v>75</v>
      </c>
      <c r="M1493" s="67"/>
      <c r="N1493" s="69" t="e">
        <f t="shared" si="53"/>
        <v>#DIV/0!</v>
      </c>
    </row>
    <row r="1494" spans="2:14" x14ac:dyDescent="0.25">
      <c r="B1494" s="57"/>
      <c r="C1494" s="64"/>
      <c r="D1494" s="58"/>
      <c r="E1494" s="58"/>
      <c r="F1494" s="65"/>
      <c r="G1494" s="65"/>
      <c r="H1494" s="66"/>
      <c r="I1494" s="60"/>
      <c r="J1494" s="60"/>
      <c r="K1494" s="61">
        <f t="shared" si="54"/>
        <v>0</v>
      </c>
      <c r="L1494" s="62" t="s">
        <v>75</v>
      </c>
      <c r="M1494" s="67"/>
      <c r="N1494" s="69" t="e">
        <f t="shared" si="53"/>
        <v>#DIV/0!</v>
      </c>
    </row>
    <row r="1495" spans="2:14" x14ac:dyDescent="0.25">
      <c r="B1495" s="57"/>
      <c r="C1495" s="64"/>
      <c r="D1495" s="58"/>
      <c r="E1495" s="58"/>
      <c r="F1495" s="65"/>
      <c r="G1495" s="65"/>
      <c r="H1495" s="66"/>
      <c r="I1495" s="60"/>
      <c r="J1495" s="60"/>
      <c r="K1495" s="61">
        <f t="shared" si="54"/>
        <v>0</v>
      </c>
      <c r="L1495" s="62" t="s">
        <v>75</v>
      </c>
      <c r="M1495" s="67"/>
      <c r="N1495" s="69" t="e">
        <f t="shared" si="53"/>
        <v>#DIV/0!</v>
      </c>
    </row>
    <row r="1496" spans="2:14" x14ac:dyDescent="0.25">
      <c r="B1496" s="57"/>
      <c r="C1496" s="64"/>
      <c r="D1496" s="58"/>
      <c r="E1496" s="58"/>
      <c r="F1496" s="65"/>
      <c r="G1496" s="65"/>
      <c r="H1496" s="66"/>
      <c r="I1496" s="60"/>
      <c r="J1496" s="60"/>
      <c r="K1496" s="61">
        <f t="shared" si="54"/>
        <v>0</v>
      </c>
      <c r="L1496" s="62" t="s">
        <v>75</v>
      </c>
      <c r="M1496" s="67"/>
      <c r="N1496" s="69" t="e">
        <f t="shared" si="53"/>
        <v>#DIV/0!</v>
      </c>
    </row>
    <row r="1497" spans="2:14" x14ac:dyDescent="0.25">
      <c r="B1497" s="57"/>
      <c r="C1497" s="64"/>
      <c r="D1497" s="58"/>
      <c r="E1497" s="58"/>
      <c r="F1497" s="65"/>
      <c r="G1497" s="65"/>
      <c r="H1497" s="66"/>
      <c r="I1497" s="60"/>
      <c r="J1497" s="60"/>
      <c r="K1497" s="61">
        <f t="shared" si="54"/>
        <v>0</v>
      </c>
      <c r="L1497" s="62" t="s">
        <v>75</v>
      </c>
      <c r="M1497" s="67"/>
      <c r="N1497" s="69" t="e">
        <f t="shared" si="53"/>
        <v>#DIV/0!</v>
      </c>
    </row>
    <row r="1498" spans="2:14" x14ac:dyDescent="0.25">
      <c r="B1498" s="57"/>
      <c r="C1498" s="64"/>
      <c r="D1498" s="58"/>
      <c r="E1498" s="58"/>
      <c r="F1498" s="65"/>
      <c r="G1498" s="65"/>
      <c r="H1498" s="66"/>
      <c r="I1498" s="60"/>
      <c r="J1498" s="60"/>
      <c r="K1498" s="61">
        <f t="shared" si="54"/>
        <v>0</v>
      </c>
      <c r="L1498" s="62" t="s">
        <v>75</v>
      </c>
      <c r="M1498" s="67"/>
      <c r="N1498" s="69" t="e">
        <f t="shared" si="53"/>
        <v>#DIV/0!</v>
      </c>
    </row>
    <row r="1499" spans="2:14" x14ac:dyDescent="0.25">
      <c r="B1499" s="57"/>
      <c r="C1499" s="64"/>
      <c r="D1499" s="58"/>
      <c r="E1499" s="58"/>
      <c r="F1499" s="65"/>
      <c r="G1499" s="65"/>
      <c r="H1499" s="66"/>
      <c r="I1499" s="60"/>
      <c r="J1499" s="60"/>
      <c r="K1499" s="61">
        <f t="shared" si="54"/>
        <v>0</v>
      </c>
      <c r="L1499" s="62" t="s">
        <v>75</v>
      </c>
      <c r="M1499" s="67"/>
      <c r="N1499" s="69" t="e">
        <f t="shared" si="53"/>
        <v>#DIV/0!</v>
      </c>
    </row>
    <row r="1500" spans="2:14" x14ac:dyDescent="0.25">
      <c r="B1500" s="57"/>
      <c r="C1500" s="64"/>
      <c r="D1500" s="58"/>
      <c r="E1500" s="58"/>
      <c r="F1500" s="65"/>
      <c r="G1500" s="65"/>
      <c r="H1500" s="66"/>
      <c r="I1500" s="60"/>
      <c r="J1500" s="60"/>
      <c r="K1500" s="61">
        <f t="shared" si="54"/>
        <v>0</v>
      </c>
      <c r="L1500" s="62" t="s">
        <v>75</v>
      </c>
      <c r="M1500" s="67"/>
      <c r="N1500" s="69" t="e">
        <f t="shared" si="53"/>
        <v>#DIV/0!</v>
      </c>
    </row>
    <row r="1501" spans="2:14" x14ac:dyDescent="0.25">
      <c r="B1501" s="57"/>
      <c r="C1501" s="64"/>
      <c r="D1501" s="58"/>
      <c r="E1501" s="58"/>
      <c r="F1501" s="65"/>
      <c r="G1501" s="65"/>
      <c r="H1501" s="66"/>
      <c r="I1501" s="60"/>
      <c r="J1501" s="60"/>
      <c r="K1501" s="61">
        <f t="shared" si="54"/>
        <v>0</v>
      </c>
      <c r="L1501" s="62" t="s">
        <v>75</v>
      </c>
      <c r="M1501" s="67"/>
      <c r="N1501" s="69" t="e">
        <f t="shared" si="53"/>
        <v>#DIV/0!</v>
      </c>
    </row>
    <row r="1502" spans="2:14" x14ac:dyDescent="0.25">
      <c r="B1502" s="57"/>
      <c r="C1502" s="64"/>
      <c r="D1502" s="58"/>
      <c r="E1502" s="58"/>
      <c r="F1502" s="65"/>
      <c r="G1502" s="65"/>
      <c r="H1502" s="66"/>
      <c r="I1502" s="60"/>
      <c r="J1502" s="60"/>
      <c r="K1502" s="61">
        <f t="shared" si="54"/>
        <v>0</v>
      </c>
      <c r="L1502" s="62" t="s">
        <v>75</v>
      </c>
      <c r="M1502" s="67"/>
      <c r="N1502" s="69" t="e">
        <f t="shared" si="53"/>
        <v>#DIV/0!</v>
      </c>
    </row>
    <row r="1503" spans="2:14" x14ac:dyDescent="0.25">
      <c r="B1503" s="57"/>
      <c r="C1503" s="64"/>
      <c r="D1503" s="58"/>
      <c r="E1503" s="58"/>
      <c r="F1503" s="65"/>
      <c r="G1503" s="65"/>
      <c r="H1503" s="66"/>
      <c r="I1503" s="60"/>
      <c r="J1503" s="60"/>
      <c r="K1503" s="61">
        <f t="shared" si="54"/>
        <v>0</v>
      </c>
      <c r="L1503" s="62" t="s">
        <v>75</v>
      </c>
      <c r="M1503" s="67"/>
      <c r="N1503" s="69" t="e">
        <f t="shared" si="53"/>
        <v>#DIV/0!</v>
      </c>
    </row>
    <row r="1504" spans="2:14" x14ac:dyDescent="0.25">
      <c r="B1504" s="57"/>
      <c r="C1504" s="64"/>
      <c r="D1504" s="58"/>
      <c r="E1504" s="58"/>
      <c r="F1504" s="65"/>
      <c r="G1504" s="65"/>
      <c r="H1504" s="66"/>
      <c r="I1504" s="60"/>
      <c r="J1504" s="60"/>
      <c r="K1504" s="61">
        <f t="shared" si="54"/>
        <v>0</v>
      </c>
      <c r="L1504" s="62" t="s">
        <v>75</v>
      </c>
      <c r="M1504" s="67"/>
      <c r="N1504" s="69" t="e">
        <f t="shared" si="53"/>
        <v>#DIV/0!</v>
      </c>
    </row>
    <row r="1505" spans="2:14" x14ac:dyDescent="0.25">
      <c r="B1505" s="57"/>
      <c r="C1505" s="64"/>
      <c r="D1505" s="58"/>
      <c r="E1505" s="58"/>
      <c r="F1505" s="65"/>
      <c r="G1505" s="65"/>
      <c r="H1505" s="66"/>
      <c r="I1505" s="60"/>
      <c r="J1505" s="60"/>
      <c r="K1505" s="61">
        <f t="shared" si="54"/>
        <v>0</v>
      </c>
      <c r="L1505" s="62" t="s">
        <v>75</v>
      </c>
      <c r="M1505" s="67"/>
      <c r="N1505" s="69" t="e">
        <f t="shared" si="53"/>
        <v>#DIV/0!</v>
      </c>
    </row>
    <row r="1506" spans="2:14" x14ac:dyDescent="0.25">
      <c r="B1506" s="57"/>
      <c r="C1506" s="64"/>
      <c r="D1506" s="58"/>
      <c r="E1506" s="58"/>
      <c r="F1506" s="65"/>
      <c r="G1506" s="65"/>
      <c r="H1506" s="66"/>
      <c r="I1506" s="60"/>
      <c r="J1506" s="60"/>
      <c r="K1506" s="61">
        <f t="shared" si="54"/>
        <v>0</v>
      </c>
      <c r="L1506" s="62" t="s">
        <v>75</v>
      </c>
      <c r="M1506" s="67"/>
      <c r="N1506" s="69" t="e">
        <f t="shared" si="53"/>
        <v>#DIV/0!</v>
      </c>
    </row>
    <row r="1507" spans="2:14" x14ac:dyDescent="0.25">
      <c r="B1507" s="57"/>
      <c r="C1507" s="64"/>
      <c r="D1507" s="58"/>
      <c r="E1507" s="58"/>
      <c r="F1507" s="65"/>
      <c r="G1507" s="65"/>
      <c r="H1507" s="66"/>
      <c r="I1507" s="60"/>
      <c r="J1507" s="60"/>
      <c r="K1507" s="61">
        <f t="shared" si="54"/>
        <v>0</v>
      </c>
      <c r="L1507" s="62" t="s">
        <v>75</v>
      </c>
      <c r="M1507" s="67"/>
      <c r="N1507" s="69" t="e">
        <f t="shared" si="53"/>
        <v>#DIV/0!</v>
      </c>
    </row>
    <row r="1508" spans="2:14" x14ac:dyDescent="0.25">
      <c r="B1508" s="57"/>
      <c r="C1508" s="64"/>
      <c r="D1508" s="58"/>
      <c r="E1508" s="58"/>
      <c r="F1508" s="65"/>
      <c r="G1508" s="65"/>
      <c r="H1508" s="66"/>
      <c r="I1508" s="60"/>
      <c r="J1508" s="60"/>
      <c r="K1508" s="61">
        <f t="shared" si="54"/>
        <v>0</v>
      </c>
      <c r="L1508" s="62" t="s">
        <v>75</v>
      </c>
      <c r="M1508" s="67"/>
      <c r="N1508" s="69" t="e">
        <f t="shared" ref="N1508:N1571" si="55">+K1509/M1509</f>
        <v>#DIV/0!</v>
      </c>
    </row>
    <row r="1509" spans="2:14" x14ac:dyDescent="0.25">
      <c r="B1509" s="57"/>
      <c r="C1509" s="64"/>
      <c r="D1509" s="58"/>
      <c r="E1509" s="58"/>
      <c r="F1509" s="65"/>
      <c r="G1509" s="65"/>
      <c r="H1509" s="66"/>
      <c r="I1509" s="60"/>
      <c r="J1509" s="60"/>
      <c r="K1509" s="61">
        <f t="shared" si="54"/>
        <v>0</v>
      </c>
      <c r="L1509" s="62" t="s">
        <v>75</v>
      </c>
      <c r="M1509" s="67"/>
      <c r="N1509" s="69" t="e">
        <f t="shared" si="55"/>
        <v>#DIV/0!</v>
      </c>
    </row>
    <row r="1510" spans="2:14" x14ac:dyDescent="0.25">
      <c r="B1510" s="57"/>
      <c r="C1510" s="64"/>
      <c r="D1510" s="58"/>
      <c r="E1510" s="58"/>
      <c r="F1510" s="65"/>
      <c r="G1510" s="65"/>
      <c r="H1510" s="66"/>
      <c r="I1510" s="60"/>
      <c r="J1510" s="60"/>
      <c r="K1510" s="61">
        <f t="shared" si="54"/>
        <v>0</v>
      </c>
      <c r="L1510" s="62" t="s">
        <v>75</v>
      </c>
      <c r="M1510" s="67"/>
      <c r="N1510" s="69" t="e">
        <f t="shared" si="55"/>
        <v>#DIV/0!</v>
      </c>
    </row>
    <row r="1511" spans="2:14" x14ac:dyDescent="0.25">
      <c r="B1511" s="57"/>
      <c r="C1511" s="64"/>
      <c r="D1511" s="58"/>
      <c r="E1511" s="58"/>
      <c r="F1511" s="65"/>
      <c r="G1511" s="65"/>
      <c r="H1511" s="66"/>
      <c r="I1511" s="60"/>
      <c r="J1511" s="60"/>
      <c r="K1511" s="61">
        <f t="shared" si="54"/>
        <v>0</v>
      </c>
      <c r="L1511" s="62" t="s">
        <v>75</v>
      </c>
      <c r="M1511" s="67"/>
      <c r="N1511" s="69" t="e">
        <f t="shared" si="55"/>
        <v>#DIV/0!</v>
      </c>
    </row>
    <row r="1512" spans="2:14" x14ac:dyDescent="0.25">
      <c r="B1512" s="57"/>
      <c r="C1512" s="64"/>
      <c r="D1512" s="58"/>
      <c r="E1512" s="58"/>
      <c r="F1512" s="65"/>
      <c r="G1512" s="65"/>
      <c r="H1512" s="66"/>
      <c r="I1512" s="60"/>
      <c r="J1512" s="60"/>
      <c r="K1512" s="61">
        <f t="shared" si="54"/>
        <v>0</v>
      </c>
      <c r="L1512" s="62" t="s">
        <v>75</v>
      </c>
      <c r="M1512" s="67"/>
      <c r="N1512" s="69" t="e">
        <f t="shared" si="55"/>
        <v>#DIV/0!</v>
      </c>
    </row>
    <row r="1513" spans="2:14" x14ac:dyDescent="0.25">
      <c r="B1513" s="57"/>
      <c r="C1513" s="64"/>
      <c r="D1513" s="58"/>
      <c r="E1513" s="58"/>
      <c r="F1513" s="65"/>
      <c r="G1513" s="65"/>
      <c r="H1513" s="66"/>
      <c r="I1513" s="60"/>
      <c r="J1513" s="60"/>
      <c r="K1513" s="61">
        <f t="shared" si="54"/>
        <v>0</v>
      </c>
      <c r="L1513" s="62" t="s">
        <v>75</v>
      </c>
      <c r="M1513" s="67"/>
      <c r="N1513" s="69" t="e">
        <f t="shared" si="55"/>
        <v>#DIV/0!</v>
      </c>
    </row>
    <row r="1514" spans="2:14" x14ac:dyDescent="0.25">
      <c r="B1514" s="57"/>
      <c r="C1514" s="64"/>
      <c r="D1514" s="58"/>
      <c r="E1514" s="58"/>
      <c r="F1514" s="65"/>
      <c r="G1514" s="65"/>
      <c r="H1514" s="66"/>
      <c r="I1514" s="60"/>
      <c r="J1514" s="60"/>
      <c r="K1514" s="61">
        <f t="shared" si="54"/>
        <v>0</v>
      </c>
      <c r="L1514" s="62" t="s">
        <v>75</v>
      </c>
      <c r="M1514" s="67"/>
      <c r="N1514" s="69" t="e">
        <f t="shared" si="55"/>
        <v>#DIV/0!</v>
      </c>
    </row>
    <row r="1515" spans="2:14" x14ac:dyDescent="0.25">
      <c r="B1515" s="57"/>
      <c r="C1515" s="64"/>
      <c r="D1515" s="58"/>
      <c r="E1515" s="58"/>
      <c r="F1515" s="65"/>
      <c r="G1515" s="65"/>
      <c r="H1515" s="66"/>
      <c r="I1515" s="60"/>
      <c r="J1515" s="60"/>
      <c r="K1515" s="61">
        <f t="shared" si="54"/>
        <v>0</v>
      </c>
      <c r="L1515" s="62" t="s">
        <v>75</v>
      </c>
      <c r="M1515" s="67"/>
      <c r="N1515" s="69" t="e">
        <f t="shared" si="55"/>
        <v>#DIV/0!</v>
      </c>
    </row>
    <row r="1516" spans="2:14" x14ac:dyDescent="0.25">
      <c r="B1516" s="57"/>
      <c r="C1516" s="64"/>
      <c r="D1516" s="58"/>
      <c r="E1516" s="58"/>
      <c r="F1516" s="65"/>
      <c r="G1516" s="65"/>
      <c r="H1516" s="66"/>
      <c r="I1516" s="60"/>
      <c r="J1516" s="60"/>
      <c r="K1516" s="61">
        <f t="shared" si="54"/>
        <v>0</v>
      </c>
      <c r="L1516" s="62" t="s">
        <v>75</v>
      </c>
      <c r="M1516" s="67"/>
      <c r="N1516" s="69" t="e">
        <f t="shared" si="55"/>
        <v>#DIV/0!</v>
      </c>
    </row>
    <row r="1517" spans="2:14" x14ac:dyDescent="0.25">
      <c r="B1517" s="57"/>
      <c r="C1517" s="64"/>
      <c r="D1517" s="58"/>
      <c r="E1517" s="58"/>
      <c r="F1517" s="65"/>
      <c r="G1517" s="65"/>
      <c r="H1517" s="66"/>
      <c r="I1517" s="60"/>
      <c r="J1517" s="60"/>
      <c r="K1517" s="61">
        <f t="shared" si="54"/>
        <v>0</v>
      </c>
      <c r="L1517" s="62" t="s">
        <v>75</v>
      </c>
      <c r="M1517" s="67"/>
      <c r="N1517" s="69" t="e">
        <f t="shared" si="55"/>
        <v>#DIV/0!</v>
      </c>
    </row>
    <row r="1518" spans="2:14" x14ac:dyDescent="0.25">
      <c r="B1518" s="57"/>
      <c r="C1518" s="64"/>
      <c r="D1518" s="58"/>
      <c r="E1518" s="58"/>
      <c r="F1518" s="65"/>
      <c r="G1518" s="65"/>
      <c r="H1518" s="66"/>
      <c r="I1518" s="60"/>
      <c r="J1518" s="60"/>
      <c r="K1518" s="61">
        <f t="shared" si="54"/>
        <v>0</v>
      </c>
      <c r="L1518" s="62" t="s">
        <v>75</v>
      </c>
      <c r="M1518" s="67"/>
      <c r="N1518" s="69" t="e">
        <f t="shared" si="55"/>
        <v>#DIV/0!</v>
      </c>
    </row>
    <row r="1519" spans="2:14" x14ac:dyDescent="0.25">
      <c r="B1519" s="57"/>
      <c r="C1519" s="64"/>
      <c r="D1519" s="58"/>
      <c r="E1519" s="58"/>
      <c r="F1519" s="65"/>
      <c r="G1519" s="65"/>
      <c r="H1519" s="66"/>
      <c r="I1519" s="60"/>
      <c r="J1519" s="60"/>
      <c r="K1519" s="61">
        <f t="shared" si="54"/>
        <v>0</v>
      </c>
      <c r="L1519" s="62" t="s">
        <v>75</v>
      </c>
      <c r="M1519" s="67"/>
      <c r="N1519" s="69" t="e">
        <f t="shared" si="55"/>
        <v>#DIV/0!</v>
      </c>
    </row>
    <row r="1520" spans="2:14" x14ac:dyDescent="0.25">
      <c r="B1520" s="57"/>
      <c r="C1520" s="64"/>
      <c r="D1520" s="58"/>
      <c r="E1520" s="58"/>
      <c r="F1520" s="65"/>
      <c r="G1520" s="65"/>
      <c r="H1520" s="66"/>
      <c r="I1520" s="60"/>
      <c r="J1520" s="60"/>
      <c r="K1520" s="61">
        <f t="shared" ref="K1520:K1583" si="56">+J1520-I1520</f>
        <v>0</v>
      </c>
      <c r="L1520" s="62" t="s">
        <v>75</v>
      </c>
      <c r="M1520" s="67"/>
      <c r="N1520" s="69" t="e">
        <f t="shared" si="55"/>
        <v>#DIV/0!</v>
      </c>
    </row>
    <row r="1521" spans="2:14" x14ac:dyDescent="0.25">
      <c r="B1521" s="57"/>
      <c r="C1521" s="64"/>
      <c r="D1521" s="58"/>
      <c r="E1521" s="58"/>
      <c r="F1521" s="65"/>
      <c r="G1521" s="65"/>
      <c r="H1521" s="66"/>
      <c r="I1521" s="60"/>
      <c r="J1521" s="60"/>
      <c r="K1521" s="61">
        <f t="shared" si="56"/>
        <v>0</v>
      </c>
      <c r="L1521" s="62" t="s">
        <v>75</v>
      </c>
      <c r="M1521" s="67"/>
      <c r="N1521" s="69" t="e">
        <f t="shared" si="55"/>
        <v>#DIV/0!</v>
      </c>
    </row>
    <row r="1522" spans="2:14" x14ac:dyDescent="0.25">
      <c r="B1522" s="57"/>
      <c r="C1522" s="64"/>
      <c r="D1522" s="58"/>
      <c r="E1522" s="58"/>
      <c r="F1522" s="65"/>
      <c r="G1522" s="65"/>
      <c r="H1522" s="66"/>
      <c r="I1522" s="60"/>
      <c r="J1522" s="60"/>
      <c r="K1522" s="61">
        <f t="shared" si="56"/>
        <v>0</v>
      </c>
      <c r="L1522" s="62" t="s">
        <v>75</v>
      </c>
      <c r="M1522" s="67"/>
      <c r="N1522" s="69" t="e">
        <f t="shared" si="55"/>
        <v>#DIV/0!</v>
      </c>
    </row>
    <row r="1523" spans="2:14" x14ac:dyDescent="0.25">
      <c r="B1523" s="57"/>
      <c r="C1523" s="64"/>
      <c r="D1523" s="58"/>
      <c r="E1523" s="58"/>
      <c r="F1523" s="65"/>
      <c r="G1523" s="65"/>
      <c r="H1523" s="66"/>
      <c r="I1523" s="60"/>
      <c r="J1523" s="60"/>
      <c r="K1523" s="61">
        <f t="shared" si="56"/>
        <v>0</v>
      </c>
      <c r="L1523" s="62" t="s">
        <v>75</v>
      </c>
      <c r="M1523" s="67"/>
      <c r="N1523" s="69" t="e">
        <f t="shared" si="55"/>
        <v>#DIV/0!</v>
      </c>
    </row>
    <row r="1524" spans="2:14" x14ac:dyDescent="0.25">
      <c r="B1524" s="57"/>
      <c r="C1524" s="64"/>
      <c r="D1524" s="58"/>
      <c r="E1524" s="58"/>
      <c r="F1524" s="65"/>
      <c r="G1524" s="65"/>
      <c r="H1524" s="66"/>
      <c r="I1524" s="60"/>
      <c r="J1524" s="60"/>
      <c r="K1524" s="61">
        <f t="shared" si="56"/>
        <v>0</v>
      </c>
      <c r="L1524" s="62" t="s">
        <v>75</v>
      </c>
      <c r="M1524" s="67"/>
      <c r="N1524" s="69" t="e">
        <f t="shared" si="55"/>
        <v>#DIV/0!</v>
      </c>
    </row>
    <row r="1525" spans="2:14" x14ac:dyDescent="0.25">
      <c r="B1525" s="57"/>
      <c r="C1525" s="64"/>
      <c r="D1525" s="58"/>
      <c r="E1525" s="58"/>
      <c r="F1525" s="65"/>
      <c r="G1525" s="65"/>
      <c r="H1525" s="66"/>
      <c r="I1525" s="60"/>
      <c r="J1525" s="60"/>
      <c r="K1525" s="61">
        <f t="shared" si="56"/>
        <v>0</v>
      </c>
      <c r="L1525" s="62" t="s">
        <v>75</v>
      </c>
      <c r="M1525" s="67"/>
      <c r="N1525" s="69" t="e">
        <f t="shared" si="55"/>
        <v>#DIV/0!</v>
      </c>
    </row>
    <row r="1526" spans="2:14" x14ac:dyDescent="0.25">
      <c r="B1526" s="57"/>
      <c r="C1526" s="64"/>
      <c r="D1526" s="58"/>
      <c r="E1526" s="58"/>
      <c r="F1526" s="65"/>
      <c r="G1526" s="65"/>
      <c r="H1526" s="66"/>
      <c r="I1526" s="60"/>
      <c r="J1526" s="60"/>
      <c r="K1526" s="61">
        <f t="shared" si="56"/>
        <v>0</v>
      </c>
      <c r="L1526" s="62" t="s">
        <v>75</v>
      </c>
      <c r="M1526" s="67"/>
      <c r="N1526" s="69" t="e">
        <f t="shared" si="55"/>
        <v>#DIV/0!</v>
      </c>
    </row>
    <row r="1527" spans="2:14" x14ac:dyDescent="0.25">
      <c r="B1527" s="57"/>
      <c r="C1527" s="64"/>
      <c r="D1527" s="58"/>
      <c r="E1527" s="58"/>
      <c r="F1527" s="65"/>
      <c r="G1527" s="65"/>
      <c r="H1527" s="66"/>
      <c r="I1527" s="60"/>
      <c r="J1527" s="60"/>
      <c r="K1527" s="61">
        <f t="shared" si="56"/>
        <v>0</v>
      </c>
      <c r="L1527" s="62" t="s">
        <v>75</v>
      </c>
      <c r="M1527" s="67"/>
      <c r="N1527" s="69" t="e">
        <f t="shared" si="55"/>
        <v>#DIV/0!</v>
      </c>
    </row>
    <row r="1528" spans="2:14" x14ac:dyDescent="0.25">
      <c r="B1528" s="57"/>
      <c r="C1528" s="64"/>
      <c r="D1528" s="58"/>
      <c r="E1528" s="58"/>
      <c r="F1528" s="65"/>
      <c r="G1528" s="65"/>
      <c r="H1528" s="66"/>
      <c r="I1528" s="60"/>
      <c r="J1528" s="60"/>
      <c r="K1528" s="61">
        <f t="shared" si="56"/>
        <v>0</v>
      </c>
      <c r="L1528" s="62" t="s">
        <v>75</v>
      </c>
      <c r="M1528" s="67"/>
      <c r="N1528" s="69" t="e">
        <f t="shared" si="55"/>
        <v>#DIV/0!</v>
      </c>
    </row>
    <row r="1529" spans="2:14" x14ac:dyDescent="0.25">
      <c r="B1529" s="57"/>
      <c r="C1529" s="64"/>
      <c r="D1529" s="58"/>
      <c r="E1529" s="58"/>
      <c r="F1529" s="65"/>
      <c r="G1529" s="65"/>
      <c r="H1529" s="66"/>
      <c r="I1529" s="60"/>
      <c r="J1529" s="60"/>
      <c r="K1529" s="61">
        <f t="shared" si="56"/>
        <v>0</v>
      </c>
      <c r="L1529" s="62" t="s">
        <v>75</v>
      </c>
      <c r="M1529" s="67"/>
      <c r="N1529" s="69" t="e">
        <f t="shared" si="55"/>
        <v>#DIV/0!</v>
      </c>
    </row>
    <row r="1530" spans="2:14" x14ac:dyDescent="0.25">
      <c r="B1530" s="57"/>
      <c r="C1530" s="64"/>
      <c r="D1530" s="58"/>
      <c r="E1530" s="58"/>
      <c r="F1530" s="65"/>
      <c r="G1530" s="65"/>
      <c r="H1530" s="66"/>
      <c r="I1530" s="60"/>
      <c r="J1530" s="60"/>
      <c r="K1530" s="61">
        <f t="shared" si="56"/>
        <v>0</v>
      </c>
      <c r="L1530" s="62" t="s">
        <v>75</v>
      </c>
      <c r="M1530" s="67"/>
      <c r="N1530" s="69" t="e">
        <f t="shared" si="55"/>
        <v>#DIV/0!</v>
      </c>
    </row>
    <row r="1531" spans="2:14" x14ac:dyDescent="0.25">
      <c r="B1531" s="57"/>
      <c r="C1531" s="64"/>
      <c r="D1531" s="58"/>
      <c r="E1531" s="58"/>
      <c r="F1531" s="65"/>
      <c r="G1531" s="65"/>
      <c r="H1531" s="66"/>
      <c r="I1531" s="60"/>
      <c r="J1531" s="60"/>
      <c r="K1531" s="61">
        <f t="shared" si="56"/>
        <v>0</v>
      </c>
      <c r="L1531" s="62" t="s">
        <v>75</v>
      </c>
      <c r="M1531" s="67"/>
      <c r="N1531" s="69" t="e">
        <f t="shared" si="55"/>
        <v>#DIV/0!</v>
      </c>
    </row>
    <row r="1532" spans="2:14" x14ac:dyDescent="0.25">
      <c r="B1532" s="57"/>
      <c r="C1532" s="64"/>
      <c r="D1532" s="58"/>
      <c r="E1532" s="58"/>
      <c r="F1532" s="65"/>
      <c r="G1532" s="65"/>
      <c r="H1532" s="66"/>
      <c r="I1532" s="60"/>
      <c r="J1532" s="60"/>
      <c r="K1532" s="61">
        <f t="shared" si="56"/>
        <v>0</v>
      </c>
      <c r="L1532" s="62" t="s">
        <v>75</v>
      </c>
      <c r="M1532" s="67"/>
      <c r="N1532" s="69" t="e">
        <f t="shared" si="55"/>
        <v>#DIV/0!</v>
      </c>
    </row>
    <row r="1533" spans="2:14" x14ac:dyDescent="0.25">
      <c r="B1533" s="57"/>
      <c r="C1533" s="64"/>
      <c r="D1533" s="58"/>
      <c r="E1533" s="58"/>
      <c r="F1533" s="65"/>
      <c r="G1533" s="65"/>
      <c r="H1533" s="66"/>
      <c r="I1533" s="60"/>
      <c r="J1533" s="60"/>
      <c r="K1533" s="61">
        <f t="shared" si="56"/>
        <v>0</v>
      </c>
      <c r="L1533" s="62" t="s">
        <v>75</v>
      </c>
      <c r="M1533" s="67"/>
      <c r="N1533" s="69" t="e">
        <f t="shared" si="55"/>
        <v>#DIV/0!</v>
      </c>
    </row>
    <row r="1534" spans="2:14" x14ac:dyDescent="0.25">
      <c r="B1534" s="57"/>
      <c r="C1534" s="64"/>
      <c r="D1534" s="58"/>
      <c r="E1534" s="58"/>
      <c r="F1534" s="65"/>
      <c r="G1534" s="65"/>
      <c r="H1534" s="66"/>
      <c r="I1534" s="60"/>
      <c r="J1534" s="60"/>
      <c r="K1534" s="61">
        <f t="shared" si="56"/>
        <v>0</v>
      </c>
      <c r="L1534" s="62" t="s">
        <v>75</v>
      </c>
      <c r="M1534" s="67"/>
      <c r="N1534" s="69" t="e">
        <f t="shared" si="55"/>
        <v>#DIV/0!</v>
      </c>
    </row>
    <row r="1535" spans="2:14" x14ac:dyDescent="0.25">
      <c r="B1535" s="57"/>
      <c r="C1535" s="64"/>
      <c r="D1535" s="58"/>
      <c r="E1535" s="58"/>
      <c r="F1535" s="65"/>
      <c r="G1535" s="65"/>
      <c r="H1535" s="66"/>
      <c r="I1535" s="60"/>
      <c r="J1535" s="60"/>
      <c r="K1535" s="61">
        <f t="shared" si="56"/>
        <v>0</v>
      </c>
      <c r="L1535" s="62" t="s">
        <v>75</v>
      </c>
      <c r="M1535" s="67"/>
      <c r="N1535" s="69" t="e">
        <f t="shared" si="55"/>
        <v>#DIV/0!</v>
      </c>
    </row>
    <row r="1536" spans="2:14" x14ac:dyDescent="0.25">
      <c r="B1536" s="57"/>
      <c r="C1536" s="64"/>
      <c r="D1536" s="58"/>
      <c r="E1536" s="58"/>
      <c r="F1536" s="65"/>
      <c r="G1536" s="65"/>
      <c r="H1536" s="66"/>
      <c r="I1536" s="60"/>
      <c r="J1536" s="60"/>
      <c r="K1536" s="61">
        <f t="shared" si="56"/>
        <v>0</v>
      </c>
      <c r="L1536" s="62" t="s">
        <v>75</v>
      </c>
      <c r="M1536" s="67"/>
      <c r="N1536" s="69" t="e">
        <f t="shared" si="55"/>
        <v>#DIV/0!</v>
      </c>
    </row>
    <row r="1537" spans="2:14" x14ac:dyDescent="0.25">
      <c r="B1537" s="57"/>
      <c r="C1537" s="64"/>
      <c r="D1537" s="58"/>
      <c r="E1537" s="58"/>
      <c r="F1537" s="65"/>
      <c r="G1537" s="65"/>
      <c r="H1537" s="66"/>
      <c r="I1537" s="60"/>
      <c r="J1537" s="60"/>
      <c r="K1537" s="61">
        <f t="shared" si="56"/>
        <v>0</v>
      </c>
      <c r="L1537" s="62" t="s">
        <v>75</v>
      </c>
      <c r="M1537" s="67"/>
      <c r="N1537" s="69" t="e">
        <f t="shared" si="55"/>
        <v>#DIV/0!</v>
      </c>
    </row>
    <row r="1538" spans="2:14" x14ac:dyDescent="0.25">
      <c r="B1538" s="57"/>
      <c r="C1538" s="64"/>
      <c r="D1538" s="58"/>
      <c r="E1538" s="58"/>
      <c r="F1538" s="65"/>
      <c r="G1538" s="65"/>
      <c r="H1538" s="66"/>
      <c r="I1538" s="60"/>
      <c r="J1538" s="60"/>
      <c r="K1538" s="61">
        <f t="shared" si="56"/>
        <v>0</v>
      </c>
      <c r="L1538" s="62" t="s">
        <v>75</v>
      </c>
      <c r="M1538" s="67"/>
      <c r="N1538" s="69" t="e">
        <f t="shared" si="55"/>
        <v>#DIV/0!</v>
      </c>
    </row>
    <row r="1539" spans="2:14" x14ac:dyDescent="0.25">
      <c r="B1539" s="57"/>
      <c r="C1539" s="64"/>
      <c r="D1539" s="58"/>
      <c r="E1539" s="58"/>
      <c r="F1539" s="65"/>
      <c r="G1539" s="65"/>
      <c r="H1539" s="66"/>
      <c r="I1539" s="60"/>
      <c r="J1539" s="60"/>
      <c r="K1539" s="61">
        <f t="shared" si="56"/>
        <v>0</v>
      </c>
      <c r="L1539" s="62" t="s">
        <v>75</v>
      </c>
      <c r="M1539" s="67"/>
      <c r="N1539" s="69" t="e">
        <f t="shared" si="55"/>
        <v>#DIV/0!</v>
      </c>
    </row>
    <row r="1540" spans="2:14" x14ac:dyDescent="0.25">
      <c r="B1540" s="57"/>
      <c r="C1540" s="64"/>
      <c r="D1540" s="58"/>
      <c r="E1540" s="58"/>
      <c r="F1540" s="65"/>
      <c r="G1540" s="65"/>
      <c r="H1540" s="66"/>
      <c r="I1540" s="60"/>
      <c r="J1540" s="60"/>
      <c r="K1540" s="61">
        <f t="shared" si="56"/>
        <v>0</v>
      </c>
      <c r="L1540" s="62" t="s">
        <v>75</v>
      </c>
      <c r="M1540" s="67"/>
      <c r="N1540" s="69" t="e">
        <f t="shared" si="55"/>
        <v>#DIV/0!</v>
      </c>
    </row>
    <row r="1541" spans="2:14" x14ac:dyDescent="0.25">
      <c r="B1541" s="57"/>
      <c r="C1541" s="64"/>
      <c r="D1541" s="58"/>
      <c r="E1541" s="58"/>
      <c r="F1541" s="65"/>
      <c r="G1541" s="65"/>
      <c r="H1541" s="66"/>
      <c r="I1541" s="60"/>
      <c r="J1541" s="60"/>
      <c r="K1541" s="61">
        <f t="shared" si="56"/>
        <v>0</v>
      </c>
      <c r="L1541" s="62" t="s">
        <v>75</v>
      </c>
      <c r="M1541" s="67"/>
      <c r="N1541" s="69" t="e">
        <f t="shared" si="55"/>
        <v>#DIV/0!</v>
      </c>
    </row>
    <row r="1542" spans="2:14" x14ac:dyDescent="0.25">
      <c r="B1542" s="57"/>
      <c r="C1542" s="64"/>
      <c r="D1542" s="58"/>
      <c r="E1542" s="58"/>
      <c r="F1542" s="65"/>
      <c r="G1542" s="65"/>
      <c r="H1542" s="66"/>
      <c r="I1542" s="60"/>
      <c r="J1542" s="60"/>
      <c r="K1542" s="61">
        <f t="shared" si="56"/>
        <v>0</v>
      </c>
      <c r="L1542" s="62" t="s">
        <v>75</v>
      </c>
      <c r="M1542" s="67"/>
      <c r="N1542" s="69" t="e">
        <f t="shared" si="55"/>
        <v>#DIV/0!</v>
      </c>
    </row>
    <row r="1543" spans="2:14" x14ac:dyDescent="0.25">
      <c r="B1543" s="57"/>
      <c r="C1543" s="64"/>
      <c r="D1543" s="58"/>
      <c r="E1543" s="58"/>
      <c r="F1543" s="65"/>
      <c r="G1543" s="65"/>
      <c r="H1543" s="66"/>
      <c r="I1543" s="60"/>
      <c r="J1543" s="60"/>
      <c r="K1543" s="61">
        <f t="shared" si="56"/>
        <v>0</v>
      </c>
      <c r="L1543" s="62" t="s">
        <v>75</v>
      </c>
      <c r="M1543" s="67"/>
      <c r="N1543" s="69" t="e">
        <f t="shared" si="55"/>
        <v>#DIV/0!</v>
      </c>
    </row>
    <row r="1544" spans="2:14" x14ac:dyDescent="0.25">
      <c r="B1544" s="57"/>
      <c r="C1544" s="64"/>
      <c r="D1544" s="58"/>
      <c r="E1544" s="58"/>
      <c r="F1544" s="65"/>
      <c r="G1544" s="65"/>
      <c r="H1544" s="66"/>
      <c r="I1544" s="60"/>
      <c r="J1544" s="60"/>
      <c r="K1544" s="61">
        <f t="shared" si="56"/>
        <v>0</v>
      </c>
      <c r="L1544" s="62" t="s">
        <v>75</v>
      </c>
      <c r="M1544" s="67"/>
      <c r="N1544" s="69" t="e">
        <f t="shared" si="55"/>
        <v>#DIV/0!</v>
      </c>
    </row>
    <row r="1545" spans="2:14" x14ac:dyDescent="0.25">
      <c r="B1545" s="57"/>
      <c r="C1545" s="64"/>
      <c r="D1545" s="58"/>
      <c r="E1545" s="58"/>
      <c r="F1545" s="65"/>
      <c r="G1545" s="65"/>
      <c r="H1545" s="66"/>
      <c r="I1545" s="60"/>
      <c r="J1545" s="60"/>
      <c r="K1545" s="61">
        <f t="shared" si="56"/>
        <v>0</v>
      </c>
      <c r="L1545" s="62" t="s">
        <v>75</v>
      </c>
      <c r="M1545" s="67"/>
      <c r="N1545" s="69" t="e">
        <f t="shared" si="55"/>
        <v>#DIV/0!</v>
      </c>
    </row>
    <row r="1546" spans="2:14" x14ac:dyDescent="0.25">
      <c r="B1546" s="57"/>
      <c r="C1546" s="64"/>
      <c r="D1546" s="58"/>
      <c r="E1546" s="58"/>
      <c r="F1546" s="65"/>
      <c r="G1546" s="65"/>
      <c r="H1546" s="66"/>
      <c r="I1546" s="60"/>
      <c r="J1546" s="60"/>
      <c r="K1546" s="61">
        <f t="shared" si="56"/>
        <v>0</v>
      </c>
      <c r="L1546" s="62" t="s">
        <v>75</v>
      </c>
      <c r="M1546" s="67"/>
      <c r="N1546" s="69" t="e">
        <f t="shared" si="55"/>
        <v>#DIV/0!</v>
      </c>
    </row>
    <row r="1547" spans="2:14" x14ac:dyDescent="0.25">
      <c r="B1547" s="57"/>
      <c r="C1547" s="64"/>
      <c r="D1547" s="58"/>
      <c r="E1547" s="58"/>
      <c r="F1547" s="65"/>
      <c r="G1547" s="65"/>
      <c r="H1547" s="66"/>
      <c r="I1547" s="60"/>
      <c r="J1547" s="60"/>
      <c r="K1547" s="61">
        <f t="shared" si="56"/>
        <v>0</v>
      </c>
      <c r="L1547" s="62" t="s">
        <v>75</v>
      </c>
      <c r="M1547" s="67"/>
      <c r="N1547" s="69" t="e">
        <f t="shared" si="55"/>
        <v>#DIV/0!</v>
      </c>
    </row>
    <row r="1548" spans="2:14" x14ac:dyDescent="0.25">
      <c r="B1548" s="57"/>
      <c r="C1548" s="64"/>
      <c r="D1548" s="58"/>
      <c r="E1548" s="58"/>
      <c r="F1548" s="65"/>
      <c r="G1548" s="65"/>
      <c r="H1548" s="66"/>
      <c r="I1548" s="60"/>
      <c r="J1548" s="60"/>
      <c r="K1548" s="61">
        <f t="shared" si="56"/>
        <v>0</v>
      </c>
      <c r="L1548" s="62" t="s">
        <v>75</v>
      </c>
      <c r="M1548" s="67"/>
      <c r="N1548" s="69" t="e">
        <f t="shared" si="55"/>
        <v>#DIV/0!</v>
      </c>
    </row>
    <row r="1549" spans="2:14" x14ac:dyDescent="0.25">
      <c r="B1549" s="57"/>
      <c r="C1549" s="64"/>
      <c r="D1549" s="58"/>
      <c r="E1549" s="58"/>
      <c r="F1549" s="65"/>
      <c r="G1549" s="65"/>
      <c r="H1549" s="66"/>
      <c r="I1549" s="60"/>
      <c r="J1549" s="60"/>
      <c r="K1549" s="61">
        <f t="shared" si="56"/>
        <v>0</v>
      </c>
      <c r="L1549" s="62" t="s">
        <v>75</v>
      </c>
      <c r="M1549" s="67"/>
      <c r="N1549" s="69" t="e">
        <f t="shared" si="55"/>
        <v>#DIV/0!</v>
      </c>
    </row>
    <row r="1550" spans="2:14" x14ac:dyDescent="0.25">
      <c r="B1550" s="57"/>
      <c r="C1550" s="64"/>
      <c r="D1550" s="58"/>
      <c r="E1550" s="58"/>
      <c r="F1550" s="65"/>
      <c r="G1550" s="65"/>
      <c r="H1550" s="66"/>
      <c r="I1550" s="60"/>
      <c r="J1550" s="60"/>
      <c r="K1550" s="61">
        <f t="shared" si="56"/>
        <v>0</v>
      </c>
      <c r="L1550" s="62" t="s">
        <v>75</v>
      </c>
      <c r="M1550" s="67"/>
      <c r="N1550" s="69" t="e">
        <f t="shared" si="55"/>
        <v>#DIV/0!</v>
      </c>
    </row>
    <row r="1551" spans="2:14" x14ac:dyDescent="0.25">
      <c r="B1551" s="57"/>
      <c r="C1551" s="64"/>
      <c r="D1551" s="58"/>
      <c r="E1551" s="58"/>
      <c r="F1551" s="65"/>
      <c r="G1551" s="65"/>
      <c r="H1551" s="66"/>
      <c r="I1551" s="60"/>
      <c r="J1551" s="60"/>
      <c r="K1551" s="61">
        <f t="shared" si="56"/>
        <v>0</v>
      </c>
      <c r="L1551" s="62" t="s">
        <v>75</v>
      </c>
      <c r="M1551" s="67"/>
      <c r="N1551" s="69" t="e">
        <f t="shared" si="55"/>
        <v>#DIV/0!</v>
      </c>
    </row>
    <row r="1552" spans="2:14" x14ac:dyDescent="0.25">
      <c r="B1552" s="57"/>
      <c r="C1552" s="64"/>
      <c r="D1552" s="58"/>
      <c r="E1552" s="58"/>
      <c r="F1552" s="65"/>
      <c r="G1552" s="65"/>
      <c r="H1552" s="66"/>
      <c r="I1552" s="60"/>
      <c r="J1552" s="60"/>
      <c r="K1552" s="61">
        <f t="shared" si="56"/>
        <v>0</v>
      </c>
      <c r="L1552" s="62" t="s">
        <v>75</v>
      </c>
      <c r="M1552" s="67"/>
      <c r="N1552" s="69" t="e">
        <f t="shared" si="55"/>
        <v>#DIV/0!</v>
      </c>
    </row>
    <row r="1553" spans="2:14" x14ac:dyDescent="0.25">
      <c r="B1553" s="57"/>
      <c r="C1553" s="64"/>
      <c r="D1553" s="58"/>
      <c r="E1553" s="58"/>
      <c r="F1553" s="65"/>
      <c r="G1553" s="65"/>
      <c r="H1553" s="66"/>
      <c r="I1553" s="60"/>
      <c r="J1553" s="60"/>
      <c r="K1553" s="61">
        <f t="shared" si="56"/>
        <v>0</v>
      </c>
      <c r="L1553" s="62" t="s">
        <v>75</v>
      </c>
      <c r="M1553" s="67"/>
      <c r="N1553" s="69" t="e">
        <f t="shared" si="55"/>
        <v>#DIV/0!</v>
      </c>
    </row>
    <row r="1554" spans="2:14" x14ac:dyDescent="0.25">
      <c r="B1554" s="57"/>
      <c r="C1554" s="64"/>
      <c r="D1554" s="58"/>
      <c r="E1554" s="58"/>
      <c r="F1554" s="65"/>
      <c r="G1554" s="65"/>
      <c r="H1554" s="66"/>
      <c r="I1554" s="60"/>
      <c r="J1554" s="60"/>
      <c r="K1554" s="61">
        <f t="shared" si="56"/>
        <v>0</v>
      </c>
      <c r="L1554" s="62" t="s">
        <v>75</v>
      </c>
      <c r="M1554" s="67"/>
      <c r="N1554" s="69" t="e">
        <f t="shared" si="55"/>
        <v>#DIV/0!</v>
      </c>
    </row>
    <row r="1555" spans="2:14" x14ac:dyDescent="0.25">
      <c r="B1555" s="57"/>
      <c r="C1555" s="64"/>
      <c r="D1555" s="58"/>
      <c r="E1555" s="58"/>
      <c r="F1555" s="65"/>
      <c r="G1555" s="65"/>
      <c r="H1555" s="66"/>
      <c r="I1555" s="60"/>
      <c r="J1555" s="60"/>
      <c r="K1555" s="61">
        <f t="shared" si="56"/>
        <v>0</v>
      </c>
      <c r="L1555" s="62" t="s">
        <v>75</v>
      </c>
      <c r="M1555" s="67"/>
      <c r="N1555" s="69" t="e">
        <f t="shared" si="55"/>
        <v>#DIV/0!</v>
      </c>
    </row>
    <row r="1556" spans="2:14" x14ac:dyDescent="0.25">
      <c r="B1556" s="57"/>
      <c r="C1556" s="64"/>
      <c r="D1556" s="58"/>
      <c r="E1556" s="58"/>
      <c r="F1556" s="65"/>
      <c r="G1556" s="65"/>
      <c r="H1556" s="66"/>
      <c r="I1556" s="60"/>
      <c r="J1556" s="60"/>
      <c r="K1556" s="61">
        <f t="shared" si="56"/>
        <v>0</v>
      </c>
      <c r="L1556" s="62" t="s">
        <v>75</v>
      </c>
      <c r="M1556" s="67"/>
      <c r="N1556" s="69" t="e">
        <f t="shared" si="55"/>
        <v>#DIV/0!</v>
      </c>
    </row>
    <row r="1557" spans="2:14" x14ac:dyDescent="0.25">
      <c r="B1557" s="57"/>
      <c r="C1557" s="64"/>
      <c r="D1557" s="58"/>
      <c r="E1557" s="58"/>
      <c r="F1557" s="65"/>
      <c r="G1557" s="65"/>
      <c r="H1557" s="66"/>
      <c r="I1557" s="60"/>
      <c r="J1557" s="60"/>
      <c r="K1557" s="61">
        <f t="shared" si="56"/>
        <v>0</v>
      </c>
      <c r="L1557" s="62" t="s">
        <v>75</v>
      </c>
      <c r="M1557" s="67"/>
      <c r="N1557" s="69" t="e">
        <f t="shared" si="55"/>
        <v>#DIV/0!</v>
      </c>
    </row>
    <row r="1558" spans="2:14" x14ac:dyDescent="0.25">
      <c r="B1558" s="57"/>
      <c r="C1558" s="64"/>
      <c r="D1558" s="58"/>
      <c r="E1558" s="58"/>
      <c r="F1558" s="65"/>
      <c r="G1558" s="65"/>
      <c r="H1558" s="66"/>
      <c r="I1558" s="60"/>
      <c r="J1558" s="60"/>
      <c r="K1558" s="61">
        <f t="shared" si="56"/>
        <v>0</v>
      </c>
      <c r="L1558" s="62" t="s">
        <v>75</v>
      </c>
      <c r="M1558" s="67"/>
      <c r="N1558" s="69" t="e">
        <f t="shared" si="55"/>
        <v>#DIV/0!</v>
      </c>
    </row>
    <row r="1559" spans="2:14" x14ac:dyDescent="0.25">
      <c r="B1559" s="57"/>
      <c r="C1559" s="64"/>
      <c r="D1559" s="58"/>
      <c r="E1559" s="58"/>
      <c r="F1559" s="65"/>
      <c r="G1559" s="65"/>
      <c r="H1559" s="66"/>
      <c r="I1559" s="60"/>
      <c r="J1559" s="60"/>
      <c r="K1559" s="61">
        <f t="shared" si="56"/>
        <v>0</v>
      </c>
      <c r="L1559" s="62" t="s">
        <v>75</v>
      </c>
      <c r="M1559" s="67"/>
      <c r="N1559" s="69" t="e">
        <f t="shared" si="55"/>
        <v>#DIV/0!</v>
      </c>
    </row>
    <row r="1560" spans="2:14" x14ac:dyDescent="0.25">
      <c r="B1560" s="57"/>
      <c r="C1560" s="64"/>
      <c r="D1560" s="58"/>
      <c r="E1560" s="58"/>
      <c r="F1560" s="65"/>
      <c r="G1560" s="65"/>
      <c r="H1560" s="66"/>
      <c r="I1560" s="60"/>
      <c r="J1560" s="60"/>
      <c r="K1560" s="61">
        <f t="shared" si="56"/>
        <v>0</v>
      </c>
      <c r="L1560" s="62" t="s">
        <v>75</v>
      </c>
      <c r="M1560" s="67"/>
      <c r="N1560" s="69" t="e">
        <f t="shared" si="55"/>
        <v>#DIV/0!</v>
      </c>
    </row>
    <row r="1561" spans="2:14" x14ac:dyDescent="0.25">
      <c r="B1561" s="57"/>
      <c r="C1561" s="64"/>
      <c r="D1561" s="58"/>
      <c r="E1561" s="58"/>
      <c r="F1561" s="65"/>
      <c r="G1561" s="65"/>
      <c r="H1561" s="66"/>
      <c r="I1561" s="60"/>
      <c r="J1561" s="60"/>
      <c r="K1561" s="61">
        <f t="shared" si="56"/>
        <v>0</v>
      </c>
      <c r="L1561" s="62" t="s">
        <v>75</v>
      </c>
      <c r="M1561" s="67"/>
      <c r="N1561" s="69" t="e">
        <f t="shared" si="55"/>
        <v>#DIV/0!</v>
      </c>
    </row>
    <row r="1562" spans="2:14" x14ac:dyDescent="0.25">
      <c r="B1562" s="57"/>
      <c r="C1562" s="64"/>
      <c r="D1562" s="58"/>
      <c r="E1562" s="58"/>
      <c r="F1562" s="65"/>
      <c r="G1562" s="65"/>
      <c r="H1562" s="66"/>
      <c r="I1562" s="60"/>
      <c r="J1562" s="60"/>
      <c r="K1562" s="61">
        <f t="shared" si="56"/>
        <v>0</v>
      </c>
      <c r="L1562" s="62" t="s">
        <v>75</v>
      </c>
      <c r="M1562" s="67"/>
      <c r="N1562" s="69" t="e">
        <f t="shared" si="55"/>
        <v>#DIV/0!</v>
      </c>
    </row>
    <row r="1563" spans="2:14" x14ac:dyDescent="0.25">
      <c r="B1563" s="57"/>
      <c r="C1563" s="64"/>
      <c r="D1563" s="58"/>
      <c r="E1563" s="58"/>
      <c r="F1563" s="65"/>
      <c r="G1563" s="65"/>
      <c r="H1563" s="66"/>
      <c r="I1563" s="60"/>
      <c r="J1563" s="60"/>
      <c r="K1563" s="61">
        <f t="shared" si="56"/>
        <v>0</v>
      </c>
      <c r="L1563" s="62" t="s">
        <v>75</v>
      </c>
      <c r="M1563" s="67"/>
      <c r="N1563" s="69" t="e">
        <f t="shared" si="55"/>
        <v>#DIV/0!</v>
      </c>
    </row>
    <row r="1564" spans="2:14" x14ac:dyDescent="0.25">
      <c r="B1564" s="57"/>
      <c r="C1564" s="64"/>
      <c r="D1564" s="58"/>
      <c r="E1564" s="58"/>
      <c r="F1564" s="65"/>
      <c r="G1564" s="65"/>
      <c r="H1564" s="66"/>
      <c r="I1564" s="60"/>
      <c r="J1564" s="60"/>
      <c r="K1564" s="61">
        <f t="shared" si="56"/>
        <v>0</v>
      </c>
      <c r="L1564" s="62" t="s">
        <v>75</v>
      </c>
      <c r="M1564" s="67"/>
      <c r="N1564" s="69" t="e">
        <f t="shared" si="55"/>
        <v>#DIV/0!</v>
      </c>
    </row>
    <row r="1565" spans="2:14" x14ac:dyDescent="0.25">
      <c r="B1565" s="57"/>
      <c r="C1565" s="64"/>
      <c r="D1565" s="58"/>
      <c r="E1565" s="58"/>
      <c r="F1565" s="65"/>
      <c r="G1565" s="65"/>
      <c r="H1565" s="66"/>
      <c r="I1565" s="60"/>
      <c r="J1565" s="60"/>
      <c r="K1565" s="61">
        <f t="shared" si="56"/>
        <v>0</v>
      </c>
      <c r="L1565" s="62" t="s">
        <v>75</v>
      </c>
      <c r="M1565" s="67"/>
      <c r="N1565" s="69" t="e">
        <f t="shared" si="55"/>
        <v>#DIV/0!</v>
      </c>
    </row>
    <row r="1566" spans="2:14" x14ac:dyDescent="0.25">
      <c r="B1566" s="57"/>
      <c r="C1566" s="64"/>
      <c r="D1566" s="58"/>
      <c r="E1566" s="58"/>
      <c r="F1566" s="65"/>
      <c r="G1566" s="65"/>
      <c r="H1566" s="66"/>
      <c r="I1566" s="60"/>
      <c r="J1566" s="60"/>
      <c r="K1566" s="61">
        <f t="shared" si="56"/>
        <v>0</v>
      </c>
      <c r="L1566" s="62" t="s">
        <v>75</v>
      </c>
      <c r="M1566" s="67"/>
      <c r="N1566" s="69" t="e">
        <f t="shared" si="55"/>
        <v>#DIV/0!</v>
      </c>
    </row>
    <row r="1567" spans="2:14" x14ac:dyDescent="0.25">
      <c r="B1567" s="57"/>
      <c r="C1567" s="64"/>
      <c r="D1567" s="58"/>
      <c r="E1567" s="58"/>
      <c r="F1567" s="65"/>
      <c r="G1567" s="65"/>
      <c r="H1567" s="66"/>
      <c r="I1567" s="60"/>
      <c r="J1567" s="60"/>
      <c r="K1567" s="61">
        <f t="shared" si="56"/>
        <v>0</v>
      </c>
      <c r="L1567" s="62" t="s">
        <v>75</v>
      </c>
      <c r="M1567" s="67"/>
      <c r="N1567" s="69" t="e">
        <f t="shared" si="55"/>
        <v>#DIV/0!</v>
      </c>
    </row>
    <row r="1568" spans="2:14" x14ac:dyDescent="0.25">
      <c r="B1568" s="57"/>
      <c r="C1568" s="64"/>
      <c r="D1568" s="58"/>
      <c r="E1568" s="58"/>
      <c r="F1568" s="65"/>
      <c r="G1568" s="65"/>
      <c r="H1568" s="66"/>
      <c r="I1568" s="60"/>
      <c r="J1568" s="60"/>
      <c r="K1568" s="61">
        <f t="shared" si="56"/>
        <v>0</v>
      </c>
      <c r="L1568" s="62" t="s">
        <v>75</v>
      </c>
      <c r="M1568" s="67"/>
      <c r="N1568" s="69" t="e">
        <f t="shared" si="55"/>
        <v>#DIV/0!</v>
      </c>
    </row>
    <row r="1569" spans="2:14" x14ac:dyDescent="0.25">
      <c r="B1569" s="57"/>
      <c r="C1569" s="64"/>
      <c r="D1569" s="58"/>
      <c r="E1569" s="58"/>
      <c r="F1569" s="65"/>
      <c r="G1569" s="65"/>
      <c r="H1569" s="66"/>
      <c r="I1569" s="60"/>
      <c r="J1569" s="60"/>
      <c r="K1569" s="61">
        <f t="shared" si="56"/>
        <v>0</v>
      </c>
      <c r="L1569" s="62" t="s">
        <v>75</v>
      </c>
      <c r="M1569" s="67"/>
      <c r="N1569" s="69" t="e">
        <f t="shared" si="55"/>
        <v>#DIV/0!</v>
      </c>
    </row>
    <row r="1570" spans="2:14" x14ac:dyDescent="0.25">
      <c r="B1570" s="57"/>
      <c r="C1570" s="64"/>
      <c r="D1570" s="58"/>
      <c r="E1570" s="58"/>
      <c r="F1570" s="65"/>
      <c r="G1570" s="65"/>
      <c r="H1570" s="66"/>
      <c r="I1570" s="60"/>
      <c r="J1570" s="60"/>
      <c r="K1570" s="61">
        <f t="shared" si="56"/>
        <v>0</v>
      </c>
      <c r="L1570" s="62" t="s">
        <v>75</v>
      </c>
      <c r="M1570" s="67"/>
      <c r="N1570" s="69" t="e">
        <f t="shared" si="55"/>
        <v>#DIV/0!</v>
      </c>
    </row>
    <row r="1571" spans="2:14" x14ac:dyDescent="0.25">
      <c r="B1571" s="57"/>
      <c r="C1571" s="64"/>
      <c r="D1571" s="58"/>
      <c r="E1571" s="58"/>
      <c r="F1571" s="65"/>
      <c r="G1571" s="65"/>
      <c r="H1571" s="66"/>
      <c r="I1571" s="60"/>
      <c r="J1571" s="60"/>
      <c r="K1571" s="61">
        <f t="shared" si="56"/>
        <v>0</v>
      </c>
      <c r="L1571" s="62" t="s">
        <v>75</v>
      </c>
      <c r="M1571" s="67"/>
      <c r="N1571" s="69" t="e">
        <f t="shared" si="55"/>
        <v>#DIV/0!</v>
      </c>
    </row>
    <row r="1572" spans="2:14" x14ac:dyDescent="0.25">
      <c r="B1572" s="57"/>
      <c r="C1572" s="64"/>
      <c r="D1572" s="58"/>
      <c r="E1572" s="58"/>
      <c r="F1572" s="65"/>
      <c r="G1572" s="65"/>
      <c r="H1572" s="66"/>
      <c r="I1572" s="60"/>
      <c r="J1572" s="60"/>
      <c r="K1572" s="61">
        <f t="shared" si="56"/>
        <v>0</v>
      </c>
      <c r="L1572" s="62" t="s">
        <v>75</v>
      </c>
      <c r="M1572" s="67"/>
      <c r="N1572" s="69" t="e">
        <f t="shared" ref="N1572:N1622" si="57">+K1573/M1573</f>
        <v>#DIV/0!</v>
      </c>
    </row>
    <row r="1573" spans="2:14" x14ac:dyDescent="0.25">
      <c r="B1573" s="57"/>
      <c r="C1573" s="64"/>
      <c r="D1573" s="58"/>
      <c r="E1573" s="58"/>
      <c r="F1573" s="65"/>
      <c r="G1573" s="65"/>
      <c r="H1573" s="66"/>
      <c r="I1573" s="60"/>
      <c r="J1573" s="60"/>
      <c r="K1573" s="61">
        <f t="shared" si="56"/>
        <v>0</v>
      </c>
      <c r="L1573" s="62" t="s">
        <v>75</v>
      </c>
      <c r="M1573" s="67"/>
      <c r="N1573" s="69" t="e">
        <f t="shared" si="57"/>
        <v>#DIV/0!</v>
      </c>
    </row>
    <row r="1574" spans="2:14" x14ac:dyDescent="0.25">
      <c r="B1574" s="57"/>
      <c r="C1574" s="64"/>
      <c r="D1574" s="58"/>
      <c r="E1574" s="58"/>
      <c r="F1574" s="65"/>
      <c r="G1574" s="65"/>
      <c r="H1574" s="66"/>
      <c r="I1574" s="60"/>
      <c r="J1574" s="60"/>
      <c r="K1574" s="61">
        <f t="shared" si="56"/>
        <v>0</v>
      </c>
      <c r="L1574" s="62" t="s">
        <v>75</v>
      </c>
      <c r="M1574" s="67"/>
      <c r="N1574" s="69" t="e">
        <f t="shared" si="57"/>
        <v>#DIV/0!</v>
      </c>
    </row>
    <row r="1575" spans="2:14" x14ac:dyDescent="0.25">
      <c r="B1575" s="57"/>
      <c r="C1575" s="64"/>
      <c r="D1575" s="58"/>
      <c r="E1575" s="58"/>
      <c r="F1575" s="65"/>
      <c r="G1575" s="65"/>
      <c r="H1575" s="66"/>
      <c r="I1575" s="60"/>
      <c r="J1575" s="60"/>
      <c r="K1575" s="61">
        <f t="shared" si="56"/>
        <v>0</v>
      </c>
      <c r="L1575" s="62" t="s">
        <v>75</v>
      </c>
      <c r="M1575" s="67"/>
      <c r="N1575" s="69" t="e">
        <f t="shared" si="57"/>
        <v>#DIV/0!</v>
      </c>
    </row>
    <row r="1576" spans="2:14" x14ac:dyDescent="0.25">
      <c r="B1576" s="57"/>
      <c r="C1576" s="64"/>
      <c r="D1576" s="58"/>
      <c r="E1576" s="58"/>
      <c r="F1576" s="65"/>
      <c r="G1576" s="65"/>
      <c r="H1576" s="66"/>
      <c r="I1576" s="60"/>
      <c r="J1576" s="60"/>
      <c r="K1576" s="61">
        <f t="shared" si="56"/>
        <v>0</v>
      </c>
      <c r="L1576" s="62" t="s">
        <v>75</v>
      </c>
      <c r="M1576" s="67"/>
      <c r="N1576" s="69" t="e">
        <f t="shared" si="57"/>
        <v>#DIV/0!</v>
      </c>
    </row>
    <row r="1577" spans="2:14" x14ac:dyDescent="0.25">
      <c r="B1577" s="57"/>
      <c r="C1577" s="64"/>
      <c r="D1577" s="58"/>
      <c r="E1577" s="58"/>
      <c r="F1577" s="65"/>
      <c r="G1577" s="65"/>
      <c r="H1577" s="66"/>
      <c r="I1577" s="60"/>
      <c r="J1577" s="60"/>
      <c r="K1577" s="61">
        <f t="shared" si="56"/>
        <v>0</v>
      </c>
      <c r="L1577" s="62" t="s">
        <v>75</v>
      </c>
      <c r="M1577" s="67"/>
      <c r="N1577" s="69" t="e">
        <f t="shared" si="57"/>
        <v>#DIV/0!</v>
      </c>
    </row>
    <row r="1578" spans="2:14" x14ac:dyDescent="0.25">
      <c r="B1578" s="57"/>
      <c r="C1578" s="64"/>
      <c r="D1578" s="58"/>
      <c r="E1578" s="58"/>
      <c r="F1578" s="65"/>
      <c r="G1578" s="65"/>
      <c r="H1578" s="66"/>
      <c r="I1578" s="60"/>
      <c r="J1578" s="60"/>
      <c r="K1578" s="61">
        <f t="shared" si="56"/>
        <v>0</v>
      </c>
      <c r="L1578" s="62" t="s">
        <v>75</v>
      </c>
      <c r="M1578" s="67"/>
      <c r="N1578" s="69" t="e">
        <f t="shared" si="57"/>
        <v>#DIV/0!</v>
      </c>
    </row>
    <row r="1579" spans="2:14" x14ac:dyDescent="0.25">
      <c r="B1579" s="57"/>
      <c r="C1579" s="64"/>
      <c r="D1579" s="58"/>
      <c r="E1579" s="58"/>
      <c r="F1579" s="65"/>
      <c r="G1579" s="65"/>
      <c r="H1579" s="66"/>
      <c r="I1579" s="60"/>
      <c r="J1579" s="60"/>
      <c r="K1579" s="61">
        <f t="shared" si="56"/>
        <v>0</v>
      </c>
      <c r="L1579" s="62" t="s">
        <v>75</v>
      </c>
      <c r="M1579" s="67"/>
      <c r="N1579" s="69" t="e">
        <f t="shared" si="57"/>
        <v>#DIV/0!</v>
      </c>
    </row>
    <row r="1580" spans="2:14" x14ac:dyDescent="0.25">
      <c r="B1580" s="57"/>
      <c r="C1580" s="64"/>
      <c r="D1580" s="58"/>
      <c r="E1580" s="58"/>
      <c r="F1580" s="65"/>
      <c r="G1580" s="65"/>
      <c r="H1580" s="66"/>
      <c r="I1580" s="60"/>
      <c r="J1580" s="60"/>
      <c r="K1580" s="61">
        <f t="shared" si="56"/>
        <v>0</v>
      </c>
      <c r="L1580" s="62" t="s">
        <v>75</v>
      </c>
      <c r="M1580" s="67"/>
      <c r="N1580" s="69" t="e">
        <f t="shared" si="57"/>
        <v>#DIV/0!</v>
      </c>
    </row>
    <row r="1581" spans="2:14" x14ac:dyDescent="0.25">
      <c r="B1581" s="57"/>
      <c r="C1581" s="64"/>
      <c r="D1581" s="58"/>
      <c r="E1581" s="58"/>
      <c r="F1581" s="65"/>
      <c r="G1581" s="65"/>
      <c r="H1581" s="66"/>
      <c r="I1581" s="60"/>
      <c r="J1581" s="60"/>
      <c r="K1581" s="61">
        <f t="shared" si="56"/>
        <v>0</v>
      </c>
      <c r="L1581" s="62" t="s">
        <v>75</v>
      </c>
      <c r="M1581" s="67"/>
      <c r="N1581" s="69" t="e">
        <f t="shared" si="57"/>
        <v>#DIV/0!</v>
      </c>
    </row>
    <row r="1582" spans="2:14" x14ac:dyDescent="0.25">
      <c r="B1582" s="57"/>
      <c r="C1582" s="64"/>
      <c r="D1582" s="58"/>
      <c r="E1582" s="58"/>
      <c r="F1582" s="65"/>
      <c r="G1582" s="65"/>
      <c r="H1582" s="66"/>
      <c r="I1582" s="60"/>
      <c r="J1582" s="60"/>
      <c r="K1582" s="61">
        <f t="shared" si="56"/>
        <v>0</v>
      </c>
      <c r="L1582" s="62" t="s">
        <v>75</v>
      </c>
      <c r="M1582" s="67"/>
      <c r="N1582" s="69" t="e">
        <f t="shared" si="57"/>
        <v>#DIV/0!</v>
      </c>
    </row>
    <row r="1583" spans="2:14" x14ac:dyDescent="0.25">
      <c r="B1583" s="57"/>
      <c r="C1583" s="64"/>
      <c r="D1583" s="58"/>
      <c r="E1583" s="58"/>
      <c r="F1583" s="65"/>
      <c r="G1583" s="65"/>
      <c r="H1583" s="66"/>
      <c r="I1583" s="60"/>
      <c r="J1583" s="60"/>
      <c r="K1583" s="61">
        <f t="shared" si="56"/>
        <v>0</v>
      </c>
      <c r="L1583" s="62" t="s">
        <v>75</v>
      </c>
      <c r="M1583" s="67"/>
      <c r="N1583" s="69" t="e">
        <f t="shared" si="57"/>
        <v>#DIV/0!</v>
      </c>
    </row>
    <row r="1584" spans="2:14" x14ac:dyDescent="0.25">
      <c r="B1584" s="57"/>
      <c r="C1584" s="64"/>
      <c r="D1584" s="58"/>
      <c r="E1584" s="58"/>
      <c r="F1584" s="65"/>
      <c r="G1584" s="65"/>
      <c r="H1584" s="66"/>
      <c r="I1584" s="60"/>
      <c r="J1584" s="60"/>
      <c r="K1584" s="61">
        <f t="shared" ref="K1584:K1623" si="58">+J1584-I1584</f>
        <v>0</v>
      </c>
      <c r="L1584" s="62" t="s">
        <v>75</v>
      </c>
      <c r="M1584" s="67"/>
      <c r="N1584" s="69" t="e">
        <f t="shared" si="57"/>
        <v>#DIV/0!</v>
      </c>
    </row>
    <row r="1585" spans="2:14" x14ac:dyDescent="0.25">
      <c r="B1585" s="57"/>
      <c r="C1585" s="64"/>
      <c r="D1585" s="58"/>
      <c r="E1585" s="58"/>
      <c r="F1585" s="65"/>
      <c r="G1585" s="65"/>
      <c r="H1585" s="66"/>
      <c r="I1585" s="60"/>
      <c r="J1585" s="60"/>
      <c r="K1585" s="61">
        <f t="shared" si="58"/>
        <v>0</v>
      </c>
      <c r="L1585" s="62" t="s">
        <v>75</v>
      </c>
      <c r="M1585" s="67"/>
      <c r="N1585" s="69" t="e">
        <f t="shared" si="57"/>
        <v>#DIV/0!</v>
      </c>
    </row>
    <row r="1586" spans="2:14" x14ac:dyDescent="0.25">
      <c r="B1586" s="57"/>
      <c r="C1586" s="64"/>
      <c r="D1586" s="58"/>
      <c r="E1586" s="58"/>
      <c r="F1586" s="65"/>
      <c r="G1586" s="65"/>
      <c r="H1586" s="66"/>
      <c r="I1586" s="60"/>
      <c r="J1586" s="60"/>
      <c r="K1586" s="61">
        <f t="shared" si="58"/>
        <v>0</v>
      </c>
      <c r="L1586" s="62" t="s">
        <v>75</v>
      </c>
      <c r="M1586" s="67"/>
      <c r="N1586" s="69" t="e">
        <f t="shared" si="57"/>
        <v>#DIV/0!</v>
      </c>
    </row>
    <row r="1587" spans="2:14" x14ac:dyDescent="0.25">
      <c r="B1587" s="57"/>
      <c r="C1587" s="64"/>
      <c r="D1587" s="58"/>
      <c r="E1587" s="58"/>
      <c r="F1587" s="65"/>
      <c r="G1587" s="65"/>
      <c r="H1587" s="66"/>
      <c r="I1587" s="60"/>
      <c r="J1587" s="60"/>
      <c r="K1587" s="61">
        <f t="shared" si="58"/>
        <v>0</v>
      </c>
      <c r="L1587" s="62" t="s">
        <v>75</v>
      </c>
      <c r="M1587" s="67"/>
      <c r="N1587" s="69" t="e">
        <f t="shared" si="57"/>
        <v>#DIV/0!</v>
      </c>
    </row>
    <row r="1588" spans="2:14" x14ac:dyDescent="0.25">
      <c r="B1588" s="57"/>
      <c r="C1588" s="64"/>
      <c r="D1588" s="58"/>
      <c r="E1588" s="58"/>
      <c r="F1588" s="65"/>
      <c r="G1588" s="65"/>
      <c r="H1588" s="66"/>
      <c r="I1588" s="60"/>
      <c r="J1588" s="60"/>
      <c r="K1588" s="61">
        <f t="shared" si="58"/>
        <v>0</v>
      </c>
      <c r="L1588" s="62" t="s">
        <v>75</v>
      </c>
      <c r="M1588" s="67"/>
      <c r="N1588" s="69" t="e">
        <f t="shared" si="57"/>
        <v>#DIV/0!</v>
      </c>
    </row>
    <row r="1589" spans="2:14" x14ac:dyDescent="0.25">
      <c r="B1589" s="57"/>
      <c r="C1589" s="64"/>
      <c r="D1589" s="58"/>
      <c r="E1589" s="58"/>
      <c r="F1589" s="65"/>
      <c r="G1589" s="65"/>
      <c r="H1589" s="66"/>
      <c r="I1589" s="60"/>
      <c r="J1589" s="60"/>
      <c r="K1589" s="61">
        <f t="shared" si="58"/>
        <v>0</v>
      </c>
      <c r="L1589" s="62" t="s">
        <v>75</v>
      </c>
      <c r="M1589" s="67"/>
      <c r="N1589" s="69" t="e">
        <f t="shared" si="57"/>
        <v>#DIV/0!</v>
      </c>
    </row>
    <row r="1590" spans="2:14" x14ac:dyDescent="0.25">
      <c r="B1590" s="57"/>
      <c r="C1590" s="64"/>
      <c r="D1590" s="58"/>
      <c r="E1590" s="58"/>
      <c r="F1590" s="65"/>
      <c r="G1590" s="65"/>
      <c r="H1590" s="66"/>
      <c r="I1590" s="60"/>
      <c r="J1590" s="60"/>
      <c r="K1590" s="61">
        <f t="shared" si="58"/>
        <v>0</v>
      </c>
      <c r="L1590" s="62" t="s">
        <v>75</v>
      </c>
      <c r="M1590" s="67"/>
      <c r="N1590" s="69" t="e">
        <f t="shared" si="57"/>
        <v>#DIV/0!</v>
      </c>
    </row>
    <row r="1591" spans="2:14" x14ac:dyDescent="0.25">
      <c r="B1591" s="57"/>
      <c r="C1591" s="64"/>
      <c r="D1591" s="58"/>
      <c r="E1591" s="58"/>
      <c r="F1591" s="65"/>
      <c r="G1591" s="65"/>
      <c r="H1591" s="66"/>
      <c r="I1591" s="60"/>
      <c r="J1591" s="60"/>
      <c r="K1591" s="61">
        <f t="shared" si="58"/>
        <v>0</v>
      </c>
      <c r="L1591" s="62" t="s">
        <v>75</v>
      </c>
      <c r="M1591" s="67"/>
      <c r="N1591" s="69" t="e">
        <f t="shared" si="57"/>
        <v>#DIV/0!</v>
      </c>
    </row>
    <row r="1592" spans="2:14" x14ac:dyDescent="0.25">
      <c r="B1592" s="57"/>
      <c r="C1592" s="64"/>
      <c r="D1592" s="58"/>
      <c r="E1592" s="58"/>
      <c r="F1592" s="65"/>
      <c r="G1592" s="65"/>
      <c r="H1592" s="66"/>
      <c r="I1592" s="60"/>
      <c r="J1592" s="60"/>
      <c r="K1592" s="61">
        <f t="shared" si="58"/>
        <v>0</v>
      </c>
      <c r="L1592" s="62" t="s">
        <v>75</v>
      </c>
      <c r="M1592" s="67"/>
      <c r="N1592" s="69" t="e">
        <f t="shared" si="57"/>
        <v>#DIV/0!</v>
      </c>
    </row>
    <row r="1593" spans="2:14" x14ac:dyDescent="0.25">
      <c r="B1593" s="57"/>
      <c r="C1593" s="64"/>
      <c r="D1593" s="58"/>
      <c r="E1593" s="58"/>
      <c r="F1593" s="65"/>
      <c r="G1593" s="65"/>
      <c r="H1593" s="66"/>
      <c r="I1593" s="60"/>
      <c r="J1593" s="60"/>
      <c r="K1593" s="61">
        <f t="shared" si="58"/>
        <v>0</v>
      </c>
      <c r="L1593" s="62" t="s">
        <v>75</v>
      </c>
      <c r="M1593" s="67"/>
      <c r="N1593" s="69" t="e">
        <f t="shared" si="57"/>
        <v>#DIV/0!</v>
      </c>
    </row>
    <row r="1594" spans="2:14" x14ac:dyDescent="0.25">
      <c r="B1594" s="57"/>
      <c r="C1594" s="64"/>
      <c r="D1594" s="58"/>
      <c r="E1594" s="58"/>
      <c r="F1594" s="65"/>
      <c r="G1594" s="65"/>
      <c r="H1594" s="66"/>
      <c r="I1594" s="60"/>
      <c r="J1594" s="60"/>
      <c r="K1594" s="61">
        <f t="shared" si="58"/>
        <v>0</v>
      </c>
      <c r="L1594" s="62" t="s">
        <v>75</v>
      </c>
      <c r="M1594" s="67"/>
      <c r="N1594" s="69" t="e">
        <f t="shared" si="57"/>
        <v>#DIV/0!</v>
      </c>
    </row>
    <row r="1595" spans="2:14" x14ac:dyDescent="0.25">
      <c r="B1595" s="57"/>
      <c r="C1595" s="64"/>
      <c r="D1595" s="68"/>
      <c r="E1595" s="68"/>
      <c r="F1595" s="65"/>
      <c r="G1595" s="65"/>
      <c r="H1595" s="66"/>
      <c r="I1595" s="60"/>
      <c r="J1595" s="60"/>
      <c r="K1595" s="61">
        <f t="shared" si="58"/>
        <v>0</v>
      </c>
      <c r="L1595" s="62" t="s">
        <v>75</v>
      </c>
      <c r="M1595" s="67"/>
      <c r="N1595" s="69" t="e">
        <f t="shared" si="57"/>
        <v>#DIV/0!</v>
      </c>
    </row>
    <row r="1596" spans="2:14" x14ac:dyDescent="0.25">
      <c r="B1596" s="57"/>
      <c r="C1596" s="64"/>
      <c r="D1596" s="58"/>
      <c r="E1596" s="58"/>
      <c r="F1596" s="65"/>
      <c r="G1596" s="65"/>
      <c r="H1596" s="66"/>
      <c r="I1596" s="60"/>
      <c r="J1596" s="60"/>
      <c r="K1596" s="61">
        <f t="shared" si="58"/>
        <v>0</v>
      </c>
      <c r="L1596" s="62" t="s">
        <v>75</v>
      </c>
      <c r="M1596" s="67"/>
      <c r="N1596" s="69" t="e">
        <f t="shared" si="57"/>
        <v>#DIV/0!</v>
      </c>
    </row>
    <row r="1597" spans="2:14" x14ac:dyDescent="0.25">
      <c r="B1597" s="57"/>
      <c r="C1597" s="64"/>
      <c r="D1597" s="58"/>
      <c r="E1597" s="58"/>
      <c r="F1597" s="65"/>
      <c r="G1597" s="65"/>
      <c r="H1597" s="66"/>
      <c r="I1597" s="60"/>
      <c r="J1597" s="60"/>
      <c r="K1597" s="61">
        <f t="shared" si="58"/>
        <v>0</v>
      </c>
      <c r="L1597" s="62" t="s">
        <v>75</v>
      </c>
      <c r="M1597" s="67"/>
      <c r="N1597" s="69" t="e">
        <f t="shared" si="57"/>
        <v>#DIV/0!</v>
      </c>
    </row>
    <row r="1598" spans="2:14" x14ac:dyDescent="0.25">
      <c r="B1598" s="57"/>
      <c r="C1598" s="64"/>
      <c r="D1598" s="58"/>
      <c r="E1598" s="58"/>
      <c r="F1598" s="65"/>
      <c r="G1598" s="65"/>
      <c r="H1598" s="66"/>
      <c r="I1598" s="60"/>
      <c r="J1598" s="60"/>
      <c r="K1598" s="61">
        <f t="shared" si="58"/>
        <v>0</v>
      </c>
      <c r="L1598" s="62" t="s">
        <v>75</v>
      </c>
      <c r="M1598" s="67"/>
      <c r="N1598" s="69" t="e">
        <f t="shared" si="57"/>
        <v>#DIV/0!</v>
      </c>
    </row>
    <row r="1599" spans="2:14" x14ac:dyDescent="0.25">
      <c r="B1599" s="57"/>
      <c r="C1599" s="64"/>
      <c r="D1599" s="58"/>
      <c r="E1599" s="58"/>
      <c r="F1599" s="65"/>
      <c r="G1599" s="65"/>
      <c r="H1599" s="66"/>
      <c r="I1599" s="60"/>
      <c r="J1599" s="60"/>
      <c r="K1599" s="61">
        <f t="shared" si="58"/>
        <v>0</v>
      </c>
      <c r="L1599" s="62" t="s">
        <v>75</v>
      </c>
      <c r="M1599" s="67"/>
      <c r="N1599" s="69" t="e">
        <f t="shared" si="57"/>
        <v>#DIV/0!</v>
      </c>
    </row>
    <row r="1600" spans="2:14" x14ac:dyDescent="0.25">
      <c r="B1600" s="57"/>
      <c r="C1600" s="64"/>
      <c r="D1600" s="58"/>
      <c r="E1600" s="58"/>
      <c r="F1600" s="65"/>
      <c r="G1600" s="65"/>
      <c r="H1600" s="66"/>
      <c r="I1600" s="60"/>
      <c r="J1600" s="60"/>
      <c r="K1600" s="61">
        <f t="shared" si="58"/>
        <v>0</v>
      </c>
      <c r="L1600" s="62" t="s">
        <v>75</v>
      </c>
      <c r="M1600" s="67"/>
      <c r="N1600" s="69" t="e">
        <f t="shared" si="57"/>
        <v>#DIV/0!</v>
      </c>
    </row>
    <row r="1601" spans="2:14" x14ac:dyDescent="0.25">
      <c r="B1601" s="57"/>
      <c r="C1601" s="64"/>
      <c r="D1601" s="58"/>
      <c r="E1601" s="58"/>
      <c r="F1601" s="65"/>
      <c r="G1601" s="65"/>
      <c r="H1601" s="66"/>
      <c r="I1601" s="60"/>
      <c r="J1601" s="60"/>
      <c r="K1601" s="61">
        <f t="shared" si="58"/>
        <v>0</v>
      </c>
      <c r="L1601" s="62" t="s">
        <v>75</v>
      </c>
      <c r="M1601" s="67"/>
      <c r="N1601" s="69" t="e">
        <f t="shared" si="57"/>
        <v>#DIV/0!</v>
      </c>
    </row>
    <row r="1602" spans="2:14" x14ac:dyDescent="0.25">
      <c r="B1602" s="57"/>
      <c r="C1602" s="64"/>
      <c r="D1602" s="58"/>
      <c r="E1602" s="58"/>
      <c r="F1602" s="65"/>
      <c r="G1602" s="65"/>
      <c r="H1602" s="66"/>
      <c r="I1602" s="60"/>
      <c r="J1602" s="60"/>
      <c r="K1602" s="61">
        <f t="shared" si="58"/>
        <v>0</v>
      </c>
      <c r="L1602" s="62" t="s">
        <v>75</v>
      </c>
      <c r="M1602" s="67"/>
      <c r="N1602" s="69" t="e">
        <f t="shared" si="57"/>
        <v>#DIV/0!</v>
      </c>
    </row>
    <row r="1603" spans="2:14" x14ac:dyDescent="0.25">
      <c r="B1603" s="57"/>
      <c r="C1603" s="64"/>
      <c r="D1603" s="58"/>
      <c r="E1603" s="58"/>
      <c r="F1603" s="65"/>
      <c r="G1603" s="65"/>
      <c r="H1603" s="66"/>
      <c r="I1603" s="60"/>
      <c r="J1603" s="60"/>
      <c r="K1603" s="61">
        <f t="shared" si="58"/>
        <v>0</v>
      </c>
      <c r="L1603" s="62" t="s">
        <v>75</v>
      </c>
      <c r="M1603" s="67"/>
      <c r="N1603" s="69" t="e">
        <f t="shared" si="57"/>
        <v>#DIV/0!</v>
      </c>
    </row>
    <row r="1604" spans="2:14" x14ac:dyDescent="0.25">
      <c r="B1604" s="57"/>
      <c r="C1604" s="64"/>
      <c r="D1604" s="58"/>
      <c r="E1604" s="58"/>
      <c r="F1604" s="65"/>
      <c r="G1604" s="65"/>
      <c r="H1604" s="66"/>
      <c r="I1604" s="60"/>
      <c r="J1604" s="60"/>
      <c r="K1604" s="61">
        <f t="shared" si="58"/>
        <v>0</v>
      </c>
      <c r="L1604" s="62" t="s">
        <v>75</v>
      </c>
      <c r="M1604" s="67"/>
      <c r="N1604" s="69" t="e">
        <f t="shared" si="57"/>
        <v>#DIV/0!</v>
      </c>
    </row>
    <row r="1605" spans="2:14" x14ac:dyDescent="0.25">
      <c r="B1605" s="57"/>
      <c r="C1605" s="64"/>
      <c r="D1605" s="58"/>
      <c r="E1605" s="58"/>
      <c r="F1605" s="65"/>
      <c r="G1605" s="65"/>
      <c r="H1605" s="66"/>
      <c r="I1605" s="60"/>
      <c r="J1605" s="60"/>
      <c r="K1605" s="61">
        <f t="shared" si="58"/>
        <v>0</v>
      </c>
      <c r="L1605" s="62" t="s">
        <v>75</v>
      </c>
      <c r="M1605" s="67"/>
      <c r="N1605" s="69" t="e">
        <f t="shared" si="57"/>
        <v>#DIV/0!</v>
      </c>
    </row>
    <row r="1606" spans="2:14" x14ac:dyDescent="0.25">
      <c r="B1606" s="57"/>
      <c r="C1606" s="64"/>
      <c r="D1606" s="58"/>
      <c r="E1606" s="58"/>
      <c r="F1606" s="65"/>
      <c r="G1606" s="65"/>
      <c r="H1606" s="66"/>
      <c r="I1606" s="60"/>
      <c r="J1606" s="60"/>
      <c r="K1606" s="61">
        <f t="shared" si="58"/>
        <v>0</v>
      </c>
      <c r="L1606" s="62" t="s">
        <v>75</v>
      </c>
      <c r="M1606" s="67"/>
      <c r="N1606" s="69" t="e">
        <f t="shared" si="57"/>
        <v>#DIV/0!</v>
      </c>
    </row>
    <row r="1607" spans="2:14" x14ac:dyDescent="0.25">
      <c r="B1607" s="57"/>
      <c r="C1607" s="64"/>
      <c r="D1607" s="58"/>
      <c r="E1607" s="58"/>
      <c r="F1607" s="65"/>
      <c r="G1607" s="65"/>
      <c r="H1607" s="66"/>
      <c r="I1607" s="60"/>
      <c r="J1607" s="60"/>
      <c r="K1607" s="61">
        <f t="shared" si="58"/>
        <v>0</v>
      </c>
      <c r="L1607" s="62" t="s">
        <v>75</v>
      </c>
      <c r="M1607" s="67"/>
      <c r="N1607" s="69" t="e">
        <f t="shared" si="57"/>
        <v>#DIV/0!</v>
      </c>
    </row>
    <row r="1608" spans="2:14" x14ac:dyDescent="0.25">
      <c r="B1608" s="57"/>
      <c r="C1608" s="64"/>
      <c r="D1608" s="58"/>
      <c r="E1608" s="58"/>
      <c r="F1608" s="65"/>
      <c r="G1608" s="65"/>
      <c r="H1608" s="66"/>
      <c r="I1608" s="60"/>
      <c r="J1608" s="60"/>
      <c r="K1608" s="61">
        <f t="shared" si="58"/>
        <v>0</v>
      </c>
      <c r="L1608" s="62" t="s">
        <v>75</v>
      </c>
      <c r="M1608" s="67"/>
      <c r="N1608" s="69" t="e">
        <f t="shared" si="57"/>
        <v>#DIV/0!</v>
      </c>
    </row>
    <row r="1609" spans="2:14" x14ac:dyDescent="0.25">
      <c r="B1609" s="57"/>
      <c r="C1609" s="64"/>
      <c r="D1609" s="58"/>
      <c r="E1609" s="58"/>
      <c r="F1609" s="65"/>
      <c r="G1609" s="65"/>
      <c r="H1609" s="66"/>
      <c r="I1609" s="60"/>
      <c r="J1609" s="60"/>
      <c r="K1609" s="61">
        <f t="shared" si="58"/>
        <v>0</v>
      </c>
      <c r="L1609" s="62" t="s">
        <v>75</v>
      </c>
      <c r="M1609" s="67"/>
      <c r="N1609" s="69" t="e">
        <f t="shared" si="57"/>
        <v>#DIV/0!</v>
      </c>
    </row>
    <row r="1610" spans="2:14" x14ac:dyDescent="0.25">
      <c r="B1610" s="57"/>
      <c r="C1610" s="64"/>
      <c r="D1610" s="58"/>
      <c r="E1610" s="58"/>
      <c r="F1610" s="65"/>
      <c r="G1610" s="65"/>
      <c r="H1610" s="66"/>
      <c r="I1610" s="60"/>
      <c r="J1610" s="60"/>
      <c r="K1610" s="61">
        <f t="shared" si="58"/>
        <v>0</v>
      </c>
      <c r="L1610" s="62" t="s">
        <v>75</v>
      </c>
      <c r="M1610" s="67"/>
      <c r="N1610" s="69" t="e">
        <f t="shared" si="57"/>
        <v>#DIV/0!</v>
      </c>
    </row>
    <row r="1611" spans="2:14" x14ac:dyDescent="0.25">
      <c r="B1611" s="57"/>
      <c r="C1611" s="64"/>
      <c r="D1611" s="58"/>
      <c r="E1611" s="58"/>
      <c r="F1611" s="65"/>
      <c r="G1611" s="65"/>
      <c r="H1611" s="66"/>
      <c r="I1611" s="60"/>
      <c r="J1611" s="60"/>
      <c r="K1611" s="61">
        <f t="shared" si="58"/>
        <v>0</v>
      </c>
      <c r="L1611" s="62" t="s">
        <v>75</v>
      </c>
      <c r="M1611" s="67"/>
      <c r="N1611" s="69" t="e">
        <f t="shared" si="57"/>
        <v>#DIV/0!</v>
      </c>
    </row>
    <row r="1612" spans="2:14" x14ac:dyDescent="0.25">
      <c r="B1612" s="57"/>
      <c r="C1612" s="64"/>
      <c r="D1612" s="58"/>
      <c r="E1612" s="58"/>
      <c r="F1612" s="65"/>
      <c r="G1612" s="65"/>
      <c r="H1612" s="66"/>
      <c r="I1612" s="60"/>
      <c r="J1612" s="60"/>
      <c r="K1612" s="61">
        <f t="shared" si="58"/>
        <v>0</v>
      </c>
      <c r="L1612" s="62" t="s">
        <v>75</v>
      </c>
      <c r="M1612" s="67"/>
      <c r="N1612" s="69" t="e">
        <f t="shared" si="57"/>
        <v>#DIV/0!</v>
      </c>
    </row>
    <row r="1613" spans="2:14" x14ac:dyDescent="0.25">
      <c r="B1613" s="57"/>
      <c r="C1613" s="64"/>
      <c r="D1613" s="58"/>
      <c r="E1613" s="58"/>
      <c r="F1613" s="65"/>
      <c r="G1613" s="65"/>
      <c r="H1613" s="66"/>
      <c r="I1613" s="60"/>
      <c r="J1613" s="60"/>
      <c r="K1613" s="61">
        <f t="shared" si="58"/>
        <v>0</v>
      </c>
      <c r="L1613" s="62" t="s">
        <v>75</v>
      </c>
      <c r="M1613" s="67"/>
      <c r="N1613" s="69" t="e">
        <f t="shared" si="57"/>
        <v>#DIV/0!</v>
      </c>
    </row>
    <row r="1614" spans="2:14" x14ac:dyDescent="0.25">
      <c r="B1614" s="57"/>
      <c r="C1614" s="64"/>
      <c r="D1614" s="58"/>
      <c r="E1614" s="58"/>
      <c r="F1614" s="65"/>
      <c r="G1614" s="65"/>
      <c r="H1614" s="66"/>
      <c r="I1614" s="60"/>
      <c r="J1614" s="60"/>
      <c r="K1614" s="61">
        <f t="shared" si="58"/>
        <v>0</v>
      </c>
      <c r="L1614" s="62" t="s">
        <v>75</v>
      </c>
      <c r="M1614" s="67"/>
      <c r="N1614" s="69" t="e">
        <f t="shared" si="57"/>
        <v>#DIV/0!</v>
      </c>
    </row>
    <row r="1615" spans="2:14" x14ac:dyDescent="0.25">
      <c r="B1615" s="57"/>
      <c r="C1615" s="64"/>
      <c r="D1615" s="58"/>
      <c r="E1615" s="58"/>
      <c r="F1615" s="65"/>
      <c r="G1615" s="65"/>
      <c r="H1615" s="66"/>
      <c r="I1615" s="60"/>
      <c r="J1615" s="60"/>
      <c r="K1615" s="61">
        <f t="shared" si="58"/>
        <v>0</v>
      </c>
      <c r="L1615" s="62" t="s">
        <v>75</v>
      </c>
      <c r="M1615" s="67"/>
      <c r="N1615" s="69" t="e">
        <f t="shared" si="57"/>
        <v>#DIV/0!</v>
      </c>
    </row>
    <row r="1616" spans="2:14" x14ac:dyDescent="0.25">
      <c r="B1616" s="57"/>
      <c r="C1616" s="64"/>
      <c r="D1616" s="58"/>
      <c r="E1616" s="58"/>
      <c r="F1616" s="65"/>
      <c r="G1616" s="65"/>
      <c r="H1616" s="66"/>
      <c r="I1616" s="60"/>
      <c r="J1616" s="60"/>
      <c r="K1616" s="61">
        <f t="shared" si="58"/>
        <v>0</v>
      </c>
      <c r="L1616" s="62" t="s">
        <v>75</v>
      </c>
      <c r="M1616" s="67"/>
      <c r="N1616" s="69" t="e">
        <f t="shared" si="57"/>
        <v>#DIV/0!</v>
      </c>
    </row>
    <row r="1617" spans="2:14" x14ac:dyDescent="0.25">
      <c r="B1617" s="57"/>
      <c r="C1617" s="64"/>
      <c r="D1617" s="58"/>
      <c r="E1617" s="58"/>
      <c r="F1617" s="65"/>
      <c r="G1617" s="65"/>
      <c r="H1617" s="66"/>
      <c r="I1617" s="60"/>
      <c r="J1617" s="60"/>
      <c r="K1617" s="61">
        <f t="shared" si="58"/>
        <v>0</v>
      </c>
      <c r="L1617" s="62" t="s">
        <v>75</v>
      </c>
      <c r="M1617" s="67"/>
      <c r="N1617" s="69" t="e">
        <f t="shared" si="57"/>
        <v>#DIV/0!</v>
      </c>
    </row>
    <row r="1618" spans="2:14" x14ac:dyDescent="0.25">
      <c r="B1618" s="57"/>
      <c r="C1618" s="64"/>
      <c r="D1618" s="58"/>
      <c r="E1618" s="58"/>
      <c r="F1618" s="65"/>
      <c r="G1618" s="65"/>
      <c r="H1618" s="66"/>
      <c r="I1618" s="60"/>
      <c r="J1618" s="60"/>
      <c r="K1618" s="61">
        <f t="shared" si="58"/>
        <v>0</v>
      </c>
      <c r="L1618" s="62" t="s">
        <v>75</v>
      </c>
      <c r="M1618" s="67"/>
      <c r="N1618" s="69" t="e">
        <f t="shared" si="57"/>
        <v>#DIV/0!</v>
      </c>
    </row>
    <row r="1619" spans="2:14" x14ac:dyDescent="0.25">
      <c r="B1619" s="57"/>
      <c r="C1619" s="64"/>
      <c r="D1619" s="58"/>
      <c r="E1619" s="58"/>
      <c r="F1619" s="65"/>
      <c r="G1619" s="65"/>
      <c r="H1619" s="66"/>
      <c r="I1619" s="60"/>
      <c r="J1619" s="60"/>
      <c r="K1619" s="61">
        <f t="shared" si="58"/>
        <v>0</v>
      </c>
      <c r="L1619" s="62" t="s">
        <v>75</v>
      </c>
      <c r="M1619" s="67"/>
      <c r="N1619" s="69" t="e">
        <f t="shared" si="57"/>
        <v>#DIV/0!</v>
      </c>
    </row>
    <row r="1620" spans="2:14" x14ac:dyDescent="0.25">
      <c r="B1620" s="57"/>
      <c r="C1620" s="64"/>
      <c r="D1620" s="58"/>
      <c r="E1620" s="58"/>
      <c r="F1620" s="65"/>
      <c r="G1620" s="65"/>
      <c r="H1620" s="66"/>
      <c r="I1620" s="60"/>
      <c r="J1620" s="60"/>
      <c r="K1620" s="61">
        <f t="shared" si="58"/>
        <v>0</v>
      </c>
      <c r="L1620" s="62" t="s">
        <v>75</v>
      </c>
      <c r="M1620" s="67"/>
      <c r="N1620" s="69" t="e">
        <f t="shared" si="57"/>
        <v>#DIV/0!</v>
      </c>
    </row>
    <row r="1621" spans="2:14" x14ac:dyDescent="0.25">
      <c r="B1621" s="57"/>
      <c r="C1621" s="64"/>
      <c r="D1621" s="58"/>
      <c r="E1621" s="58"/>
      <c r="F1621" s="65"/>
      <c r="G1621" s="65"/>
      <c r="H1621" s="66"/>
      <c r="I1621" s="60"/>
      <c r="J1621" s="60"/>
      <c r="K1621" s="61">
        <f t="shared" si="58"/>
        <v>0</v>
      </c>
      <c r="L1621" s="62" t="s">
        <v>75</v>
      </c>
      <c r="M1621" s="67"/>
      <c r="N1621" s="69" t="e">
        <f t="shared" si="57"/>
        <v>#DIV/0!</v>
      </c>
    </row>
    <row r="1622" spans="2:14" x14ac:dyDescent="0.25">
      <c r="B1622" s="57"/>
      <c r="C1622" s="64"/>
      <c r="D1622" s="58"/>
      <c r="E1622" s="58"/>
      <c r="F1622" s="65"/>
      <c r="G1622" s="65"/>
      <c r="H1622" s="66"/>
      <c r="I1622" s="60"/>
      <c r="J1622" s="60"/>
      <c r="K1622" s="61">
        <f t="shared" si="58"/>
        <v>0</v>
      </c>
      <c r="L1622" s="62" t="s">
        <v>75</v>
      </c>
      <c r="M1622" s="67"/>
      <c r="N1622" s="69" t="e">
        <f t="shared" si="57"/>
        <v>#DIV/0!</v>
      </c>
    </row>
    <row r="1623" spans="2:14" x14ac:dyDescent="0.25">
      <c r="B1623" s="57"/>
      <c r="C1623" s="64"/>
      <c r="D1623" s="58"/>
      <c r="E1623" s="58"/>
      <c r="F1623" s="65"/>
      <c r="G1623" s="65"/>
      <c r="H1623" s="66"/>
      <c r="I1623" s="60"/>
      <c r="J1623" s="60"/>
      <c r="K1623" s="61">
        <f t="shared" si="58"/>
        <v>0</v>
      </c>
      <c r="L1623" s="62" t="s">
        <v>75</v>
      </c>
      <c r="M1623" s="67"/>
      <c r="N1623" s="69"/>
    </row>
    <row r="1624" spans="2:14" x14ac:dyDescent="0.25">
      <c r="B1624" s="57"/>
      <c r="C1624" s="64"/>
      <c r="D1624" s="58"/>
      <c r="E1624" s="58"/>
      <c r="F1624" s="65"/>
      <c r="G1624" s="65"/>
      <c r="H1624" s="66"/>
      <c r="I1624" s="60"/>
      <c r="J1624" s="60"/>
      <c r="K1624" s="61"/>
      <c r="L1624" s="62"/>
      <c r="M1624" s="67"/>
      <c r="N1624" s="69"/>
    </row>
    <row r="1625" spans="2:14" x14ac:dyDescent="0.25">
      <c r="B1625" s="57"/>
      <c r="C1625" s="64"/>
      <c r="D1625" s="58"/>
      <c r="E1625" s="58"/>
      <c r="F1625" s="65"/>
      <c r="G1625" s="65"/>
      <c r="H1625" s="66"/>
      <c r="I1625" s="60"/>
      <c r="J1625" s="60"/>
      <c r="K1625" s="61"/>
      <c r="L1625" s="62"/>
      <c r="M1625" s="67"/>
      <c r="N1625" s="69"/>
    </row>
    <row r="1626" spans="2:14" x14ac:dyDescent="0.25">
      <c r="B1626" s="57"/>
      <c r="C1626" s="64"/>
      <c r="D1626" s="58"/>
      <c r="E1626" s="58"/>
      <c r="F1626" s="65"/>
      <c r="G1626" s="65"/>
      <c r="H1626" s="66"/>
      <c r="I1626" s="60"/>
      <c r="J1626" s="60"/>
      <c r="K1626" s="61"/>
      <c r="L1626" s="62"/>
      <c r="M1626" s="67"/>
      <c r="N1626" s="69"/>
    </row>
    <row r="1627" spans="2:14" x14ac:dyDescent="0.25">
      <c r="B1627" s="57"/>
      <c r="C1627" s="64"/>
      <c r="D1627" s="58"/>
      <c r="E1627" s="58"/>
      <c r="F1627" s="65"/>
      <c r="G1627" s="65"/>
      <c r="H1627" s="66"/>
      <c r="I1627" s="60"/>
      <c r="J1627" s="60"/>
      <c r="K1627" s="61"/>
      <c r="L1627" s="62"/>
      <c r="M1627" s="67"/>
      <c r="N1627" s="69"/>
    </row>
    <row r="1628" spans="2:14" x14ac:dyDescent="0.25">
      <c r="B1628" s="57"/>
      <c r="C1628" s="64"/>
      <c r="D1628" s="58"/>
      <c r="E1628" s="58"/>
      <c r="F1628" s="65"/>
      <c r="G1628" s="65"/>
      <c r="H1628" s="66"/>
      <c r="I1628" s="60"/>
      <c r="J1628" s="60"/>
      <c r="K1628" s="61"/>
      <c r="L1628" s="62"/>
      <c r="M1628" s="67"/>
      <c r="N1628" s="69"/>
    </row>
    <row r="1629" spans="2:14" x14ac:dyDescent="0.25">
      <c r="B1629" s="57"/>
      <c r="C1629" s="64"/>
      <c r="D1629" s="58"/>
      <c r="E1629" s="58"/>
      <c r="F1629" s="65"/>
      <c r="G1629" s="65"/>
      <c r="H1629" s="66"/>
      <c r="I1629" s="60"/>
      <c r="J1629" s="60"/>
      <c r="K1629" s="61"/>
      <c r="L1629" s="62"/>
      <c r="M1629" s="67"/>
      <c r="N1629" s="69"/>
    </row>
    <row r="1630" spans="2:14" x14ac:dyDescent="0.25">
      <c r="B1630" s="57"/>
      <c r="C1630" s="64"/>
      <c r="D1630" s="58"/>
      <c r="E1630" s="58"/>
      <c r="F1630" s="65"/>
      <c r="G1630" s="65"/>
      <c r="H1630" s="66"/>
      <c r="I1630" s="60"/>
      <c r="J1630" s="60"/>
      <c r="K1630" s="61"/>
      <c r="L1630" s="62"/>
      <c r="M1630" s="67"/>
      <c r="N1630" s="69"/>
    </row>
    <row r="1631" spans="2:14" x14ac:dyDescent="0.25">
      <c r="B1631" s="57"/>
      <c r="C1631" s="64"/>
      <c r="D1631" s="58"/>
      <c r="E1631" s="58"/>
      <c r="F1631" s="65"/>
      <c r="G1631" s="65"/>
      <c r="H1631" s="66"/>
      <c r="I1631" s="60"/>
      <c r="J1631" s="60"/>
      <c r="K1631" s="61"/>
      <c r="L1631" s="62"/>
      <c r="M1631" s="67"/>
      <c r="N1631" s="69"/>
    </row>
    <row r="1632" spans="2:14" x14ac:dyDescent="0.25">
      <c r="B1632" s="57"/>
      <c r="C1632" s="64"/>
      <c r="D1632" s="58"/>
      <c r="E1632" s="58"/>
      <c r="F1632" s="65"/>
      <c r="G1632" s="65"/>
      <c r="H1632" s="66"/>
      <c r="I1632" s="60"/>
      <c r="J1632" s="60"/>
      <c r="K1632" s="61"/>
      <c r="L1632" s="62"/>
      <c r="M1632" s="67"/>
      <c r="N1632" s="69"/>
    </row>
    <row r="1633" spans="2:14" x14ac:dyDescent="0.25">
      <c r="B1633" s="57"/>
      <c r="C1633" s="64"/>
      <c r="D1633" s="58"/>
      <c r="E1633" s="58"/>
      <c r="F1633" s="65"/>
      <c r="G1633" s="65"/>
      <c r="H1633" s="66"/>
      <c r="I1633" s="60"/>
      <c r="J1633" s="60"/>
      <c r="K1633" s="61"/>
      <c r="L1633" s="62"/>
      <c r="M1633" s="67"/>
      <c r="N1633" s="69"/>
    </row>
    <row r="1634" spans="2:14" x14ac:dyDescent="0.25">
      <c r="B1634" s="57"/>
      <c r="C1634" s="64"/>
      <c r="D1634" s="58"/>
      <c r="E1634" s="58"/>
      <c r="F1634" s="65"/>
      <c r="G1634" s="65"/>
      <c r="H1634" s="66"/>
      <c r="I1634" s="60"/>
      <c r="J1634" s="60"/>
      <c r="K1634" s="61"/>
      <c r="L1634" s="62"/>
      <c r="M1634" s="67"/>
      <c r="N1634" s="69"/>
    </row>
    <row r="1635" spans="2:14" x14ac:dyDescent="0.25">
      <c r="B1635" s="57"/>
      <c r="C1635" s="64"/>
      <c r="D1635" s="58"/>
      <c r="E1635" s="58"/>
      <c r="F1635" s="65"/>
      <c r="G1635" s="65"/>
      <c r="H1635" s="66"/>
      <c r="I1635" s="60"/>
      <c r="J1635" s="60"/>
      <c r="K1635" s="61"/>
      <c r="L1635" s="62"/>
      <c r="M1635" s="67"/>
      <c r="N1635" s="69"/>
    </row>
    <row r="1636" spans="2:14" x14ac:dyDescent="0.25">
      <c r="B1636" s="57"/>
      <c r="C1636" s="64"/>
      <c r="D1636" s="58"/>
      <c r="E1636" s="58"/>
      <c r="F1636" s="65"/>
      <c r="G1636" s="65"/>
      <c r="H1636" s="66"/>
      <c r="I1636" s="60"/>
      <c r="J1636" s="60"/>
      <c r="K1636" s="61"/>
      <c r="L1636" s="62"/>
      <c r="M1636" s="67"/>
      <c r="N1636" s="69"/>
    </row>
    <row r="1637" spans="2:14" x14ac:dyDescent="0.25">
      <c r="B1637" s="57"/>
      <c r="C1637" s="64"/>
      <c r="D1637" s="58"/>
      <c r="E1637" s="58"/>
      <c r="F1637" s="65"/>
      <c r="G1637" s="65"/>
      <c r="H1637" s="66"/>
      <c r="I1637" s="60"/>
      <c r="J1637" s="60"/>
      <c r="K1637" s="61"/>
      <c r="L1637" s="62"/>
      <c r="M1637" s="67"/>
      <c r="N1637" s="69"/>
    </row>
    <row r="1638" spans="2:14" x14ac:dyDescent="0.25">
      <c r="B1638" s="57"/>
      <c r="C1638" s="64"/>
      <c r="D1638" s="58"/>
      <c r="E1638" s="58"/>
      <c r="F1638" s="65"/>
      <c r="G1638" s="65"/>
      <c r="H1638" s="66"/>
      <c r="I1638" s="60"/>
      <c r="J1638" s="60"/>
      <c r="K1638" s="61"/>
      <c r="L1638" s="62"/>
      <c r="M1638" s="67"/>
      <c r="N1638" s="69"/>
    </row>
    <row r="1639" spans="2:14" x14ac:dyDescent="0.25">
      <c r="B1639" s="57"/>
      <c r="C1639" s="64"/>
      <c r="D1639" s="58"/>
      <c r="E1639" s="58"/>
      <c r="F1639" s="65"/>
      <c r="G1639" s="65"/>
      <c r="H1639" s="66"/>
      <c r="I1639" s="60"/>
      <c r="J1639" s="60"/>
      <c r="K1639" s="61"/>
      <c r="L1639" s="62"/>
      <c r="M1639" s="67"/>
      <c r="N1639" s="69"/>
    </row>
    <row r="1640" spans="2:14" x14ac:dyDescent="0.25">
      <c r="B1640" s="57"/>
      <c r="C1640" s="64"/>
      <c r="D1640" s="58"/>
      <c r="E1640" s="58"/>
      <c r="F1640" s="65"/>
      <c r="G1640" s="65"/>
      <c r="H1640" s="66"/>
      <c r="I1640" s="60"/>
      <c r="J1640" s="60"/>
      <c r="K1640" s="61"/>
      <c r="L1640" s="62"/>
      <c r="M1640" s="67"/>
      <c r="N1640" s="69"/>
    </row>
    <row r="1641" spans="2:14" x14ac:dyDescent="0.25">
      <c r="B1641" s="57"/>
      <c r="C1641" s="64"/>
      <c r="D1641" s="58"/>
      <c r="E1641" s="58"/>
      <c r="F1641" s="65"/>
      <c r="G1641" s="65"/>
      <c r="H1641" s="66"/>
      <c r="I1641" s="60"/>
      <c r="J1641" s="60"/>
      <c r="K1641" s="61"/>
      <c r="L1641" s="62"/>
      <c r="M1641" s="67"/>
      <c r="N1641" s="69"/>
    </row>
    <row r="1642" spans="2:14" x14ac:dyDescent="0.25">
      <c r="B1642" s="57"/>
      <c r="C1642" s="64"/>
      <c r="D1642" s="58"/>
      <c r="E1642" s="58"/>
      <c r="F1642" s="65"/>
      <c r="G1642" s="65"/>
      <c r="H1642" s="66"/>
      <c r="I1642" s="60"/>
      <c r="J1642" s="60"/>
      <c r="K1642" s="61"/>
      <c r="L1642" s="62"/>
      <c r="M1642" s="67"/>
      <c r="N1642" s="69"/>
    </row>
    <row r="1643" spans="2:14" x14ac:dyDescent="0.25">
      <c r="B1643" s="57"/>
      <c r="C1643" s="64"/>
      <c r="D1643" s="58"/>
      <c r="E1643" s="58"/>
      <c r="F1643" s="65"/>
      <c r="G1643" s="65"/>
      <c r="H1643" s="66"/>
      <c r="I1643" s="60"/>
      <c r="J1643" s="60"/>
      <c r="K1643" s="61"/>
      <c r="L1643" s="62"/>
      <c r="M1643" s="67"/>
      <c r="N1643" s="69"/>
    </row>
    <row r="1644" spans="2:14" x14ac:dyDescent="0.25">
      <c r="B1644" s="57"/>
      <c r="C1644" s="64"/>
      <c r="D1644" s="58"/>
      <c r="E1644" s="58"/>
      <c r="F1644" s="65"/>
      <c r="G1644" s="65"/>
      <c r="H1644" s="66"/>
      <c r="I1644" s="60"/>
      <c r="J1644" s="60"/>
      <c r="K1644" s="61"/>
      <c r="L1644" s="62"/>
      <c r="M1644" s="67"/>
      <c r="N1644" s="69"/>
    </row>
    <row r="1645" spans="2:14" x14ac:dyDescent="0.25">
      <c r="B1645" s="57"/>
      <c r="C1645" s="64"/>
      <c r="D1645" s="58"/>
      <c r="E1645" s="58"/>
      <c r="F1645" s="65"/>
      <c r="G1645" s="65"/>
      <c r="H1645" s="66"/>
      <c r="I1645" s="60"/>
      <c r="J1645" s="60"/>
      <c r="K1645" s="61"/>
      <c r="L1645" s="62"/>
      <c r="M1645" s="67"/>
      <c r="N1645" s="69"/>
    </row>
    <row r="1646" spans="2:14" x14ac:dyDescent="0.25">
      <c r="B1646" s="57"/>
      <c r="C1646" s="64"/>
      <c r="D1646" s="58"/>
      <c r="E1646" s="58"/>
      <c r="F1646" s="65"/>
      <c r="G1646" s="65"/>
      <c r="H1646" s="66"/>
      <c r="I1646" s="60"/>
      <c r="J1646" s="60"/>
      <c r="K1646" s="61"/>
      <c r="L1646" s="62"/>
      <c r="M1646" s="67"/>
      <c r="N1646" s="69"/>
    </row>
    <row r="1647" spans="2:14" x14ac:dyDescent="0.25">
      <c r="B1647" s="57"/>
      <c r="C1647" s="64"/>
      <c r="D1647" s="58"/>
      <c r="E1647" s="58"/>
      <c r="F1647" s="65"/>
      <c r="G1647" s="65"/>
      <c r="H1647" s="66"/>
      <c r="I1647" s="60"/>
      <c r="J1647" s="60"/>
      <c r="K1647" s="61"/>
      <c r="L1647" s="62"/>
      <c r="M1647" s="67"/>
      <c r="N1647" s="69"/>
    </row>
    <row r="1648" spans="2:14" x14ac:dyDescent="0.25">
      <c r="B1648" s="57"/>
      <c r="C1648" s="64"/>
      <c r="D1648" s="58"/>
      <c r="E1648" s="58"/>
      <c r="F1648" s="65"/>
      <c r="G1648" s="65"/>
      <c r="H1648" s="66"/>
      <c r="I1648" s="60"/>
      <c r="J1648" s="60"/>
      <c r="K1648" s="61"/>
      <c r="L1648" s="62"/>
      <c r="M1648" s="67"/>
      <c r="N1648" s="69"/>
    </row>
    <row r="1649" spans="2:14" x14ac:dyDescent="0.25">
      <c r="B1649" s="57"/>
      <c r="C1649" s="64"/>
      <c r="D1649" s="58"/>
      <c r="E1649" s="58"/>
      <c r="F1649" s="65"/>
      <c r="G1649" s="65"/>
      <c r="H1649" s="66"/>
      <c r="I1649" s="60"/>
      <c r="J1649" s="60"/>
      <c r="K1649" s="61"/>
      <c r="L1649" s="62"/>
      <c r="M1649" s="67"/>
      <c r="N1649" s="69"/>
    </row>
    <row r="1650" spans="2:14" x14ac:dyDescent="0.25">
      <c r="B1650" s="57"/>
      <c r="C1650" s="64"/>
      <c r="D1650" s="58"/>
      <c r="E1650" s="58"/>
      <c r="F1650" s="65"/>
      <c r="G1650" s="65"/>
      <c r="H1650" s="66"/>
      <c r="I1650" s="60"/>
      <c r="J1650" s="60"/>
      <c r="K1650" s="61"/>
      <c r="L1650" s="62"/>
      <c r="M1650" s="67"/>
      <c r="N1650" s="69"/>
    </row>
    <row r="1651" spans="2:14" x14ac:dyDescent="0.25">
      <c r="B1651" s="57"/>
      <c r="C1651" s="64"/>
      <c r="D1651" s="58"/>
      <c r="E1651" s="58"/>
      <c r="F1651" s="65"/>
      <c r="G1651" s="65"/>
      <c r="H1651" s="66"/>
      <c r="I1651" s="60"/>
      <c r="J1651" s="60"/>
      <c r="K1651" s="61"/>
      <c r="L1651" s="62"/>
      <c r="M1651" s="67"/>
      <c r="N1651" s="69"/>
    </row>
    <row r="1652" spans="2:14" x14ac:dyDescent="0.25">
      <c r="B1652" s="57"/>
      <c r="C1652" s="64"/>
      <c r="D1652" s="58"/>
      <c r="E1652" s="58"/>
      <c r="F1652" s="65"/>
      <c r="G1652" s="65"/>
      <c r="H1652" s="66"/>
      <c r="I1652" s="60"/>
      <c r="J1652" s="60"/>
      <c r="K1652" s="61"/>
      <c r="L1652" s="62"/>
      <c r="M1652" s="67"/>
      <c r="N1652" s="69"/>
    </row>
    <row r="1653" spans="2:14" x14ac:dyDescent="0.25">
      <c r="B1653" s="57"/>
      <c r="C1653" s="64"/>
      <c r="D1653" s="58"/>
      <c r="E1653" s="58"/>
      <c r="F1653" s="65"/>
      <c r="G1653" s="65"/>
      <c r="H1653" s="66"/>
      <c r="I1653" s="60"/>
      <c r="J1653" s="60"/>
      <c r="K1653" s="61"/>
      <c r="L1653" s="62"/>
      <c r="M1653" s="67"/>
      <c r="N1653" s="69"/>
    </row>
    <row r="1654" spans="2:14" x14ac:dyDescent="0.25">
      <c r="B1654" s="57"/>
      <c r="C1654" s="64"/>
      <c r="D1654" s="58"/>
      <c r="E1654" s="58"/>
      <c r="F1654" s="65"/>
      <c r="G1654" s="65"/>
      <c r="H1654" s="66"/>
      <c r="I1654" s="60"/>
      <c r="J1654" s="60"/>
      <c r="K1654" s="61"/>
      <c r="L1654" s="62"/>
      <c r="M1654" s="67"/>
      <c r="N1654" s="69"/>
    </row>
    <row r="1655" spans="2:14" x14ac:dyDescent="0.25">
      <c r="B1655" s="57"/>
      <c r="C1655" s="64"/>
      <c r="D1655" s="58"/>
      <c r="E1655" s="58"/>
      <c r="F1655" s="65"/>
      <c r="G1655" s="65"/>
      <c r="H1655" s="66"/>
      <c r="I1655" s="60"/>
      <c r="J1655" s="60"/>
      <c r="K1655" s="61"/>
      <c r="L1655" s="62"/>
      <c r="M1655" s="67"/>
      <c r="N1655" s="69"/>
    </row>
    <row r="1656" spans="2:14" x14ac:dyDescent="0.25">
      <c r="B1656" s="57"/>
      <c r="C1656" s="64"/>
      <c r="D1656" s="58"/>
      <c r="E1656" s="58"/>
      <c r="F1656" s="65"/>
      <c r="G1656" s="65"/>
      <c r="H1656" s="66"/>
      <c r="I1656" s="60"/>
      <c r="J1656" s="60"/>
      <c r="K1656" s="61"/>
      <c r="L1656" s="62"/>
      <c r="M1656" s="67"/>
      <c r="N1656" s="69"/>
    </row>
    <row r="1657" spans="2:14" x14ac:dyDescent="0.25">
      <c r="B1657" s="57"/>
      <c r="C1657" s="64"/>
      <c r="D1657" s="58"/>
      <c r="E1657" s="58"/>
      <c r="F1657" s="65"/>
      <c r="G1657" s="65"/>
      <c r="H1657" s="66"/>
      <c r="I1657" s="60"/>
      <c r="J1657" s="60"/>
      <c r="K1657" s="61"/>
      <c r="L1657" s="62"/>
      <c r="M1657" s="67"/>
      <c r="N1657" s="69"/>
    </row>
    <row r="1658" spans="2:14" x14ac:dyDescent="0.25">
      <c r="B1658" s="57"/>
      <c r="C1658" s="64"/>
      <c r="D1658" s="58"/>
      <c r="E1658" s="58"/>
      <c r="F1658" s="65"/>
      <c r="G1658" s="65"/>
      <c r="H1658" s="66"/>
      <c r="I1658" s="60"/>
      <c r="J1658" s="60"/>
      <c r="K1658" s="61"/>
      <c r="L1658" s="62"/>
      <c r="M1658" s="67"/>
      <c r="N1658" s="69"/>
    </row>
    <row r="1659" spans="2:14" x14ac:dyDescent="0.25">
      <c r="B1659" s="57"/>
      <c r="C1659" s="64"/>
      <c r="D1659" s="58"/>
      <c r="E1659" s="58"/>
      <c r="F1659" s="65"/>
      <c r="G1659" s="65"/>
      <c r="H1659" s="66"/>
      <c r="I1659" s="60"/>
      <c r="J1659" s="60"/>
      <c r="K1659" s="61"/>
      <c r="L1659" s="62"/>
      <c r="M1659" s="67"/>
      <c r="N1659" s="69"/>
    </row>
    <row r="1660" spans="2:14" x14ac:dyDescent="0.25">
      <c r="B1660" s="57"/>
      <c r="C1660" s="64"/>
      <c r="D1660" s="58"/>
      <c r="E1660" s="58"/>
      <c r="F1660" s="65"/>
      <c r="G1660" s="65"/>
      <c r="H1660" s="66"/>
      <c r="I1660" s="60"/>
      <c r="J1660" s="60"/>
      <c r="K1660" s="61"/>
      <c r="L1660" s="62"/>
      <c r="M1660" s="67"/>
      <c r="N1660" s="69"/>
    </row>
    <row r="1661" spans="2:14" x14ac:dyDescent="0.25">
      <c r="B1661" s="57"/>
      <c r="C1661" s="64"/>
      <c r="D1661" s="58"/>
      <c r="E1661" s="58"/>
      <c r="F1661" s="65"/>
      <c r="G1661" s="65"/>
      <c r="H1661" s="66"/>
      <c r="I1661" s="60"/>
      <c r="J1661" s="60"/>
      <c r="K1661" s="61"/>
      <c r="L1661" s="62"/>
      <c r="M1661" s="67"/>
      <c r="N1661" s="69"/>
    </row>
    <row r="1662" spans="2:14" x14ac:dyDescent="0.25">
      <c r="B1662" s="57"/>
      <c r="C1662" s="64"/>
      <c r="D1662" s="58"/>
      <c r="E1662" s="58"/>
      <c r="F1662" s="65"/>
      <c r="G1662" s="65"/>
      <c r="H1662" s="66"/>
      <c r="I1662" s="60"/>
      <c r="J1662" s="60"/>
      <c r="K1662" s="61"/>
      <c r="L1662" s="62"/>
      <c r="M1662" s="67"/>
      <c r="N1662" s="69"/>
    </row>
    <row r="1663" spans="2:14" x14ac:dyDescent="0.25">
      <c r="B1663" s="57"/>
      <c r="C1663" s="64"/>
      <c r="D1663" s="58"/>
      <c r="E1663" s="58"/>
      <c r="F1663" s="65"/>
      <c r="G1663" s="65"/>
      <c r="H1663" s="66"/>
      <c r="I1663" s="60"/>
      <c r="J1663" s="60"/>
      <c r="K1663" s="61"/>
      <c r="L1663" s="62"/>
      <c r="M1663" s="67"/>
      <c r="N1663" s="69"/>
    </row>
    <row r="1664" spans="2:14" x14ac:dyDescent="0.25">
      <c r="B1664" s="57"/>
      <c r="C1664" s="64"/>
      <c r="D1664" s="58"/>
      <c r="E1664" s="58"/>
      <c r="F1664" s="65"/>
      <c r="G1664" s="65"/>
      <c r="H1664" s="66"/>
      <c r="I1664" s="60"/>
      <c r="J1664" s="60"/>
      <c r="K1664" s="61"/>
      <c r="L1664" s="62"/>
      <c r="M1664" s="67"/>
      <c r="N1664" s="69"/>
    </row>
    <row r="1665" spans="2:14" x14ac:dyDescent="0.25">
      <c r="B1665" s="57"/>
      <c r="C1665" s="64"/>
      <c r="D1665" s="58"/>
      <c r="E1665" s="58"/>
      <c r="F1665" s="65"/>
      <c r="G1665" s="65"/>
      <c r="H1665" s="66"/>
      <c r="I1665" s="60"/>
      <c r="J1665" s="60"/>
      <c r="K1665" s="61"/>
      <c r="L1665" s="62"/>
      <c r="M1665" s="67"/>
      <c r="N1665" s="69"/>
    </row>
    <row r="1666" spans="2:14" x14ac:dyDescent="0.25">
      <c r="B1666" s="57"/>
      <c r="C1666" s="64"/>
      <c r="D1666" s="58"/>
      <c r="E1666" s="58"/>
      <c r="F1666" s="65"/>
      <c r="G1666" s="65"/>
      <c r="H1666" s="66"/>
      <c r="I1666" s="60"/>
      <c r="J1666" s="60"/>
      <c r="K1666" s="61"/>
      <c r="L1666" s="62"/>
      <c r="M1666" s="67"/>
      <c r="N1666" s="69"/>
    </row>
    <row r="1667" spans="2:14" x14ac:dyDescent="0.25">
      <c r="B1667" s="57"/>
      <c r="C1667" s="64"/>
      <c r="D1667" s="58"/>
      <c r="E1667" s="58"/>
      <c r="F1667" s="65"/>
      <c r="G1667" s="65"/>
      <c r="H1667" s="66"/>
      <c r="I1667" s="60"/>
      <c r="J1667" s="60"/>
      <c r="K1667" s="61"/>
      <c r="L1667" s="62"/>
      <c r="M1667" s="67"/>
      <c r="N1667" s="69"/>
    </row>
    <row r="1668" spans="2:14" x14ac:dyDescent="0.25">
      <c r="B1668" s="57"/>
      <c r="C1668" s="64"/>
      <c r="D1668" s="58"/>
      <c r="E1668" s="58"/>
      <c r="F1668" s="65"/>
      <c r="G1668" s="65"/>
      <c r="H1668" s="66"/>
      <c r="I1668" s="60"/>
      <c r="J1668" s="60"/>
      <c r="K1668" s="61"/>
      <c r="L1668" s="62"/>
      <c r="M1668" s="67"/>
      <c r="N1668" s="69"/>
    </row>
    <row r="1669" spans="2:14" x14ac:dyDescent="0.25">
      <c r="B1669" s="57"/>
      <c r="C1669" s="64"/>
      <c r="D1669" s="58"/>
      <c r="E1669" s="58"/>
      <c r="F1669" s="65"/>
      <c r="G1669" s="65"/>
      <c r="H1669" s="66"/>
      <c r="I1669" s="60"/>
      <c r="J1669" s="60"/>
      <c r="K1669" s="61"/>
      <c r="L1669" s="62"/>
      <c r="M1669" s="67"/>
      <c r="N1669" s="69"/>
    </row>
    <row r="1670" spans="2:14" x14ac:dyDescent="0.25">
      <c r="B1670" s="57"/>
      <c r="C1670" s="64"/>
      <c r="D1670" s="58"/>
      <c r="E1670" s="58"/>
      <c r="F1670" s="65"/>
      <c r="G1670" s="65"/>
      <c r="H1670" s="66"/>
      <c r="I1670" s="60"/>
      <c r="J1670" s="60"/>
      <c r="K1670" s="61"/>
      <c r="L1670" s="62"/>
      <c r="M1670" s="67"/>
      <c r="N1670" s="69"/>
    </row>
    <row r="1671" spans="2:14" x14ac:dyDescent="0.25">
      <c r="B1671" s="57"/>
      <c r="C1671" s="64"/>
      <c r="D1671" s="58"/>
      <c r="E1671" s="58"/>
      <c r="F1671" s="65"/>
      <c r="G1671" s="65"/>
      <c r="H1671" s="66"/>
      <c r="I1671" s="60"/>
      <c r="J1671" s="60"/>
      <c r="K1671" s="61"/>
      <c r="L1671" s="62"/>
      <c r="M1671" s="67"/>
      <c r="N1671" s="69"/>
    </row>
    <row r="1672" spans="2:14" x14ac:dyDescent="0.25">
      <c r="B1672" s="57"/>
      <c r="C1672" s="64"/>
      <c r="D1672" s="58"/>
      <c r="E1672" s="58"/>
      <c r="F1672" s="65"/>
      <c r="G1672" s="65"/>
      <c r="H1672" s="66"/>
      <c r="I1672" s="60"/>
      <c r="J1672" s="60"/>
      <c r="K1672" s="61"/>
      <c r="L1672" s="62"/>
      <c r="M1672" s="67"/>
      <c r="N1672" s="69"/>
    </row>
    <row r="1673" spans="2:14" x14ac:dyDescent="0.25">
      <c r="B1673" s="57"/>
      <c r="C1673" s="64"/>
      <c r="D1673" s="58"/>
      <c r="E1673" s="58"/>
      <c r="F1673" s="65"/>
      <c r="G1673" s="65"/>
      <c r="H1673" s="66"/>
      <c r="I1673" s="60"/>
      <c r="J1673" s="60"/>
      <c r="K1673" s="61"/>
      <c r="L1673" s="62"/>
      <c r="M1673" s="67"/>
      <c r="N1673" s="69"/>
    </row>
    <row r="1674" spans="2:14" x14ac:dyDescent="0.25">
      <c r="B1674" s="57"/>
      <c r="C1674" s="64"/>
      <c r="D1674" s="58"/>
      <c r="E1674" s="58"/>
      <c r="F1674" s="65"/>
      <c r="G1674" s="65"/>
      <c r="H1674" s="66"/>
      <c r="I1674" s="60"/>
      <c r="J1674" s="60"/>
      <c r="K1674" s="61"/>
      <c r="L1674" s="62"/>
      <c r="M1674" s="67"/>
      <c r="N1674" s="69"/>
    </row>
    <row r="1675" spans="2:14" x14ac:dyDescent="0.25">
      <c r="B1675" s="57"/>
      <c r="C1675" s="64"/>
      <c r="D1675" s="58"/>
      <c r="E1675" s="58"/>
      <c r="F1675" s="65"/>
      <c r="G1675" s="65"/>
      <c r="H1675" s="66"/>
      <c r="I1675" s="60"/>
      <c r="J1675" s="60"/>
      <c r="K1675" s="61"/>
      <c r="L1675" s="62"/>
      <c r="M1675" s="67"/>
      <c r="N1675" s="69"/>
    </row>
    <row r="1676" spans="2:14" x14ac:dyDescent="0.25">
      <c r="B1676" s="57"/>
      <c r="C1676" s="64"/>
      <c r="D1676" s="58"/>
      <c r="E1676" s="58"/>
      <c r="F1676" s="65"/>
      <c r="G1676" s="65"/>
      <c r="H1676" s="66"/>
      <c r="I1676" s="60"/>
      <c r="J1676" s="60"/>
      <c r="K1676" s="61"/>
      <c r="L1676" s="62"/>
      <c r="M1676" s="67"/>
      <c r="N1676" s="69"/>
    </row>
    <row r="1677" spans="2:14" x14ac:dyDescent="0.25">
      <c r="B1677" s="57"/>
      <c r="C1677" s="64"/>
      <c r="D1677" s="58"/>
      <c r="E1677" s="58"/>
      <c r="F1677" s="65"/>
      <c r="G1677" s="65"/>
      <c r="H1677" s="66"/>
      <c r="I1677" s="60"/>
      <c r="J1677" s="60"/>
      <c r="K1677" s="61"/>
      <c r="L1677" s="62"/>
      <c r="M1677" s="67"/>
      <c r="N1677" s="69"/>
    </row>
    <row r="1678" spans="2:14" x14ac:dyDescent="0.25">
      <c r="B1678" s="57"/>
      <c r="C1678" s="64"/>
      <c r="D1678" s="58"/>
      <c r="E1678" s="58"/>
      <c r="F1678" s="65"/>
      <c r="G1678" s="65"/>
      <c r="H1678" s="66"/>
      <c r="I1678" s="60"/>
      <c r="J1678" s="60"/>
      <c r="K1678" s="61"/>
      <c r="L1678" s="62"/>
      <c r="M1678" s="67"/>
      <c r="N1678" s="69"/>
    </row>
    <row r="1679" spans="2:14" x14ac:dyDescent="0.25">
      <c r="B1679" s="57"/>
      <c r="C1679" s="64"/>
      <c r="D1679" s="58"/>
      <c r="E1679" s="58"/>
      <c r="F1679" s="65"/>
      <c r="G1679" s="65"/>
      <c r="H1679" s="66"/>
      <c r="I1679" s="60"/>
      <c r="J1679" s="60"/>
      <c r="K1679" s="61"/>
      <c r="L1679" s="62"/>
      <c r="M1679" s="67"/>
      <c r="N1679" s="69"/>
    </row>
    <row r="1680" spans="2:14" x14ac:dyDescent="0.25">
      <c r="B1680" s="57"/>
      <c r="C1680" s="64"/>
      <c r="D1680" s="58"/>
      <c r="E1680" s="58"/>
      <c r="F1680" s="65"/>
      <c r="G1680" s="65"/>
      <c r="H1680" s="66"/>
      <c r="I1680" s="60"/>
      <c r="J1680" s="60"/>
      <c r="K1680" s="61"/>
      <c r="L1680" s="62"/>
      <c r="M1680" s="67"/>
      <c r="N1680" s="69"/>
    </row>
    <row r="1681" spans="2:14" x14ac:dyDescent="0.25">
      <c r="B1681" s="57"/>
      <c r="C1681" s="64"/>
      <c r="D1681" s="58"/>
      <c r="E1681" s="58"/>
      <c r="F1681" s="65"/>
      <c r="G1681" s="65"/>
      <c r="H1681" s="66"/>
      <c r="I1681" s="60"/>
      <c r="J1681" s="60"/>
      <c r="K1681" s="61"/>
      <c r="L1681" s="62"/>
      <c r="M1681" s="67"/>
      <c r="N1681" s="69"/>
    </row>
    <row r="1682" spans="2:14" x14ac:dyDescent="0.25">
      <c r="B1682" s="57"/>
      <c r="C1682" s="64"/>
      <c r="D1682" s="58"/>
      <c r="E1682" s="58"/>
      <c r="F1682" s="65"/>
      <c r="G1682" s="65"/>
      <c r="H1682" s="66"/>
      <c r="I1682" s="60"/>
      <c r="J1682" s="60"/>
      <c r="K1682" s="61"/>
      <c r="L1682" s="62"/>
      <c r="M1682" s="67"/>
      <c r="N1682" s="69"/>
    </row>
    <row r="1683" spans="2:14" x14ac:dyDescent="0.25">
      <c r="B1683" s="57"/>
      <c r="C1683" s="64"/>
      <c r="D1683" s="58"/>
      <c r="E1683" s="58"/>
      <c r="F1683" s="65"/>
      <c r="G1683" s="65"/>
      <c r="H1683" s="66"/>
      <c r="I1683" s="60"/>
      <c r="J1683" s="60"/>
      <c r="K1683" s="61"/>
      <c r="L1683" s="62"/>
      <c r="M1683" s="67"/>
      <c r="N1683" s="69"/>
    </row>
    <row r="1684" spans="2:14" x14ac:dyDescent="0.25">
      <c r="B1684" s="57"/>
      <c r="C1684" s="64"/>
      <c r="D1684" s="58"/>
      <c r="E1684" s="58"/>
      <c r="F1684" s="65"/>
      <c r="G1684" s="65"/>
      <c r="H1684" s="66"/>
      <c r="I1684" s="60"/>
      <c r="J1684" s="60"/>
      <c r="K1684" s="61"/>
      <c r="L1684" s="62"/>
      <c r="M1684" s="67"/>
      <c r="N1684" s="69"/>
    </row>
    <row r="1685" spans="2:14" x14ac:dyDescent="0.25">
      <c r="B1685" s="57"/>
      <c r="C1685" s="64"/>
      <c r="D1685" s="58"/>
      <c r="E1685" s="58"/>
      <c r="F1685" s="65"/>
      <c r="G1685" s="65"/>
      <c r="H1685" s="66"/>
      <c r="I1685" s="60"/>
      <c r="J1685" s="60"/>
      <c r="K1685" s="61"/>
      <c r="L1685" s="62"/>
      <c r="M1685" s="67"/>
      <c r="N1685" s="69"/>
    </row>
    <row r="1686" spans="2:14" x14ac:dyDescent="0.25">
      <c r="B1686" s="57"/>
      <c r="C1686" s="64"/>
      <c r="D1686" s="58"/>
      <c r="E1686" s="58"/>
      <c r="F1686" s="65"/>
      <c r="G1686" s="65"/>
      <c r="H1686" s="66"/>
      <c r="I1686" s="60"/>
      <c r="J1686" s="60"/>
      <c r="K1686" s="61"/>
      <c r="L1686" s="62"/>
      <c r="M1686" s="67"/>
      <c r="N1686" s="69"/>
    </row>
    <row r="1687" spans="2:14" x14ac:dyDescent="0.25">
      <c r="B1687" s="57"/>
      <c r="C1687" s="64"/>
      <c r="D1687" s="58"/>
      <c r="E1687" s="58"/>
      <c r="F1687" s="65"/>
      <c r="G1687" s="65"/>
      <c r="H1687" s="66"/>
      <c r="I1687" s="60"/>
      <c r="J1687" s="60"/>
      <c r="K1687" s="61"/>
      <c r="L1687" s="62"/>
      <c r="M1687" s="67"/>
      <c r="N1687" s="69"/>
    </row>
    <row r="1688" spans="2:14" x14ac:dyDescent="0.25">
      <c r="B1688" s="57"/>
      <c r="C1688" s="64"/>
      <c r="D1688" s="58"/>
      <c r="E1688" s="58"/>
      <c r="F1688" s="65"/>
      <c r="G1688" s="65"/>
      <c r="H1688" s="66"/>
      <c r="I1688" s="60"/>
      <c r="J1688" s="60"/>
      <c r="K1688" s="61"/>
      <c r="L1688" s="62"/>
      <c r="M1688" s="67"/>
      <c r="N1688" s="69"/>
    </row>
    <row r="1689" spans="2:14" x14ac:dyDescent="0.25">
      <c r="B1689" s="57"/>
      <c r="C1689" s="64"/>
      <c r="D1689" s="58"/>
      <c r="E1689" s="58"/>
      <c r="F1689" s="65"/>
      <c r="G1689" s="65"/>
      <c r="H1689" s="66"/>
      <c r="I1689" s="60"/>
      <c r="J1689" s="60"/>
      <c r="K1689" s="61"/>
      <c r="L1689" s="62"/>
      <c r="M1689" s="67"/>
      <c r="N1689" s="69"/>
    </row>
    <row r="1690" spans="2:14" x14ac:dyDescent="0.25">
      <c r="B1690" s="57"/>
      <c r="C1690" s="64"/>
      <c r="D1690" s="58"/>
      <c r="E1690" s="58"/>
      <c r="F1690" s="65"/>
      <c r="G1690" s="65"/>
      <c r="H1690" s="66"/>
      <c r="I1690" s="60"/>
      <c r="J1690" s="60"/>
      <c r="K1690" s="61"/>
      <c r="L1690" s="62"/>
      <c r="M1690" s="67"/>
      <c r="N1690" s="69"/>
    </row>
    <row r="1691" spans="2:14" x14ac:dyDescent="0.25">
      <c r="B1691" s="57"/>
      <c r="C1691" s="64"/>
      <c r="D1691" s="58"/>
      <c r="E1691" s="58"/>
      <c r="F1691" s="65"/>
      <c r="G1691" s="65"/>
      <c r="H1691" s="66"/>
      <c r="I1691" s="60"/>
      <c r="J1691" s="60"/>
      <c r="K1691" s="61"/>
      <c r="L1691" s="62"/>
      <c r="M1691" s="67"/>
      <c r="N1691" s="69"/>
    </row>
    <row r="1692" spans="2:14" x14ac:dyDescent="0.25">
      <c r="B1692" s="57"/>
      <c r="C1692" s="64"/>
      <c r="D1692" s="58"/>
      <c r="E1692" s="58"/>
      <c r="F1692" s="65"/>
      <c r="G1692" s="65"/>
      <c r="H1692" s="66"/>
      <c r="I1692" s="60"/>
      <c r="J1692" s="60"/>
      <c r="K1692" s="61"/>
      <c r="L1692" s="62"/>
      <c r="M1692" s="67"/>
      <c r="N1692" s="69"/>
    </row>
    <row r="1693" spans="2:14" x14ac:dyDescent="0.25">
      <c r="B1693" s="57"/>
      <c r="C1693" s="64"/>
      <c r="D1693" s="58"/>
      <c r="E1693" s="58"/>
      <c r="F1693" s="65"/>
      <c r="G1693" s="65"/>
      <c r="H1693" s="66"/>
      <c r="I1693" s="60"/>
      <c r="J1693" s="60"/>
      <c r="K1693" s="61"/>
      <c r="L1693" s="62"/>
      <c r="M1693" s="67"/>
      <c r="N1693" s="69"/>
    </row>
    <row r="1694" spans="2:14" x14ac:dyDescent="0.25">
      <c r="B1694" s="57"/>
      <c r="C1694" s="64"/>
      <c r="D1694" s="58"/>
      <c r="E1694" s="58"/>
      <c r="F1694" s="65"/>
      <c r="G1694" s="65"/>
      <c r="H1694" s="66"/>
      <c r="I1694" s="60"/>
      <c r="J1694" s="60"/>
      <c r="K1694" s="61"/>
      <c r="L1694" s="62"/>
      <c r="M1694" s="67"/>
      <c r="N1694" s="69"/>
    </row>
    <row r="1695" spans="2:14" x14ac:dyDescent="0.25">
      <c r="B1695" s="57"/>
      <c r="C1695" s="64"/>
      <c r="D1695" s="58"/>
      <c r="E1695" s="58"/>
      <c r="F1695" s="65"/>
      <c r="G1695" s="65"/>
      <c r="H1695" s="66"/>
      <c r="I1695" s="60"/>
      <c r="J1695" s="60"/>
      <c r="K1695" s="61"/>
      <c r="L1695" s="62"/>
      <c r="M1695" s="67"/>
      <c r="N1695" s="69"/>
    </row>
    <row r="1696" spans="2:14" x14ac:dyDescent="0.25">
      <c r="B1696" s="57"/>
      <c r="C1696" s="64"/>
      <c r="D1696" s="58"/>
      <c r="E1696" s="58"/>
      <c r="F1696" s="65"/>
      <c r="G1696" s="65"/>
      <c r="H1696" s="66"/>
      <c r="I1696" s="60"/>
      <c r="J1696" s="60"/>
      <c r="K1696" s="61"/>
      <c r="L1696" s="62"/>
      <c r="M1696" s="67"/>
      <c r="N1696" s="69"/>
    </row>
    <row r="1697" spans="2:14" x14ac:dyDescent="0.25">
      <c r="B1697" s="57"/>
      <c r="C1697" s="64"/>
      <c r="D1697" s="58"/>
      <c r="E1697" s="58"/>
      <c r="F1697" s="65"/>
      <c r="G1697" s="65"/>
      <c r="H1697" s="66"/>
      <c r="I1697" s="60"/>
      <c r="J1697" s="60"/>
      <c r="K1697" s="61"/>
      <c r="L1697" s="62"/>
      <c r="M1697" s="67"/>
      <c r="N1697" s="69"/>
    </row>
    <row r="1698" spans="2:14" x14ac:dyDescent="0.25">
      <c r="B1698" s="57"/>
      <c r="C1698" s="64"/>
      <c r="D1698" s="58"/>
      <c r="E1698" s="58"/>
      <c r="F1698" s="65"/>
      <c r="G1698" s="65"/>
      <c r="H1698" s="66"/>
      <c r="I1698" s="60"/>
      <c r="J1698" s="60"/>
      <c r="K1698" s="61"/>
      <c r="L1698" s="62"/>
      <c r="M1698" s="67"/>
      <c r="N1698" s="69"/>
    </row>
    <row r="1699" spans="2:14" x14ac:dyDescent="0.25">
      <c r="B1699" s="57"/>
      <c r="C1699" s="64"/>
      <c r="D1699" s="58"/>
      <c r="E1699" s="58"/>
      <c r="F1699" s="65"/>
      <c r="G1699" s="65"/>
      <c r="H1699" s="66"/>
      <c r="I1699" s="60"/>
      <c r="J1699" s="60"/>
      <c r="K1699" s="61"/>
      <c r="L1699" s="62"/>
      <c r="M1699" s="67"/>
      <c r="N1699" s="69"/>
    </row>
    <row r="1700" spans="2:14" x14ac:dyDescent="0.25">
      <c r="B1700" s="57"/>
      <c r="C1700" s="64"/>
      <c r="D1700" s="58"/>
      <c r="E1700" s="58"/>
      <c r="F1700" s="65"/>
      <c r="G1700" s="65"/>
      <c r="H1700" s="66"/>
      <c r="I1700" s="60"/>
      <c r="J1700" s="60"/>
      <c r="K1700" s="61"/>
      <c r="L1700" s="62"/>
      <c r="M1700" s="67"/>
      <c r="N1700" s="69"/>
    </row>
    <row r="1701" spans="2:14" x14ac:dyDescent="0.25">
      <c r="B1701" s="57"/>
      <c r="C1701" s="64"/>
      <c r="D1701" s="58"/>
      <c r="E1701" s="58"/>
      <c r="F1701" s="65"/>
      <c r="G1701" s="65"/>
      <c r="H1701" s="66"/>
      <c r="I1701" s="60"/>
      <c r="J1701" s="60"/>
      <c r="K1701" s="61"/>
      <c r="L1701" s="62"/>
      <c r="M1701" s="67"/>
      <c r="N1701" s="69"/>
    </row>
    <row r="1702" spans="2:14" x14ac:dyDescent="0.25">
      <c r="B1702" s="57"/>
      <c r="C1702" s="64"/>
      <c r="D1702" s="58"/>
      <c r="E1702" s="58"/>
      <c r="F1702" s="65"/>
      <c r="G1702" s="65"/>
      <c r="H1702" s="66"/>
      <c r="I1702" s="60"/>
      <c r="J1702" s="60"/>
      <c r="K1702" s="61"/>
      <c r="L1702" s="62"/>
      <c r="M1702" s="67"/>
      <c r="N1702" s="69"/>
    </row>
    <row r="1703" spans="2:14" x14ac:dyDescent="0.25">
      <c r="B1703" s="57"/>
      <c r="C1703" s="64"/>
      <c r="D1703" s="58"/>
      <c r="E1703" s="58"/>
      <c r="F1703" s="65"/>
      <c r="G1703" s="65"/>
      <c r="H1703" s="66"/>
      <c r="I1703" s="60"/>
      <c r="J1703" s="60"/>
      <c r="K1703" s="61"/>
      <c r="L1703" s="62"/>
      <c r="M1703" s="67"/>
      <c r="N1703" s="69"/>
    </row>
    <row r="1704" spans="2:14" x14ac:dyDescent="0.25">
      <c r="B1704" s="57"/>
      <c r="C1704" s="64"/>
      <c r="D1704" s="58"/>
      <c r="E1704" s="58"/>
      <c r="F1704" s="65"/>
      <c r="G1704" s="65"/>
      <c r="H1704" s="66"/>
      <c r="I1704" s="60"/>
      <c r="J1704" s="60"/>
      <c r="K1704" s="61"/>
      <c r="L1704" s="62"/>
      <c r="M1704" s="67"/>
      <c r="N1704" s="69"/>
    </row>
    <row r="1705" spans="2:14" x14ac:dyDescent="0.25">
      <c r="B1705" s="57"/>
      <c r="C1705" s="64"/>
      <c r="D1705" s="58"/>
      <c r="E1705" s="58"/>
      <c r="F1705" s="65"/>
      <c r="G1705" s="65"/>
      <c r="H1705" s="66"/>
      <c r="I1705" s="60"/>
      <c r="J1705" s="60"/>
      <c r="K1705" s="61"/>
      <c r="L1705" s="62"/>
      <c r="M1705" s="67"/>
      <c r="N1705" s="69"/>
    </row>
    <row r="1706" spans="2:14" x14ac:dyDescent="0.25">
      <c r="B1706" s="57"/>
      <c r="C1706" s="64"/>
      <c r="D1706" s="58"/>
      <c r="E1706" s="58"/>
      <c r="F1706" s="65"/>
      <c r="G1706" s="65"/>
      <c r="H1706" s="66"/>
      <c r="I1706" s="60"/>
      <c r="J1706" s="60"/>
      <c r="K1706" s="61"/>
      <c r="L1706" s="62"/>
      <c r="M1706" s="67"/>
      <c r="N1706" s="69"/>
    </row>
    <row r="1707" spans="2:14" x14ac:dyDescent="0.25">
      <c r="B1707" s="57"/>
      <c r="C1707" s="64"/>
      <c r="D1707" s="58"/>
      <c r="E1707" s="58"/>
      <c r="F1707" s="65"/>
      <c r="G1707" s="65"/>
      <c r="H1707" s="66"/>
      <c r="I1707" s="60"/>
      <c r="J1707" s="60"/>
      <c r="K1707" s="61"/>
      <c r="L1707" s="62"/>
      <c r="M1707" s="67"/>
      <c r="N1707" s="69"/>
    </row>
    <row r="1708" spans="2:14" x14ac:dyDescent="0.25">
      <c r="B1708" s="57"/>
      <c r="C1708" s="64"/>
      <c r="D1708" s="58"/>
      <c r="E1708" s="58"/>
      <c r="F1708" s="65"/>
      <c r="G1708" s="65"/>
      <c r="H1708" s="66"/>
      <c r="I1708" s="60"/>
      <c r="J1708" s="60"/>
      <c r="K1708" s="61"/>
      <c r="L1708" s="62"/>
      <c r="M1708" s="67"/>
      <c r="N1708" s="69"/>
    </row>
    <row r="1709" spans="2:14" x14ac:dyDescent="0.25">
      <c r="B1709" s="57"/>
      <c r="C1709" s="64"/>
      <c r="D1709" s="58"/>
      <c r="E1709" s="58"/>
      <c r="F1709" s="65"/>
      <c r="G1709" s="65"/>
      <c r="H1709" s="66"/>
      <c r="I1709" s="60"/>
      <c r="J1709" s="60"/>
      <c r="K1709" s="61"/>
      <c r="L1709" s="62"/>
      <c r="M1709" s="67"/>
      <c r="N1709" s="69"/>
    </row>
    <row r="1710" spans="2:14" x14ac:dyDescent="0.25">
      <c r="B1710" s="57"/>
      <c r="C1710" s="64"/>
      <c r="D1710" s="58"/>
      <c r="E1710" s="58"/>
      <c r="F1710" s="65"/>
      <c r="G1710" s="65"/>
      <c r="H1710" s="66"/>
      <c r="I1710" s="60"/>
      <c r="J1710" s="60"/>
      <c r="K1710" s="61"/>
      <c r="L1710" s="62"/>
      <c r="M1710" s="67"/>
      <c r="N1710" s="69"/>
    </row>
  </sheetData>
  <mergeCells count="14">
    <mergeCell ref="B2:E3"/>
    <mergeCell ref="F2:N2"/>
    <mergeCell ref="F3:N4"/>
    <mergeCell ref="B4:E4"/>
    <mergeCell ref="B6:B8"/>
    <mergeCell ref="C6:C8"/>
    <mergeCell ref="D6:D8"/>
    <mergeCell ref="E6:E8"/>
    <mergeCell ref="F6:F8"/>
    <mergeCell ref="G6:G8"/>
    <mergeCell ref="H6:H8"/>
    <mergeCell ref="I6:K6"/>
    <mergeCell ref="L6:N6"/>
    <mergeCell ref="L7:L8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60"/>
  <sheetViews>
    <sheetView topLeftCell="B1" workbookViewId="0">
      <selection activeCell="B12" sqref="B12:G12"/>
    </sheetView>
  </sheetViews>
  <sheetFormatPr baseColWidth="10" defaultRowHeight="15" x14ac:dyDescent="0.25"/>
  <cols>
    <col min="1" max="1" width="1.5703125" customWidth="1"/>
    <col min="4" max="4" width="21.28515625" customWidth="1"/>
    <col min="5" max="5" width="8.5703125" customWidth="1"/>
    <col min="6" max="6" width="18.5703125" customWidth="1"/>
    <col min="7" max="7" width="25.5703125" customWidth="1"/>
    <col min="8" max="9" width="9.28515625" customWidth="1"/>
    <col min="10" max="12" width="11.42578125" customWidth="1"/>
    <col min="13" max="13" width="14.140625" bestFit="1" customWidth="1"/>
  </cols>
  <sheetData>
    <row r="1" spans="2:15" x14ac:dyDescent="0.25">
      <c r="B1" s="108"/>
      <c r="C1" s="108"/>
      <c r="D1" s="108"/>
      <c r="E1" s="108"/>
      <c r="F1" s="108"/>
      <c r="G1" s="108"/>
      <c r="H1" s="108"/>
      <c r="I1" s="108"/>
      <c r="J1" s="108"/>
      <c r="K1" s="109"/>
    </row>
    <row r="2" spans="2:15" ht="26.25" customHeight="1" x14ac:dyDescent="0.25">
      <c r="B2" s="688" t="s">
        <v>854</v>
      </c>
      <c r="C2" s="689"/>
      <c r="D2" s="689"/>
      <c r="E2" s="689"/>
      <c r="F2" s="689"/>
      <c r="G2" s="689"/>
      <c r="H2" s="689"/>
      <c r="I2" s="689"/>
      <c r="J2" s="689"/>
      <c r="K2" s="690"/>
    </row>
    <row r="3" spans="2:15" x14ac:dyDescent="0.25">
      <c r="B3" s="651" t="s">
        <v>77</v>
      </c>
      <c r="C3" s="651" t="s">
        <v>13</v>
      </c>
      <c r="D3" s="651" t="s">
        <v>12</v>
      </c>
      <c r="E3" s="651" t="s">
        <v>59</v>
      </c>
      <c r="F3" s="651" t="s">
        <v>60</v>
      </c>
      <c r="G3" s="651" t="s">
        <v>10</v>
      </c>
      <c r="H3" s="79" t="s">
        <v>81</v>
      </c>
      <c r="I3" s="80" t="s">
        <v>82</v>
      </c>
      <c r="J3" s="80" t="s">
        <v>82</v>
      </c>
      <c r="K3" s="80" t="s">
        <v>92</v>
      </c>
      <c r="L3" s="80" t="s">
        <v>93</v>
      </c>
      <c r="M3" s="110" t="s">
        <v>103</v>
      </c>
      <c r="N3" s="110" t="s">
        <v>105</v>
      </c>
      <c r="O3" s="110" t="s">
        <v>116</v>
      </c>
    </row>
    <row r="4" spans="2:15" x14ac:dyDescent="0.25">
      <c r="B4" s="652"/>
      <c r="C4" s="652"/>
      <c r="D4" s="652"/>
      <c r="E4" s="652"/>
      <c r="F4" s="652"/>
      <c r="G4" s="652"/>
      <c r="H4" s="79" t="s">
        <v>83</v>
      </c>
      <c r="I4" s="84" t="s">
        <v>83</v>
      </c>
      <c r="J4" s="84" t="s">
        <v>80</v>
      </c>
      <c r="K4" s="80" t="s">
        <v>94</v>
      </c>
      <c r="L4" s="111"/>
      <c r="M4" s="80"/>
      <c r="N4" s="80"/>
      <c r="O4" s="80"/>
    </row>
    <row r="5" spans="2:15" x14ac:dyDescent="0.25">
      <c r="B5" s="112" t="s">
        <v>262</v>
      </c>
      <c r="C5" s="113">
        <v>44237</v>
      </c>
      <c r="D5" s="114" t="s">
        <v>851</v>
      </c>
      <c r="E5" s="114" t="s">
        <v>830</v>
      </c>
      <c r="F5" s="113" t="s">
        <v>852</v>
      </c>
      <c r="G5" s="113" t="s">
        <v>853</v>
      </c>
      <c r="H5" s="116">
        <v>15512</v>
      </c>
      <c r="I5" s="116">
        <v>39330</v>
      </c>
      <c r="J5" s="117">
        <v>39330</v>
      </c>
      <c r="K5" s="117">
        <f>+I5-J5</f>
        <v>0</v>
      </c>
      <c r="N5" t="s">
        <v>116</v>
      </c>
    </row>
    <row r="6" spans="2:15" x14ac:dyDescent="0.25">
      <c r="B6" s="112" t="s">
        <v>262</v>
      </c>
      <c r="C6" s="113">
        <v>44237</v>
      </c>
      <c r="D6" s="114" t="s">
        <v>395</v>
      </c>
      <c r="E6" s="114" t="s">
        <v>663</v>
      </c>
      <c r="F6" s="113" t="s">
        <v>852</v>
      </c>
      <c r="G6" s="113" t="s">
        <v>853</v>
      </c>
      <c r="H6" s="116"/>
      <c r="I6" s="116">
        <v>24160</v>
      </c>
      <c r="J6" s="117">
        <v>24160</v>
      </c>
      <c r="K6" s="117">
        <f t="shared" ref="K6:K20" si="0">+I6-J6</f>
        <v>0</v>
      </c>
      <c r="N6" t="s">
        <v>116</v>
      </c>
    </row>
    <row r="7" spans="2:15" x14ac:dyDescent="0.25">
      <c r="B7" s="112" t="s">
        <v>262</v>
      </c>
      <c r="C7" s="113">
        <v>44237</v>
      </c>
      <c r="D7" s="114" t="s">
        <v>287</v>
      </c>
      <c r="E7" s="114" t="s">
        <v>891</v>
      </c>
      <c r="F7" s="113" t="s">
        <v>542</v>
      </c>
      <c r="G7" s="113" t="s">
        <v>892</v>
      </c>
      <c r="H7" s="116">
        <v>40389</v>
      </c>
      <c r="I7" s="116">
        <v>27780</v>
      </c>
      <c r="J7" s="117">
        <v>27780</v>
      </c>
      <c r="K7" s="117">
        <f t="shared" si="0"/>
        <v>0</v>
      </c>
      <c r="N7" t="s">
        <v>116</v>
      </c>
    </row>
    <row r="8" spans="2:15" x14ac:dyDescent="0.25">
      <c r="B8" s="112" t="s">
        <v>70</v>
      </c>
      <c r="C8" s="113">
        <v>44238</v>
      </c>
      <c r="D8" s="114" t="s">
        <v>825</v>
      </c>
      <c r="E8" s="114" t="s">
        <v>826</v>
      </c>
      <c r="F8" s="113" t="s">
        <v>867</v>
      </c>
      <c r="G8" s="113" t="s">
        <v>868</v>
      </c>
      <c r="H8" s="116">
        <v>1955</v>
      </c>
      <c r="I8" s="116">
        <v>26020</v>
      </c>
      <c r="J8" s="117">
        <v>24780</v>
      </c>
      <c r="K8" s="117">
        <f t="shared" si="0"/>
        <v>1240</v>
      </c>
      <c r="N8" t="s">
        <v>116</v>
      </c>
    </row>
    <row r="9" spans="2:15" x14ac:dyDescent="0.25">
      <c r="B9" s="112" t="s">
        <v>70</v>
      </c>
      <c r="C9" s="113">
        <v>44238</v>
      </c>
      <c r="D9" s="114" t="s">
        <v>71</v>
      </c>
      <c r="E9" s="114" t="s">
        <v>396</v>
      </c>
      <c r="F9" s="113" t="s">
        <v>542</v>
      </c>
      <c r="G9" s="113" t="s">
        <v>892</v>
      </c>
      <c r="H9" s="116">
        <v>40426</v>
      </c>
      <c r="I9" s="116">
        <v>25120</v>
      </c>
      <c r="J9" s="117">
        <v>25120</v>
      </c>
      <c r="K9" s="117">
        <f t="shared" si="0"/>
        <v>0</v>
      </c>
      <c r="N9" t="s">
        <v>116</v>
      </c>
    </row>
    <row r="10" spans="2:15" x14ac:dyDescent="0.25">
      <c r="B10" s="112" t="s">
        <v>705</v>
      </c>
      <c r="C10" s="113">
        <v>44239</v>
      </c>
      <c r="D10" s="114" t="s">
        <v>71</v>
      </c>
      <c r="E10" s="114" t="s">
        <v>893</v>
      </c>
      <c r="F10" s="113" t="s">
        <v>542</v>
      </c>
      <c r="G10" s="113" t="s">
        <v>892</v>
      </c>
      <c r="H10" s="116">
        <v>40459</v>
      </c>
      <c r="I10" s="116">
        <v>24770</v>
      </c>
      <c r="J10" s="117">
        <v>24770</v>
      </c>
      <c r="K10" s="117">
        <f t="shared" si="0"/>
        <v>0</v>
      </c>
      <c r="N10" t="s">
        <v>116</v>
      </c>
    </row>
    <row r="11" spans="2:15" x14ac:dyDescent="0.25">
      <c r="B11" s="112" t="s">
        <v>705</v>
      </c>
      <c r="C11" s="113">
        <v>44239</v>
      </c>
      <c r="D11" s="114" t="s">
        <v>649</v>
      </c>
      <c r="E11" s="114" t="s">
        <v>259</v>
      </c>
      <c r="F11" s="113" t="s">
        <v>852</v>
      </c>
      <c r="G11" s="113" t="s">
        <v>853</v>
      </c>
      <c r="H11" s="116">
        <v>15702</v>
      </c>
      <c r="I11" s="116">
        <v>27460</v>
      </c>
      <c r="J11" s="117">
        <v>27460</v>
      </c>
      <c r="K11" s="117">
        <f t="shared" si="0"/>
        <v>0</v>
      </c>
      <c r="N11" t="s">
        <v>116</v>
      </c>
    </row>
    <row r="12" spans="2:15" x14ac:dyDescent="0.25">
      <c r="B12" s="112" t="s">
        <v>431</v>
      </c>
      <c r="C12" s="113">
        <v>44209</v>
      </c>
      <c r="D12" s="114" t="s">
        <v>905</v>
      </c>
      <c r="E12" s="114" t="s">
        <v>906</v>
      </c>
      <c r="F12" s="113" t="s">
        <v>867</v>
      </c>
      <c r="G12" s="113" t="s">
        <v>868</v>
      </c>
      <c r="H12" s="116">
        <v>1963</v>
      </c>
      <c r="I12" s="116">
        <v>22830</v>
      </c>
      <c r="J12" s="117">
        <v>22700</v>
      </c>
      <c r="K12" s="117">
        <f t="shared" si="0"/>
        <v>130</v>
      </c>
      <c r="N12" t="s">
        <v>116</v>
      </c>
    </row>
    <row r="13" spans="2:15" x14ac:dyDescent="0.25">
      <c r="B13" s="112"/>
      <c r="C13" s="113"/>
      <c r="D13" s="114"/>
      <c r="E13" s="114"/>
      <c r="F13" s="113"/>
      <c r="G13" s="113"/>
      <c r="H13" s="116"/>
      <c r="I13" s="116"/>
      <c r="J13" s="117"/>
      <c r="K13" s="117">
        <f t="shared" si="0"/>
        <v>0</v>
      </c>
    </row>
    <row r="14" spans="2:15" x14ac:dyDescent="0.25">
      <c r="B14" s="112"/>
      <c r="C14" s="113"/>
      <c r="D14" s="114"/>
      <c r="E14" s="114"/>
      <c r="F14" s="113"/>
      <c r="G14" s="113"/>
      <c r="H14" s="119"/>
      <c r="I14" s="119"/>
      <c r="J14" s="117"/>
      <c r="K14" s="117">
        <f t="shared" si="0"/>
        <v>0</v>
      </c>
    </row>
    <row r="15" spans="2:15" x14ac:dyDescent="0.25">
      <c r="B15" s="112"/>
      <c r="C15" s="113"/>
      <c r="D15" s="114"/>
      <c r="E15" s="114"/>
      <c r="F15" s="113"/>
      <c r="G15" s="113"/>
      <c r="H15" s="119"/>
      <c r="I15" s="119"/>
      <c r="J15" s="117"/>
      <c r="K15" s="117">
        <f t="shared" si="0"/>
        <v>0</v>
      </c>
    </row>
    <row r="16" spans="2:15" x14ac:dyDescent="0.25">
      <c r="B16" s="112"/>
      <c r="C16" s="113"/>
      <c r="D16" s="114"/>
      <c r="E16" s="114"/>
      <c r="F16" s="113"/>
      <c r="G16" s="113"/>
      <c r="H16" s="119"/>
      <c r="I16" s="119"/>
      <c r="J16" s="117"/>
      <c r="K16" s="117">
        <f t="shared" si="0"/>
        <v>0</v>
      </c>
    </row>
    <row r="17" spans="2:11" x14ac:dyDescent="0.25">
      <c r="B17" s="112"/>
      <c r="C17" s="113"/>
      <c r="D17" s="114"/>
      <c r="E17" s="114"/>
      <c r="F17" s="113"/>
      <c r="G17" s="113"/>
      <c r="H17" s="119"/>
      <c r="I17" s="119"/>
      <c r="J17" s="117"/>
      <c r="K17" s="117">
        <f t="shared" si="0"/>
        <v>0</v>
      </c>
    </row>
    <row r="18" spans="2:11" x14ac:dyDescent="0.25">
      <c r="B18" s="112"/>
      <c r="C18" s="113"/>
      <c r="D18" s="114"/>
      <c r="E18" s="114"/>
      <c r="F18" s="113"/>
      <c r="G18" s="113"/>
      <c r="H18" s="119"/>
      <c r="I18" s="119"/>
      <c r="J18" s="117"/>
      <c r="K18" s="117">
        <f t="shared" si="0"/>
        <v>0</v>
      </c>
    </row>
    <row r="19" spans="2:11" x14ac:dyDescent="0.25">
      <c r="B19" s="112"/>
      <c r="C19" s="113"/>
      <c r="D19" s="114"/>
      <c r="E19" s="114"/>
      <c r="F19" s="113"/>
      <c r="G19" s="113"/>
      <c r="H19" s="116"/>
      <c r="I19" s="116"/>
      <c r="J19" s="117"/>
      <c r="K19" s="117">
        <f t="shared" si="0"/>
        <v>0</v>
      </c>
    </row>
    <row r="20" spans="2:11" x14ac:dyDescent="0.25">
      <c r="B20" s="112"/>
      <c r="C20" s="113"/>
      <c r="D20" s="114"/>
      <c r="E20" s="114"/>
      <c r="F20" s="113"/>
      <c r="G20" s="113"/>
      <c r="H20" s="116"/>
      <c r="I20" s="116"/>
      <c r="J20" s="117"/>
      <c r="K20" s="117">
        <f t="shared" si="0"/>
        <v>0</v>
      </c>
    </row>
    <row r="21" spans="2:11" x14ac:dyDescent="0.25">
      <c r="B21" s="112"/>
      <c r="C21" s="113"/>
      <c r="D21" s="114"/>
      <c r="E21" s="114"/>
      <c r="F21" s="113"/>
      <c r="G21" s="113"/>
      <c r="H21" s="116"/>
      <c r="I21" s="116"/>
      <c r="J21" s="117"/>
      <c r="K21" s="118"/>
    </row>
    <row r="22" spans="2:11" x14ac:dyDescent="0.25">
      <c r="B22" s="112"/>
      <c r="C22" s="113"/>
      <c r="D22" s="114"/>
      <c r="E22" s="114"/>
      <c r="F22" s="113"/>
      <c r="G22" s="113"/>
      <c r="H22" s="116"/>
      <c r="I22" s="116"/>
      <c r="J22" s="117"/>
      <c r="K22" s="118"/>
    </row>
    <row r="23" spans="2:11" x14ac:dyDescent="0.25">
      <c r="B23" s="112"/>
      <c r="C23" s="113"/>
      <c r="D23" s="114"/>
      <c r="E23" s="114"/>
      <c r="F23" s="113"/>
      <c r="G23" s="113"/>
      <c r="H23" s="116"/>
      <c r="I23" s="116"/>
      <c r="J23" s="117"/>
      <c r="K23" s="118"/>
    </row>
    <row r="24" spans="2:11" x14ac:dyDescent="0.25">
      <c r="B24" s="112"/>
      <c r="C24" s="113"/>
      <c r="D24" s="114"/>
      <c r="E24" s="114"/>
      <c r="F24" s="113"/>
      <c r="G24" s="113"/>
      <c r="H24" s="116"/>
      <c r="I24" s="116"/>
      <c r="J24" s="117"/>
      <c r="K24" s="118"/>
    </row>
    <row r="25" spans="2:11" x14ac:dyDescent="0.25">
      <c r="B25" s="112"/>
      <c r="C25" s="113"/>
      <c r="D25" s="114"/>
      <c r="E25" s="114"/>
      <c r="F25" s="113"/>
      <c r="G25" s="113"/>
      <c r="H25" s="116"/>
      <c r="I25" s="116"/>
      <c r="J25" s="117"/>
      <c r="K25" s="118"/>
    </row>
    <row r="26" spans="2:11" x14ac:dyDescent="0.25">
      <c r="B26" s="112"/>
      <c r="C26" s="113"/>
      <c r="D26" s="114"/>
      <c r="E26" s="114"/>
      <c r="F26" s="113"/>
      <c r="G26" s="113"/>
      <c r="H26" s="116"/>
      <c r="I26" s="116"/>
      <c r="J26" s="117"/>
      <c r="K26" s="118"/>
    </row>
    <row r="27" spans="2:11" x14ac:dyDescent="0.25">
      <c r="B27" s="112"/>
      <c r="C27" s="113"/>
      <c r="D27" s="114"/>
      <c r="E27" s="114"/>
      <c r="F27" s="113"/>
      <c r="G27" s="113"/>
      <c r="H27" s="116"/>
      <c r="I27" s="116"/>
      <c r="J27" s="117"/>
      <c r="K27" s="118"/>
    </row>
    <row r="28" spans="2:11" x14ac:dyDescent="0.25">
      <c r="B28" s="112"/>
      <c r="C28" s="113"/>
      <c r="D28" s="114"/>
      <c r="E28" s="114"/>
      <c r="F28" s="113"/>
      <c r="G28" s="113"/>
      <c r="H28" s="116"/>
      <c r="I28" s="116"/>
      <c r="J28" s="117"/>
      <c r="K28" s="118"/>
    </row>
    <row r="29" spans="2:11" x14ac:dyDescent="0.25">
      <c r="B29" s="112"/>
      <c r="C29" s="113"/>
      <c r="D29" s="114"/>
      <c r="E29" s="114"/>
      <c r="F29" s="113"/>
      <c r="G29" s="113"/>
      <c r="H29" s="116"/>
      <c r="I29" s="116"/>
      <c r="J29" s="117"/>
      <c r="K29" s="118"/>
    </row>
    <row r="30" spans="2:11" x14ac:dyDescent="0.25">
      <c r="B30" s="112"/>
      <c r="C30" s="113"/>
      <c r="D30" s="114"/>
      <c r="E30" s="114"/>
      <c r="F30" s="113"/>
      <c r="G30" s="113"/>
      <c r="H30" s="116"/>
      <c r="I30" s="116"/>
      <c r="J30" s="117"/>
      <c r="K30" s="118"/>
    </row>
    <row r="31" spans="2:11" x14ac:dyDescent="0.25">
      <c r="B31" s="112"/>
      <c r="C31" s="113"/>
      <c r="D31" s="114"/>
      <c r="E31" s="114"/>
      <c r="F31" s="113"/>
      <c r="G31" s="113"/>
      <c r="H31" s="116"/>
      <c r="I31" s="116"/>
      <c r="J31" s="117"/>
      <c r="K31" s="118"/>
    </row>
    <row r="32" spans="2:11" x14ac:dyDescent="0.25">
      <c r="B32" s="112"/>
      <c r="C32" s="113"/>
      <c r="D32" s="114"/>
      <c r="E32" s="114"/>
      <c r="F32" s="113"/>
      <c r="G32" s="113"/>
      <c r="H32" s="116"/>
      <c r="I32" s="116"/>
      <c r="J32" s="117"/>
      <c r="K32" s="118"/>
    </row>
    <row r="33" spans="2:11" x14ac:dyDescent="0.25">
      <c r="B33" s="112"/>
      <c r="C33" s="113"/>
      <c r="D33" s="114"/>
      <c r="E33" s="114"/>
      <c r="F33" s="113"/>
      <c r="G33" s="113"/>
      <c r="H33" s="116"/>
      <c r="I33" s="116"/>
      <c r="J33" s="117"/>
      <c r="K33" s="118"/>
    </row>
    <row r="34" spans="2:11" x14ac:dyDescent="0.25">
      <c r="B34" s="112"/>
      <c r="C34" s="113"/>
      <c r="D34" s="114"/>
      <c r="E34" s="114"/>
      <c r="F34" s="113"/>
      <c r="G34" s="113"/>
      <c r="H34" s="116"/>
      <c r="I34" s="116"/>
      <c r="J34" s="117"/>
      <c r="K34" s="118"/>
    </row>
    <row r="35" spans="2:11" x14ac:dyDescent="0.25">
      <c r="B35" s="112"/>
      <c r="C35" s="113"/>
      <c r="D35" s="114"/>
      <c r="E35" s="114"/>
      <c r="F35" s="113"/>
      <c r="G35" s="113"/>
      <c r="H35" s="116"/>
      <c r="I35" s="116"/>
      <c r="J35" s="117"/>
      <c r="K35" s="118"/>
    </row>
    <row r="36" spans="2:11" x14ac:dyDescent="0.25">
      <c r="B36" s="112"/>
      <c r="C36" s="113"/>
      <c r="D36" s="114"/>
      <c r="E36" s="114"/>
      <c r="F36" s="113"/>
      <c r="G36" s="113"/>
      <c r="H36" s="116"/>
      <c r="I36" s="116"/>
      <c r="J36" s="117"/>
      <c r="K36" s="118"/>
    </row>
    <row r="37" spans="2:11" x14ac:dyDescent="0.25">
      <c r="B37" s="112"/>
      <c r="C37" s="113"/>
      <c r="D37" s="114"/>
      <c r="E37" s="114"/>
      <c r="F37" s="113"/>
      <c r="G37" s="113"/>
      <c r="H37" s="116"/>
      <c r="I37" s="116"/>
      <c r="J37" s="117"/>
      <c r="K37" s="118"/>
    </row>
    <row r="38" spans="2:11" x14ac:dyDescent="0.25">
      <c r="B38" s="112"/>
      <c r="C38" s="113"/>
      <c r="D38" s="114"/>
      <c r="E38" s="114"/>
      <c r="F38" s="113"/>
      <c r="G38" s="113"/>
      <c r="H38" s="116"/>
      <c r="I38" s="116"/>
      <c r="J38" s="117"/>
      <c r="K38" s="118"/>
    </row>
    <row r="39" spans="2:11" x14ac:dyDescent="0.25">
      <c r="B39" s="112"/>
      <c r="C39" s="113"/>
      <c r="D39" s="114"/>
      <c r="E39" s="114"/>
      <c r="F39" s="113"/>
      <c r="G39" s="113"/>
      <c r="H39" s="116"/>
      <c r="I39" s="116"/>
      <c r="J39" s="117"/>
      <c r="K39" s="118"/>
    </row>
    <row r="40" spans="2:11" x14ac:dyDescent="0.25">
      <c r="B40" s="112"/>
      <c r="C40" s="113"/>
      <c r="D40" s="114"/>
      <c r="E40" s="114"/>
      <c r="F40" s="113"/>
      <c r="G40" s="113"/>
      <c r="H40" s="116"/>
      <c r="I40" s="116"/>
      <c r="J40" s="117"/>
      <c r="K40" s="118"/>
    </row>
    <row r="41" spans="2:11" x14ac:dyDescent="0.25">
      <c r="B41" s="112"/>
      <c r="C41" s="113"/>
      <c r="D41" s="114"/>
      <c r="E41" s="114"/>
      <c r="F41" s="113"/>
      <c r="G41" s="113"/>
      <c r="H41" s="116"/>
      <c r="I41" s="116"/>
      <c r="J41" s="117"/>
      <c r="K41" s="118"/>
    </row>
    <row r="42" spans="2:11" x14ac:dyDescent="0.25">
      <c r="B42" s="112"/>
      <c r="C42" s="113"/>
      <c r="D42" s="114"/>
      <c r="E42" s="114"/>
      <c r="F42" s="113"/>
      <c r="G42" s="113"/>
      <c r="H42" s="116"/>
      <c r="I42" s="116"/>
      <c r="J42" s="117"/>
      <c r="K42" s="118"/>
    </row>
    <row r="43" spans="2:11" x14ac:dyDescent="0.25">
      <c r="B43" s="112"/>
      <c r="C43" s="113"/>
      <c r="D43" s="114"/>
      <c r="E43" s="114"/>
      <c r="F43" s="113"/>
      <c r="G43" s="113"/>
      <c r="H43" s="116"/>
      <c r="I43" s="116"/>
      <c r="J43" s="117"/>
      <c r="K43" s="118"/>
    </row>
    <row r="44" spans="2:11" x14ac:dyDescent="0.25">
      <c r="B44" s="112"/>
      <c r="C44" s="113"/>
      <c r="D44" s="114"/>
      <c r="E44" s="114"/>
      <c r="F44" s="113"/>
      <c r="G44" s="113"/>
      <c r="H44" s="116"/>
      <c r="I44" s="116"/>
      <c r="J44" s="117"/>
      <c r="K44" s="118"/>
    </row>
    <row r="45" spans="2:11" x14ac:dyDescent="0.25">
      <c r="B45" s="112"/>
      <c r="C45" s="113"/>
      <c r="D45" s="114"/>
      <c r="E45" s="114"/>
      <c r="F45" s="113"/>
      <c r="G45" s="113"/>
      <c r="H45" s="116"/>
      <c r="I45" s="116"/>
      <c r="J45" s="117"/>
      <c r="K45" s="118"/>
    </row>
    <row r="46" spans="2:11" x14ac:dyDescent="0.25">
      <c r="B46" s="112"/>
      <c r="C46" s="113"/>
      <c r="D46" s="114"/>
      <c r="E46" s="114"/>
      <c r="F46" s="113"/>
      <c r="G46" s="113"/>
      <c r="H46" s="116"/>
      <c r="I46" s="116"/>
      <c r="J46" s="117"/>
      <c r="K46" s="118"/>
    </row>
    <row r="47" spans="2:11" x14ac:dyDescent="0.25">
      <c r="B47" s="112"/>
      <c r="C47" s="113"/>
      <c r="D47" s="114"/>
      <c r="E47" s="114"/>
      <c r="F47" s="113"/>
      <c r="G47" s="113"/>
      <c r="H47" s="116"/>
      <c r="I47" s="116"/>
      <c r="J47" s="117"/>
      <c r="K47" s="118"/>
    </row>
    <row r="48" spans="2:11" x14ac:dyDescent="0.25">
      <c r="B48" s="112"/>
      <c r="C48" s="113"/>
      <c r="D48" s="114"/>
      <c r="E48" s="114"/>
      <c r="F48" s="113"/>
      <c r="G48" s="113"/>
      <c r="H48" s="116"/>
      <c r="I48" s="116"/>
      <c r="J48" s="117"/>
      <c r="K48" s="118"/>
    </row>
    <row r="49" spans="2:11" x14ac:dyDescent="0.25">
      <c r="B49" s="112"/>
      <c r="C49" s="113"/>
      <c r="D49" s="114"/>
      <c r="E49" s="114"/>
      <c r="F49" s="113"/>
      <c r="G49" s="113"/>
      <c r="H49" s="116"/>
      <c r="I49" s="116"/>
      <c r="J49" s="117"/>
      <c r="K49" s="118"/>
    </row>
    <row r="50" spans="2:11" x14ac:dyDescent="0.25">
      <c r="B50" s="112"/>
      <c r="C50" s="113"/>
      <c r="D50" s="114"/>
      <c r="E50" s="114"/>
      <c r="F50" s="113"/>
      <c r="G50" s="113"/>
      <c r="H50" s="116"/>
      <c r="I50" s="116"/>
      <c r="J50" s="117"/>
      <c r="K50" s="118"/>
    </row>
    <row r="51" spans="2:11" x14ac:dyDescent="0.25">
      <c r="B51" s="112"/>
      <c r="C51" s="113"/>
      <c r="D51" s="114"/>
      <c r="E51" s="114"/>
      <c r="F51" s="113"/>
      <c r="G51" s="113"/>
      <c r="H51" s="116"/>
      <c r="I51" s="116"/>
      <c r="J51" s="117"/>
      <c r="K51" s="118"/>
    </row>
    <row r="52" spans="2:11" x14ac:dyDescent="0.25">
      <c r="B52" s="112"/>
      <c r="C52" s="113"/>
      <c r="D52" s="114"/>
      <c r="E52" s="114"/>
      <c r="F52" s="113"/>
      <c r="G52" s="113"/>
      <c r="H52" s="116"/>
      <c r="I52" s="116"/>
      <c r="J52" s="117"/>
      <c r="K52" s="118"/>
    </row>
    <row r="53" spans="2:11" x14ac:dyDescent="0.25">
      <c r="B53" s="112"/>
      <c r="C53" s="113"/>
      <c r="D53" s="114"/>
      <c r="E53" s="114"/>
      <c r="F53" s="113"/>
      <c r="G53" s="113"/>
      <c r="H53" s="116"/>
      <c r="I53" s="116"/>
      <c r="J53" s="117"/>
      <c r="K53" s="118"/>
    </row>
    <row r="54" spans="2:11" x14ac:dyDescent="0.25">
      <c r="B54" s="112"/>
      <c r="C54" s="113"/>
      <c r="D54" s="114"/>
      <c r="E54" s="114"/>
      <c r="F54" s="113"/>
      <c r="G54" s="113"/>
      <c r="H54" s="116"/>
      <c r="I54" s="116"/>
      <c r="J54" s="117"/>
      <c r="K54" s="118"/>
    </row>
    <row r="55" spans="2:11" x14ac:dyDescent="0.25">
      <c r="B55" s="112"/>
      <c r="C55" s="113"/>
      <c r="D55" s="114"/>
      <c r="E55" s="114"/>
      <c r="F55" s="113"/>
      <c r="G55" s="113"/>
      <c r="H55" s="116"/>
      <c r="I55" s="116"/>
      <c r="J55" s="117"/>
      <c r="K55" s="118"/>
    </row>
    <row r="56" spans="2:11" x14ac:dyDescent="0.25">
      <c r="B56" s="112"/>
      <c r="C56" s="113"/>
      <c r="D56" s="114"/>
      <c r="E56" s="114"/>
      <c r="F56" s="113"/>
      <c r="G56" s="113"/>
      <c r="H56" s="116"/>
      <c r="I56" s="116"/>
      <c r="J56" s="117"/>
      <c r="K56" s="118"/>
    </row>
    <row r="57" spans="2:11" x14ac:dyDescent="0.25">
      <c r="B57" s="112"/>
      <c r="C57" s="113"/>
      <c r="D57" s="114"/>
      <c r="E57" s="114"/>
      <c r="F57" s="113"/>
      <c r="G57" s="113"/>
      <c r="H57" s="116"/>
      <c r="I57" s="116"/>
      <c r="J57" s="117"/>
      <c r="K57" s="118"/>
    </row>
    <row r="58" spans="2:11" x14ac:dyDescent="0.25">
      <c r="B58" s="112"/>
      <c r="C58" s="113"/>
      <c r="D58" s="114"/>
      <c r="E58" s="114"/>
      <c r="F58" s="113"/>
      <c r="G58" s="113"/>
      <c r="H58" s="116"/>
      <c r="I58" s="116"/>
      <c r="J58" s="117"/>
      <c r="K58" s="118"/>
    </row>
    <row r="59" spans="2:11" x14ac:dyDescent="0.25">
      <c r="B59" s="112"/>
      <c r="C59" s="113"/>
      <c r="D59" s="114"/>
      <c r="E59" s="246"/>
      <c r="F59" s="113"/>
      <c r="G59" s="113"/>
      <c r="H59" s="116"/>
      <c r="I59" s="116"/>
      <c r="J59" s="117"/>
      <c r="K59" s="118"/>
    </row>
    <row r="60" spans="2:11" x14ac:dyDescent="0.25">
      <c r="B60" s="112"/>
      <c r="C60" s="113"/>
      <c r="D60" s="114"/>
      <c r="E60" s="114"/>
      <c r="F60" s="113"/>
      <c r="G60" s="113"/>
      <c r="H60" s="116"/>
      <c r="I60" s="116"/>
      <c r="J60" s="117"/>
      <c r="K60" s="118"/>
    </row>
    <row r="61" spans="2:11" x14ac:dyDescent="0.25">
      <c r="B61" s="112"/>
      <c r="C61" s="113"/>
      <c r="D61" s="114"/>
      <c r="E61" s="114"/>
      <c r="F61" s="113"/>
      <c r="G61" s="113"/>
      <c r="H61" s="116"/>
      <c r="I61" s="116"/>
      <c r="J61" s="117"/>
      <c r="K61" s="118"/>
    </row>
    <row r="62" spans="2:11" x14ac:dyDescent="0.25">
      <c r="B62" s="112"/>
      <c r="C62" s="113"/>
      <c r="D62" s="114"/>
      <c r="E62" s="114"/>
      <c r="F62" s="113"/>
      <c r="G62" s="113"/>
      <c r="H62" s="116"/>
      <c r="I62" s="116"/>
      <c r="J62" s="117"/>
      <c r="K62" s="118"/>
    </row>
    <row r="63" spans="2:11" x14ac:dyDescent="0.25">
      <c r="B63" s="112"/>
      <c r="C63" s="113"/>
      <c r="D63" s="114"/>
      <c r="E63" s="114"/>
      <c r="F63" s="113"/>
      <c r="G63" s="113"/>
      <c r="H63" s="116"/>
      <c r="I63" s="116"/>
      <c r="J63" s="117"/>
      <c r="K63" s="118"/>
    </row>
    <row r="64" spans="2:11" x14ac:dyDescent="0.25">
      <c r="B64" s="112"/>
      <c r="C64" s="113"/>
      <c r="D64" s="114"/>
      <c r="E64" s="114"/>
      <c r="F64" s="113"/>
      <c r="G64" s="113"/>
      <c r="H64" s="116"/>
      <c r="I64" s="116"/>
      <c r="J64" s="117"/>
      <c r="K64" s="118"/>
    </row>
    <row r="65" spans="2:11" x14ac:dyDescent="0.25">
      <c r="B65" s="112"/>
      <c r="C65" s="113"/>
      <c r="D65" s="114"/>
      <c r="E65" s="114"/>
      <c r="F65" s="113"/>
      <c r="G65" s="113"/>
      <c r="H65" s="116"/>
      <c r="I65" s="116"/>
      <c r="J65" s="117"/>
      <c r="K65" s="118"/>
    </row>
    <row r="66" spans="2:11" x14ac:dyDescent="0.25">
      <c r="B66" s="112"/>
      <c r="C66" s="113"/>
      <c r="D66" s="114"/>
      <c r="E66" s="114"/>
      <c r="F66" s="113"/>
      <c r="G66" s="113"/>
      <c r="H66" s="116"/>
      <c r="I66" s="116"/>
      <c r="J66" s="117"/>
      <c r="K66" s="118"/>
    </row>
    <row r="67" spans="2:11" x14ac:dyDescent="0.25">
      <c r="B67" s="112"/>
      <c r="C67" s="113"/>
      <c r="D67" s="114"/>
      <c r="E67" s="114"/>
      <c r="F67" s="113"/>
      <c r="G67" s="113"/>
      <c r="H67" s="116"/>
      <c r="I67" s="116"/>
      <c r="J67" s="117"/>
      <c r="K67" s="118"/>
    </row>
    <row r="68" spans="2:11" x14ac:dyDescent="0.25">
      <c r="B68" s="112"/>
      <c r="C68" s="113"/>
      <c r="D68" s="114"/>
      <c r="E68" s="114"/>
      <c r="F68" s="113"/>
      <c r="G68" s="113"/>
      <c r="H68" s="116"/>
      <c r="I68" s="116"/>
      <c r="J68" s="117"/>
      <c r="K68" s="118"/>
    </row>
    <row r="69" spans="2:11" x14ac:dyDescent="0.25">
      <c r="B69" s="112"/>
      <c r="C69" s="113"/>
      <c r="D69" s="114"/>
      <c r="E69" s="248"/>
      <c r="F69" s="113"/>
      <c r="G69" s="113"/>
      <c r="H69" s="116"/>
      <c r="I69" s="116"/>
      <c r="J69" s="117"/>
      <c r="K69" s="118"/>
    </row>
    <row r="70" spans="2:11" x14ac:dyDescent="0.25">
      <c r="B70" s="112"/>
      <c r="C70" s="113"/>
      <c r="D70" s="114"/>
      <c r="E70" s="114"/>
      <c r="F70" s="113"/>
      <c r="G70" s="113"/>
      <c r="H70" s="116"/>
      <c r="I70" s="116"/>
      <c r="J70" s="117"/>
      <c r="K70" s="118"/>
    </row>
    <row r="71" spans="2:11" x14ac:dyDescent="0.25">
      <c r="B71" s="112"/>
      <c r="C71" s="113"/>
      <c r="D71" s="114"/>
      <c r="E71" s="114"/>
      <c r="F71" s="113"/>
      <c r="G71" s="113"/>
      <c r="H71" s="116"/>
      <c r="I71" s="116"/>
      <c r="J71" s="117"/>
      <c r="K71" s="118"/>
    </row>
    <row r="72" spans="2:11" x14ac:dyDescent="0.25">
      <c r="B72" s="112"/>
      <c r="C72" s="113"/>
      <c r="D72" s="114"/>
      <c r="E72" s="248"/>
      <c r="F72" s="113"/>
      <c r="G72" s="113"/>
      <c r="H72" s="116"/>
      <c r="I72" s="116"/>
      <c r="J72" s="117"/>
      <c r="K72" s="118"/>
    </row>
    <row r="73" spans="2:11" x14ac:dyDescent="0.25">
      <c r="B73" s="112"/>
      <c r="C73" s="113"/>
      <c r="D73" s="114"/>
      <c r="E73" s="248"/>
      <c r="F73" s="113"/>
      <c r="G73" s="113"/>
      <c r="H73" s="116"/>
      <c r="I73" s="116"/>
      <c r="J73" s="117"/>
      <c r="K73" s="118"/>
    </row>
    <row r="74" spans="2:11" x14ac:dyDescent="0.25">
      <c r="B74" s="112"/>
      <c r="C74" s="113"/>
      <c r="D74" s="114"/>
      <c r="E74" s="246"/>
      <c r="F74" s="113"/>
      <c r="G74" s="113"/>
      <c r="H74" s="116"/>
      <c r="I74" s="116"/>
      <c r="J74" s="117"/>
      <c r="K74" s="118"/>
    </row>
    <row r="75" spans="2:11" x14ac:dyDescent="0.25">
      <c r="B75" s="112"/>
      <c r="C75" s="113"/>
      <c r="D75" s="114"/>
      <c r="E75" s="246"/>
      <c r="F75" s="113"/>
      <c r="G75" s="113"/>
      <c r="H75" s="116"/>
      <c r="I75" s="116"/>
      <c r="J75" s="117"/>
      <c r="K75" s="118"/>
    </row>
    <row r="76" spans="2:11" x14ac:dyDescent="0.25">
      <c r="B76" s="112"/>
      <c r="C76" s="113"/>
      <c r="D76" s="114"/>
      <c r="E76" s="114"/>
      <c r="F76" s="113"/>
      <c r="G76" s="113"/>
      <c r="H76" s="116"/>
      <c r="I76" s="116"/>
      <c r="J76" s="117"/>
      <c r="K76" s="118"/>
    </row>
    <row r="77" spans="2:11" x14ac:dyDescent="0.25">
      <c r="B77" s="112"/>
      <c r="C77" s="113"/>
      <c r="D77" s="114"/>
      <c r="E77" s="246"/>
      <c r="F77" s="113"/>
      <c r="G77" s="113"/>
      <c r="H77" s="116"/>
      <c r="I77" s="116"/>
      <c r="J77" s="117"/>
      <c r="K77" s="118"/>
    </row>
    <row r="78" spans="2:11" x14ac:dyDescent="0.25">
      <c r="B78" s="112"/>
      <c r="C78" s="113"/>
      <c r="D78" s="114"/>
      <c r="E78" s="114"/>
      <c r="F78" s="113"/>
      <c r="G78" s="113"/>
      <c r="H78" s="116"/>
      <c r="I78" s="116"/>
      <c r="J78" s="117"/>
      <c r="K78" s="118"/>
    </row>
    <row r="79" spans="2:11" x14ac:dyDescent="0.25">
      <c r="B79" s="112"/>
      <c r="C79" s="113"/>
      <c r="D79" s="114"/>
      <c r="E79" s="114"/>
      <c r="F79" s="113"/>
      <c r="G79" s="113"/>
      <c r="H79" s="116"/>
      <c r="I79" s="116"/>
      <c r="J79" s="117"/>
      <c r="K79" s="118"/>
    </row>
    <row r="80" spans="2:11" x14ac:dyDescent="0.25">
      <c r="B80" s="112"/>
      <c r="C80" s="113"/>
      <c r="D80" s="114"/>
      <c r="E80" s="114"/>
      <c r="F80" s="113"/>
      <c r="G80" s="113"/>
      <c r="H80" s="116"/>
      <c r="I80" s="116"/>
      <c r="J80" s="117"/>
      <c r="K80" s="118"/>
    </row>
    <row r="81" spans="2:11" x14ac:dyDescent="0.25">
      <c r="B81" s="112"/>
      <c r="C81" s="113"/>
      <c r="D81" s="114"/>
      <c r="E81" s="114"/>
      <c r="F81" s="113"/>
      <c r="G81" s="113"/>
      <c r="H81" s="116"/>
      <c r="I81" s="116"/>
      <c r="J81" s="117"/>
      <c r="K81" s="118"/>
    </row>
    <row r="82" spans="2:11" x14ac:dyDescent="0.25">
      <c r="B82" s="112"/>
      <c r="C82" s="113"/>
      <c r="D82" s="114"/>
      <c r="E82" s="114"/>
      <c r="F82" s="113"/>
      <c r="G82" s="113"/>
      <c r="H82" s="116"/>
      <c r="I82" s="116"/>
      <c r="J82" s="117"/>
      <c r="K82" s="118"/>
    </row>
    <row r="83" spans="2:11" x14ac:dyDescent="0.25">
      <c r="B83" s="112"/>
      <c r="C83" s="113"/>
      <c r="D83" s="114"/>
      <c r="E83" s="114"/>
      <c r="F83" s="113"/>
      <c r="G83" s="113"/>
      <c r="H83" s="116"/>
      <c r="I83" s="116"/>
      <c r="J83" s="117"/>
      <c r="K83" s="118"/>
    </row>
    <row r="84" spans="2:11" x14ac:dyDescent="0.25">
      <c r="B84" s="112"/>
      <c r="C84" s="113"/>
      <c r="D84" s="114"/>
      <c r="E84" s="114"/>
      <c r="F84" s="113"/>
      <c r="G84" s="113"/>
      <c r="H84" s="116"/>
      <c r="I84" s="116"/>
      <c r="J84" s="117"/>
      <c r="K84" s="118"/>
    </row>
    <row r="85" spans="2:11" x14ac:dyDescent="0.25">
      <c r="B85" s="112"/>
      <c r="C85" s="113"/>
      <c r="D85" s="114"/>
      <c r="E85" s="114"/>
      <c r="F85" s="113"/>
      <c r="G85" s="113"/>
      <c r="H85" s="116"/>
      <c r="I85" s="116"/>
      <c r="J85" s="117"/>
      <c r="K85" s="118"/>
    </row>
    <row r="86" spans="2:11" x14ac:dyDescent="0.25">
      <c r="B86" s="112"/>
      <c r="C86" s="113"/>
      <c r="D86" s="114"/>
      <c r="E86" s="114"/>
      <c r="F86" s="113"/>
      <c r="G86" s="113"/>
      <c r="H86" s="116"/>
      <c r="I86" s="116"/>
      <c r="J86" s="117"/>
      <c r="K86" s="118"/>
    </row>
    <row r="87" spans="2:11" x14ac:dyDescent="0.25">
      <c r="B87" s="112"/>
      <c r="C87" s="113"/>
      <c r="D87" s="114"/>
      <c r="E87" s="114"/>
      <c r="F87" s="113"/>
      <c r="G87" s="113"/>
      <c r="H87" s="116"/>
      <c r="I87" s="116"/>
      <c r="J87" s="117"/>
      <c r="K87" s="118"/>
    </row>
    <row r="88" spans="2:11" x14ac:dyDescent="0.25">
      <c r="B88" s="112"/>
      <c r="C88" s="113"/>
      <c r="D88" s="114"/>
      <c r="E88" s="114"/>
      <c r="F88" s="113"/>
      <c r="G88" s="113"/>
      <c r="H88" s="116"/>
      <c r="I88" s="116"/>
      <c r="J88" s="117"/>
      <c r="K88" s="118"/>
    </row>
    <row r="89" spans="2:11" x14ac:dyDescent="0.25">
      <c r="B89" s="112"/>
      <c r="C89" s="113"/>
      <c r="D89" s="114"/>
      <c r="E89" s="114"/>
      <c r="F89" s="113"/>
      <c r="G89" s="113"/>
      <c r="H89" s="116"/>
      <c r="I89" s="116"/>
      <c r="J89" s="117"/>
      <c r="K89" s="118"/>
    </row>
    <row r="90" spans="2:11" x14ac:dyDescent="0.25">
      <c r="B90" s="112"/>
      <c r="C90" s="113"/>
      <c r="D90" s="114"/>
      <c r="E90" s="114"/>
      <c r="F90" s="113"/>
      <c r="G90" s="113"/>
      <c r="H90" s="116"/>
      <c r="I90" s="116"/>
      <c r="J90" s="117"/>
      <c r="K90" s="118"/>
    </row>
    <row r="91" spans="2:11" x14ac:dyDescent="0.25">
      <c r="B91" s="112"/>
      <c r="C91" s="113"/>
      <c r="D91" s="114"/>
      <c r="E91" s="246"/>
      <c r="F91" s="113"/>
      <c r="G91" s="113"/>
      <c r="H91" s="116"/>
      <c r="I91" s="116"/>
      <c r="J91" s="117"/>
      <c r="K91" s="118"/>
    </row>
    <row r="92" spans="2:11" x14ac:dyDescent="0.25">
      <c r="B92" s="112"/>
      <c r="C92" s="113"/>
      <c r="D92" s="114"/>
      <c r="E92" s="114"/>
      <c r="F92" s="113"/>
      <c r="G92" s="113"/>
      <c r="H92" s="116"/>
      <c r="I92" s="116"/>
      <c r="J92" s="117"/>
      <c r="K92" s="118"/>
    </row>
    <row r="93" spans="2:11" x14ac:dyDescent="0.25">
      <c r="B93" s="112"/>
      <c r="C93" s="113"/>
      <c r="D93" s="114"/>
      <c r="E93" s="114"/>
      <c r="F93" s="113"/>
      <c r="G93" s="113"/>
      <c r="H93" s="116"/>
      <c r="I93" s="116"/>
      <c r="J93" s="117"/>
      <c r="K93" s="118"/>
    </row>
    <row r="94" spans="2:11" x14ac:dyDescent="0.25">
      <c r="B94" s="112"/>
      <c r="C94" s="113"/>
      <c r="D94" s="114"/>
      <c r="E94" s="114"/>
      <c r="F94" s="113"/>
      <c r="G94" s="113"/>
      <c r="H94" s="116"/>
      <c r="I94" s="116"/>
      <c r="J94" s="117"/>
      <c r="K94" s="118"/>
    </row>
    <row r="95" spans="2:11" x14ac:dyDescent="0.25">
      <c r="B95" s="112"/>
      <c r="C95" s="113"/>
      <c r="D95" s="114"/>
      <c r="E95" s="114"/>
      <c r="F95" s="113"/>
      <c r="G95" s="113"/>
      <c r="H95" s="116"/>
      <c r="I95" s="116"/>
      <c r="J95" s="117"/>
      <c r="K95" s="118"/>
    </row>
    <row r="96" spans="2:11" x14ac:dyDescent="0.25">
      <c r="B96" s="112"/>
      <c r="C96" s="113"/>
      <c r="D96" s="114"/>
      <c r="E96" s="114"/>
      <c r="F96" s="113"/>
      <c r="G96" s="113"/>
      <c r="H96" s="116"/>
      <c r="I96" s="116"/>
      <c r="J96" s="117"/>
      <c r="K96" s="118"/>
    </row>
    <row r="97" spans="2:11" x14ac:dyDescent="0.25">
      <c r="B97" s="112"/>
      <c r="C97" s="113"/>
      <c r="D97" s="114"/>
      <c r="E97" s="114"/>
      <c r="F97" s="113"/>
      <c r="G97" s="113"/>
      <c r="H97" s="116"/>
      <c r="I97" s="116"/>
      <c r="J97" s="117"/>
      <c r="K97" s="118"/>
    </row>
    <row r="98" spans="2:11" x14ac:dyDescent="0.25">
      <c r="B98" s="112"/>
      <c r="C98" s="113"/>
      <c r="D98" s="114"/>
      <c r="E98" s="246"/>
      <c r="F98" s="113"/>
      <c r="G98" s="113"/>
      <c r="H98" s="116"/>
      <c r="I98" s="116"/>
      <c r="J98" s="117"/>
      <c r="K98" s="118"/>
    </row>
    <row r="99" spans="2:11" x14ac:dyDescent="0.25">
      <c r="B99" s="112"/>
      <c r="C99" s="113"/>
      <c r="D99" s="114"/>
      <c r="E99" s="114"/>
      <c r="F99" s="113"/>
      <c r="G99" s="113"/>
      <c r="H99" s="116"/>
      <c r="I99" s="116"/>
      <c r="J99" s="117"/>
      <c r="K99" s="118"/>
    </row>
    <row r="100" spans="2:11" x14ac:dyDescent="0.25">
      <c r="B100" s="112"/>
      <c r="C100" s="113"/>
      <c r="D100" s="114"/>
      <c r="E100" s="114"/>
      <c r="F100" s="113"/>
      <c r="G100" s="113"/>
      <c r="H100" s="116"/>
      <c r="I100" s="116"/>
      <c r="J100" s="117"/>
      <c r="K100" s="118"/>
    </row>
    <row r="101" spans="2:11" x14ac:dyDescent="0.25">
      <c r="B101" s="112"/>
      <c r="C101" s="113"/>
      <c r="D101" s="114"/>
      <c r="E101" s="114"/>
      <c r="F101" s="113"/>
      <c r="G101" s="113"/>
      <c r="H101" s="116"/>
      <c r="I101" s="116"/>
      <c r="J101" s="117"/>
      <c r="K101" s="118"/>
    </row>
    <row r="102" spans="2:11" x14ac:dyDescent="0.25">
      <c r="B102" s="112"/>
      <c r="C102" s="113"/>
      <c r="D102" s="114"/>
      <c r="E102" s="114"/>
      <c r="F102" s="113"/>
      <c r="G102" s="113"/>
      <c r="H102" s="116"/>
      <c r="I102" s="116"/>
      <c r="J102" s="117"/>
      <c r="K102" s="118"/>
    </row>
    <row r="103" spans="2:11" x14ac:dyDescent="0.25">
      <c r="B103" s="112"/>
      <c r="C103" s="113"/>
      <c r="D103" s="114"/>
      <c r="E103" s="114"/>
      <c r="F103" s="113"/>
      <c r="G103" s="113"/>
      <c r="H103" s="116"/>
      <c r="I103" s="116"/>
      <c r="J103" s="117"/>
      <c r="K103" s="118"/>
    </row>
    <row r="104" spans="2:11" x14ac:dyDescent="0.25">
      <c r="B104" s="112"/>
      <c r="C104" s="113"/>
      <c r="D104" s="114"/>
      <c r="E104" s="114"/>
      <c r="F104" s="113"/>
      <c r="G104" s="113"/>
      <c r="H104" s="116"/>
      <c r="I104" s="116"/>
      <c r="J104" s="117"/>
      <c r="K104" s="118"/>
    </row>
    <row r="105" spans="2:11" x14ac:dyDescent="0.25">
      <c r="B105" s="112"/>
      <c r="C105" s="113"/>
      <c r="D105" s="114"/>
      <c r="E105" s="114"/>
      <c r="F105" s="113"/>
      <c r="G105" s="113"/>
      <c r="H105" s="116"/>
      <c r="I105" s="116"/>
      <c r="J105" s="117"/>
      <c r="K105" s="118"/>
    </row>
    <row r="106" spans="2:11" x14ac:dyDescent="0.25">
      <c r="B106" s="112"/>
      <c r="C106" s="113"/>
      <c r="D106" s="114"/>
      <c r="E106" s="114"/>
      <c r="F106" s="113"/>
      <c r="G106" s="113"/>
      <c r="H106" s="116"/>
      <c r="I106" s="116"/>
      <c r="J106" s="117"/>
      <c r="K106" s="118"/>
    </row>
    <row r="107" spans="2:11" x14ac:dyDescent="0.25">
      <c r="B107" s="112"/>
      <c r="C107" s="113"/>
      <c r="D107" s="114"/>
      <c r="E107" s="114"/>
      <c r="F107" s="113"/>
      <c r="G107" s="113"/>
      <c r="H107" s="116"/>
      <c r="I107" s="116"/>
      <c r="J107" s="117"/>
      <c r="K107" s="118"/>
    </row>
    <row r="108" spans="2:11" x14ac:dyDescent="0.25">
      <c r="B108" s="112"/>
      <c r="C108" s="113"/>
      <c r="D108" s="114"/>
      <c r="E108" s="246"/>
      <c r="F108" s="113"/>
      <c r="G108" s="113"/>
      <c r="H108" s="116"/>
      <c r="I108" s="116"/>
      <c r="J108" s="117"/>
      <c r="K108" s="118"/>
    </row>
    <row r="109" spans="2:11" x14ac:dyDescent="0.25">
      <c r="B109" s="112"/>
      <c r="C109" s="113"/>
      <c r="D109" s="114"/>
      <c r="E109" s="114"/>
      <c r="F109" s="113"/>
      <c r="G109" s="113"/>
      <c r="H109" s="116"/>
      <c r="I109" s="116"/>
      <c r="J109" s="117"/>
      <c r="K109" s="118"/>
    </row>
    <row r="110" spans="2:11" x14ac:dyDescent="0.25">
      <c r="B110" s="112"/>
      <c r="C110" s="113"/>
      <c r="D110" s="114"/>
      <c r="E110" s="114"/>
      <c r="F110" s="113"/>
      <c r="G110" s="113"/>
      <c r="H110" s="116"/>
      <c r="I110" s="116"/>
      <c r="J110" s="117"/>
      <c r="K110" s="118"/>
    </row>
    <row r="111" spans="2:11" x14ac:dyDescent="0.25">
      <c r="B111" s="112"/>
      <c r="C111" s="113"/>
      <c r="D111" s="114"/>
      <c r="E111" s="114"/>
      <c r="F111" s="113"/>
      <c r="G111" s="113"/>
      <c r="H111" s="116"/>
      <c r="I111" s="116"/>
      <c r="J111" s="117"/>
      <c r="K111" s="118"/>
    </row>
    <row r="112" spans="2:11" x14ac:dyDescent="0.25">
      <c r="B112" s="112"/>
      <c r="C112" s="113"/>
      <c r="D112" s="114"/>
      <c r="E112" s="246"/>
      <c r="F112" s="113"/>
      <c r="G112" s="113"/>
      <c r="H112" s="116"/>
      <c r="I112" s="116"/>
      <c r="J112" s="117"/>
      <c r="K112" s="118"/>
    </row>
    <row r="113" spans="2:11" x14ac:dyDescent="0.25">
      <c r="B113" s="112"/>
      <c r="C113" s="113"/>
      <c r="D113" s="114"/>
      <c r="E113" s="246"/>
      <c r="F113" s="113"/>
      <c r="G113" s="113"/>
      <c r="H113" s="116"/>
      <c r="I113" s="116"/>
      <c r="J113" s="117"/>
      <c r="K113" s="118"/>
    </row>
    <row r="114" spans="2:11" x14ac:dyDescent="0.25">
      <c r="B114" s="112"/>
      <c r="C114" s="113"/>
      <c r="D114" s="114"/>
      <c r="E114" s="114"/>
      <c r="F114" s="113"/>
      <c r="G114" s="113"/>
      <c r="H114" s="116"/>
      <c r="I114" s="116"/>
      <c r="J114" s="117"/>
      <c r="K114" s="118"/>
    </row>
    <row r="115" spans="2:11" x14ac:dyDescent="0.25">
      <c r="B115" s="112"/>
      <c r="C115" s="113"/>
      <c r="D115" s="114"/>
      <c r="E115" s="114"/>
      <c r="F115" s="113"/>
      <c r="G115" s="113"/>
      <c r="H115" s="116"/>
      <c r="I115" s="116"/>
      <c r="J115" s="117"/>
      <c r="K115" s="118"/>
    </row>
    <row r="116" spans="2:11" x14ac:dyDescent="0.25">
      <c r="B116" s="112"/>
      <c r="C116" s="113"/>
      <c r="D116" s="114"/>
      <c r="E116" s="246"/>
      <c r="F116" s="113"/>
      <c r="G116" s="113"/>
      <c r="H116" s="116"/>
      <c r="I116" s="116"/>
      <c r="J116" s="117"/>
      <c r="K116" s="118"/>
    </row>
    <row r="117" spans="2:11" x14ac:dyDescent="0.25">
      <c r="B117" s="112"/>
      <c r="C117" s="113"/>
      <c r="D117" s="114"/>
      <c r="E117" s="114"/>
      <c r="F117" s="113"/>
      <c r="G117" s="113"/>
      <c r="H117" s="116"/>
      <c r="I117" s="116"/>
      <c r="J117" s="117"/>
      <c r="K117" s="118"/>
    </row>
    <row r="118" spans="2:11" x14ac:dyDescent="0.25">
      <c r="B118" s="112"/>
      <c r="C118" s="113"/>
      <c r="D118" s="114"/>
      <c r="E118" s="114"/>
      <c r="F118" s="113"/>
      <c r="G118" s="113"/>
      <c r="H118" s="116"/>
      <c r="I118" s="116"/>
      <c r="J118" s="117"/>
      <c r="K118" s="118"/>
    </row>
    <row r="119" spans="2:11" x14ac:dyDescent="0.25">
      <c r="B119" s="112"/>
      <c r="C119" s="113"/>
      <c r="D119" s="114"/>
      <c r="E119" s="114"/>
      <c r="F119" s="113"/>
      <c r="G119" s="113"/>
      <c r="H119" s="116"/>
      <c r="I119" s="116"/>
      <c r="J119" s="117"/>
      <c r="K119" s="118"/>
    </row>
    <row r="120" spans="2:11" x14ac:dyDescent="0.25">
      <c r="B120" s="112"/>
      <c r="C120" s="113"/>
      <c r="D120" s="114"/>
      <c r="E120" s="114"/>
      <c r="F120" s="113"/>
      <c r="G120" s="113"/>
      <c r="H120" s="116"/>
      <c r="I120" s="116"/>
      <c r="J120" s="117"/>
      <c r="K120" s="118"/>
    </row>
    <row r="121" spans="2:11" x14ac:dyDescent="0.25">
      <c r="B121" s="112"/>
      <c r="C121" s="113"/>
      <c r="D121" s="114"/>
      <c r="E121" s="114"/>
      <c r="F121" s="113"/>
      <c r="G121" s="113"/>
      <c r="H121" s="116"/>
      <c r="I121" s="116"/>
      <c r="J121" s="117"/>
      <c r="K121" s="118"/>
    </row>
    <row r="122" spans="2:11" x14ac:dyDescent="0.25">
      <c r="B122" s="112"/>
      <c r="C122" s="113"/>
      <c r="D122" s="114"/>
      <c r="E122" s="114"/>
      <c r="F122" s="113"/>
      <c r="G122" s="113"/>
      <c r="H122" s="116"/>
      <c r="I122" s="116"/>
      <c r="J122" s="117"/>
      <c r="K122" s="118"/>
    </row>
    <row r="123" spans="2:11" x14ac:dyDescent="0.25">
      <c r="B123" s="112"/>
      <c r="C123" s="113"/>
      <c r="D123" s="114"/>
      <c r="E123" s="114"/>
      <c r="F123" s="113"/>
      <c r="G123" s="113"/>
      <c r="H123" s="116"/>
      <c r="I123" s="116"/>
      <c r="J123" s="117"/>
      <c r="K123" s="118"/>
    </row>
    <row r="124" spans="2:11" x14ac:dyDescent="0.25">
      <c r="B124" s="112"/>
      <c r="C124" s="113"/>
      <c r="D124" s="114"/>
      <c r="E124" s="114"/>
      <c r="F124" s="113"/>
      <c r="G124" s="113"/>
      <c r="H124" s="116"/>
      <c r="I124" s="116"/>
      <c r="J124" s="117"/>
      <c r="K124" s="118"/>
    </row>
    <row r="125" spans="2:11" x14ac:dyDescent="0.25">
      <c r="B125" s="112"/>
      <c r="C125" s="113"/>
      <c r="D125" s="114"/>
      <c r="E125" s="114"/>
      <c r="F125" s="113"/>
      <c r="G125" s="113"/>
      <c r="H125" s="116"/>
      <c r="I125" s="116"/>
      <c r="J125" s="117"/>
      <c r="K125" s="118"/>
    </row>
    <row r="126" spans="2:11" x14ac:dyDescent="0.25">
      <c r="B126" s="112"/>
      <c r="C126" s="113"/>
      <c r="D126" s="114"/>
      <c r="E126" s="114"/>
      <c r="F126" s="113"/>
      <c r="G126" s="113"/>
      <c r="H126" s="116"/>
      <c r="I126" s="116"/>
      <c r="J126" s="117"/>
      <c r="K126" s="118"/>
    </row>
    <row r="127" spans="2:11" x14ac:dyDescent="0.25">
      <c r="B127" s="112"/>
      <c r="C127" s="113"/>
      <c r="D127" s="114"/>
      <c r="E127" s="114"/>
      <c r="F127" s="113"/>
      <c r="G127" s="113"/>
      <c r="H127" s="116"/>
      <c r="I127" s="116"/>
      <c r="J127" s="117"/>
      <c r="K127" s="118"/>
    </row>
    <row r="128" spans="2:11" x14ac:dyDescent="0.25">
      <c r="B128" s="112"/>
      <c r="C128" s="113"/>
      <c r="D128" s="114"/>
      <c r="E128" s="114"/>
      <c r="F128" s="113"/>
      <c r="G128" s="113"/>
      <c r="H128" s="116"/>
      <c r="I128" s="116"/>
      <c r="J128" s="117"/>
      <c r="K128" s="118"/>
    </row>
    <row r="129" spans="2:11" x14ac:dyDescent="0.25">
      <c r="B129" s="112"/>
      <c r="C129" s="113"/>
      <c r="D129" s="114"/>
      <c r="E129" s="114"/>
      <c r="F129" s="113"/>
      <c r="G129" s="113"/>
      <c r="H129" s="116"/>
      <c r="I129" s="116"/>
      <c r="J129" s="117"/>
      <c r="K129" s="118"/>
    </row>
    <row r="130" spans="2:11" x14ac:dyDescent="0.25">
      <c r="B130" s="112"/>
      <c r="C130" s="113"/>
      <c r="D130" s="114"/>
      <c r="E130" s="114"/>
      <c r="F130" s="113"/>
      <c r="G130" s="113"/>
      <c r="H130" s="116"/>
      <c r="I130" s="116"/>
      <c r="J130" s="117"/>
      <c r="K130" s="118"/>
    </row>
    <row r="131" spans="2:11" x14ac:dyDescent="0.25">
      <c r="B131" s="112"/>
      <c r="C131" s="113"/>
      <c r="D131" s="114"/>
      <c r="E131" s="114"/>
      <c r="F131" s="113"/>
      <c r="G131" s="113"/>
      <c r="H131" s="116"/>
      <c r="I131" s="116"/>
      <c r="J131" s="117"/>
      <c r="K131" s="118"/>
    </row>
    <row r="132" spans="2:11" x14ac:dyDescent="0.25">
      <c r="B132" s="112"/>
      <c r="C132" s="113"/>
      <c r="D132" s="114"/>
      <c r="E132" s="114"/>
      <c r="F132" s="113"/>
      <c r="G132" s="113"/>
      <c r="H132" s="116"/>
      <c r="I132" s="116"/>
      <c r="J132" s="117"/>
      <c r="K132" s="118"/>
    </row>
    <row r="133" spans="2:11" x14ac:dyDescent="0.25">
      <c r="B133" s="112"/>
      <c r="C133" s="113"/>
      <c r="D133" s="114"/>
      <c r="E133" s="114"/>
      <c r="F133" s="113"/>
      <c r="G133" s="113"/>
      <c r="H133" s="116"/>
      <c r="I133" s="116"/>
      <c r="J133" s="117"/>
      <c r="K133" s="118"/>
    </row>
    <row r="134" spans="2:11" x14ac:dyDescent="0.25">
      <c r="B134" s="112"/>
      <c r="C134" s="113"/>
      <c r="D134" s="114"/>
      <c r="E134" s="114"/>
      <c r="F134" s="113"/>
      <c r="G134" s="113"/>
      <c r="H134" s="116"/>
      <c r="I134" s="116"/>
      <c r="J134" s="117"/>
      <c r="K134" s="118"/>
    </row>
    <row r="135" spans="2:11" x14ac:dyDescent="0.25">
      <c r="B135" s="112"/>
      <c r="C135" s="113"/>
      <c r="D135" s="114"/>
      <c r="E135" s="114"/>
      <c r="F135" s="113"/>
      <c r="G135" s="113"/>
      <c r="H135" s="116"/>
      <c r="I135" s="116"/>
      <c r="J135" s="117"/>
      <c r="K135" s="118"/>
    </row>
    <row r="136" spans="2:11" x14ac:dyDescent="0.25">
      <c r="B136" s="112"/>
      <c r="C136" s="113"/>
      <c r="D136" s="114"/>
      <c r="E136" s="114"/>
      <c r="F136" s="113"/>
      <c r="G136" s="113"/>
      <c r="H136" s="116"/>
      <c r="I136" s="116"/>
      <c r="J136" s="117"/>
      <c r="K136" s="118"/>
    </row>
    <row r="137" spans="2:11" x14ac:dyDescent="0.25">
      <c r="B137" s="112"/>
      <c r="C137" s="113"/>
      <c r="D137" s="114"/>
      <c r="E137" s="114"/>
      <c r="F137" s="113"/>
      <c r="G137" s="113"/>
      <c r="H137" s="116"/>
      <c r="I137" s="116"/>
      <c r="J137" s="117"/>
      <c r="K137" s="118"/>
    </row>
    <row r="138" spans="2:11" x14ac:dyDescent="0.25">
      <c r="B138" s="112"/>
      <c r="C138" s="113"/>
      <c r="D138" s="114"/>
      <c r="E138" s="114"/>
      <c r="F138" s="113"/>
      <c r="G138" s="113"/>
      <c r="H138" s="116"/>
      <c r="I138" s="116"/>
      <c r="J138" s="117"/>
      <c r="K138" s="118">
        <f t="shared" ref="K138:K201" si="1">+J138/4.1635</f>
        <v>0</v>
      </c>
    </row>
    <row r="139" spans="2:11" x14ac:dyDescent="0.25">
      <c r="B139" s="112"/>
      <c r="C139" s="113"/>
      <c r="D139" s="114"/>
      <c r="E139" s="114"/>
      <c r="F139" s="113"/>
      <c r="G139" s="113"/>
      <c r="H139" s="116"/>
      <c r="I139" s="116"/>
      <c r="J139" s="117"/>
      <c r="K139" s="118">
        <f t="shared" si="1"/>
        <v>0</v>
      </c>
    </row>
    <row r="140" spans="2:11" x14ac:dyDescent="0.25">
      <c r="B140" s="112"/>
      <c r="C140" s="113"/>
      <c r="D140" s="114"/>
      <c r="E140" s="114"/>
      <c r="F140" s="113"/>
      <c r="G140" s="113"/>
      <c r="H140" s="116"/>
      <c r="I140" s="116"/>
      <c r="J140" s="117"/>
      <c r="K140" s="118">
        <f t="shared" si="1"/>
        <v>0</v>
      </c>
    </row>
    <row r="141" spans="2:11" x14ac:dyDescent="0.25">
      <c r="B141" s="112"/>
      <c r="C141" s="113"/>
      <c r="D141" s="114"/>
      <c r="E141" s="114"/>
      <c r="F141" s="113"/>
      <c r="G141" s="113"/>
      <c r="H141" s="116"/>
      <c r="I141" s="116"/>
      <c r="J141" s="117"/>
      <c r="K141" s="118">
        <f t="shared" si="1"/>
        <v>0</v>
      </c>
    </row>
    <row r="142" spans="2:11" x14ac:dyDescent="0.25">
      <c r="B142" s="112"/>
      <c r="C142" s="113"/>
      <c r="D142" s="114"/>
      <c r="E142" s="114"/>
      <c r="F142" s="113"/>
      <c r="G142" s="113"/>
      <c r="H142" s="116"/>
      <c r="I142" s="116"/>
      <c r="J142" s="117"/>
      <c r="K142" s="118">
        <f t="shared" si="1"/>
        <v>0</v>
      </c>
    </row>
    <row r="143" spans="2:11" x14ac:dyDescent="0.25">
      <c r="B143" s="112"/>
      <c r="C143" s="113"/>
      <c r="D143" s="114"/>
      <c r="E143" s="114"/>
      <c r="F143" s="113"/>
      <c r="G143" s="113"/>
      <c r="H143" s="116"/>
      <c r="I143" s="116"/>
      <c r="J143" s="117"/>
      <c r="K143" s="118">
        <f t="shared" si="1"/>
        <v>0</v>
      </c>
    </row>
    <row r="144" spans="2:11" x14ac:dyDescent="0.25">
      <c r="B144" s="112"/>
      <c r="C144" s="113"/>
      <c r="D144" s="114"/>
      <c r="E144" s="114"/>
      <c r="F144" s="113"/>
      <c r="G144" s="113"/>
      <c r="H144" s="116"/>
      <c r="I144" s="116"/>
      <c r="J144" s="117"/>
      <c r="K144" s="118">
        <f t="shared" si="1"/>
        <v>0</v>
      </c>
    </row>
    <row r="145" spans="2:11" x14ac:dyDescent="0.25">
      <c r="B145" s="112"/>
      <c r="C145" s="113"/>
      <c r="D145" s="114"/>
      <c r="E145" s="114"/>
      <c r="F145" s="113"/>
      <c r="G145" s="113"/>
      <c r="H145" s="116"/>
      <c r="I145" s="116"/>
      <c r="J145" s="117"/>
      <c r="K145" s="118">
        <f t="shared" si="1"/>
        <v>0</v>
      </c>
    </row>
    <row r="146" spans="2:11" x14ac:dyDescent="0.25">
      <c r="B146" s="112"/>
      <c r="C146" s="113"/>
      <c r="D146" s="114"/>
      <c r="E146" s="114"/>
      <c r="F146" s="113"/>
      <c r="G146" s="113"/>
      <c r="H146" s="116"/>
      <c r="I146" s="116"/>
      <c r="J146" s="117"/>
      <c r="K146" s="118">
        <f t="shared" si="1"/>
        <v>0</v>
      </c>
    </row>
    <row r="147" spans="2:11" x14ac:dyDescent="0.25">
      <c r="B147" s="112"/>
      <c r="C147" s="113"/>
      <c r="D147" s="114"/>
      <c r="E147" s="114"/>
      <c r="F147" s="113"/>
      <c r="G147" s="113"/>
      <c r="H147" s="116"/>
      <c r="I147" s="116"/>
      <c r="J147" s="117"/>
      <c r="K147" s="118">
        <f t="shared" si="1"/>
        <v>0</v>
      </c>
    </row>
    <row r="148" spans="2:11" x14ac:dyDescent="0.25">
      <c r="B148" s="112"/>
      <c r="C148" s="113"/>
      <c r="D148" s="114"/>
      <c r="E148" s="114"/>
      <c r="F148" s="113"/>
      <c r="G148" s="113"/>
      <c r="H148" s="116"/>
      <c r="I148" s="116"/>
      <c r="J148" s="117"/>
      <c r="K148" s="118">
        <f t="shared" si="1"/>
        <v>0</v>
      </c>
    </row>
    <row r="149" spans="2:11" x14ac:dyDescent="0.25">
      <c r="B149" s="112"/>
      <c r="C149" s="113"/>
      <c r="D149" s="114"/>
      <c r="E149" s="114"/>
      <c r="F149" s="113"/>
      <c r="G149" s="113"/>
      <c r="H149" s="116"/>
      <c r="I149" s="116"/>
      <c r="J149" s="117"/>
      <c r="K149" s="118">
        <f t="shared" si="1"/>
        <v>0</v>
      </c>
    </row>
    <row r="150" spans="2:11" x14ac:dyDescent="0.25">
      <c r="B150" s="112"/>
      <c r="C150" s="113"/>
      <c r="D150" s="114"/>
      <c r="E150" s="114"/>
      <c r="F150" s="113"/>
      <c r="G150" s="113"/>
      <c r="H150" s="116"/>
      <c r="I150" s="116"/>
      <c r="J150" s="117"/>
      <c r="K150" s="118">
        <f t="shared" si="1"/>
        <v>0</v>
      </c>
    </row>
    <row r="151" spans="2:11" x14ac:dyDescent="0.25">
      <c r="B151" s="112"/>
      <c r="C151" s="113"/>
      <c r="D151" s="114"/>
      <c r="E151" s="114"/>
      <c r="F151" s="113"/>
      <c r="G151" s="113"/>
      <c r="H151" s="116"/>
      <c r="I151" s="116"/>
      <c r="J151" s="117"/>
      <c r="K151" s="118">
        <f t="shared" si="1"/>
        <v>0</v>
      </c>
    </row>
    <row r="152" spans="2:11" x14ac:dyDescent="0.25">
      <c r="B152" s="112"/>
      <c r="C152" s="113"/>
      <c r="D152" s="114"/>
      <c r="E152" s="114"/>
      <c r="F152" s="113"/>
      <c r="G152" s="113"/>
      <c r="H152" s="116"/>
      <c r="I152" s="116"/>
      <c r="J152" s="117"/>
      <c r="K152" s="118">
        <f t="shared" si="1"/>
        <v>0</v>
      </c>
    </row>
    <row r="153" spans="2:11" x14ac:dyDescent="0.25">
      <c r="B153" s="112"/>
      <c r="C153" s="113"/>
      <c r="D153" s="114"/>
      <c r="E153" s="114"/>
      <c r="F153" s="113"/>
      <c r="G153" s="113"/>
      <c r="H153" s="116"/>
      <c r="I153" s="116"/>
      <c r="J153" s="117"/>
      <c r="K153" s="118">
        <f t="shared" si="1"/>
        <v>0</v>
      </c>
    </row>
    <row r="154" spans="2:11" x14ac:dyDescent="0.25">
      <c r="B154" s="112"/>
      <c r="C154" s="113"/>
      <c r="D154" s="114"/>
      <c r="E154" s="114"/>
      <c r="F154" s="113"/>
      <c r="G154" s="113"/>
      <c r="H154" s="116"/>
      <c r="I154" s="116"/>
      <c r="J154" s="117"/>
      <c r="K154" s="118">
        <f t="shared" si="1"/>
        <v>0</v>
      </c>
    </row>
    <row r="155" spans="2:11" x14ac:dyDescent="0.25">
      <c r="B155" s="120"/>
      <c r="C155" s="113"/>
      <c r="D155" s="114"/>
      <c r="E155" s="114"/>
      <c r="F155" s="113"/>
      <c r="G155" s="113"/>
      <c r="H155" s="119"/>
      <c r="I155" s="119"/>
      <c r="J155" s="117"/>
      <c r="K155" s="118">
        <f t="shared" si="1"/>
        <v>0</v>
      </c>
    </row>
    <row r="156" spans="2:11" x14ac:dyDescent="0.25">
      <c r="B156" s="120"/>
      <c r="C156" s="113"/>
      <c r="D156" s="114"/>
      <c r="E156" s="114"/>
      <c r="F156" s="113"/>
      <c r="G156" s="113"/>
      <c r="H156" s="119"/>
      <c r="I156" s="119"/>
      <c r="J156" s="117"/>
      <c r="K156" s="118">
        <f t="shared" si="1"/>
        <v>0</v>
      </c>
    </row>
    <row r="157" spans="2:11" x14ac:dyDescent="0.25">
      <c r="B157" s="120"/>
      <c r="C157" s="113"/>
      <c r="D157" s="114"/>
      <c r="E157" s="114"/>
      <c r="F157" s="113"/>
      <c r="G157" s="113"/>
      <c r="H157" s="119"/>
      <c r="I157" s="119"/>
      <c r="J157" s="117"/>
      <c r="K157" s="118">
        <f t="shared" si="1"/>
        <v>0</v>
      </c>
    </row>
    <row r="158" spans="2:11" x14ac:dyDescent="0.25">
      <c r="B158" s="120"/>
      <c r="C158" s="113"/>
      <c r="D158" s="114"/>
      <c r="E158" s="114"/>
      <c r="F158" s="113"/>
      <c r="G158" s="113"/>
      <c r="H158" s="119"/>
      <c r="I158" s="119"/>
      <c r="J158" s="117"/>
      <c r="K158" s="118">
        <f t="shared" si="1"/>
        <v>0</v>
      </c>
    </row>
    <row r="159" spans="2:11" x14ac:dyDescent="0.25">
      <c r="B159" s="120"/>
      <c r="C159" s="113"/>
      <c r="D159" s="114"/>
      <c r="E159" s="114"/>
      <c r="F159" s="113"/>
      <c r="G159" s="113"/>
      <c r="H159" s="119"/>
      <c r="I159" s="119"/>
      <c r="J159" s="117"/>
      <c r="K159" s="118">
        <f t="shared" si="1"/>
        <v>0</v>
      </c>
    </row>
    <row r="160" spans="2:11" x14ac:dyDescent="0.25">
      <c r="B160" s="120"/>
      <c r="C160" s="113"/>
      <c r="D160" s="114"/>
      <c r="E160" s="114"/>
      <c r="F160" s="113"/>
      <c r="G160" s="113"/>
      <c r="H160" s="119"/>
      <c r="I160" s="119"/>
      <c r="J160" s="117"/>
      <c r="K160" s="118">
        <f t="shared" si="1"/>
        <v>0</v>
      </c>
    </row>
    <row r="161" spans="2:11" x14ac:dyDescent="0.25">
      <c r="B161" s="120"/>
      <c r="C161" s="113"/>
      <c r="D161" s="114"/>
      <c r="E161" s="114"/>
      <c r="F161" s="113"/>
      <c r="G161" s="113"/>
      <c r="H161" s="119"/>
      <c r="I161" s="119"/>
      <c r="J161" s="117"/>
      <c r="K161" s="118">
        <f t="shared" si="1"/>
        <v>0</v>
      </c>
    </row>
    <row r="162" spans="2:11" x14ac:dyDescent="0.25">
      <c r="B162" s="120"/>
      <c r="C162" s="113"/>
      <c r="D162" s="114"/>
      <c r="E162" s="114"/>
      <c r="F162" s="113"/>
      <c r="G162" s="113"/>
      <c r="H162" s="119"/>
      <c r="I162" s="119"/>
      <c r="J162" s="117"/>
      <c r="K162" s="118">
        <f t="shared" si="1"/>
        <v>0</v>
      </c>
    </row>
    <row r="163" spans="2:11" x14ac:dyDescent="0.25">
      <c r="B163" s="120"/>
      <c r="C163" s="113"/>
      <c r="D163" s="114"/>
      <c r="E163" s="114"/>
      <c r="F163" s="113"/>
      <c r="G163" s="113"/>
      <c r="H163" s="119"/>
      <c r="I163" s="119"/>
      <c r="J163" s="117"/>
      <c r="K163" s="118">
        <f t="shared" si="1"/>
        <v>0</v>
      </c>
    </row>
    <row r="164" spans="2:11" x14ac:dyDescent="0.25">
      <c r="B164" s="120"/>
      <c r="C164" s="113"/>
      <c r="D164" s="114"/>
      <c r="E164" s="114"/>
      <c r="F164" s="113"/>
      <c r="G164" s="113"/>
      <c r="H164" s="119"/>
      <c r="I164" s="119"/>
      <c r="J164" s="117"/>
      <c r="K164" s="118">
        <f t="shared" si="1"/>
        <v>0</v>
      </c>
    </row>
    <row r="165" spans="2:11" x14ac:dyDescent="0.25">
      <c r="B165" s="120"/>
      <c r="C165" s="113"/>
      <c r="D165" s="114"/>
      <c r="E165" s="114"/>
      <c r="F165" s="113"/>
      <c r="G165" s="113"/>
      <c r="H165" s="119"/>
      <c r="I165" s="119"/>
      <c r="J165" s="117"/>
      <c r="K165" s="118">
        <f t="shared" si="1"/>
        <v>0</v>
      </c>
    </row>
    <row r="166" spans="2:11" x14ac:dyDescent="0.25">
      <c r="B166" s="120"/>
      <c r="C166" s="113"/>
      <c r="D166" s="114"/>
      <c r="E166" s="114"/>
      <c r="F166" s="113"/>
      <c r="G166" s="113"/>
      <c r="H166" s="119"/>
      <c r="I166" s="119"/>
      <c r="J166" s="117"/>
      <c r="K166" s="118">
        <f t="shared" si="1"/>
        <v>0</v>
      </c>
    </row>
    <row r="167" spans="2:11" x14ac:dyDescent="0.25">
      <c r="B167" s="120"/>
      <c r="C167" s="113"/>
      <c r="D167" s="114"/>
      <c r="E167" s="114"/>
      <c r="F167" s="113"/>
      <c r="G167" s="113"/>
      <c r="H167" s="119"/>
      <c r="I167" s="119"/>
      <c r="J167" s="117"/>
      <c r="K167" s="118">
        <f t="shared" si="1"/>
        <v>0</v>
      </c>
    </row>
    <row r="168" spans="2:11" x14ac:dyDescent="0.25">
      <c r="B168" s="120"/>
      <c r="C168" s="113"/>
      <c r="D168" s="114"/>
      <c r="E168" s="114"/>
      <c r="F168" s="113"/>
      <c r="G168" s="113"/>
      <c r="H168" s="119"/>
      <c r="I168" s="119"/>
      <c r="J168" s="117"/>
      <c r="K168" s="118">
        <f t="shared" si="1"/>
        <v>0</v>
      </c>
    </row>
    <row r="169" spans="2:11" x14ac:dyDescent="0.25">
      <c r="B169" s="120"/>
      <c r="C169" s="113"/>
      <c r="D169" s="114"/>
      <c r="E169" s="114"/>
      <c r="F169" s="113"/>
      <c r="G169" s="113"/>
      <c r="H169" s="119"/>
      <c r="I169" s="119"/>
      <c r="J169" s="117"/>
      <c r="K169" s="118">
        <f t="shared" si="1"/>
        <v>0</v>
      </c>
    </row>
    <row r="170" spans="2:11" x14ac:dyDescent="0.25">
      <c r="B170" s="120"/>
      <c r="C170" s="113"/>
      <c r="D170" s="114"/>
      <c r="E170" s="114"/>
      <c r="F170" s="113"/>
      <c r="G170" s="113"/>
      <c r="H170" s="119"/>
      <c r="I170" s="119"/>
      <c r="J170" s="117"/>
      <c r="K170" s="118">
        <f t="shared" si="1"/>
        <v>0</v>
      </c>
    </row>
    <row r="171" spans="2:11" x14ac:dyDescent="0.25">
      <c r="B171" s="120"/>
      <c r="C171" s="113"/>
      <c r="D171" s="114"/>
      <c r="E171" s="114"/>
      <c r="F171" s="113"/>
      <c r="G171" s="113"/>
      <c r="H171" s="119"/>
      <c r="I171" s="119"/>
      <c r="J171" s="117"/>
      <c r="K171" s="118">
        <f t="shared" si="1"/>
        <v>0</v>
      </c>
    </row>
    <row r="172" spans="2:11" x14ac:dyDescent="0.25">
      <c r="B172" s="120"/>
      <c r="C172" s="113"/>
      <c r="D172" s="114"/>
      <c r="E172" s="114"/>
      <c r="F172" s="113"/>
      <c r="G172" s="113"/>
      <c r="H172" s="119"/>
      <c r="I172" s="119"/>
      <c r="J172" s="117"/>
      <c r="K172" s="118">
        <f t="shared" si="1"/>
        <v>0</v>
      </c>
    </row>
    <row r="173" spans="2:11" x14ac:dyDescent="0.25">
      <c r="B173" s="120"/>
      <c r="C173" s="113"/>
      <c r="D173" s="114"/>
      <c r="E173" s="114"/>
      <c r="F173" s="113"/>
      <c r="G173" s="113"/>
      <c r="H173" s="119"/>
      <c r="I173" s="119"/>
      <c r="J173" s="117"/>
      <c r="K173" s="118">
        <f t="shared" si="1"/>
        <v>0</v>
      </c>
    </row>
    <row r="174" spans="2:11" x14ac:dyDescent="0.25">
      <c r="B174" s="120"/>
      <c r="C174" s="113"/>
      <c r="D174" s="114"/>
      <c r="E174" s="114"/>
      <c r="F174" s="113"/>
      <c r="G174" s="113"/>
      <c r="H174" s="119"/>
      <c r="I174" s="119"/>
      <c r="J174" s="117"/>
      <c r="K174" s="118">
        <f t="shared" si="1"/>
        <v>0</v>
      </c>
    </row>
    <row r="175" spans="2:11" x14ac:dyDescent="0.25">
      <c r="B175" s="120"/>
      <c r="C175" s="113"/>
      <c r="D175" s="114"/>
      <c r="E175" s="114"/>
      <c r="F175" s="113"/>
      <c r="G175" s="113"/>
      <c r="H175" s="119"/>
      <c r="I175" s="119"/>
      <c r="J175" s="117"/>
      <c r="K175" s="118">
        <f t="shared" si="1"/>
        <v>0</v>
      </c>
    </row>
    <row r="176" spans="2:11" x14ac:dyDescent="0.25">
      <c r="B176" s="120"/>
      <c r="C176" s="113"/>
      <c r="D176" s="114"/>
      <c r="E176" s="114"/>
      <c r="F176" s="113"/>
      <c r="G176" s="113"/>
      <c r="H176" s="119"/>
      <c r="I176" s="119"/>
      <c r="J176" s="117"/>
      <c r="K176" s="118">
        <f t="shared" si="1"/>
        <v>0</v>
      </c>
    </row>
    <row r="177" spans="2:11" x14ac:dyDescent="0.25">
      <c r="B177" s="120"/>
      <c r="C177" s="113"/>
      <c r="D177" s="114"/>
      <c r="E177" s="114"/>
      <c r="F177" s="113"/>
      <c r="G177" s="113"/>
      <c r="H177" s="119"/>
      <c r="I177" s="119"/>
      <c r="J177" s="117"/>
      <c r="K177" s="118">
        <f t="shared" si="1"/>
        <v>0</v>
      </c>
    </row>
    <row r="178" spans="2:11" x14ac:dyDescent="0.25">
      <c r="B178" s="120"/>
      <c r="C178" s="113"/>
      <c r="D178" s="114"/>
      <c r="E178" s="114"/>
      <c r="F178" s="113"/>
      <c r="G178" s="113"/>
      <c r="H178" s="119"/>
      <c r="I178" s="119"/>
      <c r="J178" s="117"/>
      <c r="K178" s="118">
        <f t="shared" si="1"/>
        <v>0</v>
      </c>
    </row>
    <row r="179" spans="2:11" x14ac:dyDescent="0.25">
      <c r="B179" s="120"/>
      <c r="C179" s="113"/>
      <c r="D179" s="114"/>
      <c r="E179" s="114"/>
      <c r="F179" s="113"/>
      <c r="G179" s="113"/>
      <c r="H179" s="119"/>
      <c r="I179" s="119"/>
      <c r="J179" s="117"/>
      <c r="K179" s="118">
        <f t="shared" si="1"/>
        <v>0</v>
      </c>
    </row>
    <row r="180" spans="2:11" x14ac:dyDescent="0.25">
      <c r="B180" s="120"/>
      <c r="C180" s="113"/>
      <c r="D180" s="114"/>
      <c r="E180" s="114"/>
      <c r="F180" s="113"/>
      <c r="G180" s="113"/>
      <c r="H180" s="119"/>
      <c r="I180" s="119"/>
      <c r="J180" s="117"/>
      <c r="K180" s="118">
        <f t="shared" si="1"/>
        <v>0</v>
      </c>
    </row>
    <row r="181" spans="2:11" x14ac:dyDescent="0.25">
      <c r="B181" s="120"/>
      <c r="C181" s="113"/>
      <c r="D181" s="114"/>
      <c r="E181" s="114"/>
      <c r="F181" s="113"/>
      <c r="G181" s="113"/>
      <c r="H181" s="119"/>
      <c r="I181" s="119"/>
      <c r="J181" s="117"/>
      <c r="K181" s="118">
        <f t="shared" si="1"/>
        <v>0</v>
      </c>
    </row>
    <row r="182" spans="2:11" x14ac:dyDescent="0.25">
      <c r="B182" s="120"/>
      <c r="C182" s="113"/>
      <c r="D182" s="114"/>
      <c r="E182" s="114"/>
      <c r="F182" s="113"/>
      <c r="G182" s="113"/>
      <c r="H182" s="119"/>
      <c r="I182" s="119"/>
      <c r="J182" s="117"/>
      <c r="K182" s="118">
        <f t="shared" si="1"/>
        <v>0</v>
      </c>
    </row>
    <row r="183" spans="2:11" x14ac:dyDescent="0.25">
      <c r="B183" s="120"/>
      <c r="C183" s="113"/>
      <c r="D183" s="114"/>
      <c r="E183" s="114"/>
      <c r="F183" s="113"/>
      <c r="G183" s="113"/>
      <c r="H183" s="119"/>
      <c r="I183" s="119"/>
      <c r="J183" s="117"/>
      <c r="K183" s="118">
        <f t="shared" si="1"/>
        <v>0</v>
      </c>
    </row>
    <row r="184" spans="2:11" x14ac:dyDescent="0.25">
      <c r="B184" s="120"/>
      <c r="C184" s="113"/>
      <c r="D184" s="114"/>
      <c r="E184" s="114"/>
      <c r="F184" s="113"/>
      <c r="G184" s="113"/>
      <c r="H184" s="119"/>
      <c r="I184" s="119"/>
      <c r="J184" s="117"/>
      <c r="K184" s="118">
        <f t="shared" si="1"/>
        <v>0</v>
      </c>
    </row>
    <row r="185" spans="2:11" x14ac:dyDescent="0.25">
      <c r="B185" s="120"/>
      <c r="C185" s="113"/>
      <c r="D185" s="114"/>
      <c r="E185" s="114"/>
      <c r="F185" s="113"/>
      <c r="G185" s="113"/>
      <c r="H185" s="119"/>
      <c r="I185" s="119"/>
      <c r="J185" s="117"/>
      <c r="K185" s="118">
        <f t="shared" si="1"/>
        <v>0</v>
      </c>
    </row>
    <row r="186" spans="2:11" x14ac:dyDescent="0.25">
      <c r="B186" s="120"/>
      <c r="C186" s="113"/>
      <c r="D186" s="114"/>
      <c r="E186" s="114"/>
      <c r="F186" s="113"/>
      <c r="G186" s="113"/>
      <c r="H186" s="119"/>
      <c r="I186" s="119"/>
      <c r="J186" s="117"/>
      <c r="K186" s="118">
        <f t="shared" si="1"/>
        <v>0</v>
      </c>
    </row>
    <row r="187" spans="2:11" x14ac:dyDescent="0.25">
      <c r="B187" s="120"/>
      <c r="C187" s="113"/>
      <c r="D187" s="114"/>
      <c r="E187" s="114"/>
      <c r="F187" s="113"/>
      <c r="G187" s="113"/>
      <c r="H187" s="119"/>
      <c r="I187" s="119"/>
      <c r="J187" s="117"/>
      <c r="K187" s="118">
        <f t="shared" si="1"/>
        <v>0</v>
      </c>
    </row>
    <row r="188" spans="2:11" x14ac:dyDescent="0.25">
      <c r="B188" s="120"/>
      <c r="C188" s="113"/>
      <c r="D188" s="114"/>
      <c r="E188" s="114"/>
      <c r="F188" s="113"/>
      <c r="G188" s="113"/>
      <c r="H188" s="119"/>
      <c r="I188" s="119"/>
      <c r="J188" s="117"/>
      <c r="K188" s="118">
        <f t="shared" si="1"/>
        <v>0</v>
      </c>
    </row>
    <row r="189" spans="2:11" x14ac:dyDescent="0.25">
      <c r="B189" s="120"/>
      <c r="C189" s="113"/>
      <c r="D189" s="114"/>
      <c r="E189" s="114"/>
      <c r="F189" s="113"/>
      <c r="G189" s="113"/>
      <c r="H189" s="119"/>
      <c r="I189" s="119"/>
      <c r="J189" s="117"/>
      <c r="K189" s="118">
        <f t="shared" si="1"/>
        <v>0</v>
      </c>
    </row>
    <row r="190" spans="2:11" x14ac:dyDescent="0.25">
      <c r="B190" s="120"/>
      <c r="C190" s="113"/>
      <c r="D190" s="114"/>
      <c r="E190" s="114"/>
      <c r="F190" s="113"/>
      <c r="G190" s="113"/>
      <c r="H190" s="119"/>
      <c r="I190" s="119"/>
      <c r="J190" s="117"/>
      <c r="K190" s="118">
        <f t="shared" si="1"/>
        <v>0</v>
      </c>
    </row>
    <row r="191" spans="2:11" x14ac:dyDescent="0.25">
      <c r="B191" s="120"/>
      <c r="C191" s="113"/>
      <c r="D191" s="114"/>
      <c r="E191" s="114"/>
      <c r="F191" s="113"/>
      <c r="G191" s="113"/>
      <c r="H191" s="119"/>
      <c r="I191" s="119"/>
      <c r="J191" s="117"/>
      <c r="K191" s="118">
        <f t="shared" si="1"/>
        <v>0</v>
      </c>
    </row>
    <row r="192" spans="2:11" x14ac:dyDescent="0.25">
      <c r="B192" s="120"/>
      <c r="C192" s="113"/>
      <c r="D192" s="114"/>
      <c r="E192" s="114"/>
      <c r="F192" s="113"/>
      <c r="G192" s="113"/>
      <c r="H192" s="119"/>
      <c r="I192" s="119"/>
      <c r="J192" s="117"/>
      <c r="K192" s="118">
        <f t="shared" si="1"/>
        <v>0</v>
      </c>
    </row>
    <row r="193" spans="2:11" x14ac:dyDescent="0.25">
      <c r="B193" s="120"/>
      <c r="C193" s="113"/>
      <c r="D193" s="114"/>
      <c r="E193" s="114"/>
      <c r="F193" s="113"/>
      <c r="G193" s="113"/>
      <c r="H193" s="119"/>
      <c r="I193" s="119"/>
      <c r="J193" s="117"/>
      <c r="K193" s="118">
        <f t="shared" si="1"/>
        <v>0</v>
      </c>
    </row>
    <row r="194" spans="2:11" x14ac:dyDescent="0.25">
      <c r="B194" s="120"/>
      <c r="C194" s="113"/>
      <c r="D194" s="114"/>
      <c r="E194" s="114"/>
      <c r="F194" s="113"/>
      <c r="G194" s="113"/>
      <c r="H194" s="119"/>
      <c r="I194" s="119"/>
      <c r="J194" s="117"/>
      <c r="K194" s="118">
        <f t="shared" si="1"/>
        <v>0</v>
      </c>
    </row>
    <row r="195" spans="2:11" x14ac:dyDescent="0.25">
      <c r="B195" s="121" t="s">
        <v>72</v>
      </c>
      <c r="C195" s="122">
        <v>43138</v>
      </c>
      <c r="D195" s="114" t="s">
        <v>95</v>
      </c>
      <c r="E195" s="114"/>
      <c r="F195" s="113" t="s">
        <v>96</v>
      </c>
      <c r="G195" s="113" t="s">
        <v>97</v>
      </c>
      <c r="H195" s="123">
        <v>8049</v>
      </c>
      <c r="I195" s="123"/>
      <c r="J195" s="117">
        <v>20500</v>
      </c>
      <c r="K195" s="118">
        <f t="shared" si="1"/>
        <v>4923.7420439534044</v>
      </c>
    </row>
    <row r="196" spans="2:11" x14ac:dyDescent="0.25">
      <c r="B196" s="121" t="s">
        <v>70</v>
      </c>
      <c r="C196" s="122">
        <v>43139</v>
      </c>
      <c r="D196" s="114" t="s">
        <v>95</v>
      </c>
      <c r="E196" s="114"/>
      <c r="F196" s="113" t="s">
        <v>96</v>
      </c>
      <c r="G196" s="113" t="s">
        <v>97</v>
      </c>
      <c r="H196" s="123">
        <v>8050</v>
      </c>
      <c r="I196" s="123"/>
      <c r="J196" s="117">
        <v>19960</v>
      </c>
      <c r="K196" s="118">
        <f t="shared" si="1"/>
        <v>4794.04347303951</v>
      </c>
    </row>
    <row r="197" spans="2:11" x14ac:dyDescent="0.25">
      <c r="B197" s="121"/>
      <c r="C197" s="122"/>
      <c r="D197" s="124"/>
      <c r="E197" s="114"/>
      <c r="F197" s="122"/>
      <c r="G197" s="125"/>
      <c r="H197" s="123"/>
      <c r="I197" s="123"/>
      <c r="J197" s="117"/>
      <c r="K197" s="118">
        <f t="shared" si="1"/>
        <v>0</v>
      </c>
    </row>
    <row r="198" spans="2:11" x14ac:dyDescent="0.25">
      <c r="B198" s="121"/>
      <c r="C198" s="122"/>
      <c r="D198" s="124"/>
      <c r="E198" s="114"/>
      <c r="F198" s="122"/>
      <c r="G198" s="125"/>
      <c r="H198" s="123"/>
      <c r="I198" s="123"/>
      <c r="J198" s="117"/>
      <c r="K198" s="118">
        <f t="shared" si="1"/>
        <v>0</v>
      </c>
    </row>
    <row r="199" spans="2:11" x14ac:dyDescent="0.25">
      <c r="B199" s="121"/>
      <c r="C199" s="122"/>
      <c r="D199" s="124"/>
      <c r="E199" s="114"/>
      <c r="F199" s="122"/>
      <c r="G199" s="125"/>
      <c r="H199" s="123"/>
      <c r="I199" s="123"/>
      <c r="J199" s="117"/>
      <c r="K199" s="118">
        <f t="shared" si="1"/>
        <v>0</v>
      </c>
    </row>
    <row r="200" spans="2:11" x14ac:dyDescent="0.25">
      <c r="B200" s="121"/>
      <c r="C200" s="122"/>
      <c r="D200" s="124"/>
      <c r="E200" s="114"/>
      <c r="F200" s="122"/>
      <c r="G200" s="125"/>
      <c r="H200" s="123"/>
      <c r="I200" s="123"/>
      <c r="J200" s="117"/>
      <c r="K200" s="118">
        <f t="shared" si="1"/>
        <v>0</v>
      </c>
    </row>
    <row r="201" spans="2:11" x14ac:dyDescent="0.25">
      <c r="B201" s="121"/>
      <c r="C201" s="122"/>
      <c r="D201" s="124"/>
      <c r="E201" s="114"/>
      <c r="F201" s="122"/>
      <c r="G201" s="125"/>
      <c r="H201" s="123"/>
      <c r="I201" s="123"/>
      <c r="J201" s="117"/>
      <c r="K201" s="118">
        <f t="shared" si="1"/>
        <v>0</v>
      </c>
    </row>
    <row r="202" spans="2:11" x14ac:dyDescent="0.25">
      <c r="B202" s="121"/>
      <c r="C202" s="122"/>
      <c r="D202" s="124"/>
      <c r="E202" s="114"/>
      <c r="F202" s="122"/>
      <c r="G202" s="125"/>
      <c r="H202" s="123"/>
      <c r="I202" s="123"/>
      <c r="J202" s="117"/>
      <c r="K202" s="118">
        <f t="shared" ref="K202:K265" si="2">+J202/4.1635</f>
        <v>0</v>
      </c>
    </row>
    <row r="203" spans="2:11" x14ac:dyDescent="0.25">
      <c r="B203" s="121"/>
      <c r="C203" s="122"/>
      <c r="D203" s="124"/>
      <c r="E203" s="114"/>
      <c r="F203" s="122"/>
      <c r="G203" s="125"/>
      <c r="H203" s="123"/>
      <c r="I203" s="123"/>
      <c r="J203" s="117"/>
      <c r="K203" s="118">
        <f t="shared" si="2"/>
        <v>0</v>
      </c>
    </row>
    <row r="204" spans="2:11" x14ac:dyDescent="0.25">
      <c r="B204" s="121"/>
      <c r="C204" s="122"/>
      <c r="D204" s="124"/>
      <c r="E204" s="114"/>
      <c r="F204" s="122"/>
      <c r="G204" s="125"/>
      <c r="H204" s="123"/>
      <c r="I204" s="123"/>
      <c r="J204" s="117"/>
      <c r="K204" s="118">
        <f t="shared" si="2"/>
        <v>0</v>
      </c>
    </row>
    <row r="205" spans="2:11" x14ac:dyDescent="0.25">
      <c r="B205" s="121"/>
      <c r="C205" s="122"/>
      <c r="D205" s="124"/>
      <c r="E205" s="114"/>
      <c r="F205" s="122"/>
      <c r="G205" s="125"/>
      <c r="H205" s="123"/>
      <c r="I205" s="123"/>
      <c r="J205" s="117"/>
      <c r="K205" s="118">
        <f t="shared" si="2"/>
        <v>0</v>
      </c>
    </row>
    <row r="206" spans="2:11" x14ac:dyDescent="0.25">
      <c r="B206" s="121"/>
      <c r="C206" s="122"/>
      <c r="D206" s="124"/>
      <c r="E206" s="114"/>
      <c r="F206" s="122"/>
      <c r="G206" s="125"/>
      <c r="H206" s="123"/>
      <c r="I206" s="123"/>
      <c r="J206" s="117"/>
      <c r="K206" s="118">
        <f t="shared" si="2"/>
        <v>0</v>
      </c>
    </row>
    <row r="207" spans="2:11" x14ac:dyDescent="0.25">
      <c r="B207" s="121"/>
      <c r="C207" s="122"/>
      <c r="D207" s="124"/>
      <c r="E207" s="114"/>
      <c r="F207" s="122"/>
      <c r="G207" s="125"/>
      <c r="H207" s="123"/>
      <c r="I207" s="123"/>
      <c r="J207" s="117"/>
      <c r="K207" s="118">
        <f t="shared" si="2"/>
        <v>0</v>
      </c>
    </row>
    <row r="208" spans="2:11" x14ac:dyDescent="0.25">
      <c r="B208" s="121"/>
      <c r="C208" s="122"/>
      <c r="D208" s="124"/>
      <c r="E208" s="114"/>
      <c r="F208" s="122"/>
      <c r="G208" s="125"/>
      <c r="H208" s="123"/>
      <c r="I208" s="123"/>
      <c r="J208" s="117"/>
      <c r="K208" s="118">
        <f t="shared" si="2"/>
        <v>0</v>
      </c>
    </row>
    <row r="209" spans="2:11" x14ac:dyDescent="0.25">
      <c r="B209" s="121"/>
      <c r="C209" s="122"/>
      <c r="D209" s="124"/>
      <c r="E209" s="114"/>
      <c r="F209" s="122"/>
      <c r="G209" s="125"/>
      <c r="H209" s="123"/>
      <c r="I209" s="123"/>
      <c r="J209" s="117"/>
      <c r="K209" s="118">
        <f t="shared" si="2"/>
        <v>0</v>
      </c>
    </row>
    <row r="210" spans="2:11" x14ac:dyDescent="0.25">
      <c r="B210" s="121"/>
      <c r="C210" s="122"/>
      <c r="D210" s="124"/>
      <c r="E210" s="114"/>
      <c r="F210" s="122"/>
      <c r="G210" s="125"/>
      <c r="H210" s="123"/>
      <c r="I210" s="123"/>
      <c r="J210" s="117"/>
      <c r="K210" s="118">
        <f t="shared" si="2"/>
        <v>0</v>
      </c>
    </row>
    <row r="211" spans="2:11" x14ac:dyDescent="0.25">
      <c r="B211" s="121"/>
      <c r="C211" s="122"/>
      <c r="D211" s="124"/>
      <c r="E211" s="114"/>
      <c r="F211" s="122"/>
      <c r="G211" s="125"/>
      <c r="H211" s="123"/>
      <c r="I211" s="123"/>
      <c r="J211" s="117"/>
      <c r="K211" s="118">
        <f t="shared" si="2"/>
        <v>0</v>
      </c>
    </row>
    <row r="212" spans="2:11" x14ac:dyDescent="0.25">
      <c r="B212" s="121"/>
      <c r="C212" s="122"/>
      <c r="D212" s="124"/>
      <c r="E212" s="114"/>
      <c r="F212" s="122"/>
      <c r="G212" s="125"/>
      <c r="H212" s="123"/>
      <c r="I212" s="123"/>
      <c r="J212" s="117"/>
      <c r="K212" s="118">
        <f t="shared" si="2"/>
        <v>0</v>
      </c>
    </row>
    <row r="213" spans="2:11" x14ac:dyDescent="0.25">
      <c r="B213" s="121"/>
      <c r="C213" s="122"/>
      <c r="D213" s="124"/>
      <c r="E213" s="114"/>
      <c r="F213" s="122"/>
      <c r="G213" s="125"/>
      <c r="H213" s="123"/>
      <c r="I213" s="123"/>
      <c r="J213" s="117"/>
      <c r="K213" s="118">
        <f t="shared" si="2"/>
        <v>0</v>
      </c>
    </row>
    <row r="214" spans="2:11" x14ac:dyDescent="0.25">
      <c r="B214" s="121"/>
      <c r="C214" s="122"/>
      <c r="D214" s="124"/>
      <c r="E214" s="114"/>
      <c r="F214" s="122"/>
      <c r="G214" s="125"/>
      <c r="H214" s="123"/>
      <c r="I214" s="123"/>
      <c r="J214" s="117"/>
      <c r="K214" s="118">
        <f t="shared" si="2"/>
        <v>0</v>
      </c>
    </row>
    <row r="215" spans="2:11" x14ac:dyDescent="0.25">
      <c r="B215" s="121"/>
      <c r="C215" s="122"/>
      <c r="D215" s="124"/>
      <c r="E215" s="114"/>
      <c r="F215" s="122"/>
      <c r="G215" s="125"/>
      <c r="H215" s="123"/>
      <c r="I215" s="123"/>
      <c r="J215" s="117"/>
      <c r="K215" s="118">
        <f t="shared" si="2"/>
        <v>0</v>
      </c>
    </row>
    <row r="216" spans="2:11" x14ac:dyDescent="0.25">
      <c r="B216" s="121"/>
      <c r="C216" s="122"/>
      <c r="D216" s="124"/>
      <c r="E216" s="114"/>
      <c r="F216" s="122"/>
      <c r="G216" s="125"/>
      <c r="H216" s="123"/>
      <c r="I216" s="123"/>
      <c r="J216" s="117"/>
      <c r="K216" s="118">
        <f t="shared" si="2"/>
        <v>0</v>
      </c>
    </row>
    <row r="217" spans="2:11" x14ac:dyDescent="0.25">
      <c r="B217" s="121"/>
      <c r="C217" s="122"/>
      <c r="D217" s="124"/>
      <c r="E217" s="114"/>
      <c r="F217" s="122"/>
      <c r="G217" s="125"/>
      <c r="H217" s="123"/>
      <c r="I217" s="123"/>
      <c r="J217" s="117"/>
      <c r="K217" s="118">
        <f t="shared" si="2"/>
        <v>0</v>
      </c>
    </row>
    <row r="218" spans="2:11" x14ac:dyDescent="0.25">
      <c r="B218" s="121"/>
      <c r="C218" s="122"/>
      <c r="D218" s="124"/>
      <c r="E218" s="114"/>
      <c r="F218" s="122"/>
      <c r="G218" s="125"/>
      <c r="H218" s="123"/>
      <c r="I218" s="123"/>
      <c r="J218" s="117"/>
      <c r="K218" s="118">
        <f t="shared" si="2"/>
        <v>0</v>
      </c>
    </row>
    <row r="219" spans="2:11" x14ac:dyDescent="0.25">
      <c r="B219" s="121"/>
      <c r="C219" s="122"/>
      <c r="D219" s="124"/>
      <c r="E219" s="114"/>
      <c r="F219" s="122"/>
      <c r="G219" s="125"/>
      <c r="H219" s="123"/>
      <c r="I219" s="123"/>
      <c r="J219" s="117"/>
      <c r="K219" s="118">
        <f t="shared" si="2"/>
        <v>0</v>
      </c>
    </row>
    <row r="220" spans="2:11" x14ac:dyDescent="0.25">
      <c r="B220" s="121"/>
      <c r="C220" s="122"/>
      <c r="D220" s="124"/>
      <c r="E220" s="114"/>
      <c r="F220" s="122"/>
      <c r="G220" s="125"/>
      <c r="H220" s="123"/>
      <c r="I220" s="123"/>
      <c r="J220" s="117"/>
      <c r="K220" s="118">
        <f t="shared" si="2"/>
        <v>0</v>
      </c>
    </row>
    <row r="221" spans="2:11" x14ac:dyDescent="0.25">
      <c r="B221" s="121"/>
      <c r="C221" s="122"/>
      <c r="D221" s="124"/>
      <c r="E221" s="114"/>
      <c r="F221" s="122"/>
      <c r="G221" s="125"/>
      <c r="H221" s="123"/>
      <c r="I221" s="123"/>
      <c r="J221" s="117"/>
      <c r="K221" s="118">
        <f t="shared" si="2"/>
        <v>0</v>
      </c>
    </row>
    <row r="222" spans="2:11" x14ac:dyDescent="0.25">
      <c r="B222" s="121"/>
      <c r="C222" s="122"/>
      <c r="D222" s="124"/>
      <c r="E222" s="114"/>
      <c r="F222" s="122"/>
      <c r="G222" s="125"/>
      <c r="H222" s="123"/>
      <c r="I222" s="123"/>
      <c r="J222" s="117"/>
      <c r="K222" s="118">
        <f t="shared" si="2"/>
        <v>0</v>
      </c>
    </row>
    <row r="223" spans="2:11" x14ac:dyDescent="0.25">
      <c r="B223" s="121"/>
      <c r="C223" s="122"/>
      <c r="D223" s="124"/>
      <c r="E223" s="114"/>
      <c r="F223" s="122"/>
      <c r="G223" s="125"/>
      <c r="H223" s="123"/>
      <c r="I223" s="123"/>
      <c r="J223" s="117"/>
      <c r="K223" s="118">
        <f t="shared" si="2"/>
        <v>0</v>
      </c>
    </row>
    <row r="224" spans="2:11" x14ac:dyDescent="0.25">
      <c r="B224" s="121"/>
      <c r="C224" s="122"/>
      <c r="D224" s="124"/>
      <c r="E224" s="124"/>
      <c r="F224" s="122"/>
      <c r="G224" s="125"/>
      <c r="H224" s="123"/>
      <c r="I224" s="123"/>
      <c r="J224" s="117"/>
      <c r="K224" s="118">
        <f t="shared" si="2"/>
        <v>0</v>
      </c>
    </row>
    <row r="225" spans="2:11" x14ac:dyDescent="0.25">
      <c r="B225" s="121"/>
      <c r="C225" s="122"/>
      <c r="D225" s="124"/>
      <c r="E225" s="124"/>
      <c r="F225" s="122"/>
      <c r="G225" s="125"/>
      <c r="H225" s="123"/>
      <c r="I225" s="123"/>
      <c r="J225" s="117"/>
      <c r="K225" s="118">
        <f t="shared" si="2"/>
        <v>0</v>
      </c>
    </row>
    <row r="226" spans="2:11" x14ac:dyDescent="0.25">
      <c r="B226" s="121"/>
      <c r="C226" s="122"/>
      <c r="D226" s="124"/>
      <c r="E226" s="124"/>
      <c r="F226" s="122"/>
      <c r="G226" s="125"/>
      <c r="H226" s="123"/>
      <c r="I226" s="123"/>
      <c r="J226" s="117"/>
      <c r="K226" s="118">
        <f t="shared" si="2"/>
        <v>0</v>
      </c>
    </row>
    <row r="227" spans="2:11" x14ac:dyDescent="0.25">
      <c r="B227" s="121"/>
      <c r="C227" s="122"/>
      <c r="D227" s="124"/>
      <c r="E227" s="124"/>
      <c r="F227" s="122"/>
      <c r="G227" s="125"/>
      <c r="H227" s="123"/>
      <c r="I227" s="123"/>
      <c r="J227" s="117"/>
      <c r="K227" s="118">
        <f t="shared" si="2"/>
        <v>0</v>
      </c>
    </row>
    <row r="228" spans="2:11" x14ac:dyDescent="0.25">
      <c r="B228" s="121"/>
      <c r="C228" s="122"/>
      <c r="D228" s="124"/>
      <c r="E228" s="124"/>
      <c r="F228" s="122"/>
      <c r="G228" s="125"/>
      <c r="H228" s="123"/>
      <c r="I228" s="123"/>
      <c r="J228" s="117"/>
      <c r="K228" s="118">
        <f t="shared" si="2"/>
        <v>0</v>
      </c>
    </row>
    <row r="229" spans="2:11" x14ac:dyDescent="0.25">
      <c r="B229" s="121"/>
      <c r="C229" s="122"/>
      <c r="D229" s="124"/>
      <c r="E229" s="124"/>
      <c r="F229" s="122"/>
      <c r="G229" s="125"/>
      <c r="H229" s="123"/>
      <c r="I229" s="123"/>
      <c r="J229" s="117"/>
      <c r="K229" s="118">
        <f t="shared" si="2"/>
        <v>0</v>
      </c>
    </row>
    <row r="230" spans="2:11" x14ac:dyDescent="0.25">
      <c r="B230" s="121"/>
      <c r="C230" s="122"/>
      <c r="D230" s="124"/>
      <c r="E230" s="124"/>
      <c r="F230" s="122"/>
      <c r="G230" s="125"/>
      <c r="H230" s="123"/>
      <c r="I230" s="123"/>
      <c r="J230" s="117"/>
      <c r="K230" s="118">
        <f t="shared" si="2"/>
        <v>0</v>
      </c>
    </row>
    <row r="231" spans="2:11" x14ac:dyDescent="0.25">
      <c r="B231" s="121"/>
      <c r="C231" s="122"/>
      <c r="D231" s="124"/>
      <c r="E231" s="124"/>
      <c r="F231" s="122"/>
      <c r="G231" s="125"/>
      <c r="H231" s="123"/>
      <c r="I231" s="123"/>
      <c r="J231" s="117"/>
      <c r="K231" s="118">
        <f t="shared" si="2"/>
        <v>0</v>
      </c>
    </row>
    <row r="232" spans="2:11" x14ac:dyDescent="0.25">
      <c r="B232" s="121"/>
      <c r="C232" s="122"/>
      <c r="D232" s="124"/>
      <c r="E232" s="124"/>
      <c r="F232" s="122"/>
      <c r="G232" s="125"/>
      <c r="H232" s="123"/>
      <c r="I232" s="123"/>
      <c r="J232" s="117"/>
      <c r="K232" s="118">
        <f t="shared" si="2"/>
        <v>0</v>
      </c>
    </row>
    <row r="233" spans="2:11" x14ac:dyDescent="0.25">
      <c r="B233" s="121"/>
      <c r="C233" s="122"/>
      <c r="D233" s="124"/>
      <c r="E233" s="124"/>
      <c r="F233" s="122"/>
      <c r="G233" s="125"/>
      <c r="H233" s="123"/>
      <c r="I233" s="123"/>
      <c r="J233" s="117" t="e">
        <f>+#REF!*4</f>
        <v>#REF!</v>
      </c>
      <c r="K233" s="118" t="e">
        <f t="shared" si="2"/>
        <v>#REF!</v>
      </c>
    </row>
    <row r="234" spans="2:11" x14ac:dyDescent="0.25">
      <c r="B234" s="121"/>
      <c r="C234" s="122"/>
      <c r="D234" s="124"/>
      <c r="E234" s="124"/>
      <c r="F234" s="122"/>
      <c r="G234" s="125"/>
      <c r="H234" s="123"/>
      <c r="I234" s="123"/>
      <c r="J234" s="117" t="e">
        <f>+#REF!*4</f>
        <v>#REF!</v>
      </c>
      <c r="K234" s="118" t="e">
        <f t="shared" si="2"/>
        <v>#REF!</v>
      </c>
    </row>
    <row r="235" spans="2:11" x14ac:dyDescent="0.25">
      <c r="B235" s="121"/>
      <c r="C235" s="122"/>
      <c r="D235" s="124"/>
      <c r="E235" s="124"/>
      <c r="F235" s="122"/>
      <c r="G235" s="125"/>
      <c r="H235" s="123"/>
      <c r="I235" s="123"/>
      <c r="J235" s="117" t="e">
        <f>+#REF!*4</f>
        <v>#REF!</v>
      </c>
      <c r="K235" s="118" t="e">
        <f t="shared" si="2"/>
        <v>#REF!</v>
      </c>
    </row>
    <row r="236" spans="2:11" x14ac:dyDescent="0.25">
      <c r="E236" s="124"/>
      <c r="K236" s="118">
        <f t="shared" si="2"/>
        <v>0</v>
      </c>
    </row>
    <row r="237" spans="2:11" x14ac:dyDescent="0.25">
      <c r="E237" s="124"/>
      <c r="K237" s="118">
        <f t="shared" si="2"/>
        <v>0</v>
      </c>
    </row>
    <row r="238" spans="2:11" x14ac:dyDescent="0.25">
      <c r="E238" s="124"/>
      <c r="K238" s="118">
        <f t="shared" si="2"/>
        <v>0</v>
      </c>
    </row>
    <row r="239" spans="2:11" x14ac:dyDescent="0.25">
      <c r="E239" s="124"/>
      <c r="F239" t="s">
        <v>98</v>
      </c>
      <c r="K239" s="118">
        <f t="shared" si="2"/>
        <v>0</v>
      </c>
    </row>
    <row r="240" spans="2:11" x14ac:dyDescent="0.25">
      <c r="E240" s="124"/>
      <c r="K240" s="118">
        <f t="shared" si="2"/>
        <v>0</v>
      </c>
    </row>
    <row r="241" spans="5:11" x14ac:dyDescent="0.25">
      <c r="E241" s="124"/>
      <c r="K241" s="118">
        <f t="shared" si="2"/>
        <v>0</v>
      </c>
    </row>
    <row r="242" spans="5:11" x14ac:dyDescent="0.25">
      <c r="E242" s="124"/>
      <c r="K242" s="118">
        <f t="shared" si="2"/>
        <v>0</v>
      </c>
    </row>
    <row r="243" spans="5:11" x14ac:dyDescent="0.25">
      <c r="E243" s="124"/>
      <c r="K243" s="118">
        <f t="shared" si="2"/>
        <v>0</v>
      </c>
    </row>
    <row r="244" spans="5:11" x14ac:dyDescent="0.25">
      <c r="E244" s="124"/>
      <c r="K244" s="118">
        <f t="shared" si="2"/>
        <v>0</v>
      </c>
    </row>
    <row r="245" spans="5:11" x14ac:dyDescent="0.25">
      <c r="E245" s="124"/>
      <c r="K245" s="118">
        <f t="shared" si="2"/>
        <v>0</v>
      </c>
    </row>
    <row r="246" spans="5:11" x14ac:dyDescent="0.25">
      <c r="E246" s="124"/>
      <c r="K246" s="118">
        <f t="shared" si="2"/>
        <v>0</v>
      </c>
    </row>
    <row r="247" spans="5:11" x14ac:dyDescent="0.25">
      <c r="E247" s="124"/>
      <c r="K247" s="118">
        <f t="shared" si="2"/>
        <v>0</v>
      </c>
    </row>
    <row r="248" spans="5:11" x14ac:dyDescent="0.25">
      <c r="E248" s="124"/>
      <c r="K248" s="118">
        <f t="shared" si="2"/>
        <v>0</v>
      </c>
    </row>
    <row r="249" spans="5:11" x14ac:dyDescent="0.25">
      <c r="E249" s="124"/>
      <c r="K249" s="118">
        <f t="shared" si="2"/>
        <v>0</v>
      </c>
    </row>
    <row r="250" spans="5:11" x14ac:dyDescent="0.25">
      <c r="E250" s="124"/>
      <c r="K250" s="118">
        <f t="shared" si="2"/>
        <v>0</v>
      </c>
    </row>
    <row r="251" spans="5:11" x14ac:dyDescent="0.25">
      <c r="E251" s="124"/>
      <c r="K251" s="118">
        <f t="shared" si="2"/>
        <v>0</v>
      </c>
    </row>
    <row r="252" spans="5:11" x14ac:dyDescent="0.25">
      <c r="E252" s="124"/>
      <c r="K252" s="118">
        <f t="shared" si="2"/>
        <v>0</v>
      </c>
    </row>
    <row r="253" spans="5:11" x14ac:dyDescent="0.25">
      <c r="E253" s="124"/>
      <c r="K253" s="118">
        <f t="shared" si="2"/>
        <v>0</v>
      </c>
    </row>
    <row r="254" spans="5:11" x14ac:dyDescent="0.25">
      <c r="E254" s="124"/>
      <c r="K254" s="118">
        <f t="shared" si="2"/>
        <v>0</v>
      </c>
    </row>
    <row r="255" spans="5:11" x14ac:dyDescent="0.25">
      <c r="E255" s="124"/>
      <c r="K255" s="118">
        <f t="shared" si="2"/>
        <v>0</v>
      </c>
    </row>
    <row r="256" spans="5:11" x14ac:dyDescent="0.25">
      <c r="E256" s="124"/>
      <c r="K256" s="118">
        <f t="shared" si="2"/>
        <v>0</v>
      </c>
    </row>
    <row r="257" spans="5:11" x14ac:dyDescent="0.25">
      <c r="E257" s="124"/>
      <c r="K257" s="118">
        <f t="shared" si="2"/>
        <v>0</v>
      </c>
    </row>
    <row r="258" spans="5:11" x14ac:dyDescent="0.25">
      <c r="E258" s="124"/>
      <c r="K258" s="118">
        <f t="shared" si="2"/>
        <v>0</v>
      </c>
    </row>
    <row r="259" spans="5:11" x14ac:dyDescent="0.25">
      <c r="E259" s="124"/>
      <c r="K259" s="118">
        <f t="shared" si="2"/>
        <v>0</v>
      </c>
    </row>
    <row r="260" spans="5:11" x14ac:dyDescent="0.25">
      <c r="E260" s="124"/>
      <c r="K260" s="118">
        <f t="shared" si="2"/>
        <v>0</v>
      </c>
    </row>
    <row r="261" spans="5:11" x14ac:dyDescent="0.25">
      <c r="E261" s="124"/>
      <c r="K261" s="118">
        <f t="shared" si="2"/>
        <v>0</v>
      </c>
    </row>
    <row r="262" spans="5:11" x14ac:dyDescent="0.25">
      <c r="E262" s="124"/>
      <c r="K262" s="118">
        <f t="shared" si="2"/>
        <v>0</v>
      </c>
    </row>
    <row r="263" spans="5:11" x14ac:dyDescent="0.25">
      <c r="E263" s="124"/>
      <c r="K263" s="118">
        <f t="shared" si="2"/>
        <v>0</v>
      </c>
    </row>
    <row r="264" spans="5:11" x14ac:dyDescent="0.25">
      <c r="E264" s="124"/>
      <c r="K264" s="118">
        <f t="shared" si="2"/>
        <v>0</v>
      </c>
    </row>
    <row r="265" spans="5:11" x14ac:dyDescent="0.25">
      <c r="K265" s="118">
        <f t="shared" si="2"/>
        <v>0</v>
      </c>
    </row>
    <row r="266" spans="5:11" x14ac:dyDescent="0.25">
      <c r="K266" s="118">
        <f t="shared" ref="K266:K329" si="3">+J266/4.1635</f>
        <v>0</v>
      </c>
    </row>
    <row r="267" spans="5:11" x14ac:dyDescent="0.25">
      <c r="K267" s="118">
        <f t="shared" si="3"/>
        <v>0</v>
      </c>
    </row>
    <row r="268" spans="5:11" x14ac:dyDescent="0.25">
      <c r="K268" s="118">
        <f t="shared" si="3"/>
        <v>0</v>
      </c>
    </row>
    <row r="269" spans="5:11" x14ac:dyDescent="0.25">
      <c r="K269" s="118">
        <f t="shared" si="3"/>
        <v>0</v>
      </c>
    </row>
    <row r="270" spans="5:11" x14ac:dyDescent="0.25">
      <c r="K270" s="118">
        <f t="shared" si="3"/>
        <v>0</v>
      </c>
    </row>
    <row r="271" spans="5:11" x14ac:dyDescent="0.25">
      <c r="K271" s="118">
        <f t="shared" si="3"/>
        <v>0</v>
      </c>
    </row>
    <row r="272" spans="5:11" x14ac:dyDescent="0.25">
      <c r="K272" s="118">
        <f t="shared" si="3"/>
        <v>0</v>
      </c>
    </row>
    <row r="273" spans="11:11" x14ac:dyDescent="0.25">
      <c r="K273" s="118">
        <f t="shared" si="3"/>
        <v>0</v>
      </c>
    </row>
    <row r="274" spans="11:11" x14ac:dyDescent="0.25">
      <c r="K274" s="118">
        <f t="shared" si="3"/>
        <v>0</v>
      </c>
    </row>
    <row r="275" spans="11:11" x14ac:dyDescent="0.25">
      <c r="K275" s="118">
        <f t="shared" si="3"/>
        <v>0</v>
      </c>
    </row>
    <row r="276" spans="11:11" x14ac:dyDescent="0.25">
      <c r="K276" s="118">
        <f t="shared" si="3"/>
        <v>0</v>
      </c>
    </row>
    <row r="277" spans="11:11" x14ac:dyDescent="0.25">
      <c r="K277" s="118">
        <f t="shared" si="3"/>
        <v>0</v>
      </c>
    </row>
    <row r="278" spans="11:11" x14ac:dyDescent="0.25">
      <c r="K278" s="118">
        <f t="shared" si="3"/>
        <v>0</v>
      </c>
    </row>
    <row r="279" spans="11:11" x14ac:dyDescent="0.25">
      <c r="K279" s="118">
        <f t="shared" si="3"/>
        <v>0</v>
      </c>
    </row>
    <row r="280" spans="11:11" x14ac:dyDescent="0.25">
      <c r="K280" s="118">
        <f t="shared" si="3"/>
        <v>0</v>
      </c>
    </row>
    <row r="281" spans="11:11" x14ac:dyDescent="0.25">
      <c r="K281" s="118">
        <f t="shared" si="3"/>
        <v>0</v>
      </c>
    </row>
    <row r="282" spans="11:11" x14ac:dyDescent="0.25">
      <c r="K282" s="118">
        <f t="shared" si="3"/>
        <v>0</v>
      </c>
    </row>
    <row r="283" spans="11:11" x14ac:dyDescent="0.25">
      <c r="K283" s="118">
        <f t="shared" si="3"/>
        <v>0</v>
      </c>
    </row>
    <row r="284" spans="11:11" x14ac:dyDescent="0.25">
      <c r="K284" s="118">
        <f t="shared" si="3"/>
        <v>0</v>
      </c>
    </row>
    <row r="285" spans="11:11" x14ac:dyDescent="0.25">
      <c r="K285" s="118">
        <f t="shared" si="3"/>
        <v>0</v>
      </c>
    </row>
    <row r="286" spans="11:11" x14ac:dyDescent="0.25">
      <c r="K286" s="118">
        <f t="shared" si="3"/>
        <v>0</v>
      </c>
    </row>
    <row r="287" spans="11:11" x14ac:dyDescent="0.25">
      <c r="K287" s="118">
        <f t="shared" si="3"/>
        <v>0</v>
      </c>
    </row>
    <row r="288" spans="11:11" x14ac:dyDescent="0.25">
      <c r="K288" s="118">
        <f t="shared" si="3"/>
        <v>0</v>
      </c>
    </row>
    <row r="289" spans="11:11" x14ac:dyDescent="0.25">
      <c r="K289" s="118">
        <f t="shared" si="3"/>
        <v>0</v>
      </c>
    </row>
    <row r="290" spans="11:11" x14ac:dyDescent="0.25">
      <c r="K290" s="118">
        <f t="shared" si="3"/>
        <v>0</v>
      </c>
    </row>
    <row r="291" spans="11:11" x14ac:dyDescent="0.25">
      <c r="K291" s="118">
        <f t="shared" si="3"/>
        <v>0</v>
      </c>
    </row>
    <row r="292" spans="11:11" x14ac:dyDescent="0.25">
      <c r="K292" s="118">
        <f t="shared" si="3"/>
        <v>0</v>
      </c>
    </row>
    <row r="293" spans="11:11" x14ac:dyDescent="0.25">
      <c r="K293" s="118">
        <f t="shared" si="3"/>
        <v>0</v>
      </c>
    </row>
    <row r="294" spans="11:11" x14ac:dyDescent="0.25">
      <c r="K294" s="118">
        <f t="shared" si="3"/>
        <v>0</v>
      </c>
    </row>
    <row r="295" spans="11:11" x14ac:dyDescent="0.25">
      <c r="K295" s="118">
        <f t="shared" si="3"/>
        <v>0</v>
      </c>
    </row>
    <row r="296" spans="11:11" x14ac:dyDescent="0.25">
      <c r="K296" s="118">
        <f t="shared" si="3"/>
        <v>0</v>
      </c>
    </row>
    <row r="297" spans="11:11" x14ac:dyDescent="0.25">
      <c r="K297" s="118">
        <f t="shared" si="3"/>
        <v>0</v>
      </c>
    </row>
    <row r="298" spans="11:11" x14ac:dyDescent="0.25">
      <c r="K298" s="118">
        <f t="shared" si="3"/>
        <v>0</v>
      </c>
    </row>
    <row r="299" spans="11:11" x14ac:dyDescent="0.25">
      <c r="K299" s="118">
        <f t="shared" si="3"/>
        <v>0</v>
      </c>
    </row>
    <row r="300" spans="11:11" x14ac:dyDescent="0.25">
      <c r="K300" s="118">
        <f t="shared" si="3"/>
        <v>0</v>
      </c>
    </row>
    <row r="301" spans="11:11" x14ac:dyDescent="0.25">
      <c r="K301" s="118">
        <f t="shared" si="3"/>
        <v>0</v>
      </c>
    </row>
    <row r="302" spans="11:11" x14ac:dyDescent="0.25">
      <c r="K302" s="118">
        <f t="shared" si="3"/>
        <v>0</v>
      </c>
    </row>
    <row r="303" spans="11:11" x14ac:dyDescent="0.25">
      <c r="K303" s="118">
        <f t="shared" si="3"/>
        <v>0</v>
      </c>
    </row>
    <row r="304" spans="11:11" x14ac:dyDescent="0.25">
      <c r="K304" s="118">
        <f t="shared" si="3"/>
        <v>0</v>
      </c>
    </row>
    <row r="305" spans="11:11" x14ac:dyDescent="0.25">
      <c r="K305" s="118">
        <f t="shared" si="3"/>
        <v>0</v>
      </c>
    </row>
    <row r="306" spans="11:11" x14ac:dyDescent="0.25">
      <c r="K306" s="118">
        <f t="shared" si="3"/>
        <v>0</v>
      </c>
    </row>
    <row r="307" spans="11:11" x14ac:dyDescent="0.25">
      <c r="K307" s="118">
        <f t="shared" si="3"/>
        <v>0</v>
      </c>
    </row>
    <row r="308" spans="11:11" x14ac:dyDescent="0.25">
      <c r="K308" s="118">
        <f t="shared" si="3"/>
        <v>0</v>
      </c>
    </row>
    <row r="309" spans="11:11" x14ac:dyDescent="0.25">
      <c r="K309" s="118">
        <f t="shared" si="3"/>
        <v>0</v>
      </c>
    </row>
    <row r="310" spans="11:11" x14ac:dyDescent="0.25">
      <c r="K310" s="118">
        <f t="shared" si="3"/>
        <v>0</v>
      </c>
    </row>
    <row r="311" spans="11:11" x14ac:dyDescent="0.25">
      <c r="K311" s="118">
        <f t="shared" si="3"/>
        <v>0</v>
      </c>
    </row>
    <row r="312" spans="11:11" x14ac:dyDescent="0.25">
      <c r="K312" s="118">
        <f t="shared" si="3"/>
        <v>0</v>
      </c>
    </row>
    <row r="313" spans="11:11" x14ac:dyDescent="0.25">
      <c r="K313" s="118">
        <f t="shared" si="3"/>
        <v>0</v>
      </c>
    </row>
    <row r="314" spans="11:11" x14ac:dyDescent="0.25">
      <c r="K314" s="118">
        <f t="shared" si="3"/>
        <v>0</v>
      </c>
    </row>
    <row r="315" spans="11:11" x14ac:dyDescent="0.25">
      <c r="K315" s="118">
        <f t="shared" si="3"/>
        <v>0</v>
      </c>
    </row>
    <row r="316" spans="11:11" x14ac:dyDescent="0.25">
      <c r="K316" s="118">
        <f t="shared" si="3"/>
        <v>0</v>
      </c>
    </row>
    <row r="317" spans="11:11" x14ac:dyDescent="0.25">
      <c r="K317" s="118">
        <f t="shared" si="3"/>
        <v>0</v>
      </c>
    </row>
    <row r="318" spans="11:11" x14ac:dyDescent="0.25">
      <c r="K318" s="118">
        <f t="shared" si="3"/>
        <v>0</v>
      </c>
    </row>
    <row r="319" spans="11:11" x14ac:dyDescent="0.25">
      <c r="K319" s="118">
        <f t="shared" si="3"/>
        <v>0</v>
      </c>
    </row>
    <row r="320" spans="11:11" x14ac:dyDescent="0.25">
      <c r="K320" s="118">
        <f t="shared" si="3"/>
        <v>0</v>
      </c>
    </row>
    <row r="321" spans="11:11" x14ac:dyDescent="0.25">
      <c r="K321" s="118">
        <f t="shared" si="3"/>
        <v>0</v>
      </c>
    </row>
    <row r="322" spans="11:11" x14ac:dyDescent="0.25">
      <c r="K322" s="118">
        <f t="shared" si="3"/>
        <v>0</v>
      </c>
    </row>
    <row r="323" spans="11:11" x14ac:dyDescent="0.25">
      <c r="K323" s="118">
        <f t="shared" si="3"/>
        <v>0</v>
      </c>
    </row>
    <row r="324" spans="11:11" x14ac:dyDescent="0.25">
      <c r="K324" s="118">
        <f t="shared" si="3"/>
        <v>0</v>
      </c>
    </row>
    <row r="325" spans="11:11" x14ac:dyDescent="0.25">
      <c r="K325" s="118">
        <f t="shared" si="3"/>
        <v>0</v>
      </c>
    </row>
    <row r="326" spans="11:11" x14ac:dyDescent="0.25">
      <c r="K326" s="118">
        <f t="shared" si="3"/>
        <v>0</v>
      </c>
    </row>
    <row r="327" spans="11:11" x14ac:dyDescent="0.25">
      <c r="K327" s="118">
        <f t="shared" si="3"/>
        <v>0</v>
      </c>
    </row>
    <row r="328" spans="11:11" x14ac:dyDescent="0.25">
      <c r="K328" s="118">
        <f t="shared" si="3"/>
        <v>0</v>
      </c>
    </row>
    <row r="329" spans="11:11" x14ac:dyDescent="0.25">
      <c r="K329" s="118">
        <f t="shared" si="3"/>
        <v>0</v>
      </c>
    </row>
    <row r="330" spans="11:11" x14ac:dyDescent="0.25">
      <c r="K330" s="118">
        <f t="shared" ref="K330:K393" si="4">+J330/4.1635</f>
        <v>0</v>
      </c>
    </row>
    <row r="331" spans="11:11" x14ac:dyDescent="0.25">
      <c r="K331" s="118">
        <f t="shared" si="4"/>
        <v>0</v>
      </c>
    </row>
    <row r="332" spans="11:11" x14ac:dyDescent="0.25">
      <c r="K332" s="118">
        <f t="shared" si="4"/>
        <v>0</v>
      </c>
    </row>
    <row r="333" spans="11:11" x14ac:dyDescent="0.25">
      <c r="K333" s="118">
        <f t="shared" si="4"/>
        <v>0</v>
      </c>
    </row>
    <row r="334" spans="11:11" x14ac:dyDescent="0.25">
      <c r="K334" s="118">
        <f t="shared" si="4"/>
        <v>0</v>
      </c>
    </row>
    <row r="335" spans="11:11" x14ac:dyDescent="0.25">
      <c r="K335" s="118">
        <f t="shared" si="4"/>
        <v>0</v>
      </c>
    </row>
    <row r="336" spans="11:11" x14ac:dyDescent="0.25">
      <c r="K336" s="118">
        <f t="shared" si="4"/>
        <v>0</v>
      </c>
    </row>
    <row r="337" spans="11:11" x14ac:dyDescent="0.25">
      <c r="K337" s="118">
        <f t="shared" si="4"/>
        <v>0</v>
      </c>
    </row>
    <row r="338" spans="11:11" x14ac:dyDescent="0.25">
      <c r="K338" s="118">
        <f t="shared" si="4"/>
        <v>0</v>
      </c>
    </row>
    <row r="339" spans="11:11" x14ac:dyDescent="0.25">
      <c r="K339" s="118">
        <f t="shared" si="4"/>
        <v>0</v>
      </c>
    </row>
    <row r="340" spans="11:11" x14ac:dyDescent="0.25">
      <c r="K340" s="118">
        <f t="shared" si="4"/>
        <v>0</v>
      </c>
    </row>
    <row r="341" spans="11:11" x14ac:dyDescent="0.25">
      <c r="K341" s="118">
        <f t="shared" si="4"/>
        <v>0</v>
      </c>
    </row>
    <row r="342" spans="11:11" x14ac:dyDescent="0.25">
      <c r="K342" s="118">
        <f t="shared" si="4"/>
        <v>0</v>
      </c>
    </row>
    <row r="343" spans="11:11" x14ac:dyDescent="0.25">
      <c r="K343" s="118">
        <f t="shared" si="4"/>
        <v>0</v>
      </c>
    </row>
    <row r="344" spans="11:11" x14ac:dyDescent="0.25">
      <c r="K344" s="118">
        <f t="shared" si="4"/>
        <v>0</v>
      </c>
    </row>
    <row r="345" spans="11:11" x14ac:dyDescent="0.25">
      <c r="K345" s="118">
        <f t="shared" si="4"/>
        <v>0</v>
      </c>
    </row>
    <row r="346" spans="11:11" x14ac:dyDescent="0.25">
      <c r="K346" s="118">
        <f t="shared" si="4"/>
        <v>0</v>
      </c>
    </row>
    <row r="347" spans="11:11" x14ac:dyDescent="0.25">
      <c r="K347" s="118">
        <f t="shared" si="4"/>
        <v>0</v>
      </c>
    </row>
    <row r="348" spans="11:11" x14ac:dyDescent="0.25">
      <c r="K348" s="118">
        <f t="shared" si="4"/>
        <v>0</v>
      </c>
    </row>
    <row r="349" spans="11:11" x14ac:dyDescent="0.25">
      <c r="K349" s="118">
        <f t="shared" si="4"/>
        <v>0</v>
      </c>
    </row>
    <row r="350" spans="11:11" x14ac:dyDescent="0.25">
      <c r="K350" s="118">
        <f t="shared" si="4"/>
        <v>0</v>
      </c>
    </row>
    <row r="351" spans="11:11" x14ac:dyDescent="0.25">
      <c r="K351" s="118">
        <f t="shared" si="4"/>
        <v>0</v>
      </c>
    </row>
    <row r="352" spans="11:11" x14ac:dyDescent="0.25">
      <c r="K352" s="118">
        <f t="shared" si="4"/>
        <v>0</v>
      </c>
    </row>
    <row r="353" spans="11:11" x14ac:dyDescent="0.25">
      <c r="K353" s="118">
        <f t="shared" si="4"/>
        <v>0</v>
      </c>
    </row>
    <row r="354" spans="11:11" x14ac:dyDescent="0.25">
      <c r="K354" s="118">
        <f t="shared" si="4"/>
        <v>0</v>
      </c>
    </row>
    <row r="355" spans="11:11" x14ac:dyDescent="0.25">
      <c r="K355" s="118">
        <f t="shared" si="4"/>
        <v>0</v>
      </c>
    </row>
    <row r="356" spans="11:11" x14ac:dyDescent="0.25">
      <c r="K356" s="118">
        <f t="shared" si="4"/>
        <v>0</v>
      </c>
    </row>
    <row r="357" spans="11:11" x14ac:dyDescent="0.25">
      <c r="K357" s="118">
        <f t="shared" si="4"/>
        <v>0</v>
      </c>
    </row>
    <row r="358" spans="11:11" x14ac:dyDescent="0.25">
      <c r="K358" s="118">
        <f t="shared" si="4"/>
        <v>0</v>
      </c>
    </row>
    <row r="359" spans="11:11" x14ac:dyDescent="0.25">
      <c r="K359" s="118">
        <f t="shared" si="4"/>
        <v>0</v>
      </c>
    </row>
    <row r="360" spans="11:11" x14ac:dyDescent="0.25">
      <c r="K360" s="118">
        <f t="shared" si="4"/>
        <v>0</v>
      </c>
    </row>
    <row r="361" spans="11:11" x14ac:dyDescent="0.25">
      <c r="K361" s="118">
        <f t="shared" si="4"/>
        <v>0</v>
      </c>
    </row>
    <row r="362" spans="11:11" x14ac:dyDescent="0.25">
      <c r="K362" s="118">
        <f t="shared" si="4"/>
        <v>0</v>
      </c>
    </row>
    <row r="363" spans="11:11" x14ac:dyDescent="0.25">
      <c r="K363" s="118">
        <f t="shared" si="4"/>
        <v>0</v>
      </c>
    </row>
    <row r="364" spans="11:11" x14ac:dyDescent="0.25">
      <c r="K364" s="118">
        <f t="shared" si="4"/>
        <v>0</v>
      </c>
    </row>
    <row r="365" spans="11:11" x14ac:dyDescent="0.25">
      <c r="K365" s="118">
        <f t="shared" si="4"/>
        <v>0</v>
      </c>
    </row>
    <row r="366" spans="11:11" x14ac:dyDescent="0.25">
      <c r="K366" s="118">
        <f t="shared" si="4"/>
        <v>0</v>
      </c>
    </row>
    <row r="367" spans="11:11" x14ac:dyDescent="0.25">
      <c r="K367" s="118">
        <f t="shared" si="4"/>
        <v>0</v>
      </c>
    </row>
    <row r="368" spans="11:11" x14ac:dyDescent="0.25">
      <c r="K368" s="118">
        <f t="shared" si="4"/>
        <v>0</v>
      </c>
    </row>
    <row r="369" spans="11:11" x14ac:dyDescent="0.25">
      <c r="K369" s="118">
        <f t="shared" si="4"/>
        <v>0</v>
      </c>
    </row>
    <row r="370" spans="11:11" x14ac:dyDescent="0.25">
      <c r="K370" s="118">
        <f t="shared" si="4"/>
        <v>0</v>
      </c>
    </row>
    <row r="371" spans="11:11" x14ac:dyDescent="0.25">
      <c r="K371" s="118">
        <f t="shared" si="4"/>
        <v>0</v>
      </c>
    </row>
    <row r="372" spans="11:11" x14ac:dyDescent="0.25">
      <c r="K372" s="118">
        <f t="shared" si="4"/>
        <v>0</v>
      </c>
    </row>
    <row r="373" spans="11:11" x14ac:dyDescent="0.25">
      <c r="K373" s="118">
        <f t="shared" si="4"/>
        <v>0</v>
      </c>
    </row>
    <row r="374" spans="11:11" x14ac:dyDescent="0.25">
      <c r="K374" s="118">
        <f t="shared" si="4"/>
        <v>0</v>
      </c>
    </row>
    <row r="375" spans="11:11" x14ac:dyDescent="0.25">
      <c r="K375" s="118">
        <f t="shared" si="4"/>
        <v>0</v>
      </c>
    </row>
    <row r="376" spans="11:11" x14ac:dyDescent="0.25">
      <c r="K376" s="118">
        <f t="shared" si="4"/>
        <v>0</v>
      </c>
    </row>
    <row r="377" spans="11:11" x14ac:dyDescent="0.25">
      <c r="K377" s="118">
        <f t="shared" si="4"/>
        <v>0</v>
      </c>
    </row>
    <row r="378" spans="11:11" x14ac:dyDescent="0.25">
      <c r="K378" s="118">
        <f t="shared" si="4"/>
        <v>0</v>
      </c>
    </row>
    <row r="379" spans="11:11" x14ac:dyDescent="0.25">
      <c r="K379" s="118">
        <f t="shared" si="4"/>
        <v>0</v>
      </c>
    </row>
    <row r="380" spans="11:11" x14ac:dyDescent="0.25">
      <c r="K380" s="118">
        <f t="shared" si="4"/>
        <v>0</v>
      </c>
    </row>
    <row r="381" spans="11:11" x14ac:dyDescent="0.25">
      <c r="K381" s="118">
        <f t="shared" si="4"/>
        <v>0</v>
      </c>
    </row>
    <row r="382" spans="11:11" x14ac:dyDescent="0.25">
      <c r="K382" s="118">
        <f t="shared" si="4"/>
        <v>0</v>
      </c>
    </row>
    <row r="383" spans="11:11" x14ac:dyDescent="0.25">
      <c r="K383" s="118">
        <f t="shared" si="4"/>
        <v>0</v>
      </c>
    </row>
    <row r="384" spans="11:11" x14ac:dyDescent="0.25">
      <c r="K384" s="118">
        <f t="shared" si="4"/>
        <v>0</v>
      </c>
    </row>
    <row r="385" spans="11:11" x14ac:dyDescent="0.25">
      <c r="K385" s="118">
        <f t="shared" si="4"/>
        <v>0</v>
      </c>
    </row>
    <row r="386" spans="11:11" x14ac:dyDescent="0.25">
      <c r="K386" s="118">
        <f t="shared" si="4"/>
        <v>0</v>
      </c>
    </row>
    <row r="387" spans="11:11" x14ac:dyDescent="0.25">
      <c r="K387" s="118">
        <f t="shared" si="4"/>
        <v>0</v>
      </c>
    </row>
    <row r="388" spans="11:11" x14ac:dyDescent="0.25">
      <c r="K388" s="118">
        <f t="shared" si="4"/>
        <v>0</v>
      </c>
    </row>
    <row r="389" spans="11:11" x14ac:dyDescent="0.25">
      <c r="K389" s="118">
        <f t="shared" si="4"/>
        <v>0</v>
      </c>
    </row>
    <row r="390" spans="11:11" x14ac:dyDescent="0.25">
      <c r="K390" s="118">
        <f t="shared" si="4"/>
        <v>0</v>
      </c>
    </row>
    <row r="391" spans="11:11" x14ac:dyDescent="0.25">
      <c r="K391" s="118">
        <f t="shared" si="4"/>
        <v>0</v>
      </c>
    </row>
    <row r="392" spans="11:11" x14ac:dyDescent="0.25">
      <c r="K392" s="118">
        <f t="shared" si="4"/>
        <v>0</v>
      </c>
    </row>
    <row r="393" spans="11:11" x14ac:dyDescent="0.25">
      <c r="K393" s="118">
        <f t="shared" si="4"/>
        <v>0</v>
      </c>
    </row>
    <row r="394" spans="11:11" x14ac:dyDescent="0.25">
      <c r="K394" s="118">
        <f t="shared" ref="K394:K457" si="5">+J394/4.1635</f>
        <v>0</v>
      </c>
    </row>
    <row r="395" spans="11:11" x14ac:dyDescent="0.25">
      <c r="K395" s="118">
        <f t="shared" si="5"/>
        <v>0</v>
      </c>
    </row>
    <row r="396" spans="11:11" x14ac:dyDescent="0.25">
      <c r="K396" s="118">
        <f t="shared" si="5"/>
        <v>0</v>
      </c>
    </row>
    <row r="397" spans="11:11" x14ac:dyDescent="0.25">
      <c r="K397" s="118">
        <f t="shared" si="5"/>
        <v>0</v>
      </c>
    </row>
    <row r="398" spans="11:11" x14ac:dyDescent="0.25">
      <c r="K398" s="118">
        <f t="shared" si="5"/>
        <v>0</v>
      </c>
    </row>
    <row r="399" spans="11:11" x14ac:dyDescent="0.25">
      <c r="K399" s="118">
        <f t="shared" si="5"/>
        <v>0</v>
      </c>
    </row>
    <row r="400" spans="11:11" x14ac:dyDescent="0.25">
      <c r="K400" s="118">
        <f t="shared" si="5"/>
        <v>0</v>
      </c>
    </row>
    <row r="401" spans="11:11" x14ac:dyDescent="0.25">
      <c r="K401" s="118">
        <f t="shared" si="5"/>
        <v>0</v>
      </c>
    </row>
    <row r="402" spans="11:11" x14ac:dyDescent="0.25">
      <c r="K402" s="118">
        <f t="shared" si="5"/>
        <v>0</v>
      </c>
    </row>
    <row r="403" spans="11:11" x14ac:dyDescent="0.25">
      <c r="K403" s="118">
        <f t="shared" si="5"/>
        <v>0</v>
      </c>
    </row>
    <row r="404" spans="11:11" x14ac:dyDescent="0.25">
      <c r="K404" s="118">
        <f t="shared" si="5"/>
        <v>0</v>
      </c>
    </row>
    <row r="405" spans="11:11" x14ac:dyDescent="0.25">
      <c r="K405" s="118">
        <f t="shared" si="5"/>
        <v>0</v>
      </c>
    </row>
    <row r="406" spans="11:11" x14ac:dyDescent="0.25">
      <c r="K406" s="118">
        <f t="shared" si="5"/>
        <v>0</v>
      </c>
    </row>
    <row r="407" spans="11:11" x14ac:dyDescent="0.25">
      <c r="K407" s="118">
        <f t="shared" si="5"/>
        <v>0</v>
      </c>
    </row>
    <row r="408" spans="11:11" x14ac:dyDescent="0.25">
      <c r="K408" s="118">
        <f t="shared" si="5"/>
        <v>0</v>
      </c>
    </row>
    <row r="409" spans="11:11" x14ac:dyDescent="0.25">
      <c r="K409" s="118">
        <f t="shared" si="5"/>
        <v>0</v>
      </c>
    </row>
    <row r="410" spans="11:11" x14ac:dyDescent="0.25">
      <c r="K410" s="118">
        <f t="shared" si="5"/>
        <v>0</v>
      </c>
    </row>
    <row r="411" spans="11:11" x14ac:dyDescent="0.25">
      <c r="K411" s="118">
        <f t="shared" si="5"/>
        <v>0</v>
      </c>
    </row>
    <row r="412" spans="11:11" x14ac:dyDescent="0.25">
      <c r="K412" s="118">
        <f t="shared" si="5"/>
        <v>0</v>
      </c>
    </row>
    <row r="413" spans="11:11" x14ac:dyDescent="0.25">
      <c r="K413" s="118">
        <f t="shared" si="5"/>
        <v>0</v>
      </c>
    </row>
    <row r="414" spans="11:11" x14ac:dyDescent="0.25">
      <c r="K414" s="118">
        <f t="shared" si="5"/>
        <v>0</v>
      </c>
    </row>
    <row r="415" spans="11:11" x14ac:dyDescent="0.25">
      <c r="K415" s="118">
        <f t="shared" si="5"/>
        <v>0</v>
      </c>
    </row>
    <row r="416" spans="11:11" x14ac:dyDescent="0.25">
      <c r="K416" s="118">
        <f t="shared" si="5"/>
        <v>0</v>
      </c>
    </row>
    <row r="417" spans="11:11" x14ac:dyDescent="0.25">
      <c r="K417" s="118">
        <f t="shared" si="5"/>
        <v>0</v>
      </c>
    </row>
    <row r="418" spans="11:11" x14ac:dyDescent="0.25">
      <c r="K418" s="118">
        <f t="shared" si="5"/>
        <v>0</v>
      </c>
    </row>
    <row r="419" spans="11:11" x14ac:dyDescent="0.25">
      <c r="K419" s="118">
        <f t="shared" si="5"/>
        <v>0</v>
      </c>
    </row>
    <row r="420" spans="11:11" x14ac:dyDescent="0.25">
      <c r="K420" s="118">
        <f t="shared" si="5"/>
        <v>0</v>
      </c>
    </row>
    <row r="421" spans="11:11" x14ac:dyDescent="0.25">
      <c r="K421" s="118">
        <f t="shared" si="5"/>
        <v>0</v>
      </c>
    </row>
    <row r="422" spans="11:11" x14ac:dyDescent="0.25">
      <c r="K422" s="118">
        <f t="shared" si="5"/>
        <v>0</v>
      </c>
    </row>
    <row r="423" spans="11:11" x14ac:dyDescent="0.25">
      <c r="K423" s="118">
        <f t="shared" si="5"/>
        <v>0</v>
      </c>
    </row>
    <row r="424" spans="11:11" x14ac:dyDescent="0.25">
      <c r="K424" s="118">
        <f t="shared" si="5"/>
        <v>0</v>
      </c>
    </row>
    <row r="425" spans="11:11" x14ac:dyDescent="0.25">
      <c r="K425" s="118">
        <f t="shared" si="5"/>
        <v>0</v>
      </c>
    </row>
    <row r="426" spans="11:11" x14ac:dyDescent="0.25">
      <c r="K426" s="118">
        <f t="shared" si="5"/>
        <v>0</v>
      </c>
    </row>
    <row r="427" spans="11:11" x14ac:dyDescent="0.25">
      <c r="K427" s="118">
        <f t="shared" si="5"/>
        <v>0</v>
      </c>
    </row>
    <row r="428" spans="11:11" x14ac:dyDescent="0.25">
      <c r="K428" s="118">
        <f t="shared" si="5"/>
        <v>0</v>
      </c>
    </row>
    <row r="429" spans="11:11" x14ac:dyDescent="0.25">
      <c r="K429" s="118">
        <f t="shared" si="5"/>
        <v>0</v>
      </c>
    </row>
    <row r="430" spans="11:11" x14ac:dyDescent="0.25">
      <c r="K430" s="118">
        <f t="shared" si="5"/>
        <v>0</v>
      </c>
    </row>
    <row r="431" spans="11:11" x14ac:dyDescent="0.25">
      <c r="K431" s="118">
        <f t="shared" si="5"/>
        <v>0</v>
      </c>
    </row>
    <row r="432" spans="11:11" x14ac:dyDescent="0.25">
      <c r="K432" s="118">
        <f t="shared" si="5"/>
        <v>0</v>
      </c>
    </row>
    <row r="433" spans="11:11" x14ac:dyDescent="0.25">
      <c r="K433" s="118">
        <f t="shared" si="5"/>
        <v>0</v>
      </c>
    </row>
    <row r="434" spans="11:11" x14ac:dyDescent="0.25">
      <c r="K434" s="118">
        <f t="shared" si="5"/>
        <v>0</v>
      </c>
    </row>
    <row r="435" spans="11:11" x14ac:dyDescent="0.25">
      <c r="K435" s="118">
        <f t="shared" si="5"/>
        <v>0</v>
      </c>
    </row>
    <row r="436" spans="11:11" x14ac:dyDescent="0.25">
      <c r="K436" s="118">
        <f t="shared" si="5"/>
        <v>0</v>
      </c>
    </row>
    <row r="437" spans="11:11" x14ac:dyDescent="0.25">
      <c r="K437" s="118">
        <f t="shared" si="5"/>
        <v>0</v>
      </c>
    </row>
    <row r="438" spans="11:11" x14ac:dyDescent="0.25">
      <c r="K438" s="118">
        <f t="shared" si="5"/>
        <v>0</v>
      </c>
    </row>
    <row r="439" spans="11:11" x14ac:dyDescent="0.25">
      <c r="K439" s="118">
        <f t="shared" si="5"/>
        <v>0</v>
      </c>
    </row>
    <row r="440" spans="11:11" x14ac:dyDescent="0.25">
      <c r="K440" s="118">
        <f t="shared" si="5"/>
        <v>0</v>
      </c>
    </row>
    <row r="441" spans="11:11" x14ac:dyDescent="0.25">
      <c r="K441" s="118">
        <f t="shared" si="5"/>
        <v>0</v>
      </c>
    </row>
    <row r="442" spans="11:11" x14ac:dyDescent="0.25">
      <c r="K442" s="118">
        <f t="shared" si="5"/>
        <v>0</v>
      </c>
    </row>
    <row r="443" spans="11:11" x14ac:dyDescent="0.25">
      <c r="K443" s="118">
        <f t="shared" si="5"/>
        <v>0</v>
      </c>
    </row>
    <row r="444" spans="11:11" x14ac:dyDescent="0.25">
      <c r="K444" s="118">
        <f t="shared" si="5"/>
        <v>0</v>
      </c>
    </row>
    <row r="445" spans="11:11" x14ac:dyDescent="0.25">
      <c r="K445" s="118">
        <f t="shared" si="5"/>
        <v>0</v>
      </c>
    </row>
    <row r="446" spans="11:11" x14ac:dyDescent="0.25">
      <c r="K446" s="118">
        <f t="shared" si="5"/>
        <v>0</v>
      </c>
    </row>
    <row r="447" spans="11:11" x14ac:dyDescent="0.25">
      <c r="K447" s="118">
        <f t="shared" si="5"/>
        <v>0</v>
      </c>
    </row>
    <row r="448" spans="11:11" x14ac:dyDescent="0.25">
      <c r="K448" s="118">
        <f t="shared" si="5"/>
        <v>0</v>
      </c>
    </row>
    <row r="449" spans="11:11" x14ac:dyDescent="0.25">
      <c r="K449" s="118">
        <f t="shared" si="5"/>
        <v>0</v>
      </c>
    </row>
    <row r="450" spans="11:11" x14ac:dyDescent="0.25">
      <c r="K450" s="118">
        <f t="shared" si="5"/>
        <v>0</v>
      </c>
    </row>
    <row r="451" spans="11:11" x14ac:dyDescent="0.25">
      <c r="K451" s="118">
        <f t="shared" si="5"/>
        <v>0</v>
      </c>
    </row>
    <row r="452" spans="11:11" x14ac:dyDescent="0.25">
      <c r="K452" s="118">
        <f t="shared" si="5"/>
        <v>0</v>
      </c>
    </row>
    <row r="453" spans="11:11" x14ac:dyDescent="0.25">
      <c r="K453" s="118">
        <f t="shared" si="5"/>
        <v>0</v>
      </c>
    </row>
    <row r="454" spans="11:11" x14ac:dyDescent="0.25">
      <c r="K454" s="118">
        <f t="shared" si="5"/>
        <v>0</v>
      </c>
    </row>
    <row r="455" spans="11:11" x14ac:dyDescent="0.25">
      <c r="K455" s="118">
        <f t="shared" si="5"/>
        <v>0</v>
      </c>
    </row>
    <row r="456" spans="11:11" x14ac:dyDescent="0.25">
      <c r="K456" s="118">
        <f t="shared" si="5"/>
        <v>0</v>
      </c>
    </row>
    <row r="457" spans="11:11" x14ac:dyDescent="0.25">
      <c r="K457" s="118">
        <f t="shared" si="5"/>
        <v>0</v>
      </c>
    </row>
    <row r="458" spans="11:11" x14ac:dyDescent="0.25">
      <c r="K458" s="118">
        <f t="shared" ref="K458:K521" si="6">+J458/4.1635</f>
        <v>0</v>
      </c>
    </row>
    <row r="459" spans="11:11" x14ac:dyDescent="0.25">
      <c r="K459" s="118">
        <f t="shared" si="6"/>
        <v>0</v>
      </c>
    </row>
    <row r="460" spans="11:11" x14ac:dyDescent="0.25">
      <c r="K460" s="118">
        <f t="shared" si="6"/>
        <v>0</v>
      </c>
    </row>
    <row r="461" spans="11:11" x14ac:dyDescent="0.25">
      <c r="K461" s="118">
        <f t="shared" si="6"/>
        <v>0</v>
      </c>
    </row>
    <row r="462" spans="11:11" x14ac:dyDescent="0.25">
      <c r="K462" s="118">
        <f t="shared" si="6"/>
        <v>0</v>
      </c>
    </row>
    <row r="463" spans="11:11" x14ac:dyDescent="0.25">
      <c r="K463" s="118">
        <f t="shared" si="6"/>
        <v>0</v>
      </c>
    </row>
    <row r="464" spans="11:11" x14ac:dyDescent="0.25">
      <c r="K464" s="118">
        <f t="shared" si="6"/>
        <v>0</v>
      </c>
    </row>
    <row r="465" spans="11:11" x14ac:dyDescent="0.25">
      <c r="K465" s="118">
        <f t="shared" si="6"/>
        <v>0</v>
      </c>
    </row>
    <row r="466" spans="11:11" x14ac:dyDescent="0.25">
      <c r="K466" s="118">
        <f t="shared" si="6"/>
        <v>0</v>
      </c>
    </row>
    <row r="467" spans="11:11" x14ac:dyDescent="0.25">
      <c r="K467" s="118">
        <f t="shared" si="6"/>
        <v>0</v>
      </c>
    </row>
    <row r="468" spans="11:11" x14ac:dyDescent="0.25">
      <c r="K468" s="118">
        <f t="shared" si="6"/>
        <v>0</v>
      </c>
    </row>
    <row r="469" spans="11:11" x14ac:dyDescent="0.25">
      <c r="K469" s="118">
        <f t="shared" si="6"/>
        <v>0</v>
      </c>
    </row>
    <row r="470" spans="11:11" x14ac:dyDescent="0.25">
      <c r="K470" s="118">
        <f t="shared" si="6"/>
        <v>0</v>
      </c>
    </row>
    <row r="471" spans="11:11" x14ac:dyDescent="0.25">
      <c r="K471" s="118">
        <f t="shared" si="6"/>
        <v>0</v>
      </c>
    </row>
    <row r="472" spans="11:11" x14ac:dyDescent="0.25">
      <c r="K472" s="118">
        <f t="shared" si="6"/>
        <v>0</v>
      </c>
    </row>
    <row r="473" spans="11:11" x14ac:dyDescent="0.25">
      <c r="K473" s="118">
        <f t="shared" si="6"/>
        <v>0</v>
      </c>
    </row>
    <row r="474" spans="11:11" x14ac:dyDescent="0.25">
      <c r="K474" s="118">
        <f t="shared" si="6"/>
        <v>0</v>
      </c>
    </row>
    <row r="475" spans="11:11" x14ac:dyDescent="0.25">
      <c r="K475" s="118">
        <f t="shared" si="6"/>
        <v>0</v>
      </c>
    </row>
    <row r="476" spans="11:11" x14ac:dyDescent="0.25">
      <c r="K476" s="118">
        <f t="shared" si="6"/>
        <v>0</v>
      </c>
    </row>
    <row r="477" spans="11:11" x14ac:dyDescent="0.25">
      <c r="K477" s="118">
        <f t="shared" si="6"/>
        <v>0</v>
      </c>
    </row>
    <row r="478" spans="11:11" x14ac:dyDescent="0.25">
      <c r="K478" s="118">
        <f t="shared" si="6"/>
        <v>0</v>
      </c>
    </row>
    <row r="479" spans="11:11" x14ac:dyDescent="0.25">
      <c r="K479" s="118">
        <f t="shared" si="6"/>
        <v>0</v>
      </c>
    </row>
    <row r="480" spans="11:11" x14ac:dyDescent="0.25">
      <c r="K480" s="118">
        <f t="shared" si="6"/>
        <v>0</v>
      </c>
    </row>
    <row r="481" spans="11:11" x14ac:dyDescent="0.25">
      <c r="K481" s="118">
        <f t="shared" si="6"/>
        <v>0</v>
      </c>
    </row>
    <row r="482" spans="11:11" x14ac:dyDescent="0.25">
      <c r="K482" s="118">
        <f t="shared" si="6"/>
        <v>0</v>
      </c>
    </row>
    <row r="483" spans="11:11" x14ac:dyDescent="0.25">
      <c r="K483" s="118">
        <f t="shared" si="6"/>
        <v>0</v>
      </c>
    </row>
    <row r="484" spans="11:11" x14ac:dyDescent="0.25">
      <c r="K484" s="118">
        <f t="shared" si="6"/>
        <v>0</v>
      </c>
    </row>
    <row r="485" spans="11:11" x14ac:dyDescent="0.25">
      <c r="K485" s="118">
        <f t="shared" si="6"/>
        <v>0</v>
      </c>
    </row>
    <row r="486" spans="11:11" x14ac:dyDescent="0.25">
      <c r="K486" s="118">
        <f t="shared" si="6"/>
        <v>0</v>
      </c>
    </row>
    <row r="487" spans="11:11" x14ac:dyDescent="0.25">
      <c r="K487" s="118">
        <f t="shared" si="6"/>
        <v>0</v>
      </c>
    </row>
    <row r="488" spans="11:11" x14ac:dyDescent="0.25">
      <c r="K488" s="118">
        <f t="shared" si="6"/>
        <v>0</v>
      </c>
    </row>
    <row r="489" spans="11:11" x14ac:dyDescent="0.25">
      <c r="K489" s="118">
        <f t="shared" si="6"/>
        <v>0</v>
      </c>
    </row>
    <row r="490" spans="11:11" x14ac:dyDescent="0.25">
      <c r="K490" s="118">
        <f t="shared" si="6"/>
        <v>0</v>
      </c>
    </row>
    <row r="491" spans="11:11" x14ac:dyDescent="0.25">
      <c r="K491" s="118">
        <f t="shared" si="6"/>
        <v>0</v>
      </c>
    </row>
    <row r="492" spans="11:11" x14ac:dyDescent="0.25">
      <c r="K492" s="118">
        <f t="shared" si="6"/>
        <v>0</v>
      </c>
    </row>
    <row r="493" spans="11:11" x14ac:dyDescent="0.25">
      <c r="K493" s="118">
        <f t="shared" si="6"/>
        <v>0</v>
      </c>
    </row>
    <row r="494" spans="11:11" x14ac:dyDescent="0.25">
      <c r="K494" s="118">
        <f t="shared" si="6"/>
        <v>0</v>
      </c>
    </row>
    <row r="495" spans="11:11" x14ac:dyDescent="0.25">
      <c r="K495" s="118">
        <f t="shared" si="6"/>
        <v>0</v>
      </c>
    </row>
    <row r="496" spans="11:11" x14ac:dyDescent="0.25">
      <c r="K496" s="118">
        <f t="shared" si="6"/>
        <v>0</v>
      </c>
    </row>
    <row r="497" spans="11:11" x14ac:dyDescent="0.25">
      <c r="K497" s="118">
        <f t="shared" si="6"/>
        <v>0</v>
      </c>
    </row>
    <row r="498" spans="11:11" x14ac:dyDescent="0.25">
      <c r="K498" s="118">
        <f t="shared" si="6"/>
        <v>0</v>
      </c>
    </row>
    <row r="499" spans="11:11" x14ac:dyDescent="0.25">
      <c r="K499" s="118">
        <f t="shared" si="6"/>
        <v>0</v>
      </c>
    </row>
    <row r="500" spans="11:11" x14ac:dyDescent="0.25">
      <c r="K500" s="118">
        <f t="shared" si="6"/>
        <v>0</v>
      </c>
    </row>
    <row r="501" spans="11:11" x14ac:dyDescent="0.25">
      <c r="K501" s="118">
        <f t="shared" si="6"/>
        <v>0</v>
      </c>
    </row>
    <row r="502" spans="11:11" x14ac:dyDescent="0.25">
      <c r="K502" s="118">
        <f t="shared" si="6"/>
        <v>0</v>
      </c>
    </row>
    <row r="503" spans="11:11" x14ac:dyDescent="0.25">
      <c r="K503" s="118">
        <f t="shared" si="6"/>
        <v>0</v>
      </c>
    </row>
    <row r="504" spans="11:11" x14ac:dyDescent="0.25">
      <c r="K504" s="118">
        <f t="shared" si="6"/>
        <v>0</v>
      </c>
    </row>
    <row r="505" spans="11:11" x14ac:dyDescent="0.25">
      <c r="K505" s="118">
        <f t="shared" si="6"/>
        <v>0</v>
      </c>
    </row>
    <row r="506" spans="11:11" x14ac:dyDescent="0.25">
      <c r="K506" s="118">
        <f t="shared" si="6"/>
        <v>0</v>
      </c>
    </row>
    <row r="507" spans="11:11" x14ac:dyDescent="0.25">
      <c r="K507" s="118">
        <f t="shared" si="6"/>
        <v>0</v>
      </c>
    </row>
    <row r="508" spans="11:11" x14ac:dyDescent="0.25">
      <c r="K508" s="118">
        <f t="shared" si="6"/>
        <v>0</v>
      </c>
    </row>
    <row r="509" spans="11:11" x14ac:dyDescent="0.25">
      <c r="K509" s="118">
        <f t="shared" si="6"/>
        <v>0</v>
      </c>
    </row>
    <row r="510" spans="11:11" x14ac:dyDescent="0.25">
      <c r="K510" s="118">
        <f t="shared" si="6"/>
        <v>0</v>
      </c>
    </row>
    <row r="511" spans="11:11" x14ac:dyDescent="0.25">
      <c r="K511" s="118">
        <f t="shared" si="6"/>
        <v>0</v>
      </c>
    </row>
    <row r="512" spans="11:11" x14ac:dyDescent="0.25">
      <c r="K512" s="118">
        <f t="shared" si="6"/>
        <v>0</v>
      </c>
    </row>
    <row r="513" spans="11:11" x14ac:dyDescent="0.25">
      <c r="K513" s="118">
        <f t="shared" si="6"/>
        <v>0</v>
      </c>
    </row>
    <row r="514" spans="11:11" x14ac:dyDescent="0.25">
      <c r="K514" s="118">
        <f t="shared" si="6"/>
        <v>0</v>
      </c>
    </row>
    <row r="515" spans="11:11" x14ac:dyDescent="0.25">
      <c r="K515" s="118">
        <f t="shared" si="6"/>
        <v>0</v>
      </c>
    </row>
    <row r="516" spans="11:11" x14ac:dyDescent="0.25">
      <c r="K516" s="118">
        <f t="shared" si="6"/>
        <v>0</v>
      </c>
    </row>
    <row r="517" spans="11:11" x14ac:dyDescent="0.25">
      <c r="K517" s="118">
        <f t="shared" si="6"/>
        <v>0</v>
      </c>
    </row>
    <row r="518" spans="11:11" x14ac:dyDescent="0.25">
      <c r="K518" s="118">
        <f t="shared" si="6"/>
        <v>0</v>
      </c>
    </row>
    <row r="519" spans="11:11" x14ac:dyDescent="0.25">
      <c r="K519" s="118">
        <f t="shared" si="6"/>
        <v>0</v>
      </c>
    </row>
    <row r="520" spans="11:11" x14ac:dyDescent="0.25">
      <c r="K520" s="118">
        <f t="shared" si="6"/>
        <v>0</v>
      </c>
    </row>
    <row r="521" spans="11:11" x14ac:dyDescent="0.25">
      <c r="K521" s="118">
        <f t="shared" si="6"/>
        <v>0</v>
      </c>
    </row>
    <row r="522" spans="11:11" x14ac:dyDescent="0.25">
      <c r="K522" s="118">
        <f t="shared" ref="K522:K585" si="7">+J522/4.1635</f>
        <v>0</v>
      </c>
    </row>
    <row r="523" spans="11:11" x14ac:dyDescent="0.25">
      <c r="K523" s="118">
        <f t="shared" si="7"/>
        <v>0</v>
      </c>
    </row>
    <row r="524" spans="11:11" x14ac:dyDescent="0.25">
      <c r="K524" s="118">
        <f t="shared" si="7"/>
        <v>0</v>
      </c>
    </row>
    <row r="525" spans="11:11" x14ac:dyDescent="0.25">
      <c r="K525" s="118">
        <f t="shared" si="7"/>
        <v>0</v>
      </c>
    </row>
    <row r="526" spans="11:11" x14ac:dyDescent="0.25">
      <c r="K526" s="118">
        <f t="shared" si="7"/>
        <v>0</v>
      </c>
    </row>
    <row r="527" spans="11:11" x14ac:dyDescent="0.25">
      <c r="K527" s="118">
        <f t="shared" si="7"/>
        <v>0</v>
      </c>
    </row>
    <row r="528" spans="11:11" x14ac:dyDescent="0.25">
      <c r="K528" s="118">
        <f t="shared" si="7"/>
        <v>0</v>
      </c>
    </row>
    <row r="529" spans="11:11" x14ac:dyDescent="0.25">
      <c r="K529" s="118">
        <f t="shared" si="7"/>
        <v>0</v>
      </c>
    </row>
    <row r="530" spans="11:11" x14ac:dyDescent="0.25">
      <c r="K530" s="118">
        <f t="shared" si="7"/>
        <v>0</v>
      </c>
    </row>
    <row r="531" spans="11:11" x14ac:dyDescent="0.25">
      <c r="K531" s="118">
        <f t="shared" si="7"/>
        <v>0</v>
      </c>
    </row>
    <row r="532" spans="11:11" x14ac:dyDescent="0.25">
      <c r="K532" s="118">
        <f t="shared" si="7"/>
        <v>0</v>
      </c>
    </row>
    <row r="533" spans="11:11" x14ac:dyDescent="0.25">
      <c r="K533" s="118">
        <f t="shared" si="7"/>
        <v>0</v>
      </c>
    </row>
    <row r="534" spans="11:11" x14ac:dyDescent="0.25">
      <c r="K534" s="118">
        <f t="shared" si="7"/>
        <v>0</v>
      </c>
    </row>
    <row r="535" spans="11:11" x14ac:dyDescent="0.25">
      <c r="K535" s="118">
        <f t="shared" si="7"/>
        <v>0</v>
      </c>
    </row>
    <row r="536" spans="11:11" x14ac:dyDescent="0.25">
      <c r="K536" s="118">
        <f t="shared" si="7"/>
        <v>0</v>
      </c>
    </row>
    <row r="537" spans="11:11" x14ac:dyDescent="0.25">
      <c r="K537" s="118">
        <f t="shared" si="7"/>
        <v>0</v>
      </c>
    </row>
    <row r="538" spans="11:11" x14ac:dyDescent="0.25">
      <c r="K538" s="118">
        <f t="shared" si="7"/>
        <v>0</v>
      </c>
    </row>
    <row r="539" spans="11:11" x14ac:dyDescent="0.25">
      <c r="K539" s="118">
        <f t="shared" si="7"/>
        <v>0</v>
      </c>
    </row>
    <row r="540" spans="11:11" x14ac:dyDescent="0.25">
      <c r="K540" s="118">
        <f t="shared" si="7"/>
        <v>0</v>
      </c>
    </row>
    <row r="541" spans="11:11" x14ac:dyDescent="0.25">
      <c r="K541" s="118">
        <f t="shared" si="7"/>
        <v>0</v>
      </c>
    </row>
    <row r="542" spans="11:11" x14ac:dyDescent="0.25">
      <c r="K542" s="118">
        <f t="shared" si="7"/>
        <v>0</v>
      </c>
    </row>
    <row r="543" spans="11:11" x14ac:dyDescent="0.25">
      <c r="K543" s="118">
        <f t="shared" si="7"/>
        <v>0</v>
      </c>
    </row>
    <row r="544" spans="11:11" x14ac:dyDescent="0.25">
      <c r="K544" s="118">
        <f t="shared" si="7"/>
        <v>0</v>
      </c>
    </row>
    <row r="545" spans="11:11" x14ac:dyDescent="0.25">
      <c r="K545" s="118">
        <f t="shared" si="7"/>
        <v>0</v>
      </c>
    </row>
    <row r="546" spans="11:11" x14ac:dyDescent="0.25">
      <c r="K546" s="118">
        <f t="shared" si="7"/>
        <v>0</v>
      </c>
    </row>
    <row r="547" spans="11:11" x14ac:dyDescent="0.25">
      <c r="K547" s="118">
        <f t="shared" si="7"/>
        <v>0</v>
      </c>
    </row>
    <row r="548" spans="11:11" x14ac:dyDescent="0.25">
      <c r="K548" s="118">
        <f t="shared" si="7"/>
        <v>0</v>
      </c>
    </row>
    <row r="549" spans="11:11" x14ac:dyDescent="0.25">
      <c r="K549" s="118">
        <f t="shared" si="7"/>
        <v>0</v>
      </c>
    </row>
    <row r="550" spans="11:11" x14ac:dyDescent="0.25">
      <c r="K550" s="118">
        <f t="shared" si="7"/>
        <v>0</v>
      </c>
    </row>
    <row r="551" spans="11:11" x14ac:dyDescent="0.25">
      <c r="K551" s="118">
        <f t="shared" si="7"/>
        <v>0</v>
      </c>
    </row>
    <row r="552" spans="11:11" x14ac:dyDescent="0.25">
      <c r="K552" s="118">
        <f t="shared" si="7"/>
        <v>0</v>
      </c>
    </row>
    <row r="553" spans="11:11" x14ac:dyDescent="0.25">
      <c r="K553" s="118">
        <f t="shared" si="7"/>
        <v>0</v>
      </c>
    </row>
    <row r="554" spans="11:11" x14ac:dyDescent="0.25">
      <c r="K554" s="118">
        <f t="shared" si="7"/>
        <v>0</v>
      </c>
    </row>
    <row r="555" spans="11:11" x14ac:dyDescent="0.25">
      <c r="K555" s="118">
        <f t="shared" si="7"/>
        <v>0</v>
      </c>
    </row>
    <row r="556" spans="11:11" x14ac:dyDescent="0.25">
      <c r="K556" s="118">
        <f t="shared" si="7"/>
        <v>0</v>
      </c>
    </row>
    <row r="557" spans="11:11" x14ac:dyDescent="0.25">
      <c r="K557" s="118">
        <f t="shared" si="7"/>
        <v>0</v>
      </c>
    </row>
    <row r="558" spans="11:11" x14ac:dyDescent="0.25">
      <c r="K558" s="118">
        <f t="shared" si="7"/>
        <v>0</v>
      </c>
    </row>
    <row r="559" spans="11:11" x14ac:dyDescent="0.25">
      <c r="K559" s="118">
        <f t="shared" si="7"/>
        <v>0</v>
      </c>
    </row>
    <row r="560" spans="11:11" x14ac:dyDescent="0.25">
      <c r="K560" s="118">
        <f t="shared" si="7"/>
        <v>0</v>
      </c>
    </row>
    <row r="561" spans="11:11" x14ac:dyDescent="0.25">
      <c r="K561" s="118">
        <f t="shared" si="7"/>
        <v>0</v>
      </c>
    </row>
    <row r="562" spans="11:11" x14ac:dyDescent="0.25">
      <c r="K562" s="118">
        <f t="shared" si="7"/>
        <v>0</v>
      </c>
    </row>
    <row r="563" spans="11:11" x14ac:dyDescent="0.25">
      <c r="K563" s="118">
        <f t="shared" si="7"/>
        <v>0</v>
      </c>
    </row>
    <row r="564" spans="11:11" x14ac:dyDescent="0.25">
      <c r="K564" s="118">
        <f t="shared" si="7"/>
        <v>0</v>
      </c>
    </row>
    <row r="565" spans="11:11" x14ac:dyDescent="0.25">
      <c r="K565" s="118">
        <f t="shared" si="7"/>
        <v>0</v>
      </c>
    </row>
    <row r="566" spans="11:11" x14ac:dyDescent="0.25">
      <c r="K566" s="118">
        <f t="shared" si="7"/>
        <v>0</v>
      </c>
    </row>
    <row r="567" spans="11:11" x14ac:dyDescent="0.25">
      <c r="K567" s="118">
        <f t="shared" si="7"/>
        <v>0</v>
      </c>
    </row>
    <row r="568" spans="11:11" x14ac:dyDescent="0.25">
      <c r="K568" s="118">
        <f t="shared" si="7"/>
        <v>0</v>
      </c>
    </row>
    <row r="569" spans="11:11" x14ac:dyDescent="0.25">
      <c r="K569" s="118">
        <f t="shared" si="7"/>
        <v>0</v>
      </c>
    </row>
    <row r="570" spans="11:11" x14ac:dyDescent="0.25">
      <c r="K570" s="118">
        <f t="shared" si="7"/>
        <v>0</v>
      </c>
    </row>
    <row r="571" spans="11:11" x14ac:dyDescent="0.25">
      <c r="K571" s="118">
        <f t="shared" si="7"/>
        <v>0</v>
      </c>
    </row>
    <row r="572" spans="11:11" x14ac:dyDescent="0.25">
      <c r="K572" s="118">
        <f t="shared" si="7"/>
        <v>0</v>
      </c>
    </row>
    <row r="573" spans="11:11" x14ac:dyDescent="0.25">
      <c r="K573" s="118">
        <f t="shared" si="7"/>
        <v>0</v>
      </c>
    </row>
    <row r="574" spans="11:11" x14ac:dyDescent="0.25">
      <c r="K574" s="118">
        <f t="shared" si="7"/>
        <v>0</v>
      </c>
    </row>
    <row r="575" spans="11:11" x14ac:dyDescent="0.25">
      <c r="K575" s="118">
        <f t="shared" si="7"/>
        <v>0</v>
      </c>
    </row>
    <row r="576" spans="11:11" x14ac:dyDescent="0.25">
      <c r="K576" s="118">
        <f t="shared" si="7"/>
        <v>0</v>
      </c>
    </row>
    <row r="577" spans="11:11" x14ac:dyDescent="0.25">
      <c r="K577" s="118">
        <f t="shared" si="7"/>
        <v>0</v>
      </c>
    </row>
    <row r="578" spans="11:11" x14ac:dyDescent="0.25">
      <c r="K578" s="118">
        <f t="shared" si="7"/>
        <v>0</v>
      </c>
    </row>
    <row r="579" spans="11:11" x14ac:dyDescent="0.25">
      <c r="K579" s="118">
        <f t="shared" si="7"/>
        <v>0</v>
      </c>
    </row>
    <row r="580" spans="11:11" x14ac:dyDescent="0.25">
      <c r="K580" s="118">
        <f t="shared" si="7"/>
        <v>0</v>
      </c>
    </row>
    <row r="581" spans="11:11" x14ac:dyDescent="0.25">
      <c r="K581" s="118">
        <f t="shared" si="7"/>
        <v>0</v>
      </c>
    </row>
    <row r="582" spans="11:11" x14ac:dyDescent="0.25">
      <c r="K582" s="118">
        <f t="shared" si="7"/>
        <v>0</v>
      </c>
    </row>
    <row r="583" spans="11:11" x14ac:dyDescent="0.25">
      <c r="K583" s="118">
        <f t="shared" si="7"/>
        <v>0</v>
      </c>
    </row>
    <row r="584" spans="11:11" x14ac:dyDescent="0.25">
      <c r="K584" s="118">
        <f t="shared" si="7"/>
        <v>0</v>
      </c>
    </row>
    <row r="585" spans="11:11" x14ac:dyDescent="0.25">
      <c r="K585" s="118">
        <f t="shared" si="7"/>
        <v>0</v>
      </c>
    </row>
    <row r="586" spans="11:11" x14ac:dyDescent="0.25">
      <c r="K586" s="118">
        <f t="shared" ref="K586:K649" si="8">+J586/4.1635</f>
        <v>0</v>
      </c>
    </row>
    <row r="587" spans="11:11" x14ac:dyDescent="0.25">
      <c r="K587" s="118">
        <f t="shared" si="8"/>
        <v>0</v>
      </c>
    </row>
    <row r="588" spans="11:11" x14ac:dyDescent="0.25">
      <c r="K588" s="118">
        <f t="shared" si="8"/>
        <v>0</v>
      </c>
    </row>
    <row r="589" spans="11:11" x14ac:dyDescent="0.25">
      <c r="K589" s="118">
        <f t="shared" si="8"/>
        <v>0</v>
      </c>
    </row>
    <row r="590" spans="11:11" x14ac:dyDescent="0.25">
      <c r="K590" s="118">
        <f t="shared" si="8"/>
        <v>0</v>
      </c>
    </row>
    <row r="591" spans="11:11" x14ac:dyDescent="0.25">
      <c r="K591" s="118">
        <f t="shared" si="8"/>
        <v>0</v>
      </c>
    </row>
    <row r="592" spans="11:11" x14ac:dyDescent="0.25">
      <c r="K592" s="118">
        <f t="shared" si="8"/>
        <v>0</v>
      </c>
    </row>
    <row r="593" spans="11:11" x14ac:dyDescent="0.25">
      <c r="K593" s="118">
        <f t="shared" si="8"/>
        <v>0</v>
      </c>
    </row>
    <row r="594" spans="11:11" x14ac:dyDescent="0.25">
      <c r="K594" s="118">
        <f t="shared" si="8"/>
        <v>0</v>
      </c>
    </row>
    <row r="595" spans="11:11" x14ac:dyDescent="0.25">
      <c r="K595" s="118">
        <f t="shared" si="8"/>
        <v>0</v>
      </c>
    </row>
    <row r="596" spans="11:11" x14ac:dyDescent="0.25">
      <c r="K596" s="118">
        <f t="shared" si="8"/>
        <v>0</v>
      </c>
    </row>
    <row r="597" spans="11:11" x14ac:dyDescent="0.25">
      <c r="K597" s="118">
        <f t="shared" si="8"/>
        <v>0</v>
      </c>
    </row>
    <row r="598" spans="11:11" x14ac:dyDescent="0.25">
      <c r="K598" s="118">
        <f t="shared" si="8"/>
        <v>0</v>
      </c>
    </row>
    <row r="599" spans="11:11" x14ac:dyDescent="0.25">
      <c r="K599" s="118">
        <f t="shared" si="8"/>
        <v>0</v>
      </c>
    </row>
    <row r="600" spans="11:11" x14ac:dyDescent="0.25">
      <c r="K600" s="118">
        <f t="shared" si="8"/>
        <v>0</v>
      </c>
    </row>
    <row r="601" spans="11:11" x14ac:dyDescent="0.25">
      <c r="K601" s="118">
        <f t="shared" si="8"/>
        <v>0</v>
      </c>
    </row>
    <row r="602" spans="11:11" x14ac:dyDescent="0.25">
      <c r="K602" s="118">
        <f t="shared" si="8"/>
        <v>0</v>
      </c>
    </row>
    <row r="603" spans="11:11" x14ac:dyDescent="0.25">
      <c r="K603" s="118">
        <f t="shared" si="8"/>
        <v>0</v>
      </c>
    </row>
    <row r="604" spans="11:11" x14ac:dyDescent="0.25">
      <c r="K604" s="118">
        <f t="shared" si="8"/>
        <v>0</v>
      </c>
    </row>
    <row r="605" spans="11:11" x14ac:dyDescent="0.25">
      <c r="K605" s="118">
        <f t="shared" si="8"/>
        <v>0</v>
      </c>
    </row>
    <row r="606" spans="11:11" x14ac:dyDescent="0.25">
      <c r="K606" s="118">
        <f t="shared" si="8"/>
        <v>0</v>
      </c>
    </row>
    <row r="607" spans="11:11" x14ac:dyDescent="0.25">
      <c r="K607" s="118">
        <f t="shared" si="8"/>
        <v>0</v>
      </c>
    </row>
    <row r="608" spans="11:11" x14ac:dyDescent="0.25">
      <c r="K608" s="118">
        <f t="shared" si="8"/>
        <v>0</v>
      </c>
    </row>
    <row r="609" spans="11:11" x14ac:dyDescent="0.25">
      <c r="K609" s="118">
        <f t="shared" si="8"/>
        <v>0</v>
      </c>
    </row>
    <row r="610" spans="11:11" x14ac:dyDescent="0.25">
      <c r="K610" s="118">
        <f t="shared" si="8"/>
        <v>0</v>
      </c>
    </row>
    <row r="611" spans="11:11" x14ac:dyDescent="0.25">
      <c r="K611" s="118">
        <f t="shared" si="8"/>
        <v>0</v>
      </c>
    </row>
    <row r="612" spans="11:11" x14ac:dyDescent="0.25">
      <c r="K612" s="118">
        <f t="shared" si="8"/>
        <v>0</v>
      </c>
    </row>
    <row r="613" spans="11:11" x14ac:dyDescent="0.25">
      <c r="K613" s="118">
        <f t="shared" si="8"/>
        <v>0</v>
      </c>
    </row>
    <row r="614" spans="11:11" x14ac:dyDescent="0.25">
      <c r="K614" s="118">
        <f t="shared" si="8"/>
        <v>0</v>
      </c>
    </row>
    <row r="615" spans="11:11" x14ac:dyDescent="0.25">
      <c r="K615" s="118">
        <f t="shared" si="8"/>
        <v>0</v>
      </c>
    </row>
    <row r="616" spans="11:11" x14ac:dyDescent="0.25">
      <c r="K616" s="118">
        <f t="shared" si="8"/>
        <v>0</v>
      </c>
    </row>
    <row r="617" spans="11:11" x14ac:dyDescent="0.25">
      <c r="K617" s="118">
        <f t="shared" si="8"/>
        <v>0</v>
      </c>
    </row>
    <row r="618" spans="11:11" x14ac:dyDescent="0.25">
      <c r="K618" s="118">
        <f t="shared" si="8"/>
        <v>0</v>
      </c>
    </row>
    <row r="619" spans="11:11" x14ac:dyDescent="0.25">
      <c r="K619" s="118">
        <f t="shared" si="8"/>
        <v>0</v>
      </c>
    </row>
    <row r="620" spans="11:11" x14ac:dyDescent="0.25">
      <c r="K620" s="118">
        <f t="shared" si="8"/>
        <v>0</v>
      </c>
    </row>
    <row r="621" spans="11:11" x14ac:dyDescent="0.25">
      <c r="K621" s="118">
        <f t="shared" si="8"/>
        <v>0</v>
      </c>
    </row>
    <row r="622" spans="11:11" x14ac:dyDescent="0.25">
      <c r="K622" s="118">
        <f t="shared" si="8"/>
        <v>0</v>
      </c>
    </row>
    <row r="623" spans="11:11" x14ac:dyDescent="0.25">
      <c r="K623" s="118">
        <f t="shared" si="8"/>
        <v>0</v>
      </c>
    </row>
    <row r="624" spans="11:11" x14ac:dyDescent="0.25">
      <c r="K624" s="118">
        <f t="shared" si="8"/>
        <v>0</v>
      </c>
    </row>
    <row r="625" spans="11:11" x14ac:dyDescent="0.25">
      <c r="K625" s="118">
        <f t="shared" si="8"/>
        <v>0</v>
      </c>
    </row>
    <row r="626" spans="11:11" x14ac:dyDescent="0.25">
      <c r="K626" s="118">
        <f t="shared" si="8"/>
        <v>0</v>
      </c>
    </row>
    <row r="627" spans="11:11" x14ac:dyDescent="0.25">
      <c r="K627" s="118">
        <f t="shared" si="8"/>
        <v>0</v>
      </c>
    </row>
    <row r="628" spans="11:11" x14ac:dyDescent="0.25">
      <c r="K628" s="118">
        <f t="shared" si="8"/>
        <v>0</v>
      </c>
    </row>
    <row r="629" spans="11:11" x14ac:dyDescent="0.25">
      <c r="K629" s="118">
        <f t="shared" si="8"/>
        <v>0</v>
      </c>
    </row>
    <row r="630" spans="11:11" x14ac:dyDescent="0.25">
      <c r="K630" s="118">
        <f t="shared" si="8"/>
        <v>0</v>
      </c>
    </row>
    <row r="631" spans="11:11" x14ac:dyDescent="0.25">
      <c r="K631" s="118">
        <f t="shared" si="8"/>
        <v>0</v>
      </c>
    </row>
    <row r="632" spans="11:11" x14ac:dyDescent="0.25">
      <c r="K632" s="118">
        <f t="shared" si="8"/>
        <v>0</v>
      </c>
    </row>
    <row r="633" spans="11:11" x14ac:dyDescent="0.25">
      <c r="K633" s="118">
        <f t="shared" si="8"/>
        <v>0</v>
      </c>
    </row>
    <row r="634" spans="11:11" x14ac:dyDescent="0.25">
      <c r="K634" s="118">
        <f t="shared" si="8"/>
        <v>0</v>
      </c>
    </row>
    <row r="635" spans="11:11" x14ac:dyDescent="0.25">
      <c r="K635" s="118">
        <f t="shared" si="8"/>
        <v>0</v>
      </c>
    </row>
    <row r="636" spans="11:11" x14ac:dyDescent="0.25">
      <c r="K636" s="118">
        <f t="shared" si="8"/>
        <v>0</v>
      </c>
    </row>
    <row r="637" spans="11:11" x14ac:dyDescent="0.25">
      <c r="K637" s="118">
        <f t="shared" si="8"/>
        <v>0</v>
      </c>
    </row>
    <row r="638" spans="11:11" x14ac:dyDescent="0.25">
      <c r="K638" s="118">
        <f t="shared" si="8"/>
        <v>0</v>
      </c>
    </row>
    <row r="639" spans="11:11" x14ac:dyDescent="0.25">
      <c r="K639" s="118">
        <f t="shared" si="8"/>
        <v>0</v>
      </c>
    </row>
    <row r="640" spans="11:11" x14ac:dyDescent="0.25">
      <c r="K640" s="118">
        <f t="shared" si="8"/>
        <v>0</v>
      </c>
    </row>
    <row r="641" spans="11:11" x14ac:dyDescent="0.25">
      <c r="K641" s="118">
        <f t="shared" si="8"/>
        <v>0</v>
      </c>
    </row>
    <row r="642" spans="11:11" x14ac:dyDescent="0.25">
      <c r="K642" s="118">
        <f t="shared" si="8"/>
        <v>0</v>
      </c>
    </row>
    <row r="643" spans="11:11" x14ac:dyDescent="0.25">
      <c r="K643" s="118">
        <f t="shared" si="8"/>
        <v>0</v>
      </c>
    </row>
    <row r="644" spans="11:11" x14ac:dyDescent="0.25">
      <c r="K644" s="118">
        <f t="shared" si="8"/>
        <v>0</v>
      </c>
    </row>
    <row r="645" spans="11:11" x14ac:dyDescent="0.25">
      <c r="K645" s="118">
        <f t="shared" si="8"/>
        <v>0</v>
      </c>
    </row>
    <row r="646" spans="11:11" x14ac:dyDescent="0.25">
      <c r="K646" s="118">
        <f t="shared" si="8"/>
        <v>0</v>
      </c>
    </row>
    <row r="647" spans="11:11" x14ac:dyDescent="0.25">
      <c r="K647" s="118">
        <f t="shared" si="8"/>
        <v>0</v>
      </c>
    </row>
    <row r="648" spans="11:11" x14ac:dyDescent="0.25">
      <c r="K648" s="118">
        <f t="shared" si="8"/>
        <v>0</v>
      </c>
    </row>
    <row r="649" spans="11:11" x14ac:dyDescent="0.25">
      <c r="K649" s="118">
        <f t="shared" si="8"/>
        <v>0</v>
      </c>
    </row>
    <row r="650" spans="11:11" x14ac:dyDescent="0.25">
      <c r="K650" s="118">
        <f t="shared" ref="K650:K713" si="9">+J650/4.1635</f>
        <v>0</v>
      </c>
    </row>
    <row r="651" spans="11:11" x14ac:dyDescent="0.25">
      <c r="K651" s="118">
        <f t="shared" si="9"/>
        <v>0</v>
      </c>
    </row>
    <row r="652" spans="11:11" x14ac:dyDescent="0.25">
      <c r="K652" s="118">
        <f t="shared" si="9"/>
        <v>0</v>
      </c>
    </row>
    <row r="653" spans="11:11" x14ac:dyDescent="0.25">
      <c r="K653" s="118">
        <f t="shared" si="9"/>
        <v>0</v>
      </c>
    </row>
    <row r="654" spans="11:11" x14ac:dyDescent="0.25">
      <c r="K654" s="118">
        <f t="shared" si="9"/>
        <v>0</v>
      </c>
    </row>
    <row r="655" spans="11:11" x14ac:dyDescent="0.25">
      <c r="K655" s="118">
        <f t="shared" si="9"/>
        <v>0</v>
      </c>
    </row>
    <row r="656" spans="11:11" x14ac:dyDescent="0.25">
      <c r="K656" s="118">
        <f t="shared" si="9"/>
        <v>0</v>
      </c>
    </row>
    <row r="657" spans="11:11" x14ac:dyDescent="0.25">
      <c r="K657" s="118">
        <f t="shared" si="9"/>
        <v>0</v>
      </c>
    </row>
    <row r="658" spans="11:11" x14ac:dyDescent="0.25">
      <c r="K658" s="118">
        <f t="shared" si="9"/>
        <v>0</v>
      </c>
    </row>
    <row r="659" spans="11:11" x14ac:dyDescent="0.25">
      <c r="K659" s="118">
        <f t="shared" si="9"/>
        <v>0</v>
      </c>
    </row>
    <row r="660" spans="11:11" x14ac:dyDescent="0.25">
      <c r="K660" s="118">
        <f t="shared" si="9"/>
        <v>0</v>
      </c>
    </row>
    <row r="661" spans="11:11" x14ac:dyDescent="0.25">
      <c r="K661" s="118">
        <f t="shared" si="9"/>
        <v>0</v>
      </c>
    </row>
    <row r="662" spans="11:11" x14ac:dyDescent="0.25">
      <c r="K662" s="118">
        <f t="shared" si="9"/>
        <v>0</v>
      </c>
    </row>
    <row r="663" spans="11:11" x14ac:dyDescent="0.25">
      <c r="K663" s="118">
        <f t="shared" si="9"/>
        <v>0</v>
      </c>
    </row>
    <row r="664" spans="11:11" x14ac:dyDescent="0.25">
      <c r="K664" s="118">
        <f t="shared" si="9"/>
        <v>0</v>
      </c>
    </row>
    <row r="665" spans="11:11" x14ac:dyDescent="0.25">
      <c r="K665" s="118">
        <f t="shared" si="9"/>
        <v>0</v>
      </c>
    </row>
    <row r="666" spans="11:11" x14ac:dyDescent="0.25">
      <c r="K666" s="118">
        <f t="shared" si="9"/>
        <v>0</v>
      </c>
    </row>
    <row r="667" spans="11:11" x14ac:dyDescent="0.25">
      <c r="K667" s="118">
        <f t="shared" si="9"/>
        <v>0</v>
      </c>
    </row>
    <row r="668" spans="11:11" x14ac:dyDescent="0.25">
      <c r="K668" s="118">
        <f t="shared" si="9"/>
        <v>0</v>
      </c>
    </row>
    <row r="669" spans="11:11" x14ac:dyDescent="0.25">
      <c r="K669" s="118">
        <f t="shared" si="9"/>
        <v>0</v>
      </c>
    </row>
    <row r="670" spans="11:11" x14ac:dyDescent="0.25">
      <c r="K670" s="118">
        <f t="shared" si="9"/>
        <v>0</v>
      </c>
    </row>
    <row r="671" spans="11:11" x14ac:dyDescent="0.25">
      <c r="K671" s="118">
        <f t="shared" si="9"/>
        <v>0</v>
      </c>
    </row>
    <row r="672" spans="11:11" x14ac:dyDescent="0.25">
      <c r="K672" s="118">
        <f t="shared" si="9"/>
        <v>0</v>
      </c>
    </row>
    <row r="673" spans="11:11" x14ac:dyDescent="0.25">
      <c r="K673" s="118">
        <f t="shared" si="9"/>
        <v>0</v>
      </c>
    </row>
    <row r="674" spans="11:11" x14ac:dyDescent="0.25">
      <c r="K674" s="118">
        <f t="shared" si="9"/>
        <v>0</v>
      </c>
    </row>
    <row r="675" spans="11:11" x14ac:dyDescent="0.25">
      <c r="K675" s="118">
        <f t="shared" si="9"/>
        <v>0</v>
      </c>
    </row>
    <row r="676" spans="11:11" x14ac:dyDescent="0.25">
      <c r="K676" s="118">
        <f t="shared" si="9"/>
        <v>0</v>
      </c>
    </row>
    <row r="677" spans="11:11" x14ac:dyDescent="0.25">
      <c r="K677" s="118">
        <f t="shared" si="9"/>
        <v>0</v>
      </c>
    </row>
    <row r="678" spans="11:11" x14ac:dyDescent="0.25">
      <c r="K678" s="118">
        <f t="shared" si="9"/>
        <v>0</v>
      </c>
    </row>
    <row r="679" spans="11:11" x14ac:dyDescent="0.25">
      <c r="K679" s="118">
        <f t="shared" si="9"/>
        <v>0</v>
      </c>
    </row>
    <row r="680" spans="11:11" x14ac:dyDescent="0.25">
      <c r="K680" s="118">
        <f t="shared" si="9"/>
        <v>0</v>
      </c>
    </row>
    <row r="681" spans="11:11" x14ac:dyDescent="0.25">
      <c r="K681" s="118">
        <f t="shared" si="9"/>
        <v>0</v>
      </c>
    </row>
    <row r="682" spans="11:11" x14ac:dyDescent="0.25">
      <c r="K682" s="118">
        <f t="shared" si="9"/>
        <v>0</v>
      </c>
    </row>
    <row r="683" spans="11:11" x14ac:dyDescent="0.25">
      <c r="K683" s="118">
        <f t="shared" si="9"/>
        <v>0</v>
      </c>
    </row>
    <row r="684" spans="11:11" x14ac:dyDescent="0.25">
      <c r="K684" s="118">
        <f t="shared" si="9"/>
        <v>0</v>
      </c>
    </row>
    <row r="685" spans="11:11" x14ac:dyDescent="0.25">
      <c r="K685" s="118">
        <f t="shared" si="9"/>
        <v>0</v>
      </c>
    </row>
    <row r="686" spans="11:11" x14ac:dyDescent="0.25">
      <c r="K686" s="118">
        <f t="shared" si="9"/>
        <v>0</v>
      </c>
    </row>
    <row r="687" spans="11:11" x14ac:dyDescent="0.25">
      <c r="K687" s="118">
        <f t="shared" si="9"/>
        <v>0</v>
      </c>
    </row>
    <row r="688" spans="11:11" x14ac:dyDescent="0.25">
      <c r="K688" s="118">
        <f t="shared" si="9"/>
        <v>0</v>
      </c>
    </row>
    <row r="689" spans="11:11" x14ac:dyDescent="0.25">
      <c r="K689" s="118">
        <f t="shared" si="9"/>
        <v>0</v>
      </c>
    </row>
    <row r="690" spans="11:11" x14ac:dyDescent="0.25">
      <c r="K690" s="118">
        <f t="shared" si="9"/>
        <v>0</v>
      </c>
    </row>
    <row r="691" spans="11:11" x14ac:dyDescent="0.25">
      <c r="K691" s="118">
        <f t="shared" si="9"/>
        <v>0</v>
      </c>
    </row>
    <row r="692" spans="11:11" x14ac:dyDescent="0.25">
      <c r="K692" s="118">
        <f t="shared" si="9"/>
        <v>0</v>
      </c>
    </row>
    <row r="693" spans="11:11" x14ac:dyDescent="0.25">
      <c r="K693" s="118">
        <f t="shared" si="9"/>
        <v>0</v>
      </c>
    </row>
    <row r="694" spans="11:11" x14ac:dyDescent="0.25">
      <c r="K694" s="118">
        <f t="shared" si="9"/>
        <v>0</v>
      </c>
    </row>
    <row r="695" spans="11:11" x14ac:dyDescent="0.25">
      <c r="K695" s="118">
        <f t="shared" si="9"/>
        <v>0</v>
      </c>
    </row>
    <row r="696" spans="11:11" x14ac:dyDescent="0.25">
      <c r="K696" s="118">
        <f t="shared" si="9"/>
        <v>0</v>
      </c>
    </row>
    <row r="697" spans="11:11" x14ac:dyDescent="0.25">
      <c r="K697" s="118">
        <f t="shared" si="9"/>
        <v>0</v>
      </c>
    </row>
    <row r="698" spans="11:11" x14ac:dyDescent="0.25">
      <c r="K698" s="118">
        <f t="shared" si="9"/>
        <v>0</v>
      </c>
    </row>
    <row r="699" spans="11:11" x14ac:dyDescent="0.25">
      <c r="K699" s="118">
        <f t="shared" si="9"/>
        <v>0</v>
      </c>
    </row>
    <row r="700" spans="11:11" x14ac:dyDescent="0.25">
      <c r="K700" s="118">
        <f t="shared" si="9"/>
        <v>0</v>
      </c>
    </row>
    <row r="701" spans="11:11" x14ac:dyDescent="0.25">
      <c r="K701" s="118">
        <f t="shared" si="9"/>
        <v>0</v>
      </c>
    </row>
    <row r="702" spans="11:11" x14ac:dyDescent="0.25">
      <c r="K702" s="118">
        <f t="shared" si="9"/>
        <v>0</v>
      </c>
    </row>
    <row r="703" spans="11:11" x14ac:dyDescent="0.25">
      <c r="K703" s="118">
        <f t="shared" si="9"/>
        <v>0</v>
      </c>
    </row>
    <row r="704" spans="11:11" x14ac:dyDescent="0.25">
      <c r="K704" s="118">
        <f t="shared" si="9"/>
        <v>0</v>
      </c>
    </row>
    <row r="705" spans="11:11" x14ac:dyDescent="0.25">
      <c r="K705" s="118">
        <f t="shared" si="9"/>
        <v>0</v>
      </c>
    </row>
    <row r="706" spans="11:11" x14ac:dyDescent="0.25">
      <c r="K706" s="118">
        <f t="shared" si="9"/>
        <v>0</v>
      </c>
    </row>
    <row r="707" spans="11:11" x14ac:dyDescent="0.25">
      <c r="K707" s="118">
        <f t="shared" si="9"/>
        <v>0</v>
      </c>
    </row>
    <row r="708" spans="11:11" x14ac:dyDescent="0.25">
      <c r="K708" s="118">
        <f t="shared" si="9"/>
        <v>0</v>
      </c>
    </row>
    <row r="709" spans="11:11" x14ac:dyDescent="0.25">
      <c r="K709" s="118">
        <f t="shared" si="9"/>
        <v>0</v>
      </c>
    </row>
    <row r="710" spans="11:11" x14ac:dyDescent="0.25">
      <c r="K710" s="118">
        <f t="shared" si="9"/>
        <v>0</v>
      </c>
    </row>
    <row r="711" spans="11:11" x14ac:dyDescent="0.25">
      <c r="K711" s="118">
        <f t="shared" si="9"/>
        <v>0</v>
      </c>
    </row>
    <row r="712" spans="11:11" x14ac:dyDescent="0.25">
      <c r="K712" s="118">
        <f t="shared" si="9"/>
        <v>0</v>
      </c>
    </row>
    <row r="713" spans="11:11" x14ac:dyDescent="0.25">
      <c r="K713" s="118">
        <f t="shared" si="9"/>
        <v>0</v>
      </c>
    </row>
    <row r="714" spans="11:11" x14ac:dyDescent="0.25">
      <c r="K714" s="118">
        <f t="shared" ref="K714:K777" si="10">+J714/4.1635</f>
        <v>0</v>
      </c>
    </row>
    <row r="715" spans="11:11" x14ac:dyDescent="0.25">
      <c r="K715" s="118">
        <f t="shared" si="10"/>
        <v>0</v>
      </c>
    </row>
    <row r="716" spans="11:11" x14ac:dyDescent="0.25">
      <c r="K716" s="118">
        <f t="shared" si="10"/>
        <v>0</v>
      </c>
    </row>
    <row r="717" spans="11:11" x14ac:dyDescent="0.25">
      <c r="K717" s="118">
        <f t="shared" si="10"/>
        <v>0</v>
      </c>
    </row>
    <row r="718" spans="11:11" x14ac:dyDescent="0.25">
      <c r="K718" s="118">
        <f t="shared" si="10"/>
        <v>0</v>
      </c>
    </row>
    <row r="719" spans="11:11" x14ac:dyDescent="0.25">
      <c r="K719" s="118">
        <f t="shared" si="10"/>
        <v>0</v>
      </c>
    </row>
    <row r="720" spans="11:11" x14ac:dyDescent="0.25">
      <c r="K720" s="118">
        <f t="shared" si="10"/>
        <v>0</v>
      </c>
    </row>
    <row r="721" spans="11:11" x14ac:dyDescent="0.25">
      <c r="K721" s="118">
        <f t="shared" si="10"/>
        <v>0</v>
      </c>
    </row>
    <row r="722" spans="11:11" x14ac:dyDescent="0.25">
      <c r="K722" s="118">
        <f t="shared" si="10"/>
        <v>0</v>
      </c>
    </row>
    <row r="723" spans="11:11" x14ac:dyDescent="0.25">
      <c r="K723" s="118">
        <f t="shared" si="10"/>
        <v>0</v>
      </c>
    </row>
    <row r="724" spans="11:11" x14ac:dyDescent="0.25">
      <c r="K724" s="118">
        <f t="shared" si="10"/>
        <v>0</v>
      </c>
    </row>
    <row r="725" spans="11:11" x14ac:dyDescent="0.25">
      <c r="K725" s="118">
        <f t="shared" si="10"/>
        <v>0</v>
      </c>
    </row>
    <row r="726" spans="11:11" x14ac:dyDescent="0.25">
      <c r="K726" s="118">
        <f t="shared" si="10"/>
        <v>0</v>
      </c>
    </row>
    <row r="727" spans="11:11" x14ac:dyDescent="0.25">
      <c r="K727" s="118">
        <f t="shared" si="10"/>
        <v>0</v>
      </c>
    </row>
    <row r="728" spans="11:11" x14ac:dyDescent="0.25">
      <c r="K728" s="118">
        <f t="shared" si="10"/>
        <v>0</v>
      </c>
    </row>
    <row r="729" spans="11:11" x14ac:dyDescent="0.25">
      <c r="K729" s="118">
        <f t="shared" si="10"/>
        <v>0</v>
      </c>
    </row>
    <row r="730" spans="11:11" x14ac:dyDescent="0.25">
      <c r="K730" s="118">
        <f t="shared" si="10"/>
        <v>0</v>
      </c>
    </row>
    <row r="731" spans="11:11" x14ac:dyDescent="0.25">
      <c r="K731" s="118">
        <f t="shared" si="10"/>
        <v>0</v>
      </c>
    </row>
    <row r="732" spans="11:11" x14ac:dyDescent="0.25">
      <c r="K732" s="118">
        <f t="shared" si="10"/>
        <v>0</v>
      </c>
    </row>
    <row r="733" spans="11:11" x14ac:dyDescent="0.25">
      <c r="K733" s="118">
        <f t="shared" si="10"/>
        <v>0</v>
      </c>
    </row>
    <row r="734" spans="11:11" x14ac:dyDescent="0.25">
      <c r="K734" s="118">
        <f t="shared" si="10"/>
        <v>0</v>
      </c>
    </row>
    <row r="735" spans="11:11" x14ac:dyDescent="0.25">
      <c r="K735" s="118">
        <f t="shared" si="10"/>
        <v>0</v>
      </c>
    </row>
    <row r="736" spans="11:11" x14ac:dyDescent="0.25">
      <c r="K736" s="118">
        <f t="shared" si="10"/>
        <v>0</v>
      </c>
    </row>
    <row r="737" spans="11:11" x14ac:dyDescent="0.25">
      <c r="K737" s="118">
        <f t="shared" si="10"/>
        <v>0</v>
      </c>
    </row>
    <row r="738" spans="11:11" x14ac:dyDescent="0.25">
      <c r="K738" s="118">
        <f t="shared" si="10"/>
        <v>0</v>
      </c>
    </row>
    <row r="739" spans="11:11" x14ac:dyDescent="0.25">
      <c r="K739" s="118">
        <f t="shared" si="10"/>
        <v>0</v>
      </c>
    </row>
    <row r="740" spans="11:11" x14ac:dyDescent="0.25">
      <c r="K740" s="118">
        <f t="shared" si="10"/>
        <v>0</v>
      </c>
    </row>
    <row r="741" spans="11:11" x14ac:dyDescent="0.25">
      <c r="K741" s="118">
        <f t="shared" si="10"/>
        <v>0</v>
      </c>
    </row>
    <row r="742" spans="11:11" x14ac:dyDescent="0.25">
      <c r="K742" s="118">
        <f t="shared" si="10"/>
        <v>0</v>
      </c>
    </row>
    <row r="743" spans="11:11" x14ac:dyDescent="0.25">
      <c r="K743" s="118">
        <f t="shared" si="10"/>
        <v>0</v>
      </c>
    </row>
    <row r="744" spans="11:11" x14ac:dyDescent="0.25">
      <c r="K744" s="118">
        <f t="shared" si="10"/>
        <v>0</v>
      </c>
    </row>
    <row r="745" spans="11:11" x14ac:dyDescent="0.25">
      <c r="K745" s="118">
        <f t="shared" si="10"/>
        <v>0</v>
      </c>
    </row>
    <row r="746" spans="11:11" x14ac:dyDescent="0.25">
      <c r="K746" s="118">
        <f t="shared" si="10"/>
        <v>0</v>
      </c>
    </row>
    <row r="747" spans="11:11" x14ac:dyDescent="0.25">
      <c r="K747" s="118">
        <f t="shared" si="10"/>
        <v>0</v>
      </c>
    </row>
    <row r="748" spans="11:11" x14ac:dyDescent="0.25">
      <c r="K748" s="118">
        <f t="shared" si="10"/>
        <v>0</v>
      </c>
    </row>
    <row r="749" spans="11:11" x14ac:dyDescent="0.25">
      <c r="K749" s="118">
        <f t="shared" si="10"/>
        <v>0</v>
      </c>
    </row>
    <row r="750" spans="11:11" x14ac:dyDescent="0.25">
      <c r="K750" s="118">
        <f t="shared" si="10"/>
        <v>0</v>
      </c>
    </row>
    <row r="751" spans="11:11" x14ac:dyDescent="0.25">
      <c r="K751" s="118">
        <f t="shared" si="10"/>
        <v>0</v>
      </c>
    </row>
    <row r="752" spans="11:11" x14ac:dyDescent="0.25">
      <c r="K752" s="118">
        <f t="shared" si="10"/>
        <v>0</v>
      </c>
    </row>
    <row r="753" spans="11:11" x14ac:dyDescent="0.25">
      <c r="K753" s="118">
        <f t="shared" si="10"/>
        <v>0</v>
      </c>
    </row>
    <row r="754" spans="11:11" x14ac:dyDescent="0.25">
      <c r="K754" s="118">
        <f t="shared" si="10"/>
        <v>0</v>
      </c>
    </row>
    <row r="755" spans="11:11" x14ac:dyDescent="0.25">
      <c r="K755" s="118">
        <f t="shared" si="10"/>
        <v>0</v>
      </c>
    </row>
    <row r="756" spans="11:11" x14ac:dyDescent="0.25">
      <c r="K756" s="118">
        <f t="shared" si="10"/>
        <v>0</v>
      </c>
    </row>
    <row r="757" spans="11:11" x14ac:dyDescent="0.25">
      <c r="K757" s="118">
        <f t="shared" si="10"/>
        <v>0</v>
      </c>
    </row>
    <row r="758" spans="11:11" x14ac:dyDescent="0.25">
      <c r="K758" s="118">
        <f t="shared" si="10"/>
        <v>0</v>
      </c>
    </row>
    <row r="759" spans="11:11" x14ac:dyDescent="0.25">
      <c r="K759" s="118">
        <f t="shared" si="10"/>
        <v>0</v>
      </c>
    </row>
    <row r="760" spans="11:11" x14ac:dyDescent="0.25">
      <c r="K760" s="118">
        <f t="shared" si="10"/>
        <v>0</v>
      </c>
    </row>
    <row r="761" spans="11:11" x14ac:dyDescent="0.25">
      <c r="K761" s="118">
        <f t="shared" si="10"/>
        <v>0</v>
      </c>
    </row>
    <row r="762" spans="11:11" x14ac:dyDescent="0.25">
      <c r="K762" s="118">
        <f t="shared" si="10"/>
        <v>0</v>
      </c>
    </row>
    <row r="763" spans="11:11" x14ac:dyDescent="0.25">
      <c r="K763" s="118">
        <f t="shared" si="10"/>
        <v>0</v>
      </c>
    </row>
    <row r="764" spans="11:11" x14ac:dyDescent="0.25">
      <c r="K764" s="118">
        <f t="shared" si="10"/>
        <v>0</v>
      </c>
    </row>
    <row r="765" spans="11:11" x14ac:dyDescent="0.25">
      <c r="K765" s="118">
        <f t="shared" si="10"/>
        <v>0</v>
      </c>
    </row>
    <row r="766" spans="11:11" x14ac:dyDescent="0.25">
      <c r="K766" s="118">
        <f t="shared" si="10"/>
        <v>0</v>
      </c>
    </row>
    <row r="767" spans="11:11" x14ac:dyDescent="0.25">
      <c r="K767" s="118">
        <f t="shared" si="10"/>
        <v>0</v>
      </c>
    </row>
    <row r="768" spans="11:11" x14ac:dyDescent="0.25">
      <c r="K768" s="118">
        <f t="shared" si="10"/>
        <v>0</v>
      </c>
    </row>
    <row r="769" spans="11:11" x14ac:dyDescent="0.25">
      <c r="K769" s="118">
        <f t="shared" si="10"/>
        <v>0</v>
      </c>
    </row>
    <row r="770" spans="11:11" x14ac:dyDescent="0.25">
      <c r="K770" s="118">
        <f t="shared" si="10"/>
        <v>0</v>
      </c>
    </row>
    <row r="771" spans="11:11" x14ac:dyDescent="0.25">
      <c r="K771" s="118">
        <f t="shared" si="10"/>
        <v>0</v>
      </c>
    </row>
    <row r="772" spans="11:11" x14ac:dyDescent="0.25">
      <c r="K772" s="118">
        <f t="shared" si="10"/>
        <v>0</v>
      </c>
    </row>
    <row r="773" spans="11:11" x14ac:dyDescent="0.25">
      <c r="K773" s="118">
        <f t="shared" si="10"/>
        <v>0</v>
      </c>
    </row>
    <row r="774" spans="11:11" x14ac:dyDescent="0.25">
      <c r="K774" s="118">
        <f t="shared" si="10"/>
        <v>0</v>
      </c>
    </row>
    <row r="775" spans="11:11" x14ac:dyDescent="0.25">
      <c r="K775" s="118">
        <f t="shared" si="10"/>
        <v>0</v>
      </c>
    </row>
    <row r="776" spans="11:11" x14ac:dyDescent="0.25">
      <c r="K776" s="118">
        <f t="shared" si="10"/>
        <v>0</v>
      </c>
    </row>
    <row r="777" spans="11:11" x14ac:dyDescent="0.25">
      <c r="K777" s="118">
        <f t="shared" si="10"/>
        <v>0</v>
      </c>
    </row>
    <row r="778" spans="11:11" x14ac:dyDescent="0.25">
      <c r="K778" s="118">
        <f t="shared" ref="K778:K841" si="11">+J778/4.1635</f>
        <v>0</v>
      </c>
    </row>
    <row r="779" spans="11:11" x14ac:dyDescent="0.25">
      <c r="K779" s="118">
        <f t="shared" si="11"/>
        <v>0</v>
      </c>
    </row>
    <row r="780" spans="11:11" x14ac:dyDescent="0.25">
      <c r="K780" s="118">
        <f t="shared" si="11"/>
        <v>0</v>
      </c>
    </row>
    <row r="781" spans="11:11" x14ac:dyDescent="0.25">
      <c r="K781" s="118">
        <f t="shared" si="11"/>
        <v>0</v>
      </c>
    </row>
    <row r="782" spans="11:11" x14ac:dyDescent="0.25">
      <c r="K782" s="118">
        <f t="shared" si="11"/>
        <v>0</v>
      </c>
    </row>
    <row r="783" spans="11:11" x14ac:dyDescent="0.25">
      <c r="K783" s="118">
        <f t="shared" si="11"/>
        <v>0</v>
      </c>
    </row>
    <row r="784" spans="11:11" x14ac:dyDescent="0.25">
      <c r="K784" s="118">
        <f t="shared" si="11"/>
        <v>0</v>
      </c>
    </row>
    <row r="785" spans="11:11" x14ac:dyDescent="0.25">
      <c r="K785" s="118">
        <f t="shared" si="11"/>
        <v>0</v>
      </c>
    </row>
    <row r="786" spans="11:11" x14ac:dyDescent="0.25">
      <c r="K786" s="118">
        <f t="shared" si="11"/>
        <v>0</v>
      </c>
    </row>
    <row r="787" spans="11:11" x14ac:dyDescent="0.25">
      <c r="K787" s="118">
        <f t="shared" si="11"/>
        <v>0</v>
      </c>
    </row>
    <row r="788" spans="11:11" x14ac:dyDescent="0.25">
      <c r="K788" s="118">
        <f t="shared" si="11"/>
        <v>0</v>
      </c>
    </row>
    <row r="789" spans="11:11" x14ac:dyDescent="0.25">
      <c r="K789" s="118">
        <f t="shared" si="11"/>
        <v>0</v>
      </c>
    </row>
    <row r="790" spans="11:11" x14ac:dyDescent="0.25">
      <c r="K790" s="118">
        <f t="shared" si="11"/>
        <v>0</v>
      </c>
    </row>
    <row r="791" spans="11:11" x14ac:dyDescent="0.25">
      <c r="K791" s="118">
        <f t="shared" si="11"/>
        <v>0</v>
      </c>
    </row>
    <row r="792" spans="11:11" x14ac:dyDescent="0.25">
      <c r="K792" s="118">
        <f t="shared" si="11"/>
        <v>0</v>
      </c>
    </row>
    <row r="793" spans="11:11" x14ac:dyDescent="0.25">
      <c r="K793" s="118">
        <f t="shared" si="11"/>
        <v>0</v>
      </c>
    </row>
    <row r="794" spans="11:11" x14ac:dyDescent="0.25">
      <c r="K794" s="118">
        <f t="shared" si="11"/>
        <v>0</v>
      </c>
    </row>
    <row r="795" spans="11:11" x14ac:dyDescent="0.25">
      <c r="K795" s="118">
        <f t="shared" si="11"/>
        <v>0</v>
      </c>
    </row>
    <row r="796" spans="11:11" x14ac:dyDescent="0.25">
      <c r="K796" s="118">
        <f t="shared" si="11"/>
        <v>0</v>
      </c>
    </row>
    <row r="797" spans="11:11" x14ac:dyDescent="0.25">
      <c r="K797" s="118">
        <f t="shared" si="11"/>
        <v>0</v>
      </c>
    </row>
    <row r="798" spans="11:11" x14ac:dyDescent="0.25">
      <c r="K798" s="118">
        <f t="shared" si="11"/>
        <v>0</v>
      </c>
    </row>
    <row r="799" spans="11:11" x14ac:dyDescent="0.25">
      <c r="K799" s="118">
        <f t="shared" si="11"/>
        <v>0</v>
      </c>
    </row>
    <row r="800" spans="11:11" x14ac:dyDescent="0.25">
      <c r="K800" s="118">
        <f t="shared" si="11"/>
        <v>0</v>
      </c>
    </row>
    <row r="801" spans="11:11" x14ac:dyDescent="0.25">
      <c r="K801" s="118">
        <f t="shared" si="11"/>
        <v>0</v>
      </c>
    </row>
    <row r="802" spans="11:11" x14ac:dyDescent="0.25">
      <c r="K802" s="118">
        <f t="shared" si="11"/>
        <v>0</v>
      </c>
    </row>
    <row r="803" spans="11:11" x14ac:dyDescent="0.25">
      <c r="K803" s="118">
        <f t="shared" si="11"/>
        <v>0</v>
      </c>
    </row>
    <row r="804" spans="11:11" x14ac:dyDescent="0.25">
      <c r="K804" s="118">
        <f t="shared" si="11"/>
        <v>0</v>
      </c>
    </row>
    <row r="805" spans="11:11" x14ac:dyDescent="0.25">
      <c r="K805" s="118">
        <f t="shared" si="11"/>
        <v>0</v>
      </c>
    </row>
    <row r="806" spans="11:11" x14ac:dyDescent="0.25">
      <c r="K806" s="118">
        <f t="shared" si="11"/>
        <v>0</v>
      </c>
    </row>
    <row r="807" spans="11:11" x14ac:dyDescent="0.25">
      <c r="K807" s="118">
        <f t="shared" si="11"/>
        <v>0</v>
      </c>
    </row>
    <row r="808" spans="11:11" x14ac:dyDescent="0.25">
      <c r="K808" s="118">
        <f t="shared" si="11"/>
        <v>0</v>
      </c>
    </row>
    <row r="809" spans="11:11" x14ac:dyDescent="0.25">
      <c r="K809" s="118">
        <f t="shared" si="11"/>
        <v>0</v>
      </c>
    </row>
    <row r="810" spans="11:11" x14ac:dyDescent="0.25">
      <c r="K810" s="118">
        <f t="shared" si="11"/>
        <v>0</v>
      </c>
    </row>
    <row r="811" spans="11:11" x14ac:dyDescent="0.25">
      <c r="K811" s="118">
        <f t="shared" si="11"/>
        <v>0</v>
      </c>
    </row>
    <row r="812" spans="11:11" x14ac:dyDescent="0.25">
      <c r="K812" s="118">
        <f t="shared" si="11"/>
        <v>0</v>
      </c>
    </row>
    <row r="813" spans="11:11" x14ac:dyDescent="0.25">
      <c r="K813" s="118">
        <f t="shared" si="11"/>
        <v>0</v>
      </c>
    </row>
    <row r="814" spans="11:11" x14ac:dyDescent="0.25">
      <c r="K814" s="118">
        <f t="shared" si="11"/>
        <v>0</v>
      </c>
    </row>
    <row r="815" spans="11:11" x14ac:dyDescent="0.25">
      <c r="K815" s="118">
        <f t="shared" si="11"/>
        <v>0</v>
      </c>
    </row>
    <row r="816" spans="11:11" x14ac:dyDescent="0.25">
      <c r="K816" s="118">
        <f t="shared" si="11"/>
        <v>0</v>
      </c>
    </row>
    <row r="817" spans="11:11" x14ac:dyDescent="0.25">
      <c r="K817" s="118">
        <f t="shared" si="11"/>
        <v>0</v>
      </c>
    </row>
    <row r="818" spans="11:11" x14ac:dyDescent="0.25">
      <c r="K818" s="118">
        <f t="shared" si="11"/>
        <v>0</v>
      </c>
    </row>
    <row r="819" spans="11:11" x14ac:dyDescent="0.25">
      <c r="K819" s="118">
        <f t="shared" si="11"/>
        <v>0</v>
      </c>
    </row>
    <row r="820" spans="11:11" x14ac:dyDescent="0.25">
      <c r="K820" s="118">
        <f t="shared" si="11"/>
        <v>0</v>
      </c>
    </row>
    <row r="821" spans="11:11" x14ac:dyDescent="0.25">
      <c r="K821" s="118">
        <f t="shared" si="11"/>
        <v>0</v>
      </c>
    </row>
    <row r="822" spans="11:11" x14ac:dyDescent="0.25">
      <c r="K822" s="118">
        <f t="shared" si="11"/>
        <v>0</v>
      </c>
    </row>
    <row r="823" spans="11:11" x14ac:dyDescent="0.25">
      <c r="K823" s="118">
        <f t="shared" si="11"/>
        <v>0</v>
      </c>
    </row>
    <row r="824" spans="11:11" x14ac:dyDescent="0.25">
      <c r="K824" s="118">
        <f t="shared" si="11"/>
        <v>0</v>
      </c>
    </row>
    <row r="825" spans="11:11" x14ac:dyDescent="0.25">
      <c r="K825" s="118">
        <f t="shared" si="11"/>
        <v>0</v>
      </c>
    </row>
    <row r="826" spans="11:11" x14ac:dyDescent="0.25">
      <c r="K826" s="118">
        <f t="shared" si="11"/>
        <v>0</v>
      </c>
    </row>
    <row r="827" spans="11:11" x14ac:dyDescent="0.25">
      <c r="K827" s="118">
        <f t="shared" si="11"/>
        <v>0</v>
      </c>
    </row>
    <row r="828" spans="11:11" x14ac:dyDescent="0.25">
      <c r="K828" s="118">
        <f t="shared" si="11"/>
        <v>0</v>
      </c>
    </row>
    <row r="829" spans="11:11" x14ac:dyDescent="0.25">
      <c r="K829" s="118">
        <f t="shared" si="11"/>
        <v>0</v>
      </c>
    </row>
    <row r="830" spans="11:11" x14ac:dyDescent="0.25">
      <c r="K830" s="118">
        <f t="shared" si="11"/>
        <v>0</v>
      </c>
    </row>
    <row r="831" spans="11:11" x14ac:dyDescent="0.25">
      <c r="K831" s="118">
        <f t="shared" si="11"/>
        <v>0</v>
      </c>
    </row>
    <row r="832" spans="11:11" x14ac:dyDescent="0.25">
      <c r="K832" s="118">
        <f t="shared" si="11"/>
        <v>0</v>
      </c>
    </row>
    <row r="833" spans="11:11" x14ac:dyDescent="0.25">
      <c r="K833" s="118">
        <f t="shared" si="11"/>
        <v>0</v>
      </c>
    </row>
    <row r="834" spans="11:11" x14ac:dyDescent="0.25">
      <c r="K834" s="118">
        <f t="shared" si="11"/>
        <v>0</v>
      </c>
    </row>
    <row r="835" spans="11:11" x14ac:dyDescent="0.25">
      <c r="K835" s="118">
        <f t="shared" si="11"/>
        <v>0</v>
      </c>
    </row>
    <row r="836" spans="11:11" x14ac:dyDescent="0.25">
      <c r="K836" s="118">
        <f t="shared" si="11"/>
        <v>0</v>
      </c>
    </row>
    <row r="837" spans="11:11" x14ac:dyDescent="0.25">
      <c r="K837" s="118">
        <f t="shared" si="11"/>
        <v>0</v>
      </c>
    </row>
    <row r="838" spans="11:11" x14ac:dyDescent="0.25">
      <c r="K838" s="118">
        <f t="shared" si="11"/>
        <v>0</v>
      </c>
    </row>
    <row r="839" spans="11:11" x14ac:dyDescent="0.25">
      <c r="K839" s="118">
        <f t="shared" si="11"/>
        <v>0</v>
      </c>
    </row>
    <row r="840" spans="11:11" x14ac:dyDescent="0.25">
      <c r="K840" s="118">
        <f t="shared" si="11"/>
        <v>0</v>
      </c>
    </row>
    <row r="841" spans="11:11" x14ac:dyDescent="0.25">
      <c r="K841" s="118">
        <f t="shared" si="11"/>
        <v>0</v>
      </c>
    </row>
    <row r="842" spans="11:11" x14ac:dyDescent="0.25">
      <c r="K842" s="118">
        <f t="shared" ref="K842:K905" si="12">+J842/4.1635</f>
        <v>0</v>
      </c>
    </row>
    <row r="843" spans="11:11" x14ac:dyDescent="0.25">
      <c r="K843" s="118">
        <f t="shared" si="12"/>
        <v>0</v>
      </c>
    </row>
    <row r="844" spans="11:11" x14ac:dyDescent="0.25">
      <c r="K844" s="118">
        <f t="shared" si="12"/>
        <v>0</v>
      </c>
    </row>
    <row r="845" spans="11:11" x14ac:dyDescent="0.25">
      <c r="K845" s="118">
        <f t="shared" si="12"/>
        <v>0</v>
      </c>
    </row>
    <row r="846" spans="11:11" x14ac:dyDescent="0.25">
      <c r="K846" s="118">
        <f t="shared" si="12"/>
        <v>0</v>
      </c>
    </row>
    <row r="847" spans="11:11" x14ac:dyDescent="0.25">
      <c r="K847" s="118">
        <f t="shared" si="12"/>
        <v>0</v>
      </c>
    </row>
    <row r="848" spans="11:11" x14ac:dyDescent="0.25">
      <c r="K848" s="118">
        <f t="shared" si="12"/>
        <v>0</v>
      </c>
    </row>
    <row r="849" spans="11:11" x14ac:dyDescent="0.25">
      <c r="K849" s="118">
        <f t="shared" si="12"/>
        <v>0</v>
      </c>
    </row>
    <row r="850" spans="11:11" x14ac:dyDescent="0.25">
      <c r="K850" s="118">
        <f t="shared" si="12"/>
        <v>0</v>
      </c>
    </row>
    <row r="851" spans="11:11" x14ac:dyDescent="0.25">
      <c r="K851" s="118">
        <f t="shared" si="12"/>
        <v>0</v>
      </c>
    </row>
    <row r="852" spans="11:11" x14ac:dyDescent="0.25">
      <c r="K852" s="118">
        <f t="shared" si="12"/>
        <v>0</v>
      </c>
    </row>
    <row r="853" spans="11:11" x14ac:dyDescent="0.25">
      <c r="K853" s="118">
        <f t="shared" si="12"/>
        <v>0</v>
      </c>
    </row>
    <row r="854" spans="11:11" x14ac:dyDescent="0.25">
      <c r="K854" s="118">
        <f t="shared" si="12"/>
        <v>0</v>
      </c>
    </row>
    <row r="855" spans="11:11" x14ac:dyDescent="0.25">
      <c r="K855" s="118">
        <f t="shared" si="12"/>
        <v>0</v>
      </c>
    </row>
    <row r="856" spans="11:11" x14ac:dyDescent="0.25">
      <c r="K856" s="118">
        <f t="shared" si="12"/>
        <v>0</v>
      </c>
    </row>
    <row r="857" spans="11:11" x14ac:dyDescent="0.25">
      <c r="K857" s="118">
        <f t="shared" si="12"/>
        <v>0</v>
      </c>
    </row>
    <row r="858" spans="11:11" x14ac:dyDescent="0.25">
      <c r="K858" s="118">
        <f t="shared" si="12"/>
        <v>0</v>
      </c>
    </row>
    <row r="859" spans="11:11" x14ac:dyDescent="0.25">
      <c r="K859" s="118">
        <f t="shared" si="12"/>
        <v>0</v>
      </c>
    </row>
    <row r="860" spans="11:11" x14ac:dyDescent="0.25">
      <c r="K860" s="118">
        <f t="shared" si="12"/>
        <v>0</v>
      </c>
    </row>
    <row r="861" spans="11:11" x14ac:dyDescent="0.25">
      <c r="K861" s="118">
        <f t="shared" si="12"/>
        <v>0</v>
      </c>
    </row>
    <row r="862" spans="11:11" x14ac:dyDescent="0.25">
      <c r="K862" s="118">
        <f t="shared" si="12"/>
        <v>0</v>
      </c>
    </row>
    <row r="863" spans="11:11" x14ac:dyDescent="0.25">
      <c r="K863" s="118">
        <f t="shared" si="12"/>
        <v>0</v>
      </c>
    </row>
    <row r="864" spans="11:11" x14ac:dyDescent="0.25">
      <c r="K864" s="118">
        <f t="shared" si="12"/>
        <v>0</v>
      </c>
    </row>
    <row r="865" spans="11:11" x14ac:dyDescent="0.25">
      <c r="K865" s="118">
        <f t="shared" si="12"/>
        <v>0</v>
      </c>
    </row>
    <row r="866" spans="11:11" x14ac:dyDescent="0.25">
      <c r="K866" s="118">
        <f t="shared" si="12"/>
        <v>0</v>
      </c>
    </row>
    <row r="867" spans="11:11" x14ac:dyDescent="0.25">
      <c r="K867" s="118">
        <f t="shared" si="12"/>
        <v>0</v>
      </c>
    </row>
    <row r="868" spans="11:11" x14ac:dyDescent="0.25">
      <c r="K868" s="118">
        <f t="shared" si="12"/>
        <v>0</v>
      </c>
    </row>
    <row r="869" spans="11:11" x14ac:dyDescent="0.25">
      <c r="K869" s="118">
        <f t="shared" si="12"/>
        <v>0</v>
      </c>
    </row>
    <row r="870" spans="11:11" x14ac:dyDescent="0.25">
      <c r="K870" s="118">
        <f t="shared" si="12"/>
        <v>0</v>
      </c>
    </row>
    <row r="871" spans="11:11" x14ac:dyDescent="0.25">
      <c r="K871" s="118">
        <f t="shared" si="12"/>
        <v>0</v>
      </c>
    </row>
    <row r="872" spans="11:11" x14ac:dyDescent="0.25">
      <c r="K872" s="118">
        <f t="shared" si="12"/>
        <v>0</v>
      </c>
    </row>
    <row r="873" spans="11:11" x14ac:dyDescent="0.25">
      <c r="K873" s="118">
        <f t="shared" si="12"/>
        <v>0</v>
      </c>
    </row>
    <row r="874" spans="11:11" x14ac:dyDescent="0.25">
      <c r="K874" s="118">
        <f t="shared" si="12"/>
        <v>0</v>
      </c>
    </row>
    <row r="875" spans="11:11" x14ac:dyDescent="0.25">
      <c r="K875" s="118">
        <f t="shared" si="12"/>
        <v>0</v>
      </c>
    </row>
    <row r="876" spans="11:11" x14ac:dyDescent="0.25">
      <c r="K876" s="118">
        <f t="shared" si="12"/>
        <v>0</v>
      </c>
    </row>
    <row r="877" spans="11:11" x14ac:dyDescent="0.25">
      <c r="K877" s="118">
        <f t="shared" si="12"/>
        <v>0</v>
      </c>
    </row>
    <row r="878" spans="11:11" x14ac:dyDescent="0.25">
      <c r="K878" s="118">
        <f t="shared" si="12"/>
        <v>0</v>
      </c>
    </row>
    <row r="879" spans="11:11" x14ac:dyDescent="0.25">
      <c r="K879" s="118">
        <f t="shared" si="12"/>
        <v>0</v>
      </c>
    </row>
    <row r="880" spans="11:11" x14ac:dyDescent="0.25">
      <c r="K880" s="118">
        <f t="shared" si="12"/>
        <v>0</v>
      </c>
    </row>
    <row r="881" spans="11:11" x14ac:dyDescent="0.25">
      <c r="K881" s="118">
        <f t="shared" si="12"/>
        <v>0</v>
      </c>
    </row>
    <row r="882" spans="11:11" x14ac:dyDescent="0.25">
      <c r="K882" s="118">
        <f t="shared" si="12"/>
        <v>0</v>
      </c>
    </row>
    <row r="883" spans="11:11" x14ac:dyDescent="0.25">
      <c r="K883" s="118">
        <f t="shared" si="12"/>
        <v>0</v>
      </c>
    </row>
    <row r="884" spans="11:11" x14ac:dyDescent="0.25">
      <c r="K884" s="118">
        <f t="shared" si="12"/>
        <v>0</v>
      </c>
    </row>
    <row r="885" spans="11:11" x14ac:dyDescent="0.25">
      <c r="K885" s="118">
        <f t="shared" si="12"/>
        <v>0</v>
      </c>
    </row>
    <row r="886" spans="11:11" x14ac:dyDescent="0.25">
      <c r="K886" s="118">
        <f t="shared" si="12"/>
        <v>0</v>
      </c>
    </row>
    <row r="887" spans="11:11" x14ac:dyDescent="0.25">
      <c r="K887" s="118">
        <f t="shared" si="12"/>
        <v>0</v>
      </c>
    </row>
    <row r="888" spans="11:11" x14ac:dyDescent="0.25">
      <c r="K888" s="118">
        <f t="shared" si="12"/>
        <v>0</v>
      </c>
    </row>
    <row r="889" spans="11:11" x14ac:dyDescent="0.25">
      <c r="K889" s="118">
        <f t="shared" si="12"/>
        <v>0</v>
      </c>
    </row>
    <row r="890" spans="11:11" x14ac:dyDescent="0.25">
      <c r="K890" s="118">
        <f t="shared" si="12"/>
        <v>0</v>
      </c>
    </row>
    <row r="891" spans="11:11" x14ac:dyDescent="0.25">
      <c r="K891" s="118">
        <f t="shared" si="12"/>
        <v>0</v>
      </c>
    </row>
    <row r="892" spans="11:11" x14ac:dyDescent="0.25">
      <c r="K892" s="118">
        <f t="shared" si="12"/>
        <v>0</v>
      </c>
    </row>
    <row r="893" spans="11:11" x14ac:dyDescent="0.25">
      <c r="K893" s="118">
        <f t="shared" si="12"/>
        <v>0</v>
      </c>
    </row>
    <row r="894" spans="11:11" x14ac:dyDescent="0.25">
      <c r="K894" s="118">
        <f t="shared" si="12"/>
        <v>0</v>
      </c>
    </row>
    <row r="895" spans="11:11" x14ac:dyDescent="0.25">
      <c r="K895" s="118">
        <f t="shared" si="12"/>
        <v>0</v>
      </c>
    </row>
    <row r="896" spans="11:11" x14ac:dyDescent="0.25">
      <c r="K896" s="118">
        <f t="shared" si="12"/>
        <v>0</v>
      </c>
    </row>
    <row r="897" spans="11:11" x14ac:dyDescent="0.25">
      <c r="K897" s="118">
        <f t="shared" si="12"/>
        <v>0</v>
      </c>
    </row>
    <row r="898" spans="11:11" x14ac:dyDescent="0.25">
      <c r="K898" s="118">
        <f t="shared" si="12"/>
        <v>0</v>
      </c>
    </row>
    <row r="899" spans="11:11" x14ac:dyDescent="0.25">
      <c r="K899" s="118">
        <f t="shared" si="12"/>
        <v>0</v>
      </c>
    </row>
    <row r="900" spans="11:11" x14ac:dyDescent="0.25">
      <c r="K900" s="118">
        <f t="shared" si="12"/>
        <v>0</v>
      </c>
    </row>
    <row r="901" spans="11:11" x14ac:dyDescent="0.25">
      <c r="K901" s="118">
        <f t="shared" si="12"/>
        <v>0</v>
      </c>
    </row>
    <row r="902" spans="11:11" x14ac:dyDescent="0.25">
      <c r="K902" s="118">
        <f t="shared" si="12"/>
        <v>0</v>
      </c>
    </row>
    <row r="903" spans="11:11" x14ac:dyDescent="0.25">
      <c r="K903" s="118">
        <f t="shared" si="12"/>
        <v>0</v>
      </c>
    </row>
    <row r="904" spans="11:11" x14ac:dyDescent="0.25">
      <c r="K904" s="118">
        <f t="shared" si="12"/>
        <v>0</v>
      </c>
    </row>
    <row r="905" spans="11:11" x14ac:dyDescent="0.25">
      <c r="K905" s="118">
        <f t="shared" si="12"/>
        <v>0</v>
      </c>
    </row>
    <row r="906" spans="11:11" x14ac:dyDescent="0.25">
      <c r="K906" s="118">
        <f t="shared" ref="K906:K960" si="13">+J906/4.1635</f>
        <v>0</v>
      </c>
    </row>
    <row r="907" spans="11:11" x14ac:dyDescent="0.25">
      <c r="K907" s="118">
        <f t="shared" si="13"/>
        <v>0</v>
      </c>
    </row>
    <row r="908" spans="11:11" x14ac:dyDescent="0.25">
      <c r="K908" s="118">
        <f t="shared" si="13"/>
        <v>0</v>
      </c>
    </row>
    <row r="909" spans="11:11" x14ac:dyDescent="0.25">
      <c r="K909" s="118">
        <f t="shared" si="13"/>
        <v>0</v>
      </c>
    </row>
    <row r="910" spans="11:11" x14ac:dyDescent="0.25">
      <c r="K910" s="118">
        <f t="shared" si="13"/>
        <v>0</v>
      </c>
    </row>
    <row r="911" spans="11:11" x14ac:dyDescent="0.25">
      <c r="K911" s="118">
        <f t="shared" si="13"/>
        <v>0</v>
      </c>
    </row>
    <row r="912" spans="11:11" x14ac:dyDescent="0.25">
      <c r="K912" s="118">
        <f t="shared" si="13"/>
        <v>0</v>
      </c>
    </row>
    <row r="913" spans="11:11" x14ac:dyDescent="0.25">
      <c r="K913" s="118">
        <f t="shared" si="13"/>
        <v>0</v>
      </c>
    </row>
    <row r="914" spans="11:11" x14ac:dyDescent="0.25">
      <c r="K914" s="118">
        <f t="shared" si="13"/>
        <v>0</v>
      </c>
    </row>
    <row r="915" spans="11:11" x14ac:dyDescent="0.25">
      <c r="K915" s="118">
        <f t="shared" si="13"/>
        <v>0</v>
      </c>
    </row>
    <row r="916" spans="11:11" x14ac:dyDescent="0.25">
      <c r="K916" s="118">
        <f t="shared" si="13"/>
        <v>0</v>
      </c>
    </row>
    <row r="917" spans="11:11" x14ac:dyDescent="0.25">
      <c r="K917" s="118">
        <f t="shared" si="13"/>
        <v>0</v>
      </c>
    </row>
    <row r="918" spans="11:11" x14ac:dyDescent="0.25">
      <c r="K918" s="118">
        <f t="shared" si="13"/>
        <v>0</v>
      </c>
    </row>
    <row r="919" spans="11:11" x14ac:dyDescent="0.25">
      <c r="K919" s="118">
        <f t="shared" si="13"/>
        <v>0</v>
      </c>
    </row>
    <row r="920" spans="11:11" x14ac:dyDescent="0.25">
      <c r="K920" s="118">
        <f t="shared" si="13"/>
        <v>0</v>
      </c>
    </row>
    <row r="921" spans="11:11" x14ac:dyDescent="0.25">
      <c r="K921" s="118">
        <f t="shared" si="13"/>
        <v>0</v>
      </c>
    </row>
    <row r="922" spans="11:11" x14ac:dyDescent="0.25">
      <c r="K922" s="118">
        <f t="shared" si="13"/>
        <v>0</v>
      </c>
    </row>
    <row r="923" spans="11:11" x14ac:dyDescent="0.25">
      <c r="K923" s="118">
        <f t="shared" si="13"/>
        <v>0</v>
      </c>
    </row>
    <row r="924" spans="11:11" x14ac:dyDescent="0.25">
      <c r="K924" s="118">
        <f t="shared" si="13"/>
        <v>0</v>
      </c>
    </row>
    <row r="925" spans="11:11" x14ac:dyDescent="0.25">
      <c r="K925" s="118">
        <f t="shared" si="13"/>
        <v>0</v>
      </c>
    </row>
    <row r="926" spans="11:11" x14ac:dyDescent="0.25">
      <c r="K926" s="118">
        <f t="shared" si="13"/>
        <v>0</v>
      </c>
    </row>
    <row r="927" spans="11:11" x14ac:dyDescent="0.25">
      <c r="K927" s="118">
        <f t="shared" si="13"/>
        <v>0</v>
      </c>
    </row>
    <row r="928" spans="11:11" x14ac:dyDescent="0.25">
      <c r="K928" s="118">
        <f t="shared" si="13"/>
        <v>0</v>
      </c>
    </row>
    <row r="929" spans="11:11" x14ac:dyDescent="0.25">
      <c r="K929" s="118">
        <f t="shared" si="13"/>
        <v>0</v>
      </c>
    </row>
    <row r="930" spans="11:11" x14ac:dyDescent="0.25">
      <c r="K930" s="118">
        <f t="shared" si="13"/>
        <v>0</v>
      </c>
    </row>
    <row r="931" spans="11:11" x14ac:dyDescent="0.25">
      <c r="K931" s="118">
        <f t="shared" si="13"/>
        <v>0</v>
      </c>
    </row>
    <row r="932" spans="11:11" x14ac:dyDescent="0.25">
      <c r="K932" s="118">
        <f t="shared" si="13"/>
        <v>0</v>
      </c>
    </row>
    <row r="933" spans="11:11" x14ac:dyDescent="0.25">
      <c r="K933" s="118">
        <f t="shared" si="13"/>
        <v>0</v>
      </c>
    </row>
    <row r="934" spans="11:11" x14ac:dyDescent="0.25">
      <c r="K934" s="118">
        <f t="shared" si="13"/>
        <v>0</v>
      </c>
    </row>
    <row r="935" spans="11:11" x14ac:dyDescent="0.25">
      <c r="K935" s="118">
        <f t="shared" si="13"/>
        <v>0</v>
      </c>
    </row>
    <row r="936" spans="11:11" x14ac:dyDescent="0.25">
      <c r="K936" s="118">
        <f t="shared" si="13"/>
        <v>0</v>
      </c>
    </row>
    <row r="937" spans="11:11" x14ac:dyDescent="0.25">
      <c r="K937" s="118">
        <f t="shared" si="13"/>
        <v>0</v>
      </c>
    </row>
    <row r="938" spans="11:11" x14ac:dyDescent="0.25">
      <c r="K938" s="118">
        <f t="shared" si="13"/>
        <v>0</v>
      </c>
    </row>
    <row r="939" spans="11:11" x14ac:dyDescent="0.25">
      <c r="K939" s="118">
        <f t="shared" si="13"/>
        <v>0</v>
      </c>
    </row>
    <row r="940" spans="11:11" x14ac:dyDescent="0.25">
      <c r="K940" s="118">
        <f t="shared" si="13"/>
        <v>0</v>
      </c>
    </row>
    <row r="941" spans="11:11" x14ac:dyDescent="0.25">
      <c r="K941" s="118">
        <f t="shared" si="13"/>
        <v>0</v>
      </c>
    </row>
    <row r="942" spans="11:11" x14ac:dyDescent="0.25">
      <c r="K942" s="118">
        <f t="shared" si="13"/>
        <v>0</v>
      </c>
    </row>
    <row r="943" spans="11:11" x14ac:dyDescent="0.25">
      <c r="K943" s="118">
        <f t="shared" si="13"/>
        <v>0</v>
      </c>
    </row>
    <row r="944" spans="11:11" x14ac:dyDescent="0.25">
      <c r="K944" s="118">
        <f t="shared" si="13"/>
        <v>0</v>
      </c>
    </row>
    <row r="945" spans="11:11" x14ac:dyDescent="0.25">
      <c r="K945" s="118">
        <f t="shared" si="13"/>
        <v>0</v>
      </c>
    </row>
    <row r="946" spans="11:11" x14ac:dyDescent="0.25">
      <c r="K946" s="118">
        <f t="shared" si="13"/>
        <v>0</v>
      </c>
    </row>
    <row r="947" spans="11:11" x14ac:dyDescent="0.25">
      <c r="K947" s="118">
        <f t="shared" si="13"/>
        <v>0</v>
      </c>
    </row>
    <row r="948" spans="11:11" x14ac:dyDescent="0.25">
      <c r="K948" s="118">
        <f t="shared" si="13"/>
        <v>0</v>
      </c>
    </row>
    <row r="949" spans="11:11" x14ac:dyDescent="0.25">
      <c r="K949" s="118">
        <f t="shared" si="13"/>
        <v>0</v>
      </c>
    </row>
    <row r="950" spans="11:11" x14ac:dyDescent="0.25">
      <c r="K950" s="118">
        <f t="shared" si="13"/>
        <v>0</v>
      </c>
    </row>
    <row r="951" spans="11:11" x14ac:dyDescent="0.25">
      <c r="K951" s="118">
        <f t="shared" si="13"/>
        <v>0</v>
      </c>
    </row>
    <row r="952" spans="11:11" x14ac:dyDescent="0.25">
      <c r="K952" s="118">
        <f t="shared" si="13"/>
        <v>0</v>
      </c>
    </row>
    <row r="953" spans="11:11" x14ac:dyDescent="0.25">
      <c r="K953" s="118">
        <f t="shared" si="13"/>
        <v>0</v>
      </c>
    </row>
    <row r="954" spans="11:11" x14ac:dyDescent="0.25">
      <c r="K954" s="118">
        <f t="shared" si="13"/>
        <v>0</v>
      </c>
    </row>
    <row r="955" spans="11:11" x14ac:dyDescent="0.25">
      <c r="K955" s="118">
        <f t="shared" si="13"/>
        <v>0</v>
      </c>
    </row>
    <row r="956" spans="11:11" x14ac:dyDescent="0.25">
      <c r="K956" s="118">
        <f t="shared" si="13"/>
        <v>0</v>
      </c>
    </row>
    <row r="957" spans="11:11" x14ac:dyDescent="0.25">
      <c r="K957" s="118">
        <f t="shared" si="13"/>
        <v>0</v>
      </c>
    </row>
    <row r="958" spans="11:11" x14ac:dyDescent="0.25">
      <c r="K958" s="118">
        <f t="shared" si="13"/>
        <v>0</v>
      </c>
    </row>
    <row r="959" spans="11:11" x14ac:dyDescent="0.25">
      <c r="K959" s="118">
        <f t="shared" si="13"/>
        <v>0</v>
      </c>
    </row>
    <row r="960" spans="11:11" x14ac:dyDescent="0.25">
      <c r="K960" s="118">
        <f t="shared" si="13"/>
        <v>0</v>
      </c>
    </row>
  </sheetData>
  <mergeCells count="7">
    <mergeCell ref="B2:K2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959"/>
  <sheetViews>
    <sheetView topLeftCell="A34" workbookViewId="0">
      <selection activeCell="F54" sqref="F54"/>
    </sheetView>
  </sheetViews>
  <sheetFormatPr baseColWidth="10" defaultRowHeight="15" x14ac:dyDescent="0.25"/>
  <cols>
    <col min="1" max="1" width="1.5703125" customWidth="1"/>
    <col min="4" max="4" width="21.28515625" customWidth="1"/>
    <col min="5" max="5" width="8.5703125" customWidth="1"/>
    <col min="6" max="6" width="18.5703125" customWidth="1"/>
    <col min="7" max="8" width="25.5703125" customWidth="1"/>
    <col min="9" max="9" width="9.28515625" customWidth="1"/>
    <col min="10" max="10" width="11.42578125" customWidth="1"/>
    <col min="11" max="11" width="0.7109375" customWidth="1"/>
    <col min="12" max="12" width="11.42578125" customWidth="1"/>
    <col min="13" max="13" width="14.140625" bestFit="1" customWidth="1"/>
  </cols>
  <sheetData>
    <row r="1" spans="2:15" x14ac:dyDescent="0.25">
      <c r="B1" s="108"/>
      <c r="C1" s="108"/>
      <c r="D1" s="108"/>
      <c r="E1" s="108"/>
      <c r="F1" s="108"/>
      <c r="G1" s="108"/>
      <c r="H1" s="108"/>
      <c r="I1" s="108"/>
      <c r="J1" s="108"/>
      <c r="K1" s="109"/>
    </row>
    <row r="2" spans="2:15" ht="26.25" customHeight="1" x14ac:dyDescent="0.25">
      <c r="B2" s="688" t="s">
        <v>129</v>
      </c>
      <c r="C2" s="689"/>
      <c r="D2" s="689"/>
      <c r="E2" s="689"/>
      <c r="F2" s="689"/>
      <c r="G2" s="689"/>
      <c r="H2" s="689"/>
      <c r="I2" s="689"/>
      <c r="J2" s="689"/>
      <c r="K2" s="690"/>
    </row>
    <row r="3" spans="2:15" x14ac:dyDescent="0.25">
      <c r="B3" s="651" t="s">
        <v>77</v>
      </c>
      <c r="C3" s="651" t="s">
        <v>13</v>
      </c>
      <c r="D3" s="651" t="s">
        <v>12</v>
      </c>
      <c r="E3" s="651" t="s">
        <v>59</v>
      </c>
      <c r="F3" s="651" t="s">
        <v>60</v>
      </c>
      <c r="G3" s="651" t="s">
        <v>10</v>
      </c>
      <c r="H3" s="651" t="s">
        <v>61</v>
      </c>
      <c r="I3" s="79" t="s">
        <v>81</v>
      </c>
      <c r="J3" s="80" t="s">
        <v>82</v>
      </c>
      <c r="K3" s="80" t="s">
        <v>92</v>
      </c>
      <c r="L3" s="80" t="s">
        <v>93</v>
      </c>
      <c r="M3" s="110" t="s">
        <v>103</v>
      </c>
      <c r="N3" s="110" t="s">
        <v>105</v>
      </c>
      <c r="O3" s="110" t="s">
        <v>116</v>
      </c>
    </row>
    <row r="4" spans="2:15" x14ac:dyDescent="0.25">
      <c r="B4" s="652"/>
      <c r="C4" s="652"/>
      <c r="D4" s="652"/>
      <c r="E4" s="652"/>
      <c r="F4" s="652"/>
      <c r="G4" s="652"/>
      <c r="H4" s="652"/>
      <c r="I4" s="79" t="s">
        <v>83</v>
      </c>
      <c r="J4" s="84" t="s">
        <v>80</v>
      </c>
      <c r="K4" s="80" t="s">
        <v>94</v>
      </c>
      <c r="L4" s="111"/>
      <c r="M4" s="80"/>
      <c r="N4" s="80"/>
      <c r="O4" s="80"/>
    </row>
    <row r="5" spans="2:15" x14ac:dyDescent="0.25">
      <c r="B5" s="112" t="s">
        <v>157</v>
      </c>
      <c r="C5" s="113">
        <v>44200</v>
      </c>
      <c r="D5" s="114" t="s">
        <v>158</v>
      </c>
      <c r="E5" s="114" t="s">
        <v>306</v>
      </c>
      <c r="F5" s="113" t="s">
        <v>159</v>
      </c>
      <c r="G5" s="113" t="s">
        <v>160</v>
      </c>
      <c r="H5" s="115" t="s">
        <v>165</v>
      </c>
      <c r="I5" s="116">
        <v>5645</v>
      </c>
      <c r="J5" s="117">
        <v>20282</v>
      </c>
      <c r="K5" s="118"/>
      <c r="L5" t="s">
        <v>164</v>
      </c>
    </row>
    <row r="6" spans="2:15" x14ac:dyDescent="0.25">
      <c r="B6" s="112" t="s">
        <v>205</v>
      </c>
      <c r="C6" s="113">
        <v>44201</v>
      </c>
      <c r="D6" s="114" t="s">
        <v>158</v>
      </c>
      <c r="E6" s="114" t="s">
        <v>306</v>
      </c>
      <c r="F6" s="113" t="s">
        <v>159</v>
      </c>
      <c r="G6" s="113" t="s">
        <v>160</v>
      </c>
      <c r="H6" s="115" t="s">
        <v>210</v>
      </c>
      <c r="I6" s="116">
        <v>5649</v>
      </c>
      <c r="J6" s="117">
        <v>10852</v>
      </c>
      <c r="K6" s="118"/>
      <c r="L6" t="s">
        <v>209</v>
      </c>
    </row>
    <row r="7" spans="2:15" x14ac:dyDescent="0.25">
      <c r="B7" s="112" t="s">
        <v>70</v>
      </c>
      <c r="C7" s="113">
        <v>44203</v>
      </c>
      <c r="D7" s="114" t="s">
        <v>282</v>
      </c>
      <c r="E7" s="114" t="s">
        <v>531</v>
      </c>
      <c r="F7" s="113" t="s">
        <v>281</v>
      </c>
      <c r="G7" s="113" t="s">
        <v>160</v>
      </c>
      <c r="H7" s="115" t="s">
        <v>280</v>
      </c>
      <c r="I7" s="116">
        <v>5656</v>
      </c>
      <c r="J7" s="117">
        <v>3000</v>
      </c>
      <c r="K7" s="118"/>
      <c r="L7" t="s">
        <v>285</v>
      </c>
    </row>
    <row r="8" spans="2:15" x14ac:dyDescent="0.25">
      <c r="B8" s="112" t="s">
        <v>157</v>
      </c>
      <c r="C8" s="113">
        <v>44207</v>
      </c>
      <c r="D8" s="114" t="s">
        <v>71</v>
      </c>
      <c r="E8" s="114" t="s">
        <v>532</v>
      </c>
      <c r="F8" s="113" t="s">
        <v>159</v>
      </c>
      <c r="G8" s="113" t="s">
        <v>160</v>
      </c>
      <c r="H8" s="115" t="s">
        <v>210</v>
      </c>
      <c r="I8" s="116">
        <v>5670</v>
      </c>
      <c r="J8" s="117">
        <v>21760</v>
      </c>
      <c r="K8" s="118"/>
      <c r="L8" t="s">
        <v>164</v>
      </c>
    </row>
    <row r="9" spans="2:15" x14ac:dyDescent="0.25">
      <c r="B9" s="112" t="s">
        <v>72</v>
      </c>
      <c r="C9" s="113">
        <v>44209</v>
      </c>
      <c r="D9" s="114" t="s">
        <v>158</v>
      </c>
      <c r="E9" s="114" t="s">
        <v>306</v>
      </c>
      <c r="F9" s="113" t="s">
        <v>401</v>
      </c>
      <c r="G9" s="113" t="s">
        <v>160</v>
      </c>
      <c r="H9" s="115" t="s">
        <v>489</v>
      </c>
      <c r="I9" s="116">
        <v>5671</v>
      </c>
      <c r="J9" s="117">
        <v>22500</v>
      </c>
      <c r="K9" s="118"/>
      <c r="L9" t="s">
        <v>164</v>
      </c>
    </row>
    <row r="10" spans="2:15" x14ac:dyDescent="0.25">
      <c r="B10" s="112" t="s">
        <v>297</v>
      </c>
      <c r="C10" s="113">
        <v>44211</v>
      </c>
      <c r="D10" s="114" t="s">
        <v>158</v>
      </c>
      <c r="E10" s="114" t="s">
        <v>306</v>
      </c>
      <c r="F10" s="113" t="s">
        <v>401</v>
      </c>
      <c r="G10" s="113" t="s">
        <v>160</v>
      </c>
      <c r="H10" s="115" t="s">
        <v>490</v>
      </c>
      <c r="I10" s="116">
        <v>5676</v>
      </c>
      <c r="J10" s="117">
        <v>22990</v>
      </c>
      <c r="K10" s="118"/>
      <c r="L10" t="s">
        <v>164</v>
      </c>
    </row>
    <row r="11" spans="2:15" x14ac:dyDescent="0.25">
      <c r="B11" s="112" t="s">
        <v>157</v>
      </c>
      <c r="C11" s="113">
        <v>44214</v>
      </c>
      <c r="D11" s="114" t="s">
        <v>158</v>
      </c>
      <c r="E11" s="114" t="s">
        <v>306</v>
      </c>
      <c r="F11" s="113" t="s">
        <v>401</v>
      </c>
      <c r="G11" s="113" t="s">
        <v>160</v>
      </c>
      <c r="H11" s="115" t="s">
        <v>470</v>
      </c>
      <c r="I11" s="116">
        <v>5683</v>
      </c>
      <c r="J11" s="117">
        <v>21457</v>
      </c>
      <c r="K11" s="118"/>
      <c r="L11" t="s">
        <v>164</v>
      </c>
    </row>
    <row r="12" spans="2:15" x14ac:dyDescent="0.25">
      <c r="B12" s="112" t="s">
        <v>262</v>
      </c>
      <c r="C12" s="113">
        <v>44216</v>
      </c>
      <c r="D12" s="114" t="s">
        <v>158</v>
      </c>
      <c r="E12" s="114" t="s">
        <v>306</v>
      </c>
      <c r="F12" s="113" t="s">
        <v>522</v>
      </c>
      <c r="G12" s="113" t="s">
        <v>160</v>
      </c>
      <c r="H12" s="115" t="s">
        <v>523</v>
      </c>
      <c r="I12" s="116">
        <v>5695</v>
      </c>
      <c r="J12" s="117">
        <v>22230</v>
      </c>
      <c r="K12" s="118"/>
      <c r="L12" t="s">
        <v>164</v>
      </c>
    </row>
    <row r="13" spans="2:15" x14ac:dyDescent="0.25">
      <c r="B13" s="112" t="s">
        <v>70</v>
      </c>
      <c r="C13" s="113">
        <v>44217</v>
      </c>
      <c r="D13" s="114" t="s">
        <v>524</v>
      </c>
      <c r="E13" s="114" t="s">
        <v>533</v>
      </c>
      <c r="F13" s="113" t="s">
        <v>525</v>
      </c>
      <c r="G13" s="113" t="s">
        <v>160</v>
      </c>
      <c r="H13" s="115" t="s">
        <v>541</v>
      </c>
      <c r="I13" s="119">
        <v>5701</v>
      </c>
      <c r="J13" s="117">
        <v>19965</v>
      </c>
      <c r="K13" s="118">
        <v>4752</v>
      </c>
      <c r="L13" t="s">
        <v>540</v>
      </c>
    </row>
    <row r="14" spans="2:15" x14ac:dyDescent="0.25">
      <c r="B14" s="112" t="s">
        <v>70</v>
      </c>
      <c r="C14" s="113">
        <v>44217</v>
      </c>
      <c r="D14" s="114" t="s">
        <v>526</v>
      </c>
      <c r="E14" s="114" t="s">
        <v>534</v>
      </c>
      <c r="F14" s="113" t="s">
        <v>525</v>
      </c>
      <c r="G14" s="113" t="s">
        <v>160</v>
      </c>
      <c r="H14" s="115" t="s">
        <v>541</v>
      </c>
      <c r="I14" s="119">
        <v>5700</v>
      </c>
      <c r="J14" s="117">
        <v>19885</v>
      </c>
      <c r="K14" s="118">
        <v>4733</v>
      </c>
      <c r="L14" t="s">
        <v>540</v>
      </c>
    </row>
    <row r="15" spans="2:15" x14ac:dyDescent="0.25">
      <c r="B15" s="112" t="s">
        <v>70</v>
      </c>
      <c r="C15" s="113">
        <v>44217</v>
      </c>
      <c r="D15" s="114" t="s">
        <v>527</v>
      </c>
      <c r="E15" s="114" t="s">
        <v>535</v>
      </c>
      <c r="F15" s="113" t="s">
        <v>525</v>
      </c>
      <c r="G15" s="113" t="s">
        <v>160</v>
      </c>
      <c r="H15" s="115" t="s">
        <v>541</v>
      </c>
      <c r="I15" s="119">
        <v>5699</v>
      </c>
      <c r="J15" s="117">
        <v>19857</v>
      </c>
      <c r="K15" s="118">
        <v>4726</v>
      </c>
      <c r="L15" t="s">
        <v>540</v>
      </c>
    </row>
    <row r="16" spans="2:15" x14ac:dyDescent="0.25">
      <c r="B16" s="112" t="s">
        <v>70</v>
      </c>
      <c r="C16" s="113">
        <v>44217</v>
      </c>
      <c r="D16" s="114" t="s">
        <v>529</v>
      </c>
      <c r="E16" s="114" t="s">
        <v>536</v>
      </c>
      <c r="F16" s="113" t="s">
        <v>525</v>
      </c>
      <c r="G16" s="113" t="s">
        <v>160</v>
      </c>
      <c r="H16" s="115" t="s">
        <v>541</v>
      </c>
      <c r="I16" s="119">
        <v>5703</v>
      </c>
      <c r="J16" s="117">
        <v>19049</v>
      </c>
      <c r="K16" s="118">
        <v>4534</v>
      </c>
      <c r="L16" t="s">
        <v>540</v>
      </c>
    </row>
    <row r="17" spans="2:14" x14ac:dyDescent="0.25">
      <c r="B17" s="112" t="s">
        <v>70</v>
      </c>
      <c r="C17" s="113">
        <v>44217</v>
      </c>
      <c r="D17" s="114" t="s">
        <v>530</v>
      </c>
      <c r="E17" s="114" t="s">
        <v>537</v>
      </c>
      <c r="F17" s="113" t="s">
        <v>525</v>
      </c>
      <c r="G17" s="113" t="s">
        <v>160</v>
      </c>
      <c r="H17" s="115" t="s">
        <v>541</v>
      </c>
      <c r="I17" s="119">
        <v>5702</v>
      </c>
      <c r="J17" s="117">
        <v>19906</v>
      </c>
      <c r="K17" s="118">
        <v>4738</v>
      </c>
      <c r="L17" t="s">
        <v>540</v>
      </c>
    </row>
    <row r="18" spans="2:14" x14ac:dyDescent="0.25">
      <c r="B18" s="112" t="s">
        <v>157</v>
      </c>
      <c r="C18" s="113">
        <v>44221</v>
      </c>
      <c r="D18" s="114" t="s">
        <v>395</v>
      </c>
      <c r="E18" s="114" t="s">
        <v>575</v>
      </c>
      <c r="F18" s="113" t="s">
        <v>401</v>
      </c>
      <c r="G18" s="113" t="s">
        <v>160</v>
      </c>
      <c r="H18" s="115" t="s">
        <v>577</v>
      </c>
      <c r="I18" s="116">
        <v>5716</v>
      </c>
      <c r="J18" s="117">
        <v>21569</v>
      </c>
      <c r="K18" s="118">
        <v>5130</v>
      </c>
      <c r="L18" t="s">
        <v>164</v>
      </c>
    </row>
    <row r="19" spans="2:14" x14ac:dyDescent="0.25">
      <c r="B19" s="112" t="s">
        <v>157</v>
      </c>
      <c r="C19" s="113">
        <v>44221</v>
      </c>
      <c r="D19" s="114" t="s">
        <v>240</v>
      </c>
      <c r="E19" s="114" t="s">
        <v>515</v>
      </c>
      <c r="F19" s="113" t="s">
        <v>159</v>
      </c>
      <c r="G19" s="113" t="s">
        <v>160</v>
      </c>
      <c r="H19" s="115" t="s">
        <v>541</v>
      </c>
      <c r="I19" s="116">
        <v>5717</v>
      </c>
      <c r="J19" s="117">
        <v>21200</v>
      </c>
      <c r="K19" s="118"/>
      <c r="L19" t="s">
        <v>164</v>
      </c>
    </row>
    <row r="20" spans="2:14" x14ac:dyDescent="0.25">
      <c r="B20" s="112" t="s">
        <v>262</v>
      </c>
      <c r="C20" s="113">
        <v>44223</v>
      </c>
      <c r="D20" s="114" t="s">
        <v>240</v>
      </c>
      <c r="E20" s="114" t="s">
        <v>515</v>
      </c>
      <c r="F20" s="113" t="s">
        <v>401</v>
      </c>
      <c r="G20" s="113" t="s">
        <v>160</v>
      </c>
      <c r="H20" s="115" t="s">
        <v>605</v>
      </c>
      <c r="I20" s="116">
        <v>5728</v>
      </c>
      <c r="J20" s="117">
        <v>21999</v>
      </c>
      <c r="K20" s="118">
        <v>5232</v>
      </c>
      <c r="L20" t="s">
        <v>164</v>
      </c>
    </row>
    <row r="21" spans="2:14" x14ac:dyDescent="0.25">
      <c r="B21" s="112" t="s">
        <v>157</v>
      </c>
      <c r="C21" s="113">
        <v>44228</v>
      </c>
      <c r="D21" s="114" t="s">
        <v>287</v>
      </c>
      <c r="E21" s="114" t="s">
        <v>233</v>
      </c>
      <c r="F21" s="113" t="s">
        <v>401</v>
      </c>
      <c r="G21" s="113" t="s">
        <v>160</v>
      </c>
      <c r="H21" s="115" t="s">
        <v>643</v>
      </c>
      <c r="I21" s="116">
        <v>5741</v>
      </c>
      <c r="J21" s="117">
        <v>22230</v>
      </c>
      <c r="K21" s="118">
        <v>5232</v>
      </c>
      <c r="L21" t="s">
        <v>164</v>
      </c>
      <c r="N21">
        <v>5262</v>
      </c>
    </row>
    <row r="22" spans="2:14" x14ac:dyDescent="0.25">
      <c r="B22" s="112" t="s">
        <v>205</v>
      </c>
      <c r="C22" s="113">
        <v>44229</v>
      </c>
      <c r="D22" s="114" t="s">
        <v>71</v>
      </c>
      <c r="E22" s="114" t="s">
        <v>575</v>
      </c>
      <c r="F22" s="113" t="s">
        <v>192</v>
      </c>
      <c r="G22" s="113" t="s">
        <v>652</v>
      </c>
      <c r="H22" s="115"/>
      <c r="I22" s="116">
        <v>4592</v>
      </c>
      <c r="J22" s="117">
        <v>1233</v>
      </c>
      <c r="K22" s="118"/>
      <c r="L22" t="s">
        <v>651</v>
      </c>
    </row>
    <row r="23" spans="2:14" x14ac:dyDescent="0.25">
      <c r="B23" s="112" t="s">
        <v>70</v>
      </c>
      <c r="C23" s="113">
        <v>44231</v>
      </c>
      <c r="D23" s="114" t="s">
        <v>677</v>
      </c>
      <c r="E23" s="114" t="s">
        <v>275</v>
      </c>
      <c r="F23" s="113" t="s">
        <v>522</v>
      </c>
      <c r="G23" s="113" t="s">
        <v>160</v>
      </c>
      <c r="H23" s="115" t="s">
        <v>691</v>
      </c>
      <c r="I23" s="116">
        <v>5749</v>
      </c>
      <c r="J23" s="117">
        <v>11180</v>
      </c>
      <c r="K23" s="118"/>
      <c r="L23" t="s">
        <v>209</v>
      </c>
    </row>
    <row r="24" spans="2:14" x14ac:dyDescent="0.25">
      <c r="B24" s="112" t="s">
        <v>297</v>
      </c>
      <c r="C24" s="113">
        <v>44232</v>
      </c>
      <c r="D24" s="114" t="s">
        <v>690</v>
      </c>
      <c r="E24" s="114" t="s">
        <v>406</v>
      </c>
      <c r="F24" s="113" t="s">
        <v>159</v>
      </c>
      <c r="G24" s="113" t="s">
        <v>160</v>
      </c>
      <c r="H24" s="115" t="s">
        <v>692</v>
      </c>
      <c r="I24" s="116">
        <v>5751</v>
      </c>
      <c r="J24" s="117">
        <v>22099</v>
      </c>
      <c r="K24" s="118">
        <v>5256</v>
      </c>
      <c r="L24" t="s">
        <v>164</v>
      </c>
    </row>
    <row r="25" spans="2:14" x14ac:dyDescent="0.25">
      <c r="B25" s="112" t="s">
        <v>72</v>
      </c>
      <c r="C25" s="113">
        <v>44237</v>
      </c>
      <c r="D25" s="114" t="s">
        <v>843</v>
      </c>
      <c r="E25" s="114" t="s">
        <v>820</v>
      </c>
      <c r="F25" s="113" t="s">
        <v>401</v>
      </c>
      <c r="G25" s="113" t="s">
        <v>160</v>
      </c>
      <c r="H25" s="115" t="s">
        <v>884</v>
      </c>
      <c r="I25" s="116">
        <v>5769</v>
      </c>
      <c r="J25" s="117">
        <v>22450</v>
      </c>
      <c r="K25" s="118">
        <v>5339</v>
      </c>
      <c r="L25" t="s">
        <v>164</v>
      </c>
    </row>
    <row r="26" spans="2:14" s="458" customFormat="1" x14ac:dyDescent="0.25">
      <c r="B26" s="451" t="s">
        <v>70</v>
      </c>
      <c r="C26" s="452">
        <v>44238</v>
      </c>
      <c r="D26" s="453" t="s">
        <v>843</v>
      </c>
      <c r="E26" s="453" t="s">
        <v>820</v>
      </c>
      <c r="F26" s="452" t="s">
        <v>401</v>
      </c>
      <c r="G26" s="459" t="s">
        <v>872</v>
      </c>
      <c r="H26" s="454"/>
      <c r="I26" s="455">
        <v>110035</v>
      </c>
      <c r="J26" s="456">
        <v>710</v>
      </c>
      <c r="K26" s="457"/>
      <c r="L26" s="458" t="s">
        <v>873</v>
      </c>
    </row>
    <row r="27" spans="2:14" x14ac:dyDescent="0.25">
      <c r="B27" s="112" t="s">
        <v>297</v>
      </c>
      <c r="C27" s="113">
        <v>44239</v>
      </c>
      <c r="D27" s="114" t="s">
        <v>843</v>
      </c>
      <c r="E27" s="114" t="s">
        <v>820</v>
      </c>
      <c r="F27" s="113" t="s">
        <v>401</v>
      </c>
      <c r="G27" s="113" t="s">
        <v>160</v>
      </c>
      <c r="H27" s="115" t="s">
        <v>883</v>
      </c>
      <c r="I27" s="116">
        <v>5775</v>
      </c>
      <c r="J27" s="117">
        <v>21900</v>
      </c>
      <c r="K27" s="118"/>
      <c r="L27" t="s">
        <v>164</v>
      </c>
    </row>
    <row r="28" spans="2:14" x14ac:dyDescent="0.25">
      <c r="B28" s="112" t="s">
        <v>70</v>
      </c>
      <c r="C28" s="113">
        <v>44245</v>
      </c>
      <c r="D28" s="114" t="s">
        <v>395</v>
      </c>
      <c r="E28" s="114" t="s">
        <v>575</v>
      </c>
      <c r="F28" s="113" t="s">
        <v>159</v>
      </c>
      <c r="G28" s="113" t="s">
        <v>160</v>
      </c>
      <c r="H28" s="115" t="s">
        <v>1037</v>
      </c>
      <c r="I28" s="116">
        <v>5790</v>
      </c>
      <c r="J28" s="117">
        <v>22040</v>
      </c>
      <c r="K28" s="118"/>
      <c r="L28" t="s">
        <v>164</v>
      </c>
    </row>
    <row r="29" spans="2:14" x14ac:dyDescent="0.25">
      <c r="B29" s="112" t="s">
        <v>205</v>
      </c>
      <c r="C29" s="113">
        <v>44250</v>
      </c>
      <c r="D29" s="114" t="s">
        <v>1136</v>
      </c>
      <c r="E29" s="114" t="s">
        <v>1137</v>
      </c>
      <c r="F29" s="113" t="s">
        <v>525</v>
      </c>
      <c r="G29" s="113" t="s">
        <v>160</v>
      </c>
      <c r="H29" s="115" t="s">
        <v>1145</v>
      </c>
      <c r="I29" s="116">
        <v>5794</v>
      </c>
      <c r="J29" s="117">
        <v>19924</v>
      </c>
      <c r="K29" s="118"/>
      <c r="L29" t="s">
        <v>540</v>
      </c>
    </row>
    <row r="30" spans="2:14" x14ac:dyDescent="0.25">
      <c r="B30" s="112" t="s">
        <v>205</v>
      </c>
      <c r="C30" s="113">
        <v>44250</v>
      </c>
      <c r="D30" s="114" t="s">
        <v>878</v>
      </c>
      <c r="E30" s="114" t="s">
        <v>879</v>
      </c>
      <c r="F30" s="113" t="s">
        <v>525</v>
      </c>
      <c r="G30" s="113" t="s">
        <v>160</v>
      </c>
      <c r="H30" s="115" t="s">
        <v>1145</v>
      </c>
      <c r="I30" s="116">
        <v>5793</v>
      </c>
      <c r="J30" s="117">
        <v>19986</v>
      </c>
      <c r="K30" s="118"/>
      <c r="L30" t="s">
        <v>540</v>
      </c>
    </row>
    <row r="31" spans="2:14" x14ac:dyDescent="0.25">
      <c r="B31" s="112" t="s">
        <v>205</v>
      </c>
      <c r="C31" s="113">
        <v>44250</v>
      </c>
      <c r="D31" s="114" t="s">
        <v>458</v>
      </c>
      <c r="E31" s="114" t="s">
        <v>459</v>
      </c>
      <c r="F31" s="113" t="s">
        <v>525</v>
      </c>
      <c r="G31" s="113" t="s">
        <v>160</v>
      </c>
      <c r="H31" s="115" t="s">
        <v>1145</v>
      </c>
      <c r="I31" s="116">
        <v>5795</v>
      </c>
      <c r="J31" s="117">
        <v>20057</v>
      </c>
      <c r="K31" s="118"/>
      <c r="L31" t="s">
        <v>540</v>
      </c>
    </row>
    <row r="32" spans="2:14" x14ac:dyDescent="0.25">
      <c r="B32" s="112" t="s">
        <v>205</v>
      </c>
      <c r="C32" s="113">
        <v>44250</v>
      </c>
      <c r="D32" s="114" t="s">
        <v>1139</v>
      </c>
      <c r="E32" s="114" t="s">
        <v>461</v>
      </c>
      <c r="F32" s="113" t="s">
        <v>525</v>
      </c>
      <c r="G32" s="113" t="s">
        <v>160</v>
      </c>
      <c r="H32" s="115" t="s">
        <v>1145</v>
      </c>
      <c r="I32" s="116">
        <v>5796</v>
      </c>
      <c r="J32" s="117">
        <v>19767</v>
      </c>
      <c r="K32" s="118"/>
      <c r="L32" t="s">
        <v>540</v>
      </c>
    </row>
    <row r="33" spans="2:12" x14ac:dyDescent="0.25">
      <c r="B33" s="112" t="s">
        <v>205</v>
      </c>
      <c r="C33" s="113">
        <v>44250</v>
      </c>
      <c r="D33" s="114" t="s">
        <v>462</v>
      </c>
      <c r="E33" s="114" t="s">
        <v>463</v>
      </c>
      <c r="F33" s="113" t="s">
        <v>525</v>
      </c>
      <c r="G33" s="113" t="s">
        <v>160</v>
      </c>
      <c r="H33" s="115" t="s">
        <v>1145</v>
      </c>
      <c r="I33" s="116">
        <v>5797</v>
      </c>
      <c r="J33" s="117">
        <v>19886</v>
      </c>
      <c r="K33" s="118"/>
      <c r="L33" t="s">
        <v>540</v>
      </c>
    </row>
    <row r="34" spans="2:12" x14ac:dyDescent="0.25">
      <c r="B34" s="112" t="s">
        <v>205</v>
      </c>
      <c r="C34" s="113">
        <v>44250</v>
      </c>
      <c r="D34" s="114" t="s">
        <v>464</v>
      </c>
      <c r="E34" s="114" t="s">
        <v>465</v>
      </c>
      <c r="F34" s="113" t="s">
        <v>525</v>
      </c>
      <c r="G34" s="113" t="s">
        <v>160</v>
      </c>
      <c r="H34" s="115" t="s">
        <v>1145</v>
      </c>
      <c r="I34" s="116">
        <v>5798</v>
      </c>
      <c r="J34" s="117">
        <v>20123</v>
      </c>
      <c r="K34" s="118"/>
      <c r="L34" t="s">
        <v>540</v>
      </c>
    </row>
    <row r="35" spans="2:12" x14ac:dyDescent="0.25">
      <c r="B35" s="112" t="s">
        <v>205</v>
      </c>
      <c r="C35" s="113">
        <v>44250</v>
      </c>
      <c r="D35" s="114" t="s">
        <v>359</v>
      </c>
      <c r="E35" s="114" t="s">
        <v>74</v>
      </c>
      <c r="F35" s="113" t="s">
        <v>159</v>
      </c>
      <c r="G35" s="113" t="s">
        <v>160</v>
      </c>
      <c r="H35" s="115" t="s">
        <v>1197</v>
      </c>
      <c r="I35" s="116">
        <v>5800</v>
      </c>
      <c r="J35" s="117">
        <v>22150</v>
      </c>
      <c r="K35" s="118"/>
      <c r="L35" t="s">
        <v>164</v>
      </c>
    </row>
    <row r="36" spans="2:12" x14ac:dyDescent="0.25">
      <c r="B36" s="112" t="s">
        <v>205</v>
      </c>
      <c r="C36" s="113">
        <v>44250</v>
      </c>
      <c r="D36" s="114" t="s">
        <v>1140</v>
      </c>
      <c r="E36" s="114" t="s">
        <v>1141</v>
      </c>
      <c r="F36" s="113" t="s">
        <v>1142</v>
      </c>
      <c r="G36" s="113" t="s">
        <v>160</v>
      </c>
      <c r="H36" s="115" t="s">
        <v>1196</v>
      </c>
      <c r="I36" s="116">
        <v>5801</v>
      </c>
      <c r="J36" s="117">
        <v>4000</v>
      </c>
      <c r="K36" s="118"/>
      <c r="L36" t="s">
        <v>1143</v>
      </c>
    </row>
    <row r="37" spans="2:12" x14ac:dyDescent="0.25">
      <c r="B37" s="112" t="s">
        <v>157</v>
      </c>
      <c r="C37" s="113">
        <v>44256</v>
      </c>
      <c r="D37" s="114" t="s">
        <v>287</v>
      </c>
      <c r="E37" s="114" t="s">
        <v>233</v>
      </c>
      <c r="F37" s="113" t="s">
        <v>1204</v>
      </c>
      <c r="G37" s="113" t="s">
        <v>160</v>
      </c>
      <c r="H37" s="115" t="s">
        <v>1203</v>
      </c>
      <c r="I37" s="116">
        <v>5808</v>
      </c>
      <c r="J37" s="117">
        <v>22317</v>
      </c>
      <c r="K37" s="118"/>
      <c r="L37" t="s">
        <v>164</v>
      </c>
    </row>
    <row r="38" spans="2:12" x14ac:dyDescent="0.25">
      <c r="B38" s="112" t="s">
        <v>262</v>
      </c>
      <c r="C38" s="113">
        <v>44258</v>
      </c>
      <c r="D38" s="114" t="s">
        <v>843</v>
      </c>
      <c r="E38" s="114" t="s">
        <v>820</v>
      </c>
      <c r="F38" s="113" t="s">
        <v>159</v>
      </c>
      <c r="G38" s="113" t="s">
        <v>160</v>
      </c>
      <c r="H38" s="115" t="s">
        <v>1225</v>
      </c>
      <c r="I38" s="116">
        <v>5811</v>
      </c>
      <c r="J38" s="117">
        <v>21689</v>
      </c>
      <c r="K38" s="118"/>
      <c r="L38" t="s">
        <v>164</v>
      </c>
    </row>
    <row r="39" spans="2:12" x14ac:dyDescent="0.25">
      <c r="B39" s="112" t="s">
        <v>262</v>
      </c>
      <c r="C39" s="113">
        <v>44258</v>
      </c>
      <c r="D39" s="114" t="s">
        <v>395</v>
      </c>
      <c r="E39" s="114" t="s">
        <v>575</v>
      </c>
      <c r="F39" s="113" t="s">
        <v>1204</v>
      </c>
      <c r="G39" s="113" t="s">
        <v>160</v>
      </c>
      <c r="H39" s="115" t="s">
        <v>1226</v>
      </c>
      <c r="I39" s="116">
        <v>5810</v>
      </c>
      <c r="J39" s="117">
        <v>21819</v>
      </c>
      <c r="K39" s="118"/>
      <c r="L39" t="s">
        <v>164</v>
      </c>
    </row>
    <row r="40" spans="2:12" x14ac:dyDescent="0.25">
      <c r="B40" s="112" t="s">
        <v>262</v>
      </c>
      <c r="C40" s="113">
        <v>44265</v>
      </c>
      <c r="D40" s="114" t="s">
        <v>1211</v>
      </c>
      <c r="E40" s="114" t="s">
        <v>201</v>
      </c>
      <c r="F40" s="113" t="s">
        <v>1204</v>
      </c>
      <c r="G40" s="113" t="s">
        <v>160</v>
      </c>
      <c r="H40" s="115" t="s">
        <v>1346</v>
      </c>
      <c r="I40" s="116">
        <v>5827</v>
      </c>
      <c r="J40" s="117">
        <v>22201</v>
      </c>
      <c r="K40" s="118"/>
      <c r="L40" t="s">
        <v>164</v>
      </c>
    </row>
    <row r="41" spans="2:12" x14ac:dyDescent="0.25">
      <c r="B41" s="112" t="s">
        <v>157</v>
      </c>
      <c r="C41" s="113">
        <v>44270</v>
      </c>
      <c r="D41" s="114" t="s">
        <v>843</v>
      </c>
      <c r="E41" s="114" t="s">
        <v>820</v>
      </c>
      <c r="F41" s="113" t="s">
        <v>159</v>
      </c>
      <c r="G41" s="113" t="s">
        <v>160</v>
      </c>
      <c r="H41" s="115" t="s">
        <v>1463</v>
      </c>
      <c r="I41" s="116">
        <v>5844</v>
      </c>
      <c r="J41" s="117">
        <v>22398</v>
      </c>
      <c r="K41" s="118"/>
      <c r="L41" t="s">
        <v>164</v>
      </c>
    </row>
    <row r="42" spans="2:12" x14ac:dyDescent="0.25">
      <c r="B42" s="112" t="s">
        <v>205</v>
      </c>
      <c r="C42" s="113">
        <v>44271</v>
      </c>
      <c r="D42" s="114" t="s">
        <v>1211</v>
      </c>
      <c r="E42" s="114" t="s">
        <v>201</v>
      </c>
      <c r="F42" s="113" t="s">
        <v>522</v>
      </c>
      <c r="G42" s="113" t="s">
        <v>160</v>
      </c>
      <c r="H42" s="115" t="s">
        <v>1496</v>
      </c>
      <c r="I42" s="116">
        <v>5846</v>
      </c>
      <c r="J42" s="117">
        <v>21969</v>
      </c>
      <c r="K42" s="118"/>
      <c r="L42" t="s">
        <v>164</v>
      </c>
    </row>
    <row r="43" spans="2:12" x14ac:dyDescent="0.25">
      <c r="B43" s="112" t="s">
        <v>72</v>
      </c>
      <c r="C43" s="113">
        <v>44272</v>
      </c>
      <c r="D43" s="114" t="s">
        <v>282</v>
      </c>
      <c r="E43" s="114" t="s">
        <v>531</v>
      </c>
      <c r="F43" s="113" t="s">
        <v>1142</v>
      </c>
      <c r="G43" s="113" t="s">
        <v>160</v>
      </c>
      <c r="H43" s="115" t="s">
        <v>1512</v>
      </c>
      <c r="I43" s="116">
        <v>5847</v>
      </c>
      <c r="J43" s="117">
        <v>3000</v>
      </c>
      <c r="K43" s="118"/>
      <c r="L43" t="s">
        <v>285</v>
      </c>
    </row>
    <row r="44" spans="2:12" x14ac:dyDescent="0.25">
      <c r="B44" s="112" t="s">
        <v>205</v>
      </c>
      <c r="C44" s="113">
        <v>44278</v>
      </c>
      <c r="D44" s="114" t="s">
        <v>1647</v>
      </c>
      <c r="E44" s="114" t="s">
        <v>1648</v>
      </c>
      <c r="F44" s="113" t="s">
        <v>1204</v>
      </c>
      <c r="G44" s="113" t="s">
        <v>160</v>
      </c>
      <c r="H44" s="115" t="s">
        <v>1654</v>
      </c>
      <c r="I44" s="116">
        <v>5896</v>
      </c>
      <c r="J44" s="117">
        <v>22289</v>
      </c>
      <c r="K44" s="118"/>
      <c r="L44" t="s">
        <v>164</v>
      </c>
    </row>
    <row r="45" spans="2:12" x14ac:dyDescent="0.25">
      <c r="B45" s="112" t="s">
        <v>70</v>
      </c>
      <c r="C45" s="113">
        <v>44280</v>
      </c>
      <c r="D45" s="114" t="s">
        <v>1647</v>
      </c>
      <c r="E45" s="114" t="s">
        <v>1648</v>
      </c>
      <c r="F45" s="113" t="s">
        <v>1204</v>
      </c>
      <c r="G45" s="113" t="s">
        <v>160</v>
      </c>
      <c r="H45" s="115" t="s">
        <v>1686</v>
      </c>
      <c r="I45" s="116">
        <v>5912</v>
      </c>
      <c r="J45" s="117">
        <v>22123</v>
      </c>
      <c r="K45" s="118">
        <v>5262</v>
      </c>
      <c r="L45" t="s">
        <v>164</v>
      </c>
    </row>
    <row r="46" spans="2:12" x14ac:dyDescent="0.25">
      <c r="B46" s="112" t="s">
        <v>157</v>
      </c>
      <c r="C46" s="113">
        <v>44284</v>
      </c>
      <c r="D46" s="114" t="s">
        <v>240</v>
      </c>
      <c r="E46" s="114" t="s">
        <v>532</v>
      </c>
      <c r="F46" s="113" t="s">
        <v>159</v>
      </c>
      <c r="G46" s="113" t="s">
        <v>160</v>
      </c>
      <c r="H46" s="115" t="s">
        <v>1714</v>
      </c>
      <c r="I46" s="116">
        <v>5924</v>
      </c>
      <c r="J46" s="117">
        <v>22196</v>
      </c>
      <c r="K46" s="118"/>
      <c r="L46" t="s">
        <v>164</v>
      </c>
    </row>
    <row r="47" spans="2:12" x14ac:dyDescent="0.25">
      <c r="B47" s="112" t="s">
        <v>157</v>
      </c>
      <c r="C47" s="113">
        <v>44284</v>
      </c>
      <c r="D47" s="114" t="s">
        <v>1647</v>
      </c>
      <c r="E47" s="114" t="s">
        <v>1648</v>
      </c>
      <c r="F47" s="113" t="s">
        <v>1204</v>
      </c>
      <c r="G47" s="113" t="s">
        <v>160</v>
      </c>
      <c r="H47" s="115" t="s">
        <v>1715</v>
      </c>
      <c r="I47" s="116">
        <v>5925</v>
      </c>
      <c r="J47" s="117">
        <v>21794</v>
      </c>
      <c r="K47" s="118"/>
      <c r="L47" t="s">
        <v>164</v>
      </c>
    </row>
    <row r="48" spans="2:12" x14ac:dyDescent="0.25">
      <c r="B48" s="112" t="s">
        <v>72</v>
      </c>
      <c r="C48" s="113">
        <v>44286</v>
      </c>
      <c r="D48" s="114" t="s">
        <v>295</v>
      </c>
      <c r="E48" s="114" t="s">
        <v>611</v>
      </c>
      <c r="F48" s="113" t="s">
        <v>1204</v>
      </c>
      <c r="G48" s="113" t="s">
        <v>160</v>
      </c>
      <c r="H48" s="115" t="s">
        <v>1774</v>
      </c>
      <c r="I48" s="116">
        <v>5934</v>
      </c>
      <c r="J48" s="117">
        <v>22170</v>
      </c>
      <c r="K48" s="118"/>
      <c r="L48" t="s">
        <v>164</v>
      </c>
    </row>
    <row r="49" spans="2:12" x14ac:dyDescent="0.25">
      <c r="B49" s="112" t="s">
        <v>157</v>
      </c>
      <c r="C49" s="113">
        <v>44291</v>
      </c>
      <c r="D49" s="114" t="s">
        <v>843</v>
      </c>
      <c r="E49" s="114" t="s">
        <v>820</v>
      </c>
      <c r="F49" s="113" t="s">
        <v>1204</v>
      </c>
      <c r="G49" s="113" t="s">
        <v>160</v>
      </c>
      <c r="H49" s="115" t="s">
        <v>1774</v>
      </c>
      <c r="I49" s="116">
        <v>5937</v>
      </c>
      <c r="J49" s="117">
        <v>22120</v>
      </c>
      <c r="K49" s="118"/>
      <c r="L49" t="s">
        <v>164</v>
      </c>
    </row>
    <row r="50" spans="2:12" x14ac:dyDescent="0.25">
      <c r="B50" s="112" t="s">
        <v>72</v>
      </c>
      <c r="C50" s="113">
        <v>44293</v>
      </c>
      <c r="D50" s="114" t="s">
        <v>677</v>
      </c>
      <c r="E50" s="114" t="s">
        <v>473</v>
      </c>
      <c r="F50" s="113" t="s">
        <v>1204</v>
      </c>
      <c r="G50" s="113" t="s">
        <v>160</v>
      </c>
      <c r="H50" s="115" t="s">
        <v>1801</v>
      </c>
      <c r="I50" s="116">
        <v>5939</v>
      </c>
      <c r="J50" s="117">
        <v>22030</v>
      </c>
      <c r="K50" s="118"/>
      <c r="L50" t="s">
        <v>164</v>
      </c>
    </row>
    <row r="51" spans="2:12" x14ac:dyDescent="0.25">
      <c r="B51" s="112"/>
      <c r="C51" s="113"/>
      <c r="D51" s="114"/>
      <c r="E51" s="114"/>
      <c r="F51" s="113"/>
      <c r="G51" s="113"/>
      <c r="H51" s="115"/>
      <c r="I51" s="116"/>
      <c r="J51" s="117"/>
      <c r="K51" s="118"/>
    </row>
    <row r="52" spans="2:12" x14ac:dyDescent="0.25">
      <c r="B52" s="112"/>
      <c r="C52" s="113"/>
      <c r="D52" s="114"/>
      <c r="E52" s="114"/>
      <c r="F52" s="113"/>
      <c r="G52" s="113"/>
      <c r="H52" s="115"/>
      <c r="I52" s="116"/>
      <c r="J52" s="117"/>
      <c r="K52" s="118"/>
    </row>
    <row r="53" spans="2:12" x14ac:dyDescent="0.25">
      <c r="B53" s="112"/>
      <c r="C53" s="113"/>
      <c r="D53" s="114"/>
      <c r="E53" s="114"/>
      <c r="F53" s="113"/>
      <c r="G53" s="113"/>
      <c r="H53" s="115"/>
      <c r="I53" s="116"/>
      <c r="J53" s="117"/>
      <c r="K53" s="118"/>
    </row>
    <row r="54" spans="2:12" x14ac:dyDescent="0.25">
      <c r="B54" s="112"/>
      <c r="C54" s="113"/>
      <c r="D54" s="114"/>
      <c r="E54" s="114"/>
      <c r="F54" s="113"/>
      <c r="G54" s="113"/>
      <c r="H54" s="115"/>
      <c r="I54" s="116"/>
      <c r="J54" s="117"/>
      <c r="K54" s="118"/>
    </row>
    <row r="55" spans="2:12" x14ac:dyDescent="0.25">
      <c r="B55" s="112"/>
      <c r="C55" s="113"/>
      <c r="D55" s="114"/>
      <c r="E55" s="114"/>
      <c r="F55" s="113"/>
      <c r="G55" s="113"/>
      <c r="H55" s="115"/>
      <c r="I55" s="116"/>
      <c r="J55" s="117"/>
      <c r="K55" s="118"/>
    </row>
    <row r="56" spans="2:12" x14ac:dyDescent="0.25">
      <c r="B56" s="112"/>
      <c r="C56" s="113"/>
      <c r="D56" s="114"/>
      <c r="E56" s="114"/>
      <c r="F56" s="113"/>
      <c r="G56" s="113"/>
      <c r="H56" s="115"/>
      <c r="I56" s="116"/>
      <c r="J56" s="117"/>
      <c r="K56" s="118"/>
    </row>
    <row r="57" spans="2:12" x14ac:dyDescent="0.25">
      <c r="B57" s="112"/>
      <c r="C57" s="113"/>
      <c r="D57" s="114"/>
      <c r="E57" s="114"/>
      <c r="F57" s="113"/>
      <c r="G57" s="113"/>
      <c r="H57" s="115"/>
      <c r="I57" s="116"/>
      <c r="J57" s="117"/>
      <c r="K57" s="118"/>
    </row>
    <row r="58" spans="2:12" x14ac:dyDescent="0.25">
      <c r="B58" s="112"/>
      <c r="C58" s="113"/>
      <c r="D58" s="114"/>
      <c r="E58" s="246"/>
      <c r="F58" s="113"/>
      <c r="G58" s="113"/>
      <c r="H58" s="115"/>
      <c r="I58" s="116"/>
      <c r="J58" s="117"/>
      <c r="K58" s="118"/>
    </row>
    <row r="59" spans="2:12" x14ac:dyDescent="0.25">
      <c r="B59" s="112"/>
      <c r="C59" s="113"/>
      <c r="D59" s="114"/>
      <c r="E59" s="114"/>
      <c r="F59" s="113"/>
      <c r="G59" s="113"/>
      <c r="H59" s="115"/>
      <c r="I59" s="116"/>
      <c r="J59" s="117"/>
      <c r="K59" s="118"/>
    </row>
    <row r="60" spans="2:12" x14ac:dyDescent="0.25">
      <c r="B60" s="112"/>
      <c r="C60" s="113"/>
      <c r="D60" s="114"/>
      <c r="E60" s="114"/>
      <c r="F60" s="113"/>
      <c r="G60" s="113"/>
      <c r="H60" s="115"/>
      <c r="I60" s="116"/>
      <c r="J60" s="117"/>
      <c r="K60" s="118"/>
    </row>
    <row r="61" spans="2:12" x14ac:dyDescent="0.25">
      <c r="B61" s="112"/>
      <c r="C61" s="113"/>
      <c r="D61" s="114"/>
      <c r="E61" s="114"/>
      <c r="F61" s="113"/>
      <c r="G61" s="113"/>
      <c r="H61" s="115"/>
      <c r="I61" s="116"/>
      <c r="J61" s="117"/>
      <c r="K61" s="118"/>
    </row>
    <row r="62" spans="2:12" x14ac:dyDescent="0.25">
      <c r="B62" s="112"/>
      <c r="C62" s="113"/>
      <c r="D62" s="114"/>
      <c r="E62" s="114"/>
      <c r="F62" s="113"/>
      <c r="G62" s="113"/>
      <c r="H62" s="115"/>
      <c r="I62" s="116"/>
      <c r="J62" s="117"/>
      <c r="K62" s="118"/>
    </row>
    <row r="63" spans="2:12" x14ac:dyDescent="0.25">
      <c r="B63" s="112"/>
      <c r="C63" s="113"/>
      <c r="D63" s="114"/>
      <c r="E63" s="114"/>
      <c r="F63" s="113"/>
      <c r="G63" s="113"/>
      <c r="H63" s="115"/>
      <c r="I63" s="116"/>
      <c r="J63" s="117"/>
      <c r="K63" s="118"/>
    </row>
    <row r="64" spans="2:12" x14ac:dyDescent="0.25">
      <c r="B64" s="112"/>
      <c r="C64" s="113"/>
      <c r="D64" s="114"/>
      <c r="E64" s="114"/>
      <c r="F64" s="113"/>
      <c r="G64" s="113"/>
      <c r="H64" s="115"/>
      <c r="I64" s="116"/>
      <c r="J64" s="117"/>
      <c r="K64" s="118"/>
    </row>
    <row r="65" spans="2:11" x14ac:dyDescent="0.25">
      <c r="B65" s="112"/>
      <c r="C65" s="113"/>
      <c r="D65" s="114"/>
      <c r="E65" s="114"/>
      <c r="F65" s="113"/>
      <c r="G65" s="113"/>
      <c r="H65" s="115"/>
      <c r="I65" s="116"/>
      <c r="J65" s="117"/>
      <c r="K65" s="118"/>
    </row>
    <row r="66" spans="2:11" x14ac:dyDescent="0.25">
      <c r="B66" s="112"/>
      <c r="C66" s="113"/>
      <c r="D66" s="114"/>
      <c r="E66" s="114"/>
      <c r="F66" s="113"/>
      <c r="G66" s="113"/>
      <c r="H66" s="115"/>
      <c r="I66" s="116"/>
      <c r="J66" s="117"/>
      <c r="K66" s="118"/>
    </row>
    <row r="67" spans="2:11" x14ac:dyDescent="0.25">
      <c r="B67" s="112"/>
      <c r="C67" s="113"/>
      <c r="D67" s="114"/>
      <c r="E67" s="114"/>
      <c r="F67" s="113"/>
      <c r="G67" s="113"/>
      <c r="H67" s="115"/>
      <c r="I67" s="116"/>
      <c r="J67" s="117"/>
      <c r="K67" s="118"/>
    </row>
    <row r="68" spans="2:11" x14ac:dyDescent="0.25">
      <c r="B68" s="112"/>
      <c r="C68" s="113"/>
      <c r="D68" s="114"/>
      <c r="E68" s="248"/>
      <c r="F68" s="113"/>
      <c r="G68" s="113"/>
      <c r="H68" s="115"/>
      <c r="I68" s="116"/>
      <c r="J68" s="117"/>
      <c r="K68" s="118"/>
    </row>
    <row r="69" spans="2:11" x14ac:dyDescent="0.25">
      <c r="B69" s="112"/>
      <c r="C69" s="113"/>
      <c r="D69" s="114"/>
      <c r="E69" s="114"/>
      <c r="F69" s="113"/>
      <c r="G69" s="113"/>
      <c r="H69" s="115"/>
      <c r="I69" s="116"/>
      <c r="J69" s="117"/>
      <c r="K69" s="118"/>
    </row>
    <row r="70" spans="2:11" x14ac:dyDescent="0.25">
      <c r="B70" s="112"/>
      <c r="C70" s="113"/>
      <c r="D70" s="114"/>
      <c r="E70" s="114"/>
      <c r="F70" s="113"/>
      <c r="G70" s="113"/>
      <c r="H70" s="115"/>
      <c r="I70" s="116"/>
      <c r="J70" s="117"/>
      <c r="K70" s="118"/>
    </row>
    <row r="71" spans="2:11" x14ac:dyDescent="0.25">
      <c r="B71" s="112"/>
      <c r="C71" s="113"/>
      <c r="D71" s="114"/>
      <c r="E71" s="248"/>
      <c r="F71" s="113"/>
      <c r="G71" s="113"/>
      <c r="H71" s="115"/>
      <c r="I71" s="116"/>
      <c r="J71" s="117"/>
      <c r="K71" s="118"/>
    </row>
    <row r="72" spans="2:11" x14ac:dyDescent="0.25">
      <c r="B72" s="112"/>
      <c r="C72" s="113"/>
      <c r="D72" s="114"/>
      <c r="E72" s="248"/>
      <c r="F72" s="113"/>
      <c r="G72" s="113"/>
      <c r="H72" s="115"/>
      <c r="I72" s="116"/>
      <c r="J72" s="117"/>
      <c r="K72" s="118"/>
    </row>
    <row r="73" spans="2:11" x14ac:dyDescent="0.25">
      <c r="B73" s="112"/>
      <c r="C73" s="113"/>
      <c r="D73" s="114"/>
      <c r="E73" s="246"/>
      <c r="F73" s="113"/>
      <c r="G73" s="113"/>
      <c r="H73" s="115"/>
      <c r="I73" s="116"/>
      <c r="J73" s="117"/>
      <c r="K73" s="118"/>
    </row>
    <row r="74" spans="2:11" x14ac:dyDescent="0.25">
      <c r="B74" s="112"/>
      <c r="C74" s="113"/>
      <c r="D74" s="114"/>
      <c r="E74" s="246"/>
      <c r="F74" s="113"/>
      <c r="G74" s="113"/>
      <c r="H74" s="115"/>
      <c r="I74" s="116"/>
      <c r="J74" s="117"/>
      <c r="K74" s="118"/>
    </row>
    <row r="75" spans="2:11" x14ac:dyDescent="0.25">
      <c r="B75" s="112"/>
      <c r="C75" s="113"/>
      <c r="D75" s="114"/>
      <c r="E75" s="114"/>
      <c r="F75" s="113"/>
      <c r="G75" s="113"/>
      <c r="H75" s="115"/>
      <c r="I75" s="116"/>
      <c r="J75" s="117"/>
      <c r="K75" s="118"/>
    </row>
    <row r="76" spans="2:11" x14ac:dyDescent="0.25">
      <c r="B76" s="112"/>
      <c r="C76" s="113"/>
      <c r="D76" s="114"/>
      <c r="E76" s="246"/>
      <c r="F76" s="113"/>
      <c r="G76" s="113"/>
      <c r="H76" s="115"/>
      <c r="I76" s="116"/>
      <c r="J76" s="117"/>
      <c r="K76" s="118"/>
    </row>
    <row r="77" spans="2:11" x14ac:dyDescent="0.25">
      <c r="B77" s="112"/>
      <c r="C77" s="113"/>
      <c r="D77" s="114"/>
      <c r="E77" s="114"/>
      <c r="F77" s="113"/>
      <c r="G77" s="113"/>
      <c r="H77" s="115"/>
      <c r="I77" s="116"/>
      <c r="J77" s="117"/>
      <c r="K77" s="118"/>
    </row>
    <row r="78" spans="2:11" x14ac:dyDescent="0.25">
      <c r="B78" s="112"/>
      <c r="C78" s="113"/>
      <c r="D78" s="114"/>
      <c r="E78" s="114"/>
      <c r="F78" s="113"/>
      <c r="G78" s="113"/>
      <c r="H78" s="115"/>
      <c r="I78" s="116"/>
      <c r="J78" s="117"/>
      <c r="K78" s="118"/>
    </row>
    <row r="79" spans="2:11" x14ac:dyDescent="0.25">
      <c r="B79" s="112"/>
      <c r="C79" s="113"/>
      <c r="D79" s="114"/>
      <c r="E79" s="114"/>
      <c r="F79" s="113"/>
      <c r="G79" s="113"/>
      <c r="H79" s="115"/>
      <c r="I79" s="116"/>
      <c r="J79" s="117"/>
      <c r="K79" s="118"/>
    </row>
    <row r="80" spans="2:11" x14ac:dyDescent="0.25">
      <c r="B80" s="112"/>
      <c r="C80" s="113"/>
      <c r="D80" s="114"/>
      <c r="E80" s="114"/>
      <c r="F80" s="113"/>
      <c r="G80" s="113"/>
      <c r="H80" s="115"/>
      <c r="I80" s="116"/>
      <c r="J80" s="117"/>
      <c r="K80" s="118"/>
    </row>
    <row r="81" spans="2:11" x14ac:dyDescent="0.25">
      <c r="B81" s="112"/>
      <c r="C81" s="113"/>
      <c r="D81" s="114"/>
      <c r="E81" s="114"/>
      <c r="F81" s="113"/>
      <c r="G81" s="113"/>
      <c r="H81" s="115"/>
      <c r="I81" s="116"/>
      <c r="J81" s="117"/>
      <c r="K81" s="118"/>
    </row>
    <row r="82" spans="2:11" x14ac:dyDescent="0.25">
      <c r="B82" s="112"/>
      <c r="C82" s="113"/>
      <c r="D82" s="114"/>
      <c r="E82" s="114"/>
      <c r="F82" s="113"/>
      <c r="G82" s="113"/>
      <c r="H82" s="115"/>
      <c r="I82" s="116"/>
      <c r="J82" s="117"/>
      <c r="K82" s="118"/>
    </row>
    <row r="83" spans="2:11" x14ac:dyDescent="0.25">
      <c r="B83" s="112"/>
      <c r="C83" s="113"/>
      <c r="D83" s="114"/>
      <c r="E83" s="114"/>
      <c r="F83" s="113"/>
      <c r="G83" s="113"/>
      <c r="H83" s="115"/>
      <c r="I83" s="116"/>
      <c r="J83" s="117"/>
      <c r="K83" s="118"/>
    </row>
    <row r="84" spans="2:11" x14ac:dyDescent="0.25">
      <c r="B84" s="112"/>
      <c r="C84" s="113"/>
      <c r="D84" s="114"/>
      <c r="E84" s="114"/>
      <c r="F84" s="113"/>
      <c r="G84" s="113"/>
      <c r="H84" s="115"/>
      <c r="I84" s="116"/>
      <c r="J84" s="117"/>
      <c r="K84" s="118"/>
    </row>
    <row r="85" spans="2:11" x14ac:dyDescent="0.25">
      <c r="B85" s="112"/>
      <c r="C85" s="113"/>
      <c r="D85" s="114"/>
      <c r="E85" s="114"/>
      <c r="F85" s="113"/>
      <c r="G85" s="113"/>
      <c r="H85" s="115"/>
      <c r="I85" s="116"/>
      <c r="J85" s="117"/>
      <c r="K85" s="118"/>
    </row>
    <row r="86" spans="2:11" x14ac:dyDescent="0.25">
      <c r="B86" s="112"/>
      <c r="C86" s="113"/>
      <c r="D86" s="114"/>
      <c r="E86" s="114"/>
      <c r="F86" s="113"/>
      <c r="G86" s="113"/>
      <c r="H86" s="115"/>
      <c r="I86" s="116"/>
      <c r="J86" s="117"/>
      <c r="K86" s="118"/>
    </row>
    <row r="87" spans="2:11" x14ac:dyDescent="0.25">
      <c r="B87" s="112"/>
      <c r="C87" s="113"/>
      <c r="D87" s="114"/>
      <c r="E87" s="114"/>
      <c r="F87" s="113"/>
      <c r="G87" s="113"/>
      <c r="H87" s="115"/>
      <c r="I87" s="116"/>
      <c r="J87" s="117"/>
      <c r="K87" s="118"/>
    </row>
    <row r="88" spans="2:11" x14ac:dyDescent="0.25">
      <c r="B88" s="112"/>
      <c r="C88" s="113"/>
      <c r="D88" s="114"/>
      <c r="E88" s="114"/>
      <c r="F88" s="113"/>
      <c r="G88" s="113"/>
      <c r="H88" s="115"/>
      <c r="I88" s="116"/>
      <c r="J88" s="117"/>
      <c r="K88" s="118"/>
    </row>
    <row r="89" spans="2:11" x14ac:dyDescent="0.25">
      <c r="B89" s="112"/>
      <c r="C89" s="113"/>
      <c r="D89" s="114"/>
      <c r="E89" s="114"/>
      <c r="F89" s="113"/>
      <c r="G89" s="113"/>
      <c r="H89" s="115"/>
      <c r="I89" s="116"/>
      <c r="J89" s="117"/>
      <c r="K89" s="118"/>
    </row>
    <row r="90" spans="2:11" x14ac:dyDescent="0.25">
      <c r="B90" s="112"/>
      <c r="C90" s="113"/>
      <c r="D90" s="114"/>
      <c r="E90" s="246"/>
      <c r="F90" s="113"/>
      <c r="G90" s="113"/>
      <c r="H90" s="115"/>
      <c r="I90" s="116"/>
      <c r="J90" s="117"/>
      <c r="K90" s="118"/>
    </row>
    <row r="91" spans="2:11" x14ac:dyDescent="0.25">
      <c r="B91" s="112"/>
      <c r="C91" s="113"/>
      <c r="D91" s="114"/>
      <c r="E91" s="114"/>
      <c r="F91" s="113"/>
      <c r="G91" s="113"/>
      <c r="H91" s="115"/>
      <c r="I91" s="116"/>
      <c r="J91" s="117"/>
      <c r="K91" s="118"/>
    </row>
    <row r="92" spans="2:11" x14ac:dyDescent="0.25">
      <c r="B92" s="112"/>
      <c r="C92" s="113"/>
      <c r="D92" s="114"/>
      <c r="E92" s="114"/>
      <c r="F92" s="113"/>
      <c r="G92" s="113"/>
      <c r="H92" s="115"/>
      <c r="I92" s="116"/>
      <c r="J92" s="117"/>
      <c r="K92" s="118"/>
    </row>
    <row r="93" spans="2:11" x14ac:dyDescent="0.25">
      <c r="B93" s="112"/>
      <c r="C93" s="113"/>
      <c r="D93" s="114"/>
      <c r="E93" s="114"/>
      <c r="F93" s="113"/>
      <c r="G93" s="113"/>
      <c r="H93" s="115"/>
      <c r="I93" s="116"/>
      <c r="J93" s="117"/>
      <c r="K93" s="118"/>
    </row>
    <row r="94" spans="2:11" x14ac:dyDescent="0.25">
      <c r="B94" s="112"/>
      <c r="C94" s="113"/>
      <c r="D94" s="114"/>
      <c r="E94" s="114"/>
      <c r="F94" s="113"/>
      <c r="G94" s="113"/>
      <c r="H94" s="115"/>
      <c r="I94" s="116"/>
      <c r="J94" s="117"/>
      <c r="K94" s="118"/>
    </row>
    <row r="95" spans="2:11" x14ac:dyDescent="0.25">
      <c r="B95" s="112"/>
      <c r="C95" s="113"/>
      <c r="D95" s="114"/>
      <c r="E95" s="114"/>
      <c r="F95" s="113"/>
      <c r="G95" s="113"/>
      <c r="H95" s="115"/>
      <c r="I95" s="116"/>
      <c r="J95" s="117"/>
      <c r="K95" s="118"/>
    </row>
    <row r="96" spans="2:11" x14ac:dyDescent="0.25">
      <c r="B96" s="112"/>
      <c r="C96" s="113"/>
      <c r="D96" s="114"/>
      <c r="E96" s="114"/>
      <c r="F96" s="113"/>
      <c r="G96" s="113"/>
      <c r="H96" s="115"/>
      <c r="I96" s="116"/>
      <c r="J96" s="117"/>
      <c r="K96" s="118"/>
    </row>
    <row r="97" spans="2:11" x14ac:dyDescent="0.25">
      <c r="B97" s="112"/>
      <c r="C97" s="113"/>
      <c r="D97" s="114"/>
      <c r="E97" s="246"/>
      <c r="F97" s="113"/>
      <c r="G97" s="113"/>
      <c r="H97" s="115"/>
      <c r="I97" s="116"/>
      <c r="J97" s="117"/>
      <c r="K97" s="118"/>
    </row>
    <row r="98" spans="2:11" x14ac:dyDescent="0.25">
      <c r="B98" s="112"/>
      <c r="C98" s="113"/>
      <c r="D98" s="114"/>
      <c r="E98" s="114"/>
      <c r="F98" s="113"/>
      <c r="G98" s="113"/>
      <c r="H98" s="115"/>
      <c r="I98" s="116"/>
      <c r="J98" s="117"/>
      <c r="K98" s="118"/>
    </row>
    <row r="99" spans="2:11" x14ac:dyDescent="0.25">
      <c r="B99" s="112"/>
      <c r="C99" s="113"/>
      <c r="D99" s="114"/>
      <c r="E99" s="114"/>
      <c r="F99" s="113"/>
      <c r="G99" s="113"/>
      <c r="H99" s="115"/>
      <c r="I99" s="116"/>
      <c r="J99" s="117"/>
      <c r="K99" s="118"/>
    </row>
    <row r="100" spans="2:11" x14ac:dyDescent="0.25">
      <c r="B100" s="112"/>
      <c r="C100" s="113"/>
      <c r="D100" s="114"/>
      <c r="E100" s="114"/>
      <c r="F100" s="113"/>
      <c r="G100" s="113"/>
      <c r="H100" s="115"/>
      <c r="I100" s="116"/>
      <c r="J100" s="117"/>
      <c r="K100" s="118"/>
    </row>
    <row r="101" spans="2:11" x14ac:dyDescent="0.25">
      <c r="B101" s="112"/>
      <c r="C101" s="113"/>
      <c r="D101" s="114"/>
      <c r="E101" s="114"/>
      <c r="F101" s="113"/>
      <c r="G101" s="113"/>
      <c r="H101" s="115"/>
      <c r="I101" s="116"/>
      <c r="J101" s="117"/>
      <c r="K101" s="118"/>
    </row>
    <row r="102" spans="2:11" x14ac:dyDescent="0.25">
      <c r="B102" s="112"/>
      <c r="C102" s="113"/>
      <c r="D102" s="114"/>
      <c r="E102" s="114"/>
      <c r="F102" s="113"/>
      <c r="G102" s="113"/>
      <c r="H102" s="115"/>
      <c r="I102" s="116"/>
      <c r="J102" s="117"/>
      <c r="K102" s="118"/>
    </row>
    <row r="103" spans="2:11" x14ac:dyDescent="0.25">
      <c r="B103" s="112"/>
      <c r="C103" s="113"/>
      <c r="D103" s="114"/>
      <c r="E103" s="114"/>
      <c r="F103" s="113"/>
      <c r="G103" s="113"/>
      <c r="H103" s="115"/>
      <c r="I103" s="116"/>
      <c r="J103" s="117"/>
      <c r="K103" s="118"/>
    </row>
    <row r="104" spans="2:11" x14ac:dyDescent="0.25">
      <c r="B104" s="112"/>
      <c r="C104" s="113"/>
      <c r="D104" s="114"/>
      <c r="E104" s="114"/>
      <c r="F104" s="113"/>
      <c r="G104" s="113"/>
      <c r="H104" s="115"/>
      <c r="I104" s="116"/>
      <c r="J104" s="117"/>
      <c r="K104" s="118"/>
    </row>
    <row r="105" spans="2:11" x14ac:dyDescent="0.25">
      <c r="B105" s="112"/>
      <c r="C105" s="113"/>
      <c r="D105" s="114"/>
      <c r="E105" s="114"/>
      <c r="F105" s="113"/>
      <c r="G105" s="113"/>
      <c r="H105" s="115"/>
      <c r="I105" s="116"/>
      <c r="J105" s="117"/>
      <c r="K105" s="118"/>
    </row>
    <row r="106" spans="2:11" x14ac:dyDescent="0.25">
      <c r="B106" s="112"/>
      <c r="C106" s="113"/>
      <c r="D106" s="114"/>
      <c r="E106" s="114"/>
      <c r="F106" s="113"/>
      <c r="G106" s="113"/>
      <c r="H106" s="115"/>
      <c r="I106" s="116"/>
      <c r="J106" s="117"/>
      <c r="K106" s="118"/>
    </row>
    <row r="107" spans="2:11" x14ac:dyDescent="0.25">
      <c r="B107" s="112"/>
      <c r="C107" s="113"/>
      <c r="D107" s="114"/>
      <c r="E107" s="246"/>
      <c r="F107" s="113"/>
      <c r="G107" s="113"/>
      <c r="H107" s="115"/>
      <c r="I107" s="116"/>
      <c r="J107" s="117"/>
      <c r="K107" s="118"/>
    </row>
    <row r="108" spans="2:11" x14ac:dyDescent="0.25">
      <c r="B108" s="112"/>
      <c r="C108" s="113"/>
      <c r="D108" s="114"/>
      <c r="E108" s="114"/>
      <c r="F108" s="113"/>
      <c r="G108" s="113"/>
      <c r="H108" s="115"/>
      <c r="I108" s="116"/>
      <c r="J108" s="117"/>
      <c r="K108" s="118"/>
    </row>
    <row r="109" spans="2:11" x14ac:dyDescent="0.25">
      <c r="B109" s="112"/>
      <c r="C109" s="113"/>
      <c r="D109" s="114"/>
      <c r="E109" s="114"/>
      <c r="F109" s="113"/>
      <c r="G109" s="113"/>
      <c r="H109" s="115"/>
      <c r="I109" s="116"/>
      <c r="J109" s="117"/>
      <c r="K109" s="118"/>
    </row>
    <row r="110" spans="2:11" x14ac:dyDescent="0.25">
      <c r="B110" s="112"/>
      <c r="C110" s="113"/>
      <c r="D110" s="114"/>
      <c r="E110" s="114"/>
      <c r="F110" s="113"/>
      <c r="G110" s="113"/>
      <c r="H110" s="115"/>
      <c r="I110" s="116"/>
      <c r="J110" s="117"/>
      <c r="K110" s="118"/>
    </row>
    <row r="111" spans="2:11" x14ac:dyDescent="0.25">
      <c r="B111" s="112"/>
      <c r="C111" s="113"/>
      <c r="D111" s="114"/>
      <c r="E111" s="246"/>
      <c r="F111" s="113"/>
      <c r="G111" s="113"/>
      <c r="H111" s="115"/>
      <c r="I111" s="116"/>
      <c r="J111" s="117"/>
      <c r="K111" s="118"/>
    </row>
    <row r="112" spans="2:11" x14ac:dyDescent="0.25">
      <c r="B112" s="112"/>
      <c r="C112" s="113"/>
      <c r="D112" s="114"/>
      <c r="E112" s="246"/>
      <c r="F112" s="113"/>
      <c r="G112" s="113"/>
      <c r="H112" s="115"/>
      <c r="I112" s="116"/>
      <c r="J112" s="117"/>
      <c r="K112" s="118"/>
    </row>
    <row r="113" spans="2:11" x14ac:dyDescent="0.25">
      <c r="B113" s="112"/>
      <c r="C113" s="113"/>
      <c r="D113" s="114"/>
      <c r="E113" s="114"/>
      <c r="F113" s="113"/>
      <c r="G113" s="113"/>
      <c r="H113" s="115"/>
      <c r="I113" s="116"/>
      <c r="J113" s="117"/>
      <c r="K113" s="118"/>
    </row>
    <row r="114" spans="2:11" x14ac:dyDescent="0.25">
      <c r="B114" s="112"/>
      <c r="C114" s="113"/>
      <c r="D114" s="114"/>
      <c r="E114" s="114"/>
      <c r="F114" s="113"/>
      <c r="G114" s="113"/>
      <c r="H114" s="115"/>
      <c r="I114" s="116"/>
      <c r="J114" s="117"/>
      <c r="K114" s="118"/>
    </row>
    <row r="115" spans="2:11" x14ac:dyDescent="0.25">
      <c r="B115" s="112"/>
      <c r="C115" s="113"/>
      <c r="D115" s="114"/>
      <c r="E115" s="246"/>
      <c r="F115" s="113"/>
      <c r="G115" s="113"/>
      <c r="H115" s="115"/>
      <c r="I115" s="116"/>
      <c r="J115" s="117"/>
      <c r="K115" s="118"/>
    </row>
    <row r="116" spans="2:11" x14ac:dyDescent="0.25">
      <c r="B116" s="112"/>
      <c r="C116" s="113"/>
      <c r="D116" s="114"/>
      <c r="E116" s="114"/>
      <c r="F116" s="113"/>
      <c r="G116" s="113"/>
      <c r="H116" s="115"/>
      <c r="I116" s="116"/>
      <c r="J116" s="117"/>
      <c r="K116" s="118"/>
    </row>
    <row r="117" spans="2:11" x14ac:dyDescent="0.25">
      <c r="B117" s="112"/>
      <c r="C117" s="113"/>
      <c r="D117" s="114"/>
      <c r="E117" s="114"/>
      <c r="F117" s="113"/>
      <c r="G117" s="113"/>
      <c r="H117" s="115"/>
      <c r="I117" s="116"/>
      <c r="J117" s="117"/>
      <c r="K117" s="118"/>
    </row>
    <row r="118" spans="2:11" x14ac:dyDescent="0.25">
      <c r="B118" s="112"/>
      <c r="C118" s="113"/>
      <c r="D118" s="114"/>
      <c r="E118" s="114"/>
      <c r="F118" s="113"/>
      <c r="G118" s="113"/>
      <c r="H118" s="115"/>
      <c r="I118" s="116"/>
      <c r="J118" s="117"/>
      <c r="K118" s="118"/>
    </row>
    <row r="119" spans="2:11" x14ac:dyDescent="0.25">
      <c r="B119" s="112"/>
      <c r="C119" s="113"/>
      <c r="D119" s="114"/>
      <c r="E119" s="114"/>
      <c r="F119" s="113"/>
      <c r="G119" s="113"/>
      <c r="H119" s="115"/>
      <c r="I119" s="116"/>
      <c r="J119" s="117"/>
      <c r="K119" s="118"/>
    </row>
    <row r="120" spans="2:11" x14ac:dyDescent="0.25">
      <c r="B120" s="112"/>
      <c r="C120" s="113"/>
      <c r="D120" s="114"/>
      <c r="E120" s="114"/>
      <c r="F120" s="113"/>
      <c r="G120" s="113"/>
      <c r="H120" s="115"/>
      <c r="I120" s="116"/>
      <c r="J120" s="117"/>
      <c r="K120" s="118"/>
    </row>
    <row r="121" spans="2:11" x14ac:dyDescent="0.25">
      <c r="B121" s="112"/>
      <c r="C121" s="113"/>
      <c r="D121" s="114"/>
      <c r="E121" s="114"/>
      <c r="F121" s="113"/>
      <c r="G121" s="113"/>
      <c r="H121" s="115"/>
      <c r="I121" s="116"/>
      <c r="J121" s="117"/>
      <c r="K121" s="118"/>
    </row>
    <row r="122" spans="2:11" x14ac:dyDescent="0.25">
      <c r="B122" s="112"/>
      <c r="C122" s="113"/>
      <c r="D122" s="114"/>
      <c r="E122" s="114"/>
      <c r="F122" s="113"/>
      <c r="G122" s="113"/>
      <c r="H122" s="115"/>
      <c r="I122" s="116"/>
      <c r="J122" s="117"/>
      <c r="K122" s="118"/>
    </row>
    <row r="123" spans="2:11" x14ac:dyDescent="0.25">
      <c r="B123" s="112"/>
      <c r="C123" s="113"/>
      <c r="D123" s="114"/>
      <c r="E123" s="114"/>
      <c r="F123" s="113"/>
      <c r="G123" s="113"/>
      <c r="H123" s="115"/>
      <c r="I123" s="116"/>
      <c r="J123" s="117"/>
      <c r="K123" s="118"/>
    </row>
    <row r="124" spans="2:11" x14ac:dyDescent="0.25">
      <c r="B124" s="112"/>
      <c r="C124" s="113"/>
      <c r="D124" s="114"/>
      <c r="E124" s="114"/>
      <c r="F124" s="113"/>
      <c r="G124" s="113"/>
      <c r="H124" s="115"/>
      <c r="I124" s="116"/>
      <c r="J124" s="117"/>
      <c r="K124" s="118"/>
    </row>
    <row r="125" spans="2:11" x14ac:dyDescent="0.25">
      <c r="B125" s="112"/>
      <c r="C125" s="113"/>
      <c r="D125" s="114"/>
      <c r="E125" s="114"/>
      <c r="F125" s="113"/>
      <c r="G125" s="113"/>
      <c r="H125" s="115"/>
      <c r="I125" s="116"/>
      <c r="J125" s="117"/>
      <c r="K125" s="118"/>
    </row>
    <row r="126" spans="2:11" x14ac:dyDescent="0.25">
      <c r="B126" s="112"/>
      <c r="C126" s="113"/>
      <c r="D126" s="114"/>
      <c r="E126" s="114"/>
      <c r="F126" s="113"/>
      <c r="G126" s="113"/>
      <c r="H126" s="115"/>
      <c r="I126" s="116"/>
      <c r="J126" s="117"/>
      <c r="K126" s="118"/>
    </row>
    <row r="127" spans="2:11" x14ac:dyDescent="0.25">
      <c r="B127" s="112"/>
      <c r="C127" s="113"/>
      <c r="D127" s="114"/>
      <c r="E127" s="114"/>
      <c r="F127" s="113"/>
      <c r="G127" s="113"/>
      <c r="H127" s="115"/>
      <c r="I127" s="116"/>
      <c r="J127" s="117"/>
      <c r="K127" s="118"/>
    </row>
    <row r="128" spans="2:11" x14ac:dyDescent="0.25">
      <c r="B128" s="112"/>
      <c r="C128" s="113"/>
      <c r="D128" s="114"/>
      <c r="E128" s="114"/>
      <c r="F128" s="113"/>
      <c r="G128" s="113"/>
      <c r="H128" s="115"/>
      <c r="I128" s="116"/>
      <c r="J128" s="117"/>
      <c r="K128" s="118"/>
    </row>
    <row r="129" spans="2:11" x14ac:dyDescent="0.25">
      <c r="B129" s="112"/>
      <c r="C129" s="113"/>
      <c r="D129" s="114"/>
      <c r="E129" s="114"/>
      <c r="F129" s="113"/>
      <c r="G129" s="113"/>
      <c r="H129" s="115"/>
      <c r="I129" s="116"/>
      <c r="J129" s="117"/>
      <c r="K129" s="118"/>
    </row>
    <row r="130" spans="2:11" x14ac:dyDescent="0.25">
      <c r="B130" s="112"/>
      <c r="C130" s="113"/>
      <c r="D130" s="114"/>
      <c r="E130" s="114"/>
      <c r="F130" s="113"/>
      <c r="G130" s="113"/>
      <c r="H130" s="115"/>
      <c r="I130" s="116"/>
      <c r="J130" s="117"/>
      <c r="K130" s="118"/>
    </row>
    <row r="131" spans="2:11" x14ac:dyDescent="0.25">
      <c r="B131" s="112"/>
      <c r="C131" s="113"/>
      <c r="D131" s="114"/>
      <c r="E131" s="114"/>
      <c r="F131" s="113"/>
      <c r="G131" s="113"/>
      <c r="H131" s="115"/>
      <c r="I131" s="116"/>
      <c r="J131" s="117"/>
      <c r="K131" s="118"/>
    </row>
    <row r="132" spans="2:11" x14ac:dyDescent="0.25">
      <c r="B132" s="112"/>
      <c r="C132" s="113"/>
      <c r="D132" s="114"/>
      <c r="E132" s="114"/>
      <c r="F132" s="113"/>
      <c r="G132" s="113"/>
      <c r="H132" s="115"/>
      <c r="I132" s="116"/>
      <c r="J132" s="117"/>
      <c r="K132" s="118"/>
    </row>
    <row r="133" spans="2:11" x14ac:dyDescent="0.25">
      <c r="B133" s="112"/>
      <c r="C133" s="113"/>
      <c r="D133" s="114"/>
      <c r="E133" s="114"/>
      <c r="F133" s="113"/>
      <c r="G133" s="113"/>
      <c r="H133" s="115"/>
      <c r="I133" s="116"/>
      <c r="J133" s="117"/>
      <c r="K133" s="118"/>
    </row>
    <row r="134" spans="2:11" x14ac:dyDescent="0.25">
      <c r="B134" s="112"/>
      <c r="C134" s="113"/>
      <c r="D134" s="114"/>
      <c r="E134" s="114"/>
      <c r="F134" s="113"/>
      <c r="G134" s="113"/>
      <c r="H134" s="115"/>
      <c r="I134" s="116"/>
      <c r="J134" s="117"/>
      <c r="K134" s="118"/>
    </row>
    <row r="135" spans="2:11" x14ac:dyDescent="0.25">
      <c r="B135" s="112"/>
      <c r="C135" s="113"/>
      <c r="D135" s="114"/>
      <c r="E135" s="114"/>
      <c r="F135" s="113"/>
      <c r="G135" s="113"/>
      <c r="H135" s="115"/>
      <c r="I135" s="116"/>
      <c r="J135" s="117"/>
      <c r="K135" s="118"/>
    </row>
    <row r="136" spans="2:11" x14ac:dyDescent="0.25">
      <c r="B136" s="112"/>
      <c r="C136" s="113"/>
      <c r="D136" s="114"/>
      <c r="E136" s="114"/>
      <c r="F136" s="113"/>
      <c r="G136" s="113"/>
      <c r="H136" s="115"/>
      <c r="I136" s="116"/>
      <c r="J136" s="117"/>
      <c r="K136" s="118"/>
    </row>
    <row r="137" spans="2:11" x14ac:dyDescent="0.25">
      <c r="B137" s="112"/>
      <c r="C137" s="113"/>
      <c r="D137" s="114"/>
      <c r="E137" s="114"/>
      <c r="F137" s="113"/>
      <c r="G137" s="113"/>
      <c r="H137" s="115"/>
      <c r="I137" s="116"/>
      <c r="J137" s="117"/>
      <c r="K137" s="118">
        <f t="shared" ref="K137:K195" si="0">+J137/4.1635</f>
        <v>0</v>
      </c>
    </row>
    <row r="138" spans="2:11" x14ac:dyDescent="0.25">
      <c r="B138" s="112"/>
      <c r="C138" s="113"/>
      <c r="D138" s="114"/>
      <c r="E138" s="114"/>
      <c r="F138" s="113"/>
      <c r="G138" s="113"/>
      <c r="H138" s="115"/>
      <c r="I138" s="116"/>
      <c r="J138" s="117"/>
      <c r="K138" s="118">
        <f t="shared" si="0"/>
        <v>0</v>
      </c>
    </row>
    <row r="139" spans="2:11" x14ac:dyDescent="0.25">
      <c r="B139" s="112"/>
      <c r="C139" s="113"/>
      <c r="D139" s="114"/>
      <c r="E139" s="114"/>
      <c r="F139" s="113"/>
      <c r="G139" s="113"/>
      <c r="H139" s="115"/>
      <c r="I139" s="116"/>
      <c r="J139" s="117"/>
      <c r="K139" s="118">
        <f t="shared" si="0"/>
        <v>0</v>
      </c>
    </row>
    <row r="140" spans="2:11" x14ac:dyDescent="0.25">
      <c r="B140" s="112"/>
      <c r="C140" s="113"/>
      <c r="D140" s="114"/>
      <c r="E140" s="114"/>
      <c r="F140" s="113"/>
      <c r="G140" s="113"/>
      <c r="H140" s="115"/>
      <c r="I140" s="116"/>
      <c r="J140" s="117"/>
      <c r="K140" s="118">
        <f t="shared" si="0"/>
        <v>0</v>
      </c>
    </row>
    <row r="141" spans="2:11" x14ac:dyDescent="0.25">
      <c r="B141" s="112"/>
      <c r="C141" s="113"/>
      <c r="D141" s="114"/>
      <c r="E141" s="114"/>
      <c r="F141" s="113"/>
      <c r="G141" s="113"/>
      <c r="H141" s="115"/>
      <c r="I141" s="116"/>
      <c r="J141" s="117"/>
      <c r="K141" s="118">
        <f t="shared" si="0"/>
        <v>0</v>
      </c>
    </row>
    <row r="142" spans="2:11" x14ac:dyDescent="0.25">
      <c r="B142" s="112"/>
      <c r="C142" s="113"/>
      <c r="D142" s="114"/>
      <c r="E142" s="114"/>
      <c r="F142" s="113"/>
      <c r="G142" s="113"/>
      <c r="H142" s="115"/>
      <c r="I142" s="116"/>
      <c r="J142" s="117"/>
      <c r="K142" s="118">
        <f t="shared" si="0"/>
        <v>0</v>
      </c>
    </row>
    <row r="143" spans="2:11" x14ac:dyDescent="0.25">
      <c r="B143" s="112"/>
      <c r="C143" s="113"/>
      <c r="D143" s="114"/>
      <c r="E143" s="114"/>
      <c r="F143" s="113"/>
      <c r="G143" s="113"/>
      <c r="H143" s="115"/>
      <c r="I143" s="116"/>
      <c r="J143" s="117"/>
      <c r="K143" s="118">
        <f t="shared" si="0"/>
        <v>0</v>
      </c>
    </row>
    <row r="144" spans="2:11" x14ac:dyDescent="0.25">
      <c r="B144" s="112"/>
      <c r="C144" s="113"/>
      <c r="D144" s="114"/>
      <c r="E144" s="114"/>
      <c r="F144" s="113"/>
      <c r="G144" s="113"/>
      <c r="H144" s="115"/>
      <c r="I144" s="116"/>
      <c r="J144" s="117"/>
      <c r="K144" s="118">
        <f t="shared" si="0"/>
        <v>0</v>
      </c>
    </row>
    <row r="145" spans="2:11" x14ac:dyDescent="0.25">
      <c r="B145" s="112"/>
      <c r="C145" s="113"/>
      <c r="D145" s="114"/>
      <c r="E145" s="114"/>
      <c r="F145" s="113"/>
      <c r="G145" s="113"/>
      <c r="H145" s="115"/>
      <c r="I145" s="116"/>
      <c r="J145" s="117"/>
      <c r="K145" s="118">
        <f t="shared" si="0"/>
        <v>0</v>
      </c>
    </row>
    <row r="146" spans="2:11" x14ac:dyDescent="0.25">
      <c r="B146" s="112"/>
      <c r="C146" s="113"/>
      <c r="D146" s="114"/>
      <c r="E146" s="114"/>
      <c r="F146" s="113"/>
      <c r="G146" s="113"/>
      <c r="H146" s="115"/>
      <c r="I146" s="116"/>
      <c r="J146" s="117"/>
      <c r="K146" s="118">
        <f t="shared" si="0"/>
        <v>0</v>
      </c>
    </row>
    <row r="147" spans="2:11" x14ac:dyDescent="0.25">
      <c r="B147" s="112"/>
      <c r="C147" s="113"/>
      <c r="D147" s="114"/>
      <c r="E147" s="114"/>
      <c r="F147" s="113"/>
      <c r="G147" s="113"/>
      <c r="H147" s="115"/>
      <c r="I147" s="116"/>
      <c r="J147" s="117"/>
      <c r="K147" s="118">
        <f t="shared" si="0"/>
        <v>0</v>
      </c>
    </row>
    <row r="148" spans="2:11" x14ac:dyDescent="0.25">
      <c r="B148" s="112"/>
      <c r="C148" s="113"/>
      <c r="D148" s="114"/>
      <c r="E148" s="114"/>
      <c r="F148" s="113"/>
      <c r="G148" s="113"/>
      <c r="H148" s="115"/>
      <c r="I148" s="116"/>
      <c r="J148" s="117"/>
      <c r="K148" s="118">
        <f t="shared" si="0"/>
        <v>0</v>
      </c>
    </row>
    <row r="149" spans="2:11" x14ac:dyDescent="0.25">
      <c r="B149" s="112"/>
      <c r="C149" s="113"/>
      <c r="D149" s="114"/>
      <c r="E149" s="114"/>
      <c r="F149" s="113"/>
      <c r="G149" s="113"/>
      <c r="H149" s="115"/>
      <c r="I149" s="116"/>
      <c r="J149" s="117"/>
      <c r="K149" s="118">
        <f t="shared" si="0"/>
        <v>0</v>
      </c>
    </row>
    <row r="150" spans="2:11" x14ac:dyDescent="0.25">
      <c r="B150" s="112"/>
      <c r="C150" s="113"/>
      <c r="D150" s="114"/>
      <c r="E150" s="114"/>
      <c r="F150" s="113"/>
      <c r="G150" s="113"/>
      <c r="H150" s="115"/>
      <c r="I150" s="116"/>
      <c r="J150" s="117"/>
      <c r="K150" s="118">
        <f t="shared" si="0"/>
        <v>0</v>
      </c>
    </row>
    <row r="151" spans="2:11" x14ac:dyDescent="0.25">
      <c r="B151" s="112"/>
      <c r="C151" s="113"/>
      <c r="D151" s="114"/>
      <c r="E151" s="114"/>
      <c r="F151" s="113"/>
      <c r="G151" s="113"/>
      <c r="H151" s="115"/>
      <c r="I151" s="116"/>
      <c r="J151" s="117"/>
      <c r="K151" s="118">
        <f t="shared" si="0"/>
        <v>0</v>
      </c>
    </row>
    <row r="152" spans="2:11" x14ac:dyDescent="0.25">
      <c r="B152" s="112"/>
      <c r="C152" s="113"/>
      <c r="D152" s="114"/>
      <c r="E152" s="114"/>
      <c r="F152" s="113"/>
      <c r="G152" s="113"/>
      <c r="H152" s="115"/>
      <c r="I152" s="116"/>
      <c r="J152" s="117"/>
      <c r="K152" s="118">
        <f t="shared" si="0"/>
        <v>0</v>
      </c>
    </row>
    <row r="153" spans="2:11" x14ac:dyDescent="0.25">
      <c r="B153" s="112"/>
      <c r="C153" s="113"/>
      <c r="D153" s="114"/>
      <c r="E153" s="114"/>
      <c r="F153" s="113"/>
      <c r="G153" s="113"/>
      <c r="H153" s="115"/>
      <c r="I153" s="116"/>
      <c r="J153" s="117"/>
      <c r="K153" s="118">
        <f t="shared" si="0"/>
        <v>0</v>
      </c>
    </row>
    <row r="154" spans="2:11" x14ac:dyDescent="0.25">
      <c r="B154" s="120"/>
      <c r="C154" s="113"/>
      <c r="D154" s="114"/>
      <c r="E154" s="114"/>
      <c r="F154" s="113"/>
      <c r="G154" s="113"/>
      <c r="H154" s="113"/>
      <c r="I154" s="119"/>
      <c r="J154" s="117"/>
      <c r="K154" s="118">
        <f t="shared" si="0"/>
        <v>0</v>
      </c>
    </row>
    <row r="155" spans="2:11" x14ac:dyDescent="0.25">
      <c r="B155" s="120"/>
      <c r="C155" s="113"/>
      <c r="D155" s="114"/>
      <c r="E155" s="114"/>
      <c r="F155" s="113"/>
      <c r="G155" s="113"/>
      <c r="H155" s="113"/>
      <c r="I155" s="119"/>
      <c r="J155" s="117"/>
      <c r="K155" s="118">
        <f t="shared" si="0"/>
        <v>0</v>
      </c>
    </row>
    <row r="156" spans="2:11" x14ac:dyDescent="0.25">
      <c r="B156" s="120"/>
      <c r="C156" s="113"/>
      <c r="D156" s="114"/>
      <c r="E156" s="114"/>
      <c r="F156" s="113"/>
      <c r="G156" s="113"/>
      <c r="H156" s="113"/>
      <c r="I156" s="119"/>
      <c r="J156" s="117"/>
      <c r="K156" s="118">
        <f t="shared" si="0"/>
        <v>0</v>
      </c>
    </row>
    <row r="157" spans="2:11" x14ac:dyDescent="0.25">
      <c r="B157" s="120"/>
      <c r="C157" s="113"/>
      <c r="D157" s="114"/>
      <c r="E157" s="114"/>
      <c r="F157" s="113"/>
      <c r="G157" s="113"/>
      <c r="H157" s="113"/>
      <c r="I157" s="119"/>
      <c r="J157" s="117"/>
      <c r="K157" s="118">
        <f t="shared" si="0"/>
        <v>0</v>
      </c>
    </row>
    <row r="158" spans="2:11" x14ac:dyDescent="0.25">
      <c r="B158" s="120"/>
      <c r="C158" s="113"/>
      <c r="D158" s="114"/>
      <c r="E158" s="114"/>
      <c r="F158" s="113"/>
      <c r="G158" s="113"/>
      <c r="H158" s="113"/>
      <c r="I158" s="119"/>
      <c r="J158" s="117"/>
      <c r="K158" s="118">
        <f t="shared" si="0"/>
        <v>0</v>
      </c>
    </row>
    <row r="159" spans="2:11" x14ac:dyDescent="0.25">
      <c r="B159" s="120"/>
      <c r="C159" s="113"/>
      <c r="D159" s="114"/>
      <c r="E159" s="114"/>
      <c r="F159" s="113"/>
      <c r="G159" s="113"/>
      <c r="H159" s="113"/>
      <c r="I159" s="119"/>
      <c r="J159" s="117"/>
      <c r="K159" s="118">
        <f t="shared" si="0"/>
        <v>0</v>
      </c>
    </row>
    <row r="160" spans="2:11" x14ac:dyDescent="0.25">
      <c r="B160" s="120"/>
      <c r="C160" s="113"/>
      <c r="D160" s="114"/>
      <c r="E160" s="114"/>
      <c r="F160" s="113"/>
      <c r="G160" s="113"/>
      <c r="H160" s="113"/>
      <c r="I160" s="119"/>
      <c r="J160" s="117"/>
      <c r="K160" s="118">
        <f t="shared" si="0"/>
        <v>0</v>
      </c>
    </row>
    <row r="161" spans="2:11" x14ac:dyDescent="0.25">
      <c r="B161" s="120"/>
      <c r="C161" s="113"/>
      <c r="D161" s="114"/>
      <c r="E161" s="114"/>
      <c r="F161" s="113"/>
      <c r="G161" s="113"/>
      <c r="H161" s="113"/>
      <c r="I161" s="119"/>
      <c r="J161" s="117"/>
      <c r="K161" s="118">
        <f t="shared" si="0"/>
        <v>0</v>
      </c>
    </row>
    <row r="162" spans="2:11" x14ac:dyDescent="0.25">
      <c r="B162" s="120"/>
      <c r="C162" s="113"/>
      <c r="D162" s="114"/>
      <c r="E162" s="114"/>
      <c r="F162" s="113"/>
      <c r="G162" s="113"/>
      <c r="H162" s="113"/>
      <c r="I162" s="119"/>
      <c r="J162" s="117"/>
      <c r="K162" s="118">
        <f t="shared" si="0"/>
        <v>0</v>
      </c>
    </row>
    <row r="163" spans="2:11" x14ac:dyDescent="0.25">
      <c r="B163" s="120"/>
      <c r="C163" s="113"/>
      <c r="D163" s="114"/>
      <c r="E163" s="114"/>
      <c r="F163" s="113"/>
      <c r="G163" s="113"/>
      <c r="H163" s="113"/>
      <c r="I163" s="119"/>
      <c r="J163" s="117"/>
      <c r="K163" s="118">
        <f t="shared" si="0"/>
        <v>0</v>
      </c>
    </row>
    <row r="164" spans="2:11" x14ac:dyDescent="0.25">
      <c r="B164" s="120"/>
      <c r="C164" s="113"/>
      <c r="D164" s="114"/>
      <c r="E164" s="114"/>
      <c r="F164" s="113"/>
      <c r="G164" s="113"/>
      <c r="H164" s="113"/>
      <c r="I164" s="119"/>
      <c r="J164" s="117"/>
      <c r="K164" s="118">
        <f t="shared" si="0"/>
        <v>0</v>
      </c>
    </row>
    <row r="165" spans="2:11" x14ac:dyDescent="0.25">
      <c r="B165" s="120"/>
      <c r="C165" s="113"/>
      <c r="D165" s="114"/>
      <c r="E165" s="114"/>
      <c r="F165" s="113"/>
      <c r="G165" s="113"/>
      <c r="H165" s="113"/>
      <c r="I165" s="119"/>
      <c r="J165" s="117"/>
      <c r="K165" s="118">
        <f t="shared" si="0"/>
        <v>0</v>
      </c>
    </row>
    <row r="166" spans="2:11" x14ac:dyDescent="0.25">
      <c r="B166" s="120"/>
      <c r="C166" s="113"/>
      <c r="D166" s="114"/>
      <c r="E166" s="114"/>
      <c r="F166" s="113"/>
      <c r="G166" s="113"/>
      <c r="H166" s="113"/>
      <c r="I166" s="119"/>
      <c r="J166" s="117"/>
      <c r="K166" s="118">
        <f t="shared" si="0"/>
        <v>0</v>
      </c>
    </row>
    <row r="167" spans="2:11" x14ac:dyDescent="0.25">
      <c r="B167" s="120"/>
      <c r="C167" s="113"/>
      <c r="D167" s="114"/>
      <c r="E167" s="114"/>
      <c r="F167" s="113"/>
      <c r="G167" s="113"/>
      <c r="H167" s="113"/>
      <c r="I167" s="119"/>
      <c r="J167" s="117"/>
      <c r="K167" s="118">
        <f t="shared" si="0"/>
        <v>0</v>
      </c>
    </row>
    <row r="168" spans="2:11" x14ac:dyDescent="0.25">
      <c r="B168" s="120"/>
      <c r="C168" s="113"/>
      <c r="D168" s="114"/>
      <c r="E168" s="114"/>
      <c r="F168" s="113"/>
      <c r="G168" s="113"/>
      <c r="H168" s="113"/>
      <c r="I168" s="119"/>
      <c r="J168" s="117"/>
      <c r="K168" s="118">
        <f t="shared" si="0"/>
        <v>0</v>
      </c>
    </row>
    <row r="169" spans="2:11" x14ac:dyDescent="0.25">
      <c r="B169" s="120"/>
      <c r="C169" s="113"/>
      <c r="D169" s="114"/>
      <c r="E169" s="114"/>
      <c r="F169" s="113"/>
      <c r="G169" s="113"/>
      <c r="H169" s="113"/>
      <c r="I169" s="119"/>
      <c r="J169" s="117"/>
      <c r="K169" s="118">
        <f t="shared" si="0"/>
        <v>0</v>
      </c>
    </row>
    <row r="170" spans="2:11" x14ac:dyDescent="0.25">
      <c r="B170" s="120"/>
      <c r="C170" s="113"/>
      <c r="D170" s="114"/>
      <c r="E170" s="114"/>
      <c r="F170" s="113"/>
      <c r="G170" s="113"/>
      <c r="H170" s="113"/>
      <c r="I170" s="119"/>
      <c r="J170" s="117"/>
      <c r="K170" s="118">
        <f t="shared" si="0"/>
        <v>0</v>
      </c>
    </row>
    <row r="171" spans="2:11" x14ac:dyDescent="0.25">
      <c r="B171" s="120"/>
      <c r="C171" s="113"/>
      <c r="D171" s="114"/>
      <c r="E171" s="114"/>
      <c r="F171" s="113"/>
      <c r="G171" s="113"/>
      <c r="H171" s="113"/>
      <c r="I171" s="119"/>
      <c r="J171" s="117"/>
      <c r="K171" s="118">
        <f t="shared" si="0"/>
        <v>0</v>
      </c>
    </row>
    <row r="172" spans="2:11" x14ac:dyDescent="0.25">
      <c r="B172" s="120"/>
      <c r="C172" s="113"/>
      <c r="D172" s="114"/>
      <c r="E172" s="114"/>
      <c r="F172" s="113"/>
      <c r="G172" s="113"/>
      <c r="H172" s="113"/>
      <c r="I172" s="119"/>
      <c r="J172" s="117"/>
      <c r="K172" s="118">
        <f t="shared" si="0"/>
        <v>0</v>
      </c>
    </row>
    <row r="173" spans="2:11" x14ac:dyDescent="0.25">
      <c r="B173" s="120"/>
      <c r="C173" s="113"/>
      <c r="D173" s="114"/>
      <c r="E173" s="114"/>
      <c r="F173" s="113"/>
      <c r="G173" s="113"/>
      <c r="H173" s="113"/>
      <c r="I173" s="119"/>
      <c r="J173" s="117"/>
      <c r="K173" s="118">
        <f t="shared" si="0"/>
        <v>0</v>
      </c>
    </row>
    <row r="174" spans="2:11" x14ac:dyDescent="0.25">
      <c r="B174" s="120"/>
      <c r="C174" s="113"/>
      <c r="D174" s="114"/>
      <c r="E174" s="114"/>
      <c r="F174" s="113"/>
      <c r="G174" s="113"/>
      <c r="H174" s="113"/>
      <c r="I174" s="119"/>
      <c r="J174" s="117"/>
      <c r="K174" s="118">
        <f t="shared" si="0"/>
        <v>0</v>
      </c>
    </row>
    <row r="175" spans="2:11" x14ac:dyDescent="0.25">
      <c r="B175" s="120"/>
      <c r="C175" s="113"/>
      <c r="D175" s="114"/>
      <c r="E175" s="114"/>
      <c r="F175" s="113"/>
      <c r="G175" s="113"/>
      <c r="H175" s="113"/>
      <c r="I175" s="119"/>
      <c r="J175" s="117"/>
      <c r="K175" s="118">
        <f t="shared" si="0"/>
        <v>0</v>
      </c>
    </row>
    <row r="176" spans="2:11" x14ac:dyDescent="0.25">
      <c r="B176" s="120"/>
      <c r="C176" s="113"/>
      <c r="D176" s="114"/>
      <c r="E176" s="114"/>
      <c r="F176" s="113"/>
      <c r="G176" s="113"/>
      <c r="H176" s="113"/>
      <c r="I176" s="119"/>
      <c r="J176" s="117"/>
      <c r="K176" s="118">
        <f t="shared" si="0"/>
        <v>0</v>
      </c>
    </row>
    <row r="177" spans="2:11" x14ac:dyDescent="0.25">
      <c r="B177" s="120"/>
      <c r="C177" s="113"/>
      <c r="D177" s="114"/>
      <c r="E177" s="114"/>
      <c r="F177" s="113"/>
      <c r="G177" s="113"/>
      <c r="H177" s="113"/>
      <c r="I177" s="119"/>
      <c r="J177" s="117"/>
      <c r="K177" s="118">
        <f t="shared" si="0"/>
        <v>0</v>
      </c>
    </row>
    <row r="178" spans="2:11" x14ac:dyDescent="0.25">
      <c r="B178" s="120"/>
      <c r="C178" s="113"/>
      <c r="D178" s="114"/>
      <c r="E178" s="114"/>
      <c r="F178" s="113"/>
      <c r="G178" s="113"/>
      <c r="H178" s="113"/>
      <c r="I178" s="119"/>
      <c r="J178" s="117"/>
      <c r="K178" s="118">
        <f t="shared" si="0"/>
        <v>0</v>
      </c>
    </row>
    <row r="179" spans="2:11" x14ac:dyDescent="0.25">
      <c r="B179" s="120"/>
      <c r="C179" s="113"/>
      <c r="D179" s="114"/>
      <c r="E179" s="114"/>
      <c r="F179" s="113"/>
      <c r="G179" s="113"/>
      <c r="H179" s="113"/>
      <c r="I179" s="119"/>
      <c r="J179" s="117"/>
      <c r="K179" s="118">
        <f t="shared" si="0"/>
        <v>0</v>
      </c>
    </row>
    <row r="180" spans="2:11" x14ac:dyDescent="0.25">
      <c r="B180" s="120"/>
      <c r="C180" s="113"/>
      <c r="D180" s="114"/>
      <c r="E180" s="114"/>
      <c r="F180" s="113"/>
      <c r="G180" s="113"/>
      <c r="H180" s="113"/>
      <c r="I180" s="119"/>
      <c r="J180" s="117"/>
      <c r="K180" s="118">
        <f t="shared" si="0"/>
        <v>0</v>
      </c>
    </row>
    <row r="181" spans="2:11" x14ac:dyDescent="0.25">
      <c r="B181" s="120"/>
      <c r="C181" s="113"/>
      <c r="D181" s="114"/>
      <c r="E181" s="114"/>
      <c r="F181" s="113"/>
      <c r="G181" s="113"/>
      <c r="H181" s="113"/>
      <c r="I181" s="119"/>
      <c r="J181" s="117"/>
      <c r="K181" s="118">
        <f t="shared" si="0"/>
        <v>0</v>
      </c>
    </row>
    <row r="182" spans="2:11" x14ac:dyDescent="0.25">
      <c r="B182" s="120"/>
      <c r="C182" s="113"/>
      <c r="D182" s="114"/>
      <c r="E182" s="114"/>
      <c r="F182" s="113"/>
      <c r="G182" s="113"/>
      <c r="H182" s="113"/>
      <c r="I182" s="119"/>
      <c r="J182" s="117"/>
      <c r="K182" s="118">
        <f t="shared" si="0"/>
        <v>0</v>
      </c>
    </row>
    <row r="183" spans="2:11" x14ac:dyDescent="0.25">
      <c r="B183" s="120"/>
      <c r="C183" s="113"/>
      <c r="D183" s="114"/>
      <c r="E183" s="114"/>
      <c r="F183" s="113"/>
      <c r="G183" s="113"/>
      <c r="H183" s="113"/>
      <c r="I183" s="119"/>
      <c r="J183" s="117"/>
      <c r="K183" s="118">
        <f t="shared" si="0"/>
        <v>0</v>
      </c>
    </row>
    <row r="184" spans="2:11" x14ac:dyDescent="0.25">
      <c r="B184" s="120"/>
      <c r="C184" s="113"/>
      <c r="D184" s="114"/>
      <c r="E184" s="114"/>
      <c r="F184" s="113"/>
      <c r="G184" s="113"/>
      <c r="H184" s="113"/>
      <c r="I184" s="119"/>
      <c r="J184" s="117"/>
      <c r="K184" s="118">
        <f t="shared" si="0"/>
        <v>0</v>
      </c>
    </row>
    <row r="185" spans="2:11" x14ac:dyDescent="0.25">
      <c r="B185" s="120"/>
      <c r="C185" s="113"/>
      <c r="D185" s="114"/>
      <c r="E185" s="114"/>
      <c r="F185" s="113"/>
      <c r="G185" s="113"/>
      <c r="H185" s="113"/>
      <c r="I185" s="119"/>
      <c r="J185" s="117"/>
      <c r="K185" s="118">
        <f t="shared" si="0"/>
        <v>0</v>
      </c>
    </row>
    <row r="186" spans="2:11" x14ac:dyDescent="0.25">
      <c r="B186" s="120"/>
      <c r="C186" s="113"/>
      <c r="D186" s="114"/>
      <c r="E186" s="114"/>
      <c r="F186" s="113"/>
      <c r="G186" s="113"/>
      <c r="H186" s="113"/>
      <c r="I186" s="119"/>
      <c r="J186" s="117"/>
      <c r="K186" s="118">
        <f t="shared" si="0"/>
        <v>0</v>
      </c>
    </row>
    <row r="187" spans="2:11" x14ac:dyDescent="0.25">
      <c r="B187" s="120"/>
      <c r="C187" s="113"/>
      <c r="D187" s="114"/>
      <c r="E187" s="114"/>
      <c r="F187" s="113"/>
      <c r="G187" s="113"/>
      <c r="H187" s="113"/>
      <c r="I187" s="119"/>
      <c r="J187" s="117"/>
      <c r="K187" s="118">
        <f t="shared" si="0"/>
        <v>0</v>
      </c>
    </row>
    <row r="188" spans="2:11" x14ac:dyDescent="0.25">
      <c r="B188" s="120"/>
      <c r="C188" s="113"/>
      <c r="D188" s="114"/>
      <c r="E188" s="114"/>
      <c r="F188" s="113"/>
      <c r="G188" s="113"/>
      <c r="H188" s="113"/>
      <c r="I188" s="119"/>
      <c r="J188" s="117"/>
      <c r="K188" s="118">
        <f t="shared" si="0"/>
        <v>0</v>
      </c>
    </row>
    <row r="189" spans="2:11" x14ac:dyDescent="0.25">
      <c r="B189" s="120"/>
      <c r="C189" s="113"/>
      <c r="D189" s="114"/>
      <c r="E189" s="114"/>
      <c r="F189" s="113"/>
      <c r="G189" s="113"/>
      <c r="H189" s="113"/>
      <c r="I189" s="119"/>
      <c r="J189" s="117"/>
      <c r="K189" s="118">
        <f t="shared" si="0"/>
        <v>0</v>
      </c>
    </row>
    <row r="190" spans="2:11" x14ac:dyDescent="0.25">
      <c r="B190" s="120"/>
      <c r="C190" s="113"/>
      <c r="D190" s="114"/>
      <c r="E190" s="114"/>
      <c r="F190" s="113"/>
      <c r="G190" s="113"/>
      <c r="H190" s="113"/>
      <c r="I190" s="119"/>
      <c r="J190" s="117"/>
      <c r="K190" s="118">
        <f t="shared" si="0"/>
        <v>0</v>
      </c>
    </row>
    <row r="191" spans="2:11" x14ac:dyDescent="0.25">
      <c r="B191" s="120"/>
      <c r="C191" s="113"/>
      <c r="D191" s="114"/>
      <c r="E191" s="114"/>
      <c r="F191" s="113"/>
      <c r="G191" s="113"/>
      <c r="H191" s="113"/>
      <c r="I191" s="119"/>
      <c r="J191" s="117"/>
      <c r="K191" s="118">
        <f t="shared" si="0"/>
        <v>0</v>
      </c>
    </row>
    <row r="192" spans="2:11" x14ac:dyDescent="0.25">
      <c r="B192" s="120"/>
      <c r="C192" s="113"/>
      <c r="D192" s="114"/>
      <c r="E192" s="114"/>
      <c r="F192" s="113"/>
      <c r="G192" s="113"/>
      <c r="H192" s="113"/>
      <c r="I192" s="119"/>
      <c r="J192" s="117"/>
      <c r="K192" s="118">
        <f t="shared" si="0"/>
        <v>0</v>
      </c>
    </row>
    <row r="193" spans="2:11" x14ac:dyDescent="0.25">
      <c r="B193" s="120"/>
      <c r="C193" s="113"/>
      <c r="D193" s="114"/>
      <c r="E193" s="114"/>
      <c r="F193" s="113"/>
      <c r="G193" s="113"/>
      <c r="H193" s="113"/>
      <c r="I193" s="119"/>
      <c r="J193" s="117"/>
      <c r="K193" s="118">
        <f t="shared" si="0"/>
        <v>0</v>
      </c>
    </row>
    <row r="194" spans="2:11" x14ac:dyDescent="0.25">
      <c r="B194" s="121" t="s">
        <v>72</v>
      </c>
      <c r="C194" s="122">
        <v>43138</v>
      </c>
      <c r="D194" s="114" t="s">
        <v>95</v>
      </c>
      <c r="E194" s="114"/>
      <c r="F194" s="113" t="s">
        <v>96</v>
      </c>
      <c r="G194" s="113" t="s">
        <v>97</v>
      </c>
      <c r="H194" s="113"/>
      <c r="I194" s="123">
        <v>8049</v>
      </c>
      <c r="J194" s="117">
        <v>20500</v>
      </c>
      <c r="K194" s="118">
        <f t="shared" si="0"/>
        <v>4923.7420439534044</v>
      </c>
    </row>
    <row r="195" spans="2:11" x14ac:dyDescent="0.25">
      <c r="B195" s="121" t="s">
        <v>70</v>
      </c>
      <c r="C195" s="122">
        <v>43139</v>
      </c>
      <c r="D195" s="114" t="s">
        <v>95</v>
      </c>
      <c r="E195" s="114"/>
      <c r="F195" s="113" t="s">
        <v>96</v>
      </c>
      <c r="G195" s="113" t="s">
        <v>97</v>
      </c>
      <c r="H195" s="113"/>
      <c r="I195" s="123">
        <v>8050</v>
      </c>
      <c r="J195" s="117">
        <v>19960</v>
      </c>
      <c r="K195" s="118">
        <f t="shared" si="0"/>
        <v>4794.04347303951</v>
      </c>
    </row>
    <row r="196" spans="2:11" x14ac:dyDescent="0.25">
      <c r="B196" s="121"/>
      <c r="C196" s="122"/>
      <c r="D196" s="124"/>
      <c r="E196" s="114"/>
      <c r="F196" s="122"/>
      <c r="G196" s="125"/>
      <c r="H196" s="125"/>
      <c r="I196" s="123"/>
      <c r="J196" s="117"/>
      <c r="K196" s="118">
        <f t="shared" ref="K196:K259" si="1">+J196/4.1635</f>
        <v>0</v>
      </c>
    </row>
    <row r="197" spans="2:11" x14ac:dyDescent="0.25">
      <c r="B197" s="121"/>
      <c r="C197" s="122"/>
      <c r="D197" s="124"/>
      <c r="E197" s="114"/>
      <c r="F197" s="122"/>
      <c r="G197" s="125"/>
      <c r="H197" s="125"/>
      <c r="I197" s="123"/>
      <c r="J197" s="117"/>
      <c r="K197" s="118">
        <f t="shared" si="1"/>
        <v>0</v>
      </c>
    </row>
    <row r="198" spans="2:11" x14ac:dyDescent="0.25">
      <c r="B198" s="121"/>
      <c r="C198" s="122"/>
      <c r="D198" s="124"/>
      <c r="E198" s="114"/>
      <c r="F198" s="122"/>
      <c r="G198" s="125"/>
      <c r="H198" s="125"/>
      <c r="I198" s="123"/>
      <c r="J198" s="117"/>
      <c r="K198" s="118">
        <f t="shared" si="1"/>
        <v>0</v>
      </c>
    </row>
    <row r="199" spans="2:11" x14ac:dyDescent="0.25">
      <c r="B199" s="121"/>
      <c r="C199" s="122"/>
      <c r="D199" s="124"/>
      <c r="E199" s="114"/>
      <c r="F199" s="122"/>
      <c r="G199" s="125"/>
      <c r="H199" s="125"/>
      <c r="I199" s="123"/>
      <c r="J199" s="117"/>
      <c r="K199" s="118">
        <f t="shared" si="1"/>
        <v>0</v>
      </c>
    </row>
    <row r="200" spans="2:11" x14ac:dyDescent="0.25">
      <c r="B200" s="121"/>
      <c r="C200" s="122"/>
      <c r="D200" s="124"/>
      <c r="E200" s="114"/>
      <c r="F200" s="122"/>
      <c r="G200" s="125"/>
      <c r="H200" s="125"/>
      <c r="I200" s="123"/>
      <c r="J200" s="117"/>
      <c r="K200" s="118">
        <f t="shared" si="1"/>
        <v>0</v>
      </c>
    </row>
    <row r="201" spans="2:11" x14ac:dyDescent="0.25">
      <c r="B201" s="121"/>
      <c r="C201" s="122"/>
      <c r="D201" s="124"/>
      <c r="E201" s="114"/>
      <c r="F201" s="122"/>
      <c r="G201" s="125"/>
      <c r="H201" s="125"/>
      <c r="I201" s="123"/>
      <c r="J201" s="117"/>
      <c r="K201" s="118">
        <f t="shared" si="1"/>
        <v>0</v>
      </c>
    </row>
    <row r="202" spans="2:11" x14ac:dyDescent="0.25">
      <c r="B202" s="121"/>
      <c r="C202" s="122"/>
      <c r="D202" s="124"/>
      <c r="E202" s="114"/>
      <c r="F202" s="122"/>
      <c r="G202" s="125"/>
      <c r="H202" s="125"/>
      <c r="I202" s="123"/>
      <c r="J202" s="117"/>
      <c r="K202" s="118">
        <f t="shared" si="1"/>
        <v>0</v>
      </c>
    </row>
    <row r="203" spans="2:11" x14ac:dyDescent="0.25">
      <c r="B203" s="121"/>
      <c r="C203" s="122"/>
      <c r="D203" s="124"/>
      <c r="E203" s="114"/>
      <c r="F203" s="122"/>
      <c r="G203" s="125"/>
      <c r="H203" s="125"/>
      <c r="I203" s="123"/>
      <c r="J203" s="117"/>
      <c r="K203" s="118">
        <f t="shared" si="1"/>
        <v>0</v>
      </c>
    </row>
    <row r="204" spans="2:11" x14ac:dyDescent="0.25">
      <c r="B204" s="121"/>
      <c r="C204" s="122"/>
      <c r="D204" s="124"/>
      <c r="E204" s="114"/>
      <c r="F204" s="122"/>
      <c r="G204" s="125"/>
      <c r="H204" s="125"/>
      <c r="I204" s="123"/>
      <c r="J204" s="117"/>
      <c r="K204" s="118">
        <f t="shared" si="1"/>
        <v>0</v>
      </c>
    </row>
    <row r="205" spans="2:11" x14ac:dyDescent="0.25">
      <c r="B205" s="121"/>
      <c r="C205" s="122"/>
      <c r="D205" s="124"/>
      <c r="E205" s="114"/>
      <c r="F205" s="122"/>
      <c r="G205" s="125"/>
      <c r="H205" s="125"/>
      <c r="I205" s="123"/>
      <c r="J205" s="117"/>
      <c r="K205" s="118">
        <f t="shared" si="1"/>
        <v>0</v>
      </c>
    </row>
    <row r="206" spans="2:11" x14ac:dyDescent="0.25">
      <c r="B206" s="121"/>
      <c r="C206" s="122"/>
      <c r="D206" s="124"/>
      <c r="E206" s="114"/>
      <c r="F206" s="122"/>
      <c r="G206" s="125"/>
      <c r="H206" s="125"/>
      <c r="I206" s="123"/>
      <c r="J206" s="117"/>
      <c r="K206" s="118">
        <f t="shared" si="1"/>
        <v>0</v>
      </c>
    </row>
    <row r="207" spans="2:11" x14ac:dyDescent="0.25">
      <c r="B207" s="121"/>
      <c r="C207" s="122"/>
      <c r="D207" s="124"/>
      <c r="E207" s="114"/>
      <c r="F207" s="122"/>
      <c r="G207" s="125"/>
      <c r="H207" s="125"/>
      <c r="I207" s="123"/>
      <c r="J207" s="117"/>
      <c r="K207" s="118">
        <f t="shared" si="1"/>
        <v>0</v>
      </c>
    </row>
    <row r="208" spans="2:11" x14ac:dyDescent="0.25">
      <c r="B208" s="121"/>
      <c r="C208" s="122"/>
      <c r="D208" s="124"/>
      <c r="E208" s="114"/>
      <c r="F208" s="122"/>
      <c r="G208" s="125"/>
      <c r="H208" s="125"/>
      <c r="I208" s="123"/>
      <c r="J208" s="117"/>
      <c r="K208" s="118">
        <f t="shared" si="1"/>
        <v>0</v>
      </c>
    </row>
    <row r="209" spans="2:11" x14ac:dyDescent="0.25">
      <c r="B209" s="121"/>
      <c r="C209" s="122"/>
      <c r="D209" s="124"/>
      <c r="E209" s="114"/>
      <c r="F209" s="122"/>
      <c r="G209" s="125"/>
      <c r="H209" s="125"/>
      <c r="I209" s="123"/>
      <c r="J209" s="117"/>
      <c r="K209" s="118">
        <f t="shared" si="1"/>
        <v>0</v>
      </c>
    </row>
    <row r="210" spans="2:11" x14ac:dyDescent="0.25">
      <c r="B210" s="121"/>
      <c r="C210" s="122"/>
      <c r="D210" s="124"/>
      <c r="E210" s="114"/>
      <c r="F210" s="122"/>
      <c r="G210" s="125"/>
      <c r="H210" s="125"/>
      <c r="I210" s="123"/>
      <c r="J210" s="117"/>
      <c r="K210" s="118">
        <f t="shared" si="1"/>
        <v>0</v>
      </c>
    </row>
    <row r="211" spans="2:11" x14ac:dyDescent="0.25">
      <c r="B211" s="121"/>
      <c r="C211" s="122"/>
      <c r="D211" s="124"/>
      <c r="E211" s="114"/>
      <c r="F211" s="122"/>
      <c r="G211" s="125"/>
      <c r="H211" s="125"/>
      <c r="I211" s="123"/>
      <c r="J211" s="117"/>
      <c r="K211" s="118">
        <f t="shared" si="1"/>
        <v>0</v>
      </c>
    </row>
    <row r="212" spans="2:11" x14ac:dyDescent="0.25">
      <c r="B212" s="121"/>
      <c r="C212" s="122"/>
      <c r="D212" s="124"/>
      <c r="E212" s="114"/>
      <c r="F212" s="122"/>
      <c r="G212" s="125"/>
      <c r="H212" s="125"/>
      <c r="I212" s="123"/>
      <c r="J212" s="117"/>
      <c r="K212" s="118">
        <f t="shared" si="1"/>
        <v>0</v>
      </c>
    </row>
    <row r="213" spans="2:11" x14ac:dyDescent="0.25">
      <c r="B213" s="121"/>
      <c r="C213" s="122"/>
      <c r="D213" s="124"/>
      <c r="E213" s="114"/>
      <c r="F213" s="122"/>
      <c r="G213" s="125"/>
      <c r="H213" s="125"/>
      <c r="I213" s="123"/>
      <c r="J213" s="117"/>
      <c r="K213" s="118">
        <f t="shared" si="1"/>
        <v>0</v>
      </c>
    </row>
    <row r="214" spans="2:11" x14ac:dyDescent="0.25">
      <c r="B214" s="121"/>
      <c r="C214" s="122"/>
      <c r="D214" s="124"/>
      <c r="E214" s="114"/>
      <c r="F214" s="122"/>
      <c r="G214" s="125"/>
      <c r="H214" s="125"/>
      <c r="I214" s="123"/>
      <c r="J214" s="117"/>
      <c r="K214" s="118">
        <f t="shared" si="1"/>
        <v>0</v>
      </c>
    </row>
    <row r="215" spans="2:11" x14ac:dyDescent="0.25">
      <c r="B215" s="121"/>
      <c r="C215" s="122"/>
      <c r="D215" s="124"/>
      <c r="E215" s="114"/>
      <c r="F215" s="122"/>
      <c r="G215" s="125"/>
      <c r="H215" s="125"/>
      <c r="I215" s="123"/>
      <c r="J215" s="117"/>
      <c r="K215" s="118">
        <f t="shared" si="1"/>
        <v>0</v>
      </c>
    </row>
    <row r="216" spans="2:11" x14ac:dyDescent="0.25">
      <c r="B216" s="121"/>
      <c r="C216" s="122"/>
      <c r="D216" s="124"/>
      <c r="E216" s="114"/>
      <c r="F216" s="122"/>
      <c r="G216" s="125"/>
      <c r="H216" s="125"/>
      <c r="I216" s="123"/>
      <c r="J216" s="117"/>
      <c r="K216" s="118">
        <f t="shared" si="1"/>
        <v>0</v>
      </c>
    </row>
    <row r="217" spans="2:11" x14ac:dyDescent="0.25">
      <c r="B217" s="121"/>
      <c r="C217" s="122"/>
      <c r="D217" s="124"/>
      <c r="E217" s="114"/>
      <c r="F217" s="122"/>
      <c r="G217" s="125"/>
      <c r="H217" s="125"/>
      <c r="I217" s="123"/>
      <c r="J217" s="117"/>
      <c r="K217" s="118">
        <f t="shared" si="1"/>
        <v>0</v>
      </c>
    </row>
    <row r="218" spans="2:11" x14ac:dyDescent="0.25">
      <c r="B218" s="121"/>
      <c r="C218" s="122"/>
      <c r="D218" s="124"/>
      <c r="E218" s="114"/>
      <c r="F218" s="122"/>
      <c r="G218" s="125"/>
      <c r="H218" s="125"/>
      <c r="I218" s="123"/>
      <c r="J218" s="117"/>
      <c r="K218" s="118">
        <f t="shared" si="1"/>
        <v>0</v>
      </c>
    </row>
    <row r="219" spans="2:11" x14ac:dyDescent="0.25">
      <c r="B219" s="121"/>
      <c r="C219" s="122"/>
      <c r="D219" s="124"/>
      <c r="E219" s="114"/>
      <c r="F219" s="122"/>
      <c r="G219" s="125"/>
      <c r="H219" s="125"/>
      <c r="I219" s="123"/>
      <c r="J219" s="117"/>
      <c r="K219" s="118">
        <f t="shared" si="1"/>
        <v>0</v>
      </c>
    </row>
    <row r="220" spans="2:11" x14ac:dyDescent="0.25">
      <c r="B220" s="121"/>
      <c r="C220" s="122"/>
      <c r="D220" s="124"/>
      <c r="E220" s="114"/>
      <c r="F220" s="122"/>
      <c r="G220" s="125"/>
      <c r="H220" s="125"/>
      <c r="I220" s="123"/>
      <c r="J220" s="117"/>
      <c r="K220" s="118">
        <f t="shared" si="1"/>
        <v>0</v>
      </c>
    </row>
    <row r="221" spans="2:11" x14ac:dyDescent="0.25">
      <c r="B221" s="121"/>
      <c r="C221" s="122"/>
      <c r="D221" s="124"/>
      <c r="E221" s="114"/>
      <c r="F221" s="122"/>
      <c r="G221" s="125"/>
      <c r="H221" s="125"/>
      <c r="I221" s="123"/>
      <c r="J221" s="117"/>
      <c r="K221" s="118">
        <f t="shared" si="1"/>
        <v>0</v>
      </c>
    </row>
    <row r="222" spans="2:11" x14ac:dyDescent="0.25">
      <c r="B222" s="121"/>
      <c r="C222" s="122"/>
      <c r="D222" s="124"/>
      <c r="E222" s="114"/>
      <c r="F222" s="122"/>
      <c r="G222" s="125"/>
      <c r="H222" s="125"/>
      <c r="I222" s="123"/>
      <c r="J222" s="117"/>
      <c r="K222" s="118">
        <f t="shared" si="1"/>
        <v>0</v>
      </c>
    </row>
    <row r="223" spans="2:11" x14ac:dyDescent="0.25">
      <c r="B223" s="121"/>
      <c r="C223" s="122"/>
      <c r="D223" s="124"/>
      <c r="E223" s="124"/>
      <c r="F223" s="122"/>
      <c r="G223" s="125"/>
      <c r="H223" s="125"/>
      <c r="I223" s="123"/>
      <c r="J223" s="117"/>
      <c r="K223" s="118">
        <f t="shared" si="1"/>
        <v>0</v>
      </c>
    </row>
    <row r="224" spans="2:11" x14ac:dyDescent="0.25">
      <c r="B224" s="121"/>
      <c r="C224" s="122"/>
      <c r="D224" s="124"/>
      <c r="E224" s="124"/>
      <c r="F224" s="122"/>
      <c r="G224" s="125"/>
      <c r="H224" s="125"/>
      <c r="I224" s="123"/>
      <c r="J224" s="117"/>
      <c r="K224" s="118">
        <f t="shared" si="1"/>
        <v>0</v>
      </c>
    </row>
    <row r="225" spans="2:11" x14ac:dyDescent="0.25">
      <c r="B225" s="121"/>
      <c r="C225" s="122"/>
      <c r="D225" s="124"/>
      <c r="E225" s="124"/>
      <c r="F225" s="122"/>
      <c r="G225" s="125"/>
      <c r="H225" s="125"/>
      <c r="I225" s="123"/>
      <c r="J225" s="117"/>
      <c r="K225" s="118">
        <f t="shared" si="1"/>
        <v>0</v>
      </c>
    </row>
    <row r="226" spans="2:11" x14ac:dyDescent="0.25">
      <c r="B226" s="121"/>
      <c r="C226" s="122"/>
      <c r="D226" s="124"/>
      <c r="E226" s="124"/>
      <c r="F226" s="122"/>
      <c r="G226" s="125"/>
      <c r="H226" s="125"/>
      <c r="I226" s="123"/>
      <c r="J226" s="117"/>
      <c r="K226" s="118">
        <f t="shared" si="1"/>
        <v>0</v>
      </c>
    </row>
    <row r="227" spans="2:11" x14ac:dyDescent="0.25">
      <c r="B227" s="121"/>
      <c r="C227" s="122"/>
      <c r="D227" s="124"/>
      <c r="E227" s="124"/>
      <c r="F227" s="122"/>
      <c r="G227" s="125"/>
      <c r="H227" s="125"/>
      <c r="I227" s="123"/>
      <c r="J227" s="117"/>
      <c r="K227" s="118">
        <f t="shared" si="1"/>
        <v>0</v>
      </c>
    </row>
    <row r="228" spans="2:11" x14ac:dyDescent="0.25">
      <c r="B228" s="121"/>
      <c r="C228" s="122"/>
      <c r="D228" s="124"/>
      <c r="E228" s="124"/>
      <c r="F228" s="122"/>
      <c r="G228" s="125"/>
      <c r="H228" s="125"/>
      <c r="I228" s="123"/>
      <c r="J228" s="117"/>
      <c r="K228" s="118">
        <f t="shared" si="1"/>
        <v>0</v>
      </c>
    </row>
    <row r="229" spans="2:11" x14ac:dyDescent="0.25">
      <c r="B229" s="121"/>
      <c r="C229" s="122"/>
      <c r="D229" s="124"/>
      <c r="E229" s="124"/>
      <c r="F229" s="122"/>
      <c r="G229" s="125"/>
      <c r="H229" s="125"/>
      <c r="I229" s="123"/>
      <c r="J229" s="117"/>
      <c r="K229" s="118">
        <f t="shared" si="1"/>
        <v>0</v>
      </c>
    </row>
    <row r="230" spans="2:11" x14ac:dyDescent="0.25">
      <c r="B230" s="121"/>
      <c r="C230" s="122"/>
      <c r="D230" s="124"/>
      <c r="E230" s="124"/>
      <c r="F230" s="122"/>
      <c r="G230" s="125"/>
      <c r="H230" s="125"/>
      <c r="I230" s="123"/>
      <c r="J230" s="117"/>
      <c r="K230" s="118">
        <f t="shared" si="1"/>
        <v>0</v>
      </c>
    </row>
    <row r="231" spans="2:11" x14ac:dyDescent="0.25">
      <c r="B231" s="121"/>
      <c r="C231" s="122"/>
      <c r="D231" s="124"/>
      <c r="E231" s="124"/>
      <c r="F231" s="122"/>
      <c r="G231" s="125"/>
      <c r="H231" s="125"/>
      <c r="I231" s="123"/>
      <c r="J231" s="117"/>
      <c r="K231" s="118">
        <f t="shared" si="1"/>
        <v>0</v>
      </c>
    </row>
    <row r="232" spans="2:11" x14ac:dyDescent="0.25">
      <c r="B232" s="121"/>
      <c r="C232" s="122"/>
      <c r="D232" s="124"/>
      <c r="E232" s="124"/>
      <c r="F232" s="122"/>
      <c r="G232" s="125"/>
      <c r="H232" s="125"/>
      <c r="I232" s="123"/>
      <c r="J232" s="117" t="e">
        <f>+#REF!*4</f>
        <v>#REF!</v>
      </c>
      <c r="K232" s="118" t="e">
        <f t="shared" si="1"/>
        <v>#REF!</v>
      </c>
    </row>
    <row r="233" spans="2:11" x14ac:dyDescent="0.25">
      <c r="B233" s="121"/>
      <c r="C233" s="122"/>
      <c r="D233" s="124"/>
      <c r="E233" s="124"/>
      <c r="F233" s="122"/>
      <c r="G233" s="125"/>
      <c r="H233" s="125"/>
      <c r="I233" s="123"/>
      <c r="J233" s="117" t="e">
        <f>+#REF!*4</f>
        <v>#REF!</v>
      </c>
      <c r="K233" s="118" t="e">
        <f t="shared" si="1"/>
        <v>#REF!</v>
      </c>
    </row>
    <row r="234" spans="2:11" x14ac:dyDescent="0.25">
      <c r="B234" s="121"/>
      <c r="C234" s="122"/>
      <c r="D234" s="124"/>
      <c r="E234" s="124"/>
      <c r="F234" s="122"/>
      <c r="G234" s="125"/>
      <c r="H234" s="125"/>
      <c r="I234" s="123"/>
      <c r="J234" s="117" t="e">
        <f>+#REF!*4</f>
        <v>#REF!</v>
      </c>
      <c r="K234" s="118" t="e">
        <f t="shared" si="1"/>
        <v>#REF!</v>
      </c>
    </row>
    <row r="235" spans="2:11" x14ac:dyDescent="0.25">
      <c r="E235" s="124"/>
      <c r="K235" s="118">
        <f t="shared" si="1"/>
        <v>0</v>
      </c>
    </row>
    <row r="236" spans="2:11" x14ac:dyDescent="0.25">
      <c r="E236" s="124"/>
      <c r="K236" s="118">
        <f t="shared" si="1"/>
        <v>0</v>
      </c>
    </row>
    <row r="237" spans="2:11" x14ac:dyDescent="0.25">
      <c r="E237" s="124"/>
      <c r="K237" s="118">
        <f t="shared" si="1"/>
        <v>0</v>
      </c>
    </row>
    <row r="238" spans="2:11" x14ac:dyDescent="0.25">
      <c r="E238" s="124"/>
      <c r="F238" t="s">
        <v>98</v>
      </c>
      <c r="K238" s="118">
        <f t="shared" si="1"/>
        <v>0</v>
      </c>
    </row>
    <row r="239" spans="2:11" x14ac:dyDescent="0.25">
      <c r="E239" s="124"/>
      <c r="K239" s="118">
        <f t="shared" si="1"/>
        <v>0</v>
      </c>
    </row>
    <row r="240" spans="2:11" x14ac:dyDescent="0.25">
      <c r="E240" s="124"/>
      <c r="K240" s="118">
        <f t="shared" si="1"/>
        <v>0</v>
      </c>
    </row>
    <row r="241" spans="5:11" x14ac:dyDescent="0.25">
      <c r="E241" s="124"/>
      <c r="K241" s="118">
        <f t="shared" si="1"/>
        <v>0</v>
      </c>
    </row>
    <row r="242" spans="5:11" x14ac:dyDescent="0.25">
      <c r="E242" s="124"/>
      <c r="K242" s="118">
        <f t="shared" si="1"/>
        <v>0</v>
      </c>
    </row>
    <row r="243" spans="5:11" x14ac:dyDescent="0.25">
      <c r="E243" s="124"/>
      <c r="K243" s="118">
        <f t="shared" si="1"/>
        <v>0</v>
      </c>
    </row>
    <row r="244" spans="5:11" x14ac:dyDescent="0.25">
      <c r="E244" s="124"/>
      <c r="K244" s="118">
        <f t="shared" si="1"/>
        <v>0</v>
      </c>
    </row>
    <row r="245" spans="5:11" x14ac:dyDescent="0.25">
      <c r="E245" s="124"/>
      <c r="K245" s="118">
        <f t="shared" si="1"/>
        <v>0</v>
      </c>
    </row>
    <row r="246" spans="5:11" x14ac:dyDescent="0.25">
      <c r="E246" s="124"/>
      <c r="K246" s="118">
        <f t="shared" si="1"/>
        <v>0</v>
      </c>
    </row>
    <row r="247" spans="5:11" x14ac:dyDescent="0.25">
      <c r="E247" s="124"/>
      <c r="K247" s="118">
        <f t="shared" si="1"/>
        <v>0</v>
      </c>
    </row>
    <row r="248" spans="5:11" x14ac:dyDescent="0.25">
      <c r="E248" s="124"/>
      <c r="K248" s="118">
        <f t="shared" si="1"/>
        <v>0</v>
      </c>
    </row>
    <row r="249" spans="5:11" x14ac:dyDescent="0.25">
      <c r="E249" s="124"/>
      <c r="K249" s="118">
        <f t="shared" si="1"/>
        <v>0</v>
      </c>
    </row>
    <row r="250" spans="5:11" x14ac:dyDescent="0.25">
      <c r="E250" s="124"/>
      <c r="K250" s="118">
        <f t="shared" si="1"/>
        <v>0</v>
      </c>
    </row>
    <row r="251" spans="5:11" x14ac:dyDescent="0.25">
      <c r="E251" s="124"/>
      <c r="K251" s="118">
        <f t="shared" si="1"/>
        <v>0</v>
      </c>
    </row>
    <row r="252" spans="5:11" x14ac:dyDescent="0.25">
      <c r="E252" s="124"/>
      <c r="K252" s="118">
        <f t="shared" si="1"/>
        <v>0</v>
      </c>
    </row>
    <row r="253" spans="5:11" x14ac:dyDescent="0.25">
      <c r="E253" s="124"/>
      <c r="K253" s="118">
        <f t="shared" si="1"/>
        <v>0</v>
      </c>
    </row>
    <row r="254" spans="5:11" x14ac:dyDescent="0.25">
      <c r="E254" s="124"/>
      <c r="K254" s="118">
        <f t="shared" si="1"/>
        <v>0</v>
      </c>
    </row>
    <row r="255" spans="5:11" x14ac:dyDescent="0.25">
      <c r="E255" s="124"/>
      <c r="K255" s="118">
        <f t="shared" si="1"/>
        <v>0</v>
      </c>
    </row>
    <row r="256" spans="5:11" x14ac:dyDescent="0.25">
      <c r="E256" s="124"/>
      <c r="K256" s="118">
        <f t="shared" si="1"/>
        <v>0</v>
      </c>
    </row>
    <row r="257" spans="5:11" x14ac:dyDescent="0.25">
      <c r="E257" s="124"/>
      <c r="K257" s="118">
        <f t="shared" si="1"/>
        <v>0</v>
      </c>
    </row>
    <row r="258" spans="5:11" x14ac:dyDescent="0.25">
      <c r="E258" s="124"/>
      <c r="K258" s="118">
        <f t="shared" si="1"/>
        <v>0</v>
      </c>
    </row>
    <row r="259" spans="5:11" x14ac:dyDescent="0.25">
      <c r="E259" s="124"/>
      <c r="K259" s="118">
        <f t="shared" si="1"/>
        <v>0</v>
      </c>
    </row>
    <row r="260" spans="5:11" x14ac:dyDescent="0.25">
      <c r="E260" s="124"/>
      <c r="K260" s="118">
        <f t="shared" ref="K260:K323" si="2">+J260/4.1635</f>
        <v>0</v>
      </c>
    </row>
    <row r="261" spans="5:11" x14ac:dyDescent="0.25">
      <c r="E261" s="124"/>
      <c r="K261" s="118">
        <f t="shared" si="2"/>
        <v>0</v>
      </c>
    </row>
    <row r="262" spans="5:11" x14ac:dyDescent="0.25">
      <c r="E262" s="124"/>
      <c r="K262" s="118">
        <f t="shared" si="2"/>
        <v>0</v>
      </c>
    </row>
    <row r="263" spans="5:11" x14ac:dyDescent="0.25">
      <c r="E263" s="124"/>
      <c r="K263" s="118">
        <f t="shared" si="2"/>
        <v>0</v>
      </c>
    </row>
    <row r="264" spans="5:11" x14ac:dyDescent="0.25">
      <c r="K264" s="118">
        <f t="shared" si="2"/>
        <v>0</v>
      </c>
    </row>
    <row r="265" spans="5:11" x14ac:dyDescent="0.25">
      <c r="K265" s="118">
        <f t="shared" si="2"/>
        <v>0</v>
      </c>
    </row>
    <row r="266" spans="5:11" x14ac:dyDescent="0.25">
      <c r="K266" s="118">
        <f t="shared" si="2"/>
        <v>0</v>
      </c>
    </row>
    <row r="267" spans="5:11" x14ac:dyDescent="0.25">
      <c r="K267" s="118">
        <f t="shared" si="2"/>
        <v>0</v>
      </c>
    </row>
    <row r="268" spans="5:11" x14ac:dyDescent="0.25">
      <c r="K268" s="118">
        <f t="shared" si="2"/>
        <v>0</v>
      </c>
    </row>
    <row r="269" spans="5:11" x14ac:dyDescent="0.25">
      <c r="K269" s="118">
        <f t="shared" si="2"/>
        <v>0</v>
      </c>
    </row>
    <row r="270" spans="5:11" x14ac:dyDescent="0.25">
      <c r="K270" s="118">
        <f t="shared" si="2"/>
        <v>0</v>
      </c>
    </row>
    <row r="271" spans="5:11" x14ac:dyDescent="0.25">
      <c r="K271" s="118">
        <f t="shared" si="2"/>
        <v>0</v>
      </c>
    </row>
    <row r="272" spans="5:11" x14ac:dyDescent="0.25">
      <c r="K272" s="118">
        <f t="shared" si="2"/>
        <v>0</v>
      </c>
    </row>
    <row r="273" spans="11:11" x14ac:dyDescent="0.25">
      <c r="K273" s="118">
        <f t="shared" si="2"/>
        <v>0</v>
      </c>
    </row>
    <row r="274" spans="11:11" x14ac:dyDescent="0.25">
      <c r="K274" s="118">
        <f t="shared" si="2"/>
        <v>0</v>
      </c>
    </row>
    <row r="275" spans="11:11" x14ac:dyDescent="0.25">
      <c r="K275" s="118">
        <f t="shared" si="2"/>
        <v>0</v>
      </c>
    </row>
    <row r="276" spans="11:11" x14ac:dyDescent="0.25">
      <c r="K276" s="118">
        <f t="shared" si="2"/>
        <v>0</v>
      </c>
    </row>
    <row r="277" spans="11:11" x14ac:dyDescent="0.25">
      <c r="K277" s="118">
        <f t="shared" si="2"/>
        <v>0</v>
      </c>
    </row>
    <row r="278" spans="11:11" x14ac:dyDescent="0.25">
      <c r="K278" s="118">
        <f t="shared" si="2"/>
        <v>0</v>
      </c>
    </row>
    <row r="279" spans="11:11" x14ac:dyDescent="0.25">
      <c r="K279" s="118">
        <f t="shared" si="2"/>
        <v>0</v>
      </c>
    </row>
    <row r="280" spans="11:11" x14ac:dyDescent="0.25">
      <c r="K280" s="118">
        <f t="shared" si="2"/>
        <v>0</v>
      </c>
    </row>
    <row r="281" spans="11:11" x14ac:dyDescent="0.25">
      <c r="K281" s="118">
        <f t="shared" si="2"/>
        <v>0</v>
      </c>
    </row>
    <row r="282" spans="11:11" x14ac:dyDescent="0.25">
      <c r="K282" s="118">
        <f t="shared" si="2"/>
        <v>0</v>
      </c>
    </row>
    <row r="283" spans="11:11" x14ac:dyDescent="0.25">
      <c r="K283" s="118">
        <f t="shared" si="2"/>
        <v>0</v>
      </c>
    </row>
    <row r="284" spans="11:11" x14ac:dyDescent="0.25">
      <c r="K284" s="118">
        <f t="shared" si="2"/>
        <v>0</v>
      </c>
    </row>
    <row r="285" spans="11:11" x14ac:dyDescent="0.25">
      <c r="K285" s="118">
        <f t="shared" si="2"/>
        <v>0</v>
      </c>
    </row>
    <row r="286" spans="11:11" x14ac:dyDescent="0.25">
      <c r="K286" s="118">
        <f t="shared" si="2"/>
        <v>0</v>
      </c>
    </row>
    <row r="287" spans="11:11" x14ac:dyDescent="0.25">
      <c r="K287" s="118">
        <f t="shared" si="2"/>
        <v>0</v>
      </c>
    </row>
    <row r="288" spans="11:11" x14ac:dyDescent="0.25">
      <c r="K288" s="118">
        <f t="shared" si="2"/>
        <v>0</v>
      </c>
    </row>
    <row r="289" spans="11:11" x14ac:dyDescent="0.25">
      <c r="K289" s="118">
        <f t="shared" si="2"/>
        <v>0</v>
      </c>
    </row>
    <row r="290" spans="11:11" x14ac:dyDescent="0.25">
      <c r="K290" s="118">
        <f t="shared" si="2"/>
        <v>0</v>
      </c>
    </row>
    <row r="291" spans="11:11" x14ac:dyDescent="0.25">
      <c r="K291" s="118">
        <f t="shared" si="2"/>
        <v>0</v>
      </c>
    </row>
    <row r="292" spans="11:11" x14ac:dyDescent="0.25">
      <c r="K292" s="118">
        <f t="shared" si="2"/>
        <v>0</v>
      </c>
    </row>
    <row r="293" spans="11:11" x14ac:dyDescent="0.25">
      <c r="K293" s="118">
        <f t="shared" si="2"/>
        <v>0</v>
      </c>
    </row>
    <row r="294" spans="11:11" x14ac:dyDescent="0.25">
      <c r="K294" s="118">
        <f t="shared" si="2"/>
        <v>0</v>
      </c>
    </row>
    <row r="295" spans="11:11" x14ac:dyDescent="0.25">
      <c r="K295" s="118">
        <f t="shared" si="2"/>
        <v>0</v>
      </c>
    </row>
    <row r="296" spans="11:11" x14ac:dyDescent="0.25">
      <c r="K296" s="118">
        <f t="shared" si="2"/>
        <v>0</v>
      </c>
    </row>
    <row r="297" spans="11:11" x14ac:dyDescent="0.25">
      <c r="K297" s="118">
        <f t="shared" si="2"/>
        <v>0</v>
      </c>
    </row>
    <row r="298" spans="11:11" x14ac:dyDescent="0.25">
      <c r="K298" s="118">
        <f t="shared" si="2"/>
        <v>0</v>
      </c>
    </row>
    <row r="299" spans="11:11" x14ac:dyDescent="0.25">
      <c r="K299" s="118">
        <f t="shared" si="2"/>
        <v>0</v>
      </c>
    </row>
    <row r="300" spans="11:11" x14ac:dyDescent="0.25">
      <c r="K300" s="118">
        <f t="shared" si="2"/>
        <v>0</v>
      </c>
    </row>
    <row r="301" spans="11:11" x14ac:dyDescent="0.25">
      <c r="K301" s="118">
        <f t="shared" si="2"/>
        <v>0</v>
      </c>
    </row>
    <row r="302" spans="11:11" x14ac:dyDescent="0.25">
      <c r="K302" s="118">
        <f t="shared" si="2"/>
        <v>0</v>
      </c>
    </row>
    <row r="303" spans="11:11" x14ac:dyDescent="0.25">
      <c r="K303" s="118">
        <f t="shared" si="2"/>
        <v>0</v>
      </c>
    </row>
    <row r="304" spans="11:11" x14ac:dyDescent="0.25">
      <c r="K304" s="118">
        <f t="shared" si="2"/>
        <v>0</v>
      </c>
    </row>
    <row r="305" spans="11:11" x14ac:dyDescent="0.25">
      <c r="K305" s="118">
        <f t="shared" si="2"/>
        <v>0</v>
      </c>
    </row>
    <row r="306" spans="11:11" x14ac:dyDescent="0.25">
      <c r="K306" s="118">
        <f t="shared" si="2"/>
        <v>0</v>
      </c>
    </row>
    <row r="307" spans="11:11" x14ac:dyDescent="0.25">
      <c r="K307" s="118">
        <f t="shared" si="2"/>
        <v>0</v>
      </c>
    </row>
    <row r="308" spans="11:11" x14ac:dyDescent="0.25">
      <c r="K308" s="118">
        <f t="shared" si="2"/>
        <v>0</v>
      </c>
    </row>
    <row r="309" spans="11:11" x14ac:dyDescent="0.25">
      <c r="K309" s="118">
        <f t="shared" si="2"/>
        <v>0</v>
      </c>
    </row>
    <row r="310" spans="11:11" x14ac:dyDescent="0.25">
      <c r="K310" s="118">
        <f t="shared" si="2"/>
        <v>0</v>
      </c>
    </row>
    <row r="311" spans="11:11" x14ac:dyDescent="0.25">
      <c r="K311" s="118">
        <f t="shared" si="2"/>
        <v>0</v>
      </c>
    </row>
    <row r="312" spans="11:11" x14ac:dyDescent="0.25">
      <c r="K312" s="118">
        <f t="shared" si="2"/>
        <v>0</v>
      </c>
    </row>
    <row r="313" spans="11:11" x14ac:dyDescent="0.25">
      <c r="K313" s="118">
        <f t="shared" si="2"/>
        <v>0</v>
      </c>
    </row>
    <row r="314" spans="11:11" x14ac:dyDescent="0.25">
      <c r="K314" s="118">
        <f t="shared" si="2"/>
        <v>0</v>
      </c>
    </row>
    <row r="315" spans="11:11" x14ac:dyDescent="0.25">
      <c r="K315" s="118">
        <f t="shared" si="2"/>
        <v>0</v>
      </c>
    </row>
    <row r="316" spans="11:11" x14ac:dyDescent="0.25">
      <c r="K316" s="118">
        <f t="shared" si="2"/>
        <v>0</v>
      </c>
    </row>
    <row r="317" spans="11:11" x14ac:dyDescent="0.25">
      <c r="K317" s="118">
        <f t="shared" si="2"/>
        <v>0</v>
      </c>
    </row>
    <row r="318" spans="11:11" x14ac:dyDescent="0.25">
      <c r="K318" s="118">
        <f t="shared" si="2"/>
        <v>0</v>
      </c>
    </row>
    <row r="319" spans="11:11" x14ac:dyDescent="0.25">
      <c r="K319" s="118">
        <f t="shared" si="2"/>
        <v>0</v>
      </c>
    </row>
    <row r="320" spans="11:11" x14ac:dyDescent="0.25">
      <c r="K320" s="118">
        <f t="shared" si="2"/>
        <v>0</v>
      </c>
    </row>
    <row r="321" spans="11:11" x14ac:dyDescent="0.25">
      <c r="K321" s="118">
        <f t="shared" si="2"/>
        <v>0</v>
      </c>
    </row>
    <row r="322" spans="11:11" x14ac:dyDescent="0.25">
      <c r="K322" s="118">
        <f t="shared" si="2"/>
        <v>0</v>
      </c>
    </row>
    <row r="323" spans="11:11" x14ac:dyDescent="0.25">
      <c r="K323" s="118">
        <f t="shared" si="2"/>
        <v>0</v>
      </c>
    </row>
    <row r="324" spans="11:11" x14ac:dyDescent="0.25">
      <c r="K324" s="118">
        <f t="shared" ref="K324:K387" si="3">+J324/4.1635</f>
        <v>0</v>
      </c>
    </row>
    <row r="325" spans="11:11" x14ac:dyDescent="0.25">
      <c r="K325" s="118">
        <f t="shared" si="3"/>
        <v>0</v>
      </c>
    </row>
    <row r="326" spans="11:11" x14ac:dyDescent="0.25">
      <c r="K326" s="118">
        <f t="shared" si="3"/>
        <v>0</v>
      </c>
    </row>
    <row r="327" spans="11:11" x14ac:dyDescent="0.25">
      <c r="K327" s="118">
        <f t="shared" si="3"/>
        <v>0</v>
      </c>
    </row>
    <row r="328" spans="11:11" x14ac:dyDescent="0.25">
      <c r="K328" s="118">
        <f t="shared" si="3"/>
        <v>0</v>
      </c>
    </row>
    <row r="329" spans="11:11" x14ac:dyDescent="0.25">
      <c r="K329" s="118">
        <f t="shared" si="3"/>
        <v>0</v>
      </c>
    </row>
    <row r="330" spans="11:11" x14ac:dyDescent="0.25">
      <c r="K330" s="118">
        <f t="shared" si="3"/>
        <v>0</v>
      </c>
    </row>
    <row r="331" spans="11:11" x14ac:dyDescent="0.25">
      <c r="K331" s="118">
        <f t="shared" si="3"/>
        <v>0</v>
      </c>
    </row>
    <row r="332" spans="11:11" x14ac:dyDescent="0.25">
      <c r="K332" s="118">
        <f t="shared" si="3"/>
        <v>0</v>
      </c>
    </row>
    <row r="333" spans="11:11" x14ac:dyDescent="0.25">
      <c r="K333" s="118">
        <f t="shared" si="3"/>
        <v>0</v>
      </c>
    </row>
    <row r="334" spans="11:11" x14ac:dyDescent="0.25">
      <c r="K334" s="118">
        <f t="shared" si="3"/>
        <v>0</v>
      </c>
    </row>
    <row r="335" spans="11:11" x14ac:dyDescent="0.25">
      <c r="K335" s="118">
        <f t="shared" si="3"/>
        <v>0</v>
      </c>
    </row>
    <row r="336" spans="11:11" x14ac:dyDescent="0.25">
      <c r="K336" s="118">
        <f t="shared" si="3"/>
        <v>0</v>
      </c>
    </row>
    <row r="337" spans="11:11" x14ac:dyDescent="0.25">
      <c r="K337" s="118">
        <f t="shared" si="3"/>
        <v>0</v>
      </c>
    </row>
    <row r="338" spans="11:11" x14ac:dyDescent="0.25">
      <c r="K338" s="118">
        <f t="shared" si="3"/>
        <v>0</v>
      </c>
    </row>
    <row r="339" spans="11:11" x14ac:dyDescent="0.25">
      <c r="K339" s="118">
        <f t="shared" si="3"/>
        <v>0</v>
      </c>
    </row>
    <row r="340" spans="11:11" x14ac:dyDescent="0.25">
      <c r="K340" s="118">
        <f t="shared" si="3"/>
        <v>0</v>
      </c>
    </row>
    <row r="341" spans="11:11" x14ac:dyDescent="0.25">
      <c r="K341" s="118">
        <f t="shared" si="3"/>
        <v>0</v>
      </c>
    </row>
    <row r="342" spans="11:11" x14ac:dyDescent="0.25">
      <c r="K342" s="118">
        <f t="shared" si="3"/>
        <v>0</v>
      </c>
    </row>
    <row r="343" spans="11:11" x14ac:dyDescent="0.25">
      <c r="K343" s="118">
        <f t="shared" si="3"/>
        <v>0</v>
      </c>
    </row>
    <row r="344" spans="11:11" x14ac:dyDescent="0.25">
      <c r="K344" s="118">
        <f t="shared" si="3"/>
        <v>0</v>
      </c>
    </row>
    <row r="345" spans="11:11" x14ac:dyDescent="0.25">
      <c r="K345" s="118">
        <f t="shared" si="3"/>
        <v>0</v>
      </c>
    </row>
    <row r="346" spans="11:11" x14ac:dyDescent="0.25">
      <c r="K346" s="118">
        <f t="shared" si="3"/>
        <v>0</v>
      </c>
    </row>
    <row r="347" spans="11:11" x14ac:dyDescent="0.25">
      <c r="K347" s="118">
        <f t="shared" si="3"/>
        <v>0</v>
      </c>
    </row>
    <row r="348" spans="11:11" x14ac:dyDescent="0.25">
      <c r="K348" s="118">
        <f t="shared" si="3"/>
        <v>0</v>
      </c>
    </row>
    <row r="349" spans="11:11" x14ac:dyDescent="0.25">
      <c r="K349" s="118">
        <f t="shared" si="3"/>
        <v>0</v>
      </c>
    </row>
    <row r="350" spans="11:11" x14ac:dyDescent="0.25">
      <c r="K350" s="118">
        <f t="shared" si="3"/>
        <v>0</v>
      </c>
    </row>
    <row r="351" spans="11:11" x14ac:dyDescent="0.25">
      <c r="K351" s="118">
        <f t="shared" si="3"/>
        <v>0</v>
      </c>
    </row>
    <row r="352" spans="11:11" x14ac:dyDescent="0.25">
      <c r="K352" s="118">
        <f t="shared" si="3"/>
        <v>0</v>
      </c>
    </row>
    <row r="353" spans="11:11" x14ac:dyDescent="0.25">
      <c r="K353" s="118">
        <f t="shared" si="3"/>
        <v>0</v>
      </c>
    </row>
    <row r="354" spans="11:11" x14ac:dyDescent="0.25">
      <c r="K354" s="118">
        <f t="shared" si="3"/>
        <v>0</v>
      </c>
    </row>
    <row r="355" spans="11:11" x14ac:dyDescent="0.25">
      <c r="K355" s="118">
        <f t="shared" si="3"/>
        <v>0</v>
      </c>
    </row>
    <row r="356" spans="11:11" x14ac:dyDescent="0.25">
      <c r="K356" s="118">
        <f t="shared" si="3"/>
        <v>0</v>
      </c>
    </row>
    <row r="357" spans="11:11" x14ac:dyDescent="0.25">
      <c r="K357" s="118">
        <f t="shared" si="3"/>
        <v>0</v>
      </c>
    </row>
    <row r="358" spans="11:11" x14ac:dyDescent="0.25">
      <c r="K358" s="118">
        <f t="shared" si="3"/>
        <v>0</v>
      </c>
    </row>
    <row r="359" spans="11:11" x14ac:dyDescent="0.25">
      <c r="K359" s="118">
        <f t="shared" si="3"/>
        <v>0</v>
      </c>
    </row>
    <row r="360" spans="11:11" x14ac:dyDescent="0.25">
      <c r="K360" s="118">
        <f t="shared" si="3"/>
        <v>0</v>
      </c>
    </row>
    <row r="361" spans="11:11" x14ac:dyDescent="0.25">
      <c r="K361" s="118">
        <f t="shared" si="3"/>
        <v>0</v>
      </c>
    </row>
    <row r="362" spans="11:11" x14ac:dyDescent="0.25">
      <c r="K362" s="118">
        <f t="shared" si="3"/>
        <v>0</v>
      </c>
    </row>
    <row r="363" spans="11:11" x14ac:dyDescent="0.25">
      <c r="K363" s="118">
        <f t="shared" si="3"/>
        <v>0</v>
      </c>
    </row>
    <row r="364" spans="11:11" x14ac:dyDescent="0.25">
      <c r="K364" s="118">
        <f t="shared" si="3"/>
        <v>0</v>
      </c>
    </row>
    <row r="365" spans="11:11" x14ac:dyDescent="0.25">
      <c r="K365" s="118">
        <f t="shared" si="3"/>
        <v>0</v>
      </c>
    </row>
    <row r="366" spans="11:11" x14ac:dyDescent="0.25">
      <c r="K366" s="118">
        <f t="shared" si="3"/>
        <v>0</v>
      </c>
    </row>
    <row r="367" spans="11:11" x14ac:dyDescent="0.25">
      <c r="K367" s="118">
        <f t="shared" si="3"/>
        <v>0</v>
      </c>
    </row>
    <row r="368" spans="11:11" x14ac:dyDescent="0.25">
      <c r="K368" s="118">
        <f t="shared" si="3"/>
        <v>0</v>
      </c>
    </row>
    <row r="369" spans="11:11" x14ac:dyDescent="0.25">
      <c r="K369" s="118">
        <f t="shared" si="3"/>
        <v>0</v>
      </c>
    </row>
    <row r="370" spans="11:11" x14ac:dyDescent="0.25">
      <c r="K370" s="118">
        <f t="shared" si="3"/>
        <v>0</v>
      </c>
    </row>
    <row r="371" spans="11:11" x14ac:dyDescent="0.25">
      <c r="K371" s="118">
        <f t="shared" si="3"/>
        <v>0</v>
      </c>
    </row>
    <row r="372" spans="11:11" x14ac:dyDescent="0.25">
      <c r="K372" s="118">
        <f t="shared" si="3"/>
        <v>0</v>
      </c>
    </row>
    <row r="373" spans="11:11" x14ac:dyDescent="0.25">
      <c r="K373" s="118">
        <f t="shared" si="3"/>
        <v>0</v>
      </c>
    </row>
    <row r="374" spans="11:11" x14ac:dyDescent="0.25">
      <c r="K374" s="118">
        <f t="shared" si="3"/>
        <v>0</v>
      </c>
    </row>
    <row r="375" spans="11:11" x14ac:dyDescent="0.25">
      <c r="K375" s="118">
        <f t="shared" si="3"/>
        <v>0</v>
      </c>
    </row>
    <row r="376" spans="11:11" x14ac:dyDescent="0.25">
      <c r="K376" s="118">
        <f t="shared" si="3"/>
        <v>0</v>
      </c>
    </row>
    <row r="377" spans="11:11" x14ac:dyDescent="0.25">
      <c r="K377" s="118">
        <f t="shared" si="3"/>
        <v>0</v>
      </c>
    </row>
    <row r="378" spans="11:11" x14ac:dyDescent="0.25">
      <c r="K378" s="118">
        <f t="shared" si="3"/>
        <v>0</v>
      </c>
    </row>
    <row r="379" spans="11:11" x14ac:dyDescent="0.25">
      <c r="K379" s="118">
        <f t="shared" si="3"/>
        <v>0</v>
      </c>
    </row>
    <row r="380" spans="11:11" x14ac:dyDescent="0.25">
      <c r="K380" s="118">
        <f t="shared" si="3"/>
        <v>0</v>
      </c>
    </row>
    <row r="381" spans="11:11" x14ac:dyDescent="0.25">
      <c r="K381" s="118">
        <f t="shared" si="3"/>
        <v>0</v>
      </c>
    </row>
    <row r="382" spans="11:11" x14ac:dyDescent="0.25">
      <c r="K382" s="118">
        <f t="shared" si="3"/>
        <v>0</v>
      </c>
    </row>
    <row r="383" spans="11:11" x14ac:dyDescent="0.25">
      <c r="K383" s="118">
        <f t="shared" si="3"/>
        <v>0</v>
      </c>
    </row>
    <row r="384" spans="11:11" x14ac:dyDescent="0.25">
      <c r="K384" s="118">
        <f t="shared" si="3"/>
        <v>0</v>
      </c>
    </row>
    <row r="385" spans="11:11" x14ac:dyDescent="0.25">
      <c r="K385" s="118">
        <f t="shared" si="3"/>
        <v>0</v>
      </c>
    </row>
    <row r="386" spans="11:11" x14ac:dyDescent="0.25">
      <c r="K386" s="118">
        <f t="shared" si="3"/>
        <v>0</v>
      </c>
    </row>
    <row r="387" spans="11:11" x14ac:dyDescent="0.25">
      <c r="K387" s="118">
        <f t="shared" si="3"/>
        <v>0</v>
      </c>
    </row>
    <row r="388" spans="11:11" x14ac:dyDescent="0.25">
      <c r="K388" s="118">
        <f t="shared" ref="K388:K451" si="4">+J388/4.1635</f>
        <v>0</v>
      </c>
    </row>
    <row r="389" spans="11:11" x14ac:dyDescent="0.25">
      <c r="K389" s="118">
        <f t="shared" si="4"/>
        <v>0</v>
      </c>
    </row>
    <row r="390" spans="11:11" x14ac:dyDescent="0.25">
      <c r="K390" s="118">
        <f t="shared" si="4"/>
        <v>0</v>
      </c>
    </row>
    <row r="391" spans="11:11" x14ac:dyDescent="0.25">
      <c r="K391" s="118">
        <f t="shared" si="4"/>
        <v>0</v>
      </c>
    </row>
    <row r="392" spans="11:11" x14ac:dyDescent="0.25">
      <c r="K392" s="118">
        <f t="shared" si="4"/>
        <v>0</v>
      </c>
    </row>
    <row r="393" spans="11:11" x14ac:dyDescent="0.25">
      <c r="K393" s="118">
        <f t="shared" si="4"/>
        <v>0</v>
      </c>
    </row>
    <row r="394" spans="11:11" x14ac:dyDescent="0.25">
      <c r="K394" s="118">
        <f t="shared" si="4"/>
        <v>0</v>
      </c>
    </row>
    <row r="395" spans="11:11" x14ac:dyDescent="0.25">
      <c r="K395" s="118">
        <f t="shared" si="4"/>
        <v>0</v>
      </c>
    </row>
    <row r="396" spans="11:11" x14ac:dyDescent="0.25">
      <c r="K396" s="118">
        <f t="shared" si="4"/>
        <v>0</v>
      </c>
    </row>
    <row r="397" spans="11:11" x14ac:dyDescent="0.25">
      <c r="K397" s="118">
        <f t="shared" si="4"/>
        <v>0</v>
      </c>
    </row>
    <row r="398" spans="11:11" x14ac:dyDescent="0.25">
      <c r="K398" s="118">
        <f t="shared" si="4"/>
        <v>0</v>
      </c>
    </row>
    <row r="399" spans="11:11" x14ac:dyDescent="0.25">
      <c r="K399" s="118">
        <f t="shared" si="4"/>
        <v>0</v>
      </c>
    </row>
    <row r="400" spans="11:11" x14ac:dyDescent="0.25">
      <c r="K400" s="118">
        <f t="shared" si="4"/>
        <v>0</v>
      </c>
    </row>
    <row r="401" spans="11:11" x14ac:dyDescent="0.25">
      <c r="K401" s="118">
        <f t="shared" si="4"/>
        <v>0</v>
      </c>
    </row>
    <row r="402" spans="11:11" x14ac:dyDescent="0.25">
      <c r="K402" s="118">
        <f t="shared" si="4"/>
        <v>0</v>
      </c>
    </row>
    <row r="403" spans="11:11" x14ac:dyDescent="0.25">
      <c r="K403" s="118">
        <f t="shared" si="4"/>
        <v>0</v>
      </c>
    </row>
    <row r="404" spans="11:11" x14ac:dyDescent="0.25">
      <c r="K404" s="118">
        <f t="shared" si="4"/>
        <v>0</v>
      </c>
    </row>
    <row r="405" spans="11:11" x14ac:dyDescent="0.25">
      <c r="K405" s="118">
        <f t="shared" si="4"/>
        <v>0</v>
      </c>
    </row>
    <row r="406" spans="11:11" x14ac:dyDescent="0.25">
      <c r="K406" s="118">
        <f t="shared" si="4"/>
        <v>0</v>
      </c>
    </row>
    <row r="407" spans="11:11" x14ac:dyDescent="0.25">
      <c r="K407" s="118">
        <f t="shared" si="4"/>
        <v>0</v>
      </c>
    </row>
    <row r="408" spans="11:11" x14ac:dyDescent="0.25">
      <c r="K408" s="118">
        <f t="shared" si="4"/>
        <v>0</v>
      </c>
    </row>
    <row r="409" spans="11:11" x14ac:dyDescent="0.25">
      <c r="K409" s="118">
        <f t="shared" si="4"/>
        <v>0</v>
      </c>
    </row>
    <row r="410" spans="11:11" x14ac:dyDescent="0.25">
      <c r="K410" s="118">
        <f t="shared" si="4"/>
        <v>0</v>
      </c>
    </row>
    <row r="411" spans="11:11" x14ac:dyDescent="0.25">
      <c r="K411" s="118">
        <f t="shared" si="4"/>
        <v>0</v>
      </c>
    </row>
    <row r="412" spans="11:11" x14ac:dyDescent="0.25">
      <c r="K412" s="118">
        <f t="shared" si="4"/>
        <v>0</v>
      </c>
    </row>
    <row r="413" spans="11:11" x14ac:dyDescent="0.25">
      <c r="K413" s="118">
        <f t="shared" si="4"/>
        <v>0</v>
      </c>
    </row>
    <row r="414" spans="11:11" x14ac:dyDescent="0.25">
      <c r="K414" s="118">
        <f t="shared" si="4"/>
        <v>0</v>
      </c>
    </row>
    <row r="415" spans="11:11" x14ac:dyDescent="0.25">
      <c r="K415" s="118">
        <f t="shared" si="4"/>
        <v>0</v>
      </c>
    </row>
    <row r="416" spans="11:11" x14ac:dyDescent="0.25">
      <c r="K416" s="118">
        <f t="shared" si="4"/>
        <v>0</v>
      </c>
    </row>
    <row r="417" spans="11:11" x14ac:dyDescent="0.25">
      <c r="K417" s="118">
        <f t="shared" si="4"/>
        <v>0</v>
      </c>
    </row>
    <row r="418" spans="11:11" x14ac:dyDescent="0.25">
      <c r="K418" s="118">
        <f t="shared" si="4"/>
        <v>0</v>
      </c>
    </row>
    <row r="419" spans="11:11" x14ac:dyDescent="0.25">
      <c r="K419" s="118">
        <f t="shared" si="4"/>
        <v>0</v>
      </c>
    </row>
    <row r="420" spans="11:11" x14ac:dyDescent="0.25">
      <c r="K420" s="118">
        <f t="shared" si="4"/>
        <v>0</v>
      </c>
    </row>
    <row r="421" spans="11:11" x14ac:dyDescent="0.25">
      <c r="K421" s="118">
        <f t="shared" si="4"/>
        <v>0</v>
      </c>
    </row>
    <row r="422" spans="11:11" x14ac:dyDescent="0.25">
      <c r="K422" s="118">
        <f t="shared" si="4"/>
        <v>0</v>
      </c>
    </row>
    <row r="423" spans="11:11" x14ac:dyDescent="0.25">
      <c r="K423" s="118">
        <f t="shared" si="4"/>
        <v>0</v>
      </c>
    </row>
    <row r="424" spans="11:11" x14ac:dyDescent="0.25">
      <c r="K424" s="118">
        <f t="shared" si="4"/>
        <v>0</v>
      </c>
    </row>
    <row r="425" spans="11:11" x14ac:dyDescent="0.25">
      <c r="K425" s="118">
        <f t="shared" si="4"/>
        <v>0</v>
      </c>
    </row>
    <row r="426" spans="11:11" x14ac:dyDescent="0.25">
      <c r="K426" s="118">
        <f t="shared" si="4"/>
        <v>0</v>
      </c>
    </row>
    <row r="427" spans="11:11" x14ac:dyDescent="0.25">
      <c r="K427" s="118">
        <f t="shared" si="4"/>
        <v>0</v>
      </c>
    </row>
    <row r="428" spans="11:11" x14ac:dyDescent="0.25">
      <c r="K428" s="118">
        <f t="shared" si="4"/>
        <v>0</v>
      </c>
    </row>
    <row r="429" spans="11:11" x14ac:dyDescent="0.25">
      <c r="K429" s="118">
        <f t="shared" si="4"/>
        <v>0</v>
      </c>
    </row>
    <row r="430" spans="11:11" x14ac:dyDescent="0.25">
      <c r="K430" s="118">
        <f t="shared" si="4"/>
        <v>0</v>
      </c>
    </row>
    <row r="431" spans="11:11" x14ac:dyDescent="0.25">
      <c r="K431" s="118">
        <f t="shared" si="4"/>
        <v>0</v>
      </c>
    </row>
    <row r="432" spans="11:11" x14ac:dyDescent="0.25">
      <c r="K432" s="118">
        <f t="shared" si="4"/>
        <v>0</v>
      </c>
    </row>
    <row r="433" spans="11:11" x14ac:dyDescent="0.25">
      <c r="K433" s="118">
        <f t="shared" si="4"/>
        <v>0</v>
      </c>
    </row>
    <row r="434" spans="11:11" x14ac:dyDescent="0.25">
      <c r="K434" s="118">
        <f t="shared" si="4"/>
        <v>0</v>
      </c>
    </row>
    <row r="435" spans="11:11" x14ac:dyDescent="0.25">
      <c r="K435" s="118">
        <f t="shared" si="4"/>
        <v>0</v>
      </c>
    </row>
    <row r="436" spans="11:11" x14ac:dyDescent="0.25">
      <c r="K436" s="118">
        <f t="shared" si="4"/>
        <v>0</v>
      </c>
    </row>
    <row r="437" spans="11:11" x14ac:dyDescent="0.25">
      <c r="K437" s="118">
        <f t="shared" si="4"/>
        <v>0</v>
      </c>
    </row>
    <row r="438" spans="11:11" x14ac:dyDescent="0.25">
      <c r="K438" s="118">
        <f t="shared" si="4"/>
        <v>0</v>
      </c>
    </row>
    <row r="439" spans="11:11" x14ac:dyDescent="0.25">
      <c r="K439" s="118">
        <f t="shared" si="4"/>
        <v>0</v>
      </c>
    </row>
    <row r="440" spans="11:11" x14ac:dyDescent="0.25">
      <c r="K440" s="118">
        <f t="shared" si="4"/>
        <v>0</v>
      </c>
    </row>
    <row r="441" spans="11:11" x14ac:dyDescent="0.25">
      <c r="K441" s="118">
        <f t="shared" si="4"/>
        <v>0</v>
      </c>
    </row>
    <row r="442" spans="11:11" x14ac:dyDescent="0.25">
      <c r="K442" s="118">
        <f t="shared" si="4"/>
        <v>0</v>
      </c>
    </row>
    <row r="443" spans="11:11" x14ac:dyDescent="0.25">
      <c r="K443" s="118">
        <f t="shared" si="4"/>
        <v>0</v>
      </c>
    </row>
    <row r="444" spans="11:11" x14ac:dyDescent="0.25">
      <c r="K444" s="118">
        <f t="shared" si="4"/>
        <v>0</v>
      </c>
    </row>
    <row r="445" spans="11:11" x14ac:dyDescent="0.25">
      <c r="K445" s="118">
        <f t="shared" si="4"/>
        <v>0</v>
      </c>
    </row>
    <row r="446" spans="11:11" x14ac:dyDescent="0.25">
      <c r="K446" s="118">
        <f t="shared" si="4"/>
        <v>0</v>
      </c>
    </row>
    <row r="447" spans="11:11" x14ac:dyDescent="0.25">
      <c r="K447" s="118">
        <f t="shared" si="4"/>
        <v>0</v>
      </c>
    </row>
    <row r="448" spans="11:11" x14ac:dyDescent="0.25">
      <c r="K448" s="118">
        <f t="shared" si="4"/>
        <v>0</v>
      </c>
    </row>
    <row r="449" spans="11:11" x14ac:dyDescent="0.25">
      <c r="K449" s="118">
        <f t="shared" si="4"/>
        <v>0</v>
      </c>
    </row>
    <row r="450" spans="11:11" x14ac:dyDescent="0.25">
      <c r="K450" s="118">
        <f t="shared" si="4"/>
        <v>0</v>
      </c>
    </row>
    <row r="451" spans="11:11" x14ac:dyDescent="0.25">
      <c r="K451" s="118">
        <f t="shared" si="4"/>
        <v>0</v>
      </c>
    </row>
    <row r="452" spans="11:11" x14ac:dyDescent="0.25">
      <c r="K452" s="118">
        <f t="shared" ref="K452:K515" si="5">+J452/4.1635</f>
        <v>0</v>
      </c>
    </row>
    <row r="453" spans="11:11" x14ac:dyDescent="0.25">
      <c r="K453" s="118">
        <f t="shared" si="5"/>
        <v>0</v>
      </c>
    </row>
    <row r="454" spans="11:11" x14ac:dyDescent="0.25">
      <c r="K454" s="118">
        <f t="shared" si="5"/>
        <v>0</v>
      </c>
    </row>
    <row r="455" spans="11:11" x14ac:dyDescent="0.25">
      <c r="K455" s="118">
        <f t="shared" si="5"/>
        <v>0</v>
      </c>
    </row>
    <row r="456" spans="11:11" x14ac:dyDescent="0.25">
      <c r="K456" s="118">
        <f t="shared" si="5"/>
        <v>0</v>
      </c>
    </row>
    <row r="457" spans="11:11" x14ac:dyDescent="0.25">
      <c r="K457" s="118">
        <f t="shared" si="5"/>
        <v>0</v>
      </c>
    </row>
    <row r="458" spans="11:11" x14ac:dyDescent="0.25">
      <c r="K458" s="118">
        <f t="shared" si="5"/>
        <v>0</v>
      </c>
    </row>
    <row r="459" spans="11:11" x14ac:dyDescent="0.25">
      <c r="K459" s="118">
        <f t="shared" si="5"/>
        <v>0</v>
      </c>
    </row>
    <row r="460" spans="11:11" x14ac:dyDescent="0.25">
      <c r="K460" s="118">
        <f t="shared" si="5"/>
        <v>0</v>
      </c>
    </row>
    <row r="461" spans="11:11" x14ac:dyDescent="0.25">
      <c r="K461" s="118">
        <f t="shared" si="5"/>
        <v>0</v>
      </c>
    </row>
    <row r="462" spans="11:11" x14ac:dyDescent="0.25">
      <c r="K462" s="118">
        <f t="shared" si="5"/>
        <v>0</v>
      </c>
    </row>
    <row r="463" spans="11:11" x14ac:dyDescent="0.25">
      <c r="K463" s="118">
        <f t="shared" si="5"/>
        <v>0</v>
      </c>
    </row>
    <row r="464" spans="11:11" x14ac:dyDescent="0.25">
      <c r="K464" s="118">
        <f t="shared" si="5"/>
        <v>0</v>
      </c>
    </row>
    <row r="465" spans="11:11" x14ac:dyDescent="0.25">
      <c r="K465" s="118">
        <f t="shared" si="5"/>
        <v>0</v>
      </c>
    </row>
    <row r="466" spans="11:11" x14ac:dyDescent="0.25">
      <c r="K466" s="118">
        <f t="shared" si="5"/>
        <v>0</v>
      </c>
    </row>
    <row r="467" spans="11:11" x14ac:dyDescent="0.25">
      <c r="K467" s="118">
        <f t="shared" si="5"/>
        <v>0</v>
      </c>
    </row>
    <row r="468" spans="11:11" x14ac:dyDescent="0.25">
      <c r="K468" s="118">
        <f t="shared" si="5"/>
        <v>0</v>
      </c>
    </row>
    <row r="469" spans="11:11" x14ac:dyDescent="0.25">
      <c r="K469" s="118">
        <f t="shared" si="5"/>
        <v>0</v>
      </c>
    </row>
    <row r="470" spans="11:11" x14ac:dyDescent="0.25">
      <c r="K470" s="118">
        <f t="shared" si="5"/>
        <v>0</v>
      </c>
    </row>
    <row r="471" spans="11:11" x14ac:dyDescent="0.25">
      <c r="K471" s="118">
        <f t="shared" si="5"/>
        <v>0</v>
      </c>
    </row>
    <row r="472" spans="11:11" x14ac:dyDescent="0.25">
      <c r="K472" s="118">
        <f t="shared" si="5"/>
        <v>0</v>
      </c>
    </row>
    <row r="473" spans="11:11" x14ac:dyDescent="0.25">
      <c r="K473" s="118">
        <f t="shared" si="5"/>
        <v>0</v>
      </c>
    </row>
    <row r="474" spans="11:11" x14ac:dyDescent="0.25">
      <c r="K474" s="118">
        <f t="shared" si="5"/>
        <v>0</v>
      </c>
    </row>
    <row r="475" spans="11:11" x14ac:dyDescent="0.25">
      <c r="K475" s="118">
        <f t="shared" si="5"/>
        <v>0</v>
      </c>
    </row>
    <row r="476" spans="11:11" x14ac:dyDescent="0.25">
      <c r="K476" s="118">
        <f t="shared" si="5"/>
        <v>0</v>
      </c>
    </row>
    <row r="477" spans="11:11" x14ac:dyDescent="0.25">
      <c r="K477" s="118">
        <f t="shared" si="5"/>
        <v>0</v>
      </c>
    </row>
    <row r="478" spans="11:11" x14ac:dyDescent="0.25">
      <c r="K478" s="118">
        <f t="shared" si="5"/>
        <v>0</v>
      </c>
    </row>
    <row r="479" spans="11:11" x14ac:dyDescent="0.25">
      <c r="K479" s="118">
        <f t="shared" si="5"/>
        <v>0</v>
      </c>
    </row>
    <row r="480" spans="11:11" x14ac:dyDescent="0.25">
      <c r="K480" s="118">
        <f t="shared" si="5"/>
        <v>0</v>
      </c>
    </row>
    <row r="481" spans="11:11" x14ac:dyDescent="0.25">
      <c r="K481" s="118">
        <f t="shared" si="5"/>
        <v>0</v>
      </c>
    </row>
    <row r="482" spans="11:11" x14ac:dyDescent="0.25">
      <c r="K482" s="118">
        <f t="shared" si="5"/>
        <v>0</v>
      </c>
    </row>
    <row r="483" spans="11:11" x14ac:dyDescent="0.25">
      <c r="K483" s="118">
        <f t="shared" si="5"/>
        <v>0</v>
      </c>
    </row>
    <row r="484" spans="11:11" x14ac:dyDescent="0.25">
      <c r="K484" s="118">
        <f t="shared" si="5"/>
        <v>0</v>
      </c>
    </row>
    <row r="485" spans="11:11" x14ac:dyDescent="0.25">
      <c r="K485" s="118">
        <f t="shared" si="5"/>
        <v>0</v>
      </c>
    </row>
    <row r="486" spans="11:11" x14ac:dyDescent="0.25">
      <c r="K486" s="118">
        <f t="shared" si="5"/>
        <v>0</v>
      </c>
    </row>
    <row r="487" spans="11:11" x14ac:dyDescent="0.25">
      <c r="K487" s="118">
        <f t="shared" si="5"/>
        <v>0</v>
      </c>
    </row>
    <row r="488" spans="11:11" x14ac:dyDescent="0.25">
      <c r="K488" s="118">
        <f t="shared" si="5"/>
        <v>0</v>
      </c>
    </row>
    <row r="489" spans="11:11" x14ac:dyDescent="0.25">
      <c r="K489" s="118">
        <f t="shared" si="5"/>
        <v>0</v>
      </c>
    </row>
    <row r="490" spans="11:11" x14ac:dyDescent="0.25">
      <c r="K490" s="118">
        <f t="shared" si="5"/>
        <v>0</v>
      </c>
    </row>
    <row r="491" spans="11:11" x14ac:dyDescent="0.25">
      <c r="K491" s="118">
        <f t="shared" si="5"/>
        <v>0</v>
      </c>
    </row>
    <row r="492" spans="11:11" x14ac:dyDescent="0.25">
      <c r="K492" s="118">
        <f t="shared" si="5"/>
        <v>0</v>
      </c>
    </row>
    <row r="493" spans="11:11" x14ac:dyDescent="0.25">
      <c r="K493" s="118">
        <f t="shared" si="5"/>
        <v>0</v>
      </c>
    </row>
    <row r="494" spans="11:11" x14ac:dyDescent="0.25">
      <c r="K494" s="118">
        <f t="shared" si="5"/>
        <v>0</v>
      </c>
    </row>
    <row r="495" spans="11:11" x14ac:dyDescent="0.25">
      <c r="K495" s="118">
        <f t="shared" si="5"/>
        <v>0</v>
      </c>
    </row>
    <row r="496" spans="11:11" x14ac:dyDescent="0.25">
      <c r="K496" s="118">
        <f t="shared" si="5"/>
        <v>0</v>
      </c>
    </row>
    <row r="497" spans="11:11" x14ac:dyDescent="0.25">
      <c r="K497" s="118">
        <f t="shared" si="5"/>
        <v>0</v>
      </c>
    </row>
    <row r="498" spans="11:11" x14ac:dyDescent="0.25">
      <c r="K498" s="118">
        <f t="shared" si="5"/>
        <v>0</v>
      </c>
    </row>
    <row r="499" spans="11:11" x14ac:dyDescent="0.25">
      <c r="K499" s="118">
        <f t="shared" si="5"/>
        <v>0</v>
      </c>
    </row>
    <row r="500" spans="11:11" x14ac:dyDescent="0.25">
      <c r="K500" s="118">
        <f t="shared" si="5"/>
        <v>0</v>
      </c>
    </row>
    <row r="501" spans="11:11" x14ac:dyDescent="0.25">
      <c r="K501" s="118">
        <f t="shared" si="5"/>
        <v>0</v>
      </c>
    </row>
    <row r="502" spans="11:11" x14ac:dyDescent="0.25">
      <c r="K502" s="118">
        <f t="shared" si="5"/>
        <v>0</v>
      </c>
    </row>
    <row r="503" spans="11:11" x14ac:dyDescent="0.25">
      <c r="K503" s="118">
        <f t="shared" si="5"/>
        <v>0</v>
      </c>
    </row>
    <row r="504" spans="11:11" x14ac:dyDescent="0.25">
      <c r="K504" s="118">
        <f t="shared" si="5"/>
        <v>0</v>
      </c>
    </row>
    <row r="505" spans="11:11" x14ac:dyDescent="0.25">
      <c r="K505" s="118">
        <f t="shared" si="5"/>
        <v>0</v>
      </c>
    </row>
    <row r="506" spans="11:11" x14ac:dyDescent="0.25">
      <c r="K506" s="118">
        <f t="shared" si="5"/>
        <v>0</v>
      </c>
    </row>
    <row r="507" spans="11:11" x14ac:dyDescent="0.25">
      <c r="K507" s="118">
        <f t="shared" si="5"/>
        <v>0</v>
      </c>
    </row>
    <row r="508" spans="11:11" x14ac:dyDescent="0.25">
      <c r="K508" s="118">
        <f t="shared" si="5"/>
        <v>0</v>
      </c>
    </row>
    <row r="509" spans="11:11" x14ac:dyDescent="0.25">
      <c r="K509" s="118">
        <f t="shared" si="5"/>
        <v>0</v>
      </c>
    </row>
    <row r="510" spans="11:11" x14ac:dyDescent="0.25">
      <c r="K510" s="118">
        <f t="shared" si="5"/>
        <v>0</v>
      </c>
    </row>
    <row r="511" spans="11:11" x14ac:dyDescent="0.25">
      <c r="K511" s="118">
        <f t="shared" si="5"/>
        <v>0</v>
      </c>
    </row>
    <row r="512" spans="11:11" x14ac:dyDescent="0.25">
      <c r="K512" s="118">
        <f t="shared" si="5"/>
        <v>0</v>
      </c>
    </row>
    <row r="513" spans="11:11" x14ac:dyDescent="0.25">
      <c r="K513" s="118">
        <f t="shared" si="5"/>
        <v>0</v>
      </c>
    </row>
    <row r="514" spans="11:11" x14ac:dyDescent="0.25">
      <c r="K514" s="118">
        <f t="shared" si="5"/>
        <v>0</v>
      </c>
    </row>
    <row r="515" spans="11:11" x14ac:dyDescent="0.25">
      <c r="K515" s="118">
        <f t="shared" si="5"/>
        <v>0</v>
      </c>
    </row>
    <row r="516" spans="11:11" x14ac:dyDescent="0.25">
      <c r="K516" s="118">
        <f t="shared" ref="K516:K579" si="6">+J516/4.1635</f>
        <v>0</v>
      </c>
    </row>
    <row r="517" spans="11:11" x14ac:dyDescent="0.25">
      <c r="K517" s="118">
        <f t="shared" si="6"/>
        <v>0</v>
      </c>
    </row>
    <row r="518" spans="11:11" x14ac:dyDescent="0.25">
      <c r="K518" s="118">
        <f t="shared" si="6"/>
        <v>0</v>
      </c>
    </row>
    <row r="519" spans="11:11" x14ac:dyDescent="0.25">
      <c r="K519" s="118">
        <f t="shared" si="6"/>
        <v>0</v>
      </c>
    </row>
    <row r="520" spans="11:11" x14ac:dyDescent="0.25">
      <c r="K520" s="118">
        <f t="shared" si="6"/>
        <v>0</v>
      </c>
    </row>
    <row r="521" spans="11:11" x14ac:dyDescent="0.25">
      <c r="K521" s="118">
        <f t="shared" si="6"/>
        <v>0</v>
      </c>
    </row>
    <row r="522" spans="11:11" x14ac:dyDescent="0.25">
      <c r="K522" s="118">
        <f t="shared" si="6"/>
        <v>0</v>
      </c>
    </row>
    <row r="523" spans="11:11" x14ac:dyDescent="0.25">
      <c r="K523" s="118">
        <f t="shared" si="6"/>
        <v>0</v>
      </c>
    </row>
    <row r="524" spans="11:11" x14ac:dyDescent="0.25">
      <c r="K524" s="118">
        <f t="shared" si="6"/>
        <v>0</v>
      </c>
    </row>
    <row r="525" spans="11:11" x14ac:dyDescent="0.25">
      <c r="K525" s="118">
        <f t="shared" si="6"/>
        <v>0</v>
      </c>
    </row>
    <row r="526" spans="11:11" x14ac:dyDescent="0.25">
      <c r="K526" s="118">
        <f t="shared" si="6"/>
        <v>0</v>
      </c>
    </row>
    <row r="527" spans="11:11" x14ac:dyDescent="0.25">
      <c r="K527" s="118">
        <f t="shared" si="6"/>
        <v>0</v>
      </c>
    </row>
    <row r="528" spans="11:11" x14ac:dyDescent="0.25">
      <c r="K528" s="118">
        <f t="shared" si="6"/>
        <v>0</v>
      </c>
    </row>
    <row r="529" spans="11:11" x14ac:dyDescent="0.25">
      <c r="K529" s="118">
        <f t="shared" si="6"/>
        <v>0</v>
      </c>
    </row>
    <row r="530" spans="11:11" x14ac:dyDescent="0.25">
      <c r="K530" s="118">
        <f t="shared" si="6"/>
        <v>0</v>
      </c>
    </row>
    <row r="531" spans="11:11" x14ac:dyDescent="0.25">
      <c r="K531" s="118">
        <f t="shared" si="6"/>
        <v>0</v>
      </c>
    </row>
    <row r="532" spans="11:11" x14ac:dyDescent="0.25">
      <c r="K532" s="118">
        <f t="shared" si="6"/>
        <v>0</v>
      </c>
    </row>
    <row r="533" spans="11:11" x14ac:dyDescent="0.25">
      <c r="K533" s="118">
        <f t="shared" si="6"/>
        <v>0</v>
      </c>
    </row>
    <row r="534" spans="11:11" x14ac:dyDescent="0.25">
      <c r="K534" s="118">
        <f t="shared" si="6"/>
        <v>0</v>
      </c>
    </row>
    <row r="535" spans="11:11" x14ac:dyDescent="0.25">
      <c r="K535" s="118">
        <f t="shared" si="6"/>
        <v>0</v>
      </c>
    </row>
    <row r="536" spans="11:11" x14ac:dyDescent="0.25">
      <c r="K536" s="118">
        <f t="shared" si="6"/>
        <v>0</v>
      </c>
    </row>
    <row r="537" spans="11:11" x14ac:dyDescent="0.25">
      <c r="K537" s="118">
        <f t="shared" si="6"/>
        <v>0</v>
      </c>
    </row>
    <row r="538" spans="11:11" x14ac:dyDescent="0.25">
      <c r="K538" s="118">
        <f t="shared" si="6"/>
        <v>0</v>
      </c>
    </row>
    <row r="539" spans="11:11" x14ac:dyDescent="0.25">
      <c r="K539" s="118">
        <f t="shared" si="6"/>
        <v>0</v>
      </c>
    </row>
    <row r="540" spans="11:11" x14ac:dyDescent="0.25">
      <c r="K540" s="118">
        <f t="shared" si="6"/>
        <v>0</v>
      </c>
    </row>
    <row r="541" spans="11:11" x14ac:dyDescent="0.25">
      <c r="K541" s="118">
        <f t="shared" si="6"/>
        <v>0</v>
      </c>
    </row>
    <row r="542" spans="11:11" x14ac:dyDescent="0.25">
      <c r="K542" s="118">
        <f t="shared" si="6"/>
        <v>0</v>
      </c>
    </row>
    <row r="543" spans="11:11" x14ac:dyDescent="0.25">
      <c r="K543" s="118">
        <f t="shared" si="6"/>
        <v>0</v>
      </c>
    </row>
    <row r="544" spans="11:11" x14ac:dyDescent="0.25">
      <c r="K544" s="118">
        <f t="shared" si="6"/>
        <v>0</v>
      </c>
    </row>
    <row r="545" spans="11:11" x14ac:dyDescent="0.25">
      <c r="K545" s="118">
        <f t="shared" si="6"/>
        <v>0</v>
      </c>
    </row>
    <row r="546" spans="11:11" x14ac:dyDescent="0.25">
      <c r="K546" s="118">
        <f t="shared" si="6"/>
        <v>0</v>
      </c>
    </row>
    <row r="547" spans="11:11" x14ac:dyDescent="0.25">
      <c r="K547" s="118">
        <f t="shared" si="6"/>
        <v>0</v>
      </c>
    </row>
    <row r="548" spans="11:11" x14ac:dyDescent="0.25">
      <c r="K548" s="118">
        <f t="shared" si="6"/>
        <v>0</v>
      </c>
    </row>
    <row r="549" spans="11:11" x14ac:dyDescent="0.25">
      <c r="K549" s="118">
        <f t="shared" si="6"/>
        <v>0</v>
      </c>
    </row>
    <row r="550" spans="11:11" x14ac:dyDescent="0.25">
      <c r="K550" s="118">
        <f t="shared" si="6"/>
        <v>0</v>
      </c>
    </row>
    <row r="551" spans="11:11" x14ac:dyDescent="0.25">
      <c r="K551" s="118">
        <f t="shared" si="6"/>
        <v>0</v>
      </c>
    </row>
    <row r="552" spans="11:11" x14ac:dyDescent="0.25">
      <c r="K552" s="118">
        <f t="shared" si="6"/>
        <v>0</v>
      </c>
    </row>
    <row r="553" spans="11:11" x14ac:dyDescent="0.25">
      <c r="K553" s="118">
        <f t="shared" si="6"/>
        <v>0</v>
      </c>
    </row>
    <row r="554" spans="11:11" x14ac:dyDescent="0.25">
      <c r="K554" s="118">
        <f t="shared" si="6"/>
        <v>0</v>
      </c>
    </row>
    <row r="555" spans="11:11" x14ac:dyDescent="0.25">
      <c r="K555" s="118">
        <f t="shared" si="6"/>
        <v>0</v>
      </c>
    </row>
    <row r="556" spans="11:11" x14ac:dyDescent="0.25">
      <c r="K556" s="118">
        <f t="shared" si="6"/>
        <v>0</v>
      </c>
    </row>
    <row r="557" spans="11:11" x14ac:dyDescent="0.25">
      <c r="K557" s="118">
        <f t="shared" si="6"/>
        <v>0</v>
      </c>
    </row>
    <row r="558" spans="11:11" x14ac:dyDescent="0.25">
      <c r="K558" s="118">
        <f t="shared" si="6"/>
        <v>0</v>
      </c>
    </row>
    <row r="559" spans="11:11" x14ac:dyDescent="0.25">
      <c r="K559" s="118">
        <f t="shared" si="6"/>
        <v>0</v>
      </c>
    </row>
    <row r="560" spans="11:11" x14ac:dyDescent="0.25">
      <c r="K560" s="118">
        <f t="shared" si="6"/>
        <v>0</v>
      </c>
    </row>
    <row r="561" spans="11:11" x14ac:dyDescent="0.25">
      <c r="K561" s="118">
        <f t="shared" si="6"/>
        <v>0</v>
      </c>
    </row>
    <row r="562" spans="11:11" x14ac:dyDescent="0.25">
      <c r="K562" s="118">
        <f t="shared" si="6"/>
        <v>0</v>
      </c>
    </row>
    <row r="563" spans="11:11" x14ac:dyDescent="0.25">
      <c r="K563" s="118">
        <f t="shared" si="6"/>
        <v>0</v>
      </c>
    </row>
    <row r="564" spans="11:11" x14ac:dyDescent="0.25">
      <c r="K564" s="118">
        <f t="shared" si="6"/>
        <v>0</v>
      </c>
    </row>
    <row r="565" spans="11:11" x14ac:dyDescent="0.25">
      <c r="K565" s="118">
        <f t="shared" si="6"/>
        <v>0</v>
      </c>
    </row>
    <row r="566" spans="11:11" x14ac:dyDescent="0.25">
      <c r="K566" s="118">
        <f t="shared" si="6"/>
        <v>0</v>
      </c>
    </row>
    <row r="567" spans="11:11" x14ac:dyDescent="0.25">
      <c r="K567" s="118">
        <f t="shared" si="6"/>
        <v>0</v>
      </c>
    </row>
    <row r="568" spans="11:11" x14ac:dyDescent="0.25">
      <c r="K568" s="118">
        <f t="shared" si="6"/>
        <v>0</v>
      </c>
    </row>
    <row r="569" spans="11:11" x14ac:dyDescent="0.25">
      <c r="K569" s="118">
        <f t="shared" si="6"/>
        <v>0</v>
      </c>
    </row>
    <row r="570" spans="11:11" x14ac:dyDescent="0.25">
      <c r="K570" s="118">
        <f t="shared" si="6"/>
        <v>0</v>
      </c>
    </row>
    <row r="571" spans="11:11" x14ac:dyDescent="0.25">
      <c r="K571" s="118">
        <f t="shared" si="6"/>
        <v>0</v>
      </c>
    </row>
    <row r="572" spans="11:11" x14ac:dyDescent="0.25">
      <c r="K572" s="118">
        <f t="shared" si="6"/>
        <v>0</v>
      </c>
    </row>
    <row r="573" spans="11:11" x14ac:dyDescent="0.25">
      <c r="K573" s="118">
        <f t="shared" si="6"/>
        <v>0</v>
      </c>
    </row>
    <row r="574" spans="11:11" x14ac:dyDescent="0.25">
      <c r="K574" s="118">
        <f t="shared" si="6"/>
        <v>0</v>
      </c>
    </row>
    <row r="575" spans="11:11" x14ac:dyDescent="0.25">
      <c r="K575" s="118">
        <f t="shared" si="6"/>
        <v>0</v>
      </c>
    </row>
    <row r="576" spans="11:11" x14ac:dyDescent="0.25">
      <c r="K576" s="118">
        <f t="shared" si="6"/>
        <v>0</v>
      </c>
    </row>
    <row r="577" spans="11:11" x14ac:dyDescent="0.25">
      <c r="K577" s="118">
        <f t="shared" si="6"/>
        <v>0</v>
      </c>
    </row>
    <row r="578" spans="11:11" x14ac:dyDescent="0.25">
      <c r="K578" s="118">
        <f t="shared" si="6"/>
        <v>0</v>
      </c>
    </row>
    <row r="579" spans="11:11" x14ac:dyDescent="0.25">
      <c r="K579" s="118">
        <f t="shared" si="6"/>
        <v>0</v>
      </c>
    </row>
    <row r="580" spans="11:11" x14ac:dyDescent="0.25">
      <c r="K580" s="118">
        <f t="shared" ref="K580:K643" si="7">+J580/4.1635</f>
        <v>0</v>
      </c>
    </row>
    <row r="581" spans="11:11" x14ac:dyDescent="0.25">
      <c r="K581" s="118">
        <f t="shared" si="7"/>
        <v>0</v>
      </c>
    </row>
    <row r="582" spans="11:11" x14ac:dyDescent="0.25">
      <c r="K582" s="118">
        <f t="shared" si="7"/>
        <v>0</v>
      </c>
    </row>
    <row r="583" spans="11:11" x14ac:dyDescent="0.25">
      <c r="K583" s="118">
        <f t="shared" si="7"/>
        <v>0</v>
      </c>
    </row>
    <row r="584" spans="11:11" x14ac:dyDescent="0.25">
      <c r="K584" s="118">
        <f t="shared" si="7"/>
        <v>0</v>
      </c>
    </row>
    <row r="585" spans="11:11" x14ac:dyDescent="0.25">
      <c r="K585" s="118">
        <f t="shared" si="7"/>
        <v>0</v>
      </c>
    </row>
    <row r="586" spans="11:11" x14ac:dyDescent="0.25">
      <c r="K586" s="118">
        <f t="shared" si="7"/>
        <v>0</v>
      </c>
    </row>
    <row r="587" spans="11:11" x14ac:dyDescent="0.25">
      <c r="K587" s="118">
        <f t="shared" si="7"/>
        <v>0</v>
      </c>
    </row>
    <row r="588" spans="11:11" x14ac:dyDescent="0.25">
      <c r="K588" s="118">
        <f t="shared" si="7"/>
        <v>0</v>
      </c>
    </row>
    <row r="589" spans="11:11" x14ac:dyDescent="0.25">
      <c r="K589" s="118">
        <f t="shared" si="7"/>
        <v>0</v>
      </c>
    </row>
    <row r="590" spans="11:11" x14ac:dyDescent="0.25">
      <c r="K590" s="118">
        <f t="shared" si="7"/>
        <v>0</v>
      </c>
    </row>
    <row r="591" spans="11:11" x14ac:dyDescent="0.25">
      <c r="K591" s="118">
        <f t="shared" si="7"/>
        <v>0</v>
      </c>
    </row>
    <row r="592" spans="11:11" x14ac:dyDescent="0.25">
      <c r="K592" s="118">
        <f t="shared" si="7"/>
        <v>0</v>
      </c>
    </row>
    <row r="593" spans="11:11" x14ac:dyDescent="0.25">
      <c r="K593" s="118">
        <f t="shared" si="7"/>
        <v>0</v>
      </c>
    </row>
    <row r="594" spans="11:11" x14ac:dyDescent="0.25">
      <c r="K594" s="118">
        <f t="shared" si="7"/>
        <v>0</v>
      </c>
    </row>
    <row r="595" spans="11:11" x14ac:dyDescent="0.25">
      <c r="K595" s="118">
        <f t="shared" si="7"/>
        <v>0</v>
      </c>
    </row>
    <row r="596" spans="11:11" x14ac:dyDescent="0.25">
      <c r="K596" s="118">
        <f t="shared" si="7"/>
        <v>0</v>
      </c>
    </row>
    <row r="597" spans="11:11" x14ac:dyDescent="0.25">
      <c r="K597" s="118">
        <f t="shared" si="7"/>
        <v>0</v>
      </c>
    </row>
    <row r="598" spans="11:11" x14ac:dyDescent="0.25">
      <c r="K598" s="118">
        <f t="shared" si="7"/>
        <v>0</v>
      </c>
    </row>
    <row r="599" spans="11:11" x14ac:dyDescent="0.25">
      <c r="K599" s="118">
        <f t="shared" si="7"/>
        <v>0</v>
      </c>
    </row>
    <row r="600" spans="11:11" x14ac:dyDescent="0.25">
      <c r="K600" s="118">
        <f t="shared" si="7"/>
        <v>0</v>
      </c>
    </row>
    <row r="601" spans="11:11" x14ac:dyDescent="0.25">
      <c r="K601" s="118">
        <f t="shared" si="7"/>
        <v>0</v>
      </c>
    </row>
    <row r="602" spans="11:11" x14ac:dyDescent="0.25">
      <c r="K602" s="118">
        <f t="shared" si="7"/>
        <v>0</v>
      </c>
    </row>
    <row r="603" spans="11:11" x14ac:dyDescent="0.25">
      <c r="K603" s="118">
        <f t="shared" si="7"/>
        <v>0</v>
      </c>
    </row>
    <row r="604" spans="11:11" x14ac:dyDescent="0.25">
      <c r="K604" s="118">
        <f t="shared" si="7"/>
        <v>0</v>
      </c>
    </row>
    <row r="605" spans="11:11" x14ac:dyDescent="0.25">
      <c r="K605" s="118">
        <f t="shared" si="7"/>
        <v>0</v>
      </c>
    </row>
    <row r="606" spans="11:11" x14ac:dyDescent="0.25">
      <c r="K606" s="118">
        <f t="shared" si="7"/>
        <v>0</v>
      </c>
    </row>
    <row r="607" spans="11:11" x14ac:dyDescent="0.25">
      <c r="K607" s="118">
        <f t="shared" si="7"/>
        <v>0</v>
      </c>
    </row>
    <row r="608" spans="11:11" x14ac:dyDescent="0.25">
      <c r="K608" s="118">
        <f t="shared" si="7"/>
        <v>0</v>
      </c>
    </row>
    <row r="609" spans="11:11" x14ac:dyDescent="0.25">
      <c r="K609" s="118">
        <f t="shared" si="7"/>
        <v>0</v>
      </c>
    </row>
    <row r="610" spans="11:11" x14ac:dyDescent="0.25">
      <c r="K610" s="118">
        <f t="shared" si="7"/>
        <v>0</v>
      </c>
    </row>
    <row r="611" spans="11:11" x14ac:dyDescent="0.25">
      <c r="K611" s="118">
        <f t="shared" si="7"/>
        <v>0</v>
      </c>
    </row>
    <row r="612" spans="11:11" x14ac:dyDescent="0.25">
      <c r="K612" s="118">
        <f t="shared" si="7"/>
        <v>0</v>
      </c>
    </row>
    <row r="613" spans="11:11" x14ac:dyDescent="0.25">
      <c r="K613" s="118">
        <f t="shared" si="7"/>
        <v>0</v>
      </c>
    </row>
    <row r="614" spans="11:11" x14ac:dyDescent="0.25">
      <c r="K614" s="118">
        <f t="shared" si="7"/>
        <v>0</v>
      </c>
    </row>
    <row r="615" spans="11:11" x14ac:dyDescent="0.25">
      <c r="K615" s="118">
        <f t="shared" si="7"/>
        <v>0</v>
      </c>
    </row>
    <row r="616" spans="11:11" x14ac:dyDescent="0.25">
      <c r="K616" s="118">
        <f t="shared" si="7"/>
        <v>0</v>
      </c>
    </row>
    <row r="617" spans="11:11" x14ac:dyDescent="0.25">
      <c r="K617" s="118">
        <f t="shared" si="7"/>
        <v>0</v>
      </c>
    </row>
    <row r="618" spans="11:11" x14ac:dyDescent="0.25">
      <c r="K618" s="118">
        <f t="shared" si="7"/>
        <v>0</v>
      </c>
    </row>
    <row r="619" spans="11:11" x14ac:dyDescent="0.25">
      <c r="K619" s="118">
        <f t="shared" si="7"/>
        <v>0</v>
      </c>
    </row>
    <row r="620" spans="11:11" x14ac:dyDescent="0.25">
      <c r="K620" s="118">
        <f t="shared" si="7"/>
        <v>0</v>
      </c>
    </row>
    <row r="621" spans="11:11" x14ac:dyDescent="0.25">
      <c r="K621" s="118">
        <f t="shared" si="7"/>
        <v>0</v>
      </c>
    </row>
    <row r="622" spans="11:11" x14ac:dyDescent="0.25">
      <c r="K622" s="118">
        <f t="shared" si="7"/>
        <v>0</v>
      </c>
    </row>
    <row r="623" spans="11:11" x14ac:dyDescent="0.25">
      <c r="K623" s="118">
        <f t="shared" si="7"/>
        <v>0</v>
      </c>
    </row>
    <row r="624" spans="11:11" x14ac:dyDescent="0.25">
      <c r="K624" s="118">
        <f t="shared" si="7"/>
        <v>0</v>
      </c>
    </row>
    <row r="625" spans="11:11" x14ac:dyDescent="0.25">
      <c r="K625" s="118">
        <f t="shared" si="7"/>
        <v>0</v>
      </c>
    </row>
    <row r="626" spans="11:11" x14ac:dyDescent="0.25">
      <c r="K626" s="118">
        <f t="shared" si="7"/>
        <v>0</v>
      </c>
    </row>
    <row r="627" spans="11:11" x14ac:dyDescent="0.25">
      <c r="K627" s="118">
        <f t="shared" si="7"/>
        <v>0</v>
      </c>
    </row>
    <row r="628" spans="11:11" x14ac:dyDescent="0.25">
      <c r="K628" s="118">
        <f t="shared" si="7"/>
        <v>0</v>
      </c>
    </row>
    <row r="629" spans="11:11" x14ac:dyDescent="0.25">
      <c r="K629" s="118">
        <f t="shared" si="7"/>
        <v>0</v>
      </c>
    </row>
    <row r="630" spans="11:11" x14ac:dyDescent="0.25">
      <c r="K630" s="118">
        <f t="shared" si="7"/>
        <v>0</v>
      </c>
    </row>
    <row r="631" spans="11:11" x14ac:dyDescent="0.25">
      <c r="K631" s="118">
        <f t="shared" si="7"/>
        <v>0</v>
      </c>
    </row>
    <row r="632" spans="11:11" x14ac:dyDescent="0.25">
      <c r="K632" s="118">
        <f t="shared" si="7"/>
        <v>0</v>
      </c>
    </row>
    <row r="633" spans="11:11" x14ac:dyDescent="0.25">
      <c r="K633" s="118">
        <f t="shared" si="7"/>
        <v>0</v>
      </c>
    </row>
    <row r="634" spans="11:11" x14ac:dyDescent="0.25">
      <c r="K634" s="118">
        <f t="shared" si="7"/>
        <v>0</v>
      </c>
    </row>
    <row r="635" spans="11:11" x14ac:dyDescent="0.25">
      <c r="K635" s="118">
        <f t="shared" si="7"/>
        <v>0</v>
      </c>
    </row>
    <row r="636" spans="11:11" x14ac:dyDescent="0.25">
      <c r="K636" s="118">
        <f t="shared" si="7"/>
        <v>0</v>
      </c>
    </row>
    <row r="637" spans="11:11" x14ac:dyDescent="0.25">
      <c r="K637" s="118">
        <f t="shared" si="7"/>
        <v>0</v>
      </c>
    </row>
    <row r="638" spans="11:11" x14ac:dyDescent="0.25">
      <c r="K638" s="118">
        <f t="shared" si="7"/>
        <v>0</v>
      </c>
    </row>
    <row r="639" spans="11:11" x14ac:dyDescent="0.25">
      <c r="K639" s="118">
        <f t="shared" si="7"/>
        <v>0</v>
      </c>
    </row>
    <row r="640" spans="11:11" x14ac:dyDescent="0.25">
      <c r="K640" s="118">
        <f t="shared" si="7"/>
        <v>0</v>
      </c>
    </row>
    <row r="641" spans="11:11" x14ac:dyDescent="0.25">
      <c r="K641" s="118">
        <f t="shared" si="7"/>
        <v>0</v>
      </c>
    </row>
    <row r="642" spans="11:11" x14ac:dyDescent="0.25">
      <c r="K642" s="118">
        <f t="shared" si="7"/>
        <v>0</v>
      </c>
    </row>
    <row r="643" spans="11:11" x14ac:dyDescent="0.25">
      <c r="K643" s="118">
        <f t="shared" si="7"/>
        <v>0</v>
      </c>
    </row>
    <row r="644" spans="11:11" x14ac:dyDescent="0.25">
      <c r="K644" s="118">
        <f t="shared" ref="K644:K707" si="8">+J644/4.1635</f>
        <v>0</v>
      </c>
    </row>
    <row r="645" spans="11:11" x14ac:dyDescent="0.25">
      <c r="K645" s="118">
        <f t="shared" si="8"/>
        <v>0</v>
      </c>
    </row>
    <row r="646" spans="11:11" x14ac:dyDescent="0.25">
      <c r="K646" s="118">
        <f t="shared" si="8"/>
        <v>0</v>
      </c>
    </row>
    <row r="647" spans="11:11" x14ac:dyDescent="0.25">
      <c r="K647" s="118">
        <f t="shared" si="8"/>
        <v>0</v>
      </c>
    </row>
    <row r="648" spans="11:11" x14ac:dyDescent="0.25">
      <c r="K648" s="118">
        <f t="shared" si="8"/>
        <v>0</v>
      </c>
    </row>
    <row r="649" spans="11:11" x14ac:dyDescent="0.25">
      <c r="K649" s="118">
        <f t="shared" si="8"/>
        <v>0</v>
      </c>
    </row>
    <row r="650" spans="11:11" x14ac:dyDescent="0.25">
      <c r="K650" s="118">
        <f t="shared" si="8"/>
        <v>0</v>
      </c>
    </row>
    <row r="651" spans="11:11" x14ac:dyDescent="0.25">
      <c r="K651" s="118">
        <f t="shared" si="8"/>
        <v>0</v>
      </c>
    </row>
    <row r="652" spans="11:11" x14ac:dyDescent="0.25">
      <c r="K652" s="118">
        <f t="shared" si="8"/>
        <v>0</v>
      </c>
    </row>
    <row r="653" spans="11:11" x14ac:dyDescent="0.25">
      <c r="K653" s="118">
        <f t="shared" si="8"/>
        <v>0</v>
      </c>
    </row>
    <row r="654" spans="11:11" x14ac:dyDescent="0.25">
      <c r="K654" s="118">
        <f t="shared" si="8"/>
        <v>0</v>
      </c>
    </row>
    <row r="655" spans="11:11" x14ac:dyDescent="0.25">
      <c r="K655" s="118">
        <f t="shared" si="8"/>
        <v>0</v>
      </c>
    </row>
    <row r="656" spans="11:11" x14ac:dyDescent="0.25">
      <c r="K656" s="118">
        <f t="shared" si="8"/>
        <v>0</v>
      </c>
    </row>
    <row r="657" spans="11:11" x14ac:dyDescent="0.25">
      <c r="K657" s="118">
        <f t="shared" si="8"/>
        <v>0</v>
      </c>
    </row>
    <row r="658" spans="11:11" x14ac:dyDescent="0.25">
      <c r="K658" s="118">
        <f t="shared" si="8"/>
        <v>0</v>
      </c>
    </row>
    <row r="659" spans="11:11" x14ac:dyDescent="0.25">
      <c r="K659" s="118">
        <f t="shared" si="8"/>
        <v>0</v>
      </c>
    </row>
    <row r="660" spans="11:11" x14ac:dyDescent="0.25">
      <c r="K660" s="118">
        <f t="shared" si="8"/>
        <v>0</v>
      </c>
    </row>
    <row r="661" spans="11:11" x14ac:dyDescent="0.25">
      <c r="K661" s="118">
        <f t="shared" si="8"/>
        <v>0</v>
      </c>
    </row>
    <row r="662" spans="11:11" x14ac:dyDescent="0.25">
      <c r="K662" s="118">
        <f t="shared" si="8"/>
        <v>0</v>
      </c>
    </row>
    <row r="663" spans="11:11" x14ac:dyDescent="0.25">
      <c r="K663" s="118">
        <f t="shared" si="8"/>
        <v>0</v>
      </c>
    </row>
    <row r="664" spans="11:11" x14ac:dyDescent="0.25">
      <c r="K664" s="118">
        <f t="shared" si="8"/>
        <v>0</v>
      </c>
    </row>
    <row r="665" spans="11:11" x14ac:dyDescent="0.25">
      <c r="K665" s="118">
        <f t="shared" si="8"/>
        <v>0</v>
      </c>
    </row>
    <row r="666" spans="11:11" x14ac:dyDescent="0.25">
      <c r="K666" s="118">
        <f t="shared" si="8"/>
        <v>0</v>
      </c>
    </row>
    <row r="667" spans="11:11" x14ac:dyDescent="0.25">
      <c r="K667" s="118">
        <f t="shared" si="8"/>
        <v>0</v>
      </c>
    </row>
    <row r="668" spans="11:11" x14ac:dyDescent="0.25">
      <c r="K668" s="118">
        <f t="shared" si="8"/>
        <v>0</v>
      </c>
    </row>
    <row r="669" spans="11:11" x14ac:dyDescent="0.25">
      <c r="K669" s="118">
        <f t="shared" si="8"/>
        <v>0</v>
      </c>
    </row>
    <row r="670" spans="11:11" x14ac:dyDescent="0.25">
      <c r="K670" s="118">
        <f t="shared" si="8"/>
        <v>0</v>
      </c>
    </row>
    <row r="671" spans="11:11" x14ac:dyDescent="0.25">
      <c r="K671" s="118">
        <f t="shared" si="8"/>
        <v>0</v>
      </c>
    </row>
    <row r="672" spans="11:11" x14ac:dyDescent="0.25">
      <c r="K672" s="118">
        <f t="shared" si="8"/>
        <v>0</v>
      </c>
    </row>
    <row r="673" spans="11:11" x14ac:dyDescent="0.25">
      <c r="K673" s="118">
        <f t="shared" si="8"/>
        <v>0</v>
      </c>
    </row>
    <row r="674" spans="11:11" x14ac:dyDescent="0.25">
      <c r="K674" s="118">
        <f t="shared" si="8"/>
        <v>0</v>
      </c>
    </row>
    <row r="675" spans="11:11" x14ac:dyDescent="0.25">
      <c r="K675" s="118">
        <f t="shared" si="8"/>
        <v>0</v>
      </c>
    </row>
    <row r="676" spans="11:11" x14ac:dyDescent="0.25">
      <c r="K676" s="118">
        <f t="shared" si="8"/>
        <v>0</v>
      </c>
    </row>
    <row r="677" spans="11:11" x14ac:dyDescent="0.25">
      <c r="K677" s="118">
        <f t="shared" si="8"/>
        <v>0</v>
      </c>
    </row>
    <row r="678" spans="11:11" x14ac:dyDescent="0.25">
      <c r="K678" s="118">
        <f t="shared" si="8"/>
        <v>0</v>
      </c>
    </row>
    <row r="679" spans="11:11" x14ac:dyDescent="0.25">
      <c r="K679" s="118">
        <f t="shared" si="8"/>
        <v>0</v>
      </c>
    </row>
    <row r="680" spans="11:11" x14ac:dyDescent="0.25">
      <c r="K680" s="118">
        <f t="shared" si="8"/>
        <v>0</v>
      </c>
    </row>
    <row r="681" spans="11:11" x14ac:dyDescent="0.25">
      <c r="K681" s="118">
        <f t="shared" si="8"/>
        <v>0</v>
      </c>
    </row>
    <row r="682" spans="11:11" x14ac:dyDescent="0.25">
      <c r="K682" s="118">
        <f t="shared" si="8"/>
        <v>0</v>
      </c>
    </row>
    <row r="683" spans="11:11" x14ac:dyDescent="0.25">
      <c r="K683" s="118">
        <f t="shared" si="8"/>
        <v>0</v>
      </c>
    </row>
    <row r="684" spans="11:11" x14ac:dyDescent="0.25">
      <c r="K684" s="118">
        <f t="shared" si="8"/>
        <v>0</v>
      </c>
    </row>
    <row r="685" spans="11:11" x14ac:dyDescent="0.25">
      <c r="K685" s="118">
        <f t="shared" si="8"/>
        <v>0</v>
      </c>
    </row>
    <row r="686" spans="11:11" x14ac:dyDescent="0.25">
      <c r="K686" s="118">
        <f t="shared" si="8"/>
        <v>0</v>
      </c>
    </row>
    <row r="687" spans="11:11" x14ac:dyDescent="0.25">
      <c r="K687" s="118">
        <f t="shared" si="8"/>
        <v>0</v>
      </c>
    </row>
    <row r="688" spans="11:11" x14ac:dyDescent="0.25">
      <c r="K688" s="118">
        <f t="shared" si="8"/>
        <v>0</v>
      </c>
    </row>
    <row r="689" spans="11:11" x14ac:dyDescent="0.25">
      <c r="K689" s="118">
        <f t="shared" si="8"/>
        <v>0</v>
      </c>
    </row>
    <row r="690" spans="11:11" x14ac:dyDescent="0.25">
      <c r="K690" s="118">
        <f t="shared" si="8"/>
        <v>0</v>
      </c>
    </row>
    <row r="691" spans="11:11" x14ac:dyDescent="0.25">
      <c r="K691" s="118">
        <f t="shared" si="8"/>
        <v>0</v>
      </c>
    </row>
    <row r="692" spans="11:11" x14ac:dyDescent="0.25">
      <c r="K692" s="118">
        <f t="shared" si="8"/>
        <v>0</v>
      </c>
    </row>
    <row r="693" spans="11:11" x14ac:dyDescent="0.25">
      <c r="K693" s="118">
        <f t="shared" si="8"/>
        <v>0</v>
      </c>
    </row>
    <row r="694" spans="11:11" x14ac:dyDescent="0.25">
      <c r="K694" s="118">
        <f t="shared" si="8"/>
        <v>0</v>
      </c>
    </row>
    <row r="695" spans="11:11" x14ac:dyDescent="0.25">
      <c r="K695" s="118">
        <f t="shared" si="8"/>
        <v>0</v>
      </c>
    </row>
    <row r="696" spans="11:11" x14ac:dyDescent="0.25">
      <c r="K696" s="118">
        <f t="shared" si="8"/>
        <v>0</v>
      </c>
    </row>
    <row r="697" spans="11:11" x14ac:dyDescent="0.25">
      <c r="K697" s="118">
        <f t="shared" si="8"/>
        <v>0</v>
      </c>
    </row>
    <row r="698" spans="11:11" x14ac:dyDescent="0.25">
      <c r="K698" s="118">
        <f t="shared" si="8"/>
        <v>0</v>
      </c>
    </row>
    <row r="699" spans="11:11" x14ac:dyDescent="0.25">
      <c r="K699" s="118">
        <f t="shared" si="8"/>
        <v>0</v>
      </c>
    </row>
    <row r="700" spans="11:11" x14ac:dyDescent="0.25">
      <c r="K700" s="118">
        <f t="shared" si="8"/>
        <v>0</v>
      </c>
    </row>
    <row r="701" spans="11:11" x14ac:dyDescent="0.25">
      <c r="K701" s="118">
        <f t="shared" si="8"/>
        <v>0</v>
      </c>
    </row>
    <row r="702" spans="11:11" x14ac:dyDescent="0.25">
      <c r="K702" s="118">
        <f t="shared" si="8"/>
        <v>0</v>
      </c>
    </row>
    <row r="703" spans="11:11" x14ac:dyDescent="0.25">
      <c r="K703" s="118">
        <f t="shared" si="8"/>
        <v>0</v>
      </c>
    </row>
    <row r="704" spans="11:11" x14ac:dyDescent="0.25">
      <c r="K704" s="118">
        <f t="shared" si="8"/>
        <v>0</v>
      </c>
    </row>
    <row r="705" spans="11:11" x14ac:dyDescent="0.25">
      <c r="K705" s="118">
        <f t="shared" si="8"/>
        <v>0</v>
      </c>
    </row>
    <row r="706" spans="11:11" x14ac:dyDescent="0.25">
      <c r="K706" s="118">
        <f t="shared" si="8"/>
        <v>0</v>
      </c>
    </row>
    <row r="707" spans="11:11" x14ac:dyDescent="0.25">
      <c r="K707" s="118">
        <f t="shared" si="8"/>
        <v>0</v>
      </c>
    </row>
    <row r="708" spans="11:11" x14ac:dyDescent="0.25">
      <c r="K708" s="118">
        <f t="shared" ref="K708:K771" si="9">+J708/4.1635</f>
        <v>0</v>
      </c>
    </row>
    <row r="709" spans="11:11" x14ac:dyDescent="0.25">
      <c r="K709" s="118">
        <f t="shared" si="9"/>
        <v>0</v>
      </c>
    </row>
    <row r="710" spans="11:11" x14ac:dyDescent="0.25">
      <c r="K710" s="118">
        <f t="shared" si="9"/>
        <v>0</v>
      </c>
    </row>
    <row r="711" spans="11:11" x14ac:dyDescent="0.25">
      <c r="K711" s="118">
        <f t="shared" si="9"/>
        <v>0</v>
      </c>
    </row>
    <row r="712" spans="11:11" x14ac:dyDescent="0.25">
      <c r="K712" s="118">
        <f t="shared" si="9"/>
        <v>0</v>
      </c>
    </row>
    <row r="713" spans="11:11" x14ac:dyDescent="0.25">
      <c r="K713" s="118">
        <f t="shared" si="9"/>
        <v>0</v>
      </c>
    </row>
    <row r="714" spans="11:11" x14ac:dyDescent="0.25">
      <c r="K714" s="118">
        <f t="shared" si="9"/>
        <v>0</v>
      </c>
    </row>
    <row r="715" spans="11:11" x14ac:dyDescent="0.25">
      <c r="K715" s="118">
        <f t="shared" si="9"/>
        <v>0</v>
      </c>
    </row>
    <row r="716" spans="11:11" x14ac:dyDescent="0.25">
      <c r="K716" s="118">
        <f t="shared" si="9"/>
        <v>0</v>
      </c>
    </row>
    <row r="717" spans="11:11" x14ac:dyDescent="0.25">
      <c r="K717" s="118">
        <f t="shared" si="9"/>
        <v>0</v>
      </c>
    </row>
    <row r="718" spans="11:11" x14ac:dyDescent="0.25">
      <c r="K718" s="118">
        <f t="shared" si="9"/>
        <v>0</v>
      </c>
    </row>
    <row r="719" spans="11:11" x14ac:dyDescent="0.25">
      <c r="K719" s="118">
        <f t="shared" si="9"/>
        <v>0</v>
      </c>
    </row>
    <row r="720" spans="11:11" x14ac:dyDescent="0.25">
      <c r="K720" s="118">
        <f t="shared" si="9"/>
        <v>0</v>
      </c>
    </row>
    <row r="721" spans="11:11" x14ac:dyDescent="0.25">
      <c r="K721" s="118">
        <f t="shared" si="9"/>
        <v>0</v>
      </c>
    </row>
    <row r="722" spans="11:11" x14ac:dyDescent="0.25">
      <c r="K722" s="118">
        <f t="shared" si="9"/>
        <v>0</v>
      </c>
    </row>
    <row r="723" spans="11:11" x14ac:dyDescent="0.25">
      <c r="K723" s="118">
        <f t="shared" si="9"/>
        <v>0</v>
      </c>
    </row>
    <row r="724" spans="11:11" x14ac:dyDescent="0.25">
      <c r="K724" s="118">
        <f t="shared" si="9"/>
        <v>0</v>
      </c>
    </row>
    <row r="725" spans="11:11" x14ac:dyDescent="0.25">
      <c r="K725" s="118">
        <f t="shared" si="9"/>
        <v>0</v>
      </c>
    </row>
    <row r="726" spans="11:11" x14ac:dyDescent="0.25">
      <c r="K726" s="118">
        <f t="shared" si="9"/>
        <v>0</v>
      </c>
    </row>
    <row r="727" spans="11:11" x14ac:dyDescent="0.25">
      <c r="K727" s="118">
        <f t="shared" si="9"/>
        <v>0</v>
      </c>
    </row>
    <row r="728" spans="11:11" x14ac:dyDescent="0.25">
      <c r="K728" s="118">
        <f t="shared" si="9"/>
        <v>0</v>
      </c>
    </row>
    <row r="729" spans="11:11" x14ac:dyDescent="0.25">
      <c r="K729" s="118">
        <f t="shared" si="9"/>
        <v>0</v>
      </c>
    </row>
    <row r="730" spans="11:11" x14ac:dyDescent="0.25">
      <c r="K730" s="118">
        <f t="shared" si="9"/>
        <v>0</v>
      </c>
    </row>
    <row r="731" spans="11:11" x14ac:dyDescent="0.25">
      <c r="K731" s="118">
        <f t="shared" si="9"/>
        <v>0</v>
      </c>
    </row>
    <row r="732" spans="11:11" x14ac:dyDescent="0.25">
      <c r="K732" s="118">
        <f t="shared" si="9"/>
        <v>0</v>
      </c>
    </row>
    <row r="733" spans="11:11" x14ac:dyDescent="0.25">
      <c r="K733" s="118">
        <f t="shared" si="9"/>
        <v>0</v>
      </c>
    </row>
    <row r="734" spans="11:11" x14ac:dyDescent="0.25">
      <c r="K734" s="118">
        <f t="shared" si="9"/>
        <v>0</v>
      </c>
    </row>
    <row r="735" spans="11:11" x14ac:dyDescent="0.25">
      <c r="K735" s="118">
        <f t="shared" si="9"/>
        <v>0</v>
      </c>
    </row>
    <row r="736" spans="11:11" x14ac:dyDescent="0.25">
      <c r="K736" s="118">
        <f t="shared" si="9"/>
        <v>0</v>
      </c>
    </row>
    <row r="737" spans="11:11" x14ac:dyDescent="0.25">
      <c r="K737" s="118">
        <f t="shared" si="9"/>
        <v>0</v>
      </c>
    </row>
    <row r="738" spans="11:11" x14ac:dyDescent="0.25">
      <c r="K738" s="118">
        <f t="shared" si="9"/>
        <v>0</v>
      </c>
    </row>
    <row r="739" spans="11:11" x14ac:dyDescent="0.25">
      <c r="K739" s="118">
        <f t="shared" si="9"/>
        <v>0</v>
      </c>
    </row>
    <row r="740" spans="11:11" x14ac:dyDescent="0.25">
      <c r="K740" s="118">
        <f t="shared" si="9"/>
        <v>0</v>
      </c>
    </row>
    <row r="741" spans="11:11" x14ac:dyDescent="0.25">
      <c r="K741" s="118">
        <f t="shared" si="9"/>
        <v>0</v>
      </c>
    </row>
    <row r="742" spans="11:11" x14ac:dyDescent="0.25">
      <c r="K742" s="118">
        <f t="shared" si="9"/>
        <v>0</v>
      </c>
    </row>
    <row r="743" spans="11:11" x14ac:dyDescent="0.25">
      <c r="K743" s="118">
        <f t="shared" si="9"/>
        <v>0</v>
      </c>
    </row>
    <row r="744" spans="11:11" x14ac:dyDescent="0.25">
      <c r="K744" s="118">
        <f t="shared" si="9"/>
        <v>0</v>
      </c>
    </row>
    <row r="745" spans="11:11" x14ac:dyDescent="0.25">
      <c r="K745" s="118">
        <f t="shared" si="9"/>
        <v>0</v>
      </c>
    </row>
    <row r="746" spans="11:11" x14ac:dyDescent="0.25">
      <c r="K746" s="118">
        <f t="shared" si="9"/>
        <v>0</v>
      </c>
    </row>
    <row r="747" spans="11:11" x14ac:dyDescent="0.25">
      <c r="K747" s="118">
        <f t="shared" si="9"/>
        <v>0</v>
      </c>
    </row>
    <row r="748" spans="11:11" x14ac:dyDescent="0.25">
      <c r="K748" s="118">
        <f t="shared" si="9"/>
        <v>0</v>
      </c>
    </row>
    <row r="749" spans="11:11" x14ac:dyDescent="0.25">
      <c r="K749" s="118">
        <f t="shared" si="9"/>
        <v>0</v>
      </c>
    </row>
    <row r="750" spans="11:11" x14ac:dyDescent="0.25">
      <c r="K750" s="118">
        <f t="shared" si="9"/>
        <v>0</v>
      </c>
    </row>
    <row r="751" spans="11:11" x14ac:dyDescent="0.25">
      <c r="K751" s="118">
        <f t="shared" si="9"/>
        <v>0</v>
      </c>
    </row>
    <row r="752" spans="11:11" x14ac:dyDescent="0.25">
      <c r="K752" s="118">
        <f t="shared" si="9"/>
        <v>0</v>
      </c>
    </row>
    <row r="753" spans="11:11" x14ac:dyDescent="0.25">
      <c r="K753" s="118">
        <f t="shared" si="9"/>
        <v>0</v>
      </c>
    </row>
    <row r="754" spans="11:11" x14ac:dyDescent="0.25">
      <c r="K754" s="118">
        <f t="shared" si="9"/>
        <v>0</v>
      </c>
    </row>
    <row r="755" spans="11:11" x14ac:dyDescent="0.25">
      <c r="K755" s="118">
        <f t="shared" si="9"/>
        <v>0</v>
      </c>
    </row>
    <row r="756" spans="11:11" x14ac:dyDescent="0.25">
      <c r="K756" s="118">
        <f t="shared" si="9"/>
        <v>0</v>
      </c>
    </row>
    <row r="757" spans="11:11" x14ac:dyDescent="0.25">
      <c r="K757" s="118">
        <f t="shared" si="9"/>
        <v>0</v>
      </c>
    </row>
    <row r="758" spans="11:11" x14ac:dyDescent="0.25">
      <c r="K758" s="118">
        <f t="shared" si="9"/>
        <v>0</v>
      </c>
    </row>
    <row r="759" spans="11:11" x14ac:dyDescent="0.25">
      <c r="K759" s="118">
        <f t="shared" si="9"/>
        <v>0</v>
      </c>
    </row>
    <row r="760" spans="11:11" x14ac:dyDescent="0.25">
      <c r="K760" s="118">
        <f t="shared" si="9"/>
        <v>0</v>
      </c>
    </row>
    <row r="761" spans="11:11" x14ac:dyDescent="0.25">
      <c r="K761" s="118">
        <f t="shared" si="9"/>
        <v>0</v>
      </c>
    </row>
    <row r="762" spans="11:11" x14ac:dyDescent="0.25">
      <c r="K762" s="118">
        <f t="shared" si="9"/>
        <v>0</v>
      </c>
    </row>
    <row r="763" spans="11:11" x14ac:dyDescent="0.25">
      <c r="K763" s="118">
        <f t="shared" si="9"/>
        <v>0</v>
      </c>
    </row>
    <row r="764" spans="11:11" x14ac:dyDescent="0.25">
      <c r="K764" s="118">
        <f t="shared" si="9"/>
        <v>0</v>
      </c>
    </row>
    <row r="765" spans="11:11" x14ac:dyDescent="0.25">
      <c r="K765" s="118">
        <f t="shared" si="9"/>
        <v>0</v>
      </c>
    </row>
    <row r="766" spans="11:11" x14ac:dyDescent="0.25">
      <c r="K766" s="118">
        <f t="shared" si="9"/>
        <v>0</v>
      </c>
    </row>
    <row r="767" spans="11:11" x14ac:dyDescent="0.25">
      <c r="K767" s="118">
        <f t="shared" si="9"/>
        <v>0</v>
      </c>
    </row>
    <row r="768" spans="11:11" x14ac:dyDescent="0.25">
      <c r="K768" s="118">
        <f t="shared" si="9"/>
        <v>0</v>
      </c>
    </row>
    <row r="769" spans="11:11" x14ac:dyDescent="0.25">
      <c r="K769" s="118">
        <f t="shared" si="9"/>
        <v>0</v>
      </c>
    </row>
    <row r="770" spans="11:11" x14ac:dyDescent="0.25">
      <c r="K770" s="118">
        <f t="shared" si="9"/>
        <v>0</v>
      </c>
    </row>
    <row r="771" spans="11:11" x14ac:dyDescent="0.25">
      <c r="K771" s="118">
        <f t="shared" si="9"/>
        <v>0</v>
      </c>
    </row>
    <row r="772" spans="11:11" x14ac:dyDescent="0.25">
      <c r="K772" s="118">
        <f t="shared" ref="K772:K835" si="10">+J772/4.1635</f>
        <v>0</v>
      </c>
    </row>
    <row r="773" spans="11:11" x14ac:dyDescent="0.25">
      <c r="K773" s="118">
        <f t="shared" si="10"/>
        <v>0</v>
      </c>
    </row>
    <row r="774" spans="11:11" x14ac:dyDescent="0.25">
      <c r="K774" s="118">
        <f t="shared" si="10"/>
        <v>0</v>
      </c>
    </row>
    <row r="775" spans="11:11" x14ac:dyDescent="0.25">
      <c r="K775" s="118">
        <f t="shared" si="10"/>
        <v>0</v>
      </c>
    </row>
    <row r="776" spans="11:11" x14ac:dyDescent="0.25">
      <c r="K776" s="118">
        <f t="shared" si="10"/>
        <v>0</v>
      </c>
    </row>
    <row r="777" spans="11:11" x14ac:dyDescent="0.25">
      <c r="K777" s="118">
        <f t="shared" si="10"/>
        <v>0</v>
      </c>
    </row>
    <row r="778" spans="11:11" x14ac:dyDescent="0.25">
      <c r="K778" s="118">
        <f t="shared" si="10"/>
        <v>0</v>
      </c>
    </row>
    <row r="779" spans="11:11" x14ac:dyDescent="0.25">
      <c r="K779" s="118">
        <f t="shared" si="10"/>
        <v>0</v>
      </c>
    </row>
    <row r="780" spans="11:11" x14ac:dyDescent="0.25">
      <c r="K780" s="118">
        <f t="shared" si="10"/>
        <v>0</v>
      </c>
    </row>
    <row r="781" spans="11:11" x14ac:dyDescent="0.25">
      <c r="K781" s="118">
        <f t="shared" si="10"/>
        <v>0</v>
      </c>
    </row>
    <row r="782" spans="11:11" x14ac:dyDescent="0.25">
      <c r="K782" s="118">
        <f t="shared" si="10"/>
        <v>0</v>
      </c>
    </row>
    <row r="783" spans="11:11" x14ac:dyDescent="0.25">
      <c r="K783" s="118">
        <f t="shared" si="10"/>
        <v>0</v>
      </c>
    </row>
    <row r="784" spans="11:11" x14ac:dyDescent="0.25">
      <c r="K784" s="118">
        <f t="shared" si="10"/>
        <v>0</v>
      </c>
    </row>
    <row r="785" spans="11:11" x14ac:dyDescent="0.25">
      <c r="K785" s="118">
        <f t="shared" si="10"/>
        <v>0</v>
      </c>
    </row>
    <row r="786" spans="11:11" x14ac:dyDescent="0.25">
      <c r="K786" s="118">
        <f t="shared" si="10"/>
        <v>0</v>
      </c>
    </row>
    <row r="787" spans="11:11" x14ac:dyDescent="0.25">
      <c r="K787" s="118">
        <f t="shared" si="10"/>
        <v>0</v>
      </c>
    </row>
    <row r="788" spans="11:11" x14ac:dyDescent="0.25">
      <c r="K788" s="118">
        <f t="shared" si="10"/>
        <v>0</v>
      </c>
    </row>
    <row r="789" spans="11:11" x14ac:dyDescent="0.25">
      <c r="K789" s="118">
        <f t="shared" si="10"/>
        <v>0</v>
      </c>
    </row>
    <row r="790" spans="11:11" x14ac:dyDescent="0.25">
      <c r="K790" s="118">
        <f t="shared" si="10"/>
        <v>0</v>
      </c>
    </row>
    <row r="791" spans="11:11" x14ac:dyDescent="0.25">
      <c r="K791" s="118">
        <f t="shared" si="10"/>
        <v>0</v>
      </c>
    </row>
    <row r="792" spans="11:11" x14ac:dyDescent="0.25">
      <c r="K792" s="118">
        <f t="shared" si="10"/>
        <v>0</v>
      </c>
    </row>
    <row r="793" spans="11:11" x14ac:dyDescent="0.25">
      <c r="K793" s="118">
        <f t="shared" si="10"/>
        <v>0</v>
      </c>
    </row>
    <row r="794" spans="11:11" x14ac:dyDescent="0.25">
      <c r="K794" s="118">
        <f t="shared" si="10"/>
        <v>0</v>
      </c>
    </row>
    <row r="795" spans="11:11" x14ac:dyDescent="0.25">
      <c r="K795" s="118">
        <f t="shared" si="10"/>
        <v>0</v>
      </c>
    </row>
    <row r="796" spans="11:11" x14ac:dyDescent="0.25">
      <c r="K796" s="118">
        <f t="shared" si="10"/>
        <v>0</v>
      </c>
    </row>
    <row r="797" spans="11:11" x14ac:dyDescent="0.25">
      <c r="K797" s="118">
        <f t="shared" si="10"/>
        <v>0</v>
      </c>
    </row>
    <row r="798" spans="11:11" x14ac:dyDescent="0.25">
      <c r="K798" s="118">
        <f t="shared" si="10"/>
        <v>0</v>
      </c>
    </row>
    <row r="799" spans="11:11" x14ac:dyDescent="0.25">
      <c r="K799" s="118">
        <f t="shared" si="10"/>
        <v>0</v>
      </c>
    </row>
    <row r="800" spans="11:11" x14ac:dyDescent="0.25">
      <c r="K800" s="118">
        <f t="shared" si="10"/>
        <v>0</v>
      </c>
    </row>
    <row r="801" spans="11:11" x14ac:dyDescent="0.25">
      <c r="K801" s="118">
        <f t="shared" si="10"/>
        <v>0</v>
      </c>
    </row>
    <row r="802" spans="11:11" x14ac:dyDescent="0.25">
      <c r="K802" s="118">
        <f t="shared" si="10"/>
        <v>0</v>
      </c>
    </row>
    <row r="803" spans="11:11" x14ac:dyDescent="0.25">
      <c r="K803" s="118">
        <f t="shared" si="10"/>
        <v>0</v>
      </c>
    </row>
    <row r="804" spans="11:11" x14ac:dyDescent="0.25">
      <c r="K804" s="118">
        <f t="shared" si="10"/>
        <v>0</v>
      </c>
    </row>
    <row r="805" spans="11:11" x14ac:dyDescent="0.25">
      <c r="K805" s="118">
        <f t="shared" si="10"/>
        <v>0</v>
      </c>
    </row>
    <row r="806" spans="11:11" x14ac:dyDescent="0.25">
      <c r="K806" s="118">
        <f t="shared" si="10"/>
        <v>0</v>
      </c>
    </row>
    <row r="807" spans="11:11" x14ac:dyDescent="0.25">
      <c r="K807" s="118">
        <f t="shared" si="10"/>
        <v>0</v>
      </c>
    </row>
    <row r="808" spans="11:11" x14ac:dyDescent="0.25">
      <c r="K808" s="118">
        <f t="shared" si="10"/>
        <v>0</v>
      </c>
    </row>
    <row r="809" spans="11:11" x14ac:dyDescent="0.25">
      <c r="K809" s="118">
        <f t="shared" si="10"/>
        <v>0</v>
      </c>
    </row>
    <row r="810" spans="11:11" x14ac:dyDescent="0.25">
      <c r="K810" s="118">
        <f t="shared" si="10"/>
        <v>0</v>
      </c>
    </row>
    <row r="811" spans="11:11" x14ac:dyDescent="0.25">
      <c r="K811" s="118">
        <f t="shared" si="10"/>
        <v>0</v>
      </c>
    </row>
    <row r="812" spans="11:11" x14ac:dyDescent="0.25">
      <c r="K812" s="118">
        <f t="shared" si="10"/>
        <v>0</v>
      </c>
    </row>
    <row r="813" spans="11:11" x14ac:dyDescent="0.25">
      <c r="K813" s="118">
        <f t="shared" si="10"/>
        <v>0</v>
      </c>
    </row>
    <row r="814" spans="11:11" x14ac:dyDescent="0.25">
      <c r="K814" s="118">
        <f t="shared" si="10"/>
        <v>0</v>
      </c>
    </row>
    <row r="815" spans="11:11" x14ac:dyDescent="0.25">
      <c r="K815" s="118">
        <f t="shared" si="10"/>
        <v>0</v>
      </c>
    </row>
    <row r="816" spans="11:11" x14ac:dyDescent="0.25">
      <c r="K816" s="118">
        <f t="shared" si="10"/>
        <v>0</v>
      </c>
    </row>
    <row r="817" spans="11:11" x14ac:dyDescent="0.25">
      <c r="K817" s="118">
        <f t="shared" si="10"/>
        <v>0</v>
      </c>
    </row>
    <row r="818" spans="11:11" x14ac:dyDescent="0.25">
      <c r="K818" s="118">
        <f t="shared" si="10"/>
        <v>0</v>
      </c>
    </row>
    <row r="819" spans="11:11" x14ac:dyDescent="0.25">
      <c r="K819" s="118">
        <f t="shared" si="10"/>
        <v>0</v>
      </c>
    </row>
    <row r="820" spans="11:11" x14ac:dyDescent="0.25">
      <c r="K820" s="118">
        <f t="shared" si="10"/>
        <v>0</v>
      </c>
    </row>
    <row r="821" spans="11:11" x14ac:dyDescent="0.25">
      <c r="K821" s="118">
        <f t="shared" si="10"/>
        <v>0</v>
      </c>
    </row>
    <row r="822" spans="11:11" x14ac:dyDescent="0.25">
      <c r="K822" s="118">
        <f t="shared" si="10"/>
        <v>0</v>
      </c>
    </row>
    <row r="823" spans="11:11" x14ac:dyDescent="0.25">
      <c r="K823" s="118">
        <f t="shared" si="10"/>
        <v>0</v>
      </c>
    </row>
    <row r="824" spans="11:11" x14ac:dyDescent="0.25">
      <c r="K824" s="118">
        <f t="shared" si="10"/>
        <v>0</v>
      </c>
    </row>
    <row r="825" spans="11:11" x14ac:dyDescent="0.25">
      <c r="K825" s="118">
        <f t="shared" si="10"/>
        <v>0</v>
      </c>
    </row>
    <row r="826" spans="11:11" x14ac:dyDescent="0.25">
      <c r="K826" s="118">
        <f t="shared" si="10"/>
        <v>0</v>
      </c>
    </row>
    <row r="827" spans="11:11" x14ac:dyDescent="0.25">
      <c r="K827" s="118">
        <f t="shared" si="10"/>
        <v>0</v>
      </c>
    </row>
    <row r="828" spans="11:11" x14ac:dyDescent="0.25">
      <c r="K828" s="118">
        <f t="shared" si="10"/>
        <v>0</v>
      </c>
    </row>
    <row r="829" spans="11:11" x14ac:dyDescent="0.25">
      <c r="K829" s="118">
        <f t="shared" si="10"/>
        <v>0</v>
      </c>
    </row>
    <row r="830" spans="11:11" x14ac:dyDescent="0.25">
      <c r="K830" s="118">
        <f t="shared" si="10"/>
        <v>0</v>
      </c>
    </row>
    <row r="831" spans="11:11" x14ac:dyDescent="0.25">
      <c r="K831" s="118">
        <f t="shared" si="10"/>
        <v>0</v>
      </c>
    </row>
    <row r="832" spans="11:11" x14ac:dyDescent="0.25">
      <c r="K832" s="118">
        <f t="shared" si="10"/>
        <v>0</v>
      </c>
    </row>
    <row r="833" spans="11:11" x14ac:dyDescent="0.25">
      <c r="K833" s="118">
        <f t="shared" si="10"/>
        <v>0</v>
      </c>
    </row>
    <row r="834" spans="11:11" x14ac:dyDescent="0.25">
      <c r="K834" s="118">
        <f t="shared" si="10"/>
        <v>0</v>
      </c>
    </row>
    <row r="835" spans="11:11" x14ac:dyDescent="0.25">
      <c r="K835" s="118">
        <f t="shared" si="10"/>
        <v>0</v>
      </c>
    </row>
    <row r="836" spans="11:11" x14ac:dyDescent="0.25">
      <c r="K836" s="118">
        <f t="shared" ref="K836:K899" si="11">+J836/4.1635</f>
        <v>0</v>
      </c>
    </row>
    <row r="837" spans="11:11" x14ac:dyDescent="0.25">
      <c r="K837" s="118">
        <f t="shared" si="11"/>
        <v>0</v>
      </c>
    </row>
    <row r="838" spans="11:11" x14ac:dyDescent="0.25">
      <c r="K838" s="118">
        <f t="shared" si="11"/>
        <v>0</v>
      </c>
    </row>
    <row r="839" spans="11:11" x14ac:dyDescent="0.25">
      <c r="K839" s="118">
        <f t="shared" si="11"/>
        <v>0</v>
      </c>
    </row>
    <row r="840" spans="11:11" x14ac:dyDescent="0.25">
      <c r="K840" s="118">
        <f t="shared" si="11"/>
        <v>0</v>
      </c>
    </row>
    <row r="841" spans="11:11" x14ac:dyDescent="0.25">
      <c r="K841" s="118">
        <f t="shared" si="11"/>
        <v>0</v>
      </c>
    </row>
    <row r="842" spans="11:11" x14ac:dyDescent="0.25">
      <c r="K842" s="118">
        <f t="shared" si="11"/>
        <v>0</v>
      </c>
    </row>
    <row r="843" spans="11:11" x14ac:dyDescent="0.25">
      <c r="K843" s="118">
        <f t="shared" si="11"/>
        <v>0</v>
      </c>
    </row>
    <row r="844" spans="11:11" x14ac:dyDescent="0.25">
      <c r="K844" s="118">
        <f t="shared" si="11"/>
        <v>0</v>
      </c>
    </row>
    <row r="845" spans="11:11" x14ac:dyDescent="0.25">
      <c r="K845" s="118">
        <f t="shared" si="11"/>
        <v>0</v>
      </c>
    </row>
    <row r="846" spans="11:11" x14ac:dyDescent="0.25">
      <c r="K846" s="118">
        <f t="shared" si="11"/>
        <v>0</v>
      </c>
    </row>
    <row r="847" spans="11:11" x14ac:dyDescent="0.25">
      <c r="K847" s="118">
        <f t="shared" si="11"/>
        <v>0</v>
      </c>
    </row>
    <row r="848" spans="11:11" x14ac:dyDescent="0.25">
      <c r="K848" s="118">
        <f t="shared" si="11"/>
        <v>0</v>
      </c>
    </row>
    <row r="849" spans="11:11" x14ac:dyDescent="0.25">
      <c r="K849" s="118">
        <f t="shared" si="11"/>
        <v>0</v>
      </c>
    </row>
    <row r="850" spans="11:11" x14ac:dyDescent="0.25">
      <c r="K850" s="118">
        <f t="shared" si="11"/>
        <v>0</v>
      </c>
    </row>
    <row r="851" spans="11:11" x14ac:dyDescent="0.25">
      <c r="K851" s="118">
        <f t="shared" si="11"/>
        <v>0</v>
      </c>
    </row>
    <row r="852" spans="11:11" x14ac:dyDescent="0.25">
      <c r="K852" s="118">
        <f t="shared" si="11"/>
        <v>0</v>
      </c>
    </row>
    <row r="853" spans="11:11" x14ac:dyDescent="0.25">
      <c r="K853" s="118">
        <f t="shared" si="11"/>
        <v>0</v>
      </c>
    </row>
    <row r="854" spans="11:11" x14ac:dyDescent="0.25">
      <c r="K854" s="118">
        <f t="shared" si="11"/>
        <v>0</v>
      </c>
    </row>
    <row r="855" spans="11:11" x14ac:dyDescent="0.25">
      <c r="K855" s="118">
        <f t="shared" si="11"/>
        <v>0</v>
      </c>
    </row>
    <row r="856" spans="11:11" x14ac:dyDescent="0.25">
      <c r="K856" s="118">
        <f t="shared" si="11"/>
        <v>0</v>
      </c>
    </row>
    <row r="857" spans="11:11" x14ac:dyDescent="0.25">
      <c r="K857" s="118">
        <f t="shared" si="11"/>
        <v>0</v>
      </c>
    </row>
    <row r="858" spans="11:11" x14ac:dyDescent="0.25">
      <c r="K858" s="118">
        <f t="shared" si="11"/>
        <v>0</v>
      </c>
    </row>
    <row r="859" spans="11:11" x14ac:dyDescent="0.25">
      <c r="K859" s="118">
        <f t="shared" si="11"/>
        <v>0</v>
      </c>
    </row>
    <row r="860" spans="11:11" x14ac:dyDescent="0.25">
      <c r="K860" s="118">
        <f t="shared" si="11"/>
        <v>0</v>
      </c>
    </row>
    <row r="861" spans="11:11" x14ac:dyDescent="0.25">
      <c r="K861" s="118">
        <f t="shared" si="11"/>
        <v>0</v>
      </c>
    </row>
    <row r="862" spans="11:11" x14ac:dyDescent="0.25">
      <c r="K862" s="118">
        <f t="shared" si="11"/>
        <v>0</v>
      </c>
    </row>
    <row r="863" spans="11:11" x14ac:dyDescent="0.25">
      <c r="K863" s="118">
        <f t="shared" si="11"/>
        <v>0</v>
      </c>
    </row>
    <row r="864" spans="11:11" x14ac:dyDescent="0.25">
      <c r="K864" s="118">
        <f t="shared" si="11"/>
        <v>0</v>
      </c>
    </row>
    <row r="865" spans="11:11" x14ac:dyDescent="0.25">
      <c r="K865" s="118">
        <f t="shared" si="11"/>
        <v>0</v>
      </c>
    </row>
    <row r="866" spans="11:11" x14ac:dyDescent="0.25">
      <c r="K866" s="118">
        <f t="shared" si="11"/>
        <v>0</v>
      </c>
    </row>
    <row r="867" spans="11:11" x14ac:dyDescent="0.25">
      <c r="K867" s="118">
        <f t="shared" si="11"/>
        <v>0</v>
      </c>
    </row>
    <row r="868" spans="11:11" x14ac:dyDescent="0.25">
      <c r="K868" s="118">
        <f t="shared" si="11"/>
        <v>0</v>
      </c>
    </row>
    <row r="869" spans="11:11" x14ac:dyDescent="0.25">
      <c r="K869" s="118">
        <f t="shared" si="11"/>
        <v>0</v>
      </c>
    </row>
    <row r="870" spans="11:11" x14ac:dyDescent="0.25">
      <c r="K870" s="118">
        <f t="shared" si="11"/>
        <v>0</v>
      </c>
    </row>
    <row r="871" spans="11:11" x14ac:dyDescent="0.25">
      <c r="K871" s="118">
        <f t="shared" si="11"/>
        <v>0</v>
      </c>
    </row>
    <row r="872" spans="11:11" x14ac:dyDescent="0.25">
      <c r="K872" s="118">
        <f t="shared" si="11"/>
        <v>0</v>
      </c>
    </row>
    <row r="873" spans="11:11" x14ac:dyDescent="0.25">
      <c r="K873" s="118">
        <f t="shared" si="11"/>
        <v>0</v>
      </c>
    </row>
    <row r="874" spans="11:11" x14ac:dyDescent="0.25">
      <c r="K874" s="118">
        <f t="shared" si="11"/>
        <v>0</v>
      </c>
    </row>
    <row r="875" spans="11:11" x14ac:dyDescent="0.25">
      <c r="K875" s="118">
        <f t="shared" si="11"/>
        <v>0</v>
      </c>
    </row>
    <row r="876" spans="11:11" x14ac:dyDescent="0.25">
      <c r="K876" s="118">
        <f t="shared" si="11"/>
        <v>0</v>
      </c>
    </row>
    <row r="877" spans="11:11" x14ac:dyDescent="0.25">
      <c r="K877" s="118">
        <f t="shared" si="11"/>
        <v>0</v>
      </c>
    </row>
    <row r="878" spans="11:11" x14ac:dyDescent="0.25">
      <c r="K878" s="118">
        <f t="shared" si="11"/>
        <v>0</v>
      </c>
    </row>
    <row r="879" spans="11:11" x14ac:dyDescent="0.25">
      <c r="K879" s="118">
        <f t="shared" si="11"/>
        <v>0</v>
      </c>
    </row>
    <row r="880" spans="11:11" x14ac:dyDescent="0.25">
      <c r="K880" s="118">
        <f t="shared" si="11"/>
        <v>0</v>
      </c>
    </row>
    <row r="881" spans="11:11" x14ac:dyDescent="0.25">
      <c r="K881" s="118">
        <f t="shared" si="11"/>
        <v>0</v>
      </c>
    </row>
    <row r="882" spans="11:11" x14ac:dyDescent="0.25">
      <c r="K882" s="118">
        <f t="shared" si="11"/>
        <v>0</v>
      </c>
    </row>
    <row r="883" spans="11:11" x14ac:dyDescent="0.25">
      <c r="K883" s="118">
        <f t="shared" si="11"/>
        <v>0</v>
      </c>
    </row>
    <row r="884" spans="11:11" x14ac:dyDescent="0.25">
      <c r="K884" s="118">
        <f t="shared" si="11"/>
        <v>0</v>
      </c>
    </row>
    <row r="885" spans="11:11" x14ac:dyDescent="0.25">
      <c r="K885" s="118">
        <f t="shared" si="11"/>
        <v>0</v>
      </c>
    </row>
    <row r="886" spans="11:11" x14ac:dyDescent="0.25">
      <c r="K886" s="118">
        <f t="shared" si="11"/>
        <v>0</v>
      </c>
    </row>
    <row r="887" spans="11:11" x14ac:dyDescent="0.25">
      <c r="K887" s="118">
        <f t="shared" si="11"/>
        <v>0</v>
      </c>
    </row>
    <row r="888" spans="11:11" x14ac:dyDescent="0.25">
      <c r="K888" s="118">
        <f t="shared" si="11"/>
        <v>0</v>
      </c>
    </row>
    <row r="889" spans="11:11" x14ac:dyDescent="0.25">
      <c r="K889" s="118">
        <f t="shared" si="11"/>
        <v>0</v>
      </c>
    </row>
    <row r="890" spans="11:11" x14ac:dyDescent="0.25">
      <c r="K890" s="118">
        <f t="shared" si="11"/>
        <v>0</v>
      </c>
    </row>
    <row r="891" spans="11:11" x14ac:dyDescent="0.25">
      <c r="K891" s="118">
        <f t="shared" si="11"/>
        <v>0</v>
      </c>
    </row>
    <row r="892" spans="11:11" x14ac:dyDescent="0.25">
      <c r="K892" s="118">
        <f t="shared" si="11"/>
        <v>0</v>
      </c>
    </row>
    <row r="893" spans="11:11" x14ac:dyDescent="0.25">
      <c r="K893" s="118">
        <f t="shared" si="11"/>
        <v>0</v>
      </c>
    </row>
    <row r="894" spans="11:11" x14ac:dyDescent="0.25">
      <c r="K894" s="118">
        <f t="shared" si="11"/>
        <v>0</v>
      </c>
    </row>
    <row r="895" spans="11:11" x14ac:dyDescent="0.25">
      <c r="K895" s="118">
        <f t="shared" si="11"/>
        <v>0</v>
      </c>
    </row>
    <row r="896" spans="11:11" x14ac:dyDescent="0.25">
      <c r="K896" s="118">
        <f t="shared" si="11"/>
        <v>0</v>
      </c>
    </row>
    <row r="897" spans="11:11" x14ac:dyDescent="0.25">
      <c r="K897" s="118">
        <f t="shared" si="11"/>
        <v>0</v>
      </c>
    </row>
    <row r="898" spans="11:11" x14ac:dyDescent="0.25">
      <c r="K898" s="118">
        <f t="shared" si="11"/>
        <v>0</v>
      </c>
    </row>
    <row r="899" spans="11:11" x14ac:dyDescent="0.25">
      <c r="K899" s="118">
        <f t="shared" si="11"/>
        <v>0</v>
      </c>
    </row>
    <row r="900" spans="11:11" x14ac:dyDescent="0.25">
      <c r="K900" s="118">
        <f t="shared" ref="K900:K959" si="12">+J900/4.1635</f>
        <v>0</v>
      </c>
    </row>
    <row r="901" spans="11:11" x14ac:dyDescent="0.25">
      <c r="K901" s="118">
        <f t="shared" si="12"/>
        <v>0</v>
      </c>
    </row>
    <row r="902" spans="11:11" x14ac:dyDescent="0.25">
      <c r="K902" s="118">
        <f t="shared" si="12"/>
        <v>0</v>
      </c>
    </row>
    <row r="903" spans="11:11" x14ac:dyDescent="0.25">
      <c r="K903" s="118">
        <f t="shared" si="12"/>
        <v>0</v>
      </c>
    </row>
    <row r="904" spans="11:11" x14ac:dyDescent="0.25">
      <c r="K904" s="118">
        <f t="shared" si="12"/>
        <v>0</v>
      </c>
    </row>
    <row r="905" spans="11:11" x14ac:dyDescent="0.25">
      <c r="K905" s="118">
        <f t="shared" si="12"/>
        <v>0</v>
      </c>
    </row>
    <row r="906" spans="11:11" x14ac:dyDescent="0.25">
      <c r="K906" s="118">
        <f t="shared" si="12"/>
        <v>0</v>
      </c>
    </row>
    <row r="907" spans="11:11" x14ac:dyDescent="0.25">
      <c r="K907" s="118">
        <f t="shared" si="12"/>
        <v>0</v>
      </c>
    </row>
    <row r="908" spans="11:11" x14ac:dyDescent="0.25">
      <c r="K908" s="118">
        <f t="shared" si="12"/>
        <v>0</v>
      </c>
    </row>
    <row r="909" spans="11:11" x14ac:dyDescent="0.25">
      <c r="K909" s="118">
        <f t="shared" si="12"/>
        <v>0</v>
      </c>
    </row>
    <row r="910" spans="11:11" x14ac:dyDescent="0.25">
      <c r="K910" s="118">
        <f t="shared" si="12"/>
        <v>0</v>
      </c>
    </row>
    <row r="911" spans="11:11" x14ac:dyDescent="0.25">
      <c r="K911" s="118">
        <f t="shared" si="12"/>
        <v>0</v>
      </c>
    </row>
    <row r="912" spans="11:11" x14ac:dyDescent="0.25">
      <c r="K912" s="118">
        <f t="shared" si="12"/>
        <v>0</v>
      </c>
    </row>
    <row r="913" spans="11:11" x14ac:dyDescent="0.25">
      <c r="K913" s="118">
        <f t="shared" si="12"/>
        <v>0</v>
      </c>
    </row>
    <row r="914" spans="11:11" x14ac:dyDescent="0.25">
      <c r="K914" s="118">
        <f t="shared" si="12"/>
        <v>0</v>
      </c>
    </row>
    <row r="915" spans="11:11" x14ac:dyDescent="0.25">
      <c r="K915" s="118">
        <f t="shared" si="12"/>
        <v>0</v>
      </c>
    </row>
    <row r="916" spans="11:11" x14ac:dyDescent="0.25">
      <c r="K916" s="118">
        <f t="shared" si="12"/>
        <v>0</v>
      </c>
    </row>
    <row r="917" spans="11:11" x14ac:dyDescent="0.25">
      <c r="K917" s="118">
        <f t="shared" si="12"/>
        <v>0</v>
      </c>
    </row>
    <row r="918" spans="11:11" x14ac:dyDescent="0.25">
      <c r="K918" s="118">
        <f t="shared" si="12"/>
        <v>0</v>
      </c>
    </row>
    <row r="919" spans="11:11" x14ac:dyDescent="0.25">
      <c r="K919" s="118">
        <f t="shared" si="12"/>
        <v>0</v>
      </c>
    </row>
    <row r="920" spans="11:11" x14ac:dyDescent="0.25">
      <c r="K920" s="118">
        <f t="shared" si="12"/>
        <v>0</v>
      </c>
    </row>
    <row r="921" spans="11:11" x14ac:dyDescent="0.25">
      <c r="K921" s="118">
        <f t="shared" si="12"/>
        <v>0</v>
      </c>
    </row>
    <row r="922" spans="11:11" x14ac:dyDescent="0.25">
      <c r="K922" s="118">
        <f t="shared" si="12"/>
        <v>0</v>
      </c>
    </row>
    <row r="923" spans="11:11" x14ac:dyDescent="0.25">
      <c r="K923" s="118">
        <f t="shared" si="12"/>
        <v>0</v>
      </c>
    </row>
    <row r="924" spans="11:11" x14ac:dyDescent="0.25">
      <c r="K924" s="118">
        <f t="shared" si="12"/>
        <v>0</v>
      </c>
    </row>
    <row r="925" spans="11:11" x14ac:dyDescent="0.25">
      <c r="K925" s="118">
        <f t="shared" si="12"/>
        <v>0</v>
      </c>
    </row>
    <row r="926" spans="11:11" x14ac:dyDescent="0.25">
      <c r="K926" s="118">
        <f t="shared" si="12"/>
        <v>0</v>
      </c>
    </row>
    <row r="927" spans="11:11" x14ac:dyDescent="0.25">
      <c r="K927" s="118">
        <f t="shared" si="12"/>
        <v>0</v>
      </c>
    </row>
    <row r="928" spans="11:11" x14ac:dyDescent="0.25">
      <c r="K928" s="118">
        <f t="shared" si="12"/>
        <v>0</v>
      </c>
    </row>
    <row r="929" spans="11:11" x14ac:dyDescent="0.25">
      <c r="K929" s="118">
        <f t="shared" si="12"/>
        <v>0</v>
      </c>
    </row>
    <row r="930" spans="11:11" x14ac:dyDescent="0.25">
      <c r="K930" s="118">
        <f t="shared" si="12"/>
        <v>0</v>
      </c>
    </row>
    <row r="931" spans="11:11" x14ac:dyDescent="0.25">
      <c r="K931" s="118">
        <f t="shared" si="12"/>
        <v>0</v>
      </c>
    </row>
    <row r="932" spans="11:11" x14ac:dyDescent="0.25">
      <c r="K932" s="118">
        <f t="shared" si="12"/>
        <v>0</v>
      </c>
    </row>
    <row r="933" spans="11:11" x14ac:dyDescent="0.25">
      <c r="K933" s="118">
        <f t="shared" si="12"/>
        <v>0</v>
      </c>
    </row>
    <row r="934" spans="11:11" x14ac:dyDescent="0.25">
      <c r="K934" s="118">
        <f t="shared" si="12"/>
        <v>0</v>
      </c>
    </row>
    <row r="935" spans="11:11" x14ac:dyDescent="0.25">
      <c r="K935" s="118">
        <f t="shared" si="12"/>
        <v>0</v>
      </c>
    </row>
    <row r="936" spans="11:11" x14ac:dyDescent="0.25">
      <c r="K936" s="118">
        <f t="shared" si="12"/>
        <v>0</v>
      </c>
    </row>
    <row r="937" spans="11:11" x14ac:dyDescent="0.25">
      <c r="K937" s="118">
        <f t="shared" si="12"/>
        <v>0</v>
      </c>
    </row>
    <row r="938" spans="11:11" x14ac:dyDescent="0.25">
      <c r="K938" s="118">
        <f t="shared" si="12"/>
        <v>0</v>
      </c>
    </row>
    <row r="939" spans="11:11" x14ac:dyDescent="0.25">
      <c r="K939" s="118">
        <f t="shared" si="12"/>
        <v>0</v>
      </c>
    </row>
    <row r="940" spans="11:11" x14ac:dyDescent="0.25">
      <c r="K940" s="118">
        <f t="shared" si="12"/>
        <v>0</v>
      </c>
    </row>
    <row r="941" spans="11:11" x14ac:dyDescent="0.25">
      <c r="K941" s="118">
        <f t="shared" si="12"/>
        <v>0</v>
      </c>
    </row>
    <row r="942" spans="11:11" x14ac:dyDescent="0.25">
      <c r="K942" s="118">
        <f t="shared" si="12"/>
        <v>0</v>
      </c>
    </row>
    <row r="943" spans="11:11" x14ac:dyDescent="0.25">
      <c r="K943" s="118">
        <f t="shared" si="12"/>
        <v>0</v>
      </c>
    </row>
    <row r="944" spans="11:11" x14ac:dyDescent="0.25">
      <c r="K944" s="118">
        <f t="shared" si="12"/>
        <v>0</v>
      </c>
    </row>
    <row r="945" spans="11:11" x14ac:dyDescent="0.25">
      <c r="K945" s="118">
        <f t="shared" si="12"/>
        <v>0</v>
      </c>
    </row>
    <row r="946" spans="11:11" x14ac:dyDescent="0.25">
      <c r="K946" s="118">
        <f t="shared" si="12"/>
        <v>0</v>
      </c>
    </row>
    <row r="947" spans="11:11" x14ac:dyDescent="0.25">
      <c r="K947" s="118">
        <f t="shared" si="12"/>
        <v>0</v>
      </c>
    </row>
    <row r="948" spans="11:11" x14ac:dyDescent="0.25">
      <c r="K948" s="118">
        <f t="shared" si="12"/>
        <v>0</v>
      </c>
    </row>
    <row r="949" spans="11:11" x14ac:dyDescent="0.25">
      <c r="K949" s="118">
        <f t="shared" si="12"/>
        <v>0</v>
      </c>
    </row>
    <row r="950" spans="11:11" x14ac:dyDescent="0.25">
      <c r="K950" s="118">
        <f t="shared" si="12"/>
        <v>0</v>
      </c>
    </row>
    <row r="951" spans="11:11" x14ac:dyDescent="0.25">
      <c r="K951" s="118">
        <f t="shared" si="12"/>
        <v>0</v>
      </c>
    </row>
    <row r="952" spans="11:11" x14ac:dyDescent="0.25">
      <c r="K952" s="118">
        <f t="shared" si="12"/>
        <v>0</v>
      </c>
    </row>
    <row r="953" spans="11:11" x14ac:dyDescent="0.25">
      <c r="K953" s="118">
        <f t="shared" si="12"/>
        <v>0</v>
      </c>
    </row>
    <row r="954" spans="11:11" x14ac:dyDescent="0.25">
      <c r="K954" s="118">
        <f t="shared" si="12"/>
        <v>0</v>
      </c>
    </row>
    <row r="955" spans="11:11" x14ac:dyDescent="0.25">
      <c r="K955" s="118">
        <f t="shared" si="12"/>
        <v>0</v>
      </c>
    </row>
    <row r="956" spans="11:11" x14ac:dyDescent="0.25">
      <c r="K956" s="118">
        <f t="shared" si="12"/>
        <v>0</v>
      </c>
    </row>
    <row r="957" spans="11:11" x14ac:dyDescent="0.25">
      <c r="K957" s="118">
        <f t="shared" si="12"/>
        <v>0</v>
      </c>
    </row>
    <row r="958" spans="11:11" x14ac:dyDescent="0.25">
      <c r="K958" s="118">
        <f t="shared" si="12"/>
        <v>0</v>
      </c>
    </row>
    <row r="959" spans="11:11" x14ac:dyDescent="0.25">
      <c r="K959" s="118">
        <f t="shared" si="12"/>
        <v>0</v>
      </c>
    </row>
  </sheetData>
  <mergeCells count="8">
    <mergeCell ref="B2:K2"/>
    <mergeCell ref="B3:B4"/>
    <mergeCell ref="C3:C4"/>
    <mergeCell ref="D3:D4"/>
    <mergeCell ref="F3:F4"/>
    <mergeCell ref="G3:G4"/>
    <mergeCell ref="H3:H4"/>
    <mergeCell ref="E3:E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G831"/>
  <sheetViews>
    <sheetView showGridLines="0" topLeftCell="A587" zoomScale="82" zoomScaleNormal="82" workbookViewId="0">
      <selection activeCell="T608" sqref="T608"/>
    </sheetView>
  </sheetViews>
  <sheetFormatPr baseColWidth="10" defaultRowHeight="12.75" x14ac:dyDescent="0.2"/>
  <cols>
    <col min="1" max="1" width="1.5703125" style="175" customWidth="1"/>
    <col min="2" max="2" width="7.42578125" style="175" customWidth="1"/>
    <col min="3" max="4" width="6.28515625" style="175" customWidth="1"/>
    <col min="5" max="5" width="5.85546875" style="175" customWidth="1"/>
    <col min="6" max="6" width="8.5703125" style="175" customWidth="1"/>
    <col min="7" max="7" width="7.28515625" style="175" customWidth="1"/>
    <col min="8" max="8" width="12.7109375" style="175" customWidth="1"/>
    <col min="9" max="10" width="11.42578125" style="175"/>
    <col min="11" max="11" width="6.140625" style="175" customWidth="1"/>
    <col min="12" max="12" width="5.42578125" style="175" customWidth="1"/>
    <col min="13" max="14" width="7.42578125" style="175" customWidth="1"/>
    <col min="15" max="15" width="11.5703125" style="175" bestFit="1" customWidth="1"/>
    <col min="16" max="16" width="8.140625" style="175" bestFit="1" customWidth="1"/>
    <col min="17" max="17" width="8.7109375" style="175" bestFit="1" customWidth="1"/>
    <col min="18" max="18" width="9.7109375" style="197" customWidth="1"/>
    <col min="19" max="19" width="8.5703125" style="197" customWidth="1"/>
    <col min="20" max="22" width="8" style="197" customWidth="1"/>
    <col min="23" max="23" width="9.7109375" style="197" customWidth="1"/>
    <col min="24" max="24" width="9.28515625" style="175" customWidth="1"/>
    <col min="25" max="25" width="7.28515625" style="175" customWidth="1"/>
    <col min="26" max="26" width="7" style="175" customWidth="1"/>
    <col min="27" max="27" width="6.85546875" style="175" customWidth="1"/>
    <col min="28" max="28" width="8.28515625" style="175" customWidth="1"/>
    <col min="29" max="29" width="1" style="175" customWidth="1"/>
    <col min="30" max="16384" width="11.42578125" style="182"/>
  </cols>
  <sheetData>
    <row r="1" spans="2:30" x14ac:dyDescent="0.2">
      <c r="R1" s="176"/>
      <c r="S1" s="177"/>
      <c r="T1" s="178"/>
      <c r="U1" s="179"/>
      <c r="V1" s="180"/>
      <c r="W1" s="180"/>
    </row>
    <row r="2" spans="2:30" ht="13.5" thickBot="1" x14ac:dyDescent="0.25">
      <c r="R2" s="176"/>
      <c r="S2" s="177"/>
      <c r="T2" s="178"/>
      <c r="U2" s="179"/>
      <c r="V2" s="180"/>
      <c r="W2" s="180"/>
      <c r="AC2" s="181"/>
    </row>
    <row r="3" spans="2:30" s="175" customFormat="1" ht="12" customHeight="1" x14ac:dyDescent="0.25">
      <c r="B3" s="760" t="s">
        <v>31</v>
      </c>
      <c r="C3" s="761"/>
      <c r="D3" s="761"/>
      <c r="E3" s="761"/>
      <c r="F3" s="761"/>
      <c r="G3" s="259" t="s">
        <v>30</v>
      </c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764" t="s">
        <v>29</v>
      </c>
      <c r="U3" s="765"/>
      <c r="V3" s="765"/>
      <c r="W3" s="765"/>
      <c r="X3" s="765"/>
      <c r="Y3" s="766"/>
      <c r="Z3" s="704" t="s">
        <v>39</v>
      </c>
      <c r="AA3" s="705"/>
      <c r="AB3" s="706"/>
    </row>
    <row r="4" spans="2:30" s="175" customFormat="1" ht="12" customHeight="1" x14ac:dyDescent="0.2">
      <c r="B4" s="762"/>
      <c r="C4" s="763"/>
      <c r="D4" s="763"/>
      <c r="E4" s="763"/>
      <c r="F4" s="763"/>
      <c r="G4" s="767" t="s">
        <v>25</v>
      </c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9"/>
      <c r="T4" s="773">
        <v>44198</v>
      </c>
      <c r="U4" s="774"/>
      <c r="V4" s="774"/>
      <c r="W4" s="774"/>
      <c r="X4" s="774"/>
      <c r="Y4" s="775"/>
      <c r="Z4" s="707" t="s">
        <v>40</v>
      </c>
      <c r="AA4" s="708"/>
      <c r="AB4" s="709"/>
      <c r="AD4" s="182"/>
    </row>
    <row r="5" spans="2:30" s="175" customFormat="1" ht="12" customHeight="1" thickBot="1" x14ac:dyDescent="0.25">
      <c r="B5" s="779" t="s">
        <v>28</v>
      </c>
      <c r="C5" s="780"/>
      <c r="D5" s="780"/>
      <c r="E5" s="780"/>
      <c r="F5" s="780"/>
      <c r="G5" s="770"/>
      <c r="H5" s="771"/>
      <c r="I5" s="771"/>
      <c r="J5" s="771"/>
      <c r="K5" s="771"/>
      <c r="L5" s="771"/>
      <c r="M5" s="771"/>
      <c r="N5" s="771"/>
      <c r="O5" s="771"/>
      <c r="P5" s="771"/>
      <c r="Q5" s="771"/>
      <c r="R5" s="771"/>
      <c r="S5" s="772"/>
      <c r="T5" s="776"/>
      <c r="U5" s="777"/>
      <c r="V5" s="777"/>
      <c r="W5" s="777"/>
      <c r="X5" s="777"/>
      <c r="Y5" s="778"/>
      <c r="Z5" s="710"/>
      <c r="AA5" s="711"/>
      <c r="AB5" s="712"/>
      <c r="AD5" s="182"/>
    </row>
    <row r="6" spans="2:30" s="175" customFormat="1" ht="12" customHeight="1" thickBot="1" x14ac:dyDescent="0.25"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4"/>
      <c r="S6" s="185"/>
      <c r="T6" s="186"/>
      <c r="U6" s="187"/>
      <c r="V6" s="188"/>
      <c r="W6" s="188"/>
      <c r="X6" s="183"/>
      <c r="Y6" s="183"/>
      <c r="Z6" s="183"/>
      <c r="AA6" s="183"/>
      <c r="AB6" s="183"/>
      <c r="AD6" s="182"/>
    </row>
    <row r="7" spans="2:30" s="175" customFormat="1" ht="12" customHeight="1" thickBot="1" x14ac:dyDescent="0.25">
      <c r="B7" s="781" t="s">
        <v>27</v>
      </c>
      <c r="C7" s="782"/>
      <c r="D7" s="782"/>
      <c r="E7" s="783"/>
      <c r="F7" s="257" t="s">
        <v>26</v>
      </c>
      <c r="G7" s="713" t="s">
        <v>44</v>
      </c>
      <c r="H7" s="714"/>
      <c r="I7" s="714"/>
      <c r="J7" s="714"/>
      <c r="K7" s="714"/>
      <c r="L7" s="714"/>
      <c r="M7" s="713" t="s">
        <v>106</v>
      </c>
      <c r="N7" s="715"/>
      <c r="O7" s="713" t="s">
        <v>110</v>
      </c>
      <c r="P7" s="714"/>
      <c r="Q7" s="715"/>
      <c r="R7" s="784" t="s">
        <v>108</v>
      </c>
      <c r="S7" s="785"/>
      <c r="T7" s="785"/>
      <c r="U7" s="785"/>
      <c r="V7" s="785"/>
      <c r="W7" s="785"/>
      <c r="X7" s="785"/>
      <c r="Y7" s="786"/>
      <c r="Z7" s="713" t="s">
        <v>23</v>
      </c>
      <c r="AA7" s="714"/>
      <c r="AB7" s="715"/>
      <c r="AD7" s="182"/>
    </row>
    <row r="8" spans="2:30" s="175" customFormat="1" ht="12" customHeight="1" thickBot="1" x14ac:dyDescent="0.25">
      <c r="B8" s="189" t="s">
        <v>13</v>
      </c>
      <c r="C8" s="190" t="s">
        <v>22</v>
      </c>
      <c r="D8" s="191" t="s">
        <v>22</v>
      </c>
      <c r="E8" s="190" t="s">
        <v>21</v>
      </c>
      <c r="F8" s="198" t="s">
        <v>20</v>
      </c>
      <c r="G8" s="716"/>
      <c r="H8" s="717"/>
      <c r="I8" s="717"/>
      <c r="J8" s="717"/>
      <c r="K8" s="717"/>
      <c r="L8" s="717"/>
      <c r="M8" s="716" t="s">
        <v>107</v>
      </c>
      <c r="N8" s="718"/>
      <c r="O8" s="716" t="s">
        <v>111</v>
      </c>
      <c r="P8" s="717"/>
      <c r="Q8" s="718"/>
      <c r="R8" s="787" t="s">
        <v>112</v>
      </c>
      <c r="S8" s="788"/>
      <c r="T8" s="788"/>
      <c r="U8" s="788"/>
      <c r="V8" s="789"/>
      <c r="W8" s="790" t="s">
        <v>109</v>
      </c>
      <c r="X8" s="791"/>
      <c r="Y8" s="792"/>
      <c r="Z8" s="716" t="s">
        <v>17</v>
      </c>
      <c r="AA8" s="717"/>
      <c r="AB8" s="718"/>
      <c r="AD8" s="182"/>
    </row>
    <row r="9" spans="2:30" s="175" customFormat="1" ht="12" customHeight="1" thickBot="1" x14ac:dyDescent="0.25">
      <c r="B9" s="189">
        <v>2021</v>
      </c>
      <c r="C9" s="199" t="s">
        <v>16</v>
      </c>
      <c r="D9" s="200" t="s">
        <v>15</v>
      </c>
      <c r="E9" s="190" t="s">
        <v>14</v>
      </c>
      <c r="F9" s="238" t="s">
        <v>14</v>
      </c>
      <c r="G9" s="734" t="s">
        <v>33</v>
      </c>
      <c r="H9" s="734"/>
      <c r="I9" s="734" t="s">
        <v>12</v>
      </c>
      <c r="J9" s="734"/>
      <c r="K9" s="734" t="s">
        <v>11</v>
      </c>
      <c r="L9" s="735"/>
      <c r="M9" s="256" t="s">
        <v>41</v>
      </c>
      <c r="N9" s="239" t="s">
        <v>9</v>
      </c>
      <c r="O9" s="192" t="s">
        <v>37</v>
      </c>
      <c r="P9" s="240" t="s">
        <v>8</v>
      </c>
      <c r="Q9" s="193" t="s">
        <v>7</v>
      </c>
      <c r="R9" s="192" t="s">
        <v>99</v>
      </c>
      <c r="S9" s="241" t="s">
        <v>100</v>
      </c>
      <c r="T9" s="241" t="s">
        <v>48</v>
      </c>
      <c r="U9" s="241" t="s">
        <v>104</v>
      </c>
      <c r="V9" s="239" t="s">
        <v>101</v>
      </c>
      <c r="W9" s="238" t="s">
        <v>37</v>
      </c>
      <c r="X9" s="255" t="s">
        <v>8</v>
      </c>
      <c r="Y9" s="242" t="s">
        <v>7</v>
      </c>
      <c r="Z9" s="238" t="s">
        <v>8</v>
      </c>
      <c r="AA9" s="255" t="s">
        <v>7</v>
      </c>
      <c r="AB9" s="242" t="s">
        <v>6</v>
      </c>
      <c r="AD9" s="182"/>
    </row>
    <row r="10" spans="2:30" s="175" customFormat="1" ht="12" customHeight="1" x14ac:dyDescent="0.2">
      <c r="B10" s="201">
        <v>44198</v>
      </c>
      <c r="C10" s="202">
        <v>0.62083333333333335</v>
      </c>
      <c r="D10" s="202">
        <v>0.67152777777777783</v>
      </c>
      <c r="E10" s="203">
        <v>4</v>
      </c>
      <c r="F10" s="254">
        <v>5160</v>
      </c>
      <c r="G10" s="701" t="s">
        <v>54</v>
      </c>
      <c r="H10" s="701"/>
      <c r="I10" s="701" t="s">
        <v>51</v>
      </c>
      <c r="J10" s="701"/>
      <c r="K10" s="702" t="s">
        <v>122</v>
      </c>
      <c r="L10" s="703"/>
      <c r="M10" s="279">
        <v>95</v>
      </c>
      <c r="N10" s="280" t="s">
        <v>115</v>
      </c>
      <c r="O10" s="232">
        <v>7620</v>
      </c>
      <c r="P10" s="219">
        <f t="shared" ref="P10:P12" si="0">+O10/2.2</f>
        <v>3463.6363636363635</v>
      </c>
      <c r="Q10" s="233">
        <f>+P10/1000</f>
        <v>3.4636363636363634</v>
      </c>
      <c r="R10" s="232">
        <v>6616</v>
      </c>
      <c r="S10" s="234"/>
      <c r="T10" s="234"/>
      <c r="U10" s="234"/>
      <c r="V10" s="235">
        <v>600</v>
      </c>
      <c r="W10" s="243">
        <f t="shared" ref="W10:W12" si="1">+V10+U10+T10+S10+R10</f>
        <v>7216</v>
      </c>
      <c r="X10" s="207">
        <f t="shared" ref="X10:X12" si="2">+W10/2.2</f>
        <v>3279.9999999999995</v>
      </c>
      <c r="Y10" s="233">
        <f t="shared" ref="Y10:Y12" si="3">+X10/1000</f>
        <v>3.2799999999999994</v>
      </c>
      <c r="Z10" s="236">
        <f t="shared" ref="Z10:Z12" si="4">+X10-P10</f>
        <v>-183.63636363636397</v>
      </c>
      <c r="AA10" s="220">
        <f t="shared" ref="AA10:AA12" si="5">+Y10-Q10</f>
        <v>-0.18363636363636404</v>
      </c>
      <c r="AB10" s="237">
        <f t="shared" ref="AB10:AB11" si="6">+AA10/Q10</f>
        <v>-5.3018372703412191E-2</v>
      </c>
      <c r="AD10" s="182"/>
    </row>
    <row r="11" spans="2:30" s="175" customFormat="1" ht="12" customHeight="1" x14ac:dyDescent="0.2">
      <c r="B11" s="194">
        <v>44198</v>
      </c>
      <c r="C11" s="195">
        <v>0.69236111111111109</v>
      </c>
      <c r="D11" s="195">
        <v>0.71666666666666667</v>
      </c>
      <c r="E11" s="258">
        <v>4</v>
      </c>
      <c r="F11" s="252">
        <v>26242</v>
      </c>
      <c r="G11" s="701" t="s">
        <v>50</v>
      </c>
      <c r="H11" s="701"/>
      <c r="I11" s="701" t="s">
        <v>53</v>
      </c>
      <c r="J11" s="701"/>
      <c r="K11" s="702" t="s">
        <v>49</v>
      </c>
      <c r="L11" s="703"/>
      <c r="M11" s="281">
        <v>67</v>
      </c>
      <c r="N11" s="282" t="s">
        <v>52</v>
      </c>
      <c r="O11" s="204">
        <v>9922</v>
      </c>
      <c r="P11" s="207">
        <f t="shared" si="0"/>
        <v>4510</v>
      </c>
      <c r="Q11" s="208">
        <f>+P11/1000</f>
        <v>4.51</v>
      </c>
      <c r="R11" s="204">
        <v>8672</v>
      </c>
      <c r="S11" s="205">
        <v>1200</v>
      </c>
      <c r="T11" s="205"/>
      <c r="U11" s="205"/>
      <c r="V11" s="206">
        <v>50</v>
      </c>
      <c r="W11" s="244">
        <f t="shared" si="1"/>
        <v>9922</v>
      </c>
      <c r="X11" s="207">
        <f t="shared" si="2"/>
        <v>4510</v>
      </c>
      <c r="Y11" s="208">
        <f t="shared" si="3"/>
        <v>4.51</v>
      </c>
      <c r="Z11" s="209">
        <f t="shared" si="4"/>
        <v>0</v>
      </c>
      <c r="AA11" s="210">
        <f t="shared" si="5"/>
        <v>0</v>
      </c>
      <c r="AB11" s="211">
        <f t="shared" si="6"/>
        <v>0</v>
      </c>
      <c r="AD11" s="182"/>
    </row>
    <row r="12" spans="2:30" s="175" customFormat="1" ht="12" customHeight="1" thickBot="1" x14ac:dyDescent="0.3">
      <c r="B12" s="214"/>
      <c r="C12" s="215"/>
      <c r="D12" s="215"/>
      <c r="E12" s="216"/>
      <c r="F12" s="253"/>
      <c r="G12" s="759"/>
      <c r="H12" s="759"/>
      <c r="I12" s="759"/>
      <c r="J12" s="759"/>
      <c r="K12" s="744"/>
      <c r="L12" s="745"/>
      <c r="M12" s="217"/>
      <c r="N12" s="218"/>
      <c r="O12" s="222"/>
      <c r="P12" s="223">
        <f t="shared" si="0"/>
        <v>0</v>
      </c>
      <c r="Q12" s="224">
        <f t="shared" ref="Q12" si="7">+P12/1000</f>
        <v>0</v>
      </c>
      <c r="R12" s="222"/>
      <c r="S12" s="225"/>
      <c r="T12" s="225"/>
      <c r="U12" s="225"/>
      <c r="V12" s="226"/>
      <c r="W12" s="222">
        <f t="shared" si="1"/>
        <v>0</v>
      </c>
      <c r="X12" s="207">
        <f t="shared" si="2"/>
        <v>0</v>
      </c>
      <c r="Y12" s="224">
        <f t="shared" si="3"/>
        <v>0</v>
      </c>
      <c r="Z12" s="227">
        <f t="shared" si="4"/>
        <v>0</v>
      </c>
      <c r="AA12" s="228">
        <f t="shared" si="5"/>
        <v>0</v>
      </c>
      <c r="AB12" s="229" t="e">
        <f>+AA12/Q12</f>
        <v>#DIV/0!</v>
      </c>
    </row>
    <row r="13" spans="2:30" s="175" customFormat="1" ht="12" customHeight="1" x14ac:dyDescent="0.25">
      <c r="B13" s="736" t="s">
        <v>113</v>
      </c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7"/>
      <c r="N13" s="738"/>
      <c r="O13" s="723">
        <f t="shared" ref="O13:AA13" si="8">SUM(O10:O12)</f>
        <v>17542</v>
      </c>
      <c r="P13" s="742">
        <f t="shared" si="8"/>
        <v>7973.636363636364</v>
      </c>
      <c r="Q13" s="743">
        <f t="shared" si="8"/>
        <v>7.9736363636363627</v>
      </c>
      <c r="R13" s="723">
        <f t="shared" si="8"/>
        <v>15288</v>
      </c>
      <c r="S13" s="719">
        <f t="shared" si="8"/>
        <v>1200</v>
      </c>
      <c r="T13" s="719">
        <f t="shared" si="8"/>
        <v>0</v>
      </c>
      <c r="U13" s="719">
        <f t="shared" si="8"/>
        <v>0</v>
      </c>
      <c r="V13" s="721">
        <f t="shared" si="8"/>
        <v>650</v>
      </c>
      <c r="W13" s="723">
        <f t="shared" si="8"/>
        <v>17138</v>
      </c>
      <c r="X13" s="742">
        <f t="shared" si="8"/>
        <v>7790</v>
      </c>
      <c r="Y13" s="743">
        <f t="shared" si="8"/>
        <v>7.7899999999999991</v>
      </c>
      <c r="Z13" s="729">
        <f t="shared" si="8"/>
        <v>-183.63636363636397</v>
      </c>
      <c r="AA13" s="731">
        <f t="shared" si="8"/>
        <v>-0.18363636363636404</v>
      </c>
      <c r="AB13" s="732">
        <f>+AA13/Q13</f>
        <v>-2.3030441226770091E-2</v>
      </c>
    </row>
    <row r="14" spans="2:30" s="175" customFormat="1" ht="12" customHeight="1" thickBot="1" x14ac:dyDescent="0.3">
      <c r="B14" s="739"/>
      <c r="C14" s="740"/>
      <c r="D14" s="740"/>
      <c r="E14" s="740"/>
      <c r="F14" s="740"/>
      <c r="G14" s="740"/>
      <c r="H14" s="740"/>
      <c r="I14" s="740"/>
      <c r="J14" s="740"/>
      <c r="K14" s="740"/>
      <c r="L14" s="740"/>
      <c r="M14" s="740"/>
      <c r="N14" s="741"/>
      <c r="O14" s="724"/>
      <c r="P14" s="720"/>
      <c r="Q14" s="835"/>
      <c r="R14" s="724"/>
      <c r="S14" s="720"/>
      <c r="T14" s="720"/>
      <c r="U14" s="720"/>
      <c r="V14" s="722"/>
      <c r="W14" s="724"/>
      <c r="X14" s="720"/>
      <c r="Y14" s="722"/>
      <c r="Z14" s="730"/>
      <c r="AA14" s="720"/>
      <c r="AB14" s="733"/>
    </row>
    <row r="15" spans="2:30" s="175" customFormat="1" ht="12" customHeight="1" thickBot="1" x14ac:dyDescent="0.3">
      <c r="B15" s="196"/>
      <c r="C15" s="196"/>
      <c r="D15" s="196"/>
      <c r="E15" s="196"/>
      <c r="F15" s="196"/>
      <c r="G15" s="196"/>
      <c r="H15" s="196"/>
      <c r="I15" s="183"/>
      <c r="J15" s="183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</row>
    <row r="16" spans="2:30" s="175" customFormat="1" ht="12" customHeight="1" x14ac:dyDescent="0.25">
      <c r="B16" s="746" t="s">
        <v>114</v>
      </c>
      <c r="C16" s="747"/>
      <c r="D16" s="747"/>
      <c r="E16" s="747"/>
      <c r="F16" s="747"/>
      <c r="G16" s="747"/>
      <c r="H16" s="747"/>
      <c r="I16" s="747"/>
      <c r="J16" s="747"/>
      <c r="K16" s="747"/>
      <c r="L16" s="747"/>
      <c r="M16" s="747"/>
      <c r="N16" s="748"/>
      <c r="O16" s="752">
        <f>+O13</f>
        <v>17542</v>
      </c>
      <c r="P16" s="752"/>
      <c r="Q16" s="832">
        <f t="shared" ref="Q16:W16" si="9">+Q13</f>
        <v>7.9736363636363627</v>
      </c>
      <c r="R16" s="752">
        <f t="shared" si="9"/>
        <v>15288</v>
      </c>
      <c r="S16" s="752">
        <f t="shared" si="9"/>
        <v>1200</v>
      </c>
      <c r="T16" s="752">
        <f t="shared" si="9"/>
        <v>0</v>
      </c>
      <c r="U16" s="752">
        <f t="shared" si="9"/>
        <v>0</v>
      </c>
      <c r="V16" s="752">
        <f t="shared" si="9"/>
        <v>650</v>
      </c>
      <c r="W16" s="752">
        <f t="shared" si="9"/>
        <v>17138</v>
      </c>
      <c r="X16" s="752">
        <f t="shared" ref="X16:Y16" si="10">+X13</f>
        <v>7790</v>
      </c>
      <c r="Y16" s="752">
        <f t="shared" si="10"/>
        <v>7.7899999999999991</v>
      </c>
      <c r="Z16" s="754"/>
      <c r="AA16" s="756">
        <f>+AA13</f>
        <v>-0.18363636363636404</v>
      </c>
      <c r="AB16" s="757">
        <f>+AA16/Q16</f>
        <v>-2.3030441226770091E-2</v>
      </c>
    </row>
    <row r="17" spans="2:30" s="175" customFormat="1" ht="12" customHeight="1" thickBot="1" x14ac:dyDescent="0.3">
      <c r="B17" s="749"/>
      <c r="C17" s="750"/>
      <c r="D17" s="750"/>
      <c r="E17" s="750"/>
      <c r="F17" s="750"/>
      <c r="G17" s="750"/>
      <c r="H17" s="750"/>
      <c r="I17" s="750"/>
      <c r="J17" s="750"/>
      <c r="K17" s="750"/>
      <c r="L17" s="750"/>
      <c r="M17" s="750"/>
      <c r="N17" s="751"/>
      <c r="O17" s="753"/>
      <c r="P17" s="753"/>
      <c r="Q17" s="833"/>
      <c r="R17" s="753"/>
      <c r="S17" s="753"/>
      <c r="T17" s="753"/>
      <c r="U17" s="753"/>
      <c r="V17" s="753"/>
      <c r="W17" s="753"/>
      <c r="X17" s="753"/>
      <c r="Y17" s="753"/>
      <c r="Z17" s="755"/>
      <c r="AA17" s="755"/>
      <c r="AB17" s="758"/>
    </row>
    <row r="19" spans="2:30" ht="13.5" thickBot="1" x14ac:dyDescent="0.25"/>
    <row r="20" spans="2:30" s="175" customFormat="1" ht="12" customHeight="1" x14ac:dyDescent="0.25">
      <c r="B20" s="760" t="s">
        <v>31</v>
      </c>
      <c r="C20" s="761"/>
      <c r="D20" s="761"/>
      <c r="E20" s="761"/>
      <c r="F20" s="761"/>
      <c r="G20" s="259" t="s">
        <v>30</v>
      </c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764" t="s">
        <v>29</v>
      </c>
      <c r="U20" s="765"/>
      <c r="V20" s="765"/>
      <c r="W20" s="765"/>
      <c r="X20" s="765"/>
      <c r="Y20" s="766"/>
      <c r="Z20" s="704" t="s">
        <v>39</v>
      </c>
      <c r="AA20" s="705"/>
      <c r="AB20" s="706"/>
    </row>
    <row r="21" spans="2:30" s="175" customFormat="1" ht="12" customHeight="1" x14ac:dyDescent="0.2">
      <c r="B21" s="762"/>
      <c r="C21" s="763"/>
      <c r="D21" s="763"/>
      <c r="E21" s="763"/>
      <c r="F21" s="763"/>
      <c r="G21" s="767" t="s">
        <v>25</v>
      </c>
      <c r="H21" s="768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9"/>
      <c r="T21" s="773">
        <v>44199</v>
      </c>
      <c r="U21" s="774"/>
      <c r="V21" s="774"/>
      <c r="W21" s="774"/>
      <c r="X21" s="774"/>
      <c r="Y21" s="775"/>
      <c r="Z21" s="707" t="s">
        <v>40</v>
      </c>
      <c r="AA21" s="708"/>
      <c r="AB21" s="709"/>
      <c r="AD21" s="182"/>
    </row>
    <row r="22" spans="2:30" s="175" customFormat="1" ht="12" customHeight="1" thickBot="1" x14ac:dyDescent="0.25">
      <c r="B22" s="779" t="s">
        <v>28</v>
      </c>
      <c r="C22" s="780"/>
      <c r="D22" s="780"/>
      <c r="E22" s="780"/>
      <c r="F22" s="780"/>
      <c r="G22" s="770"/>
      <c r="H22" s="771"/>
      <c r="I22" s="771"/>
      <c r="J22" s="771"/>
      <c r="K22" s="771"/>
      <c r="L22" s="771"/>
      <c r="M22" s="771"/>
      <c r="N22" s="771"/>
      <c r="O22" s="771"/>
      <c r="P22" s="771"/>
      <c r="Q22" s="771"/>
      <c r="R22" s="771"/>
      <c r="S22" s="772"/>
      <c r="T22" s="776"/>
      <c r="U22" s="777"/>
      <c r="V22" s="777"/>
      <c r="W22" s="777"/>
      <c r="X22" s="777"/>
      <c r="Y22" s="778"/>
      <c r="Z22" s="710"/>
      <c r="AA22" s="711"/>
      <c r="AB22" s="712"/>
      <c r="AD22" s="182"/>
    </row>
    <row r="23" spans="2:30" s="175" customFormat="1" ht="12" customHeight="1" thickBot="1" x14ac:dyDescent="0.25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4"/>
      <c r="S23" s="185"/>
      <c r="T23" s="186"/>
      <c r="U23" s="187"/>
      <c r="V23" s="188"/>
      <c r="W23" s="188"/>
      <c r="X23" s="183"/>
      <c r="Y23" s="183"/>
      <c r="Z23" s="183"/>
      <c r="AA23" s="183"/>
      <c r="AB23" s="183"/>
      <c r="AD23" s="182"/>
    </row>
    <row r="24" spans="2:30" s="175" customFormat="1" ht="12" customHeight="1" thickBot="1" x14ac:dyDescent="0.25">
      <c r="B24" s="781" t="s">
        <v>27</v>
      </c>
      <c r="C24" s="782"/>
      <c r="D24" s="782"/>
      <c r="E24" s="783"/>
      <c r="F24" s="257" t="s">
        <v>26</v>
      </c>
      <c r="G24" s="713" t="s">
        <v>44</v>
      </c>
      <c r="H24" s="714"/>
      <c r="I24" s="714"/>
      <c r="J24" s="714"/>
      <c r="K24" s="714"/>
      <c r="L24" s="714"/>
      <c r="M24" s="713" t="s">
        <v>106</v>
      </c>
      <c r="N24" s="715"/>
      <c r="O24" s="713" t="s">
        <v>110</v>
      </c>
      <c r="P24" s="714"/>
      <c r="Q24" s="715"/>
      <c r="R24" s="784" t="s">
        <v>108</v>
      </c>
      <c r="S24" s="785"/>
      <c r="T24" s="785"/>
      <c r="U24" s="785"/>
      <c r="V24" s="785"/>
      <c r="W24" s="785"/>
      <c r="X24" s="785"/>
      <c r="Y24" s="786"/>
      <c r="Z24" s="713" t="s">
        <v>23</v>
      </c>
      <c r="AA24" s="714"/>
      <c r="AB24" s="715"/>
      <c r="AD24" s="182"/>
    </row>
    <row r="25" spans="2:30" s="175" customFormat="1" ht="12" customHeight="1" thickBot="1" x14ac:dyDescent="0.25">
      <c r="B25" s="189" t="s">
        <v>13</v>
      </c>
      <c r="C25" s="190" t="s">
        <v>22</v>
      </c>
      <c r="D25" s="191" t="s">
        <v>22</v>
      </c>
      <c r="E25" s="190" t="s">
        <v>21</v>
      </c>
      <c r="F25" s="198" t="s">
        <v>20</v>
      </c>
      <c r="G25" s="716"/>
      <c r="H25" s="717"/>
      <c r="I25" s="717"/>
      <c r="J25" s="717"/>
      <c r="K25" s="717"/>
      <c r="L25" s="717"/>
      <c r="M25" s="716" t="s">
        <v>107</v>
      </c>
      <c r="N25" s="718"/>
      <c r="O25" s="716" t="s">
        <v>111</v>
      </c>
      <c r="P25" s="717"/>
      <c r="Q25" s="718"/>
      <c r="R25" s="787" t="s">
        <v>112</v>
      </c>
      <c r="S25" s="788"/>
      <c r="T25" s="788"/>
      <c r="U25" s="788"/>
      <c r="V25" s="789"/>
      <c r="W25" s="790" t="s">
        <v>109</v>
      </c>
      <c r="X25" s="791"/>
      <c r="Y25" s="792"/>
      <c r="Z25" s="716" t="s">
        <v>17</v>
      </c>
      <c r="AA25" s="717"/>
      <c r="AB25" s="718"/>
      <c r="AD25" s="182"/>
    </row>
    <row r="26" spans="2:30" s="175" customFormat="1" ht="12" customHeight="1" thickBot="1" x14ac:dyDescent="0.25">
      <c r="B26" s="189">
        <v>2021</v>
      </c>
      <c r="C26" s="199" t="s">
        <v>16</v>
      </c>
      <c r="D26" s="200" t="s">
        <v>15</v>
      </c>
      <c r="E26" s="190" t="s">
        <v>14</v>
      </c>
      <c r="F26" s="238" t="s">
        <v>14</v>
      </c>
      <c r="G26" s="734" t="s">
        <v>33</v>
      </c>
      <c r="H26" s="734"/>
      <c r="I26" s="734" t="s">
        <v>12</v>
      </c>
      <c r="J26" s="734"/>
      <c r="K26" s="734" t="s">
        <v>11</v>
      </c>
      <c r="L26" s="735"/>
      <c r="M26" s="256" t="s">
        <v>41</v>
      </c>
      <c r="N26" s="239" t="s">
        <v>9</v>
      </c>
      <c r="O26" s="192" t="s">
        <v>37</v>
      </c>
      <c r="P26" s="240" t="s">
        <v>8</v>
      </c>
      <c r="Q26" s="193" t="s">
        <v>7</v>
      </c>
      <c r="R26" s="192" t="s">
        <v>99</v>
      </c>
      <c r="S26" s="241" t="s">
        <v>100</v>
      </c>
      <c r="T26" s="241" t="s">
        <v>48</v>
      </c>
      <c r="U26" s="241" t="s">
        <v>104</v>
      </c>
      <c r="V26" s="239" t="s">
        <v>101</v>
      </c>
      <c r="W26" s="238" t="s">
        <v>37</v>
      </c>
      <c r="X26" s="255" t="s">
        <v>8</v>
      </c>
      <c r="Y26" s="242" t="s">
        <v>7</v>
      </c>
      <c r="Z26" s="238" t="s">
        <v>8</v>
      </c>
      <c r="AA26" s="255" t="s">
        <v>7</v>
      </c>
      <c r="AB26" s="242" t="s">
        <v>6</v>
      </c>
      <c r="AD26" s="182"/>
    </row>
    <row r="27" spans="2:30" s="175" customFormat="1" ht="12" customHeight="1" x14ac:dyDescent="0.2">
      <c r="B27" s="201">
        <v>44199</v>
      </c>
      <c r="C27" s="202">
        <v>0.79791666666666661</v>
      </c>
      <c r="D27" s="202">
        <v>0.84236111111111101</v>
      </c>
      <c r="E27" s="203">
        <v>4</v>
      </c>
      <c r="F27" s="254">
        <v>44242</v>
      </c>
      <c r="G27" s="819" t="s">
        <v>136</v>
      </c>
      <c r="H27" s="819"/>
      <c r="I27" s="819" t="s">
        <v>137</v>
      </c>
      <c r="J27" s="819"/>
      <c r="K27" s="820" t="s">
        <v>138</v>
      </c>
      <c r="L27" s="821"/>
      <c r="M27" s="279">
        <v>121</v>
      </c>
      <c r="N27" s="280" t="s">
        <v>115</v>
      </c>
      <c r="O27" s="243">
        <v>14290</v>
      </c>
      <c r="P27" s="219">
        <f t="shared" ref="P27:P33" si="11">+O27/2.2</f>
        <v>6495.454545454545</v>
      </c>
      <c r="Q27" s="233">
        <f>+P27/1000</f>
        <v>6.4954545454545451</v>
      </c>
      <c r="R27" s="232">
        <v>13596</v>
      </c>
      <c r="S27" s="234"/>
      <c r="T27" s="234"/>
      <c r="U27" s="234"/>
      <c r="V27" s="235"/>
      <c r="W27" s="243">
        <f t="shared" ref="W27:W33" si="12">+V27+U27+T27+S27+R27</f>
        <v>13596</v>
      </c>
      <c r="X27" s="207">
        <f t="shared" ref="X27:X33" si="13">+W27/2.2</f>
        <v>6179.9999999999991</v>
      </c>
      <c r="Y27" s="233">
        <f t="shared" ref="Y27:Y33" si="14">+X27/1000</f>
        <v>6.1799999999999988</v>
      </c>
      <c r="Z27" s="236">
        <f t="shared" ref="Z27:Z33" si="15">+X27-P27</f>
        <v>-315.45454545454595</v>
      </c>
      <c r="AA27" s="220">
        <f t="shared" ref="AA27:AA33" si="16">+Y27-Q27</f>
        <v>-0.31545454545454632</v>
      </c>
      <c r="AB27" s="237">
        <f t="shared" ref="AB27:AB32" si="17">+AA27/Q27</f>
        <v>-4.8565430370888868E-2</v>
      </c>
      <c r="AD27" s="182"/>
    </row>
    <row r="28" spans="2:30" s="175" customFormat="1" ht="12" customHeight="1" x14ac:dyDescent="0.2">
      <c r="B28" s="194">
        <v>44199</v>
      </c>
      <c r="C28" s="195">
        <v>0.7993055555555556</v>
      </c>
      <c r="D28" s="195">
        <v>0.83680555555555547</v>
      </c>
      <c r="E28" s="258">
        <v>4</v>
      </c>
      <c r="F28" s="252" t="s">
        <v>142</v>
      </c>
      <c r="G28" s="701" t="s">
        <v>139</v>
      </c>
      <c r="H28" s="701"/>
      <c r="I28" s="701" t="s">
        <v>140</v>
      </c>
      <c r="J28" s="701"/>
      <c r="K28" s="702" t="s">
        <v>141</v>
      </c>
      <c r="L28" s="703"/>
      <c r="M28" s="212">
        <v>44</v>
      </c>
      <c r="N28" s="213" t="s">
        <v>32</v>
      </c>
      <c r="O28" s="244">
        <v>4425</v>
      </c>
      <c r="P28" s="207">
        <f t="shared" si="11"/>
        <v>2011.3636363636363</v>
      </c>
      <c r="Q28" s="208">
        <f>+P28/1000</f>
        <v>2.0113636363636362</v>
      </c>
      <c r="R28" s="204">
        <v>3625</v>
      </c>
      <c r="S28" s="205">
        <v>800</v>
      </c>
      <c r="T28" s="205"/>
      <c r="U28" s="205"/>
      <c r="V28" s="206">
        <v>481</v>
      </c>
      <c r="W28" s="244">
        <f t="shared" si="12"/>
        <v>4906</v>
      </c>
      <c r="X28" s="207">
        <f t="shared" si="13"/>
        <v>2230</v>
      </c>
      <c r="Y28" s="208">
        <f t="shared" si="14"/>
        <v>2.23</v>
      </c>
      <c r="Z28" s="209">
        <f t="shared" si="15"/>
        <v>218.63636363636374</v>
      </c>
      <c r="AA28" s="210">
        <f t="shared" si="16"/>
        <v>0.21863636363636374</v>
      </c>
      <c r="AB28" s="211">
        <f t="shared" si="17"/>
        <v>0.10870056497175147</v>
      </c>
      <c r="AD28" s="182"/>
    </row>
    <row r="29" spans="2:30" s="175" customFormat="1" ht="12" customHeight="1" x14ac:dyDescent="0.2">
      <c r="B29" s="194">
        <v>44199</v>
      </c>
      <c r="C29" s="195">
        <v>0.83472222222222225</v>
      </c>
      <c r="D29" s="195">
        <v>0.85069444444444453</v>
      </c>
      <c r="E29" s="258">
        <v>4</v>
      </c>
      <c r="F29" s="276">
        <v>4015</v>
      </c>
      <c r="G29" s="701" t="s">
        <v>145</v>
      </c>
      <c r="H29" s="701"/>
      <c r="I29" s="701" t="s">
        <v>154</v>
      </c>
      <c r="J29" s="701"/>
      <c r="K29" s="702" t="s">
        <v>155</v>
      </c>
      <c r="L29" s="703"/>
      <c r="M29" s="281">
        <v>57</v>
      </c>
      <c r="N29" s="282" t="s">
        <v>52</v>
      </c>
      <c r="O29" s="244">
        <f>1050+1626.2+200</f>
        <v>2876.2</v>
      </c>
      <c r="P29" s="207">
        <f t="shared" si="11"/>
        <v>1307.3636363636363</v>
      </c>
      <c r="Q29" s="208">
        <f>+P29/1000</f>
        <v>1.3073636363636363</v>
      </c>
      <c r="R29" s="204">
        <v>1610</v>
      </c>
      <c r="S29" s="205">
        <v>1050</v>
      </c>
      <c r="T29" s="205">
        <v>200</v>
      </c>
      <c r="U29" s="205"/>
      <c r="V29" s="206"/>
      <c r="W29" s="244">
        <f t="shared" si="12"/>
        <v>2860</v>
      </c>
      <c r="X29" s="207">
        <f t="shared" si="13"/>
        <v>1300</v>
      </c>
      <c r="Y29" s="208">
        <f t="shared" si="14"/>
        <v>1.3</v>
      </c>
      <c r="Z29" s="209">
        <f t="shared" si="15"/>
        <v>-7.3636363636362603</v>
      </c>
      <c r="AA29" s="210">
        <f t="shared" si="16"/>
        <v>-7.363636363636239E-3</v>
      </c>
      <c r="AB29" s="211">
        <f t="shared" si="17"/>
        <v>-5.6324316806897036E-3</v>
      </c>
      <c r="AD29" s="182"/>
    </row>
    <row r="30" spans="2:30" s="175" customFormat="1" ht="12" customHeight="1" x14ac:dyDescent="0.2">
      <c r="B30" s="194">
        <v>44199</v>
      </c>
      <c r="C30" s="195">
        <v>0.84513888888888899</v>
      </c>
      <c r="D30" s="195">
        <v>0.87847222222222221</v>
      </c>
      <c r="E30" s="258">
        <v>4</v>
      </c>
      <c r="F30" s="276">
        <v>872</v>
      </c>
      <c r="G30" s="701" t="s">
        <v>146</v>
      </c>
      <c r="H30" s="701"/>
      <c r="I30" s="701" t="s">
        <v>152</v>
      </c>
      <c r="J30" s="701"/>
      <c r="K30" s="702" t="s">
        <v>153</v>
      </c>
      <c r="L30" s="703"/>
      <c r="M30" s="212">
        <v>42</v>
      </c>
      <c r="N30" s="213" t="s">
        <v>32</v>
      </c>
      <c r="O30" s="244">
        <v>3192.5</v>
      </c>
      <c r="P30" s="207">
        <f t="shared" si="11"/>
        <v>1451.1363636363635</v>
      </c>
      <c r="Q30" s="208">
        <f>+P30/1000</f>
        <v>1.4511363636363634</v>
      </c>
      <c r="R30" s="204"/>
      <c r="S30" s="205"/>
      <c r="T30" s="205"/>
      <c r="U30" s="205"/>
      <c r="V30" s="206">
        <v>3762</v>
      </c>
      <c r="W30" s="244">
        <f t="shared" si="12"/>
        <v>3762</v>
      </c>
      <c r="X30" s="207">
        <f t="shared" si="13"/>
        <v>1709.9999999999998</v>
      </c>
      <c r="Y30" s="208">
        <f t="shared" si="14"/>
        <v>1.7099999999999997</v>
      </c>
      <c r="Z30" s="209">
        <f t="shared" si="15"/>
        <v>258.86363636363626</v>
      </c>
      <c r="AA30" s="210">
        <f t="shared" si="16"/>
        <v>0.2588636363636363</v>
      </c>
      <c r="AB30" s="211">
        <f t="shared" si="17"/>
        <v>0.17838684416601408</v>
      </c>
      <c r="AD30" s="182"/>
    </row>
    <row r="31" spans="2:30" s="175" customFormat="1" ht="12" customHeight="1" x14ac:dyDescent="0.2">
      <c r="B31" s="194">
        <v>44199</v>
      </c>
      <c r="C31" s="195">
        <v>0.84583333333333333</v>
      </c>
      <c r="D31" s="195">
        <v>0.89513888888888893</v>
      </c>
      <c r="E31" s="258">
        <v>4</v>
      </c>
      <c r="F31" s="276">
        <v>119903</v>
      </c>
      <c r="G31" s="701" t="s">
        <v>147</v>
      </c>
      <c r="H31" s="701"/>
      <c r="I31" s="701" t="s">
        <v>150</v>
      </c>
      <c r="J31" s="701"/>
      <c r="K31" s="702" t="s">
        <v>151</v>
      </c>
      <c r="L31" s="703"/>
      <c r="M31" s="212">
        <v>45</v>
      </c>
      <c r="N31" s="213" t="s">
        <v>32</v>
      </c>
      <c r="O31" s="244">
        <v>10208</v>
      </c>
      <c r="P31" s="207">
        <f t="shared" si="11"/>
        <v>4640</v>
      </c>
      <c r="Q31" s="208">
        <f t="shared" ref="Q31:Q33" si="18">+P31/1000</f>
        <v>4.6399999999999997</v>
      </c>
      <c r="R31" s="204">
        <v>7008</v>
      </c>
      <c r="S31" s="205"/>
      <c r="T31" s="205">
        <v>3200</v>
      </c>
      <c r="U31" s="205"/>
      <c r="V31" s="206"/>
      <c r="W31" s="244">
        <f t="shared" si="12"/>
        <v>10208</v>
      </c>
      <c r="X31" s="207">
        <f t="shared" si="13"/>
        <v>4640</v>
      </c>
      <c r="Y31" s="208">
        <f t="shared" si="14"/>
        <v>4.6399999999999997</v>
      </c>
      <c r="Z31" s="209">
        <f t="shared" si="15"/>
        <v>0</v>
      </c>
      <c r="AA31" s="210">
        <f t="shared" si="16"/>
        <v>0</v>
      </c>
      <c r="AB31" s="211">
        <f t="shared" si="17"/>
        <v>0</v>
      </c>
      <c r="AD31" s="182"/>
    </row>
    <row r="32" spans="2:30" s="175" customFormat="1" ht="12" customHeight="1" x14ac:dyDescent="0.2">
      <c r="B32" s="194">
        <v>44199</v>
      </c>
      <c r="C32" s="195">
        <v>0.85625000000000007</v>
      </c>
      <c r="D32" s="195">
        <v>0.91180555555555554</v>
      </c>
      <c r="E32" s="258">
        <v>4</v>
      </c>
      <c r="F32" s="276">
        <v>1702</v>
      </c>
      <c r="G32" s="701" t="s">
        <v>146</v>
      </c>
      <c r="H32" s="701"/>
      <c r="I32" s="701" t="s">
        <v>148</v>
      </c>
      <c r="J32" s="701"/>
      <c r="K32" s="702" t="s">
        <v>149</v>
      </c>
      <c r="L32" s="703"/>
      <c r="M32" s="212">
        <v>40</v>
      </c>
      <c r="N32" s="213" t="s">
        <v>32</v>
      </c>
      <c r="O32" s="244">
        <v>9660.4</v>
      </c>
      <c r="P32" s="207">
        <f t="shared" si="11"/>
        <v>4391.090909090909</v>
      </c>
      <c r="Q32" s="208">
        <f t="shared" si="18"/>
        <v>4.3910909090909094</v>
      </c>
      <c r="R32" s="204">
        <v>9167.4</v>
      </c>
      <c r="S32" s="205"/>
      <c r="T32" s="205">
        <v>493</v>
      </c>
      <c r="U32" s="205"/>
      <c r="V32" s="206">
        <v>789.6</v>
      </c>
      <c r="W32" s="244">
        <f t="shared" si="12"/>
        <v>10450</v>
      </c>
      <c r="X32" s="207">
        <f t="shared" si="13"/>
        <v>4750</v>
      </c>
      <c r="Y32" s="208">
        <f t="shared" si="14"/>
        <v>4.75</v>
      </c>
      <c r="Z32" s="209">
        <f t="shared" si="15"/>
        <v>358.90909090909099</v>
      </c>
      <c r="AA32" s="210">
        <f t="shared" si="16"/>
        <v>0.35890909090909062</v>
      </c>
      <c r="AB32" s="211">
        <f t="shared" si="17"/>
        <v>8.1735745931845405E-2</v>
      </c>
      <c r="AD32" s="182">
        <f>+AA32/Q32*100</f>
        <v>8.17357459318454</v>
      </c>
    </row>
    <row r="33" spans="2:30" s="175" customFormat="1" ht="12" customHeight="1" thickBot="1" x14ac:dyDescent="0.3">
      <c r="B33" s="214"/>
      <c r="C33" s="215"/>
      <c r="D33" s="215"/>
      <c r="E33" s="216"/>
      <c r="F33" s="253"/>
      <c r="G33" s="759"/>
      <c r="H33" s="759"/>
      <c r="I33" s="759"/>
      <c r="J33" s="759"/>
      <c r="K33" s="744"/>
      <c r="L33" s="745"/>
      <c r="M33" s="217"/>
      <c r="N33" s="218"/>
      <c r="O33" s="222"/>
      <c r="P33" s="223">
        <f t="shared" si="11"/>
        <v>0</v>
      </c>
      <c r="Q33" s="224">
        <f t="shared" si="18"/>
        <v>0</v>
      </c>
      <c r="R33" s="222"/>
      <c r="S33" s="225"/>
      <c r="T33" s="225"/>
      <c r="U33" s="225"/>
      <c r="V33" s="226"/>
      <c r="W33" s="222">
        <f t="shared" si="12"/>
        <v>0</v>
      </c>
      <c r="X33" s="207">
        <f t="shared" si="13"/>
        <v>0</v>
      </c>
      <c r="Y33" s="224">
        <f t="shared" si="14"/>
        <v>0</v>
      </c>
      <c r="Z33" s="227">
        <f t="shared" si="15"/>
        <v>0</v>
      </c>
      <c r="AA33" s="228">
        <f t="shared" si="16"/>
        <v>0</v>
      </c>
      <c r="AB33" s="229" t="e">
        <f>+AA33/Q33</f>
        <v>#DIV/0!</v>
      </c>
    </row>
    <row r="34" spans="2:30" s="175" customFormat="1" ht="12" customHeight="1" x14ac:dyDescent="0.25">
      <c r="B34" s="736" t="s">
        <v>113</v>
      </c>
      <c r="C34" s="737"/>
      <c r="D34" s="737"/>
      <c r="E34" s="737"/>
      <c r="F34" s="737"/>
      <c r="G34" s="737"/>
      <c r="H34" s="737"/>
      <c r="I34" s="737"/>
      <c r="J34" s="737"/>
      <c r="K34" s="737"/>
      <c r="L34" s="737"/>
      <c r="M34" s="737"/>
      <c r="N34" s="738"/>
      <c r="O34" s="798">
        <f t="shared" ref="O34:AA34" si="19">SUM(O27:O33)</f>
        <v>44652.1</v>
      </c>
      <c r="P34" s="796">
        <f t="shared" si="19"/>
        <v>20296.409090909092</v>
      </c>
      <c r="Q34" s="743">
        <f t="shared" si="19"/>
        <v>20.296409090909091</v>
      </c>
      <c r="R34" s="723">
        <f t="shared" si="19"/>
        <v>35006.400000000001</v>
      </c>
      <c r="S34" s="719">
        <f t="shared" si="19"/>
        <v>1850</v>
      </c>
      <c r="T34" s="719">
        <f t="shared" si="19"/>
        <v>3893</v>
      </c>
      <c r="U34" s="719">
        <f t="shared" si="19"/>
        <v>0</v>
      </c>
      <c r="V34" s="721">
        <f t="shared" si="19"/>
        <v>5032.6000000000004</v>
      </c>
      <c r="W34" s="723">
        <f t="shared" si="19"/>
        <v>45782</v>
      </c>
      <c r="X34" s="796">
        <f t="shared" si="19"/>
        <v>20810</v>
      </c>
      <c r="Y34" s="743">
        <f t="shared" si="19"/>
        <v>20.81</v>
      </c>
      <c r="Z34" s="729">
        <f t="shared" si="19"/>
        <v>513.59090909090878</v>
      </c>
      <c r="AA34" s="731">
        <f t="shared" si="19"/>
        <v>0.5135909090909081</v>
      </c>
      <c r="AB34" s="732">
        <f>+AA34/Q34</f>
        <v>2.5304520951982053E-2</v>
      </c>
    </row>
    <row r="35" spans="2:30" s="175" customFormat="1" ht="12" customHeight="1" thickBot="1" x14ac:dyDescent="0.3">
      <c r="B35" s="739"/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741"/>
      <c r="O35" s="799"/>
      <c r="P35" s="797"/>
      <c r="Q35" s="835"/>
      <c r="R35" s="724"/>
      <c r="S35" s="720"/>
      <c r="T35" s="720"/>
      <c r="U35" s="720"/>
      <c r="V35" s="722"/>
      <c r="W35" s="724"/>
      <c r="X35" s="797"/>
      <c r="Y35" s="722"/>
      <c r="Z35" s="730"/>
      <c r="AA35" s="720"/>
      <c r="AB35" s="733"/>
    </row>
    <row r="36" spans="2:30" s="175" customFormat="1" ht="12" customHeight="1" thickBot="1" x14ac:dyDescent="0.3">
      <c r="B36" s="196"/>
      <c r="C36" s="196"/>
      <c r="D36" s="196"/>
      <c r="E36" s="196"/>
      <c r="F36" s="196"/>
      <c r="G36" s="196"/>
      <c r="H36" s="196"/>
      <c r="I36" s="183"/>
      <c r="J36" s="183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</row>
    <row r="37" spans="2:30" s="175" customFormat="1" ht="12" customHeight="1" x14ac:dyDescent="0.25">
      <c r="B37" s="746" t="s">
        <v>114</v>
      </c>
      <c r="C37" s="747"/>
      <c r="D37" s="747"/>
      <c r="E37" s="747"/>
      <c r="F37" s="747"/>
      <c r="G37" s="747"/>
      <c r="H37" s="747"/>
      <c r="I37" s="747"/>
      <c r="J37" s="747"/>
      <c r="K37" s="747"/>
      <c r="L37" s="747"/>
      <c r="M37" s="747"/>
      <c r="N37" s="748"/>
      <c r="O37" s="752">
        <f>+O34+O16</f>
        <v>62194.1</v>
      </c>
      <c r="P37" s="752"/>
      <c r="Q37" s="832">
        <f t="shared" ref="Q37:W37" si="20">+Q34+Q16</f>
        <v>28.270045454545453</v>
      </c>
      <c r="R37" s="752">
        <f t="shared" si="20"/>
        <v>50294.400000000001</v>
      </c>
      <c r="S37" s="752">
        <f t="shared" si="20"/>
        <v>3050</v>
      </c>
      <c r="T37" s="752">
        <f t="shared" si="20"/>
        <v>3893</v>
      </c>
      <c r="U37" s="752">
        <f t="shared" si="20"/>
        <v>0</v>
      </c>
      <c r="V37" s="752">
        <f t="shared" si="20"/>
        <v>5682.6</v>
      </c>
      <c r="W37" s="752">
        <f t="shared" si="20"/>
        <v>62920</v>
      </c>
      <c r="X37" s="752">
        <f t="shared" ref="X37:Y37" si="21">+X34+X16</f>
        <v>28600</v>
      </c>
      <c r="Y37" s="752">
        <f t="shared" si="21"/>
        <v>28.599999999999998</v>
      </c>
      <c r="Z37" s="754"/>
      <c r="AA37" s="756">
        <f>+AA34</f>
        <v>0.5135909090909081</v>
      </c>
      <c r="AB37" s="757">
        <f>+AA37/Q37</f>
        <v>1.8167318121815379E-2</v>
      </c>
    </row>
    <row r="38" spans="2:30" s="175" customFormat="1" ht="12" customHeight="1" thickBot="1" x14ac:dyDescent="0.3">
      <c r="B38" s="749"/>
      <c r="C38" s="750"/>
      <c r="D38" s="750"/>
      <c r="E38" s="750"/>
      <c r="F38" s="750"/>
      <c r="G38" s="750"/>
      <c r="H38" s="750"/>
      <c r="I38" s="750"/>
      <c r="J38" s="750"/>
      <c r="K38" s="750"/>
      <c r="L38" s="750"/>
      <c r="M38" s="750"/>
      <c r="N38" s="751"/>
      <c r="O38" s="753"/>
      <c r="P38" s="753"/>
      <c r="Q38" s="753"/>
      <c r="R38" s="753"/>
      <c r="S38" s="753"/>
      <c r="T38" s="753"/>
      <c r="U38" s="753"/>
      <c r="V38" s="753"/>
      <c r="W38" s="753"/>
      <c r="X38" s="753"/>
      <c r="Y38" s="753"/>
      <c r="Z38" s="755"/>
      <c r="AA38" s="755"/>
      <c r="AB38" s="758"/>
    </row>
    <row r="40" spans="2:30" ht="13.5" thickBot="1" x14ac:dyDescent="0.25"/>
    <row r="41" spans="2:30" s="175" customFormat="1" ht="12" customHeight="1" x14ac:dyDescent="0.25">
      <c r="B41" s="760" t="s">
        <v>31</v>
      </c>
      <c r="C41" s="761"/>
      <c r="D41" s="761"/>
      <c r="E41" s="761"/>
      <c r="F41" s="761"/>
      <c r="G41" s="259" t="s">
        <v>30</v>
      </c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764" t="s">
        <v>29</v>
      </c>
      <c r="U41" s="765"/>
      <c r="V41" s="765"/>
      <c r="W41" s="765"/>
      <c r="X41" s="765"/>
      <c r="Y41" s="766"/>
      <c r="Z41" s="704" t="s">
        <v>39</v>
      </c>
      <c r="AA41" s="705"/>
      <c r="AB41" s="706"/>
    </row>
    <row r="42" spans="2:30" s="175" customFormat="1" ht="12" customHeight="1" x14ac:dyDescent="0.2">
      <c r="B42" s="762"/>
      <c r="C42" s="763"/>
      <c r="D42" s="763"/>
      <c r="E42" s="763"/>
      <c r="F42" s="763"/>
      <c r="G42" s="767" t="s">
        <v>25</v>
      </c>
      <c r="H42" s="768"/>
      <c r="I42" s="768"/>
      <c r="J42" s="768"/>
      <c r="K42" s="768"/>
      <c r="L42" s="768"/>
      <c r="M42" s="768"/>
      <c r="N42" s="768"/>
      <c r="O42" s="768"/>
      <c r="P42" s="768"/>
      <c r="Q42" s="768"/>
      <c r="R42" s="768"/>
      <c r="S42" s="769"/>
      <c r="T42" s="773">
        <v>44200</v>
      </c>
      <c r="U42" s="774"/>
      <c r="V42" s="774"/>
      <c r="W42" s="774"/>
      <c r="X42" s="774"/>
      <c r="Y42" s="775"/>
      <c r="Z42" s="707" t="s">
        <v>40</v>
      </c>
      <c r="AA42" s="708"/>
      <c r="AB42" s="709"/>
      <c r="AD42" s="182"/>
    </row>
    <row r="43" spans="2:30" s="175" customFormat="1" ht="12" customHeight="1" thickBot="1" x14ac:dyDescent="0.25">
      <c r="B43" s="779" t="s">
        <v>28</v>
      </c>
      <c r="C43" s="780"/>
      <c r="D43" s="780"/>
      <c r="E43" s="780"/>
      <c r="F43" s="780"/>
      <c r="G43" s="770"/>
      <c r="H43" s="771"/>
      <c r="I43" s="771"/>
      <c r="J43" s="771"/>
      <c r="K43" s="771"/>
      <c r="L43" s="771"/>
      <c r="M43" s="771"/>
      <c r="N43" s="771"/>
      <c r="O43" s="771"/>
      <c r="P43" s="771"/>
      <c r="Q43" s="771"/>
      <c r="R43" s="771"/>
      <c r="S43" s="772"/>
      <c r="T43" s="776"/>
      <c r="U43" s="777"/>
      <c r="V43" s="777"/>
      <c r="W43" s="777"/>
      <c r="X43" s="777"/>
      <c r="Y43" s="778"/>
      <c r="Z43" s="710"/>
      <c r="AA43" s="711"/>
      <c r="AB43" s="712"/>
      <c r="AD43" s="182"/>
    </row>
    <row r="44" spans="2:30" s="175" customFormat="1" ht="12" customHeight="1" thickBot="1" x14ac:dyDescent="0.25"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4"/>
      <c r="S44" s="185"/>
      <c r="T44" s="186"/>
      <c r="U44" s="187"/>
      <c r="V44" s="188"/>
      <c r="W44" s="188"/>
      <c r="X44" s="183"/>
      <c r="Y44" s="183"/>
      <c r="Z44" s="183"/>
      <c r="AA44" s="183"/>
      <c r="AB44" s="183"/>
      <c r="AD44" s="182"/>
    </row>
    <row r="45" spans="2:30" s="175" customFormat="1" ht="12" customHeight="1" thickBot="1" x14ac:dyDescent="0.25">
      <c r="B45" s="781" t="s">
        <v>27</v>
      </c>
      <c r="C45" s="782"/>
      <c r="D45" s="782"/>
      <c r="E45" s="783"/>
      <c r="F45" s="257" t="s">
        <v>26</v>
      </c>
      <c r="G45" s="713" t="s">
        <v>44</v>
      </c>
      <c r="H45" s="714"/>
      <c r="I45" s="714"/>
      <c r="J45" s="714"/>
      <c r="K45" s="714"/>
      <c r="L45" s="714"/>
      <c r="M45" s="713" t="s">
        <v>106</v>
      </c>
      <c r="N45" s="715"/>
      <c r="O45" s="713" t="s">
        <v>110</v>
      </c>
      <c r="P45" s="714"/>
      <c r="Q45" s="715"/>
      <c r="R45" s="784" t="s">
        <v>108</v>
      </c>
      <c r="S45" s="785"/>
      <c r="T45" s="785"/>
      <c r="U45" s="785"/>
      <c r="V45" s="785"/>
      <c r="W45" s="785"/>
      <c r="X45" s="785"/>
      <c r="Y45" s="786"/>
      <c r="Z45" s="713" t="s">
        <v>23</v>
      </c>
      <c r="AA45" s="714"/>
      <c r="AB45" s="715"/>
      <c r="AD45" s="182"/>
    </row>
    <row r="46" spans="2:30" s="175" customFormat="1" ht="12" customHeight="1" thickBot="1" x14ac:dyDescent="0.25">
      <c r="B46" s="189" t="s">
        <v>13</v>
      </c>
      <c r="C46" s="190" t="s">
        <v>22</v>
      </c>
      <c r="D46" s="191" t="s">
        <v>22</v>
      </c>
      <c r="E46" s="190" t="s">
        <v>21</v>
      </c>
      <c r="F46" s="198" t="s">
        <v>20</v>
      </c>
      <c r="G46" s="716"/>
      <c r="H46" s="717"/>
      <c r="I46" s="717"/>
      <c r="J46" s="717"/>
      <c r="K46" s="717"/>
      <c r="L46" s="717"/>
      <c r="M46" s="716" t="s">
        <v>107</v>
      </c>
      <c r="N46" s="718"/>
      <c r="O46" s="716" t="s">
        <v>111</v>
      </c>
      <c r="P46" s="717"/>
      <c r="Q46" s="718"/>
      <c r="R46" s="787" t="s">
        <v>112</v>
      </c>
      <c r="S46" s="788"/>
      <c r="T46" s="788"/>
      <c r="U46" s="788"/>
      <c r="V46" s="789"/>
      <c r="W46" s="790" t="s">
        <v>109</v>
      </c>
      <c r="X46" s="791"/>
      <c r="Y46" s="792"/>
      <c r="Z46" s="716" t="s">
        <v>17</v>
      </c>
      <c r="AA46" s="717"/>
      <c r="AB46" s="718"/>
      <c r="AD46" s="182"/>
    </row>
    <row r="47" spans="2:30" s="175" customFormat="1" ht="12" customHeight="1" thickBot="1" x14ac:dyDescent="0.25">
      <c r="B47" s="189">
        <v>2021</v>
      </c>
      <c r="C47" s="199" t="s">
        <v>16</v>
      </c>
      <c r="D47" s="200" t="s">
        <v>15</v>
      </c>
      <c r="E47" s="190" t="s">
        <v>14</v>
      </c>
      <c r="F47" s="238" t="s">
        <v>14</v>
      </c>
      <c r="G47" s="734" t="s">
        <v>33</v>
      </c>
      <c r="H47" s="734"/>
      <c r="I47" s="734" t="s">
        <v>12</v>
      </c>
      <c r="J47" s="734"/>
      <c r="K47" s="734" t="s">
        <v>11</v>
      </c>
      <c r="L47" s="735"/>
      <c r="M47" s="256" t="s">
        <v>41</v>
      </c>
      <c r="N47" s="239" t="s">
        <v>9</v>
      </c>
      <c r="O47" s="192" t="s">
        <v>37</v>
      </c>
      <c r="P47" s="240" t="s">
        <v>8</v>
      </c>
      <c r="Q47" s="193" t="s">
        <v>7</v>
      </c>
      <c r="R47" s="192" t="s">
        <v>99</v>
      </c>
      <c r="S47" s="241" t="s">
        <v>100</v>
      </c>
      <c r="T47" s="241" t="s">
        <v>48</v>
      </c>
      <c r="U47" s="241" t="s">
        <v>104</v>
      </c>
      <c r="V47" s="239" t="s">
        <v>101</v>
      </c>
      <c r="W47" s="238" t="s">
        <v>37</v>
      </c>
      <c r="X47" s="255" t="s">
        <v>8</v>
      </c>
      <c r="Y47" s="242" t="s">
        <v>7</v>
      </c>
      <c r="Z47" s="238" t="s">
        <v>8</v>
      </c>
      <c r="AA47" s="255" t="s">
        <v>7</v>
      </c>
      <c r="AB47" s="242" t="s">
        <v>6</v>
      </c>
      <c r="AD47" s="182"/>
    </row>
    <row r="48" spans="2:30" s="175" customFormat="1" ht="12" customHeight="1" x14ac:dyDescent="0.2">
      <c r="B48" s="201">
        <v>44200</v>
      </c>
      <c r="C48" s="202">
        <v>0.8041666666666667</v>
      </c>
      <c r="D48" s="202">
        <v>0.87708333333333333</v>
      </c>
      <c r="E48" s="203">
        <v>4</v>
      </c>
      <c r="F48" s="283" t="s">
        <v>180</v>
      </c>
      <c r="G48" s="701" t="s">
        <v>139</v>
      </c>
      <c r="H48" s="701"/>
      <c r="I48" s="701" t="s">
        <v>140</v>
      </c>
      <c r="J48" s="701"/>
      <c r="K48" s="702" t="s">
        <v>141</v>
      </c>
      <c r="L48" s="703"/>
      <c r="M48" s="230">
        <v>46</v>
      </c>
      <c r="N48" s="231" t="s">
        <v>32</v>
      </c>
      <c r="O48" s="243">
        <v>11062</v>
      </c>
      <c r="P48" s="219">
        <f t="shared" ref="P48:P56" si="22">+O48/2.2</f>
        <v>5028.181818181818</v>
      </c>
      <c r="Q48" s="233">
        <f>+P48/1000</f>
        <v>5.0281818181818183</v>
      </c>
      <c r="R48" s="232">
        <v>10000</v>
      </c>
      <c r="S48" s="234">
        <v>1062</v>
      </c>
      <c r="T48" s="234"/>
      <c r="U48" s="234"/>
      <c r="V48" s="235">
        <v>180</v>
      </c>
      <c r="W48" s="243">
        <f t="shared" ref="W48:W56" si="23">+V48+U48+T48+S48+R48</f>
        <v>11242</v>
      </c>
      <c r="X48" s="207">
        <f t="shared" ref="X48:X56" si="24">+W48/2.2</f>
        <v>5110</v>
      </c>
      <c r="Y48" s="233">
        <f t="shared" ref="Y48:Y56" si="25">+X48/1000</f>
        <v>5.1100000000000003</v>
      </c>
      <c r="Z48" s="236">
        <f t="shared" ref="Z48:Z56" si="26">+X48-P48</f>
        <v>81.818181818181984</v>
      </c>
      <c r="AA48" s="220">
        <f t="shared" ref="AA48:AA56" si="27">+Y48-Q48</f>
        <v>8.1818181818182012E-2</v>
      </c>
      <c r="AB48" s="237">
        <f t="shared" ref="AB48:AB55" si="28">+AA48/Q48</f>
        <v>1.6271921894774943E-2</v>
      </c>
      <c r="AD48" s="182"/>
    </row>
    <row r="49" spans="2:30" s="175" customFormat="1" ht="12" customHeight="1" x14ac:dyDescent="0.2">
      <c r="B49" s="194">
        <v>44200</v>
      </c>
      <c r="C49" s="195">
        <v>0.85277777777777775</v>
      </c>
      <c r="D49" s="195">
        <v>0.87569444444444444</v>
      </c>
      <c r="E49" s="258">
        <v>4</v>
      </c>
      <c r="F49" s="252">
        <v>26246</v>
      </c>
      <c r="G49" s="701" t="s">
        <v>181</v>
      </c>
      <c r="H49" s="701"/>
      <c r="I49" s="701" t="s">
        <v>182</v>
      </c>
      <c r="J49" s="701"/>
      <c r="K49" s="702" t="s">
        <v>183</v>
      </c>
      <c r="L49" s="703"/>
      <c r="M49" s="281">
        <v>52</v>
      </c>
      <c r="N49" s="282" t="s">
        <v>52</v>
      </c>
      <c r="O49" s="244">
        <v>2244</v>
      </c>
      <c r="P49" s="207">
        <f t="shared" si="22"/>
        <v>1019.9999999999999</v>
      </c>
      <c r="Q49" s="208">
        <f>+P49/1000</f>
        <v>1.0199999999999998</v>
      </c>
      <c r="R49" s="204"/>
      <c r="S49" s="205">
        <v>2244</v>
      </c>
      <c r="T49" s="205"/>
      <c r="U49" s="205"/>
      <c r="V49" s="206"/>
      <c r="W49" s="244">
        <f t="shared" si="23"/>
        <v>2244</v>
      </c>
      <c r="X49" s="207">
        <f t="shared" si="24"/>
        <v>1019.9999999999999</v>
      </c>
      <c r="Y49" s="208">
        <f t="shared" si="25"/>
        <v>1.0199999999999998</v>
      </c>
      <c r="Z49" s="209">
        <f t="shared" si="26"/>
        <v>0</v>
      </c>
      <c r="AA49" s="210">
        <f t="shared" si="27"/>
        <v>0</v>
      </c>
      <c r="AB49" s="211">
        <f t="shared" si="28"/>
        <v>0</v>
      </c>
      <c r="AD49" s="182"/>
    </row>
    <row r="50" spans="2:30" s="175" customFormat="1" ht="12" customHeight="1" x14ac:dyDescent="0.2">
      <c r="B50" s="194">
        <v>44200</v>
      </c>
      <c r="C50" s="195">
        <v>0.85416666666666663</v>
      </c>
      <c r="D50" s="195">
        <v>0.87847222222222221</v>
      </c>
      <c r="E50" s="258">
        <v>4</v>
      </c>
      <c r="F50" s="252">
        <v>2213</v>
      </c>
      <c r="G50" s="701" t="s">
        <v>186</v>
      </c>
      <c r="H50" s="701"/>
      <c r="I50" s="701" t="s">
        <v>184</v>
      </c>
      <c r="J50" s="701"/>
      <c r="K50" s="702" t="s">
        <v>185</v>
      </c>
      <c r="L50" s="703"/>
      <c r="M50" s="281">
        <v>57</v>
      </c>
      <c r="N50" s="282" t="s">
        <v>52</v>
      </c>
      <c r="O50" s="244">
        <v>35.200000000000003</v>
      </c>
      <c r="P50" s="207">
        <f t="shared" si="22"/>
        <v>16</v>
      </c>
      <c r="Q50" s="208">
        <f>+P50/1000</f>
        <v>1.6E-2</v>
      </c>
      <c r="R50" s="204"/>
      <c r="S50" s="205">
        <v>35.200000000000003</v>
      </c>
      <c r="T50" s="205"/>
      <c r="U50" s="205"/>
      <c r="V50" s="206">
        <v>50</v>
      </c>
      <c r="W50" s="204">
        <f t="shared" si="23"/>
        <v>85.2</v>
      </c>
      <c r="X50" s="289">
        <f>+W50/2.2</f>
        <v>38.727272727272727</v>
      </c>
      <c r="Y50" s="812">
        <f>(X50+X51+X52)/1000</f>
        <v>1.55</v>
      </c>
      <c r="Z50" s="806">
        <f>(X50+X51+X52)-P50-P51-P52</f>
        <v>234.00000000000006</v>
      </c>
      <c r="AA50" s="809">
        <f>(Y50+Y51+Y52)-Q50-Q51-Q52</f>
        <v>0.2340000000000001</v>
      </c>
      <c r="AB50" s="815">
        <f>+AA50/SUM(Q50:Q52)</f>
        <v>0.17781155015197578</v>
      </c>
      <c r="AD50" s="182"/>
    </row>
    <row r="51" spans="2:30" s="175" customFormat="1" ht="12" customHeight="1" x14ac:dyDescent="0.2">
      <c r="B51" s="194">
        <v>44200</v>
      </c>
      <c r="C51" s="195">
        <v>0.85416666666666663</v>
      </c>
      <c r="D51" s="195">
        <v>0.87847222222222221</v>
      </c>
      <c r="E51" s="258">
        <v>4</v>
      </c>
      <c r="F51" s="252">
        <v>720</v>
      </c>
      <c r="G51" s="701" t="s">
        <v>187</v>
      </c>
      <c r="H51" s="701"/>
      <c r="I51" s="701" t="s">
        <v>184</v>
      </c>
      <c r="J51" s="701"/>
      <c r="K51" s="702" t="s">
        <v>185</v>
      </c>
      <c r="L51" s="703"/>
      <c r="M51" s="281">
        <v>59</v>
      </c>
      <c r="N51" s="282" t="s">
        <v>52</v>
      </c>
      <c r="O51" s="244">
        <v>2040</v>
      </c>
      <c r="P51" s="207">
        <f t="shared" si="22"/>
        <v>927.27272727272725</v>
      </c>
      <c r="Q51" s="208">
        <f>+P51/1000</f>
        <v>0.92727272727272725</v>
      </c>
      <c r="R51" s="204"/>
      <c r="S51" s="205">
        <v>2040</v>
      </c>
      <c r="T51" s="205"/>
      <c r="U51" s="205"/>
      <c r="V51" s="206">
        <v>414.8</v>
      </c>
      <c r="W51" s="204">
        <f t="shared" si="23"/>
        <v>2454.8000000000002</v>
      </c>
      <c r="X51" s="289">
        <f>+W51/2.2</f>
        <v>1115.8181818181818</v>
      </c>
      <c r="Y51" s="813"/>
      <c r="Z51" s="807"/>
      <c r="AA51" s="810"/>
      <c r="AB51" s="816"/>
      <c r="AD51" s="182"/>
    </row>
    <row r="52" spans="2:30" s="175" customFormat="1" ht="12" customHeight="1" x14ac:dyDescent="0.2">
      <c r="B52" s="194">
        <v>44200</v>
      </c>
      <c r="C52" s="195">
        <v>0.85416666666666663</v>
      </c>
      <c r="D52" s="195">
        <v>0.87847222222222221</v>
      </c>
      <c r="E52" s="258">
        <v>4</v>
      </c>
      <c r="F52" s="252">
        <v>909</v>
      </c>
      <c r="G52" s="701" t="s">
        <v>188</v>
      </c>
      <c r="H52" s="701"/>
      <c r="I52" s="701" t="s">
        <v>184</v>
      </c>
      <c r="J52" s="701"/>
      <c r="K52" s="702" t="s">
        <v>185</v>
      </c>
      <c r="L52" s="703"/>
      <c r="M52" s="281">
        <v>61</v>
      </c>
      <c r="N52" s="282" t="s">
        <v>52</v>
      </c>
      <c r="O52" s="244">
        <v>820</v>
      </c>
      <c r="P52" s="207">
        <f t="shared" si="22"/>
        <v>372.72727272727269</v>
      </c>
      <c r="Q52" s="208">
        <f t="shared" ref="Q52:Q56" si="29">+P52/1000</f>
        <v>0.37272727272727268</v>
      </c>
      <c r="R52" s="204"/>
      <c r="S52" s="205">
        <v>820</v>
      </c>
      <c r="T52" s="205"/>
      <c r="U52" s="205"/>
      <c r="V52" s="206">
        <v>50</v>
      </c>
      <c r="W52" s="204">
        <f t="shared" si="23"/>
        <v>870</v>
      </c>
      <c r="X52" s="289">
        <f>+W52/2.2</f>
        <v>395.45454545454544</v>
      </c>
      <c r="Y52" s="814"/>
      <c r="Z52" s="808"/>
      <c r="AA52" s="811"/>
      <c r="AB52" s="817"/>
      <c r="AD52" s="182"/>
    </row>
    <row r="53" spans="2:30" s="175" customFormat="1" ht="12" customHeight="1" x14ac:dyDescent="0.2">
      <c r="B53" s="194">
        <v>44200</v>
      </c>
      <c r="C53" s="195">
        <v>0.90972222222222221</v>
      </c>
      <c r="D53" s="195">
        <v>0.93125000000000002</v>
      </c>
      <c r="E53" s="258">
        <v>4</v>
      </c>
      <c r="F53" s="252">
        <v>5141</v>
      </c>
      <c r="G53" s="701" t="s">
        <v>192</v>
      </c>
      <c r="H53" s="701"/>
      <c r="I53" s="701" t="s">
        <v>193</v>
      </c>
      <c r="J53" s="701"/>
      <c r="K53" s="702" t="s">
        <v>194</v>
      </c>
      <c r="L53" s="703"/>
      <c r="M53" s="281">
        <v>85</v>
      </c>
      <c r="N53" s="282" t="s">
        <v>115</v>
      </c>
      <c r="O53" s="244">
        <v>71522</v>
      </c>
      <c r="P53" s="207">
        <f t="shared" si="22"/>
        <v>32509.999999999996</v>
      </c>
      <c r="Q53" s="208">
        <f t="shared" si="29"/>
        <v>32.51</v>
      </c>
      <c r="R53" s="204">
        <v>65648</v>
      </c>
      <c r="S53" s="205">
        <v>4500</v>
      </c>
      <c r="T53" s="205"/>
      <c r="U53" s="205"/>
      <c r="V53" s="206">
        <v>1000</v>
      </c>
      <c r="W53" s="244">
        <f t="shared" si="23"/>
        <v>71148</v>
      </c>
      <c r="X53" s="207">
        <f t="shared" si="24"/>
        <v>32339.999999999996</v>
      </c>
      <c r="Y53" s="208">
        <f t="shared" si="25"/>
        <v>32.339999999999996</v>
      </c>
      <c r="Z53" s="209">
        <f t="shared" si="26"/>
        <v>-170</v>
      </c>
      <c r="AA53" s="210">
        <f t="shared" si="27"/>
        <v>-0.17000000000000171</v>
      </c>
      <c r="AB53" s="211">
        <f t="shared" si="28"/>
        <v>-5.2291602583820892E-3</v>
      </c>
      <c r="AD53" s="182">
        <f>+AA53/Q53*100</f>
        <v>-0.52291602583820895</v>
      </c>
    </row>
    <row r="54" spans="2:30" s="175" customFormat="1" ht="12" customHeight="1" x14ac:dyDescent="0.2">
      <c r="B54" s="194">
        <v>44200</v>
      </c>
      <c r="C54" s="195">
        <v>0.96388888888888891</v>
      </c>
      <c r="D54" s="195">
        <v>0.98958333333333337</v>
      </c>
      <c r="E54" s="258">
        <v>4</v>
      </c>
      <c r="F54" s="252">
        <v>26248</v>
      </c>
      <c r="G54" s="701" t="s">
        <v>50</v>
      </c>
      <c r="H54" s="701"/>
      <c r="I54" s="701" t="s">
        <v>53</v>
      </c>
      <c r="J54" s="701"/>
      <c r="K54" s="702" t="s">
        <v>49</v>
      </c>
      <c r="L54" s="703"/>
      <c r="M54" s="212">
        <v>40</v>
      </c>
      <c r="N54" s="213" t="s">
        <v>32</v>
      </c>
      <c r="O54" s="244">
        <v>13640</v>
      </c>
      <c r="P54" s="207">
        <f t="shared" si="22"/>
        <v>6199.9999999999991</v>
      </c>
      <c r="Q54" s="208">
        <f t="shared" si="29"/>
        <v>6.1999999999999993</v>
      </c>
      <c r="R54" s="204">
        <v>12590</v>
      </c>
      <c r="S54" s="205">
        <v>1000</v>
      </c>
      <c r="T54" s="205"/>
      <c r="U54" s="205"/>
      <c r="V54" s="206">
        <v>50</v>
      </c>
      <c r="W54" s="244">
        <f t="shared" si="23"/>
        <v>13640</v>
      </c>
      <c r="X54" s="207">
        <f t="shared" si="24"/>
        <v>6199.9999999999991</v>
      </c>
      <c r="Y54" s="208">
        <f t="shared" si="25"/>
        <v>6.1999999999999993</v>
      </c>
      <c r="Z54" s="209">
        <f t="shared" si="26"/>
        <v>0</v>
      </c>
      <c r="AA54" s="210">
        <f t="shared" si="27"/>
        <v>0</v>
      </c>
      <c r="AB54" s="211">
        <f t="shared" si="28"/>
        <v>0</v>
      </c>
      <c r="AD54" s="182"/>
    </row>
    <row r="55" spans="2:30" s="175" customFormat="1" ht="12" customHeight="1" x14ac:dyDescent="0.2">
      <c r="B55" s="194">
        <v>44201</v>
      </c>
      <c r="C55" s="195">
        <v>0.25416666666666665</v>
      </c>
      <c r="D55" s="195">
        <v>0.27916666666666667</v>
      </c>
      <c r="E55" s="258">
        <v>4</v>
      </c>
      <c r="F55" s="252">
        <v>5142</v>
      </c>
      <c r="G55" s="701" t="s">
        <v>192</v>
      </c>
      <c r="H55" s="701"/>
      <c r="I55" s="701" t="s">
        <v>203</v>
      </c>
      <c r="J55" s="701"/>
      <c r="K55" s="702" t="s">
        <v>204</v>
      </c>
      <c r="L55" s="703"/>
      <c r="M55" s="281">
        <v>83</v>
      </c>
      <c r="N55" s="282" t="s">
        <v>115</v>
      </c>
      <c r="O55" s="244">
        <v>75350</v>
      </c>
      <c r="P55" s="207">
        <f t="shared" si="22"/>
        <v>34250</v>
      </c>
      <c r="Q55" s="208">
        <f t="shared" si="29"/>
        <v>34.25</v>
      </c>
      <c r="R55" s="204">
        <v>71616</v>
      </c>
      <c r="S55" s="205">
        <v>3000</v>
      </c>
      <c r="T55" s="205"/>
      <c r="U55" s="205"/>
      <c r="V55" s="206">
        <v>800</v>
      </c>
      <c r="W55" s="204">
        <f t="shared" si="23"/>
        <v>75416</v>
      </c>
      <c r="X55" s="207">
        <f t="shared" si="24"/>
        <v>34280</v>
      </c>
      <c r="Y55" s="208">
        <f t="shared" si="25"/>
        <v>34.28</v>
      </c>
      <c r="Z55" s="209">
        <f t="shared" si="26"/>
        <v>30</v>
      </c>
      <c r="AA55" s="210">
        <f t="shared" si="27"/>
        <v>3.0000000000001137E-2</v>
      </c>
      <c r="AB55" s="211">
        <f t="shared" si="28"/>
        <v>8.7591240875915723E-4</v>
      </c>
      <c r="AD55" s="182"/>
    </row>
    <row r="56" spans="2:30" s="175" customFormat="1" ht="12" customHeight="1" thickBot="1" x14ac:dyDescent="0.3">
      <c r="B56" s="214"/>
      <c r="C56" s="215"/>
      <c r="D56" s="215"/>
      <c r="E56" s="216"/>
      <c r="F56" s="253"/>
      <c r="G56" s="759"/>
      <c r="H56" s="759"/>
      <c r="I56" s="759"/>
      <c r="J56" s="759"/>
      <c r="K56" s="744"/>
      <c r="L56" s="745"/>
      <c r="M56" s="217"/>
      <c r="N56" s="218"/>
      <c r="O56" s="222"/>
      <c r="P56" s="223">
        <f t="shared" si="22"/>
        <v>0</v>
      </c>
      <c r="Q56" s="224">
        <f t="shared" si="29"/>
        <v>0</v>
      </c>
      <c r="R56" s="222"/>
      <c r="S56" s="225"/>
      <c r="T56" s="225"/>
      <c r="U56" s="225"/>
      <c r="V56" s="226"/>
      <c r="W56" s="222">
        <f t="shared" si="23"/>
        <v>0</v>
      </c>
      <c r="X56" s="207">
        <f t="shared" si="24"/>
        <v>0</v>
      </c>
      <c r="Y56" s="224">
        <f t="shared" si="25"/>
        <v>0</v>
      </c>
      <c r="Z56" s="227">
        <f t="shared" si="26"/>
        <v>0</v>
      </c>
      <c r="AA56" s="228">
        <f t="shared" si="27"/>
        <v>0</v>
      </c>
      <c r="AB56" s="229" t="e">
        <f>+AA56/Q56</f>
        <v>#DIV/0!</v>
      </c>
    </row>
    <row r="57" spans="2:30" s="175" customFormat="1" ht="12" customHeight="1" x14ac:dyDescent="0.25">
      <c r="B57" s="736" t="s">
        <v>113</v>
      </c>
      <c r="C57" s="737"/>
      <c r="D57" s="737"/>
      <c r="E57" s="737"/>
      <c r="F57" s="737"/>
      <c r="G57" s="737"/>
      <c r="H57" s="737"/>
      <c r="I57" s="737"/>
      <c r="J57" s="737"/>
      <c r="K57" s="737"/>
      <c r="L57" s="737"/>
      <c r="M57" s="737"/>
      <c r="N57" s="738"/>
      <c r="O57" s="798">
        <f t="shared" ref="O57:AA57" si="30">SUM(O48:O56)</f>
        <v>176713.2</v>
      </c>
      <c r="P57" s="796">
        <f t="shared" si="30"/>
        <v>80324.181818181823</v>
      </c>
      <c r="Q57" s="802">
        <f t="shared" si="30"/>
        <v>80.324181818181813</v>
      </c>
      <c r="R57" s="723">
        <f t="shared" si="30"/>
        <v>159854</v>
      </c>
      <c r="S57" s="719">
        <f t="shared" si="30"/>
        <v>14701.2</v>
      </c>
      <c r="T57" s="719">
        <f t="shared" si="30"/>
        <v>0</v>
      </c>
      <c r="U57" s="719">
        <f t="shared" si="30"/>
        <v>0</v>
      </c>
      <c r="V57" s="721">
        <f t="shared" si="30"/>
        <v>2544.8000000000002</v>
      </c>
      <c r="W57" s="723">
        <f t="shared" si="30"/>
        <v>177100</v>
      </c>
      <c r="X57" s="796">
        <f t="shared" si="30"/>
        <v>80500</v>
      </c>
      <c r="Y57" s="743">
        <f t="shared" si="30"/>
        <v>80.5</v>
      </c>
      <c r="Z57" s="729">
        <f t="shared" si="30"/>
        <v>175.81818181818204</v>
      </c>
      <c r="AA57" s="731">
        <f t="shared" si="30"/>
        <v>0.17581818181818154</v>
      </c>
      <c r="AB57" s="732">
        <f>+AA57/Q57</f>
        <v>2.1888574254781161E-3</v>
      </c>
    </row>
    <row r="58" spans="2:30" s="175" customFormat="1" ht="12" customHeight="1" thickBot="1" x14ac:dyDescent="0.3">
      <c r="B58" s="739"/>
      <c r="C58" s="740"/>
      <c r="D58" s="740"/>
      <c r="E58" s="740"/>
      <c r="F58" s="740"/>
      <c r="G58" s="740"/>
      <c r="H58" s="740"/>
      <c r="I58" s="740"/>
      <c r="J58" s="740"/>
      <c r="K58" s="740"/>
      <c r="L58" s="740"/>
      <c r="M58" s="740"/>
      <c r="N58" s="741"/>
      <c r="O58" s="799"/>
      <c r="P58" s="797"/>
      <c r="Q58" s="834"/>
      <c r="R58" s="724"/>
      <c r="S58" s="720"/>
      <c r="T58" s="720"/>
      <c r="U58" s="720"/>
      <c r="V58" s="722"/>
      <c r="W58" s="724"/>
      <c r="X58" s="797"/>
      <c r="Y58" s="722"/>
      <c r="Z58" s="730"/>
      <c r="AA58" s="720"/>
      <c r="AB58" s="733"/>
    </row>
    <row r="59" spans="2:30" s="175" customFormat="1" ht="12" customHeight="1" thickBot="1" x14ac:dyDescent="0.3">
      <c r="B59" s="196"/>
      <c r="C59" s="196"/>
      <c r="D59" s="196"/>
      <c r="E59" s="196"/>
      <c r="F59" s="196"/>
      <c r="G59" s="196"/>
      <c r="H59" s="196"/>
      <c r="I59" s="183"/>
      <c r="J59" s="183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  <c r="AB59" s="221"/>
    </row>
    <row r="60" spans="2:30" s="175" customFormat="1" ht="12" customHeight="1" x14ac:dyDescent="0.25">
      <c r="B60" s="746" t="s">
        <v>114</v>
      </c>
      <c r="C60" s="747"/>
      <c r="D60" s="747"/>
      <c r="E60" s="747"/>
      <c r="F60" s="747"/>
      <c r="G60" s="747"/>
      <c r="H60" s="747"/>
      <c r="I60" s="747"/>
      <c r="J60" s="747"/>
      <c r="K60" s="747"/>
      <c r="L60" s="747"/>
      <c r="M60" s="747"/>
      <c r="N60" s="748"/>
      <c r="O60" s="752">
        <f>+O57+O37</f>
        <v>238907.30000000002</v>
      </c>
      <c r="P60" s="752"/>
      <c r="Q60" s="752">
        <f t="shared" ref="Q60:W60" si="31">+Q57+Q37</f>
        <v>108.59422727272727</v>
      </c>
      <c r="R60" s="752">
        <f t="shared" si="31"/>
        <v>210148.4</v>
      </c>
      <c r="S60" s="752">
        <f t="shared" si="31"/>
        <v>17751.2</v>
      </c>
      <c r="T60" s="752">
        <f t="shared" si="31"/>
        <v>3893</v>
      </c>
      <c r="U60" s="752">
        <f t="shared" si="31"/>
        <v>0</v>
      </c>
      <c r="V60" s="752">
        <f t="shared" si="31"/>
        <v>8227.4000000000015</v>
      </c>
      <c r="W60" s="752">
        <f t="shared" si="31"/>
        <v>240020</v>
      </c>
      <c r="X60" s="752">
        <f t="shared" ref="X60:Y60" si="32">+X57+X37</f>
        <v>109100</v>
      </c>
      <c r="Y60" s="752">
        <f t="shared" si="32"/>
        <v>109.1</v>
      </c>
      <c r="Z60" s="754"/>
      <c r="AA60" s="756">
        <f>+AA57</f>
        <v>0.17581818181818154</v>
      </c>
      <c r="AB60" s="757">
        <f>+AA60/Q60</f>
        <v>1.6190380118146219E-3</v>
      </c>
    </row>
    <row r="61" spans="2:30" s="175" customFormat="1" ht="12" customHeight="1" thickBot="1" x14ac:dyDescent="0.3">
      <c r="B61" s="749"/>
      <c r="C61" s="750"/>
      <c r="D61" s="750"/>
      <c r="E61" s="750"/>
      <c r="F61" s="750"/>
      <c r="G61" s="750"/>
      <c r="H61" s="750"/>
      <c r="I61" s="750"/>
      <c r="J61" s="750"/>
      <c r="K61" s="750"/>
      <c r="L61" s="750"/>
      <c r="M61" s="750"/>
      <c r="N61" s="751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Y61" s="753"/>
      <c r="Z61" s="755"/>
      <c r="AA61" s="755"/>
      <c r="AB61" s="758"/>
    </row>
    <row r="63" spans="2:30" ht="13.5" thickBot="1" x14ac:dyDescent="0.25"/>
    <row r="64" spans="2:30" s="175" customFormat="1" ht="12" customHeight="1" x14ac:dyDescent="0.25">
      <c r="B64" s="760" t="s">
        <v>31</v>
      </c>
      <c r="C64" s="761"/>
      <c r="D64" s="761"/>
      <c r="E64" s="761"/>
      <c r="F64" s="761"/>
      <c r="G64" s="259" t="s">
        <v>30</v>
      </c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764" t="s">
        <v>29</v>
      </c>
      <c r="U64" s="765"/>
      <c r="V64" s="765"/>
      <c r="W64" s="765"/>
      <c r="X64" s="765"/>
      <c r="Y64" s="766"/>
      <c r="Z64" s="704" t="s">
        <v>39</v>
      </c>
      <c r="AA64" s="705"/>
      <c r="AB64" s="706"/>
    </row>
    <row r="65" spans="2:32" s="175" customFormat="1" ht="12" customHeight="1" x14ac:dyDescent="0.2">
      <c r="B65" s="762"/>
      <c r="C65" s="763"/>
      <c r="D65" s="763"/>
      <c r="E65" s="763"/>
      <c r="F65" s="763"/>
      <c r="G65" s="767" t="s">
        <v>25</v>
      </c>
      <c r="H65" s="768"/>
      <c r="I65" s="768"/>
      <c r="J65" s="768"/>
      <c r="K65" s="768"/>
      <c r="L65" s="768"/>
      <c r="M65" s="768"/>
      <c r="N65" s="768"/>
      <c r="O65" s="768"/>
      <c r="P65" s="768"/>
      <c r="Q65" s="768"/>
      <c r="R65" s="768"/>
      <c r="S65" s="769"/>
      <c r="T65" s="773">
        <v>44201</v>
      </c>
      <c r="U65" s="774"/>
      <c r="V65" s="774"/>
      <c r="W65" s="774"/>
      <c r="X65" s="774"/>
      <c r="Y65" s="775"/>
      <c r="Z65" s="707" t="s">
        <v>40</v>
      </c>
      <c r="AA65" s="708"/>
      <c r="AB65" s="709"/>
      <c r="AD65" s="182"/>
    </row>
    <row r="66" spans="2:32" s="175" customFormat="1" ht="12" customHeight="1" thickBot="1" x14ac:dyDescent="0.25">
      <c r="B66" s="779" t="s">
        <v>28</v>
      </c>
      <c r="C66" s="780"/>
      <c r="D66" s="780"/>
      <c r="E66" s="780"/>
      <c r="F66" s="780"/>
      <c r="G66" s="770"/>
      <c r="H66" s="771"/>
      <c r="I66" s="771"/>
      <c r="J66" s="771"/>
      <c r="K66" s="771"/>
      <c r="L66" s="771"/>
      <c r="M66" s="771"/>
      <c r="N66" s="771"/>
      <c r="O66" s="771"/>
      <c r="P66" s="771"/>
      <c r="Q66" s="771"/>
      <c r="R66" s="771"/>
      <c r="S66" s="772"/>
      <c r="T66" s="776"/>
      <c r="U66" s="777"/>
      <c r="V66" s="777"/>
      <c r="W66" s="777"/>
      <c r="X66" s="777"/>
      <c r="Y66" s="778"/>
      <c r="Z66" s="710"/>
      <c r="AA66" s="711"/>
      <c r="AB66" s="712"/>
      <c r="AD66" s="182"/>
    </row>
    <row r="67" spans="2:32" s="175" customFormat="1" ht="12" customHeight="1" thickBot="1" x14ac:dyDescent="0.25"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4"/>
      <c r="S67" s="185"/>
      <c r="T67" s="186"/>
      <c r="U67" s="187"/>
      <c r="V67" s="188"/>
      <c r="W67" s="188"/>
      <c r="X67" s="183"/>
      <c r="Y67" s="183"/>
      <c r="Z67" s="183"/>
      <c r="AA67" s="183"/>
      <c r="AB67" s="183"/>
      <c r="AD67" s="182"/>
    </row>
    <row r="68" spans="2:32" s="175" customFormat="1" ht="12" customHeight="1" thickBot="1" x14ac:dyDescent="0.25">
      <c r="B68" s="781" t="s">
        <v>27</v>
      </c>
      <c r="C68" s="782"/>
      <c r="D68" s="782"/>
      <c r="E68" s="783"/>
      <c r="F68" s="257" t="s">
        <v>26</v>
      </c>
      <c r="G68" s="713" t="s">
        <v>44</v>
      </c>
      <c r="H68" s="714"/>
      <c r="I68" s="714"/>
      <c r="J68" s="714"/>
      <c r="K68" s="714"/>
      <c r="L68" s="714"/>
      <c r="M68" s="713" t="s">
        <v>106</v>
      </c>
      <c r="N68" s="715"/>
      <c r="O68" s="713" t="s">
        <v>110</v>
      </c>
      <c r="P68" s="714"/>
      <c r="Q68" s="715"/>
      <c r="R68" s="784" t="s">
        <v>108</v>
      </c>
      <c r="S68" s="785"/>
      <c r="T68" s="785"/>
      <c r="U68" s="785"/>
      <c r="V68" s="785"/>
      <c r="W68" s="785"/>
      <c r="X68" s="785"/>
      <c r="Y68" s="786"/>
      <c r="Z68" s="713" t="s">
        <v>23</v>
      </c>
      <c r="AA68" s="714"/>
      <c r="AB68" s="715"/>
      <c r="AD68" s="182"/>
    </row>
    <row r="69" spans="2:32" s="175" customFormat="1" ht="12" customHeight="1" thickBot="1" x14ac:dyDescent="0.25">
      <c r="B69" s="189" t="s">
        <v>13</v>
      </c>
      <c r="C69" s="190" t="s">
        <v>22</v>
      </c>
      <c r="D69" s="191" t="s">
        <v>22</v>
      </c>
      <c r="E69" s="190" t="s">
        <v>21</v>
      </c>
      <c r="F69" s="198" t="s">
        <v>20</v>
      </c>
      <c r="G69" s="716"/>
      <c r="H69" s="717"/>
      <c r="I69" s="717"/>
      <c r="J69" s="717"/>
      <c r="K69" s="717"/>
      <c r="L69" s="717"/>
      <c r="M69" s="716" t="s">
        <v>107</v>
      </c>
      <c r="N69" s="718"/>
      <c r="O69" s="716" t="s">
        <v>111</v>
      </c>
      <c r="P69" s="717"/>
      <c r="Q69" s="718"/>
      <c r="R69" s="787" t="s">
        <v>112</v>
      </c>
      <c r="S69" s="788"/>
      <c r="T69" s="788"/>
      <c r="U69" s="788"/>
      <c r="V69" s="789"/>
      <c r="W69" s="790" t="s">
        <v>109</v>
      </c>
      <c r="X69" s="791"/>
      <c r="Y69" s="792"/>
      <c r="Z69" s="716" t="s">
        <v>17</v>
      </c>
      <c r="AA69" s="717"/>
      <c r="AB69" s="718"/>
      <c r="AD69" s="182"/>
    </row>
    <row r="70" spans="2:32" s="175" customFormat="1" ht="12" customHeight="1" thickBot="1" x14ac:dyDescent="0.25">
      <c r="B70" s="189">
        <v>2021</v>
      </c>
      <c r="C70" s="199" t="s">
        <v>16</v>
      </c>
      <c r="D70" s="200" t="s">
        <v>15</v>
      </c>
      <c r="E70" s="190" t="s">
        <v>14</v>
      </c>
      <c r="F70" s="238" t="s">
        <v>14</v>
      </c>
      <c r="G70" s="734" t="s">
        <v>33</v>
      </c>
      <c r="H70" s="734"/>
      <c r="I70" s="734" t="s">
        <v>12</v>
      </c>
      <c r="J70" s="734"/>
      <c r="K70" s="734" t="s">
        <v>11</v>
      </c>
      <c r="L70" s="735"/>
      <c r="M70" s="256" t="s">
        <v>41</v>
      </c>
      <c r="N70" s="239" t="s">
        <v>9</v>
      </c>
      <c r="O70" s="192" t="s">
        <v>37</v>
      </c>
      <c r="P70" s="240" t="s">
        <v>8</v>
      </c>
      <c r="Q70" s="193" t="s">
        <v>7</v>
      </c>
      <c r="R70" s="192" t="s">
        <v>99</v>
      </c>
      <c r="S70" s="241" t="s">
        <v>100</v>
      </c>
      <c r="T70" s="241" t="s">
        <v>48</v>
      </c>
      <c r="U70" s="241" t="s">
        <v>104</v>
      </c>
      <c r="V70" s="239" t="s">
        <v>101</v>
      </c>
      <c r="W70" s="238" t="s">
        <v>37</v>
      </c>
      <c r="X70" s="255" t="s">
        <v>8</v>
      </c>
      <c r="Y70" s="242" t="s">
        <v>7</v>
      </c>
      <c r="Z70" s="238" t="s">
        <v>8</v>
      </c>
      <c r="AA70" s="255" t="s">
        <v>7</v>
      </c>
      <c r="AB70" s="242" t="s">
        <v>6</v>
      </c>
      <c r="AD70" s="182"/>
    </row>
    <row r="71" spans="2:32" s="175" customFormat="1" ht="12" customHeight="1" x14ac:dyDescent="0.2">
      <c r="B71" s="201">
        <v>44201</v>
      </c>
      <c r="C71" s="202">
        <v>0.47013888888888888</v>
      </c>
      <c r="D71" s="202">
        <v>0.49861111111111112</v>
      </c>
      <c r="E71" s="203">
        <v>3</v>
      </c>
      <c r="F71" s="254">
        <v>5143</v>
      </c>
      <c r="G71" s="819" t="s">
        <v>217</v>
      </c>
      <c r="H71" s="819"/>
      <c r="I71" s="819" t="s">
        <v>218</v>
      </c>
      <c r="J71" s="819"/>
      <c r="K71" s="820" t="s">
        <v>219</v>
      </c>
      <c r="L71" s="821"/>
      <c r="M71" s="279">
        <v>91</v>
      </c>
      <c r="N71" s="280" t="s">
        <v>115</v>
      </c>
      <c r="O71" s="243">
        <v>56650</v>
      </c>
      <c r="P71" s="219">
        <f t="shared" ref="P71:P84" si="33">+O71/2.2</f>
        <v>25749.999999999996</v>
      </c>
      <c r="Q71" s="233">
        <f>+P71/1000</f>
        <v>25.749999999999996</v>
      </c>
      <c r="R71" s="232">
        <v>41408</v>
      </c>
      <c r="S71" s="234">
        <v>14300</v>
      </c>
      <c r="T71" s="234"/>
      <c r="U71" s="234"/>
      <c r="V71" s="235">
        <v>700</v>
      </c>
      <c r="W71" s="243">
        <f t="shared" ref="W71:W84" si="34">+V71+U71+T71+S71+R71</f>
        <v>56408</v>
      </c>
      <c r="X71" s="207">
        <f t="shared" ref="X71:X84" si="35">+W71/2.2</f>
        <v>25639.999999999996</v>
      </c>
      <c r="Y71" s="233">
        <f t="shared" ref="Y71:Y84" si="36">+X71/1000</f>
        <v>25.639999999999997</v>
      </c>
      <c r="Z71" s="236">
        <f t="shared" ref="Z71:Z84" si="37">+X71-P71</f>
        <v>-110</v>
      </c>
      <c r="AA71" s="220">
        <f t="shared" ref="AA71:AA84" si="38">+Y71-Q71</f>
        <v>-0.10999999999999943</v>
      </c>
      <c r="AB71" s="237">
        <f t="shared" ref="AB71:AB84" si="39">+AA71/Q71</f>
        <v>-4.2718446601941532E-3</v>
      </c>
      <c r="AD71" s="182"/>
    </row>
    <row r="72" spans="2:32" s="175" customFormat="1" ht="12" customHeight="1" x14ac:dyDescent="0.2">
      <c r="B72" s="194">
        <v>44201</v>
      </c>
      <c r="C72" s="195">
        <v>0.57708333333333328</v>
      </c>
      <c r="D72" s="195">
        <v>0.61875000000000002</v>
      </c>
      <c r="E72" s="258">
        <v>4</v>
      </c>
      <c r="F72" s="252">
        <v>3179</v>
      </c>
      <c r="G72" s="701" t="s">
        <v>228</v>
      </c>
      <c r="H72" s="701"/>
      <c r="I72" s="701" t="s">
        <v>53</v>
      </c>
      <c r="J72" s="701"/>
      <c r="K72" s="702" t="s">
        <v>49</v>
      </c>
      <c r="L72" s="703"/>
      <c r="M72" s="212">
        <v>43</v>
      </c>
      <c r="N72" s="213" t="s">
        <v>32</v>
      </c>
      <c r="O72" s="244">
        <v>17251</v>
      </c>
      <c r="P72" s="207">
        <f t="shared" si="33"/>
        <v>7841.363636363636</v>
      </c>
      <c r="Q72" s="208">
        <f>+P72/1000</f>
        <v>7.8413636363636359</v>
      </c>
      <c r="R72" s="204">
        <v>17251</v>
      </c>
      <c r="S72" s="205"/>
      <c r="T72" s="205"/>
      <c r="U72" s="205"/>
      <c r="V72" s="206">
        <v>195</v>
      </c>
      <c r="W72" s="244">
        <f t="shared" si="34"/>
        <v>17446</v>
      </c>
      <c r="X72" s="207">
        <f t="shared" si="35"/>
        <v>7929.9999999999991</v>
      </c>
      <c r="Y72" s="208">
        <f t="shared" si="36"/>
        <v>7.9299999999999988</v>
      </c>
      <c r="Z72" s="209">
        <f t="shared" si="37"/>
        <v>88.636363636363058</v>
      </c>
      <c r="AA72" s="210">
        <f t="shared" si="38"/>
        <v>8.8636363636362958E-2</v>
      </c>
      <c r="AB72" s="211">
        <f t="shared" si="39"/>
        <v>1.1303692539562838E-2</v>
      </c>
      <c r="AD72" s="182"/>
    </row>
    <row r="73" spans="2:32" s="175" customFormat="1" ht="12" customHeight="1" x14ac:dyDescent="0.2">
      <c r="B73" s="194">
        <v>44201</v>
      </c>
      <c r="C73" s="195">
        <v>0.57916666666666672</v>
      </c>
      <c r="D73" s="195">
        <v>0.62013888888888891</v>
      </c>
      <c r="E73" s="258">
        <v>4</v>
      </c>
      <c r="F73" s="252">
        <v>3232</v>
      </c>
      <c r="G73" s="701" t="s">
        <v>139</v>
      </c>
      <c r="H73" s="701"/>
      <c r="I73" s="701" t="s">
        <v>229</v>
      </c>
      <c r="J73" s="701"/>
      <c r="K73" s="702" t="s">
        <v>230</v>
      </c>
      <c r="L73" s="703"/>
      <c r="M73" s="212">
        <v>39</v>
      </c>
      <c r="N73" s="213" t="s">
        <v>32</v>
      </c>
      <c r="O73" s="244">
        <v>12000</v>
      </c>
      <c r="P73" s="207">
        <f t="shared" si="33"/>
        <v>5454.545454545454</v>
      </c>
      <c r="Q73" s="208">
        <f>+P73/1000</f>
        <v>5.4545454545454541</v>
      </c>
      <c r="R73" s="204">
        <v>11264</v>
      </c>
      <c r="S73" s="205"/>
      <c r="T73" s="205"/>
      <c r="U73" s="205"/>
      <c r="V73" s="206"/>
      <c r="W73" s="244">
        <f t="shared" si="34"/>
        <v>11264</v>
      </c>
      <c r="X73" s="207">
        <f t="shared" si="35"/>
        <v>5120</v>
      </c>
      <c r="Y73" s="208">
        <f t="shared" si="36"/>
        <v>5.12</v>
      </c>
      <c r="Z73" s="209">
        <f t="shared" si="37"/>
        <v>-334.54545454545405</v>
      </c>
      <c r="AA73" s="210">
        <f t="shared" si="38"/>
        <v>-0.33454545454545404</v>
      </c>
      <c r="AB73" s="211">
        <f t="shared" si="39"/>
        <v>-6.1333333333333247E-2</v>
      </c>
      <c r="AD73" s="182"/>
    </row>
    <row r="74" spans="2:32" s="175" customFormat="1" ht="12" customHeight="1" x14ac:dyDescent="0.2">
      <c r="B74" s="194">
        <v>44201</v>
      </c>
      <c r="C74" s="195">
        <v>0.63611111111111118</v>
      </c>
      <c r="D74" s="195">
        <v>0.65625</v>
      </c>
      <c r="E74" s="258">
        <v>4</v>
      </c>
      <c r="F74" s="252">
        <v>3180</v>
      </c>
      <c r="G74" s="701" t="s">
        <v>228</v>
      </c>
      <c r="H74" s="701"/>
      <c r="I74" s="701" t="s">
        <v>231</v>
      </c>
      <c r="J74" s="701"/>
      <c r="K74" s="702" t="s">
        <v>232</v>
      </c>
      <c r="L74" s="703"/>
      <c r="M74" s="212">
        <v>41</v>
      </c>
      <c r="N74" s="213" t="s">
        <v>32</v>
      </c>
      <c r="O74" s="244">
        <v>11943</v>
      </c>
      <c r="P74" s="207">
        <f t="shared" si="33"/>
        <v>5428.6363636363631</v>
      </c>
      <c r="Q74" s="208">
        <f>+P74/1000</f>
        <v>5.4286363636363628</v>
      </c>
      <c r="R74" s="204">
        <v>11943</v>
      </c>
      <c r="S74" s="205"/>
      <c r="T74" s="205"/>
      <c r="U74" s="205"/>
      <c r="V74" s="206">
        <v>201</v>
      </c>
      <c r="W74" s="244">
        <f t="shared" si="34"/>
        <v>12144</v>
      </c>
      <c r="X74" s="207">
        <f t="shared" si="35"/>
        <v>5520</v>
      </c>
      <c r="Y74" s="208">
        <f t="shared" si="36"/>
        <v>5.52</v>
      </c>
      <c r="Z74" s="209">
        <f t="shared" si="37"/>
        <v>91.363636363636942</v>
      </c>
      <c r="AA74" s="210">
        <f t="shared" si="38"/>
        <v>9.1363636363636758E-2</v>
      </c>
      <c r="AB74" s="211">
        <f t="shared" si="39"/>
        <v>1.6829942225571541E-2</v>
      </c>
      <c r="AD74" s="182"/>
    </row>
    <row r="75" spans="2:32" s="175" customFormat="1" ht="12" customHeight="1" x14ac:dyDescent="0.2">
      <c r="B75" s="194">
        <v>44201</v>
      </c>
      <c r="C75" s="195">
        <v>0.67361111111111116</v>
      </c>
      <c r="D75" s="195">
        <v>0.72430555555555554</v>
      </c>
      <c r="E75" s="258">
        <v>4</v>
      </c>
      <c r="F75" s="252">
        <v>26250</v>
      </c>
      <c r="G75" s="701" t="s">
        <v>50</v>
      </c>
      <c r="H75" s="701"/>
      <c r="I75" s="701" t="s">
        <v>234</v>
      </c>
      <c r="J75" s="701"/>
      <c r="K75" s="702" t="s">
        <v>235</v>
      </c>
      <c r="L75" s="703"/>
      <c r="M75" s="212">
        <v>47</v>
      </c>
      <c r="N75" s="213" t="s">
        <v>32</v>
      </c>
      <c r="O75" s="244">
        <v>10032</v>
      </c>
      <c r="P75" s="207">
        <f t="shared" si="33"/>
        <v>4560</v>
      </c>
      <c r="Q75" s="208">
        <f t="shared" ref="Q75:Q84" si="40">+P75/1000</f>
        <v>4.5599999999999996</v>
      </c>
      <c r="R75" s="204">
        <v>8532</v>
      </c>
      <c r="S75" s="205">
        <v>1500</v>
      </c>
      <c r="T75" s="205"/>
      <c r="U75" s="205"/>
      <c r="V75" s="206"/>
      <c r="W75" s="244">
        <f t="shared" si="34"/>
        <v>10032</v>
      </c>
      <c r="X75" s="207">
        <f t="shared" si="35"/>
        <v>4560</v>
      </c>
      <c r="Y75" s="208">
        <f t="shared" si="36"/>
        <v>4.5599999999999996</v>
      </c>
      <c r="Z75" s="209">
        <f t="shared" si="37"/>
        <v>0</v>
      </c>
      <c r="AA75" s="210">
        <f t="shared" si="38"/>
        <v>0</v>
      </c>
      <c r="AB75" s="211">
        <f t="shared" si="39"/>
        <v>0</v>
      </c>
      <c r="AD75" s="182"/>
    </row>
    <row r="76" spans="2:32" s="175" customFormat="1" ht="12" customHeight="1" x14ac:dyDescent="0.2">
      <c r="B76" s="194">
        <v>44201</v>
      </c>
      <c r="C76" s="195">
        <v>0.67638888888888893</v>
      </c>
      <c r="D76" s="195">
        <v>0.73749999999999993</v>
      </c>
      <c r="E76" s="258">
        <v>4</v>
      </c>
      <c r="F76" s="252">
        <v>26251</v>
      </c>
      <c r="G76" s="701" t="s">
        <v>50</v>
      </c>
      <c r="H76" s="701"/>
      <c r="I76" s="701" t="s">
        <v>252</v>
      </c>
      <c r="J76" s="701"/>
      <c r="K76" s="702" t="s">
        <v>236</v>
      </c>
      <c r="L76" s="703"/>
      <c r="M76" s="212">
        <v>44</v>
      </c>
      <c r="N76" s="213" t="s">
        <v>32</v>
      </c>
      <c r="O76" s="244">
        <v>12320</v>
      </c>
      <c r="P76" s="207">
        <f t="shared" si="33"/>
        <v>5600</v>
      </c>
      <c r="Q76" s="208">
        <f t="shared" si="40"/>
        <v>5.6</v>
      </c>
      <c r="R76" s="204">
        <v>11940</v>
      </c>
      <c r="S76" s="205">
        <v>300</v>
      </c>
      <c r="T76" s="205"/>
      <c r="U76" s="205"/>
      <c r="V76" s="206">
        <v>80</v>
      </c>
      <c r="W76" s="244">
        <f t="shared" si="34"/>
        <v>12320</v>
      </c>
      <c r="X76" s="207">
        <f t="shared" si="35"/>
        <v>5600</v>
      </c>
      <c r="Y76" s="208">
        <f t="shared" si="36"/>
        <v>5.6</v>
      </c>
      <c r="Z76" s="209">
        <f t="shared" si="37"/>
        <v>0</v>
      </c>
      <c r="AA76" s="210">
        <f t="shared" si="38"/>
        <v>0</v>
      </c>
      <c r="AB76" s="211">
        <f t="shared" si="39"/>
        <v>0</v>
      </c>
      <c r="AD76" s="182">
        <f>+AA76/Q76*100</f>
        <v>0</v>
      </c>
      <c r="AF76" s="175">
        <f>5600*2.2</f>
        <v>12320.000000000002</v>
      </c>
    </row>
    <row r="77" spans="2:32" s="175" customFormat="1" ht="12" customHeight="1" x14ac:dyDescent="0.2">
      <c r="B77" s="194">
        <v>44201</v>
      </c>
      <c r="C77" s="195">
        <v>0.71180555555555547</v>
      </c>
      <c r="D77" s="195">
        <v>0.78819444444444453</v>
      </c>
      <c r="E77" s="258">
        <v>4</v>
      </c>
      <c r="F77" s="252">
        <v>347818</v>
      </c>
      <c r="G77" s="701" t="s">
        <v>237</v>
      </c>
      <c r="H77" s="701"/>
      <c r="I77" s="701" t="s">
        <v>238</v>
      </c>
      <c r="J77" s="701"/>
      <c r="K77" s="702" t="s">
        <v>239</v>
      </c>
      <c r="L77" s="703"/>
      <c r="M77" s="281">
        <v>65</v>
      </c>
      <c r="N77" s="282" t="s">
        <v>52</v>
      </c>
      <c r="O77" s="244">
        <v>15180</v>
      </c>
      <c r="P77" s="207">
        <f t="shared" si="33"/>
        <v>6899.9999999999991</v>
      </c>
      <c r="Q77" s="208">
        <f t="shared" si="40"/>
        <v>6.8999999999999995</v>
      </c>
      <c r="R77" s="204">
        <v>12750</v>
      </c>
      <c r="S77" s="205">
        <v>1440</v>
      </c>
      <c r="T77" s="205">
        <v>990</v>
      </c>
      <c r="U77" s="205"/>
      <c r="V77" s="206">
        <v>1166</v>
      </c>
      <c r="W77" s="244">
        <f t="shared" si="34"/>
        <v>16346</v>
      </c>
      <c r="X77" s="207">
        <f t="shared" si="35"/>
        <v>7429.9999999999991</v>
      </c>
      <c r="Y77" s="208">
        <f t="shared" si="36"/>
        <v>7.4299999999999988</v>
      </c>
      <c r="Z77" s="209">
        <f t="shared" si="37"/>
        <v>530</v>
      </c>
      <c r="AA77" s="210">
        <f t="shared" si="38"/>
        <v>0.52999999999999936</v>
      </c>
      <c r="AB77" s="211">
        <f t="shared" si="39"/>
        <v>7.6811594202898459E-2</v>
      </c>
      <c r="AD77" s="182"/>
      <c r="AF77" s="175">
        <f>+AF76-380</f>
        <v>11940.000000000002</v>
      </c>
    </row>
    <row r="78" spans="2:32" s="175" customFormat="1" ht="12" customHeight="1" x14ac:dyDescent="0.2">
      <c r="B78" s="194">
        <v>44201</v>
      </c>
      <c r="C78" s="195">
        <v>0.75277777777777777</v>
      </c>
      <c r="D78" s="195">
        <v>0.84861111111111109</v>
      </c>
      <c r="E78" s="258">
        <v>3</v>
      </c>
      <c r="F78" s="252">
        <v>26252</v>
      </c>
      <c r="G78" s="701" t="s">
        <v>50</v>
      </c>
      <c r="H78" s="701"/>
      <c r="I78" s="701" t="s">
        <v>229</v>
      </c>
      <c r="J78" s="701"/>
      <c r="K78" s="702" t="s">
        <v>242</v>
      </c>
      <c r="L78" s="703"/>
      <c r="M78" s="212">
        <v>38</v>
      </c>
      <c r="N78" s="213" t="s">
        <v>32</v>
      </c>
      <c r="O78" s="244">
        <v>12430</v>
      </c>
      <c r="P78" s="207">
        <f t="shared" si="33"/>
        <v>5649.9999999999991</v>
      </c>
      <c r="Q78" s="208">
        <f t="shared" si="40"/>
        <v>5.6499999999999995</v>
      </c>
      <c r="R78" s="204">
        <v>11680</v>
      </c>
      <c r="S78" s="205">
        <v>700</v>
      </c>
      <c r="T78" s="205"/>
      <c r="U78" s="205"/>
      <c r="V78" s="206">
        <v>50</v>
      </c>
      <c r="W78" s="204">
        <f t="shared" si="34"/>
        <v>12430</v>
      </c>
      <c r="X78" s="207">
        <f t="shared" si="35"/>
        <v>5649.9999999999991</v>
      </c>
      <c r="Y78" s="208">
        <f t="shared" si="36"/>
        <v>5.6499999999999995</v>
      </c>
      <c r="Z78" s="209">
        <f t="shared" si="37"/>
        <v>0</v>
      </c>
      <c r="AA78" s="210">
        <f t="shared" si="38"/>
        <v>0</v>
      </c>
      <c r="AB78" s="211">
        <f t="shared" si="39"/>
        <v>0</v>
      </c>
      <c r="AD78" s="182"/>
    </row>
    <row r="79" spans="2:32" s="175" customFormat="1" ht="12" customHeight="1" x14ac:dyDescent="0.2">
      <c r="B79" s="194">
        <v>44201</v>
      </c>
      <c r="C79" s="195">
        <v>0.84375</v>
      </c>
      <c r="D79" s="195">
        <v>0.87986111111111109</v>
      </c>
      <c r="E79" s="258">
        <v>4</v>
      </c>
      <c r="F79" s="252">
        <v>26253</v>
      </c>
      <c r="G79" s="701" t="s">
        <v>50</v>
      </c>
      <c r="H79" s="701"/>
      <c r="I79" s="701" t="s">
        <v>231</v>
      </c>
      <c r="J79" s="701"/>
      <c r="K79" s="702" t="s">
        <v>232</v>
      </c>
      <c r="L79" s="703"/>
      <c r="M79" s="212">
        <v>41</v>
      </c>
      <c r="N79" s="213" t="s">
        <v>32</v>
      </c>
      <c r="O79" s="244">
        <v>6138</v>
      </c>
      <c r="P79" s="207">
        <f t="shared" si="33"/>
        <v>2790</v>
      </c>
      <c r="Q79" s="208">
        <f t="shared" si="40"/>
        <v>2.79</v>
      </c>
      <c r="R79" s="204">
        <v>5288</v>
      </c>
      <c r="S79" s="205">
        <v>800</v>
      </c>
      <c r="T79" s="205"/>
      <c r="U79" s="205"/>
      <c r="V79" s="206">
        <v>50</v>
      </c>
      <c r="W79" s="204">
        <f t="shared" si="34"/>
        <v>6138</v>
      </c>
      <c r="X79" s="207">
        <f t="shared" si="35"/>
        <v>2790</v>
      </c>
      <c r="Y79" s="208">
        <f t="shared" si="36"/>
        <v>2.79</v>
      </c>
      <c r="Z79" s="209">
        <f t="shared" si="37"/>
        <v>0</v>
      </c>
      <c r="AA79" s="210">
        <f t="shared" si="38"/>
        <v>0</v>
      </c>
      <c r="AB79" s="211">
        <f t="shared" si="39"/>
        <v>0</v>
      </c>
      <c r="AD79" s="182"/>
    </row>
    <row r="80" spans="2:32" s="175" customFormat="1" ht="12" customHeight="1" x14ac:dyDescent="0.2">
      <c r="B80" s="194">
        <v>44201</v>
      </c>
      <c r="C80" s="195">
        <v>0.8520833333333333</v>
      </c>
      <c r="D80" s="195">
        <v>0.87847222222222221</v>
      </c>
      <c r="E80" s="258">
        <v>4</v>
      </c>
      <c r="F80" s="252">
        <v>26254</v>
      </c>
      <c r="G80" s="701" t="s">
        <v>50</v>
      </c>
      <c r="H80" s="701"/>
      <c r="I80" s="701" t="s">
        <v>53</v>
      </c>
      <c r="J80" s="701"/>
      <c r="K80" s="702" t="s">
        <v>49</v>
      </c>
      <c r="L80" s="703"/>
      <c r="M80" s="212">
        <v>42</v>
      </c>
      <c r="N80" s="213" t="s">
        <v>32</v>
      </c>
      <c r="O80" s="244">
        <v>8492</v>
      </c>
      <c r="P80" s="207">
        <f t="shared" si="33"/>
        <v>3859.9999999999995</v>
      </c>
      <c r="Q80" s="208">
        <f t="shared" si="40"/>
        <v>3.8599999999999994</v>
      </c>
      <c r="R80" s="204">
        <v>4500</v>
      </c>
      <c r="S80" s="205">
        <v>3942</v>
      </c>
      <c r="T80" s="205"/>
      <c r="U80" s="205"/>
      <c r="V80" s="206">
        <v>50</v>
      </c>
      <c r="W80" s="204">
        <f t="shared" si="34"/>
        <v>8492</v>
      </c>
      <c r="X80" s="207">
        <f t="shared" si="35"/>
        <v>3859.9999999999995</v>
      </c>
      <c r="Y80" s="208">
        <f t="shared" si="36"/>
        <v>3.8599999999999994</v>
      </c>
      <c r="Z80" s="209">
        <f t="shared" si="37"/>
        <v>0</v>
      </c>
      <c r="AA80" s="210">
        <f t="shared" si="38"/>
        <v>0</v>
      </c>
      <c r="AB80" s="211">
        <f t="shared" si="39"/>
        <v>0</v>
      </c>
      <c r="AD80" s="182"/>
    </row>
    <row r="81" spans="2:30" s="175" customFormat="1" ht="12" customHeight="1" x14ac:dyDescent="0.25">
      <c r="B81" s="194">
        <v>44201</v>
      </c>
      <c r="C81" s="195">
        <v>0.87291666666666667</v>
      </c>
      <c r="D81" s="195">
        <v>0.90208333333333324</v>
      </c>
      <c r="E81" s="258">
        <v>4</v>
      </c>
      <c r="F81" s="252">
        <v>26255</v>
      </c>
      <c r="G81" s="701" t="s">
        <v>50</v>
      </c>
      <c r="H81" s="701"/>
      <c r="I81" s="701" t="s">
        <v>243</v>
      </c>
      <c r="J81" s="701"/>
      <c r="K81" s="702" t="s">
        <v>244</v>
      </c>
      <c r="L81" s="703"/>
      <c r="M81" s="281">
        <v>56</v>
      </c>
      <c r="N81" s="282" t="s">
        <v>52</v>
      </c>
      <c r="O81" s="244">
        <v>9724</v>
      </c>
      <c r="P81" s="207">
        <f t="shared" si="33"/>
        <v>4420</v>
      </c>
      <c r="Q81" s="208">
        <f t="shared" si="40"/>
        <v>4.42</v>
      </c>
      <c r="R81" s="204">
        <v>9074</v>
      </c>
      <c r="S81" s="205">
        <v>600</v>
      </c>
      <c r="T81" s="205"/>
      <c r="U81" s="205"/>
      <c r="V81" s="206">
        <v>50</v>
      </c>
      <c r="W81" s="204">
        <f t="shared" si="34"/>
        <v>9724</v>
      </c>
      <c r="X81" s="207">
        <f t="shared" si="35"/>
        <v>4420</v>
      </c>
      <c r="Y81" s="208">
        <f t="shared" si="36"/>
        <v>4.42</v>
      </c>
      <c r="Z81" s="209">
        <f t="shared" si="37"/>
        <v>0</v>
      </c>
      <c r="AA81" s="210">
        <f t="shared" si="38"/>
        <v>0</v>
      </c>
      <c r="AB81" s="211">
        <f t="shared" si="39"/>
        <v>0</v>
      </c>
    </row>
    <row r="82" spans="2:30" s="175" customFormat="1" ht="12" customHeight="1" x14ac:dyDescent="0.25">
      <c r="B82" s="194">
        <v>44201</v>
      </c>
      <c r="C82" s="195">
        <v>0.90833333333333333</v>
      </c>
      <c r="D82" s="195">
        <v>2.5694444444444447E-2</v>
      </c>
      <c r="E82" s="258">
        <v>3</v>
      </c>
      <c r="F82" s="252">
        <v>26256</v>
      </c>
      <c r="G82" s="701" t="s">
        <v>50</v>
      </c>
      <c r="H82" s="701"/>
      <c r="I82" s="701" t="s">
        <v>247</v>
      </c>
      <c r="J82" s="701"/>
      <c r="K82" s="702" t="s">
        <v>248</v>
      </c>
      <c r="L82" s="703"/>
      <c r="M82" s="212">
        <v>48</v>
      </c>
      <c r="N82" s="213" t="s">
        <v>32</v>
      </c>
      <c r="O82" s="244">
        <v>10802</v>
      </c>
      <c r="P82" s="207">
        <f t="shared" si="33"/>
        <v>4910</v>
      </c>
      <c r="Q82" s="208">
        <f t="shared" si="40"/>
        <v>4.91</v>
      </c>
      <c r="R82" s="204">
        <v>9952</v>
      </c>
      <c r="S82" s="205">
        <v>800</v>
      </c>
      <c r="T82" s="205"/>
      <c r="U82" s="205"/>
      <c r="V82" s="206">
        <v>50</v>
      </c>
      <c r="W82" s="204">
        <f t="shared" si="34"/>
        <v>10802</v>
      </c>
      <c r="X82" s="207">
        <f t="shared" si="35"/>
        <v>4910</v>
      </c>
      <c r="Y82" s="208">
        <f t="shared" si="36"/>
        <v>4.91</v>
      </c>
      <c r="Z82" s="209">
        <f t="shared" si="37"/>
        <v>0</v>
      </c>
      <c r="AA82" s="210">
        <f t="shared" si="38"/>
        <v>0</v>
      </c>
      <c r="AB82" s="211">
        <f t="shared" si="39"/>
        <v>0</v>
      </c>
    </row>
    <row r="83" spans="2:30" s="175" customFormat="1" ht="12" customHeight="1" x14ac:dyDescent="0.25">
      <c r="B83" s="194">
        <v>44201</v>
      </c>
      <c r="C83" s="195">
        <v>0.93125000000000002</v>
      </c>
      <c r="D83" s="195">
        <v>0.96111111111111114</v>
      </c>
      <c r="E83" s="258">
        <v>3</v>
      </c>
      <c r="F83" s="252">
        <v>5144</v>
      </c>
      <c r="G83" s="701" t="s">
        <v>217</v>
      </c>
      <c r="H83" s="701"/>
      <c r="I83" s="701" t="s">
        <v>249</v>
      </c>
      <c r="J83" s="701"/>
      <c r="K83" s="702" t="s">
        <v>250</v>
      </c>
      <c r="L83" s="703"/>
      <c r="M83" s="281">
        <v>82</v>
      </c>
      <c r="N83" s="282" t="s">
        <v>115</v>
      </c>
      <c r="O83" s="244">
        <v>69234</v>
      </c>
      <c r="P83" s="207">
        <f t="shared" si="33"/>
        <v>31469.999999999996</v>
      </c>
      <c r="Q83" s="208">
        <f t="shared" si="40"/>
        <v>31.469999999999995</v>
      </c>
      <c r="R83" s="204">
        <v>54358</v>
      </c>
      <c r="S83" s="205">
        <v>15000</v>
      </c>
      <c r="T83" s="205"/>
      <c r="U83" s="205"/>
      <c r="V83" s="206">
        <v>800</v>
      </c>
      <c r="W83" s="204">
        <f t="shared" si="34"/>
        <v>70158</v>
      </c>
      <c r="X83" s="207">
        <f t="shared" si="35"/>
        <v>31889.999999999996</v>
      </c>
      <c r="Y83" s="208">
        <f t="shared" si="36"/>
        <v>31.889999999999997</v>
      </c>
      <c r="Z83" s="209">
        <f t="shared" si="37"/>
        <v>420</v>
      </c>
      <c r="AA83" s="210">
        <f t="shared" si="38"/>
        <v>0.42000000000000171</v>
      </c>
      <c r="AB83" s="211">
        <f t="shared" si="39"/>
        <v>1.3346043851286996E-2</v>
      </c>
    </row>
    <row r="84" spans="2:30" s="175" customFormat="1" ht="12" customHeight="1" x14ac:dyDescent="0.25">
      <c r="B84" s="194">
        <v>44201</v>
      </c>
      <c r="C84" s="195">
        <v>0.25</v>
      </c>
      <c r="D84" s="195">
        <v>0.28333333333333333</v>
      </c>
      <c r="E84" s="258">
        <v>3</v>
      </c>
      <c r="F84" s="252">
        <v>5145</v>
      </c>
      <c r="G84" s="701" t="s">
        <v>192</v>
      </c>
      <c r="H84" s="701"/>
      <c r="I84" s="701" t="s">
        <v>203</v>
      </c>
      <c r="J84" s="701"/>
      <c r="K84" s="702" t="s">
        <v>204</v>
      </c>
      <c r="L84" s="703"/>
      <c r="M84" s="281">
        <v>76</v>
      </c>
      <c r="N84" s="282" t="s">
        <v>52</v>
      </c>
      <c r="O84" s="244">
        <v>57332</v>
      </c>
      <c r="P84" s="207">
        <f t="shared" si="33"/>
        <v>26059.999999999996</v>
      </c>
      <c r="Q84" s="208">
        <f t="shared" si="40"/>
        <v>26.059999999999995</v>
      </c>
      <c r="R84" s="204">
        <v>40288</v>
      </c>
      <c r="S84" s="205">
        <v>16000</v>
      </c>
      <c r="T84" s="205"/>
      <c r="U84" s="205"/>
      <c r="V84" s="206">
        <v>1000</v>
      </c>
      <c r="W84" s="204">
        <f t="shared" si="34"/>
        <v>57288</v>
      </c>
      <c r="X84" s="207">
        <f t="shared" si="35"/>
        <v>26039.999999999996</v>
      </c>
      <c r="Y84" s="208">
        <f t="shared" si="36"/>
        <v>26.039999999999996</v>
      </c>
      <c r="Z84" s="209">
        <f t="shared" si="37"/>
        <v>-20</v>
      </c>
      <c r="AA84" s="210">
        <f t="shared" si="38"/>
        <v>-1.9999999999999574E-2</v>
      </c>
      <c r="AB84" s="211">
        <f t="shared" si="39"/>
        <v>-7.6745970836529466E-4</v>
      </c>
    </row>
    <row r="85" spans="2:30" s="175" customFormat="1" ht="12" customHeight="1" thickBot="1" x14ac:dyDescent="0.3">
      <c r="B85" s="214"/>
      <c r="C85" s="215"/>
      <c r="D85" s="215"/>
      <c r="E85" s="216"/>
      <c r="F85" s="253"/>
      <c r="G85" s="759"/>
      <c r="H85" s="759"/>
      <c r="I85" s="759"/>
      <c r="J85" s="759"/>
      <c r="K85" s="744"/>
      <c r="L85" s="745"/>
      <c r="M85" s="217"/>
      <c r="N85" s="218"/>
      <c r="O85" s="222"/>
      <c r="P85" s="223"/>
      <c r="Q85" s="224"/>
      <c r="R85" s="222"/>
      <c r="S85" s="225"/>
      <c r="T85" s="225"/>
      <c r="U85" s="225"/>
      <c r="V85" s="226"/>
      <c r="W85" s="222"/>
      <c r="X85" s="207"/>
      <c r="Y85" s="224"/>
      <c r="Z85" s="227"/>
      <c r="AA85" s="228"/>
      <c r="AB85" s="229"/>
    </row>
    <row r="86" spans="2:30" s="175" customFormat="1" ht="12" customHeight="1" x14ac:dyDescent="0.25">
      <c r="B86" s="736" t="s">
        <v>113</v>
      </c>
      <c r="C86" s="737"/>
      <c r="D86" s="737"/>
      <c r="E86" s="737"/>
      <c r="F86" s="737"/>
      <c r="G86" s="737"/>
      <c r="H86" s="737"/>
      <c r="I86" s="737"/>
      <c r="J86" s="737"/>
      <c r="K86" s="737"/>
      <c r="L86" s="737"/>
      <c r="M86" s="737"/>
      <c r="N86" s="738"/>
      <c r="O86" s="793">
        <f t="shared" ref="O86:AA86" si="41">SUM(O71:O85)</f>
        <v>309528</v>
      </c>
      <c r="P86" s="725">
        <f t="shared" si="41"/>
        <v>140694.54545454544</v>
      </c>
      <c r="Q86" s="795">
        <f t="shared" si="41"/>
        <v>140.69454545454545</v>
      </c>
      <c r="R86" s="723">
        <f t="shared" si="41"/>
        <v>250228</v>
      </c>
      <c r="S86" s="719">
        <f t="shared" si="41"/>
        <v>55382</v>
      </c>
      <c r="T86" s="719">
        <f t="shared" si="41"/>
        <v>990</v>
      </c>
      <c r="U86" s="719">
        <f t="shared" si="41"/>
        <v>0</v>
      </c>
      <c r="V86" s="721">
        <f t="shared" si="41"/>
        <v>4392</v>
      </c>
      <c r="W86" s="793">
        <f t="shared" si="41"/>
        <v>310992</v>
      </c>
      <c r="X86" s="826">
        <f t="shared" si="41"/>
        <v>141359.99999999997</v>
      </c>
      <c r="Y86" s="743">
        <f t="shared" si="41"/>
        <v>141.36000000000001</v>
      </c>
      <c r="Z86" s="729">
        <f t="shared" si="41"/>
        <v>665.45454545454595</v>
      </c>
      <c r="AA86" s="731">
        <f t="shared" si="41"/>
        <v>0.66545454545454774</v>
      </c>
      <c r="AB86" s="732">
        <f>+AA86/Q86</f>
        <v>4.7297821198728548E-3</v>
      </c>
    </row>
    <row r="87" spans="2:30" s="175" customFormat="1" ht="12" customHeight="1" thickBot="1" x14ac:dyDescent="0.3">
      <c r="B87" s="739"/>
      <c r="C87" s="740"/>
      <c r="D87" s="740"/>
      <c r="E87" s="740"/>
      <c r="F87" s="740"/>
      <c r="G87" s="740"/>
      <c r="H87" s="740"/>
      <c r="I87" s="740"/>
      <c r="J87" s="740"/>
      <c r="K87" s="740"/>
      <c r="L87" s="740"/>
      <c r="M87" s="740"/>
      <c r="N87" s="741"/>
      <c r="O87" s="794"/>
      <c r="P87" s="726"/>
      <c r="Q87" s="728"/>
      <c r="R87" s="724"/>
      <c r="S87" s="720"/>
      <c r="T87" s="720"/>
      <c r="U87" s="720"/>
      <c r="V87" s="722"/>
      <c r="W87" s="794"/>
      <c r="X87" s="827"/>
      <c r="Y87" s="722"/>
      <c r="Z87" s="730"/>
      <c r="AA87" s="720"/>
      <c r="AB87" s="733"/>
    </row>
    <row r="88" spans="2:30" s="175" customFormat="1" ht="12" customHeight="1" thickBot="1" x14ac:dyDescent="0.3">
      <c r="B88" s="196"/>
      <c r="C88" s="196"/>
      <c r="D88" s="196"/>
      <c r="E88" s="196"/>
      <c r="F88" s="196"/>
      <c r="G88" s="196"/>
      <c r="H88" s="196"/>
      <c r="I88" s="183"/>
      <c r="J88" s="183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</row>
    <row r="89" spans="2:30" s="175" customFormat="1" ht="12" customHeight="1" x14ac:dyDescent="0.25">
      <c r="B89" s="746" t="s">
        <v>114</v>
      </c>
      <c r="C89" s="747"/>
      <c r="D89" s="747"/>
      <c r="E89" s="747"/>
      <c r="F89" s="747"/>
      <c r="G89" s="747"/>
      <c r="H89" s="747"/>
      <c r="I89" s="747"/>
      <c r="J89" s="747"/>
      <c r="K89" s="747"/>
      <c r="L89" s="747"/>
      <c r="M89" s="747"/>
      <c r="N89" s="748"/>
      <c r="O89" s="752">
        <f>+O86+O60</f>
        <v>548435.30000000005</v>
      </c>
      <c r="P89" s="752"/>
      <c r="Q89" s="752">
        <f t="shared" ref="Q89:W89" si="42">+Q86+Q60</f>
        <v>249.28877272727271</v>
      </c>
      <c r="R89" s="752">
        <f t="shared" si="42"/>
        <v>460376.4</v>
      </c>
      <c r="S89" s="752">
        <f t="shared" si="42"/>
        <v>73133.2</v>
      </c>
      <c r="T89" s="752">
        <f t="shared" si="42"/>
        <v>4883</v>
      </c>
      <c r="U89" s="752">
        <f t="shared" si="42"/>
        <v>0</v>
      </c>
      <c r="V89" s="752">
        <f t="shared" si="42"/>
        <v>12619.400000000001</v>
      </c>
      <c r="W89" s="752">
        <f t="shared" si="42"/>
        <v>551012</v>
      </c>
      <c r="X89" s="752">
        <f t="shared" ref="X89:Y89" si="43">+X86+X60</f>
        <v>250459.99999999997</v>
      </c>
      <c r="Y89" s="752">
        <f t="shared" si="43"/>
        <v>250.46</v>
      </c>
      <c r="Z89" s="754"/>
      <c r="AA89" s="756">
        <f>+AA86</f>
        <v>0.66545454545454774</v>
      </c>
      <c r="AB89" s="757">
        <f>+AA89/Q89</f>
        <v>2.669412417472043E-3</v>
      </c>
    </row>
    <row r="90" spans="2:30" s="175" customFormat="1" ht="12" customHeight="1" thickBot="1" x14ac:dyDescent="0.3">
      <c r="B90" s="749"/>
      <c r="C90" s="750"/>
      <c r="D90" s="750"/>
      <c r="E90" s="750"/>
      <c r="F90" s="750"/>
      <c r="G90" s="750"/>
      <c r="H90" s="750"/>
      <c r="I90" s="750"/>
      <c r="J90" s="750"/>
      <c r="K90" s="750"/>
      <c r="L90" s="750"/>
      <c r="M90" s="750"/>
      <c r="N90" s="751"/>
      <c r="O90" s="753"/>
      <c r="P90" s="753"/>
      <c r="Q90" s="753"/>
      <c r="R90" s="753"/>
      <c r="S90" s="753"/>
      <c r="T90" s="753"/>
      <c r="U90" s="753"/>
      <c r="V90" s="753"/>
      <c r="W90" s="753"/>
      <c r="X90" s="753"/>
      <c r="Y90" s="753"/>
      <c r="Z90" s="755"/>
      <c r="AA90" s="755"/>
      <c r="AB90" s="758"/>
    </row>
    <row r="92" spans="2:30" ht="13.5" thickBot="1" x14ac:dyDescent="0.25"/>
    <row r="93" spans="2:30" s="175" customFormat="1" ht="12" customHeight="1" x14ac:dyDescent="0.25">
      <c r="B93" s="760" t="s">
        <v>31</v>
      </c>
      <c r="C93" s="761"/>
      <c r="D93" s="761"/>
      <c r="E93" s="761"/>
      <c r="F93" s="761"/>
      <c r="G93" s="259" t="s">
        <v>30</v>
      </c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764" t="s">
        <v>29</v>
      </c>
      <c r="U93" s="765"/>
      <c r="V93" s="765"/>
      <c r="W93" s="765"/>
      <c r="X93" s="765"/>
      <c r="Y93" s="766"/>
      <c r="Z93" s="704" t="s">
        <v>39</v>
      </c>
      <c r="AA93" s="705"/>
      <c r="AB93" s="706"/>
    </row>
    <row r="94" spans="2:30" s="175" customFormat="1" ht="12" customHeight="1" x14ac:dyDescent="0.2">
      <c r="B94" s="762"/>
      <c r="C94" s="763"/>
      <c r="D94" s="763"/>
      <c r="E94" s="763"/>
      <c r="F94" s="763"/>
      <c r="G94" s="767" t="s">
        <v>25</v>
      </c>
      <c r="H94" s="768"/>
      <c r="I94" s="768"/>
      <c r="J94" s="768"/>
      <c r="K94" s="768"/>
      <c r="L94" s="768"/>
      <c r="M94" s="768"/>
      <c r="N94" s="768"/>
      <c r="O94" s="768"/>
      <c r="P94" s="768"/>
      <c r="Q94" s="768"/>
      <c r="R94" s="768"/>
      <c r="S94" s="769"/>
      <c r="T94" s="773">
        <v>44202</v>
      </c>
      <c r="U94" s="774"/>
      <c r="V94" s="774"/>
      <c r="W94" s="774"/>
      <c r="X94" s="774"/>
      <c r="Y94" s="775"/>
      <c r="Z94" s="707" t="s">
        <v>40</v>
      </c>
      <c r="AA94" s="708"/>
      <c r="AB94" s="709"/>
      <c r="AD94" s="182"/>
    </row>
    <row r="95" spans="2:30" s="175" customFormat="1" ht="12" customHeight="1" thickBot="1" x14ac:dyDescent="0.25">
      <c r="B95" s="779" t="s">
        <v>28</v>
      </c>
      <c r="C95" s="780"/>
      <c r="D95" s="780"/>
      <c r="E95" s="780"/>
      <c r="F95" s="780"/>
      <c r="G95" s="770"/>
      <c r="H95" s="771"/>
      <c r="I95" s="771"/>
      <c r="J95" s="771"/>
      <c r="K95" s="771"/>
      <c r="L95" s="771"/>
      <c r="M95" s="771"/>
      <c r="N95" s="771"/>
      <c r="O95" s="771"/>
      <c r="P95" s="771"/>
      <c r="Q95" s="771"/>
      <c r="R95" s="771"/>
      <c r="S95" s="772"/>
      <c r="T95" s="776"/>
      <c r="U95" s="777"/>
      <c r="V95" s="777"/>
      <c r="W95" s="777"/>
      <c r="X95" s="777"/>
      <c r="Y95" s="778"/>
      <c r="Z95" s="710"/>
      <c r="AA95" s="711"/>
      <c r="AB95" s="712"/>
      <c r="AD95" s="182"/>
    </row>
    <row r="96" spans="2:30" s="175" customFormat="1" ht="12" customHeight="1" thickBot="1" x14ac:dyDescent="0.25"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4"/>
      <c r="S96" s="185"/>
      <c r="T96" s="186"/>
      <c r="U96" s="187"/>
      <c r="V96" s="188"/>
      <c r="W96" s="188"/>
      <c r="X96" s="183"/>
      <c r="Y96" s="183"/>
      <c r="Z96" s="183"/>
      <c r="AA96" s="183"/>
      <c r="AB96" s="183"/>
      <c r="AD96" s="182"/>
    </row>
    <row r="97" spans="2:32" s="175" customFormat="1" ht="12" customHeight="1" thickBot="1" x14ac:dyDescent="0.25">
      <c r="B97" s="781" t="s">
        <v>27</v>
      </c>
      <c r="C97" s="782"/>
      <c r="D97" s="782"/>
      <c r="E97" s="783"/>
      <c r="F97" s="257" t="s">
        <v>26</v>
      </c>
      <c r="G97" s="713" t="s">
        <v>44</v>
      </c>
      <c r="H97" s="714"/>
      <c r="I97" s="714"/>
      <c r="J97" s="714"/>
      <c r="K97" s="714"/>
      <c r="L97" s="714"/>
      <c r="M97" s="713" t="s">
        <v>106</v>
      </c>
      <c r="N97" s="715"/>
      <c r="O97" s="713" t="s">
        <v>110</v>
      </c>
      <c r="P97" s="714"/>
      <c r="Q97" s="715"/>
      <c r="R97" s="784" t="s">
        <v>108</v>
      </c>
      <c r="S97" s="785"/>
      <c r="T97" s="785"/>
      <c r="U97" s="785"/>
      <c r="V97" s="785"/>
      <c r="W97" s="785"/>
      <c r="X97" s="785"/>
      <c r="Y97" s="786"/>
      <c r="Z97" s="713" t="s">
        <v>23</v>
      </c>
      <c r="AA97" s="714"/>
      <c r="AB97" s="715"/>
      <c r="AD97" s="182"/>
    </row>
    <row r="98" spans="2:32" s="175" customFormat="1" ht="12" customHeight="1" thickBot="1" x14ac:dyDescent="0.25">
      <c r="B98" s="189" t="s">
        <v>13</v>
      </c>
      <c r="C98" s="190" t="s">
        <v>22</v>
      </c>
      <c r="D98" s="191" t="s">
        <v>22</v>
      </c>
      <c r="E98" s="190" t="s">
        <v>21</v>
      </c>
      <c r="F98" s="198" t="s">
        <v>20</v>
      </c>
      <c r="G98" s="716"/>
      <c r="H98" s="717"/>
      <c r="I98" s="717"/>
      <c r="J98" s="717"/>
      <c r="K98" s="717"/>
      <c r="L98" s="717"/>
      <c r="M98" s="716" t="s">
        <v>107</v>
      </c>
      <c r="N98" s="718"/>
      <c r="O98" s="716" t="s">
        <v>111</v>
      </c>
      <c r="P98" s="717"/>
      <c r="Q98" s="718"/>
      <c r="R98" s="787" t="s">
        <v>112</v>
      </c>
      <c r="S98" s="788"/>
      <c r="T98" s="788"/>
      <c r="U98" s="788"/>
      <c r="V98" s="789"/>
      <c r="W98" s="790" t="s">
        <v>109</v>
      </c>
      <c r="X98" s="791"/>
      <c r="Y98" s="792"/>
      <c r="Z98" s="716" t="s">
        <v>17</v>
      </c>
      <c r="AA98" s="717"/>
      <c r="AB98" s="718"/>
      <c r="AD98" s="182"/>
    </row>
    <row r="99" spans="2:32" s="175" customFormat="1" ht="12" customHeight="1" thickBot="1" x14ac:dyDescent="0.25">
      <c r="B99" s="189">
        <v>2021</v>
      </c>
      <c r="C99" s="199" t="s">
        <v>16</v>
      </c>
      <c r="D99" s="200" t="s">
        <v>15</v>
      </c>
      <c r="E99" s="190" t="s">
        <v>14</v>
      </c>
      <c r="F99" s="238" t="s">
        <v>14</v>
      </c>
      <c r="G99" s="734" t="s">
        <v>33</v>
      </c>
      <c r="H99" s="734"/>
      <c r="I99" s="734" t="s">
        <v>12</v>
      </c>
      <c r="J99" s="734"/>
      <c r="K99" s="734" t="s">
        <v>11</v>
      </c>
      <c r="L99" s="735"/>
      <c r="M99" s="256" t="s">
        <v>41</v>
      </c>
      <c r="N99" s="239" t="s">
        <v>9</v>
      </c>
      <c r="O99" s="192" t="s">
        <v>37</v>
      </c>
      <c r="P99" s="240" t="s">
        <v>8</v>
      </c>
      <c r="Q99" s="193" t="s">
        <v>7</v>
      </c>
      <c r="R99" s="192" t="s">
        <v>99</v>
      </c>
      <c r="S99" s="241" t="s">
        <v>100</v>
      </c>
      <c r="T99" s="241" t="s">
        <v>48</v>
      </c>
      <c r="U99" s="241" t="s">
        <v>104</v>
      </c>
      <c r="V99" s="239" t="s">
        <v>101</v>
      </c>
      <c r="W99" s="238" t="s">
        <v>37</v>
      </c>
      <c r="X99" s="255" t="s">
        <v>8</v>
      </c>
      <c r="Y99" s="242" t="s">
        <v>7</v>
      </c>
      <c r="Z99" s="238" t="s">
        <v>8</v>
      </c>
      <c r="AA99" s="255" t="s">
        <v>7</v>
      </c>
      <c r="AB99" s="242" t="s">
        <v>6</v>
      </c>
      <c r="AD99" s="182"/>
    </row>
    <row r="100" spans="2:32" s="175" customFormat="1" ht="12" customHeight="1" x14ac:dyDescent="0.2">
      <c r="B100" s="201">
        <v>44202</v>
      </c>
      <c r="C100" s="202">
        <v>0.44513888888888892</v>
      </c>
      <c r="D100" s="195">
        <v>0.49722222222222223</v>
      </c>
      <c r="E100" s="203">
        <v>4</v>
      </c>
      <c r="F100" s="254">
        <v>9841</v>
      </c>
      <c r="G100" s="819" t="s">
        <v>256</v>
      </c>
      <c r="H100" s="819"/>
      <c r="I100" s="701" t="s">
        <v>257</v>
      </c>
      <c r="J100" s="701"/>
      <c r="K100" s="702" t="s">
        <v>258</v>
      </c>
      <c r="L100" s="703"/>
      <c r="M100" s="230">
        <v>45</v>
      </c>
      <c r="N100" s="231" t="s">
        <v>32</v>
      </c>
      <c r="O100" s="243">
        <v>10500</v>
      </c>
      <c r="P100" s="219">
        <f t="shared" ref="P100:P113" si="44">+O100/2.2</f>
        <v>4772.7272727272721</v>
      </c>
      <c r="Q100" s="233">
        <f>+P100/1000</f>
        <v>4.7727272727272725</v>
      </c>
      <c r="R100" s="232">
        <v>9300</v>
      </c>
      <c r="S100" s="234">
        <v>1200</v>
      </c>
      <c r="T100" s="234"/>
      <c r="U100" s="234"/>
      <c r="V100" s="235"/>
      <c r="W100" s="243">
        <f t="shared" ref="W100:W113" si="45">+V100+U100+T100+S100+R100</f>
        <v>10500</v>
      </c>
      <c r="X100" s="691">
        <f>+(W100+W101)/2.2</f>
        <v>5080</v>
      </c>
      <c r="Y100" s="693">
        <f>+X100/1000</f>
        <v>5.08</v>
      </c>
      <c r="Z100" s="695">
        <f>+X100-P100-P101</f>
        <v>6.8212102632969618E-13</v>
      </c>
      <c r="AA100" s="697">
        <f>+Y100-Q100-Q101</f>
        <v>0</v>
      </c>
      <c r="AB100" s="699">
        <f>+AA100/SUM(Q100:Q101)</f>
        <v>0</v>
      </c>
      <c r="AD100" s="182"/>
      <c r="AF100" s="175">
        <f>40*30</f>
        <v>1200</v>
      </c>
    </row>
    <row r="101" spans="2:32" s="175" customFormat="1" ht="12" customHeight="1" x14ac:dyDescent="0.2">
      <c r="B101" s="194">
        <v>44202</v>
      </c>
      <c r="C101" s="195">
        <v>0.44513888888888892</v>
      </c>
      <c r="D101" s="195">
        <v>0.49722222222222223</v>
      </c>
      <c r="E101" s="258">
        <v>4</v>
      </c>
      <c r="F101" s="252">
        <v>26259</v>
      </c>
      <c r="G101" s="701" t="s">
        <v>139</v>
      </c>
      <c r="H101" s="701"/>
      <c r="I101" s="701" t="s">
        <v>257</v>
      </c>
      <c r="J101" s="701"/>
      <c r="K101" s="702" t="s">
        <v>258</v>
      </c>
      <c r="L101" s="703"/>
      <c r="M101" s="281">
        <v>56</v>
      </c>
      <c r="N101" s="282" t="s">
        <v>52</v>
      </c>
      <c r="O101" s="244">
        <v>676</v>
      </c>
      <c r="P101" s="207">
        <f t="shared" si="44"/>
        <v>307.27272727272725</v>
      </c>
      <c r="Q101" s="208">
        <f>+P101/1000</f>
        <v>0.30727272727272725</v>
      </c>
      <c r="R101" s="204"/>
      <c r="S101" s="205">
        <v>676</v>
      </c>
      <c r="T101" s="205"/>
      <c r="U101" s="205"/>
      <c r="V101" s="206"/>
      <c r="W101" s="244">
        <f t="shared" si="45"/>
        <v>676</v>
      </c>
      <c r="X101" s="692"/>
      <c r="Y101" s="694"/>
      <c r="Z101" s="696"/>
      <c r="AA101" s="698"/>
      <c r="AB101" s="700"/>
      <c r="AD101" s="182"/>
      <c r="AF101" s="175">
        <v>9300</v>
      </c>
    </row>
    <row r="102" spans="2:32" s="175" customFormat="1" ht="12" customHeight="1" x14ac:dyDescent="0.2">
      <c r="B102" s="194">
        <v>44202</v>
      </c>
      <c r="C102" s="195">
        <v>0.5708333333333333</v>
      </c>
      <c r="D102" s="195">
        <v>0.61249999999999993</v>
      </c>
      <c r="E102" s="258">
        <v>4</v>
      </c>
      <c r="F102" s="252">
        <v>3195</v>
      </c>
      <c r="G102" s="701" t="s">
        <v>228</v>
      </c>
      <c r="H102" s="701"/>
      <c r="I102" s="701" t="s">
        <v>53</v>
      </c>
      <c r="J102" s="701"/>
      <c r="K102" s="702" t="s">
        <v>49</v>
      </c>
      <c r="L102" s="703"/>
      <c r="M102" s="212">
        <v>39</v>
      </c>
      <c r="N102" s="213" t="s">
        <v>32</v>
      </c>
      <c r="O102" s="244">
        <v>14613</v>
      </c>
      <c r="P102" s="207">
        <f t="shared" si="44"/>
        <v>6642.272727272727</v>
      </c>
      <c r="Q102" s="208">
        <f>+P102/1000</f>
        <v>6.6422727272727267</v>
      </c>
      <c r="R102" s="204">
        <v>14351</v>
      </c>
      <c r="S102" s="205"/>
      <c r="T102" s="205"/>
      <c r="U102" s="205"/>
      <c r="V102" s="206">
        <f>262+633</f>
        <v>895</v>
      </c>
      <c r="W102" s="244">
        <f t="shared" si="45"/>
        <v>15246</v>
      </c>
      <c r="X102" s="207">
        <f t="shared" ref="X102:X113" si="46">+W102/2.2</f>
        <v>6929.9999999999991</v>
      </c>
      <c r="Y102" s="208">
        <f t="shared" ref="Y102:Y113" si="47">+X102/1000</f>
        <v>6.9299999999999988</v>
      </c>
      <c r="Z102" s="209">
        <f t="shared" ref="Z102:Z113" si="48">+X102-P102</f>
        <v>287.72727272727207</v>
      </c>
      <c r="AA102" s="210">
        <f t="shared" ref="AA102:AA113" si="49">+Y102-Q102</f>
        <v>0.28772727272727217</v>
      </c>
      <c r="AB102" s="211">
        <f t="shared" ref="AB102:AB112" si="50">+AA102/Q102</f>
        <v>4.3317593923218968E-2</v>
      </c>
      <c r="AD102" s="182"/>
    </row>
    <row r="103" spans="2:32" s="175" customFormat="1" ht="12" customHeight="1" x14ac:dyDescent="0.2">
      <c r="B103" s="194">
        <v>44202</v>
      </c>
      <c r="C103" s="195">
        <v>0.70694444444444438</v>
      </c>
      <c r="D103" s="195">
        <v>0.73541666666666661</v>
      </c>
      <c r="E103" s="258">
        <v>3</v>
      </c>
      <c r="F103" s="252">
        <v>5146</v>
      </c>
      <c r="G103" s="701" t="s">
        <v>217</v>
      </c>
      <c r="H103" s="701"/>
      <c r="I103" s="701" t="s">
        <v>218</v>
      </c>
      <c r="J103" s="701"/>
      <c r="K103" s="702" t="s">
        <v>219</v>
      </c>
      <c r="L103" s="703"/>
      <c r="M103" s="281">
        <v>101</v>
      </c>
      <c r="N103" s="282" t="s">
        <v>115</v>
      </c>
      <c r="O103" s="244">
        <v>55044</v>
      </c>
      <c r="P103" s="207">
        <f t="shared" si="44"/>
        <v>25019.999999999996</v>
      </c>
      <c r="Q103" s="208">
        <f>+P103/1000</f>
        <v>25.019999999999996</v>
      </c>
      <c r="R103" s="204">
        <v>47662</v>
      </c>
      <c r="S103" s="205">
        <v>6600</v>
      </c>
      <c r="T103" s="205"/>
      <c r="U103" s="205"/>
      <c r="V103" s="206">
        <v>650</v>
      </c>
      <c r="W103" s="244">
        <f t="shared" si="45"/>
        <v>54912</v>
      </c>
      <c r="X103" s="207">
        <f t="shared" si="46"/>
        <v>24959.999999999996</v>
      </c>
      <c r="Y103" s="208">
        <f t="shared" si="47"/>
        <v>24.959999999999997</v>
      </c>
      <c r="Z103" s="209">
        <f t="shared" si="48"/>
        <v>-60</v>
      </c>
      <c r="AA103" s="210">
        <f t="shared" si="49"/>
        <v>-5.9999999999998721E-2</v>
      </c>
      <c r="AB103" s="211">
        <f t="shared" si="50"/>
        <v>-2.3980815347721313E-3</v>
      </c>
      <c r="AD103" s="182"/>
      <c r="AF103" s="175">
        <f>5080*2.2</f>
        <v>11176</v>
      </c>
    </row>
    <row r="104" spans="2:32" s="175" customFormat="1" ht="12" customHeight="1" x14ac:dyDescent="0.2">
      <c r="B104" s="194">
        <v>44202</v>
      </c>
      <c r="C104" s="195">
        <v>0.79236111111111107</v>
      </c>
      <c r="D104" s="195">
        <v>0.86458333333333337</v>
      </c>
      <c r="E104" s="258">
        <v>4</v>
      </c>
      <c r="F104" s="252">
        <v>26260</v>
      </c>
      <c r="G104" s="701" t="s">
        <v>50</v>
      </c>
      <c r="H104" s="701"/>
      <c r="I104" s="701" t="s">
        <v>252</v>
      </c>
      <c r="J104" s="701"/>
      <c r="K104" s="702" t="s">
        <v>236</v>
      </c>
      <c r="L104" s="703"/>
      <c r="M104" s="281">
        <v>53</v>
      </c>
      <c r="N104" s="282" t="s">
        <v>52</v>
      </c>
      <c r="O104" s="244">
        <v>9262</v>
      </c>
      <c r="P104" s="207">
        <f t="shared" si="44"/>
        <v>4210</v>
      </c>
      <c r="Q104" s="208">
        <f t="shared" ref="Q104:Q113" si="51">+P104/1000</f>
        <v>4.21</v>
      </c>
      <c r="R104" s="204">
        <v>8362</v>
      </c>
      <c r="S104" s="205">
        <v>900</v>
      </c>
      <c r="T104" s="205"/>
      <c r="U104" s="205"/>
      <c r="V104" s="206"/>
      <c r="W104" s="244">
        <f t="shared" si="45"/>
        <v>9262</v>
      </c>
      <c r="X104" s="207">
        <f t="shared" si="46"/>
        <v>4210</v>
      </c>
      <c r="Y104" s="208">
        <f t="shared" si="47"/>
        <v>4.21</v>
      </c>
      <c r="Z104" s="209">
        <f t="shared" si="48"/>
        <v>0</v>
      </c>
      <c r="AA104" s="210">
        <f t="shared" si="49"/>
        <v>0</v>
      </c>
      <c r="AB104" s="211">
        <f t="shared" si="50"/>
        <v>0</v>
      </c>
      <c r="AD104" s="182"/>
      <c r="AF104" s="175">
        <f>+AF103-10500</f>
        <v>676</v>
      </c>
    </row>
    <row r="105" spans="2:32" s="175" customFormat="1" ht="12" customHeight="1" x14ac:dyDescent="0.2">
      <c r="B105" s="194">
        <v>44202</v>
      </c>
      <c r="C105" s="195">
        <v>0.86736111111111114</v>
      </c>
      <c r="D105" s="195">
        <v>0.88750000000000007</v>
      </c>
      <c r="E105" s="258">
        <v>4</v>
      </c>
      <c r="F105" s="252">
        <v>26261</v>
      </c>
      <c r="G105" s="701" t="s">
        <v>50</v>
      </c>
      <c r="H105" s="701"/>
      <c r="I105" s="701" t="s">
        <v>53</v>
      </c>
      <c r="J105" s="701"/>
      <c r="K105" s="702" t="s">
        <v>49</v>
      </c>
      <c r="L105" s="703"/>
      <c r="M105" s="212">
        <v>49</v>
      </c>
      <c r="N105" s="213" t="s">
        <v>32</v>
      </c>
      <c r="O105" s="244">
        <v>6930</v>
      </c>
      <c r="P105" s="207">
        <f t="shared" si="44"/>
        <v>3149.9999999999995</v>
      </c>
      <c r="Q105" s="208">
        <f t="shared" si="51"/>
        <v>3.1499999999999995</v>
      </c>
      <c r="R105" s="204">
        <v>3000</v>
      </c>
      <c r="S105" s="205">
        <v>3880</v>
      </c>
      <c r="T105" s="205"/>
      <c r="U105" s="205"/>
      <c r="V105" s="206">
        <v>50</v>
      </c>
      <c r="W105" s="244">
        <f t="shared" si="45"/>
        <v>6930</v>
      </c>
      <c r="X105" s="207">
        <f t="shared" si="46"/>
        <v>3149.9999999999995</v>
      </c>
      <c r="Y105" s="208">
        <f t="shared" si="47"/>
        <v>3.1499999999999995</v>
      </c>
      <c r="Z105" s="209">
        <f t="shared" si="48"/>
        <v>0</v>
      </c>
      <c r="AA105" s="210">
        <f t="shared" si="49"/>
        <v>0</v>
      </c>
      <c r="AB105" s="211">
        <f t="shared" si="50"/>
        <v>0</v>
      </c>
      <c r="AD105" s="182">
        <f>+AA105/Q105*100</f>
        <v>0</v>
      </c>
    </row>
    <row r="106" spans="2:32" s="175" customFormat="1" ht="12" customHeight="1" x14ac:dyDescent="0.2">
      <c r="B106" s="194">
        <v>44202</v>
      </c>
      <c r="C106" s="195">
        <v>0.88194444444444453</v>
      </c>
      <c r="D106" s="195">
        <v>0.92569444444444438</v>
      </c>
      <c r="E106" s="258">
        <v>4</v>
      </c>
      <c r="F106" s="252">
        <v>44269</v>
      </c>
      <c r="G106" s="701" t="s">
        <v>270</v>
      </c>
      <c r="H106" s="701"/>
      <c r="I106" s="701" t="s">
        <v>271</v>
      </c>
      <c r="J106" s="701"/>
      <c r="K106" s="702" t="s">
        <v>272</v>
      </c>
      <c r="L106" s="703"/>
      <c r="M106" s="212">
        <v>35</v>
      </c>
      <c r="N106" s="213" t="s">
        <v>32</v>
      </c>
      <c r="O106" s="244">
        <v>4228</v>
      </c>
      <c r="P106" s="207">
        <f t="shared" si="44"/>
        <v>1921.8181818181818</v>
      </c>
      <c r="Q106" s="208">
        <f t="shared" si="51"/>
        <v>1.9218181818181816</v>
      </c>
      <c r="R106" s="204">
        <v>4228</v>
      </c>
      <c r="S106" s="205"/>
      <c r="T106" s="205"/>
      <c r="U106" s="205"/>
      <c r="V106" s="206"/>
      <c r="W106" s="204">
        <f t="shared" si="45"/>
        <v>4228</v>
      </c>
      <c r="X106" s="289">
        <f>+W106/2.2</f>
        <v>1921.8181818181818</v>
      </c>
      <c r="Y106" s="812">
        <f>(X106+X107+X108)/1000</f>
        <v>2.77</v>
      </c>
      <c r="Z106" s="806">
        <f>(X106+X107+X108)-P106-P107-P108</f>
        <v>0</v>
      </c>
      <c r="AA106" s="809">
        <f>(Y106+Y107+Y108)-Q106-Q107-Q108</f>
        <v>1.8041124150158794E-16</v>
      </c>
      <c r="AB106" s="815">
        <f>+AA106/SUM(Q106:Q108)</f>
        <v>6.513041209443608E-17</v>
      </c>
      <c r="AD106" s="182"/>
      <c r="AE106" s="175">
        <f>24960*2.2</f>
        <v>54912.000000000007</v>
      </c>
    </row>
    <row r="107" spans="2:32" s="175" customFormat="1" ht="12" customHeight="1" x14ac:dyDescent="0.2">
      <c r="B107" s="194">
        <v>44202</v>
      </c>
      <c r="C107" s="195">
        <v>0.88194444444444453</v>
      </c>
      <c r="D107" s="195">
        <v>0.92569444444444438</v>
      </c>
      <c r="E107" s="258">
        <v>4</v>
      </c>
      <c r="F107" s="252">
        <v>817</v>
      </c>
      <c r="G107" s="701" t="s">
        <v>188</v>
      </c>
      <c r="H107" s="701"/>
      <c r="I107" s="701" t="s">
        <v>271</v>
      </c>
      <c r="J107" s="701"/>
      <c r="K107" s="702" t="s">
        <v>272</v>
      </c>
      <c r="L107" s="703"/>
      <c r="M107" s="281">
        <v>61</v>
      </c>
      <c r="N107" s="282" t="s">
        <v>52</v>
      </c>
      <c r="O107" s="244">
        <v>1600</v>
      </c>
      <c r="P107" s="207">
        <f t="shared" si="44"/>
        <v>727.27272727272725</v>
      </c>
      <c r="Q107" s="208">
        <f t="shared" si="51"/>
        <v>0.72727272727272729</v>
      </c>
      <c r="R107" s="204"/>
      <c r="S107" s="205">
        <v>1600</v>
      </c>
      <c r="T107" s="205"/>
      <c r="U107" s="205"/>
      <c r="V107" s="206"/>
      <c r="W107" s="204">
        <f t="shared" si="45"/>
        <v>1600</v>
      </c>
      <c r="X107" s="289">
        <f>+W107/2.2</f>
        <v>727.27272727272725</v>
      </c>
      <c r="Y107" s="813"/>
      <c r="Z107" s="807"/>
      <c r="AA107" s="810"/>
      <c r="AB107" s="816"/>
      <c r="AD107" s="182"/>
      <c r="AE107" s="175">
        <f>+AE106-7250</f>
        <v>47662.000000000007</v>
      </c>
    </row>
    <row r="108" spans="2:32" s="175" customFormat="1" ht="12" customHeight="1" x14ac:dyDescent="0.2">
      <c r="B108" s="194">
        <v>44202</v>
      </c>
      <c r="C108" s="195">
        <v>0.88194444444444453</v>
      </c>
      <c r="D108" s="195">
        <v>0.92569444444444438</v>
      </c>
      <c r="E108" s="258">
        <v>4</v>
      </c>
      <c r="F108" s="252">
        <v>26262</v>
      </c>
      <c r="G108" s="701" t="s">
        <v>273</v>
      </c>
      <c r="H108" s="701"/>
      <c r="I108" s="701" t="s">
        <v>271</v>
      </c>
      <c r="J108" s="701"/>
      <c r="K108" s="702" t="s">
        <v>272</v>
      </c>
      <c r="L108" s="703"/>
      <c r="M108" s="281">
        <v>61</v>
      </c>
      <c r="N108" s="282" t="s">
        <v>52</v>
      </c>
      <c r="O108" s="244">
        <v>266</v>
      </c>
      <c r="P108" s="207">
        <f t="shared" si="44"/>
        <v>120.90909090909089</v>
      </c>
      <c r="Q108" s="208">
        <f t="shared" si="51"/>
        <v>0.1209090909090909</v>
      </c>
      <c r="R108" s="204"/>
      <c r="S108" s="205">
        <v>266</v>
      </c>
      <c r="T108" s="205"/>
      <c r="U108" s="205"/>
      <c r="V108" s="206"/>
      <c r="W108" s="204">
        <f t="shared" si="45"/>
        <v>266</v>
      </c>
      <c r="X108" s="289">
        <f>+W108/2.2</f>
        <v>120.90909090909089</v>
      </c>
      <c r="Y108" s="814"/>
      <c r="Z108" s="808"/>
      <c r="AA108" s="811"/>
      <c r="AB108" s="817"/>
      <c r="AD108" s="182"/>
    </row>
    <row r="109" spans="2:32" s="175" customFormat="1" ht="12" customHeight="1" x14ac:dyDescent="0.2">
      <c r="B109" s="194">
        <v>44202</v>
      </c>
      <c r="C109" s="195">
        <v>0.93125000000000002</v>
      </c>
      <c r="D109" s="195">
        <v>0.98263888888888884</v>
      </c>
      <c r="E109" s="258">
        <v>3</v>
      </c>
      <c r="F109" s="252">
        <v>26264</v>
      </c>
      <c r="G109" s="701" t="s">
        <v>50</v>
      </c>
      <c r="H109" s="701"/>
      <c r="I109" s="701" t="s">
        <v>247</v>
      </c>
      <c r="J109" s="701"/>
      <c r="K109" s="702" t="s">
        <v>248</v>
      </c>
      <c r="L109" s="703"/>
      <c r="M109" s="212">
        <v>47</v>
      </c>
      <c r="N109" s="213" t="s">
        <v>32</v>
      </c>
      <c r="O109" s="244">
        <v>3080</v>
      </c>
      <c r="P109" s="207">
        <f t="shared" si="44"/>
        <v>1400</v>
      </c>
      <c r="Q109" s="208">
        <f t="shared" si="51"/>
        <v>1.4</v>
      </c>
      <c r="R109" s="204"/>
      <c r="S109" s="205">
        <v>3080</v>
      </c>
      <c r="T109" s="205"/>
      <c r="U109" s="205"/>
      <c r="V109" s="206"/>
      <c r="W109" s="204">
        <f t="shared" si="45"/>
        <v>3080</v>
      </c>
      <c r="X109" s="207">
        <f t="shared" si="46"/>
        <v>1400</v>
      </c>
      <c r="Y109" s="208">
        <f t="shared" si="47"/>
        <v>1.4</v>
      </c>
      <c r="Z109" s="209">
        <f t="shared" si="48"/>
        <v>0</v>
      </c>
      <c r="AA109" s="210">
        <f t="shared" si="49"/>
        <v>0</v>
      </c>
      <c r="AB109" s="211">
        <f t="shared" si="50"/>
        <v>0</v>
      </c>
      <c r="AD109" s="182"/>
    </row>
    <row r="110" spans="2:32" s="175" customFormat="1" ht="12" customHeight="1" x14ac:dyDescent="0.25">
      <c r="B110" s="194">
        <v>44202</v>
      </c>
      <c r="C110" s="195">
        <v>0.93194444444444446</v>
      </c>
      <c r="D110" s="195">
        <v>0.98402777777777783</v>
      </c>
      <c r="E110" s="258">
        <v>3</v>
      </c>
      <c r="F110" s="252">
        <v>9845</v>
      </c>
      <c r="G110" s="701" t="s">
        <v>256</v>
      </c>
      <c r="H110" s="701"/>
      <c r="I110" s="701" t="s">
        <v>229</v>
      </c>
      <c r="J110" s="701"/>
      <c r="K110" s="702" t="s">
        <v>248</v>
      </c>
      <c r="L110" s="703"/>
      <c r="M110" s="212">
        <v>40</v>
      </c>
      <c r="N110" s="213" t="s">
        <v>32</v>
      </c>
      <c r="O110" s="244">
        <v>11900</v>
      </c>
      <c r="P110" s="207">
        <f t="shared" si="44"/>
        <v>5409.090909090909</v>
      </c>
      <c r="Q110" s="208">
        <f t="shared" si="51"/>
        <v>5.4090909090909092</v>
      </c>
      <c r="R110" s="204">
        <v>11676</v>
      </c>
      <c r="S110" s="205"/>
      <c r="T110" s="205"/>
      <c r="U110" s="205"/>
      <c r="V110" s="206">
        <v>50</v>
      </c>
      <c r="W110" s="204">
        <f t="shared" si="45"/>
        <v>11726</v>
      </c>
      <c r="X110" s="207">
        <f t="shared" si="46"/>
        <v>5330</v>
      </c>
      <c r="Y110" s="208">
        <f t="shared" si="47"/>
        <v>5.33</v>
      </c>
      <c r="Z110" s="209">
        <f t="shared" si="48"/>
        <v>-79.090909090909008</v>
      </c>
      <c r="AA110" s="210">
        <f t="shared" si="49"/>
        <v>-7.9090909090909101E-2</v>
      </c>
      <c r="AB110" s="211">
        <f t="shared" si="50"/>
        <v>-1.4621848739495799E-2</v>
      </c>
    </row>
    <row r="111" spans="2:32" s="175" customFormat="1" ht="12" customHeight="1" x14ac:dyDescent="0.25">
      <c r="B111" s="194">
        <v>44202</v>
      </c>
      <c r="C111" s="195">
        <v>0.97361111111111109</v>
      </c>
      <c r="D111" s="195">
        <v>3.2638888888888891E-2</v>
      </c>
      <c r="E111" s="258">
        <v>4</v>
      </c>
      <c r="F111" s="252">
        <v>26265</v>
      </c>
      <c r="G111" s="701" t="s">
        <v>50</v>
      </c>
      <c r="H111" s="701"/>
      <c r="I111" s="701" t="s">
        <v>234</v>
      </c>
      <c r="J111" s="701"/>
      <c r="K111" s="702" t="s">
        <v>235</v>
      </c>
      <c r="L111" s="703"/>
      <c r="M111" s="212">
        <v>44</v>
      </c>
      <c r="N111" s="213" t="s">
        <v>32</v>
      </c>
      <c r="O111" s="244">
        <v>11594</v>
      </c>
      <c r="P111" s="207">
        <f t="shared" si="44"/>
        <v>5270</v>
      </c>
      <c r="Q111" s="208">
        <f t="shared" si="51"/>
        <v>5.27</v>
      </c>
      <c r="R111" s="204">
        <v>11244</v>
      </c>
      <c r="S111" s="205">
        <v>300</v>
      </c>
      <c r="T111" s="205"/>
      <c r="U111" s="205"/>
      <c r="V111" s="206">
        <v>50</v>
      </c>
      <c r="W111" s="204">
        <f t="shared" si="45"/>
        <v>11594</v>
      </c>
      <c r="X111" s="207">
        <f t="shared" si="46"/>
        <v>5270</v>
      </c>
      <c r="Y111" s="208">
        <f t="shared" si="47"/>
        <v>5.27</v>
      </c>
      <c r="Z111" s="209">
        <f t="shared" si="48"/>
        <v>0</v>
      </c>
      <c r="AA111" s="210">
        <f t="shared" si="49"/>
        <v>0</v>
      </c>
      <c r="AB111" s="211">
        <f t="shared" si="50"/>
        <v>0</v>
      </c>
    </row>
    <row r="112" spans="2:32" s="175" customFormat="1" ht="12" customHeight="1" x14ac:dyDescent="0.25">
      <c r="B112" s="194">
        <v>44203</v>
      </c>
      <c r="C112" s="195">
        <v>5.0694444444444452E-2</v>
      </c>
      <c r="D112" s="195">
        <v>7.0833333333333331E-2</v>
      </c>
      <c r="E112" s="258">
        <v>4</v>
      </c>
      <c r="F112" s="252">
        <v>5147</v>
      </c>
      <c r="G112" s="701" t="s">
        <v>217</v>
      </c>
      <c r="H112" s="701"/>
      <c r="I112" s="701" t="s">
        <v>249</v>
      </c>
      <c r="J112" s="701"/>
      <c r="K112" s="702" t="s">
        <v>250</v>
      </c>
      <c r="L112" s="703"/>
      <c r="M112" s="281">
        <v>90</v>
      </c>
      <c r="N112" s="282" t="s">
        <v>115</v>
      </c>
      <c r="O112" s="244">
        <v>54978</v>
      </c>
      <c r="P112" s="207">
        <f t="shared" si="44"/>
        <v>24989.999999999996</v>
      </c>
      <c r="Q112" s="208">
        <f t="shared" si="51"/>
        <v>24.989999999999995</v>
      </c>
      <c r="R112" s="204">
        <v>43936</v>
      </c>
      <c r="S112" s="205">
        <v>10000</v>
      </c>
      <c r="T112" s="205"/>
      <c r="U112" s="205"/>
      <c r="V112" s="206">
        <v>800</v>
      </c>
      <c r="W112" s="204">
        <f t="shared" si="45"/>
        <v>54736</v>
      </c>
      <c r="X112" s="207">
        <f t="shared" si="46"/>
        <v>24879.999999999996</v>
      </c>
      <c r="Y112" s="208">
        <f t="shared" si="47"/>
        <v>24.879999999999995</v>
      </c>
      <c r="Z112" s="209">
        <f t="shared" si="48"/>
        <v>-110</v>
      </c>
      <c r="AA112" s="210">
        <f t="shared" si="49"/>
        <v>-0.10999999999999943</v>
      </c>
      <c r="AB112" s="211">
        <f t="shared" si="50"/>
        <v>-4.4017607042816905E-3</v>
      </c>
    </row>
    <row r="113" spans="2:30" s="175" customFormat="1" ht="12" customHeight="1" thickBot="1" x14ac:dyDescent="0.3">
      <c r="B113" s="214"/>
      <c r="C113" s="215"/>
      <c r="D113" s="215"/>
      <c r="E113" s="216"/>
      <c r="F113" s="253"/>
      <c r="G113" s="759"/>
      <c r="H113" s="759"/>
      <c r="I113" s="759"/>
      <c r="J113" s="759"/>
      <c r="K113" s="744"/>
      <c r="L113" s="745"/>
      <c r="M113" s="217"/>
      <c r="N113" s="218"/>
      <c r="O113" s="222"/>
      <c r="P113" s="223">
        <f t="shared" si="44"/>
        <v>0</v>
      </c>
      <c r="Q113" s="224">
        <f t="shared" si="51"/>
        <v>0</v>
      </c>
      <c r="R113" s="222"/>
      <c r="S113" s="225"/>
      <c r="T113" s="225"/>
      <c r="U113" s="225"/>
      <c r="V113" s="226"/>
      <c r="W113" s="222">
        <f t="shared" si="45"/>
        <v>0</v>
      </c>
      <c r="X113" s="207">
        <f t="shared" si="46"/>
        <v>0</v>
      </c>
      <c r="Y113" s="224">
        <f t="shared" si="47"/>
        <v>0</v>
      </c>
      <c r="Z113" s="227">
        <f t="shared" si="48"/>
        <v>0</v>
      </c>
      <c r="AA113" s="228">
        <f t="shared" si="49"/>
        <v>0</v>
      </c>
      <c r="AB113" s="229" t="e">
        <f>+AA113/Q113</f>
        <v>#DIV/0!</v>
      </c>
    </row>
    <row r="114" spans="2:30" s="175" customFormat="1" ht="12" customHeight="1" x14ac:dyDescent="0.25">
      <c r="B114" s="736" t="s">
        <v>113</v>
      </c>
      <c r="C114" s="737"/>
      <c r="D114" s="737"/>
      <c r="E114" s="737"/>
      <c r="F114" s="737"/>
      <c r="G114" s="737"/>
      <c r="H114" s="737"/>
      <c r="I114" s="737"/>
      <c r="J114" s="737"/>
      <c r="K114" s="737"/>
      <c r="L114" s="737"/>
      <c r="M114" s="737"/>
      <c r="N114" s="738"/>
      <c r="O114" s="824">
        <f t="shared" ref="O114:AA114" si="52">SUM(O100:O113)</f>
        <v>184671</v>
      </c>
      <c r="P114" s="826">
        <f t="shared" si="52"/>
        <v>83941.363636363632</v>
      </c>
      <c r="Q114" s="830">
        <f t="shared" si="52"/>
        <v>83.941363636363619</v>
      </c>
      <c r="R114" s="723">
        <f t="shared" si="52"/>
        <v>153759</v>
      </c>
      <c r="S114" s="719">
        <f t="shared" si="52"/>
        <v>28502</v>
      </c>
      <c r="T114" s="719">
        <f t="shared" si="52"/>
        <v>0</v>
      </c>
      <c r="U114" s="719">
        <f t="shared" si="52"/>
        <v>0</v>
      </c>
      <c r="V114" s="721">
        <f t="shared" si="52"/>
        <v>2495</v>
      </c>
      <c r="W114" s="824">
        <f t="shared" si="52"/>
        <v>184756</v>
      </c>
      <c r="X114" s="826">
        <f t="shared" si="52"/>
        <v>83980</v>
      </c>
      <c r="Y114" s="830">
        <f t="shared" si="52"/>
        <v>83.97999999999999</v>
      </c>
      <c r="Z114" s="729">
        <f t="shared" si="52"/>
        <v>38.63636363636374</v>
      </c>
      <c r="AA114" s="731">
        <f t="shared" si="52"/>
        <v>3.8636363636365079E-2</v>
      </c>
      <c r="AB114" s="732">
        <f>+AA114/Q114</f>
        <v>4.60278007916799E-4</v>
      </c>
    </row>
    <row r="115" spans="2:30" s="175" customFormat="1" ht="12" customHeight="1" thickBot="1" x14ac:dyDescent="0.3">
      <c r="B115" s="739"/>
      <c r="C115" s="740"/>
      <c r="D115" s="740"/>
      <c r="E115" s="740"/>
      <c r="F115" s="740"/>
      <c r="G115" s="740"/>
      <c r="H115" s="740"/>
      <c r="I115" s="740"/>
      <c r="J115" s="740"/>
      <c r="K115" s="740"/>
      <c r="L115" s="740"/>
      <c r="M115" s="740"/>
      <c r="N115" s="741"/>
      <c r="O115" s="825"/>
      <c r="P115" s="827"/>
      <c r="Q115" s="831"/>
      <c r="R115" s="724"/>
      <c r="S115" s="720"/>
      <c r="T115" s="720"/>
      <c r="U115" s="720"/>
      <c r="V115" s="722"/>
      <c r="W115" s="825"/>
      <c r="X115" s="827"/>
      <c r="Y115" s="829"/>
      <c r="Z115" s="730"/>
      <c r="AA115" s="720"/>
      <c r="AB115" s="733"/>
    </row>
    <row r="116" spans="2:30" s="175" customFormat="1" ht="12" customHeight="1" thickBot="1" x14ac:dyDescent="0.3">
      <c r="B116" s="196"/>
      <c r="C116" s="196"/>
      <c r="D116" s="196"/>
      <c r="E116" s="196"/>
      <c r="F116" s="196"/>
      <c r="G116" s="196"/>
      <c r="H116" s="196"/>
      <c r="I116" s="183"/>
      <c r="J116" s="183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</row>
    <row r="117" spans="2:30" s="175" customFormat="1" ht="12" customHeight="1" x14ac:dyDescent="0.25">
      <c r="B117" s="746" t="s">
        <v>114</v>
      </c>
      <c r="C117" s="747"/>
      <c r="D117" s="747"/>
      <c r="E117" s="747"/>
      <c r="F117" s="747"/>
      <c r="G117" s="747"/>
      <c r="H117" s="747"/>
      <c r="I117" s="747"/>
      <c r="J117" s="747"/>
      <c r="K117" s="747"/>
      <c r="L117" s="747"/>
      <c r="M117" s="747"/>
      <c r="N117" s="748"/>
      <c r="O117" s="752">
        <f>+O114+O89</f>
        <v>733106.3</v>
      </c>
      <c r="P117" s="752"/>
      <c r="Q117" s="832">
        <f t="shared" ref="Q117:W117" si="53">+Q114+Q89</f>
        <v>333.23013636363635</v>
      </c>
      <c r="R117" s="752">
        <f t="shared" si="53"/>
        <v>614135.4</v>
      </c>
      <c r="S117" s="752">
        <f t="shared" si="53"/>
        <v>101635.2</v>
      </c>
      <c r="T117" s="752">
        <f t="shared" si="53"/>
        <v>4883</v>
      </c>
      <c r="U117" s="752">
        <f t="shared" si="53"/>
        <v>0</v>
      </c>
      <c r="V117" s="752">
        <f t="shared" si="53"/>
        <v>15114.400000000001</v>
      </c>
      <c r="W117" s="752">
        <f t="shared" si="53"/>
        <v>735768</v>
      </c>
      <c r="X117" s="752">
        <f t="shared" ref="X117:Y117" si="54">+X114+X89</f>
        <v>334440</v>
      </c>
      <c r="Y117" s="752">
        <f t="shared" si="54"/>
        <v>334.44</v>
      </c>
      <c r="Z117" s="754"/>
      <c r="AA117" s="756">
        <f>+AA114</f>
        <v>3.8636363636365079E-2</v>
      </c>
      <c r="AB117" s="757">
        <f>+AA117/Q117</f>
        <v>1.1594498642284643E-4</v>
      </c>
    </row>
    <row r="118" spans="2:30" s="175" customFormat="1" ht="12" customHeight="1" thickBot="1" x14ac:dyDescent="0.3">
      <c r="B118" s="749"/>
      <c r="C118" s="750"/>
      <c r="D118" s="750"/>
      <c r="E118" s="750"/>
      <c r="F118" s="750"/>
      <c r="G118" s="750"/>
      <c r="H118" s="750"/>
      <c r="I118" s="750"/>
      <c r="J118" s="750"/>
      <c r="K118" s="750"/>
      <c r="L118" s="750"/>
      <c r="M118" s="750"/>
      <c r="N118" s="751"/>
      <c r="O118" s="753"/>
      <c r="P118" s="753"/>
      <c r="Q118" s="833"/>
      <c r="R118" s="753"/>
      <c r="S118" s="753"/>
      <c r="T118" s="753"/>
      <c r="U118" s="753"/>
      <c r="V118" s="753"/>
      <c r="W118" s="753"/>
      <c r="X118" s="753"/>
      <c r="Y118" s="753"/>
      <c r="Z118" s="755"/>
      <c r="AA118" s="755"/>
      <c r="AB118" s="758"/>
    </row>
    <row r="120" spans="2:30" ht="13.5" thickBot="1" x14ac:dyDescent="0.25"/>
    <row r="121" spans="2:30" s="175" customFormat="1" ht="12" customHeight="1" x14ac:dyDescent="0.25">
      <c r="B121" s="760" t="s">
        <v>31</v>
      </c>
      <c r="C121" s="761"/>
      <c r="D121" s="761"/>
      <c r="E121" s="761"/>
      <c r="F121" s="761"/>
      <c r="G121" s="259" t="s">
        <v>30</v>
      </c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764" t="s">
        <v>29</v>
      </c>
      <c r="U121" s="765"/>
      <c r="V121" s="765"/>
      <c r="W121" s="765"/>
      <c r="X121" s="765"/>
      <c r="Y121" s="766"/>
      <c r="Z121" s="704" t="s">
        <v>39</v>
      </c>
      <c r="AA121" s="705"/>
      <c r="AB121" s="706"/>
    </row>
    <row r="122" spans="2:30" s="175" customFormat="1" ht="12" customHeight="1" x14ac:dyDescent="0.2">
      <c r="B122" s="762"/>
      <c r="C122" s="763"/>
      <c r="D122" s="763"/>
      <c r="E122" s="763"/>
      <c r="F122" s="763"/>
      <c r="G122" s="767" t="s">
        <v>25</v>
      </c>
      <c r="H122" s="768"/>
      <c r="I122" s="768"/>
      <c r="J122" s="768"/>
      <c r="K122" s="768"/>
      <c r="L122" s="768"/>
      <c r="M122" s="768"/>
      <c r="N122" s="768"/>
      <c r="O122" s="768"/>
      <c r="P122" s="768"/>
      <c r="Q122" s="768"/>
      <c r="R122" s="768"/>
      <c r="S122" s="769"/>
      <c r="T122" s="773">
        <v>44203</v>
      </c>
      <c r="U122" s="774"/>
      <c r="V122" s="774"/>
      <c r="W122" s="774"/>
      <c r="X122" s="774"/>
      <c r="Y122" s="775"/>
      <c r="Z122" s="707" t="s">
        <v>40</v>
      </c>
      <c r="AA122" s="708"/>
      <c r="AB122" s="709"/>
      <c r="AD122" s="182"/>
    </row>
    <row r="123" spans="2:30" s="175" customFormat="1" ht="12" customHeight="1" thickBot="1" x14ac:dyDescent="0.25">
      <c r="B123" s="779" t="s">
        <v>28</v>
      </c>
      <c r="C123" s="780"/>
      <c r="D123" s="780"/>
      <c r="E123" s="780"/>
      <c r="F123" s="780"/>
      <c r="G123" s="770"/>
      <c r="H123" s="771"/>
      <c r="I123" s="771"/>
      <c r="J123" s="771"/>
      <c r="K123" s="771"/>
      <c r="L123" s="771"/>
      <c r="M123" s="771"/>
      <c r="N123" s="771"/>
      <c r="O123" s="771"/>
      <c r="P123" s="771"/>
      <c r="Q123" s="771"/>
      <c r="R123" s="771"/>
      <c r="S123" s="772"/>
      <c r="T123" s="776"/>
      <c r="U123" s="777"/>
      <c r="V123" s="777"/>
      <c r="W123" s="777"/>
      <c r="X123" s="777"/>
      <c r="Y123" s="778"/>
      <c r="Z123" s="710"/>
      <c r="AA123" s="711"/>
      <c r="AB123" s="712"/>
      <c r="AD123" s="182"/>
    </row>
    <row r="124" spans="2:30" s="175" customFormat="1" ht="12" customHeight="1" thickBot="1" x14ac:dyDescent="0.25"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4"/>
      <c r="S124" s="185"/>
      <c r="T124" s="186"/>
      <c r="U124" s="187"/>
      <c r="V124" s="188"/>
      <c r="W124" s="188"/>
      <c r="X124" s="183"/>
      <c r="Y124" s="183"/>
      <c r="Z124" s="183"/>
      <c r="AA124" s="183"/>
      <c r="AB124" s="183"/>
      <c r="AD124" s="182"/>
    </row>
    <row r="125" spans="2:30" s="175" customFormat="1" ht="12" customHeight="1" thickBot="1" x14ac:dyDescent="0.25">
      <c r="B125" s="781" t="s">
        <v>27</v>
      </c>
      <c r="C125" s="782"/>
      <c r="D125" s="782"/>
      <c r="E125" s="783"/>
      <c r="F125" s="257" t="s">
        <v>26</v>
      </c>
      <c r="G125" s="713" t="s">
        <v>44</v>
      </c>
      <c r="H125" s="714"/>
      <c r="I125" s="714"/>
      <c r="J125" s="714"/>
      <c r="K125" s="714"/>
      <c r="L125" s="714"/>
      <c r="M125" s="713" t="s">
        <v>106</v>
      </c>
      <c r="N125" s="715"/>
      <c r="O125" s="713" t="s">
        <v>110</v>
      </c>
      <c r="P125" s="714"/>
      <c r="Q125" s="715"/>
      <c r="R125" s="784" t="s">
        <v>108</v>
      </c>
      <c r="S125" s="785"/>
      <c r="T125" s="785"/>
      <c r="U125" s="785"/>
      <c r="V125" s="785"/>
      <c r="W125" s="785"/>
      <c r="X125" s="785"/>
      <c r="Y125" s="786"/>
      <c r="Z125" s="713" t="s">
        <v>23</v>
      </c>
      <c r="AA125" s="714"/>
      <c r="AB125" s="715"/>
      <c r="AD125" s="182"/>
    </row>
    <row r="126" spans="2:30" s="175" customFormat="1" ht="12" customHeight="1" thickBot="1" x14ac:dyDescent="0.25">
      <c r="B126" s="189" t="s">
        <v>13</v>
      </c>
      <c r="C126" s="190" t="s">
        <v>22</v>
      </c>
      <c r="D126" s="191" t="s">
        <v>22</v>
      </c>
      <c r="E126" s="190" t="s">
        <v>21</v>
      </c>
      <c r="F126" s="198" t="s">
        <v>20</v>
      </c>
      <c r="G126" s="716"/>
      <c r="H126" s="717"/>
      <c r="I126" s="717"/>
      <c r="J126" s="717"/>
      <c r="K126" s="717"/>
      <c r="L126" s="717"/>
      <c r="M126" s="716" t="s">
        <v>107</v>
      </c>
      <c r="N126" s="718"/>
      <c r="O126" s="716" t="s">
        <v>111</v>
      </c>
      <c r="P126" s="717"/>
      <c r="Q126" s="718"/>
      <c r="R126" s="787" t="s">
        <v>112</v>
      </c>
      <c r="S126" s="788"/>
      <c r="T126" s="788"/>
      <c r="U126" s="788"/>
      <c r="V126" s="789"/>
      <c r="W126" s="790" t="s">
        <v>109</v>
      </c>
      <c r="X126" s="791"/>
      <c r="Y126" s="792"/>
      <c r="Z126" s="716" t="s">
        <v>17</v>
      </c>
      <c r="AA126" s="717"/>
      <c r="AB126" s="718"/>
      <c r="AD126" s="182"/>
    </row>
    <row r="127" spans="2:30" s="175" customFormat="1" ht="12" customHeight="1" thickBot="1" x14ac:dyDescent="0.25">
      <c r="B127" s="189">
        <v>2021</v>
      </c>
      <c r="C127" s="199" t="s">
        <v>16</v>
      </c>
      <c r="D127" s="200" t="s">
        <v>15</v>
      </c>
      <c r="E127" s="190" t="s">
        <v>14</v>
      </c>
      <c r="F127" s="238" t="s">
        <v>14</v>
      </c>
      <c r="G127" s="734" t="s">
        <v>33</v>
      </c>
      <c r="H127" s="734"/>
      <c r="I127" s="734" t="s">
        <v>12</v>
      </c>
      <c r="J127" s="734"/>
      <c r="K127" s="734" t="s">
        <v>11</v>
      </c>
      <c r="L127" s="735"/>
      <c r="M127" s="256" t="s">
        <v>41</v>
      </c>
      <c r="N127" s="239" t="s">
        <v>9</v>
      </c>
      <c r="O127" s="192" t="s">
        <v>37</v>
      </c>
      <c r="P127" s="240" t="s">
        <v>8</v>
      </c>
      <c r="Q127" s="193" t="s">
        <v>7</v>
      </c>
      <c r="R127" s="192" t="s">
        <v>99</v>
      </c>
      <c r="S127" s="241" t="s">
        <v>100</v>
      </c>
      <c r="T127" s="241" t="s">
        <v>48</v>
      </c>
      <c r="U127" s="241" t="s">
        <v>104</v>
      </c>
      <c r="V127" s="239" t="s">
        <v>101</v>
      </c>
      <c r="W127" s="238" t="s">
        <v>37</v>
      </c>
      <c r="X127" s="255" t="s">
        <v>8</v>
      </c>
      <c r="Y127" s="242" t="s">
        <v>7</v>
      </c>
      <c r="Z127" s="238" t="s">
        <v>8</v>
      </c>
      <c r="AA127" s="255" t="s">
        <v>7</v>
      </c>
      <c r="AB127" s="242" t="s">
        <v>6</v>
      </c>
      <c r="AD127" s="182"/>
    </row>
    <row r="128" spans="2:30" s="175" customFormat="1" ht="12" customHeight="1" x14ac:dyDescent="0.2">
      <c r="B128" s="201">
        <v>44203</v>
      </c>
      <c r="C128" s="202">
        <v>0.50486111111111109</v>
      </c>
      <c r="D128" s="202">
        <v>0.52152777777777781</v>
      </c>
      <c r="E128" s="203">
        <v>4</v>
      </c>
      <c r="F128" s="254">
        <v>26267</v>
      </c>
      <c r="G128" s="701" t="s">
        <v>50</v>
      </c>
      <c r="H128" s="701"/>
      <c r="I128" s="819" t="s">
        <v>231</v>
      </c>
      <c r="J128" s="819"/>
      <c r="K128" s="820" t="s">
        <v>232</v>
      </c>
      <c r="L128" s="821"/>
      <c r="M128" s="230">
        <v>42</v>
      </c>
      <c r="N128" s="231" t="s">
        <v>32</v>
      </c>
      <c r="O128" s="243">
        <v>7546</v>
      </c>
      <c r="P128" s="219">
        <f t="shared" ref="P128:P143" si="55">+O128/2.2</f>
        <v>3429.9999999999995</v>
      </c>
      <c r="Q128" s="233">
        <f>+P128/1000</f>
        <v>3.4299999999999997</v>
      </c>
      <c r="R128" s="232">
        <v>4996</v>
      </c>
      <c r="S128" s="234">
        <v>2450</v>
      </c>
      <c r="T128" s="234"/>
      <c r="U128" s="234"/>
      <c r="V128" s="235">
        <v>100</v>
      </c>
      <c r="W128" s="243">
        <f t="shared" ref="W128:W143" si="56">+V128+U128+T128+S128+R128</f>
        <v>7546</v>
      </c>
      <c r="X128" s="207">
        <f t="shared" ref="X128:X143" si="57">+W128/2.2</f>
        <v>3429.9999999999995</v>
      </c>
      <c r="Y128" s="233">
        <f t="shared" ref="Y128:Y143" si="58">+X128/1000</f>
        <v>3.4299999999999997</v>
      </c>
      <c r="Z128" s="236">
        <f t="shared" ref="Z128:Z143" si="59">+X128-P128</f>
        <v>0</v>
      </c>
      <c r="AA128" s="220">
        <f t="shared" ref="AA128:AA143" si="60">+Y128-Q128</f>
        <v>0</v>
      </c>
      <c r="AB128" s="237">
        <f t="shared" ref="AB128:AB142" si="61">+AA128/Q128</f>
        <v>0</v>
      </c>
      <c r="AD128" s="182"/>
    </row>
    <row r="129" spans="2:30" s="175" customFormat="1" ht="12" customHeight="1" x14ac:dyDescent="0.2">
      <c r="B129" s="194">
        <v>44203</v>
      </c>
      <c r="C129" s="195">
        <v>0.66249999999999998</v>
      </c>
      <c r="D129" s="195">
        <v>0.7416666666666667</v>
      </c>
      <c r="E129" s="258">
        <v>4</v>
      </c>
      <c r="F129" s="252">
        <v>26268</v>
      </c>
      <c r="G129" s="701" t="s">
        <v>50</v>
      </c>
      <c r="H129" s="701"/>
      <c r="I129" s="701" t="s">
        <v>229</v>
      </c>
      <c r="J129" s="701"/>
      <c r="K129" s="702" t="s">
        <v>242</v>
      </c>
      <c r="L129" s="703"/>
      <c r="M129" s="212">
        <v>40</v>
      </c>
      <c r="N129" s="213" t="s">
        <v>32</v>
      </c>
      <c r="O129" s="244">
        <v>10274</v>
      </c>
      <c r="P129" s="207">
        <f t="shared" si="55"/>
        <v>4670</v>
      </c>
      <c r="Q129" s="208">
        <f>+P129/1000</f>
        <v>4.67</v>
      </c>
      <c r="R129" s="204">
        <v>9124</v>
      </c>
      <c r="S129" s="205">
        <v>1000</v>
      </c>
      <c r="T129" s="205"/>
      <c r="U129" s="205"/>
      <c r="V129" s="206">
        <v>150</v>
      </c>
      <c r="W129" s="244">
        <f t="shared" si="56"/>
        <v>10274</v>
      </c>
      <c r="X129" s="207">
        <f t="shared" si="57"/>
        <v>4670</v>
      </c>
      <c r="Y129" s="208">
        <f t="shared" si="58"/>
        <v>4.67</v>
      </c>
      <c r="Z129" s="209">
        <f t="shared" si="59"/>
        <v>0</v>
      </c>
      <c r="AA129" s="210">
        <f t="shared" si="60"/>
        <v>0</v>
      </c>
      <c r="AB129" s="211">
        <f t="shared" si="61"/>
        <v>0</v>
      </c>
      <c r="AD129" s="182"/>
    </row>
    <row r="130" spans="2:30" s="175" customFormat="1" ht="12" customHeight="1" x14ac:dyDescent="0.2">
      <c r="B130" s="194">
        <v>44203</v>
      </c>
      <c r="C130" s="195">
        <v>0.71111111111111114</v>
      </c>
      <c r="D130" s="195">
        <v>0.77013888888888893</v>
      </c>
      <c r="E130" s="258">
        <v>4</v>
      </c>
      <c r="F130" s="252">
        <v>348067</v>
      </c>
      <c r="G130" s="701" t="s">
        <v>237</v>
      </c>
      <c r="H130" s="701"/>
      <c r="I130" s="701" t="s">
        <v>238</v>
      </c>
      <c r="J130" s="701"/>
      <c r="K130" s="702" t="s">
        <v>239</v>
      </c>
      <c r="L130" s="703"/>
      <c r="M130" s="281">
        <v>61</v>
      </c>
      <c r="N130" s="282" t="s">
        <v>52</v>
      </c>
      <c r="O130" s="244">
        <v>23840</v>
      </c>
      <c r="P130" s="207">
        <f t="shared" si="55"/>
        <v>10836.363636363636</v>
      </c>
      <c r="Q130" s="208">
        <f>+P130/1000</f>
        <v>10.836363636363636</v>
      </c>
      <c r="R130" s="204">
        <v>18452</v>
      </c>
      <c r="S130" s="205">
        <v>1070</v>
      </c>
      <c r="T130" s="205">
        <v>1620</v>
      </c>
      <c r="U130" s="205"/>
      <c r="V130" s="206"/>
      <c r="W130" s="244">
        <f t="shared" si="56"/>
        <v>21142</v>
      </c>
      <c r="X130" s="207">
        <f t="shared" si="57"/>
        <v>9610</v>
      </c>
      <c r="Y130" s="208">
        <f t="shared" si="58"/>
        <v>9.61</v>
      </c>
      <c r="Z130" s="209">
        <f t="shared" si="59"/>
        <v>-1226.363636363636</v>
      </c>
      <c r="AA130" s="210">
        <f t="shared" si="60"/>
        <v>-1.2263636363636365</v>
      </c>
      <c r="AB130" s="211">
        <f t="shared" si="61"/>
        <v>-0.11317114093959733</v>
      </c>
      <c r="AD130" s="182"/>
    </row>
    <row r="131" spans="2:30" s="175" customFormat="1" ht="12" customHeight="1" x14ac:dyDescent="0.2">
      <c r="B131" s="194">
        <v>44203</v>
      </c>
      <c r="C131" s="195">
        <v>0.71180555555555547</v>
      </c>
      <c r="D131" s="195">
        <v>0.74652777777777779</v>
      </c>
      <c r="E131" s="258">
        <v>4</v>
      </c>
      <c r="F131" s="252">
        <v>26269</v>
      </c>
      <c r="G131" s="701" t="s">
        <v>50</v>
      </c>
      <c r="H131" s="701"/>
      <c r="I131" s="701" t="s">
        <v>231</v>
      </c>
      <c r="J131" s="701"/>
      <c r="K131" s="820" t="s">
        <v>232</v>
      </c>
      <c r="L131" s="821"/>
      <c r="M131" s="212">
        <v>48</v>
      </c>
      <c r="N131" s="213" t="s">
        <v>32</v>
      </c>
      <c r="O131" s="244">
        <v>8690</v>
      </c>
      <c r="P131" s="207">
        <f t="shared" si="55"/>
        <v>3949.9999999999995</v>
      </c>
      <c r="Q131" s="208">
        <f>+P131/1000</f>
        <v>3.9499999999999997</v>
      </c>
      <c r="R131" s="204">
        <v>6250</v>
      </c>
      <c r="S131" s="205">
        <v>2290</v>
      </c>
      <c r="T131" s="205"/>
      <c r="U131" s="205"/>
      <c r="V131" s="206">
        <v>150</v>
      </c>
      <c r="W131" s="244">
        <f t="shared" si="56"/>
        <v>8690</v>
      </c>
      <c r="X131" s="207">
        <f t="shared" si="57"/>
        <v>3949.9999999999995</v>
      </c>
      <c r="Y131" s="208">
        <f t="shared" si="58"/>
        <v>3.9499999999999997</v>
      </c>
      <c r="Z131" s="209">
        <f t="shared" si="59"/>
        <v>0</v>
      </c>
      <c r="AA131" s="210">
        <f t="shared" si="60"/>
        <v>0</v>
      </c>
      <c r="AB131" s="211">
        <f t="shared" si="61"/>
        <v>0</v>
      </c>
      <c r="AD131" s="182"/>
    </row>
    <row r="132" spans="2:30" s="175" customFormat="1" ht="12" customHeight="1" x14ac:dyDescent="0.2">
      <c r="B132" s="194">
        <v>44203</v>
      </c>
      <c r="C132" s="195">
        <v>0.7368055555555556</v>
      </c>
      <c r="D132" s="195">
        <v>0.77986111111111101</v>
      </c>
      <c r="E132" s="258">
        <v>4</v>
      </c>
      <c r="F132" s="252">
        <v>1404</v>
      </c>
      <c r="G132" s="701" t="s">
        <v>286</v>
      </c>
      <c r="H132" s="701"/>
      <c r="I132" s="701" t="s">
        <v>234</v>
      </c>
      <c r="J132" s="701"/>
      <c r="K132" s="702" t="s">
        <v>235</v>
      </c>
      <c r="L132" s="703"/>
      <c r="M132" s="212">
        <v>31</v>
      </c>
      <c r="N132" s="213" t="s">
        <v>32</v>
      </c>
      <c r="O132" s="244">
        <v>4200</v>
      </c>
      <c r="P132" s="207">
        <f t="shared" si="55"/>
        <v>1909.090909090909</v>
      </c>
      <c r="Q132" s="208">
        <f t="shared" ref="Q132:Q143" si="62">+P132/1000</f>
        <v>1.9090909090909089</v>
      </c>
      <c r="R132" s="204">
        <v>4200</v>
      </c>
      <c r="S132" s="205"/>
      <c r="T132" s="205"/>
      <c r="U132" s="205"/>
      <c r="V132" s="206"/>
      <c r="W132" s="243">
        <f t="shared" si="56"/>
        <v>4200</v>
      </c>
      <c r="X132" s="691">
        <f>+(W132+W133)/2.2</f>
        <v>2949.9999999999995</v>
      </c>
      <c r="Y132" s="693">
        <f>+X132/1000</f>
        <v>2.9499999999999997</v>
      </c>
      <c r="Z132" s="695">
        <f>+X132-P132-P133</f>
        <v>0</v>
      </c>
      <c r="AA132" s="697">
        <f>+Y132-Q132-Q133</f>
        <v>0</v>
      </c>
      <c r="AB132" s="699">
        <f>+AA132/SUM(Q132:Q133)</f>
        <v>0</v>
      </c>
      <c r="AD132" s="182"/>
    </row>
    <row r="133" spans="2:30" s="175" customFormat="1" ht="12" customHeight="1" x14ac:dyDescent="0.2">
      <c r="B133" s="194">
        <v>44203</v>
      </c>
      <c r="C133" s="195">
        <v>0.7368055555555556</v>
      </c>
      <c r="D133" s="195">
        <v>0.77986111111111101</v>
      </c>
      <c r="E133" s="258">
        <v>4</v>
      </c>
      <c r="F133" s="252">
        <v>26270</v>
      </c>
      <c r="G133" s="701" t="s">
        <v>50</v>
      </c>
      <c r="H133" s="701"/>
      <c r="I133" s="701" t="s">
        <v>234</v>
      </c>
      <c r="J133" s="701"/>
      <c r="K133" s="702" t="s">
        <v>235</v>
      </c>
      <c r="L133" s="703"/>
      <c r="M133" s="281">
        <v>53</v>
      </c>
      <c r="N133" s="282" t="s">
        <v>52</v>
      </c>
      <c r="O133" s="244">
        <v>2290</v>
      </c>
      <c r="P133" s="207">
        <f t="shared" si="55"/>
        <v>1040.9090909090908</v>
      </c>
      <c r="Q133" s="208">
        <f t="shared" si="62"/>
        <v>1.0409090909090908</v>
      </c>
      <c r="R133" s="204">
        <v>975</v>
      </c>
      <c r="S133" s="205">
        <v>1315</v>
      </c>
      <c r="T133" s="205"/>
      <c r="U133" s="205"/>
      <c r="V133" s="206"/>
      <c r="W133" s="244">
        <f t="shared" si="56"/>
        <v>2290</v>
      </c>
      <c r="X133" s="692"/>
      <c r="Y133" s="694"/>
      <c r="Z133" s="696"/>
      <c r="AA133" s="698"/>
      <c r="AB133" s="700"/>
      <c r="AD133" s="182">
        <f>+AA133/Q133*100</f>
        <v>0</v>
      </c>
    </row>
    <row r="134" spans="2:30" s="175" customFormat="1" ht="12" customHeight="1" x14ac:dyDescent="0.2">
      <c r="B134" s="194">
        <v>44203</v>
      </c>
      <c r="C134" s="195">
        <v>0.74861111111111101</v>
      </c>
      <c r="D134" s="195">
        <v>0.83888888888888891</v>
      </c>
      <c r="E134" s="258">
        <v>4</v>
      </c>
      <c r="F134" s="252">
        <v>26271</v>
      </c>
      <c r="G134" s="701" t="s">
        <v>50</v>
      </c>
      <c r="H134" s="701"/>
      <c r="I134" s="701" t="s">
        <v>252</v>
      </c>
      <c r="J134" s="701"/>
      <c r="K134" s="702" t="s">
        <v>236</v>
      </c>
      <c r="L134" s="703"/>
      <c r="M134" s="212">
        <v>40</v>
      </c>
      <c r="N134" s="213" t="s">
        <v>32</v>
      </c>
      <c r="O134" s="244">
        <v>11506</v>
      </c>
      <c r="P134" s="207">
        <f t="shared" si="55"/>
        <v>5230</v>
      </c>
      <c r="Q134" s="208">
        <f t="shared" si="62"/>
        <v>5.23</v>
      </c>
      <c r="R134" s="204">
        <v>11456</v>
      </c>
      <c r="S134" s="205"/>
      <c r="T134" s="205"/>
      <c r="U134" s="205"/>
      <c r="V134" s="206">
        <v>50</v>
      </c>
      <c r="W134" s="204">
        <f t="shared" ref="W134" si="63">+V134+U134+T134+S134+R134</f>
        <v>11506</v>
      </c>
      <c r="X134" s="207">
        <f t="shared" ref="X134" si="64">+W134/2.2</f>
        <v>5230</v>
      </c>
      <c r="Y134" s="208">
        <f t="shared" ref="Y134" si="65">+X134/1000</f>
        <v>5.23</v>
      </c>
      <c r="Z134" s="209">
        <f t="shared" ref="Z134" si="66">+X134-P134</f>
        <v>0</v>
      </c>
      <c r="AA134" s="210">
        <f t="shared" ref="AA134" si="67">+Y134-Q134</f>
        <v>0</v>
      </c>
      <c r="AB134" s="211">
        <f t="shared" ref="AB134" si="68">+AA134/Q134</f>
        <v>0</v>
      </c>
      <c r="AD134" s="182"/>
    </row>
    <row r="135" spans="2:30" s="175" customFormat="1" ht="12" customHeight="1" x14ac:dyDescent="0.2">
      <c r="B135" s="194">
        <v>44203</v>
      </c>
      <c r="C135" s="195">
        <v>0.74930555555555556</v>
      </c>
      <c r="D135" s="195">
        <v>0.79791666666666661</v>
      </c>
      <c r="E135" s="258">
        <v>4</v>
      </c>
      <c r="F135" s="252">
        <v>26272</v>
      </c>
      <c r="G135" s="701" t="s">
        <v>50</v>
      </c>
      <c r="H135" s="701"/>
      <c r="I135" s="701" t="s">
        <v>53</v>
      </c>
      <c r="J135" s="701"/>
      <c r="K135" s="702" t="s">
        <v>49</v>
      </c>
      <c r="L135" s="703"/>
      <c r="M135" s="212">
        <v>39</v>
      </c>
      <c r="N135" s="213" t="s">
        <v>32</v>
      </c>
      <c r="O135" s="244">
        <v>16280</v>
      </c>
      <c r="P135" s="207">
        <f t="shared" si="55"/>
        <v>7399.9999999999991</v>
      </c>
      <c r="Q135" s="208">
        <f t="shared" si="62"/>
        <v>7.3999999999999995</v>
      </c>
      <c r="R135" s="204">
        <v>16230</v>
      </c>
      <c r="S135" s="205"/>
      <c r="T135" s="205"/>
      <c r="U135" s="205"/>
      <c r="V135" s="206">
        <v>50</v>
      </c>
      <c r="W135" s="204">
        <f t="shared" si="56"/>
        <v>16280</v>
      </c>
      <c r="X135" s="207">
        <f t="shared" si="57"/>
        <v>7399.9999999999991</v>
      </c>
      <c r="Y135" s="208">
        <f t="shared" si="58"/>
        <v>7.3999999999999995</v>
      </c>
      <c r="Z135" s="209">
        <f t="shared" si="59"/>
        <v>0</v>
      </c>
      <c r="AA135" s="210">
        <f t="shared" si="60"/>
        <v>0</v>
      </c>
      <c r="AB135" s="211">
        <f t="shared" si="61"/>
        <v>0</v>
      </c>
      <c r="AD135" s="182"/>
    </row>
    <row r="136" spans="2:30" s="175" customFormat="1" ht="12" customHeight="1" x14ac:dyDescent="0.2">
      <c r="B136" s="194">
        <v>44203</v>
      </c>
      <c r="C136" s="195">
        <v>0.76597222222222217</v>
      </c>
      <c r="D136" s="195">
        <v>0.81944444444444453</v>
      </c>
      <c r="E136" s="258">
        <v>4</v>
      </c>
      <c r="F136" s="252">
        <v>26273</v>
      </c>
      <c r="G136" s="701" t="s">
        <v>50</v>
      </c>
      <c r="H136" s="701"/>
      <c r="I136" s="701" t="s">
        <v>243</v>
      </c>
      <c r="J136" s="701"/>
      <c r="K136" s="702" t="s">
        <v>244</v>
      </c>
      <c r="L136" s="703"/>
      <c r="M136" s="212">
        <v>45</v>
      </c>
      <c r="N136" s="213" t="s">
        <v>32</v>
      </c>
      <c r="O136" s="244">
        <v>11550</v>
      </c>
      <c r="P136" s="207">
        <f t="shared" si="55"/>
        <v>5250</v>
      </c>
      <c r="Q136" s="208">
        <f t="shared" si="62"/>
        <v>5.25</v>
      </c>
      <c r="R136" s="204">
        <v>10750</v>
      </c>
      <c r="S136" s="205">
        <v>750</v>
      </c>
      <c r="T136" s="205"/>
      <c r="U136" s="205"/>
      <c r="V136" s="206">
        <v>50</v>
      </c>
      <c r="W136" s="204">
        <f t="shared" si="56"/>
        <v>11550</v>
      </c>
      <c r="X136" s="207">
        <f t="shared" si="57"/>
        <v>5250</v>
      </c>
      <c r="Y136" s="208">
        <f t="shared" si="58"/>
        <v>5.25</v>
      </c>
      <c r="Z136" s="209">
        <f t="shared" si="59"/>
        <v>0</v>
      </c>
      <c r="AA136" s="210">
        <f t="shared" si="60"/>
        <v>0</v>
      </c>
      <c r="AB136" s="211">
        <f t="shared" si="61"/>
        <v>0</v>
      </c>
      <c r="AD136" s="182"/>
    </row>
    <row r="137" spans="2:30" s="175" customFormat="1" ht="12" customHeight="1" x14ac:dyDescent="0.2">
      <c r="B137" s="194">
        <v>44203</v>
      </c>
      <c r="C137" s="195">
        <v>0.79652777777777783</v>
      </c>
      <c r="D137" s="195">
        <v>0.88263888888888886</v>
      </c>
      <c r="E137" s="258">
        <v>4</v>
      </c>
      <c r="F137" s="252">
        <v>44278</v>
      </c>
      <c r="G137" s="701" t="s">
        <v>270</v>
      </c>
      <c r="H137" s="701"/>
      <c r="I137" s="701" t="s">
        <v>271</v>
      </c>
      <c r="J137" s="701"/>
      <c r="K137" s="702" t="s">
        <v>272</v>
      </c>
      <c r="L137" s="703"/>
      <c r="M137" s="212">
        <v>43</v>
      </c>
      <c r="N137" s="213" t="s">
        <v>32</v>
      </c>
      <c r="O137" s="244">
        <v>9899</v>
      </c>
      <c r="P137" s="207">
        <f t="shared" si="55"/>
        <v>4499.545454545454</v>
      </c>
      <c r="Q137" s="208">
        <f t="shared" si="62"/>
        <v>4.4995454545454541</v>
      </c>
      <c r="R137" s="204">
        <v>9586</v>
      </c>
      <c r="S137" s="205"/>
      <c r="T137" s="205"/>
      <c r="U137" s="205"/>
      <c r="V137" s="206">
        <v>50</v>
      </c>
      <c r="W137" s="204">
        <f t="shared" si="56"/>
        <v>9636</v>
      </c>
      <c r="X137" s="207">
        <f t="shared" si="57"/>
        <v>4380</v>
      </c>
      <c r="Y137" s="208">
        <f t="shared" si="58"/>
        <v>4.38</v>
      </c>
      <c r="Z137" s="209">
        <f t="shared" si="59"/>
        <v>-119.54545454545405</v>
      </c>
      <c r="AA137" s="210">
        <f t="shared" si="60"/>
        <v>-0.11954545454545418</v>
      </c>
      <c r="AB137" s="211">
        <f t="shared" si="61"/>
        <v>-2.6568340236387433E-2</v>
      </c>
      <c r="AD137" s="182"/>
    </row>
    <row r="138" spans="2:30" s="175" customFormat="1" ht="12" customHeight="1" x14ac:dyDescent="0.25">
      <c r="B138" s="194">
        <v>44203</v>
      </c>
      <c r="C138" s="195">
        <v>0.84236111111111101</v>
      </c>
      <c r="D138" s="195">
        <v>0.9472222222222223</v>
      </c>
      <c r="E138" s="258">
        <v>4</v>
      </c>
      <c r="F138" s="252">
        <v>348074</v>
      </c>
      <c r="G138" s="701" t="s">
        <v>237</v>
      </c>
      <c r="H138" s="701"/>
      <c r="I138" s="701" t="s">
        <v>238</v>
      </c>
      <c r="J138" s="701"/>
      <c r="K138" s="702" t="s">
        <v>239</v>
      </c>
      <c r="L138" s="703"/>
      <c r="M138" s="281">
        <v>62</v>
      </c>
      <c r="N138" s="282" t="s">
        <v>52</v>
      </c>
      <c r="O138" s="244">
        <v>24690</v>
      </c>
      <c r="P138" s="207">
        <f t="shared" si="55"/>
        <v>11222.727272727272</v>
      </c>
      <c r="Q138" s="208">
        <f t="shared" si="62"/>
        <v>11.222727272727273</v>
      </c>
      <c r="R138" s="204">
        <v>21060</v>
      </c>
      <c r="S138" s="205">
        <v>1250</v>
      </c>
      <c r="T138" s="205">
        <v>1670</v>
      </c>
      <c r="U138" s="205"/>
      <c r="V138" s="206"/>
      <c r="W138" s="204">
        <f t="shared" si="56"/>
        <v>23980</v>
      </c>
      <c r="X138" s="207">
        <f t="shared" si="57"/>
        <v>10900</v>
      </c>
      <c r="Y138" s="208">
        <f t="shared" si="58"/>
        <v>10.9</v>
      </c>
      <c r="Z138" s="209">
        <f t="shared" si="59"/>
        <v>-322.72727272727207</v>
      </c>
      <c r="AA138" s="210">
        <f t="shared" si="60"/>
        <v>-0.32272727272727231</v>
      </c>
      <c r="AB138" s="211">
        <f t="shared" si="61"/>
        <v>-2.8756581611988623E-2</v>
      </c>
    </row>
    <row r="139" spans="2:30" s="175" customFormat="1" ht="12" customHeight="1" x14ac:dyDescent="0.25">
      <c r="B139" s="194">
        <v>44203</v>
      </c>
      <c r="C139" s="195">
        <v>0.8618055555555556</v>
      </c>
      <c r="D139" s="195">
        <v>0.91805555555555562</v>
      </c>
      <c r="E139" s="258">
        <v>3</v>
      </c>
      <c r="F139" s="252">
        <v>5148</v>
      </c>
      <c r="G139" s="701" t="s">
        <v>192</v>
      </c>
      <c r="H139" s="701"/>
      <c r="I139" s="701" t="s">
        <v>203</v>
      </c>
      <c r="J139" s="701"/>
      <c r="K139" s="702" t="s">
        <v>204</v>
      </c>
      <c r="L139" s="703"/>
      <c r="M139" s="281">
        <v>135</v>
      </c>
      <c r="N139" s="282" t="s">
        <v>115</v>
      </c>
      <c r="O139" s="244">
        <v>67408</v>
      </c>
      <c r="P139" s="207">
        <f t="shared" si="55"/>
        <v>30639.999999999996</v>
      </c>
      <c r="Q139" s="208">
        <f t="shared" si="62"/>
        <v>30.639999999999997</v>
      </c>
      <c r="R139" s="204">
        <v>48320</v>
      </c>
      <c r="S139" s="205">
        <v>18000</v>
      </c>
      <c r="T139" s="205"/>
      <c r="U139" s="205"/>
      <c r="V139" s="206">
        <v>1000</v>
      </c>
      <c r="W139" s="204">
        <f t="shared" si="56"/>
        <v>67320</v>
      </c>
      <c r="X139" s="207">
        <f t="shared" si="57"/>
        <v>30599.999999999996</v>
      </c>
      <c r="Y139" s="208">
        <f t="shared" si="58"/>
        <v>30.599999999999998</v>
      </c>
      <c r="Z139" s="209">
        <f t="shared" si="59"/>
        <v>-40</v>
      </c>
      <c r="AA139" s="210">
        <f t="shared" si="60"/>
        <v>-3.9999999999999147E-2</v>
      </c>
      <c r="AB139" s="211">
        <f t="shared" si="61"/>
        <v>-1.3054830287205989E-3</v>
      </c>
    </row>
    <row r="140" spans="2:30" s="175" customFormat="1" ht="12" customHeight="1" x14ac:dyDescent="0.25">
      <c r="B140" s="194">
        <v>44203</v>
      </c>
      <c r="C140" s="195">
        <v>0.89861111111111114</v>
      </c>
      <c r="D140" s="195">
        <v>0.95833333333333337</v>
      </c>
      <c r="E140" s="258">
        <v>3</v>
      </c>
      <c r="F140" s="308" t="s">
        <v>289</v>
      </c>
      <c r="G140" s="701" t="s">
        <v>139</v>
      </c>
      <c r="H140" s="701"/>
      <c r="I140" s="701" t="s">
        <v>51</v>
      </c>
      <c r="J140" s="701"/>
      <c r="K140" s="702" t="s">
        <v>290</v>
      </c>
      <c r="L140" s="703"/>
      <c r="M140" s="212">
        <v>37</v>
      </c>
      <c r="N140" s="213" t="s">
        <v>32</v>
      </c>
      <c r="O140" s="244">
        <v>9290</v>
      </c>
      <c r="P140" s="207">
        <f t="shared" si="55"/>
        <v>4222.7272727272721</v>
      </c>
      <c r="Q140" s="208">
        <f t="shared" si="62"/>
        <v>4.2227272727272718</v>
      </c>
      <c r="R140" s="204">
        <v>8150</v>
      </c>
      <c r="S140" s="205">
        <v>1140</v>
      </c>
      <c r="T140" s="205"/>
      <c r="U140" s="205"/>
      <c r="V140" s="206">
        <v>104</v>
      </c>
      <c r="W140" s="204">
        <f t="shared" si="56"/>
        <v>9394</v>
      </c>
      <c r="X140" s="207">
        <f t="shared" si="57"/>
        <v>4270</v>
      </c>
      <c r="Y140" s="208">
        <f t="shared" si="58"/>
        <v>4.2699999999999996</v>
      </c>
      <c r="Z140" s="209">
        <f t="shared" si="59"/>
        <v>47.272727272727934</v>
      </c>
      <c r="AA140" s="210">
        <f t="shared" si="60"/>
        <v>4.7272727272727799E-2</v>
      </c>
      <c r="AB140" s="211">
        <f t="shared" si="61"/>
        <v>1.1194833153929083E-2</v>
      </c>
    </row>
    <row r="141" spans="2:30" s="175" customFormat="1" ht="12" customHeight="1" x14ac:dyDescent="0.25">
      <c r="B141" s="194">
        <v>44203</v>
      </c>
      <c r="C141" s="195">
        <v>0.91527777777777775</v>
      </c>
      <c r="D141" s="195">
        <v>0.97361111111111109</v>
      </c>
      <c r="E141" s="258">
        <v>3</v>
      </c>
      <c r="F141" s="252">
        <v>26274</v>
      </c>
      <c r="G141" s="701" t="s">
        <v>50</v>
      </c>
      <c r="H141" s="701"/>
      <c r="I141" s="701" t="s">
        <v>247</v>
      </c>
      <c r="J141" s="701"/>
      <c r="K141" s="702" t="s">
        <v>248</v>
      </c>
      <c r="L141" s="703"/>
      <c r="M141" s="212">
        <v>39</v>
      </c>
      <c r="N141" s="213" t="s">
        <v>32</v>
      </c>
      <c r="O141" s="244">
        <v>10032</v>
      </c>
      <c r="P141" s="207">
        <f t="shared" si="55"/>
        <v>4560</v>
      </c>
      <c r="Q141" s="208">
        <f t="shared" si="62"/>
        <v>4.5599999999999996</v>
      </c>
      <c r="R141" s="204">
        <v>8482</v>
      </c>
      <c r="S141" s="205">
        <v>1500</v>
      </c>
      <c r="T141" s="205"/>
      <c r="U141" s="205"/>
      <c r="V141" s="206">
        <v>50</v>
      </c>
      <c r="W141" s="204">
        <f t="shared" si="56"/>
        <v>10032</v>
      </c>
      <c r="X141" s="207">
        <f t="shared" si="57"/>
        <v>4560</v>
      </c>
      <c r="Y141" s="208">
        <f t="shared" si="58"/>
        <v>4.5599999999999996</v>
      </c>
      <c r="Z141" s="209">
        <f t="shared" si="59"/>
        <v>0</v>
      </c>
      <c r="AA141" s="210">
        <f t="shared" si="60"/>
        <v>0</v>
      </c>
      <c r="AB141" s="211">
        <f t="shared" si="61"/>
        <v>0</v>
      </c>
    </row>
    <row r="142" spans="2:30" s="175" customFormat="1" ht="12" customHeight="1" x14ac:dyDescent="0.25">
      <c r="B142" s="194">
        <v>44204</v>
      </c>
      <c r="C142" s="195">
        <v>0.25347222222222221</v>
      </c>
      <c r="D142" s="195">
        <v>0.27847222222222223</v>
      </c>
      <c r="E142" s="258">
        <v>4</v>
      </c>
      <c r="F142" s="252">
        <v>5149</v>
      </c>
      <c r="G142" s="701" t="s">
        <v>217</v>
      </c>
      <c r="H142" s="701"/>
      <c r="I142" s="701" t="s">
        <v>218</v>
      </c>
      <c r="J142" s="701"/>
      <c r="K142" s="702" t="s">
        <v>219</v>
      </c>
      <c r="L142" s="703"/>
      <c r="M142" s="281">
        <v>90</v>
      </c>
      <c r="N142" s="282" t="s">
        <v>115</v>
      </c>
      <c r="O142" s="244">
        <v>60566</v>
      </c>
      <c r="P142" s="207">
        <f t="shared" si="55"/>
        <v>27529.999999999996</v>
      </c>
      <c r="Q142" s="208">
        <f t="shared" si="62"/>
        <v>27.529999999999998</v>
      </c>
      <c r="R142" s="204">
        <v>46732</v>
      </c>
      <c r="S142" s="205">
        <v>12000</v>
      </c>
      <c r="T142" s="205"/>
      <c r="U142" s="205"/>
      <c r="V142" s="206">
        <v>800</v>
      </c>
      <c r="W142" s="204">
        <f t="shared" si="56"/>
        <v>59532</v>
      </c>
      <c r="X142" s="207">
        <f t="shared" si="57"/>
        <v>27059.999999999996</v>
      </c>
      <c r="Y142" s="208">
        <f t="shared" si="58"/>
        <v>27.059999999999995</v>
      </c>
      <c r="Z142" s="209">
        <f t="shared" si="59"/>
        <v>-470</v>
      </c>
      <c r="AA142" s="210">
        <f t="shared" si="60"/>
        <v>-0.47000000000000242</v>
      </c>
      <c r="AB142" s="211">
        <f t="shared" si="61"/>
        <v>-1.7072284780239828E-2</v>
      </c>
    </row>
    <row r="143" spans="2:30" s="175" customFormat="1" ht="12" customHeight="1" thickBot="1" x14ac:dyDescent="0.3">
      <c r="B143" s="214"/>
      <c r="C143" s="215"/>
      <c r="D143" s="215"/>
      <c r="E143" s="216"/>
      <c r="F143" s="253"/>
      <c r="G143" s="759"/>
      <c r="H143" s="759"/>
      <c r="I143" s="759"/>
      <c r="J143" s="759"/>
      <c r="K143" s="744"/>
      <c r="L143" s="745"/>
      <c r="M143" s="217"/>
      <c r="N143" s="218"/>
      <c r="O143" s="222"/>
      <c r="P143" s="223">
        <f t="shared" si="55"/>
        <v>0</v>
      </c>
      <c r="Q143" s="224">
        <f t="shared" si="62"/>
        <v>0</v>
      </c>
      <c r="R143" s="222"/>
      <c r="S143" s="225"/>
      <c r="T143" s="225"/>
      <c r="U143" s="225"/>
      <c r="V143" s="226"/>
      <c r="W143" s="222">
        <f t="shared" si="56"/>
        <v>0</v>
      </c>
      <c r="X143" s="207">
        <f t="shared" si="57"/>
        <v>0</v>
      </c>
      <c r="Y143" s="224">
        <f t="shared" si="58"/>
        <v>0</v>
      </c>
      <c r="Z143" s="227">
        <f t="shared" si="59"/>
        <v>0</v>
      </c>
      <c r="AA143" s="228">
        <f t="shared" si="60"/>
        <v>0</v>
      </c>
      <c r="AB143" s="229" t="e">
        <f>+AA143/Q143</f>
        <v>#DIV/0!</v>
      </c>
    </row>
    <row r="144" spans="2:30" s="175" customFormat="1" ht="12" customHeight="1" x14ac:dyDescent="0.25">
      <c r="B144" s="736" t="s">
        <v>113</v>
      </c>
      <c r="C144" s="737"/>
      <c r="D144" s="737"/>
      <c r="E144" s="737"/>
      <c r="F144" s="737"/>
      <c r="G144" s="737"/>
      <c r="H144" s="737"/>
      <c r="I144" s="737"/>
      <c r="J144" s="737"/>
      <c r="K144" s="737"/>
      <c r="L144" s="737"/>
      <c r="M144" s="737"/>
      <c r="N144" s="738"/>
      <c r="O144" s="824">
        <f t="shared" ref="O144:AA144" si="69">SUM(O128:O143)</f>
        <v>278061</v>
      </c>
      <c r="P144" s="826">
        <f t="shared" si="69"/>
        <v>126391.36363636362</v>
      </c>
      <c r="Q144" s="828">
        <f t="shared" si="69"/>
        <v>126.39136363636364</v>
      </c>
      <c r="R144" s="723">
        <f t="shared" si="69"/>
        <v>224763</v>
      </c>
      <c r="S144" s="719">
        <f t="shared" si="69"/>
        <v>42765</v>
      </c>
      <c r="T144" s="719">
        <f t="shared" si="69"/>
        <v>3290</v>
      </c>
      <c r="U144" s="719">
        <f t="shared" si="69"/>
        <v>0</v>
      </c>
      <c r="V144" s="721">
        <f t="shared" si="69"/>
        <v>2554</v>
      </c>
      <c r="W144" s="723">
        <f t="shared" si="69"/>
        <v>273372</v>
      </c>
      <c r="X144" s="826">
        <f t="shared" si="69"/>
        <v>124260</v>
      </c>
      <c r="Y144" s="830">
        <f t="shared" si="69"/>
        <v>124.25999999999999</v>
      </c>
      <c r="Z144" s="729">
        <f t="shared" si="69"/>
        <v>-2131.3636363636342</v>
      </c>
      <c r="AA144" s="731">
        <f t="shared" si="69"/>
        <v>-2.1313636363636368</v>
      </c>
      <c r="AB144" s="732">
        <f>+AA144/Q144</f>
        <v>-1.6863206274882133E-2</v>
      </c>
    </row>
    <row r="145" spans="2:30" s="175" customFormat="1" ht="12" customHeight="1" thickBot="1" x14ac:dyDescent="0.3">
      <c r="B145" s="739"/>
      <c r="C145" s="740"/>
      <c r="D145" s="740"/>
      <c r="E145" s="740"/>
      <c r="F145" s="740"/>
      <c r="G145" s="740"/>
      <c r="H145" s="740"/>
      <c r="I145" s="740"/>
      <c r="J145" s="740"/>
      <c r="K145" s="740"/>
      <c r="L145" s="740"/>
      <c r="M145" s="740"/>
      <c r="N145" s="741"/>
      <c r="O145" s="825"/>
      <c r="P145" s="827"/>
      <c r="Q145" s="829"/>
      <c r="R145" s="724"/>
      <c r="S145" s="720"/>
      <c r="T145" s="720"/>
      <c r="U145" s="720"/>
      <c r="V145" s="722"/>
      <c r="W145" s="724"/>
      <c r="X145" s="827"/>
      <c r="Y145" s="829"/>
      <c r="Z145" s="730"/>
      <c r="AA145" s="720"/>
      <c r="AB145" s="733"/>
    </row>
    <row r="146" spans="2:30" s="175" customFormat="1" ht="12" customHeight="1" thickBot="1" x14ac:dyDescent="0.3">
      <c r="B146" s="196"/>
      <c r="C146" s="196"/>
      <c r="D146" s="196"/>
      <c r="E146" s="196"/>
      <c r="F146" s="196"/>
      <c r="G146" s="196"/>
      <c r="H146" s="196"/>
      <c r="I146" s="183"/>
      <c r="J146" s="183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  <c r="AB146" s="221"/>
    </row>
    <row r="147" spans="2:30" s="175" customFormat="1" ht="12" customHeight="1" x14ac:dyDescent="0.25">
      <c r="B147" s="746" t="s">
        <v>114</v>
      </c>
      <c r="C147" s="747"/>
      <c r="D147" s="747"/>
      <c r="E147" s="747"/>
      <c r="F147" s="747"/>
      <c r="G147" s="747"/>
      <c r="H147" s="747"/>
      <c r="I147" s="747"/>
      <c r="J147" s="747"/>
      <c r="K147" s="747"/>
      <c r="L147" s="747"/>
      <c r="M147" s="747"/>
      <c r="N147" s="748"/>
      <c r="O147" s="752">
        <f>+O144+O117</f>
        <v>1011167.3</v>
      </c>
      <c r="P147" s="752"/>
      <c r="Q147" s="752">
        <f t="shared" ref="Q147:Y147" si="70">+Q144+Q117</f>
        <v>459.62149999999997</v>
      </c>
      <c r="R147" s="752">
        <f t="shared" si="70"/>
        <v>838898.4</v>
      </c>
      <c r="S147" s="752">
        <f t="shared" si="70"/>
        <v>144400.20000000001</v>
      </c>
      <c r="T147" s="752">
        <f t="shared" si="70"/>
        <v>8173</v>
      </c>
      <c r="U147" s="752">
        <f t="shared" si="70"/>
        <v>0</v>
      </c>
      <c r="V147" s="752">
        <f t="shared" si="70"/>
        <v>17668.400000000001</v>
      </c>
      <c r="W147" s="752">
        <f t="shared" si="70"/>
        <v>1009140</v>
      </c>
      <c r="X147" s="752">
        <f t="shared" si="70"/>
        <v>458700</v>
      </c>
      <c r="Y147" s="752">
        <f t="shared" si="70"/>
        <v>458.7</v>
      </c>
      <c r="Z147" s="754"/>
      <c r="AA147" s="756">
        <f>+AA144</f>
        <v>-2.1313636363636368</v>
      </c>
      <c r="AB147" s="757">
        <f>+AA147/Q147</f>
        <v>-4.6372148308197877E-3</v>
      </c>
    </row>
    <row r="148" spans="2:30" s="175" customFormat="1" ht="12" customHeight="1" thickBot="1" x14ac:dyDescent="0.3">
      <c r="B148" s="749"/>
      <c r="C148" s="750"/>
      <c r="D148" s="750"/>
      <c r="E148" s="750"/>
      <c r="F148" s="750"/>
      <c r="G148" s="750"/>
      <c r="H148" s="750"/>
      <c r="I148" s="750"/>
      <c r="J148" s="750"/>
      <c r="K148" s="750"/>
      <c r="L148" s="750"/>
      <c r="M148" s="750"/>
      <c r="N148" s="751"/>
      <c r="O148" s="753"/>
      <c r="P148" s="753"/>
      <c r="Q148" s="753"/>
      <c r="R148" s="753"/>
      <c r="S148" s="753"/>
      <c r="T148" s="753"/>
      <c r="U148" s="753"/>
      <c r="V148" s="753"/>
      <c r="W148" s="753"/>
      <c r="X148" s="753"/>
      <c r="Y148" s="753"/>
      <c r="Z148" s="755"/>
      <c r="AA148" s="755"/>
      <c r="AB148" s="758"/>
    </row>
    <row r="150" spans="2:30" ht="13.5" thickBot="1" x14ac:dyDescent="0.25"/>
    <row r="151" spans="2:30" s="175" customFormat="1" ht="12" customHeight="1" x14ac:dyDescent="0.25">
      <c r="B151" s="760" t="s">
        <v>31</v>
      </c>
      <c r="C151" s="761"/>
      <c r="D151" s="761"/>
      <c r="E151" s="761"/>
      <c r="F151" s="761"/>
      <c r="G151" s="259" t="s">
        <v>30</v>
      </c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764" t="s">
        <v>29</v>
      </c>
      <c r="U151" s="765"/>
      <c r="V151" s="765"/>
      <c r="W151" s="765"/>
      <c r="X151" s="765"/>
      <c r="Y151" s="766"/>
      <c r="Z151" s="704" t="s">
        <v>39</v>
      </c>
      <c r="AA151" s="705"/>
      <c r="AB151" s="706"/>
    </row>
    <row r="152" spans="2:30" s="175" customFormat="1" ht="12" customHeight="1" x14ac:dyDescent="0.2">
      <c r="B152" s="762"/>
      <c r="C152" s="763"/>
      <c r="D152" s="763"/>
      <c r="E152" s="763"/>
      <c r="F152" s="763"/>
      <c r="G152" s="767" t="s">
        <v>25</v>
      </c>
      <c r="H152" s="768"/>
      <c r="I152" s="768"/>
      <c r="J152" s="768"/>
      <c r="K152" s="768"/>
      <c r="L152" s="768"/>
      <c r="M152" s="768"/>
      <c r="N152" s="768"/>
      <c r="O152" s="768"/>
      <c r="P152" s="768"/>
      <c r="Q152" s="768"/>
      <c r="R152" s="768"/>
      <c r="S152" s="769"/>
      <c r="T152" s="773">
        <v>44204</v>
      </c>
      <c r="U152" s="774"/>
      <c r="V152" s="774"/>
      <c r="W152" s="774"/>
      <c r="X152" s="774"/>
      <c r="Y152" s="775"/>
      <c r="Z152" s="707" t="s">
        <v>40</v>
      </c>
      <c r="AA152" s="708"/>
      <c r="AB152" s="709"/>
      <c r="AD152" s="182"/>
    </row>
    <row r="153" spans="2:30" s="175" customFormat="1" ht="12" customHeight="1" thickBot="1" x14ac:dyDescent="0.25">
      <c r="B153" s="779" t="s">
        <v>28</v>
      </c>
      <c r="C153" s="780"/>
      <c r="D153" s="780"/>
      <c r="E153" s="780"/>
      <c r="F153" s="780"/>
      <c r="G153" s="770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2"/>
      <c r="T153" s="776"/>
      <c r="U153" s="777"/>
      <c r="V153" s="777"/>
      <c r="W153" s="777"/>
      <c r="X153" s="777"/>
      <c r="Y153" s="778"/>
      <c r="Z153" s="710"/>
      <c r="AA153" s="711"/>
      <c r="AB153" s="712"/>
      <c r="AD153" s="182"/>
    </row>
    <row r="154" spans="2:30" s="175" customFormat="1" ht="12" customHeight="1" thickBot="1" x14ac:dyDescent="0.25"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4"/>
      <c r="S154" s="185"/>
      <c r="T154" s="186"/>
      <c r="U154" s="187"/>
      <c r="V154" s="188"/>
      <c r="W154" s="188"/>
      <c r="X154" s="183"/>
      <c r="Y154" s="183"/>
      <c r="Z154" s="183"/>
      <c r="AA154" s="183"/>
      <c r="AB154" s="183"/>
      <c r="AD154" s="182"/>
    </row>
    <row r="155" spans="2:30" s="175" customFormat="1" ht="12" customHeight="1" thickBot="1" x14ac:dyDescent="0.25">
      <c r="B155" s="781" t="s">
        <v>27</v>
      </c>
      <c r="C155" s="782"/>
      <c r="D155" s="782"/>
      <c r="E155" s="783"/>
      <c r="F155" s="257" t="s">
        <v>26</v>
      </c>
      <c r="G155" s="713" t="s">
        <v>44</v>
      </c>
      <c r="H155" s="714"/>
      <c r="I155" s="714"/>
      <c r="J155" s="714"/>
      <c r="K155" s="714"/>
      <c r="L155" s="714"/>
      <c r="M155" s="713" t="s">
        <v>106</v>
      </c>
      <c r="N155" s="715"/>
      <c r="O155" s="713" t="s">
        <v>110</v>
      </c>
      <c r="P155" s="714"/>
      <c r="Q155" s="715"/>
      <c r="R155" s="784" t="s">
        <v>108</v>
      </c>
      <c r="S155" s="785"/>
      <c r="T155" s="785"/>
      <c r="U155" s="785"/>
      <c r="V155" s="785"/>
      <c r="W155" s="785"/>
      <c r="X155" s="785"/>
      <c r="Y155" s="786"/>
      <c r="Z155" s="713" t="s">
        <v>23</v>
      </c>
      <c r="AA155" s="714"/>
      <c r="AB155" s="715"/>
      <c r="AD155" s="182"/>
    </row>
    <row r="156" spans="2:30" s="175" customFormat="1" ht="12" customHeight="1" thickBot="1" x14ac:dyDescent="0.25">
      <c r="B156" s="189" t="s">
        <v>13</v>
      </c>
      <c r="C156" s="190" t="s">
        <v>22</v>
      </c>
      <c r="D156" s="191" t="s">
        <v>22</v>
      </c>
      <c r="E156" s="190" t="s">
        <v>21</v>
      </c>
      <c r="F156" s="198" t="s">
        <v>20</v>
      </c>
      <c r="G156" s="716"/>
      <c r="H156" s="717"/>
      <c r="I156" s="717"/>
      <c r="J156" s="717"/>
      <c r="K156" s="717"/>
      <c r="L156" s="717"/>
      <c r="M156" s="716" t="s">
        <v>107</v>
      </c>
      <c r="N156" s="718"/>
      <c r="O156" s="716" t="s">
        <v>111</v>
      </c>
      <c r="P156" s="717"/>
      <c r="Q156" s="718"/>
      <c r="R156" s="787" t="s">
        <v>112</v>
      </c>
      <c r="S156" s="788"/>
      <c r="T156" s="788"/>
      <c r="U156" s="788"/>
      <c r="V156" s="789"/>
      <c r="W156" s="790" t="s">
        <v>109</v>
      </c>
      <c r="X156" s="791"/>
      <c r="Y156" s="792"/>
      <c r="Z156" s="716" t="s">
        <v>17</v>
      </c>
      <c r="AA156" s="717"/>
      <c r="AB156" s="718"/>
      <c r="AD156" s="182"/>
    </row>
    <row r="157" spans="2:30" s="175" customFormat="1" ht="12" customHeight="1" thickBot="1" x14ac:dyDescent="0.25">
      <c r="B157" s="189">
        <v>2021</v>
      </c>
      <c r="C157" s="199" t="s">
        <v>16</v>
      </c>
      <c r="D157" s="200" t="s">
        <v>15</v>
      </c>
      <c r="E157" s="190" t="s">
        <v>14</v>
      </c>
      <c r="F157" s="238" t="s">
        <v>14</v>
      </c>
      <c r="G157" s="734" t="s">
        <v>33</v>
      </c>
      <c r="H157" s="734"/>
      <c r="I157" s="734" t="s">
        <v>12</v>
      </c>
      <c r="J157" s="734"/>
      <c r="K157" s="734" t="s">
        <v>11</v>
      </c>
      <c r="L157" s="735"/>
      <c r="M157" s="256" t="s">
        <v>41</v>
      </c>
      <c r="N157" s="239" t="s">
        <v>9</v>
      </c>
      <c r="O157" s="192" t="s">
        <v>37</v>
      </c>
      <c r="P157" s="240" t="s">
        <v>8</v>
      </c>
      <c r="Q157" s="193" t="s">
        <v>7</v>
      </c>
      <c r="R157" s="192" t="s">
        <v>99</v>
      </c>
      <c r="S157" s="241" t="s">
        <v>100</v>
      </c>
      <c r="T157" s="241" t="s">
        <v>48</v>
      </c>
      <c r="U157" s="241" t="s">
        <v>104</v>
      </c>
      <c r="V157" s="239" t="s">
        <v>101</v>
      </c>
      <c r="W157" s="238" t="s">
        <v>37</v>
      </c>
      <c r="X157" s="255" t="s">
        <v>8</v>
      </c>
      <c r="Y157" s="242" t="s">
        <v>7</v>
      </c>
      <c r="Z157" s="238" t="s">
        <v>8</v>
      </c>
      <c r="AA157" s="255" t="s">
        <v>7</v>
      </c>
      <c r="AB157" s="242" t="s">
        <v>6</v>
      </c>
      <c r="AD157" s="182"/>
    </row>
    <row r="158" spans="2:30" s="175" customFormat="1" ht="12" customHeight="1" x14ac:dyDescent="0.2">
      <c r="B158" s="201">
        <v>44204</v>
      </c>
      <c r="C158" s="202">
        <v>0.3888888888888889</v>
      </c>
      <c r="D158" s="202">
        <v>0.44097222222222227</v>
      </c>
      <c r="E158" s="203">
        <v>4</v>
      </c>
      <c r="F158" s="254">
        <v>26276</v>
      </c>
      <c r="G158" s="701" t="s">
        <v>50</v>
      </c>
      <c r="H158" s="701"/>
      <c r="I158" s="701" t="s">
        <v>229</v>
      </c>
      <c r="J158" s="701"/>
      <c r="K158" s="702" t="s">
        <v>242</v>
      </c>
      <c r="L158" s="703"/>
      <c r="M158" s="281">
        <v>74</v>
      </c>
      <c r="N158" s="282" t="s">
        <v>52</v>
      </c>
      <c r="O158" s="243">
        <v>6886</v>
      </c>
      <c r="P158" s="219">
        <f t="shared" ref="P158:P171" si="71">+O158/2.2</f>
        <v>3129.9999999999995</v>
      </c>
      <c r="Q158" s="233">
        <f>+P158/1000</f>
        <v>3.1299999999999994</v>
      </c>
      <c r="R158" s="232">
        <v>3286</v>
      </c>
      <c r="S158" s="234">
        <v>3500</v>
      </c>
      <c r="T158" s="234"/>
      <c r="U158" s="234"/>
      <c r="V158" s="235">
        <v>100</v>
      </c>
      <c r="W158" s="243">
        <f t="shared" ref="W158:W171" si="72">+V158+U158+T158+S158+R158</f>
        <v>6886</v>
      </c>
      <c r="X158" s="207">
        <f t="shared" ref="X158:X171" si="73">+W158/2.2</f>
        <v>3129.9999999999995</v>
      </c>
      <c r="Y158" s="233">
        <f t="shared" ref="Y158:Y171" si="74">+X158/1000</f>
        <v>3.1299999999999994</v>
      </c>
      <c r="Z158" s="236">
        <f t="shared" ref="Z158:Z171" si="75">+X158-P158</f>
        <v>0</v>
      </c>
      <c r="AA158" s="220">
        <f t="shared" ref="AA158:AA171" si="76">+Y158-Q158</f>
        <v>0</v>
      </c>
      <c r="AB158" s="237">
        <f t="shared" ref="AB158:AB170" si="77">+AA158/Q158</f>
        <v>0</v>
      </c>
      <c r="AD158" s="182"/>
    </row>
    <row r="159" spans="2:30" s="175" customFormat="1" ht="12" customHeight="1" x14ac:dyDescent="0.2">
      <c r="B159" s="194">
        <v>44204</v>
      </c>
      <c r="C159" s="195">
        <v>0.43611111111111112</v>
      </c>
      <c r="D159" s="195">
        <v>0.46111111111111108</v>
      </c>
      <c r="E159" s="258">
        <v>3</v>
      </c>
      <c r="F159" s="252">
        <v>5150</v>
      </c>
      <c r="G159" s="701" t="s">
        <v>192</v>
      </c>
      <c r="H159" s="701"/>
      <c r="I159" s="701" t="s">
        <v>300</v>
      </c>
      <c r="J159" s="701"/>
      <c r="K159" s="702" t="s">
        <v>301</v>
      </c>
      <c r="L159" s="703"/>
      <c r="M159" s="281">
        <v>93</v>
      </c>
      <c r="N159" s="282" t="s">
        <v>115</v>
      </c>
      <c r="O159" s="244">
        <v>76384</v>
      </c>
      <c r="P159" s="207">
        <f t="shared" si="71"/>
        <v>34720</v>
      </c>
      <c r="Q159" s="208">
        <f>+P159/1000</f>
        <v>34.72</v>
      </c>
      <c r="R159" s="204">
        <v>61754</v>
      </c>
      <c r="S159" s="205">
        <v>13200</v>
      </c>
      <c r="T159" s="205"/>
      <c r="U159" s="205"/>
      <c r="V159" s="206">
        <v>1320</v>
      </c>
      <c r="W159" s="244">
        <f t="shared" si="72"/>
        <v>76274</v>
      </c>
      <c r="X159" s="207">
        <f t="shared" si="73"/>
        <v>34670</v>
      </c>
      <c r="Y159" s="208">
        <f t="shared" si="74"/>
        <v>34.67</v>
      </c>
      <c r="Z159" s="209">
        <f t="shared" si="75"/>
        <v>-50</v>
      </c>
      <c r="AA159" s="210">
        <f t="shared" si="76"/>
        <v>-4.9999999999997158E-2</v>
      </c>
      <c r="AB159" s="211">
        <f t="shared" si="77"/>
        <v>-1.4400921658985356E-3</v>
      </c>
      <c r="AD159" s="182"/>
    </row>
    <row r="160" spans="2:30" s="175" customFormat="1" ht="12" customHeight="1" x14ac:dyDescent="0.2">
      <c r="B160" s="194">
        <v>44204</v>
      </c>
      <c r="C160" s="195">
        <v>0.58472222222222225</v>
      </c>
      <c r="D160" s="195">
        <v>0.60972222222222217</v>
      </c>
      <c r="E160" s="258">
        <v>4</v>
      </c>
      <c r="F160" s="252">
        <v>1405</v>
      </c>
      <c r="G160" s="701" t="s">
        <v>305</v>
      </c>
      <c r="H160" s="701"/>
      <c r="I160" s="701" t="s">
        <v>252</v>
      </c>
      <c r="J160" s="701"/>
      <c r="K160" s="702" t="s">
        <v>236</v>
      </c>
      <c r="L160" s="703"/>
      <c r="M160" s="212">
        <v>28</v>
      </c>
      <c r="N160" s="213" t="s">
        <v>32</v>
      </c>
      <c r="O160" s="244">
        <v>9000</v>
      </c>
      <c r="P160" s="207">
        <f t="shared" si="71"/>
        <v>4090.9090909090905</v>
      </c>
      <c r="Q160" s="208">
        <f>+P160/1000</f>
        <v>4.0909090909090908</v>
      </c>
      <c r="R160" s="204">
        <v>7810</v>
      </c>
      <c r="S160" s="205"/>
      <c r="T160" s="205"/>
      <c r="U160" s="205"/>
      <c r="V160" s="206"/>
      <c r="W160" s="244">
        <f t="shared" si="72"/>
        <v>7810</v>
      </c>
      <c r="X160" s="207">
        <f t="shared" si="73"/>
        <v>3549.9999999999995</v>
      </c>
      <c r="Y160" s="208">
        <f t="shared" si="74"/>
        <v>3.5499999999999994</v>
      </c>
      <c r="Z160" s="209">
        <f t="shared" si="75"/>
        <v>-540.90909090909099</v>
      </c>
      <c r="AA160" s="210">
        <f t="shared" si="76"/>
        <v>-0.54090909090909145</v>
      </c>
      <c r="AB160" s="211">
        <f t="shared" si="77"/>
        <v>-0.13222222222222235</v>
      </c>
      <c r="AD160" s="182"/>
    </row>
    <row r="161" spans="2:31" s="175" customFormat="1" ht="12" customHeight="1" x14ac:dyDescent="0.2">
      <c r="B161" s="194">
        <v>44204</v>
      </c>
      <c r="C161" s="195">
        <v>0.59861111111111109</v>
      </c>
      <c r="D161" s="195">
        <v>0.62430555555555556</v>
      </c>
      <c r="E161" s="258">
        <v>4</v>
      </c>
      <c r="F161" s="252">
        <v>26277</v>
      </c>
      <c r="G161" s="701" t="s">
        <v>50</v>
      </c>
      <c r="H161" s="701"/>
      <c r="I161" s="701" t="s">
        <v>53</v>
      </c>
      <c r="J161" s="701"/>
      <c r="K161" s="702" t="s">
        <v>49</v>
      </c>
      <c r="L161" s="703"/>
      <c r="M161" s="212">
        <v>33</v>
      </c>
      <c r="N161" s="213" t="s">
        <v>32</v>
      </c>
      <c r="O161" s="244">
        <v>14960</v>
      </c>
      <c r="P161" s="207">
        <f t="shared" si="71"/>
        <v>6799.9999999999991</v>
      </c>
      <c r="Q161" s="208">
        <f>+P161/1000</f>
        <v>6.7999999999999989</v>
      </c>
      <c r="R161" s="204">
        <v>14410</v>
      </c>
      <c r="S161" s="205">
        <v>450</v>
      </c>
      <c r="T161" s="205"/>
      <c r="U161" s="205"/>
      <c r="V161" s="206">
        <v>100</v>
      </c>
      <c r="W161" s="244">
        <f t="shared" si="72"/>
        <v>14960</v>
      </c>
      <c r="X161" s="207">
        <f t="shared" si="73"/>
        <v>6799.9999999999991</v>
      </c>
      <c r="Y161" s="208">
        <f t="shared" si="74"/>
        <v>6.7999999999999989</v>
      </c>
      <c r="Z161" s="209">
        <f t="shared" si="75"/>
        <v>0</v>
      </c>
      <c r="AA161" s="210">
        <f t="shared" si="76"/>
        <v>0</v>
      </c>
      <c r="AB161" s="211">
        <f t="shared" si="77"/>
        <v>0</v>
      </c>
      <c r="AD161" s="182"/>
    </row>
    <row r="162" spans="2:31" s="175" customFormat="1" ht="12" customHeight="1" x14ac:dyDescent="0.2">
      <c r="B162" s="194">
        <v>44204</v>
      </c>
      <c r="C162" s="195">
        <v>0.69305555555555554</v>
      </c>
      <c r="D162" s="195">
        <v>0.74444444444444446</v>
      </c>
      <c r="E162" s="258">
        <v>4</v>
      </c>
      <c r="F162" s="252">
        <v>26278</v>
      </c>
      <c r="G162" s="701" t="s">
        <v>50</v>
      </c>
      <c r="H162" s="701"/>
      <c r="I162" s="701" t="s">
        <v>308</v>
      </c>
      <c r="J162" s="701"/>
      <c r="K162" s="702" t="s">
        <v>242</v>
      </c>
      <c r="L162" s="703"/>
      <c r="M162" s="212">
        <v>29</v>
      </c>
      <c r="N162" s="213" t="s">
        <v>32</v>
      </c>
      <c r="O162" s="244">
        <v>11660</v>
      </c>
      <c r="P162" s="207">
        <f t="shared" si="71"/>
        <v>5300</v>
      </c>
      <c r="Q162" s="208">
        <f t="shared" ref="Q162:Q171" si="78">+P162/1000</f>
        <v>5.3</v>
      </c>
      <c r="R162" s="204">
        <v>10060</v>
      </c>
      <c r="S162" s="205">
        <v>1500</v>
      </c>
      <c r="T162" s="205"/>
      <c r="U162" s="205"/>
      <c r="V162" s="206">
        <v>100</v>
      </c>
      <c r="W162" s="244">
        <f t="shared" si="72"/>
        <v>11660</v>
      </c>
      <c r="X162" s="207">
        <f t="shared" si="73"/>
        <v>5300</v>
      </c>
      <c r="Y162" s="208">
        <f t="shared" si="74"/>
        <v>5.3</v>
      </c>
      <c r="Z162" s="209">
        <f t="shared" si="75"/>
        <v>0</v>
      </c>
      <c r="AA162" s="210">
        <f t="shared" si="76"/>
        <v>0</v>
      </c>
      <c r="AB162" s="211">
        <f t="shared" si="77"/>
        <v>0</v>
      </c>
      <c r="AD162" s="182"/>
      <c r="AE162" s="175">
        <v>1600</v>
      </c>
    </row>
    <row r="163" spans="2:31" s="175" customFormat="1" ht="12" customHeight="1" x14ac:dyDescent="0.2">
      <c r="B163" s="194">
        <v>44204</v>
      </c>
      <c r="C163" s="195">
        <v>0.70138888888888884</v>
      </c>
      <c r="D163" s="195">
        <v>0.76666666666666661</v>
      </c>
      <c r="E163" s="258">
        <v>4</v>
      </c>
      <c r="F163" s="252">
        <v>348571</v>
      </c>
      <c r="G163" s="701" t="s">
        <v>237</v>
      </c>
      <c r="H163" s="701"/>
      <c r="I163" s="701" t="s">
        <v>238</v>
      </c>
      <c r="J163" s="701"/>
      <c r="K163" s="702" t="s">
        <v>239</v>
      </c>
      <c r="L163" s="703"/>
      <c r="M163" s="212">
        <v>36</v>
      </c>
      <c r="N163" s="213" t="s">
        <v>32</v>
      </c>
      <c r="O163" s="244">
        <v>17970</v>
      </c>
      <c r="P163" s="207">
        <f t="shared" si="71"/>
        <v>8168.1818181818171</v>
      </c>
      <c r="Q163" s="208">
        <f t="shared" si="78"/>
        <v>8.168181818181818</v>
      </c>
      <c r="R163" s="204">
        <v>11576</v>
      </c>
      <c r="S163" s="205">
        <v>1320</v>
      </c>
      <c r="T163" s="205">
        <v>1250</v>
      </c>
      <c r="U163" s="205"/>
      <c r="V163" s="206"/>
      <c r="W163" s="244">
        <f t="shared" si="72"/>
        <v>14146</v>
      </c>
      <c r="X163" s="207">
        <f t="shared" si="73"/>
        <v>6429.9999999999991</v>
      </c>
      <c r="Y163" s="208">
        <f t="shared" si="74"/>
        <v>6.4299999999999988</v>
      </c>
      <c r="Z163" s="209">
        <f t="shared" si="75"/>
        <v>-1738.181818181818</v>
      </c>
      <c r="AA163" s="210">
        <f t="shared" si="76"/>
        <v>-1.7381818181818192</v>
      </c>
      <c r="AB163" s="211">
        <f t="shared" si="77"/>
        <v>-0.21279910962715651</v>
      </c>
      <c r="AD163" s="182"/>
      <c r="AE163" s="175">
        <f>5300*2.2</f>
        <v>11660.000000000002</v>
      </c>
    </row>
    <row r="164" spans="2:31" s="175" customFormat="1" ht="12" customHeight="1" x14ac:dyDescent="0.2">
      <c r="B164" s="194">
        <v>44204</v>
      </c>
      <c r="C164" s="195">
        <v>0.73541666666666661</v>
      </c>
      <c r="D164" s="195">
        <v>0.7895833333333333</v>
      </c>
      <c r="E164" s="258">
        <v>4</v>
      </c>
      <c r="F164" s="252" t="s">
        <v>310</v>
      </c>
      <c r="G164" s="701" t="s">
        <v>139</v>
      </c>
      <c r="H164" s="701"/>
      <c r="I164" s="701" t="s">
        <v>247</v>
      </c>
      <c r="J164" s="701"/>
      <c r="K164" s="702" t="s">
        <v>230</v>
      </c>
      <c r="L164" s="703"/>
      <c r="M164" s="212">
        <v>39</v>
      </c>
      <c r="N164" s="213" t="s">
        <v>32</v>
      </c>
      <c r="O164" s="244">
        <v>11088</v>
      </c>
      <c r="P164" s="207">
        <f t="shared" si="71"/>
        <v>5040</v>
      </c>
      <c r="Q164" s="208">
        <f t="shared" si="78"/>
        <v>5.04</v>
      </c>
      <c r="R164" s="204">
        <v>9000</v>
      </c>
      <c r="S164" s="205">
        <v>2088</v>
      </c>
      <c r="T164" s="205"/>
      <c r="U164" s="205"/>
      <c r="V164" s="206">
        <v>858</v>
      </c>
      <c r="W164" s="244">
        <f t="shared" si="72"/>
        <v>11946</v>
      </c>
      <c r="X164" s="207">
        <f t="shared" si="73"/>
        <v>5430</v>
      </c>
      <c r="Y164" s="208">
        <f t="shared" si="74"/>
        <v>5.43</v>
      </c>
      <c r="Z164" s="209">
        <f t="shared" si="75"/>
        <v>390</v>
      </c>
      <c r="AA164" s="210">
        <f t="shared" si="76"/>
        <v>0.38999999999999968</v>
      </c>
      <c r="AB164" s="211">
        <f t="shared" si="77"/>
        <v>7.7380952380952314E-2</v>
      </c>
      <c r="AD164" s="182"/>
      <c r="AE164" s="175">
        <f>+AE163-AE162</f>
        <v>10060.000000000002</v>
      </c>
    </row>
    <row r="165" spans="2:31" s="175" customFormat="1" ht="12" customHeight="1" x14ac:dyDescent="0.2">
      <c r="B165" s="194">
        <v>44204</v>
      </c>
      <c r="C165" s="195">
        <v>0.76388888888888884</v>
      </c>
      <c r="D165" s="195">
        <v>0.82430555555555562</v>
      </c>
      <c r="E165" s="258">
        <v>4</v>
      </c>
      <c r="F165" s="252">
        <v>26279</v>
      </c>
      <c r="G165" s="701" t="s">
        <v>50</v>
      </c>
      <c r="H165" s="701"/>
      <c r="I165" s="701" t="s">
        <v>234</v>
      </c>
      <c r="J165" s="701"/>
      <c r="K165" s="702" t="s">
        <v>235</v>
      </c>
      <c r="L165" s="703"/>
      <c r="M165" s="212">
        <v>41</v>
      </c>
      <c r="N165" s="213" t="s">
        <v>32</v>
      </c>
      <c r="O165" s="244">
        <v>11418</v>
      </c>
      <c r="P165" s="207">
        <f t="shared" si="71"/>
        <v>5190</v>
      </c>
      <c r="Q165" s="208">
        <f t="shared" si="78"/>
        <v>5.19</v>
      </c>
      <c r="R165" s="204">
        <v>11338</v>
      </c>
      <c r="S165" s="205"/>
      <c r="T165" s="205"/>
      <c r="U165" s="205"/>
      <c r="V165" s="206">
        <v>80</v>
      </c>
      <c r="W165" s="204">
        <f t="shared" si="72"/>
        <v>11418</v>
      </c>
      <c r="X165" s="207">
        <f t="shared" si="73"/>
        <v>5190</v>
      </c>
      <c r="Y165" s="208">
        <f t="shared" si="74"/>
        <v>5.19</v>
      </c>
      <c r="Z165" s="209">
        <f t="shared" si="75"/>
        <v>0</v>
      </c>
      <c r="AA165" s="210">
        <f t="shared" si="76"/>
        <v>0</v>
      </c>
      <c r="AB165" s="211">
        <f t="shared" si="77"/>
        <v>0</v>
      </c>
      <c r="AD165" s="182"/>
    </row>
    <row r="166" spans="2:31" s="175" customFormat="1" ht="12" customHeight="1" x14ac:dyDescent="0.2">
      <c r="B166" s="194">
        <v>44204</v>
      </c>
      <c r="C166" s="195">
        <v>0.79236111111111107</v>
      </c>
      <c r="D166" s="195">
        <v>0.84791666666666676</v>
      </c>
      <c r="E166" s="258">
        <v>4</v>
      </c>
      <c r="F166" s="252" t="s">
        <v>311</v>
      </c>
      <c r="G166" s="701" t="s">
        <v>305</v>
      </c>
      <c r="H166" s="701"/>
      <c r="I166" s="701" t="s">
        <v>243</v>
      </c>
      <c r="J166" s="701"/>
      <c r="K166" s="702" t="s">
        <v>244</v>
      </c>
      <c r="L166" s="703"/>
      <c r="M166" s="212">
        <v>35</v>
      </c>
      <c r="N166" s="213" t="s">
        <v>32</v>
      </c>
      <c r="O166" s="244">
        <v>9000</v>
      </c>
      <c r="P166" s="207">
        <f t="shared" si="71"/>
        <v>4090.9090909090905</v>
      </c>
      <c r="Q166" s="208">
        <f t="shared" si="78"/>
        <v>4.0909090909090908</v>
      </c>
      <c r="R166" s="204">
        <v>9000</v>
      </c>
      <c r="S166" s="205"/>
      <c r="T166" s="205"/>
      <c r="U166" s="205"/>
      <c r="V166" s="206">
        <v>2770</v>
      </c>
      <c r="W166" s="204">
        <f t="shared" si="72"/>
        <v>11770</v>
      </c>
      <c r="X166" s="207">
        <f t="shared" si="73"/>
        <v>5350</v>
      </c>
      <c r="Y166" s="208">
        <f t="shared" si="74"/>
        <v>5.35</v>
      </c>
      <c r="Z166" s="209">
        <f t="shared" si="75"/>
        <v>1259.0909090909095</v>
      </c>
      <c r="AA166" s="210">
        <f t="shared" si="76"/>
        <v>1.2590909090909088</v>
      </c>
      <c r="AB166" s="211">
        <f t="shared" si="77"/>
        <v>0.30777777777777771</v>
      </c>
      <c r="AD166" s="182"/>
    </row>
    <row r="167" spans="2:31" s="175" customFormat="1" ht="12" customHeight="1" x14ac:dyDescent="0.2">
      <c r="B167" s="194">
        <v>44204</v>
      </c>
      <c r="C167" s="195">
        <v>0.85763888888888884</v>
      </c>
      <c r="D167" s="195">
        <v>0.87430555555555556</v>
      </c>
      <c r="E167" s="258">
        <v>4</v>
      </c>
      <c r="F167" s="252">
        <v>26280</v>
      </c>
      <c r="G167" s="701" t="s">
        <v>50</v>
      </c>
      <c r="H167" s="701"/>
      <c r="I167" s="701" t="s">
        <v>53</v>
      </c>
      <c r="J167" s="701"/>
      <c r="K167" s="702" t="s">
        <v>49</v>
      </c>
      <c r="L167" s="703"/>
      <c r="M167" s="212">
        <v>40</v>
      </c>
      <c r="N167" s="213" t="s">
        <v>32</v>
      </c>
      <c r="O167" s="244">
        <v>9240</v>
      </c>
      <c r="P167" s="207">
        <f t="shared" si="71"/>
        <v>4200</v>
      </c>
      <c r="Q167" s="208">
        <f t="shared" si="78"/>
        <v>4.2</v>
      </c>
      <c r="R167" s="204">
        <v>8740</v>
      </c>
      <c r="S167" s="205">
        <v>450</v>
      </c>
      <c r="T167" s="205"/>
      <c r="U167" s="205"/>
      <c r="V167" s="206">
        <v>50</v>
      </c>
      <c r="W167" s="204">
        <f t="shared" si="72"/>
        <v>9240</v>
      </c>
      <c r="X167" s="207">
        <f t="shared" si="73"/>
        <v>4200</v>
      </c>
      <c r="Y167" s="208">
        <f t="shared" si="74"/>
        <v>4.2</v>
      </c>
      <c r="Z167" s="209">
        <f t="shared" si="75"/>
        <v>0</v>
      </c>
      <c r="AA167" s="210">
        <f t="shared" si="76"/>
        <v>0</v>
      </c>
      <c r="AB167" s="211">
        <f t="shared" si="77"/>
        <v>0</v>
      </c>
      <c r="AD167" s="182"/>
    </row>
    <row r="168" spans="2:31" s="175" customFormat="1" ht="12" customHeight="1" x14ac:dyDescent="0.25">
      <c r="B168" s="194">
        <v>44204</v>
      </c>
      <c r="C168" s="195">
        <v>0.87986111111111109</v>
      </c>
      <c r="D168" s="195">
        <v>0.89097222222222217</v>
      </c>
      <c r="E168" s="258">
        <v>4</v>
      </c>
      <c r="F168" s="252">
        <v>26283</v>
      </c>
      <c r="G168" s="701" t="s">
        <v>50</v>
      </c>
      <c r="H168" s="701"/>
      <c r="I168" s="701" t="s">
        <v>231</v>
      </c>
      <c r="J168" s="701"/>
      <c r="K168" s="820" t="s">
        <v>232</v>
      </c>
      <c r="L168" s="821"/>
      <c r="M168" s="212">
        <v>45</v>
      </c>
      <c r="N168" s="213" t="s">
        <v>32</v>
      </c>
      <c r="O168" s="244">
        <v>9504</v>
      </c>
      <c r="P168" s="207">
        <f t="shared" si="71"/>
        <v>4320</v>
      </c>
      <c r="Q168" s="208">
        <f t="shared" si="78"/>
        <v>4.32</v>
      </c>
      <c r="R168" s="204">
        <v>7854</v>
      </c>
      <c r="S168" s="205">
        <v>1600</v>
      </c>
      <c r="T168" s="205"/>
      <c r="U168" s="205"/>
      <c r="V168" s="206">
        <v>50</v>
      </c>
      <c r="W168" s="204">
        <f t="shared" si="72"/>
        <v>9504</v>
      </c>
      <c r="X168" s="207">
        <f t="shared" si="73"/>
        <v>4320</v>
      </c>
      <c r="Y168" s="208">
        <f t="shared" si="74"/>
        <v>4.32</v>
      </c>
      <c r="Z168" s="209">
        <f t="shared" si="75"/>
        <v>0</v>
      </c>
      <c r="AA168" s="210">
        <f t="shared" si="76"/>
        <v>0</v>
      </c>
      <c r="AB168" s="211">
        <f t="shared" si="77"/>
        <v>0</v>
      </c>
    </row>
    <row r="169" spans="2:31" s="175" customFormat="1" ht="12" customHeight="1" x14ac:dyDescent="0.25">
      <c r="B169" s="194">
        <v>44205</v>
      </c>
      <c r="C169" s="195">
        <v>2.0833333333333332E-2</v>
      </c>
      <c r="D169" s="195">
        <v>0.16805555555555554</v>
      </c>
      <c r="E169" s="258">
        <v>3</v>
      </c>
      <c r="F169" s="252">
        <v>5151</v>
      </c>
      <c r="G169" s="701" t="s">
        <v>192</v>
      </c>
      <c r="H169" s="701"/>
      <c r="I169" s="701" t="s">
        <v>314</v>
      </c>
      <c r="J169" s="701"/>
      <c r="K169" s="702" t="s">
        <v>204</v>
      </c>
      <c r="L169" s="703"/>
      <c r="M169" s="281">
        <v>95</v>
      </c>
      <c r="N169" s="282" t="s">
        <v>115</v>
      </c>
      <c r="O169" s="244">
        <v>72292</v>
      </c>
      <c r="P169" s="207">
        <f t="shared" si="71"/>
        <v>32860</v>
      </c>
      <c r="Q169" s="208">
        <f t="shared" si="78"/>
        <v>32.86</v>
      </c>
      <c r="R169" s="204">
        <v>54952</v>
      </c>
      <c r="S169" s="205">
        <v>15000</v>
      </c>
      <c r="T169" s="205"/>
      <c r="U169" s="205"/>
      <c r="V169" s="206">
        <v>800</v>
      </c>
      <c r="W169" s="204">
        <f t="shared" si="72"/>
        <v>70752</v>
      </c>
      <c r="X169" s="207">
        <f t="shared" si="73"/>
        <v>32159.999999999996</v>
      </c>
      <c r="Y169" s="208">
        <f t="shared" si="74"/>
        <v>32.159999999999997</v>
      </c>
      <c r="Z169" s="209">
        <f t="shared" si="75"/>
        <v>-700.00000000000364</v>
      </c>
      <c r="AA169" s="210">
        <f t="shared" si="76"/>
        <v>-0.70000000000000284</v>
      </c>
      <c r="AB169" s="211">
        <f t="shared" si="77"/>
        <v>-2.1302495435179637E-2</v>
      </c>
    </row>
    <row r="170" spans="2:31" s="175" customFormat="1" ht="12" customHeight="1" x14ac:dyDescent="0.25">
      <c r="B170" s="194">
        <v>44205</v>
      </c>
      <c r="C170" s="195">
        <v>0.23958333333333334</v>
      </c>
      <c r="D170" s="195">
        <v>0.26111111111111113</v>
      </c>
      <c r="E170" s="258">
        <v>3</v>
      </c>
      <c r="F170" s="252">
        <v>5152</v>
      </c>
      <c r="G170" s="701" t="s">
        <v>217</v>
      </c>
      <c r="H170" s="701"/>
      <c r="I170" s="701" t="s">
        <v>218</v>
      </c>
      <c r="J170" s="701"/>
      <c r="K170" s="702" t="s">
        <v>219</v>
      </c>
      <c r="L170" s="703"/>
      <c r="M170" s="281">
        <v>101</v>
      </c>
      <c r="N170" s="282" t="s">
        <v>115</v>
      </c>
      <c r="O170" s="244">
        <v>69366</v>
      </c>
      <c r="P170" s="207">
        <f t="shared" si="71"/>
        <v>31529.999999999996</v>
      </c>
      <c r="Q170" s="208">
        <f t="shared" si="78"/>
        <v>31.529999999999998</v>
      </c>
      <c r="R170" s="204">
        <v>55244</v>
      </c>
      <c r="S170" s="205">
        <v>10000</v>
      </c>
      <c r="T170" s="205"/>
      <c r="U170" s="205"/>
      <c r="V170" s="206">
        <v>800</v>
      </c>
      <c r="W170" s="204">
        <f t="shared" si="72"/>
        <v>66044</v>
      </c>
      <c r="X170" s="207">
        <f t="shared" si="73"/>
        <v>30019.999999999996</v>
      </c>
      <c r="Y170" s="208">
        <f t="shared" si="74"/>
        <v>30.019999999999996</v>
      </c>
      <c r="Z170" s="209">
        <f t="shared" si="75"/>
        <v>-1510</v>
      </c>
      <c r="AA170" s="210">
        <f t="shared" si="76"/>
        <v>-1.5100000000000016</v>
      </c>
      <c r="AB170" s="211">
        <f t="shared" si="77"/>
        <v>-4.7890897557881437E-2</v>
      </c>
    </row>
    <row r="171" spans="2:31" s="175" customFormat="1" ht="12" customHeight="1" thickBot="1" x14ac:dyDescent="0.3">
      <c r="B171" s="214"/>
      <c r="C171" s="215"/>
      <c r="D171" s="215"/>
      <c r="E171" s="216"/>
      <c r="F171" s="253"/>
      <c r="G171" s="759"/>
      <c r="H171" s="759"/>
      <c r="I171" s="759"/>
      <c r="J171" s="759"/>
      <c r="K171" s="744"/>
      <c r="L171" s="745"/>
      <c r="M171" s="217"/>
      <c r="N171" s="218"/>
      <c r="O171" s="222"/>
      <c r="P171" s="223">
        <f t="shared" si="71"/>
        <v>0</v>
      </c>
      <c r="Q171" s="224">
        <f t="shared" si="78"/>
        <v>0</v>
      </c>
      <c r="R171" s="222"/>
      <c r="S171" s="225"/>
      <c r="T171" s="225"/>
      <c r="U171" s="225"/>
      <c r="V171" s="226"/>
      <c r="W171" s="222">
        <f t="shared" si="72"/>
        <v>0</v>
      </c>
      <c r="X171" s="207">
        <f t="shared" si="73"/>
        <v>0</v>
      </c>
      <c r="Y171" s="224">
        <f t="shared" si="74"/>
        <v>0</v>
      </c>
      <c r="Z171" s="227">
        <f t="shared" si="75"/>
        <v>0</v>
      </c>
      <c r="AA171" s="228">
        <f t="shared" si="76"/>
        <v>0</v>
      </c>
      <c r="AB171" s="229" t="e">
        <f>+AA171/Q171</f>
        <v>#DIV/0!</v>
      </c>
    </row>
    <row r="172" spans="2:31" s="175" customFormat="1" ht="12" customHeight="1" x14ac:dyDescent="0.25">
      <c r="B172" s="736" t="s">
        <v>113</v>
      </c>
      <c r="C172" s="737"/>
      <c r="D172" s="737"/>
      <c r="E172" s="737"/>
      <c r="F172" s="737"/>
      <c r="G172" s="737"/>
      <c r="H172" s="737"/>
      <c r="I172" s="737"/>
      <c r="J172" s="737"/>
      <c r="K172" s="737"/>
      <c r="L172" s="737"/>
      <c r="M172" s="737"/>
      <c r="N172" s="738"/>
      <c r="O172" s="824">
        <f t="shared" ref="O172:AA172" si="79">SUM(O158:O171)</f>
        <v>328768</v>
      </c>
      <c r="P172" s="826">
        <f t="shared" si="79"/>
        <v>149440</v>
      </c>
      <c r="Q172" s="828">
        <f t="shared" si="79"/>
        <v>149.44</v>
      </c>
      <c r="R172" s="723">
        <f t="shared" si="79"/>
        <v>265024</v>
      </c>
      <c r="S172" s="719">
        <f t="shared" si="79"/>
        <v>49108</v>
      </c>
      <c r="T172" s="719">
        <f t="shared" si="79"/>
        <v>1250</v>
      </c>
      <c r="U172" s="719">
        <f t="shared" si="79"/>
        <v>0</v>
      </c>
      <c r="V172" s="721">
        <f t="shared" si="79"/>
        <v>7028</v>
      </c>
      <c r="W172" s="723">
        <f t="shared" si="79"/>
        <v>322410</v>
      </c>
      <c r="X172" s="826">
        <f t="shared" si="79"/>
        <v>146550</v>
      </c>
      <c r="Y172" s="830">
        <f t="shared" si="79"/>
        <v>146.55000000000001</v>
      </c>
      <c r="Z172" s="729">
        <f t="shared" si="79"/>
        <v>-2890.0000000000032</v>
      </c>
      <c r="AA172" s="731">
        <f t="shared" si="79"/>
        <v>-2.8900000000000037</v>
      </c>
      <c r="AB172" s="732">
        <f>+AA172/Q172</f>
        <v>-1.9338865096359768E-2</v>
      </c>
    </row>
    <row r="173" spans="2:31" s="175" customFormat="1" ht="12" customHeight="1" thickBot="1" x14ac:dyDescent="0.3">
      <c r="B173" s="739"/>
      <c r="C173" s="740"/>
      <c r="D173" s="740"/>
      <c r="E173" s="740"/>
      <c r="F173" s="740"/>
      <c r="G173" s="740"/>
      <c r="H173" s="740"/>
      <c r="I173" s="740"/>
      <c r="J173" s="740"/>
      <c r="K173" s="740"/>
      <c r="L173" s="740"/>
      <c r="M173" s="740"/>
      <c r="N173" s="741"/>
      <c r="O173" s="825"/>
      <c r="P173" s="827"/>
      <c r="Q173" s="829"/>
      <c r="R173" s="724"/>
      <c r="S173" s="720"/>
      <c r="T173" s="720"/>
      <c r="U173" s="720"/>
      <c r="V173" s="722"/>
      <c r="W173" s="724"/>
      <c r="X173" s="827"/>
      <c r="Y173" s="829"/>
      <c r="Z173" s="730"/>
      <c r="AA173" s="720"/>
      <c r="AB173" s="733"/>
    </row>
    <row r="174" spans="2:31" s="175" customFormat="1" ht="12" customHeight="1" thickBot="1" x14ac:dyDescent="0.3">
      <c r="B174" s="196"/>
      <c r="C174" s="196"/>
      <c r="D174" s="196"/>
      <c r="E174" s="196"/>
      <c r="F174" s="196"/>
      <c r="G174" s="196"/>
      <c r="H174" s="196"/>
      <c r="I174" s="183"/>
      <c r="J174" s="183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</row>
    <row r="175" spans="2:31" s="175" customFormat="1" ht="12" customHeight="1" x14ac:dyDescent="0.25">
      <c r="B175" s="746" t="s">
        <v>114</v>
      </c>
      <c r="C175" s="747"/>
      <c r="D175" s="747"/>
      <c r="E175" s="747"/>
      <c r="F175" s="747"/>
      <c r="G175" s="747"/>
      <c r="H175" s="747"/>
      <c r="I175" s="747"/>
      <c r="J175" s="747"/>
      <c r="K175" s="747"/>
      <c r="L175" s="747"/>
      <c r="M175" s="747"/>
      <c r="N175" s="748"/>
      <c r="O175" s="752">
        <f>+O172+O147</f>
        <v>1339935.3</v>
      </c>
      <c r="P175" s="752"/>
      <c r="Q175" s="752">
        <f t="shared" ref="Q175:Y175" si="80">+Q172+Q147</f>
        <v>609.06150000000002</v>
      </c>
      <c r="R175" s="752">
        <f t="shared" si="80"/>
        <v>1103922.3999999999</v>
      </c>
      <c r="S175" s="752">
        <f t="shared" si="80"/>
        <v>193508.2</v>
      </c>
      <c r="T175" s="752">
        <f t="shared" si="80"/>
        <v>9423</v>
      </c>
      <c r="U175" s="752">
        <f t="shared" si="80"/>
        <v>0</v>
      </c>
      <c r="V175" s="752">
        <f t="shared" si="80"/>
        <v>24696.400000000001</v>
      </c>
      <c r="W175" s="752">
        <f t="shared" si="80"/>
        <v>1331550</v>
      </c>
      <c r="X175" s="818">
        <f t="shared" si="80"/>
        <v>605250</v>
      </c>
      <c r="Y175" s="818">
        <f t="shared" si="80"/>
        <v>605.25</v>
      </c>
      <c r="Z175" s="754"/>
      <c r="AA175" s="756">
        <f>+AA172</f>
        <v>-2.8900000000000037</v>
      </c>
      <c r="AB175" s="757">
        <f>+AA175/Q175</f>
        <v>-4.7450052252522995E-3</v>
      </c>
    </row>
    <row r="176" spans="2:31" s="175" customFormat="1" ht="12" customHeight="1" thickBot="1" x14ac:dyDescent="0.3">
      <c r="B176" s="749"/>
      <c r="C176" s="750"/>
      <c r="D176" s="750"/>
      <c r="E176" s="750"/>
      <c r="F176" s="750"/>
      <c r="G176" s="750"/>
      <c r="H176" s="750"/>
      <c r="I176" s="750"/>
      <c r="J176" s="750"/>
      <c r="K176" s="750"/>
      <c r="L176" s="750"/>
      <c r="M176" s="750"/>
      <c r="N176" s="751"/>
      <c r="O176" s="753"/>
      <c r="P176" s="753"/>
      <c r="Q176" s="753"/>
      <c r="R176" s="753"/>
      <c r="S176" s="753"/>
      <c r="T176" s="753"/>
      <c r="U176" s="753"/>
      <c r="V176" s="753"/>
      <c r="W176" s="753"/>
      <c r="X176" s="753"/>
      <c r="Y176" s="753"/>
      <c r="Z176" s="755"/>
      <c r="AA176" s="755"/>
      <c r="AB176" s="758"/>
      <c r="AE176" s="175">
        <f>15/2.2</f>
        <v>6.8181818181818175</v>
      </c>
    </row>
    <row r="178" spans="2:30" ht="13.5" thickBot="1" x14ac:dyDescent="0.25"/>
    <row r="179" spans="2:30" s="175" customFormat="1" ht="12" customHeight="1" x14ac:dyDescent="0.25">
      <c r="B179" s="760" t="s">
        <v>31</v>
      </c>
      <c r="C179" s="761"/>
      <c r="D179" s="761"/>
      <c r="E179" s="761"/>
      <c r="F179" s="761"/>
      <c r="G179" s="259" t="s">
        <v>30</v>
      </c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764" t="s">
        <v>29</v>
      </c>
      <c r="U179" s="765"/>
      <c r="V179" s="765"/>
      <c r="W179" s="765"/>
      <c r="X179" s="765"/>
      <c r="Y179" s="766"/>
      <c r="Z179" s="704" t="s">
        <v>39</v>
      </c>
      <c r="AA179" s="705"/>
      <c r="AB179" s="706"/>
    </row>
    <row r="180" spans="2:30" s="175" customFormat="1" ht="12" customHeight="1" x14ac:dyDescent="0.2">
      <c r="B180" s="762"/>
      <c r="C180" s="763"/>
      <c r="D180" s="763"/>
      <c r="E180" s="763"/>
      <c r="F180" s="763"/>
      <c r="G180" s="767" t="s">
        <v>25</v>
      </c>
      <c r="H180" s="768"/>
      <c r="I180" s="768"/>
      <c r="J180" s="768"/>
      <c r="K180" s="768"/>
      <c r="L180" s="768"/>
      <c r="M180" s="768"/>
      <c r="N180" s="768"/>
      <c r="O180" s="768"/>
      <c r="P180" s="768"/>
      <c r="Q180" s="768"/>
      <c r="R180" s="768"/>
      <c r="S180" s="769"/>
      <c r="T180" s="773">
        <v>44205</v>
      </c>
      <c r="U180" s="774"/>
      <c r="V180" s="774"/>
      <c r="W180" s="774"/>
      <c r="X180" s="774"/>
      <c r="Y180" s="775"/>
      <c r="Z180" s="707" t="s">
        <v>40</v>
      </c>
      <c r="AA180" s="708"/>
      <c r="AB180" s="709"/>
      <c r="AD180" s="182"/>
    </row>
    <row r="181" spans="2:30" s="175" customFormat="1" ht="12" customHeight="1" thickBot="1" x14ac:dyDescent="0.25">
      <c r="B181" s="779" t="s">
        <v>28</v>
      </c>
      <c r="C181" s="780"/>
      <c r="D181" s="780"/>
      <c r="E181" s="780"/>
      <c r="F181" s="780"/>
      <c r="G181" s="770"/>
      <c r="H181" s="771"/>
      <c r="I181" s="771"/>
      <c r="J181" s="771"/>
      <c r="K181" s="771"/>
      <c r="L181" s="771"/>
      <c r="M181" s="771"/>
      <c r="N181" s="771"/>
      <c r="O181" s="771"/>
      <c r="P181" s="771"/>
      <c r="Q181" s="771"/>
      <c r="R181" s="771"/>
      <c r="S181" s="772"/>
      <c r="T181" s="776"/>
      <c r="U181" s="777"/>
      <c r="V181" s="777"/>
      <c r="W181" s="777"/>
      <c r="X181" s="777"/>
      <c r="Y181" s="778"/>
      <c r="Z181" s="710"/>
      <c r="AA181" s="711"/>
      <c r="AB181" s="712"/>
      <c r="AD181" s="182"/>
    </row>
    <row r="182" spans="2:30" s="175" customFormat="1" ht="12" customHeight="1" thickBot="1" x14ac:dyDescent="0.25"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4"/>
      <c r="S182" s="185"/>
      <c r="T182" s="186"/>
      <c r="U182" s="187"/>
      <c r="V182" s="188"/>
      <c r="W182" s="188"/>
      <c r="X182" s="183"/>
      <c r="Y182" s="183"/>
      <c r="Z182" s="183"/>
      <c r="AA182" s="183"/>
      <c r="AB182" s="183"/>
      <c r="AD182" s="182"/>
    </row>
    <row r="183" spans="2:30" s="175" customFormat="1" ht="12" customHeight="1" thickBot="1" x14ac:dyDescent="0.25">
      <c r="B183" s="781" t="s">
        <v>27</v>
      </c>
      <c r="C183" s="782"/>
      <c r="D183" s="782"/>
      <c r="E183" s="783"/>
      <c r="F183" s="257" t="s">
        <v>26</v>
      </c>
      <c r="G183" s="713" t="s">
        <v>44</v>
      </c>
      <c r="H183" s="714"/>
      <c r="I183" s="714"/>
      <c r="J183" s="714"/>
      <c r="K183" s="714"/>
      <c r="L183" s="714"/>
      <c r="M183" s="713" t="s">
        <v>106</v>
      </c>
      <c r="N183" s="715"/>
      <c r="O183" s="713" t="s">
        <v>110</v>
      </c>
      <c r="P183" s="714"/>
      <c r="Q183" s="715"/>
      <c r="R183" s="784" t="s">
        <v>108</v>
      </c>
      <c r="S183" s="785"/>
      <c r="T183" s="785"/>
      <c r="U183" s="785"/>
      <c r="V183" s="785"/>
      <c r="W183" s="785"/>
      <c r="X183" s="785"/>
      <c r="Y183" s="786"/>
      <c r="Z183" s="713" t="s">
        <v>23</v>
      </c>
      <c r="AA183" s="714"/>
      <c r="AB183" s="715"/>
      <c r="AD183" s="182"/>
    </row>
    <row r="184" spans="2:30" s="175" customFormat="1" ht="12" customHeight="1" thickBot="1" x14ac:dyDescent="0.25">
      <c r="B184" s="189" t="s">
        <v>13</v>
      </c>
      <c r="C184" s="190" t="s">
        <v>22</v>
      </c>
      <c r="D184" s="191" t="s">
        <v>22</v>
      </c>
      <c r="E184" s="190" t="s">
        <v>21</v>
      </c>
      <c r="F184" s="198" t="s">
        <v>20</v>
      </c>
      <c r="G184" s="716"/>
      <c r="H184" s="717"/>
      <c r="I184" s="717"/>
      <c r="J184" s="717"/>
      <c r="K184" s="717"/>
      <c r="L184" s="717"/>
      <c r="M184" s="716" t="s">
        <v>107</v>
      </c>
      <c r="N184" s="718"/>
      <c r="O184" s="716" t="s">
        <v>111</v>
      </c>
      <c r="P184" s="717"/>
      <c r="Q184" s="718"/>
      <c r="R184" s="787" t="s">
        <v>112</v>
      </c>
      <c r="S184" s="788"/>
      <c r="T184" s="788"/>
      <c r="U184" s="788"/>
      <c r="V184" s="789"/>
      <c r="W184" s="790" t="s">
        <v>109</v>
      </c>
      <c r="X184" s="791"/>
      <c r="Y184" s="792"/>
      <c r="Z184" s="716" t="s">
        <v>17</v>
      </c>
      <c r="AA184" s="717"/>
      <c r="AB184" s="718"/>
      <c r="AD184" s="182"/>
    </row>
    <row r="185" spans="2:30" s="175" customFormat="1" ht="12" customHeight="1" thickBot="1" x14ac:dyDescent="0.25">
      <c r="B185" s="189">
        <v>2021</v>
      </c>
      <c r="C185" s="199" t="s">
        <v>16</v>
      </c>
      <c r="D185" s="200" t="s">
        <v>15</v>
      </c>
      <c r="E185" s="190" t="s">
        <v>14</v>
      </c>
      <c r="F185" s="238" t="s">
        <v>14</v>
      </c>
      <c r="G185" s="734" t="s">
        <v>33</v>
      </c>
      <c r="H185" s="734"/>
      <c r="I185" s="734" t="s">
        <v>12</v>
      </c>
      <c r="J185" s="734"/>
      <c r="K185" s="734" t="s">
        <v>11</v>
      </c>
      <c r="L185" s="735"/>
      <c r="M185" s="256" t="s">
        <v>41</v>
      </c>
      <c r="N185" s="239" t="s">
        <v>9</v>
      </c>
      <c r="O185" s="192" t="s">
        <v>37</v>
      </c>
      <c r="P185" s="240" t="s">
        <v>8</v>
      </c>
      <c r="Q185" s="193" t="s">
        <v>7</v>
      </c>
      <c r="R185" s="192" t="s">
        <v>99</v>
      </c>
      <c r="S185" s="241" t="s">
        <v>100</v>
      </c>
      <c r="T185" s="241" t="s">
        <v>48</v>
      </c>
      <c r="U185" s="241" t="s">
        <v>104</v>
      </c>
      <c r="V185" s="239" t="s">
        <v>101</v>
      </c>
      <c r="W185" s="238" t="s">
        <v>37</v>
      </c>
      <c r="X185" s="255" t="s">
        <v>8</v>
      </c>
      <c r="Y185" s="242" t="s">
        <v>7</v>
      </c>
      <c r="Z185" s="238" t="s">
        <v>8</v>
      </c>
      <c r="AA185" s="255" t="s">
        <v>7</v>
      </c>
      <c r="AB185" s="242" t="s">
        <v>6</v>
      </c>
      <c r="AD185" s="182"/>
    </row>
    <row r="186" spans="2:30" s="175" customFormat="1" ht="12" customHeight="1" x14ac:dyDescent="0.2">
      <c r="B186" s="201">
        <v>44205</v>
      </c>
      <c r="C186" s="202">
        <v>0.4069444444444445</v>
      </c>
      <c r="D186" s="202">
        <v>0.4604166666666667</v>
      </c>
      <c r="E186" s="203">
        <v>3</v>
      </c>
      <c r="F186" s="254">
        <v>26285</v>
      </c>
      <c r="G186" s="819" t="s">
        <v>50</v>
      </c>
      <c r="H186" s="819"/>
      <c r="I186" s="819" t="s">
        <v>320</v>
      </c>
      <c r="J186" s="819"/>
      <c r="K186" s="820" t="s">
        <v>235</v>
      </c>
      <c r="L186" s="821"/>
      <c r="M186" s="230">
        <v>35</v>
      </c>
      <c r="N186" s="213" t="s">
        <v>32</v>
      </c>
      <c r="O186" s="243">
        <v>9526</v>
      </c>
      <c r="P186" s="219">
        <f t="shared" ref="P186:P205" si="81">+O186/2.2</f>
        <v>4330</v>
      </c>
      <c r="Q186" s="233">
        <f>+P186/1000</f>
        <v>4.33</v>
      </c>
      <c r="R186" s="232">
        <v>9526</v>
      </c>
      <c r="S186" s="234"/>
      <c r="T186" s="234"/>
      <c r="U186" s="234"/>
      <c r="V186" s="235"/>
      <c r="W186" s="243">
        <f t="shared" ref="W186:W205" si="82">+V186+U186+T186+S186+R186</f>
        <v>9526</v>
      </c>
      <c r="X186" s="207">
        <f t="shared" ref="X186:X205" si="83">+W186/2.2</f>
        <v>4330</v>
      </c>
      <c r="Y186" s="233">
        <f t="shared" ref="Y186:Y205" si="84">+X186/1000</f>
        <v>4.33</v>
      </c>
      <c r="Z186" s="236">
        <f t="shared" ref="Z186:Z205" si="85">+X186-P186</f>
        <v>0</v>
      </c>
      <c r="AA186" s="220">
        <f t="shared" ref="AA186:AA205" si="86">+Y186-Q186</f>
        <v>0</v>
      </c>
      <c r="AB186" s="237">
        <f t="shared" ref="AB186:AB199" si="87">+AA186/Q186</f>
        <v>0</v>
      </c>
      <c r="AD186" s="182"/>
    </row>
    <row r="187" spans="2:30" s="175" customFormat="1" ht="12" customHeight="1" x14ac:dyDescent="0.2">
      <c r="B187" s="194">
        <v>44205</v>
      </c>
      <c r="C187" s="195">
        <v>0.47152777777777777</v>
      </c>
      <c r="D187" s="195">
        <v>0.53472222222222221</v>
      </c>
      <c r="E187" s="258">
        <v>4</v>
      </c>
      <c r="F187" s="252">
        <v>26286</v>
      </c>
      <c r="G187" s="701" t="s">
        <v>321</v>
      </c>
      <c r="H187" s="701"/>
      <c r="I187" s="701" t="s">
        <v>322</v>
      </c>
      <c r="J187" s="701"/>
      <c r="K187" s="702" t="s">
        <v>323</v>
      </c>
      <c r="L187" s="703"/>
      <c r="M187" s="212">
        <v>33</v>
      </c>
      <c r="N187" s="213" t="s">
        <v>32</v>
      </c>
      <c r="O187" s="244">
        <v>9812</v>
      </c>
      <c r="P187" s="207">
        <f t="shared" si="81"/>
        <v>4460</v>
      </c>
      <c r="Q187" s="208">
        <f>+P187/1000</f>
        <v>4.46</v>
      </c>
      <c r="R187" s="204">
        <v>9732</v>
      </c>
      <c r="S187" s="205"/>
      <c r="T187" s="205"/>
      <c r="U187" s="205"/>
      <c r="V187" s="206">
        <v>80</v>
      </c>
      <c r="W187" s="244">
        <f t="shared" si="82"/>
        <v>9812</v>
      </c>
      <c r="X187" s="207">
        <f t="shared" si="83"/>
        <v>4460</v>
      </c>
      <c r="Y187" s="208">
        <f t="shared" si="84"/>
        <v>4.46</v>
      </c>
      <c r="Z187" s="209">
        <f t="shared" si="85"/>
        <v>0</v>
      </c>
      <c r="AA187" s="210">
        <f t="shared" si="86"/>
        <v>0</v>
      </c>
      <c r="AB187" s="211">
        <f t="shared" si="87"/>
        <v>0</v>
      </c>
      <c r="AD187" s="182"/>
    </row>
    <row r="188" spans="2:30" s="175" customFormat="1" ht="12" customHeight="1" x14ac:dyDescent="0.2">
      <c r="B188" s="194">
        <v>44205</v>
      </c>
      <c r="C188" s="195">
        <v>0.5083333333333333</v>
      </c>
      <c r="D188" s="195">
        <v>0.5395833333333333</v>
      </c>
      <c r="E188" s="258">
        <v>4</v>
      </c>
      <c r="F188" s="252">
        <v>26287</v>
      </c>
      <c r="G188" s="701" t="s">
        <v>321</v>
      </c>
      <c r="H188" s="701"/>
      <c r="I188" s="701" t="s">
        <v>324</v>
      </c>
      <c r="J188" s="701"/>
      <c r="K188" s="702" t="s">
        <v>325</v>
      </c>
      <c r="L188" s="703"/>
      <c r="M188" s="212">
        <v>34</v>
      </c>
      <c r="N188" s="213" t="s">
        <v>32</v>
      </c>
      <c r="O188" s="244">
        <v>10406</v>
      </c>
      <c r="P188" s="207">
        <f t="shared" si="81"/>
        <v>4730</v>
      </c>
      <c r="Q188" s="208">
        <f>+P188/1000</f>
        <v>4.7300000000000004</v>
      </c>
      <c r="R188" s="204">
        <v>10326</v>
      </c>
      <c r="S188" s="205"/>
      <c r="T188" s="205"/>
      <c r="U188" s="205"/>
      <c r="V188" s="206">
        <v>80</v>
      </c>
      <c r="W188" s="244">
        <f t="shared" si="82"/>
        <v>10406</v>
      </c>
      <c r="X188" s="207">
        <f t="shared" si="83"/>
        <v>4730</v>
      </c>
      <c r="Y188" s="208">
        <f t="shared" si="84"/>
        <v>4.7300000000000004</v>
      </c>
      <c r="Z188" s="209">
        <f t="shared" si="85"/>
        <v>0</v>
      </c>
      <c r="AA188" s="210">
        <f t="shared" si="86"/>
        <v>0</v>
      </c>
      <c r="AB188" s="211">
        <f t="shared" si="87"/>
        <v>0</v>
      </c>
      <c r="AD188" s="182"/>
    </row>
    <row r="189" spans="2:30" s="175" customFormat="1" ht="12" customHeight="1" x14ac:dyDescent="0.2">
      <c r="B189" s="194">
        <v>44205</v>
      </c>
      <c r="C189" s="195">
        <v>0.61041666666666672</v>
      </c>
      <c r="D189" s="195">
        <v>0.63402777777777775</v>
      </c>
      <c r="E189" s="258">
        <v>4</v>
      </c>
      <c r="F189" s="252">
        <v>26288</v>
      </c>
      <c r="G189" s="701" t="s">
        <v>50</v>
      </c>
      <c r="H189" s="701"/>
      <c r="I189" s="701" t="s">
        <v>53</v>
      </c>
      <c r="J189" s="701"/>
      <c r="K189" s="702" t="s">
        <v>49</v>
      </c>
      <c r="L189" s="703"/>
      <c r="M189" s="212">
        <v>36</v>
      </c>
      <c r="N189" s="213" t="s">
        <v>32</v>
      </c>
      <c r="O189" s="244">
        <v>8316</v>
      </c>
      <c r="P189" s="207">
        <f t="shared" si="81"/>
        <v>3779.9999999999995</v>
      </c>
      <c r="Q189" s="208">
        <f>+P189/1000</f>
        <v>3.7799999999999994</v>
      </c>
      <c r="R189" s="204">
        <v>8166</v>
      </c>
      <c r="S189" s="205">
        <v>150</v>
      </c>
      <c r="T189" s="205"/>
      <c r="U189" s="205"/>
      <c r="V189" s="206"/>
      <c r="W189" s="244">
        <f t="shared" si="82"/>
        <v>8316</v>
      </c>
      <c r="X189" s="207">
        <f t="shared" si="83"/>
        <v>3779.9999999999995</v>
      </c>
      <c r="Y189" s="208">
        <f t="shared" si="84"/>
        <v>3.7799999999999994</v>
      </c>
      <c r="Z189" s="209">
        <f t="shared" si="85"/>
        <v>0</v>
      </c>
      <c r="AA189" s="210">
        <f t="shared" si="86"/>
        <v>0</v>
      </c>
      <c r="AB189" s="211">
        <f t="shared" si="87"/>
        <v>0</v>
      </c>
      <c r="AD189" s="182"/>
    </row>
    <row r="190" spans="2:30" s="175" customFormat="1" ht="12" customHeight="1" x14ac:dyDescent="0.2">
      <c r="B190" s="194">
        <v>44205</v>
      </c>
      <c r="C190" s="195">
        <v>0.6333333333333333</v>
      </c>
      <c r="D190" s="195">
        <v>0.70138888888888884</v>
      </c>
      <c r="E190" s="258">
        <v>4</v>
      </c>
      <c r="F190" s="252">
        <v>80861</v>
      </c>
      <c r="G190" s="701" t="s">
        <v>237</v>
      </c>
      <c r="H190" s="701"/>
      <c r="I190" s="701" t="s">
        <v>238</v>
      </c>
      <c r="J190" s="701"/>
      <c r="K190" s="702" t="s">
        <v>239</v>
      </c>
      <c r="L190" s="703"/>
      <c r="M190" s="212">
        <v>45</v>
      </c>
      <c r="N190" s="213" t="s">
        <v>32</v>
      </c>
      <c r="O190" s="244">
        <v>19530</v>
      </c>
      <c r="P190" s="207">
        <f t="shared" si="81"/>
        <v>8877.2727272727261</v>
      </c>
      <c r="Q190" s="208">
        <f t="shared" ref="Q190:Q205" si="88">+P190/1000</f>
        <v>8.877272727272727</v>
      </c>
      <c r="R190" s="204">
        <v>13264</v>
      </c>
      <c r="S190" s="205">
        <v>1680</v>
      </c>
      <c r="T190" s="205">
        <v>1050</v>
      </c>
      <c r="U190" s="205"/>
      <c r="V190" s="206"/>
      <c r="W190" s="244">
        <f t="shared" si="82"/>
        <v>15994</v>
      </c>
      <c r="X190" s="207">
        <f t="shared" si="83"/>
        <v>7269.9999999999991</v>
      </c>
      <c r="Y190" s="208">
        <f t="shared" si="84"/>
        <v>7.2699999999999987</v>
      </c>
      <c r="Z190" s="209">
        <f t="shared" si="85"/>
        <v>-1607.272727272727</v>
      </c>
      <c r="AA190" s="210">
        <f t="shared" si="86"/>
        <v>-1.6072727272727283</v>
      </c>
      <c r="AB190" s="211">
        <f t="shared" si="87"/>
        <v>-0.18105478750640053</v>
      </c>
      <c r="AD190" s="182"/>
    </row>
    <row r="191" spans="2:30" s="175" customFormat="1" ht="12" customHeight="1" x14ac:dyDescent="0.2">
      <c r="B191" s="194">
        <v>44205</v>
      </c>
      <c r="C191" s="195">
        <v>0.66527777777777775</v>
      </c>
      <c r="D191" s="195">
        <v>0.68888888888888899</v>
      </c>
      <c r="E191" s="258">
        <v>3</v>
      </c>
      <c r="F191" s="252">
        <v>5153</v>
      </c>
      <c r="G191" s="701" t="s">
        <v>192</v>
      </c>
      <c r="H191" s="701"/>
      <c r="I191" s="701" t="s">
        <v>300</v>
      </c>
      <c r="J191" s="701"/>
      <c r="K191" s="702" t="s">
        <v>301</v>
      </c>
      <c r="L191" s="703"/>
      <c r="M191" s="281">
        <v>112</v>
      </c>
      <c r="N191" s="282" t="s">
        <v>115</v>
      </c>
      <c r="O191" s="244">
        <v>59752</v>
      </c>
      <c r="P191" s="207">
        <f t="shared" si="81"/>
        <v>27159.999999999996</v>
      </c>
      <c r="Q191" s="208">
        <f t="shared" si="88"/>
        <v>27.159999999999997</v>
      </c>
      <c r="R191" s="204">
        <v>44250</v>
      </c>
      <c r="S191" s="205">
        <v>14500</v>
      </c>
      <c r="T191" s="205">
        <v>220</v>
      </c>
      <c r="U191" s="205"/>
      <c r="V191" s="206">
        <v>650</v>
      </c>
      <c r="W191" s="244">
        <f t="shared" si="82"/>
        <v>59620</v>
      </c>
      <c r="X191" s="207">
        <f t="shared" si="83"/>
        <v>27099.999999999996</v>
      </c>
      <c r="Y191" s="208">
        <f t="shared" si="84"/>
        <v>27.099999999999998</v>
      </c>
      <c r="Z191" s="209">
        <f t="shared" si="85"/>
        <v>-60</v>
      </c>
      <c r="AA191" s="210">
        <f t="shared" si="86"/>
        <v>-5.9999999999998721E-2</v>
      </c>
      <c r="AB191" s="211">
        <f t="shared" si="87"/>
        <v>-2.2091310751104097E-3</v>
      </c>
      <c r="AD191" s="182"/>
    </row>
    <row r="192" spans="2:30" s="175" customFormat="1" ht="12" customHeight="1" x14ac:dyDescent="0.2">
      <c r="B192" s="194">
        <v>44205</v>
      </c>
      <c r="C192" s="195">
        <v>0.68055555555555547</v>
      </c>
      <c r="D192" s="195">
        <v>0.73819444444444438</v>
      </c>
      <c r="E192" s="258">
        <v>4</v>
      </c>
      <c r="F192" s="252">
        <v>26289</v>
      </c>
      <c r="G192" s="701" t="s">
        <v>50</v>
      </c>
      <c r="H192" s="701"/>
      <c r="I192" s="701" t="s">
        <v>320</v>
      </c>
      <c r="J192" s="701"/>
      <c r="K192" s="702" t="s">
        <v>235</v>
      </c>
      <c r="L192" s="703"/>
      <c r="M192" s="212">
        <v>33</v>
      </c>
      <c r="N192" s="213" t="s">
        <v>32</v>
      </c>
      <c r="O192" s="244">
        <v>11528</v>
      </c>
      <c r="P192" s="207">
        <f t="shared" si="81"/>
        <v>5240</v>
      </c>
      <c r="Q192" s="208">
        <f t="shared" si="88"/>
        <v>5.24</v>
      </c>
      <c r="R192" s="204">
        <v>11288</v>
      </c>
      <c r="S192" s="205">
        <v>240</v>
      </c>
      <c r="T192" s="205"/>
      <c r="U192" s="205"/>
      <c r="V192" s="206"/>
      <c r="W192" s="244">
        <f t="shared" si="82"/>
        <v>11528</v>
      </c>
      <c r="X192" s="207">
        <f t="shared" si="83"/>
        <v>5240</v>
      </c>
      <c r="Y192" s="208">
        <f t="shared" si="84"/>
        <v>5.24</v>
      </c>
      <c r="Z192" s="209">
        <f t="shared" si="85"/>
        <v>0</v>
      </c>
      <c r="AA192" s="210">
        <f t="shared" si="86"/>
        <v>0</v>
      </c>
      <c r="AB192" s="211">
        <f t="shared" si="87"/>
        <v>0</v>
      </c>
      <c r="AD192" s="182"/>
    </row>
    <row r="193" spans="2:30" s="175" customFormat="1" ht="12" customHeight="1" x14ac:dyDescent="0.2">
      <c r="B193" s="194">
        <v>44205</v>
      </c>
      <c r="C193" s="195">
        <v>0.69652777777777775</v>
      </c>
      <c r="D193" s="195">
        <v>0.75347222222222221</v>
      </c>
      <c r="E193" s="258">
        <v>3</v>
      </c>
      <c r="F193" s="252" t="s">
        <v>329</v>
      </c>
      <c r="G193" s="701" t="s">
        <v>139</v>
      </c>
      <c r="H193" s="701"/>
      <c r="I193" s="701" t="s">
        <v>326</v>
      </c>
      <c r="J193" s="701"/>
      <c r="K193" s="702" t="s">
        <v>327</v>
      </c>
      <c r="L193" s="703"/>
      <c r="M193" s="212">
        <v>38</v>
      </c>
      <c r="N193" s="213" t="s">
        <v>32</v>
      </c>
      <c r="O193" s="244">
        <f>1980+5850</f>
        <v>7830</v>
      </c>
      <c r="P193" s="207">
        <f t="shared" si="81"/>
        <v>3559.090909090909</v>
      </c>
      <c r="Q193" s="208">
        <f t="shared" si="88"/>
        <v>3.5590909090909091</v>
      </c>
      <c r="R193" s="204">
        <v>5850</v>
      </c>
      <c r="S193" s="205">
        <v>1980</v>
      </c>
      <c r="T193" s="205"/>
      <c r="U193" s="205"/>
      <c r="V193" s="206">
        <v>1278</v>
      </c>
      <c r="W193" s="204">
        <f t="shared" si="82"/>
        <v>9108</v>
      </c>
      <c r="X193" s="207">
        <f t="shared" si="83"/>
        <v>4140</v>
      </c>
      <c r="Y193" s="208">
        <f t="shared" si="84"/>
        <v>4.1399999999999997</v>
      </c>
      <c r="Z193" s="209">
        <f t="shared" si="85"/>
        <v>580.90909090909099</v>
      </c>
      <c r="AA193" s="210">
        <f t="shared" si="86"/>
        <v>0.5809090909090906</v>
      </c>
      <c r="AB193" s="211">
        <f t="shared" si="87"/>
        <v>0.1632183908045976</v>
      </c>
      <c r="AD193" s="182"/>
    </row>
    <row r="194" spans="2:30" s="175" customFormat="1" ht="12" customHeight="1" x14ac:dyDescent="0.2">
      <c r="B194" s="194">
        <v>44205</v>
      </c>
      <c r="C194" s="195">
        <v>0.6972222222222223</v>
      </c>
      <c r="D194" s="195">
        <v>0.75138888888888899</v>
      </c>
      <c r="E194" s="258">
        <v>3</v>
      </c>
      <c r="F194" s="252">
        <v>9857</v>
      </c>
      <c r="G194" s="701" t="s">
        <v>256</v>
      </c>
      <c r="H194" s="701"/>
      <c r="I194" s="701" t="s">
        <v>328</v>
      </c>
      <c r="J194" s="701"/>
      <c r="K194" s="702" t="s">
        <v>248</v>
      </c>
      <c r="L194" s="703"/>
      <c r="M194" s="212">
        <v>30</v>
      </c>
      <c r="N194" s="213" t="s">
        <v>32</v>
      </c>
      <c r="O194" s="244">
        <v>10500</v>
      </c>
      <c r="P194" s="207">
        <f t="shared" si="81"/>
        <v>4772.7272727272721</v>
      </c>
      <c r="Q194" s="208">
        <f t="shared" si="88"/>
        <v>4.7727272727272725</v>
      </c>
      <c r="R194" s="204">
        <v>10500</v>
      </c>
      <c r="S194" s="205"/>
      <c r="T194" s="205"/>
      <c r="U194" s="205"/>
      <c r="V194" s="206">
        <v>2106</v>
      </c>
      <c r="W194" s="204">
        <f t="shared" si="82"/>
        <v>12606</v>
      </c>
      <c r="X194" s="207">
        <f t="shared" si="83"/>
        <v>5729.9999999999991</v>
      </c>
      <c r="Y194" s="208">
        <f t="shared" si="84"/>
        <v>5.7299999999999986</v>
      </c>
      <c r="Z194" s="209">
        <f t="shared" si="85"/>
        <v>957.27272727272702</v>
      </c>
      <c r="AA194" s="210">
        <f t="shared" si="86"/>
        <v>0.95727272727272616</v>
      </c>
      <c r="AB194" s="211">
        <f t="shared" si="87"/>
        <v>0.20057142857142835</v>
      </c>
      <c r="AD194" s="182"/>
    </row>
    <row r="195" spans="2:30" s="175" customFormat="1" ht="12" customHeight="1" x14ac:dyDescent="0.2">
      <c r="B195" s="194">
        <v>44205</v>
      </c>
      <c r="C195" s="195">
        <v>0.7090277777777777</v>
      </c>
      <c r="D195" s="195">
        <v>0.76458333333333339</v>
      </c>
      <c r="E195" s="258">
        <v>4</v>
      </c>
      <c r="F195" s="252">
        <v>26290</v>
      </c>
      <c r="G195" s="701" t="s">
        <v>50</v>
      </c>
      <c r="H195" s="701"/>
      <c r="I195" s="701" t="s">
        <v>252</v>
      </c>
      <c r="J195" s="701"/>
      <c r="K195" s="702" t="s">
        <v>236</v>
      </c>
      <c r="L195" s="703"/>
      <c r="M195" s="212">
        <v>32</v>
      </c>
      <c r="N195" s="213" t="s">
        <v>32</v>
      </c>
      <c r="O195" s="244">
        <v>11638</v>
      </c>
      <c r="P195" s="207">
        <f t="shared" si="81"/>
        <v>5290</v>
      </c>
      <c r="Q195" s="208">
        <f t="shared" si="88"/>
        <v>5.29</v>
      </c>
      <c r="R195" s="204">
        <v>11038</v>
      </c>
      <c r="S195" s="205">
        <v>600</v>
      </c>
      <c r="T195" s="205"/>
      <c r="U195" s="205"/>
      <c r="V195" s="206"/>
      <c r="W195" s="204">
        <f t="shared" si="82"/>
        <v>11638</v>
      </c>
      <c r="X195" s="207">
        <f t="shared" si="83"/>
        <v>5290</v>
      </c>
      <c r="Y195" s="208">
        <f t="shared" si="84"/>
        <v>5.29</v>
      </c>
      <c r="Z195" s="209">
        <f t="shared" si="85"/>
        <v>0</v>
      </c>
      <c r="AA195" s="210">
        <f t="shared" si="86"/>
        <v>0</v>
      </c>
      <c r="AB195" s="211">
        <f t="shared" si="87"/>
        <v>0</v>
      </c>
      <c r="AD195" s="182"/>
    </row>
    <row r="196" spans="2:30" s="175" customFormat="1" ht="12" customHeight="1" x14ac:dyDescent="0.25">
      <c r="B196" s="194">
        <v>44205</v>
      </c>
      <c r="C196" s="195">
        <v>0.79236111111111107</v>
      </c>
      <c r="D196" s="195">
        <v>0.81736111111111109</v>
      </c>
      <c r="E196" s="258">
        <v>4</v>
      </c>
      <c r="F196" s="252">
        <v>26291</v>
      </c>
      <c r="G196" s="701" t="s">
        <v>50</v>
      </c>
      <c r="H196" s="701"/>
      <c r="I196" s="701" t="s">
        <v>53</v>
      </c>
      <c r="J196" s="701"/>
      <c r="K196" s="702" t="s">
        <v>49</v>
      </c>
      <c r="L196" s="703"/>
      <c r="M196" s="281">
        <v>61</v>
      </c>
      <c r="N196" s="282" t="s">
        <v>52</v>
      </c>
      <c r="O196" s="244">
        <v>12408</v>
      </c>
      <c r="P196" s="207">
        <f t="shared" si="81"/>
        <v>5639.9999999999991</v>
      </c>
      <c r="Q196" s="208">
        <f t="shared" si="88"/>
        <v>5.6399999999999988</v>
      </c>
      <c r="R196" s="204">
        <v>7000</v>
      </c>
      <c r="S196" s="205">
        <v>5408</v>
      </c>
      <c r="T196" s="205"/>
      <c r="U196" s="205"/>
      <c r="V196" s="206"/>
      <c r="W196" s="204">
        <f t="shared" si="82"/>
        <v>12408</v>
      </c>
      <c r="X196" s="207">
        <f t="shared" si="83"/>
        <v>5639.9999999999991</v>
      </c>
      <c r="Y196" s="208">
        <f t="shared" si="84"/>
        <v>5.6399999999999988</v>
      </c>
      <c r="Z196" s="209">
        <f t="shared" si="85"/>
        <v>0</v>
      </c>
      <c r="AA196" s="210">
        <f t="shared" si="86"/>
        <v>0</v>
      </c>
      <c r="AB196" s="211">
        <f t="shared" si="87"/>
        <v>0</v>
      </c>
    </row>
    <row r="197" spans="2:30" s="175" customFormat="1" ht="12" customHeight="1" x14ac:dyDescent="0.25">
      <c r="B197" s="194">
        <v>44205</v>
      </c>
      <c r="C197" s="195">
        <v>0.79375000000000007</v>
      </c>
      <c r="D197" s="195">
        <v>0.82152777777777775</v>
      </c>
      <c r="E197" s="258">
        <v>4</v>
      </c>
      <c r="F197" s="252">
        <v>9858</v>
      </c>
      <c r="G197" s="701" t="s">
        <v>256</v>
      </c>
      <c r="H197" s="701"/>
      <c r="I197" s="701" t="s">
        <v>231</v>
      </c>
      <c r="J197" s="701"/>
      <c r="K197" s="702" t="s">
        <v>232</v>
      </c>
      <c r="L197" s="703"/>
      <c r="M197" s="212">
        <v>29</v>
      </c>
      <c r="N197" s="213" t="s">
        <v>32</v>
      </c>
      <c r="O197" s="244">
        <v>10500</v>
      </c>
      <c r="P197" s="207">
        <f t="shared" si="81"/>
        <v>4772.7272727272721</v>
      </c>
      <c r="Q197" s="208">
        <f t="shared" si="88"/>
        <v>4.7727272727272725</v>
      </c>
      <c r="R197" s="204">
        <v>10500</v>
      </c>
      <c r="S197" s="205"/>
      <c r="T197" s="205"/>
      <c r="U197" s="205"/>
      <c r="V197" s="206">
        <v>104</v>
      </c>
      <c r="W197" s="204">
        <f t="shared" si="82"/>
        <v>10604</v>
      </c>
      <c r="X197" s="207">
        <f t="shared" si="83"/>
        <v>4820</v>
      </c>
      <c r="Y197" s="208">
        <f t="shared" si="84"/>
        <v>4.82</v>
      </c>
      <c r="Z197" s="209">
        <f t="shared" si="85"/>
        <v>47.272727272727934</v>
      </c>
      <c r="AA197" s="210">
        <f t="shared" si="86"/>
        <v>4.7272727272727799E-2</v>
      </c>
      <c r="AB197" s="211">
        <f t="shared" si="87"/>
        <v>9.9047619047620151E-3</v>
      </c>
    </row>
    <row r="198" spans="2:30" s="175" customFormat="1" ht="12" customHeight="1" x14ac:dyDescent="0.25">
      <c r="B198" s="194">
        <v>44205</v>
      </c>
      <c r="C198" s="195">
        <v>0.79861111111111116</v>
      </c>
      <c r="D198" s="195">
        <v>0.85833333333333339</v>
      </c>
      <c r="E198" s="258">
        <v>4</v>
      </c>
      <c r="F198" s="252">
        <v>26292</v>
      </c>
      <c r="G198" s="701" t="s">
        <v>50</v>
      </c>
      <c r="H198" s="701"/>
      <c r="I198" s="701" t="s">
        <v>243</v>
      </c>
      <c r="J198" s="701"/>
      <c r="K198" s="702" t="s">
        <v>244</v>
      </c>
      <c r="L198" s="703"/>
      <c r="M198" s="212">
        <v>30</v>
      </c>
      <c r="N198" s="213" t="s">
        <v>32</v>
      </c>
      <c r="O198" s="244">
        <v>11044</v>
      </c>
      <c r="P198" s="207">
        <f t="shared" si="81"/>
        <v>5020</v>
      </c>
      <c r="Q198" s="208">
        <f t="shared" si="88"/>
        <v>5.0199999999999996</v>
      </c>
      <c r="R198" s="204">
        <v>10894</v>
      </c>
      <c r="S198" s="205">
        <v>150</v>
      </c>
      <c r="T198" s="205"/>
      <c r="U198" s="205"/>
      <c r="V198" s="206"/>
      <c r="W198" s="204">
        <f t="shared" si="82"/>
        <v>11044</v>
      </c>
      <c r="X198" s="207">
        <f t="shared" si="83"/>
        <v>5020</v>
      </c>
      <c r="Y198" s="208">
        <f t="shared" si="84"/>
        <v>5.0199999999999996</v>
      </c>
      <c r="Z198" s="209">
        <f t="shared" si="85"/>
        <v>0</v>
      </c>
      <c r="AA198" s="210">
        <f t="shared" si="86"/>
        <v>0</v>
      </c>
      <c r="AB198" s="211">
        <f t="shared" si="87"/>
        <v>0</v>
      </c>
    </row>
    <row r="199" spans="2:30" s="175" customFormat="1" ht="12" customHeight="1" x14ac:dyDescent="0.25">
      <c r="B199" s="194">
        <v>44205</v>
      </c>
      <c r="C199" s="195">
        <v>0.82291666666666663</v>
      </c>
      <c r="D199" s="195">
        <v>0.88055555555555554</v>
      </c>
      <c r="E199" s="258">
        <v>4</v>
      </c>
      <c r="F199" s="252">
        <v>80869</v>
      </c>
      <c r="G199" s="701" t="s">
        <v>237</v>
      </c>
      <c r="H199" s="701"/>
      <c r="I199" s="701" t="s">
        <v>238</v>
      </c>
      <c r="J199" s="701"/>
      <c r="K199" s="702" t="s">
        <v>239</v>
      </c>
      <c r="L199" s="703"/>
      <c r="M199" s="212">
        <v>38</v>
      </c>
      <c r="N199" s="213" t="s">
        <v>32</v>
      </c>
      <c r="O199" s="244">
        <v>9525</v>
      </c>
      <c r="P199" s="207">
        <f t="shared" si="81"/>
        <v>4329.545454545454</v>
      </c>
      <c r="Q199" s="208">
        <f t="shared" si="88"/>
        <v>4.3295454545454541</v>
      </c>
      <c r="R199" s="204">
        <v>6825</v>
      </c>
      <c r="S199" s="205">
        <v>2050</v>
      </c>
      <c r="T199" s="205">
        <v>650</v>
      </c>
      <c r="U199" s="205"/>
      <c r="V199" s="206">
        <v>2311</v>
      </c>
      <c r="W199" s="204">
        <f t="shared" si="82"/>
        <v>11836</v>
      </c>
      <c r="X199" s="207">
        <f t="shared" si="83"/>
        <v>5380</v>
      </c>
      <c r="Y199" s="208">
        <f t="shared" si="84"/>
        <v>5.38</v>
      </c>
      <c r="Z199" s="209">
        <f t="shared" si="85"/>
        <v>1050.454545454546</v>
      </c>
      <c r="AA199" s="210">
        <f t="shared" si="86"/>
        <v>1.0504545454545458</v>
      </c>
      <c r="AB199" s="211">
        <f t="shared" si="87"/>
        <v>0.24262467191601059</v>
      </c>
    </row>
    <row r="200" spans="2:30" s="175" customFormat="1" ht="12" customHeight="1" x14ac:dyDescent="0.25">
      <c r="B200" s="194">
        <v>44205</v>
      </c>
      <c r="C200" s="195">
        <v>0.85763888888888884</v>
      </c>
      <c r="D200" s="195">
        <v>0.89930555555555547</v>
      </c>
      <c r="E200" s="258">
        <v>4</v>
      </c>
      <c r="F200" s="311">
        <v>26293</v>
      </c>
      <c r="G200" s="701" t="s">
        <v>321</v>
      </c>
      <c r="H200" s="701"/>
      <c r="I200" s="701" t="s">
        <v>322</v>
      </c>
      <c r="J200" s="701"/>
      <c r="K200" s="702" t="s">
        <v>323</v>
      </c>
      <c r="L200" s="703"/>
      <c r="M200" s="281">
        <v>67</v>
      </c>
      <c r="N200" s="282" t="s">
        <v>52</v>
      </c>
      <c r="O200" s="244">
        <v>6578</v>
      </c>
      <c r="P200" s="207">
        <f t="shared" ref="P200:P204" si="89">+O200/2.2</f>
        <v>2989.9999999999995</v>
      </c>
      <c r="Q200" s="208">
        <f t="shared" ref="Q200:Q204" si="90">+P200/1000</f>
        <v>2.9899999999999993</v>
      </c>
      <c r="R200" s="204">
        <v>2405</v>
      </c>
      <c r="S200" s="205">
        <v>4173</v>
      </c>
      <c r="T200" s="205"/>
      <c r="U200" s="205"/>
      <c r="V200" s="206"/>
      <c r="W200" s="204">
        <f t="shared" ref="W200:W204" si="91">+V200+U200+T200+S200+R200</f>
        <v>6578</v>
      </c>
      <c r="X200" s="207">
        <f t="shared" ref="X200:X204" si="92">+W200/2.2</f>
        <v>2989.9999999999995</v>
      </c>
      <c r="Y200" s="208">
        <f t="shared" ref="Y200:Y204" si="93">+X200/1000</f>
        <v>2.9899999999999993</v>
      </c>
      <c r="Z200" s="209">
        <f t="shared" ref="Z200:Z204" si="94">+X200-P200</f>
        <v>0</v>
      </c>
      <c r="AA200" s="210">
        <f t="shared" ref="AA200:AA204" si="95">+Y200-Q200</f>
        <v>0</v>
      </c>
      <c r="AB200" s="211">
        <f t="shared" ref="AB200:AB204" si="96">+AA200/Q200</f>
        <v>0</v>
      </c>
    </row>
    <row r="201" spans="2:30" s="175" customFormat="1" ht="12" customHeight="1" x14ac:dyDescent="0.25">
      <c r="B201" s="194">
        <v>44205</v>
      </c>
      <c r="C201" s="195">
        <v>0.85972222222222217</v>
      </c>
      <c r="D201" s="195">
        <v>0.8881944444444444</v>
      </c>
      <c r="E201" s="258">
        <v>4</v>
      </c>
      <c r="F201" s="311">
        <v>44300</v>
      </c>
      <c r="G201" s="701" t="s">
        <v>270</v>
      </c>
      <c r="H201" s="701"/>
      <c r="I201" s="701" t="s">
        <v>140</v>
      </c>
      <c r="J201" s="701"/>
      <c r="K201" s="702" t="s">
        <v>141</v>
      </c>
      <c r="L201" s="703"/>
      <c r="M201" s="212">
        <v>28</v>
      </c>
      <c r="N201" s="213" t="s">
        <v>32</v>
      </c>
      <c r="O201" s="244">
        <v>5331</v>
      </c>
      <c r="P201" s="207">
        <f t="shared" si="89"/>
        <v>2423.181818181818</v>
      </c>
      <c r="Q201" s="208">
        <f t="shared" si="90"/>
        <v>2.4231818181818179</v>
      </c>
      <c r="R201" s="204">
        <v>4386</v>
      </c>
      <c r="S201" s="205"/>
      <c r="T201" s="205"/>
      <c r="U201" s="205"/>
      <c r="V201" s="206"/>
      <c r="W201" s="204">
        <f t="shared" si="91"/>
        <v>4386</v>
      </c>
      <c r="X201" s="691">
        <f>+(W201+W202)/2.2</f>
        <v>2630</v>
      </c>
      <c r="Y201" s="693">
        <f>+X201/1000</f>
        <v>2.63</v>
      </c>
      <c r="Z201" s="695">
        <f>+X201-P201-P202</f>
        <v>-429.54545454545428</v>
      </c>
      <c r="AA201" s="697">
        <f>+Y201-Q201-Q202</f>
        <v>-0.42954545454545423</v>
      </c>
      <c r="AB201" s="699">
        <f>+AA201/SUM(Q201:Q202)</f>
        <v>-0.14039518645075016</v>
      </c>
    </row>
    <row r="202" spans="2:30" s="175" customFormat="1" ht="12" customHeight="1" x14ac:dyDescent="0.25">
      <c r="B202" s="194">
        <v>44205</v>
      </c>
      <c r="C202" s="195">
        <v>0.85972222222222217</v>
      </c>
      <c r="D202" s="195">
        <v>0.8881944444444444</v>
      </c>
      <c r="E202" s="258">
        <v>4</v>
      </c>
      <c r="F202" s="311">
        <v>825</v>
      </c>
      <c r="G202" s="701" t="s">
        <v>188</v>
      </c>
      <c r="H202" s="701"/>
      <c r="I202" s="701" t="s">
        <v>140</v>
      </c>
      <c r="J202" s="701"/>
      <c r="K202" s="702" t="s">
        <v>141</v>
      </c>
      <c r="L202" s="703"/>
      <c r="M202" s="281">
        <v>96</v>
      </c>
      <c r="N202" s="282" t="s">
        <v>115</v>
      </c>
      <c r="O202" s="244">
        <v>1400</v>
      </c>
      <c r="P202" s="207">
        <f t="shared" si="89"/>
        <v>636.36363636363626</v>
      </c>
      <c r="Q202" s="208">
        <f t="shared" si="90"/>
        <v>0.63636363636363624</v>
      </c>
      <c r="R202" s="204"/>
      <c r="S202" s="205">
        <v>1400</v>
      </c>
      <c r="T202" s="205"/>
      <c r="U202" s="205"/>
      <c r="V202" s="206"/>
      <c r="W202" s="204">
        <f t="shared" si="91"/>
        <v>1400</v>
      </c>
      <c r="X202" s="692"/>
      <c r="Y202" s="694"/>
      <c r="Z202" s="696"/>
      <c r="AA202" s="698"/>
      <c r="AB202" s="700"/>
    </row>
    <row r="203" spans="2:30" s="175" customFormat="1" ht="12" customHeight="1" x14ac:dyDescent="0.25">
      <c r="B203" s="194">
        <v>44205</v>
      </c>
      <c r="C203" s="195">
        <v>0.96180555555555547</v>
      </c>
      <c r="D203" s="195">
        <v>0.98402777777777783</v>
      </c>
      <c r="E203" s="258">
        <v>4</v>
      </c>
      <c r="F203" s="311">
        <v>5154</v>
      </c>
      <c r="G203" s="701" t="s">
        <v>192</v>
      </c>
      <c r="H203" s="701"/>
      <c r="I203" s="701" t="s">
        <v>193</v>
      </c>
      <c r="J203" s="701"/>
      <c r="K203" s="702" t="s">
        <v>331</v>
      </c>
      <c r="L203" s="703"/>
      <c r="M203" s="281">
        <v>90</v>
      </c>
      <c r="N203" s="282" t="s">
        <v>115</v>
      </c>
      <c r="O203" s="244">
        <v>54252</v>
      </c>
      <c r="P203" s="207">
        <f t="shared" si="89"/>
        <v>24659.999999999996</v>
      </c>
      <c r="Q203" s="208">
        <f t="shared" si="90"/>
        <v>24.659999999999997</v>
      </c>
      <c r="R203" s="204">
        <v>38420</v>
      </c>
      <c r="S203" s="205">
        <v>15000</v>
      </c>
      <c r="T203" s="205"/>
      <c r="U203" s="205"/>
      <c r="V203" s="206">
        <v>700</v>
      </c>
      <c r="W203" s="204">
        <f t="shared" si="91"/>
        <v>54120</v>
      </c>
      <c r="X203" s="207">
        <f t="shared" si="92"/>
        <v>24599.999999999996</v>
      </c>
      <c r="Y203" s="208">
        <f t="shared" si="93"/>
        <v>24.599999999999998</v>
      </c>
      <c r="Z203" s="209">
        <f t="shared" si="94"/>
        <v>-60</v>
      </c>
      <c r="AA203" s="210">
        <f t="shared" si="95"/>
        <v>-5.9999999999998721E-2</v>
      </c>
      <c r="AB203" s="211">
        <f t="shared" si="96"/>
        <v>-2.4330900243308487E-3</v>
      </c>
    </row>
    <row r="204" spans="2:30" s="175" customFormat="1" ht="12" customHeight="1" x14ac:dyDescent="0.25">
      <c r="B204" s="194">
        <v>44206</v>
      </c>
      <c r="C204" s="195">
        <v>1.3194444444444444E-2</v>
      </c>
      <c r="D204" s="195">
        <v>4.5138888888888888E-2</v>
      </c>
      <c r="E204" s="258">
        <v>4</v>
      </c>
      <c r="F204" s="311">
        <v>26294</v>
      </c>
      <c r="G204" s="701" t="s">
        <v>50</v>
      </c>
      <c r="H204" s="701"/>
      <c r="I204" s="701" t="s">
        <v>229</v>
      </c>
      <c r="J204" s="701"/>
      <c r="K204" s="702" t="s">
        <v>242</v>
      </c>
      <c r="L204" s="703"/>
      <c r="M204" s="281">
        <v>118</v>
      </c>
      <c r="N204" s="282" t="s">
        <v>115</v>
      </c>
      <c r="O204" s="244">
        <v>7326</v>
      </c>
      <c r="P204" s="207">
        <f t="shared" si="89"/>
        <v>3329.9999999999995</v>
      </c>
      <c r="Q204" s="208">
        <f t="shared" si="90"/>
        <v>3.3299999999999996</v>
      </c>
      <c r="R204" s="204"/>
      <c r="S204" s="205">
        <v>7326</v>
      </c>
      <c r="T204" s="205"/>
      <c r="U204" s="205"/>
      <c r="V204" s="206"/>
      <c r="W204" s="204">
        <f t="shared" si="91"/>
        <v>7326</v>
      </c>
      <c r="X204" s="207">
        <f t="shared" si="92"/>
        <v>3329.9999999999995</v>
      </c>
      <c r="Y204" s="208">
        <f t="shared" si="93"/>
        <v>3.3299999999999996</v>
      </c>
      <c r="Z204" s="209">
        <f t="shared" si="94"/>
        <v>0</v>
      </c>
      <c r="AA204" s="210">
        <f t="shared" si="95"/>
        <v>0</v>
      </c>
      <c r="AB204" s="211">
        <f t="shared" si="96"/>
        <v>0</v>
      </c>
    </row>
    <row r="205" spans="2:30" s="175" customFormat="1" ht="12" customHeight="1" thickBot="1" x14ac:dyDescent="0.3">
      <c r="B205" s="214"/>
      <c r="C205" s="215"/>
      <c r="D205" s="215"/>
      <c r="E205" s="216"/>
      <c r="F205" s="253"/>
      <c r="G205" s="759"/>
      <c r="H205" s="759"/>
      <c r="I205" s="759"/>
      <c r="J205" s="759"/>
      <c r="K205" s="744"/>
      <c r="L205" s="745"/>
      <c r="M205" s="217"/>
      <c r="N205" s="218"/>
      <c r="O205" s="222"/>
      <c r="P205" s="223">
        <f t="shared" si="81"/>
        <v>0</v>
      </c>
      <c r="Q205" s="224">
        <f t="shared" si="88"/>
        <v>0</v>
      </c>
      <c r="R205" s="222"/>
      <c r="S205" s="225"/>
      <c r="T205" s="225"/>
      <c r="U205" s="225"/>
      <c r="V205" s="226"/>
      <c r="W205" s="222">
        <f t="shared" si="82"/>
        <v>0</v>
      </c>
      <c r="X205" s="207">
        <f t="shared" si="83"/>
        <v>0</v>
      </c>
      <c r="Y205" s="224">
        <f t="shared" si="84"/>
        <v>0</v>
      </c>
      <c r="Z205" s="227">
        <f t="shared" si="85"/>
        <v>0</v>
      </c>
      <c r="AA205" s="228">
        <f t="shared" si="86"/>
        <v>0</v>
      </c>
      <c r="AB205" s="229" t="e">
        <f>+AA205/Q205</f>
        <v>#DIV/0!</v>
      </c>
    </row>
    <row r="206" spans="2:30" s="175" customFormat="1" ht="12" customHeight="1" x14ac:dyDescent="0.25">
      <c r="B206" s="736" t="s">
        <v>113</v>
      </c>
      <c r="C206" s="737"/>
      <c r="D206" s="737"/>
      <c r="E206" s="737"/>
      <c r="F206" s="737"/>
      <c r="G206" s="737"/>
      <c r="H206" s="737"/>
      <c r="I206" s="737"/>
      <c r="J206" s="737"/>
      <c r="K206" s="737"/>
      <c r="L206" s="737"/>
      <c r="M206" s="737"/>
      <c r="N206" s="738"/>
      <c r="O206" s="824">
        <f t="shared" ref="O206:AA206" si="97">SUM(O186:O205)</f>
        <v>277202</v>
      </c>
      <c r="P206" s="826">
        <f t="shared" si="97"/>
        <v>126000.90909090909</v>
      </c>
      <c r="Q206" s="828">
        <f t="shared" si="97"/>
        <v>126.00090909090908</v>
      </c>
      <c r="R206" s="723">
        <f t="shared" si="97"/>
        <v>214370</v>
      </c>
      <c r="S206" s="719">
        <f t="shared" si="97"/>
        <v>54657</v>
      </c>
      <c r="T206" s="719">
        <f t="shared" si="97"/>
        <v>1920</v>
      </c>
      <c r="U206" s="719">
        <f t="shared" si="97"/>
        <v>0</v>
      </c>
      <c r="V206" s="721">
        <f t="shared" si="97"/>
        <v>7309</v>
      </c>
      <c r="W206" s="824">
        <f t="shared" si="97"/>
        <v>278256</v>
      </c>
      <c r="X206" s="826">
        <f t="shared" si="97"/>
        <v>126480</v>
      </c>
      <c r="Y206" s="743">
        <f t="shared" si="97"/>
        <v>126.47999999999998</v>
      </c>
      <c r="Z206" s="729">
        <f t="shared" si="97"/>
        <v>479.0909090909106</v>
      </c>
      <c r="AA206" s="731">
        <f t="shared" si="97"/>
        <v>0.47909090909091034</v>
      </c>
      <c r="AB206" s="732">
        <f>+AA206/Q206</f>
        <v>3.8022813688213032E-3</v>
      </c>
    </row>
    <row r="207" spans="2:30" s="175" customFormat="1" ht="12" customHeight="1" thickBot="1" x14ac:dyDescent="0.3">
      <c r="B207" s="739"/>
      <c r="C207" s="740"/>
      <c r="D207" s="740"/>
      <c r="E207" s="740"/>
      <c r="F207" s="740"/>
      <c r="G207" s="740"/>
      <c r="H207" s="740"/>
      <c r="I207" s="740"/>
      <c r="J207" s="740"/>
      <c r="K207" s="740"/>
      <c r="L207" s="740"/>
      <c r="M207" s="740"/>
      <c r="N207" s="741"/>
      <c r="O207" s="825"/>
      <c r="P207" s="827"/>
      <c r="Q207" s="829"/>
      <c r="R207" s="724"/>
      <c r="S207" s="720"/>
      <c r="T207" s="720"/>
      <c r="U207" s="720"/>
      <c r="V207" s="722"/>
      <c r="W207" s="825"/>
      <c r="X207" s="827"/>
      <c r="Y207" s="722"/>
      <c r="Z207" s="730"/>
      <c r="AA207" s="720"/>
      <c r="AB207" s="733"/>
    </row>
    <row r="208" spans="2:30" s="175" customFormat="1" ht="12" customHeight="1" thickBot="1" x14ac:dyDescent="0.3">
      <c r="B208" s="196"/>
      <c r="C208" s="196"/>
      <c r="D208" s="196"/>
      <c r="E208" s="196"/>
      <c r="F208" s="196"/>
      <c r="G208" s="196"/>
      <c r="H208" s="196"/>
      <c r="I208" s="183"/>
      <c r="J208" s="183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</row>
    <row r="209" spans="2:30" s="175" customFormat="1" ht="12" customHeight="1" x14ac:dyDescent="0.25">
      <c r="B209" s="746" t="s">
        <v>114</v>
      </c>
      <c r="C209" s="747"/>
      <c r="D209" s="747"/>
      <c r="E209" s="747"/>
      <c r="F209" s="747"/>
      <c r="G209" s="747"/>
      <c r="H209" s="747"/>
      <c r="I209" s="747"/>
      <c r="J209" s="747"/>
      <c r="K209" s="747"/>
      <c r="L209" s="747"/>
      <c r="M209" s="747"/>
      <c r="N209" s="748"/>
      <c r="O209" s="752">
        <f>+O206+O175</f>
        <v>1617137.3</v>
      </c>
      <c r="P209" s="752"/>
      <c r="Q209" s="752">
        <f t="shared" ref="Q209:Y209" si="98">+Q206+Q175</f>
        <v>735.06240909090911</v>
      </c>
      <c r="R209" s="752">
        <f t="shared" si="98"/>
        <v>1318292.3999999999</v>
      </c>
      <c r="S209" s="752">
        <f t="shared" si="98"/>
        <v>248165.2</v>
      </c>
      <c r="T209" s="752">
        <f t="shared" si="98"/>
        <v>11343</v>
      </c>
      <c r="U209" s="752">
        <f t="shared" si="98"/>
        <v>0</v>
      </c>
      <c r="V209" s="752">
        <f t="shared" si="98"/>
        <v>32005.4</v>
      </c>
      <c r="W209" s="752">
        <f t="shared" si="98"/>
        <v>1609806</v>
      </c>
      <c r="X209" s="752">
        <f t="shared" si="98"/>
        <v>731730</v>
      </c>
      <c r="Y209" s="752">
        <f t="shared" si="98"/>
        <v>731.73</v>
      </c>
      <c r="Z209" s="754"/>
      <c r="AA209" s="756">
        <f>+AA206</f>
        <v>0.47909090909091034</v>
      </c>
      <c r="AB209" s="757">
        <f>+AA209/Q209</f>
        <v>6.5176902418860952E-4</v>
      </c>
    </row>
    <row r="210" spans="2:30" s="175" customFormat="1" ht="12" customHeight="1" thickBot="1" x14ac:dyDescent="0.3">
      <c r="B210" s="749"/>
      <c r="C210" s="750"/>
      <c r="D210" s="750"/>
      <c r="E210" s="750"/>
      <c r="F210" s="750"/>
      <c r="G210" s="750"/>
      <c r="H210" s="750"/>
      <c r="I210" s="750"/>
      <c r="J210" s="750"/>
      <c r="K210" s="750"/>
      <c r="L210" s="750"/>
      <c r="M210" s="750"/>
      <c r="N210" s="751"/>
      <c r="O210" s="753"/>
      <c r="P210" s="753"/>
      <c r="Q210" s="753"/>
      <c r="R210" s="753"/>
      <c r="S210" s="753"/>
      <c r="T210" s="753"/>
      <c r="U210" s="753"/>
      <c r="V210" s="753"/>
      <c r="W210" s="753"/>
      <c r="X210" s="753"/>
      <c r="Y210" s="753"/>
      <c r="Z210" s="755"/>
      <c r="AA210" s="755"/>
      <c r="AB210" s="758"/>
    </row>
    <row r="212" spans="2:30" ht="13.5" thickBot="1" x14ac:dyDescent="0.25">
      <c r="C212" s="175">
        <v>0</v>
      </c>
    </row>
    <row r="213" spans="2:30" s="175" customFormat="1" ht="12" customHeight="1" x14ac:dyDescent="0.25">
      <c r="B213" s="760" t="s">
        <v>31</v>
      </c>
      <c r="C213" s="761"/>
      <c r="D213" s="761"/>
      <c r="E213" s="761"/>
      <c r="F213" s="761"/>
      <c r="G213" s="259" t="s">
        <v>30</v>
      </c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764" t="s">
        <v>29</v>
      </c>
      <c r="U213" s="765"/>
      <c r="V213" s="765"/>
      <c r="W213" s="765"/>
      <c r="X213" s="765"/>
      <c r="Y213" s="766"/>
      <c r="Z213" s="704" t="s">
        <v>39</v>
      </c>
      <c r="AA213" s="705"/>
      <c r="AB213" s="706"/>
    </row>
    <row r="214" spans="2:30" s="175" customFormat="1" ht="12" customHeight="1" x14ac:dyDescent="0.2">
      <c r="B214" s="762"/>
      <c r="C214" s="763"/>
      <c r="D214" s="763"/>
      <c r="E214" s="763"/>
      <c r="F214" s="763"/>
      <c r="G214" s="767" t="s">
        <v>25</v>
      </c>
      <c r="H214" s="768"/>
      <c r="I214" s="768"/>
      <c r="J214" s="768"/>
      <c r="K214" s="768"/>
      <c r="L214" s="768"/>
      <c r="M214" s="768"/>
      <c r="N214" s="768"/>
      <c r="O214" s="768"/>
      <c r="P214" s="768"/>
      <c r="Q214" s="768"/>
      <c r="R214" s="768"/>
      <c r="S214" s="769"/>
      <c r="T214" s="773">
        <v>44206</v>
      </c>
      <c r="U214" s="774"/>
      <c r="V214" s="774"/>
      <c r="W214" s="774"/>
      <c r="X214" s="774"/>
      <c r="Y214" s="775"/>
      <c r="Z214" s="707" t="s">
        <v>40</v>
      </c>
      <c r="AA214" s="708"/>
      <c r="AB214" s="709"/>
      <c r="AD214" s="182"/>
    </row>
    <row r="215" spans="2:30" s="175" customFormat="1" ht="12" customHeight="1" thickBot="1" x14ac:dyDescent="0.25">
      <c r="B215" s="779" t="s">
        <v>28</v>
      </c>
      <c r="C215" s="780"/>
      <c r="D215" s="780"/>
      <c r="E215" s="780"/>
      <c r="F215" s="780"/>
      <c r="G215" s="770"/>
      <c r="H215" s="771"/>
      <c r="I215" s="771"/>
      <c r="J215" s="771"/>
      <c r="K215" s="771"/>
      <c r="L215" s="771"/>
      <c r="M215" s="771"/>
      <c r="N215" s="771"/>
      <c r="O215" s="771"/>
      <c r="P215" s="771"/>
      <c r="Q215" s="771"/>
      <c r="R215" s="771"/>
      <c r="S215" s="772"/>
      <c r="T215" s="776"/>
      <c r="U215" s="777"/>
      <c r="V215" s="777"/>
      <c r="W215" s="777"/>
      <c r="X215" s="777"/>
      <c r="Y215" s="778"/>
      <c r="Z215" s="710"/>
      <c r="AA215" s="711"/>
      <c r="AB215" s="712"/>
      <c r="AD215" s="182"/>
    </row>
    <row r="216" spans="2:30" s="175" customFormat="1" ht="12" customHeight="1" thickBot="1" x14ac:dyDescent="0.25"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4"/>
      <c r="S216" s="185"/>
      <c r="T216" s="186"/>
      <c r="U216" s="187"/>
      <c r="V216" s="188"/>
      <c r="W216" s="188"/>
      <c r="X216" s="183"/>
      <c r="Y216" s="183"/>
      <c r="Z216" s="183"/>
      <c r="AA216" s="183"/>
      <c r="AB216" s="183"/>
      <c r="AD216" s="182"/>
    </row>
    <row r="217" spans="2:30" s="175" customFormat="1" ht="12" customHeight="1" thickBot="1" x14ac:dyDescent="0.25">
      <c r="B217" s="781" t="s">
        <v>27</v>
      </c>
      <c r="C217" s="782"/>
      <c r="D217" s="782"/>
      <c r="E217" s="783"/>
      <c r="F217" s="257" t="s">
        <v>26</v>
      </c>
      <c r="G217" s="713" t="s">
        <v>44</v>
      </c>
      <c r="H217" s="714"/>
      <c r="I217" s="714"/>
      <c r="J217" s="714"/>
      <c r="K217" s="714"/>
      <c r="L217" s="714"/>
      <c r="M217" s="713" t="s">
        <v>106</v>
      </c>
      <c r="N217" s="715"/>
      <c r="O217" s="713" t="s">
        <v>110</v>
      </c>
      <c r="P217" s="714"/>
      <c r="Q217" s="715"/>
      <c r="R217" s="784" t="s">
        <v>108</v>
      </c>
      <c r="S217" s="785"/>
      <c r="T217" s="785"/>
      <c r="U217" s="785"/>
      <c r="V217" s="785"/>
      <c r="W217" s="785"/>
      <c r="X217" s="785"/>
      <c r="Y217" s="786"/>
      <c r="Z217" s="713" t="s">
        <v>23</v>
      </c>
      <c r="AA217" s="714"/>
      <c r="AB217" s="715"/>
      <c r="AD217" s="182"/>
    </row>
    <row r="218" spans="2:30" s="175" customFormat="1" ht="12" customHeight="1" thickBot="1" x14ac:dyDescent="0.25">
      <c r="B218" s="189" t="s">
        <v>13</v>
      </c>
      <c r="C218" s="190" t="s">
        <v>22</v>
      </c>
      <c r="D218" s="191" t="s">
        <v>22</v>
      </c>
      <c r="E218" s="190" t="s">
        <v>21</v>
      </c>
      <c r="F218" s="198" t="s">
        <v>20</v>
      </c>
      <c r="G218" s="716"/>
      <c r="H218" s="717"/>
      <c r="I218" s="717"/>
      <c r="J218" s="717"/>
      <c r="K218" s="717"/>
      <c r="L218" s="717"/>
      <c r="M218" s="716" t="s">
        <v>107</v>
      </c>
      <c r="N218" s="718"/>
      <c r="O218" s="716" t="s">
        <v>111</v>
      </c>
      <c r="P218" s="717"/>
      <c r="Q218" s="718"/>
      <c r="R218" s="787" t="s">
        <v>112</v>
      </c>
      <c r="S218" s="788"/>
      <c r="T218" s="788"/>
      <c r="U218" s="788"/>
      <c r="V218" s="789"/>
      <c r="W218" s="790" t="s">
        <v>109</v>
      </c>
      <c r="X218" s="791"/>
      <c r="Y218" s="792"/>
      <c r="Z218" s="716" t="s">
        <v>17</v>
      </c>
      <c r="AA218" s="717"/>
      <c r="AB218" s="718"/>
      <c r="AD218" s="182"/>
    </row>
    <row r="219" spans="2:30" s="175" customFormat="1" ht="12" customHeight="1" thickBot="1" x14ac:dyDescent="0.25">
      <c r="B219" s="189">
        <v>2020</v>
      </c>
      <c r="C219" s="199" t="s">
        <v>16</v>
      </c>
      <c r="D219" s="200" t="s">
        <v>15</v>
      </c>
      <c r="E219" s="190" t="s">
        <v>14</v>
      </c>
      <c r="F219" s="238" t="s">
        <v>14</v>
      </c>
      <c r="G219" s="734" t="s">
        <v>33</v>
      </c>
      <c r="H219" s="734"/>
      <c r="I219" s="734" t="s">
        <v>12</v>
      </c>
      <c r="J219" s="734"/>
      <c r="K219" s="734" t="s">
        <v>11</v>
      </c>
      <c r="L219" s="735"/>
      <c r="M219" s="256" t="s">
        <v>41</v>
      </c>
      <c r="N219" s="239" t="s">
        <v>9</v>
      </c>
      <c r="O219" s="192" t="s">
        <v>37</v>
      </c>
      <c r="P219" s="240" t="s">
        <v>8</v>
      </c>
      <c r="Q219" s="193" t="s">
        <v>7</v>
      </c>
      <c r="R219" s="192" t="s">
        <v>99</v>
      </c>
      <c r="S219" s="241" t="s">
        <v>100</v>
      </c>
      <c r="T219" s="241" t="s">
        <v>48</v>
      </c>
      <c r="U219" s="241" t="s">
        <v>104</v>
      </c>
      <c r="V219" s="239" t="s">
        <v>101</v>
      </c>
      <c r="W219" s="238" t="s">
        <v>37</v>
      </c>
      <c r="X219" s="255" t="s">
        <v>8</v>
      </c>
      <c r="Y219" s="242" t="s">
        <v>7</v>
      </c>
      <c r="Z219" s="238" t="s">
        <v>8</v>
      </c>
      <c r="AA219" s="255" t="s">
        <v>7</v>
      </c>
      <c r="AB219" s="242" t="s">
        <v>6</v>
      </c>
      <c r="AD219" s="182"/>
    </row>
    <row r="220" spans="2:30" s="175" customFormat="1" ht="12" customHeight="1" x14ac:dyDescent="0.2">
      <c r="B220" s="194">
        <v>44206</v>
      </c>
      <c r="C220" s="202">
        <v>0.3520833333333333</v>
      </c>
      <c r="D220" s="202">
        <v>0.41250000000000003</v>
      </c>
      <c r="E220" s="203">
        <v>4</v>
      </c>
      <c r="F220" s="254">
        <v>9859</v>
      </c>
      <c r="G220" s="819" t="s">
        <v>256</v>
      </c>
      <c r="H220" s="819"/>
      <c r="I220" s="701" t="s">
        <v>320</v>
      </c>
      <c r="J220" s="701"/>
      <c r="K220" s="702" t="s">
        <v>235</v>
      </c>
      <c r="L220" s="703"/>
      <c r="M220" s="230">
        <v>35</v>
      </c>
      <c r="N220" s="231" t="s">
        <v>32</v>
      </c>
      <c r="O220" s="243">
        <v>8400</v>
      </c>
      <c r="P220" s="219">
        <f t="shared" ref="P220:P233" si="99">+O220/2.2</f>
        <v>3818.181818181818</v>
      </c>
      <c r="Q220" s="233">
        <f>+P220/1000</f>
        <v>3.8181818181818179</v>
      </c>
      <c r="R220" s="232">
        <v>7800</v>
      </c>
      <c r="S220" s="234">
        <v>600</v>
      </c>
      <c r="T220" s="234"/>
      <c r="U220" s="234"/>
      <c r="V220" s="235">
        <v>202</v>
      </c>
      <c r="W220" s="243">
        <f t="shared" ref="W220:W233" si="100">+V220+U220+T220+S220+R220</f>
        <v>8602</v>
      </c>
      <c r="X220" s="207">
        <f t="shared" ref="X220:X233" si="101">+W220/2.2</f>
        <v>3909.9999999999995</v>
      </c>
      <c r="Y220" s="233">
        <f t="shared" ref="Y220:Y233" si="102">+X220/1000</f>
        <v>3.9099999999999997</v>
      </c>
      <c r="Z220" s="236">
        <f t="shared" ref="Z220:Z233" si="103">+X220-P220</f>
        <v>91.818181818181529</v>
      </c>
      <c r="AA220" s="220">
        <f t="shared" ref="AA220:AA233" si="104">+Y220-Q220</f>
        <v>9.1818181818181799E-2</v>
      </c>
      <c r="AB220" s="237">
        <f t="shared" ref="AB220:AB233" si="105">+AA220/Q220</f>
        <v>2.4047619047619043E-2</v>
      </c>
      <c r="AD220" s="182"/>
    </row>
    <row r="221" spans="2:30" s="175" customFormat="1" ht="12" customHeight="1" x14ac:dyDescent="0.2">
      <c r="B221" s="194">
        <v>44206</v>
      </c>
      <c r="C221" s="195">
        <v>0.375</v>
      </c>
      <c r="D221" s="195">
        <v>0.41041666666666665</v>
      </c>
      <c r="E221" s="258">
        <v>4</v>
      </c>
      <c r="F221" s="252">
        <v>5155</v>
      </c>
      <c r="G221" s="701" t="s">
        <v>217</v>
      </c>
      <c r="H221" s="701"/>
      <c r="I221" s="701" t="s">
        <v>334</v>
      </c>
      <c r="J221" s="701"/>
      <c r="K221" s="702" t="s">
        <v>219</v>
      </c>
      <c r="L221" s="703"/>
      <c r="M221" s="281">
        <v>115</v>
      </c>
      <c r="N221" s="282" t="s">
        <v>115</v>
      </c>
      <c r="O221" s="244">
        <v>62678</v>
      </c>
      <c r="P221" s="207">
        <f t="shared" si="99"/>
        <v>28489.999999999996</v>
      </c>
      <c r="Q221" s="208">
        <f>+P221/1000</f>
        <v>28.489999999999995</v>
      </c>
      <c r="R221" s="204">
        <v>53184</v>
      </c>
      <c r="S221" s="205">
        <v>7000</v>
      </c>
      <c r="T221" s="205"/>
      <c r="U221" s="205"/>
      <c r="V221" s="206">
        <v>800</v>
      </c>
      <c r="W221" s="244">
        <f t="shared" si="100"/>
        <v>60984</v>
      </c>
      <c r="X221" s="207">
        <f t="shared" si="101"/>
        <v>27719.999999999996</v>
      </c>
      <c r="Y221" s="208">
        <f t="shared" si="102"/>
        <v>27.719999999999995</v>
      </c>
      <c r="Z221" s="209">
        <f t="shared" si="103"/>
        <v>-770</v>
      </c>
      <c r="AA221" s="210">
        <f t="shared" si="104"/>
        <v>-0.76999999999999957</v>
      </c>
      <c r="AB221" s="211">
        <f t="shared" si="105"/>
        <v>-2.7027027027027018E-2</v>
      </c>
      <c r="AD221" s="182"/>
    </row>
    <row r="222" spans="2:30" s="175" customFormat="1" ht="12" customHeight="1" x14ac:dyDescent="0.2">
      <c r="B222" s="194">
        <v>44206</v>
      </c>
      <c r="C222" s="195">
        <v>0.46875</v>
      </c>
      <c r="D222" s="195">
        <v>0.4993055555555555</v>
      </c>
      <c r="E222" s="258">
        <v>4</v>
      </c>
      <c r="F222" s="252">
        <v>26297</v>
      </c>
      <c r="G222" s="701" t="s">
        <v>50</v>
      </c>
      <c r="H222" s="701"/>
      <c r="I222" s="701" t="s">
        <v>231</v>
      </c>
      <c r="J222" s="701"/>
      <c r="K222" s="702" t="s">
        <v>232</v>
      </c>
      <c r="L222" s="703"/>
      <c r="M222" s="281">
        <v>56</v>
      </c>
      <c r="N222" s="282" t="s">
        <v>52</v>
      </c>
      <c r="O222" s="244">
        <v>10054</v>
      </c>
      <c r="P222" s="207">
        <f t="shared" si="99"/>
        <v>4570</v>
      </c>
      <c r="Q222" s="208">
        <f>+P222/1000</f>
        <v>4.57</v>
      </c>
      <c r="R222" s="204">
        <v>8954</v>
      </c>
      <c r="S222" s="205">
        <v>1050</v>
      </c>
      <c r="T222" s="205"/>
      <c r="U222" s="205"/>
      <c r="V222" s="206">
        <v>50</v>
      </c>
      <c r="W222" s="244">
        <f t="shared" si="100"/>
        <v>10054</v>
      </c>
      <c r="X222" s="207">
        <f t="shared" si="101"/>
        <v>4570</v>
      </c>
      <c r="Y222" s="208">
        <f t="shared" si="102"/>
        <v>4.57</v>
      </c>
      <c r="Z222" s="209">
        <f t="shared" si="103"/>
        <v>0</v>
      </c>
      <c r="AA222" s="210">
        <f t="shared" si="104"/>
        <v>0</v>
      </c>
      <c r="AB222" s="211">
        <f t="shared" si="105"/>
        <v>0</v>
      </c>
      <c r="AD222" s="182"/>
    </row>
    <row r="223" spans="2:30" s="175" customFormat="1" ht="12" customHeight="1" x14ac:dyDescent="0.2">
      <c r="B223" s="194">
        <v>44206</v>
      </c>
      <c r="C223" s="195">
        <v>0.51041666666666663</v>
      </c>
      <c r="D223" s="195">
        <v>0.54513888888888895</v>
      </c>
      <c r="E223" s="258">
        <v>3</v>
      </c>
      <c r="F223" s="252">
        <v>26298</v>
      </c>
      <c r="G223" s="701" t="s">
        <v>321</v>
      </c>
      <c r="H223" s="701"/>
      <c r="I223" s="701" t="s">
        <v>322</v>
      </c>
      <c r="J223" s="701"/>
      <c r="K223" s="702" t="s">
        <v>323</v>
      </c>
      <c r="L223" s="703"/>
      <c r="M223" s="212">
        <v>41</v>
      </c>
      <c r="N223" s="213" t="s">
        <v>32</v>
      </c>
      <c r="O223" s="244">
        <v>11088</v>
      </c>
      <c r="P223" s="207">
        <f t="shared" si="99"/>
        <v>5040</v>
      </c>
      <c r="Q223" s="208">
        <f>+P223/1000</f>
        <v>5.04</v>
      </c>
      <c r="R223" s="204">
        <v>10788</v>
      </c>
      <c r="S223" s="205">
        <v>240</v>
      </c>
      <c r="T223" s="205"/>
      <c r="U223" s="205"/>
      <c r="V223" s="206">
        <v>60</v>
      </c>
      <c r="W223" s="244">
        <f t="shared" si="100"/>
        <v>11088</v>
      </c>
      <c r="X223" s="207">
        <f t="shared" si="101"/>
        <v>5040</v>
      </c>
      <c r="Y223" s="208">
        <f t="shared" si="102"/>
        <v>5.04</v>
      </c>
      <c r="Z223" s="209">
        <f t="shared" si="103"/>
        <v>0</v>
      </c>
      <c r="AA223" s="210">
        <f t="shared" si="104"/>
        <v>0</v>
      </c>
      <c r="AB223" s="211">
        <f t="shared" si="105"/>
        <v>0</v>
      </c>
      <c r="AD223" s="182"/>
    </row>
    <row r="224" spans="2:30" s="175" customFormat="1" ht="12" customHeight="1" x14ac:dyDescent="0.2">
      <c r="B224" s="194">
        <v>44206</v>
      </c>
      <c r="C224" s="195">
        <v>0.5756944444444444</v>
      </c>
      <c r="D224" s="195">
        <v>0.60972222222222217</v>
      </c>
      <c r="E224" s="258">
        <v>4</v>
      </c>
      <c r="F224" s="315">
        <v>120077</v>
      </c>
      <c r="G224" s="701" t="s">
        <v>335</v>
      </c>
      <c r="H224" s="701"/>
      <c r="I224" s="701" t="s">
        <v>336</v>
      </c>
      <c r="J224" s="701"/>
      <c r="K224" s="702" t="s">
        <v>337</v>
      </c>
      <c r="L224" s="703"/>
      <c r="M224" s="281">
        <v>52</v>
      </c>
      <c r="N224" s="282" t="s">
        <v>52</v>
      </c>
      <c r="O224" s="244">
        <v>12800</v>
      </c>
      <c r="P224" s="207">
        <f t="shared" si="99"/>
        <v>5818.181818181818</v>
      </c>
      <c r="Q224" s="208">
        <f t="shared" ref="Q224:Q233" si="106">+P224/1000</f>
        <v>5.8181818181818183</v>
      </c>
      <c r="R224" s="204">
        <v>9660</v>
      </c>
      <c r="S224" s="205">
        <v>2000</v>
      </c>
      <c r="T224" s="205"/>
      <c r="U224" s="205"/>
      <c r="V224" s="206"/>
      <c r="W224" s="244">
        <f t="shared" si="100"/>
        <v>11660</v>
      </c>
      <c r="X224" s="207">
        <f t="shared" si="101"/>
        <v>5300</v>
      </c>
      <c r="Y224" s="208">
        <f t="shared" si="102"/>
        <v>5.3</v>
      </c>
      <c r="Z224" s="209">
        <f t="shared" si="103"/>
        <v>-518.18181818181802</v>
      </c>
      <c r="AA224" s="210">
        <f t="shared" si="104"/>
        <v>-0.51818181818181852</v>
      </c>
      <c r="AB224" s="211">
        <f t="shared" si="105"/>
        <v>-8.9062500000000058E-2</v>
      </c>
      <c r="AD224" s="182"/>
    </row>
    <row r="225" spans="2:30" s="175" customFormat="1" ht="12" customHeight="1" x14ac:dyDescent="0.2">
      <c r="B225" s="194">
        <v>44206</v>
      </c>
      <c r="C225" s="195">
        <v>0.61458333333333337</v>
      </c>
      <c r="D225" s="195">
        <v>0.63611111111111118</v>
      </c>
      <c r="E225" s="258">
        <v>4</v>
      </c>
      <c r="F225" s="252">
        <v>120088</v>
      </c>
      <c r="G225" s="701" t="s">
        <v>335</v>
      </c>
      <c r="H225" s="701"/>
      <c r="I225" s="701" t="s">
        <v>338</v>
      </c>
      <c r="J225" s="701"/>
      <c r="K225" s="702" t="s">
        <v>339</v>
      </c>
      <c r="L225" s="703"/>
      <c r="M225" s="281">
        <v>54</v>
      </c>
      <c r="N225" s="282" t="s">
        <v>52</v>
      </c>
      <c r="O225" s="244">
        <v>14400</v>
      </c>
      <c r="P225" s="207">
        <f t="shared" si="99"/>
        <v>6545.454545454545</v>
      </c>
      <c r="Q225" s="208">
        <f t="shared" si="106"/>
        <v>6.545454545454545</v>
      </c>
      <c r="R225" s="204">
        <v>11654</v>
      </c>
      <c r="S225" s="205">
        <v>1700</v>
      </c>
      <c r="T225" s="205"/>
      <c r="U225" s="205"/>
      <c r="V225" s="206"/>
      <c r="W225" s="244">
        <f t="shared" si="100"/>
        <v>13354</v>
      </c>
      <c r="X225" s="207">
        <f t="shared" si="101"/>
        <v>6069.9999999999991</v>
      </c>
      <c r="Y225" s="208">
        <f t="shared" si="102"/>
        <v>6.0699999999999994</v>
      </c>
      <c r="Z225" s="209">
        <f t="shared" si="103"/>
        <v>-475.45454545454595</v>
      </c>
      <c r="AA225" s="210">
        <f t="shared" si="104"/>
        <v>-0.47545454545454557</v>
      </c>
      <c r="AB225" s="211">
        <f t="shared" si="105"/>
        <v>-7.2638888888888906E-2</v>
      </c>
      <c r="AD225" s="182">
        <f>+AA225/Q225*100</f>
        <v>-7.2638888888888902</v>
      </c>
    </row>
    <row r="226" spans="2:30" s="175" customFormat="1" ht="12" customHeight="1" x14ac:dyDescent="0.2">
      <c r="B226" s="194">
        <v>44206</v>
      </c>
      <c r="C226" s="195">
        <v>0.625</v>
      </c>
      <c r="D226" s="195">
        <v>0.71597222222222223</v>
      </c>
      <c r="E226" s="258">
        <v>4</v>
      </c>
      <c r="F226" s="315" t="s">
        <v>340</v>
      </c>
      <c r="G226" s="701" t="s">
        <v>139</v>
      </c>
      <c r="H226" s="701"/>
      <c r="I226" s="701" t="s">
        <v>341</v>
      </c>
      <c r="J226" s="701"/>
      <c r="K226" s="702" t="s">
        <v>342</v>
      </c>
      <c r="L226" s="703"/>
      <c r="M226" s="212">
        <v>39</v>
      </c>
      <c r="N226" s="213" t="s">
        <v>32</v>
      </c>
      <c r="O226" s="244">
        <v>13700</v>
      </c>
      <c r="P226" s="207">
        <f t="shared" si="99"/>
        <v>6227.272727272727</v>
      </c>
      <c r="Q226" s="208">
        <f t="shared" si="106"/>
        <v>6.2272727272727266</v>
      </c>
      <c r="R226" s="204">
        <v>10884</v>
      </c>
      <c r="S226" s="205">
        <v>1700</v>
      </c>
      <c r="T226" s="205"/>
      <c r="U226" s="205"/>
      <c r="V226" s="206"/>
      <c r="W226" s="244">
        <f t="shared" si="100"/>
        <v>12584</v>
      </c>
      <c r="X226" s="207">
        <f t="shared" si="101"/>
        <v>5719.9999999999991</v>
      </c>
      <c r="Y226" s="208">
        <f t="shared" si="102"/>
        <v>5.7199999999999989</v>
      </c>
      <c r="Z226" s="209">
        <f t="shared" si="103"/>
        <v>-507.27272727272793</v>
      </c>
      <c r="AA226" s="210">
        <f t="shared" si="104"/>
        <v>-0.50727272727272776</v>
      </c>
      <c r="AB226" s="211">
        <f t="shared" si="105"/>
        <v>-8.1459854014598626E-2</v>
      </c>
      <c r="AD226" s="182"/>
    </row>
    <row r="227" spans="2:30" s="175" customFormat="1" ht="12" customHeight="1" x14ac:dyDescent="0.2">
      <c r="B227" s="194">
        <v>44206</v>
      </c>
      <c r="C227" s="195">
        <v>0.69513888888888886</v>
      </c>
      <c r="D227" s="195">
        <v>0.7270833333333333</v>
      </c>
      <c r="E227" s="258">
        <v>4</v>
      </c>
      <c r="F227" s="252">
        <v>9861</v>
      </c>
      <c r="G227" s="701" t="s">
        <v>256</v>
      </c>
      <c r="H227" s="701"/>
      <c r="I227" s="701" t="s">
        <v>140</v>
      </c>
      <c r="J227" s="701"/>
      <c r="K227" s="702" t="s">
        <v>141</v>
      </c>
      <c r="L227" s="703"/>
      <c r="M227" s="212">
        <v>40</v>
      </c>
      <c r="N227" s="213" t="s">
        <v>32</v>
      </c>
      <c r="O227" s="244">
        <v>8400</v>
      </c>
      <c r="P227" s="207">
        <f t="shared" si="99"/>
        <v>3818.181818181818</v>
      </c>
      <c r="Q227" s="208">
        <f t="shared" si="106"/>
        <v>3.8181818181818179</v>
      </c>
      <c r="R227" s="204">
        <v>8400</v>
      </c>
      <c r="S227" s="205"/>
      <c r="T227" s="205"/>
      <c r="U227" s="205"/>
      <c r="V227" s="206">
        <v>1434</v>
      </c>
      <c r="W227" s="204">
        <f t="shared" si="100"/>
        <v>9834</v>
      </c>
      <c r="X227" s="207">
        <f t="shared" si="101"/>
        <v>4470</v>
      </c>
      <c r="Y227" s="208">
        <f t="shared" si="102"/>
        <v>4.47</v>
      </c>
      <c r="Z227" s="209">
        <f t="shared" si="103"/>
        <v>651.81818181818198</v>
      </c>
      <c r="AA227" s="210">
        <f t="shared" si="104"/>
        <v>0.65181818181818185</v>
      </c>
      <c r="AB227" s="211">
        <f t="shared" si="105"/>
        <v>0.17071428571428574</v>
      </c>
      <c r="AD227" s="182"/>
    </row>
    <row r="228" spans="2:30" s="175" customFormat="1" ht="12" customHeight="1" x14ac:dyDescent="0.2">
      <c r="B228" s="194">
        <v>44206</v>
      </c>
      <c r="C228" s="195">
        <v>0.72083333333333333</v>
      </c>
      <c r="D228" s="195">
        <v>0.77569444444444446</v>
      </c>
      <c r="E228" s="258">
        <v>4</v>
      </c>
      <c r="F228" s="252">
        <v>2148</v>
      </c>
      <c r="G228" s="701" t="s">
        <v>139</v>
      </c>
      <c r="H228" s="701"/>
      <c r="I228" s="701" t="s">
        <v>343</v>
      </c>
      <c r="J228" s="701"/>
      <c r="K228" s="702" t="s">
        <v>344</v>
      </c>
      <c r="L228" s="703"/>
      <c r="M228" s="212">
        <v>37</v>
      </c>
      <c r="N228" s="213" t="s">
        <v>32</v>
      </c>
      <c r="O228" s="244">
        <v>5000</v>
      </c>
      <c r="P228" s="207">
        <f t="shared" si="99"/>
        <v>2272.7272727272725</v>
      </c>
      <c r="Q228" s="208">
        <f t="shared" si="106"/>
        <v>2.2727272727272725</v>
      </c>
      <c r="R228" s="204">
        <v>5000</v>
      </c>
      <c r="S228" s="205"/>
      <c r="T228" s="205"/>
      <c r="U228" s="205"/>
      <c r="V228" s="206">
        <v>2546</v>
      </c>
      <c r="W228" s="204">
        <f t="shared" si="100"/>
        <v>7546</v>
      </c>
      <c r="X228" s="207">
        <f t="shared" si="101"/>
        <v>3429.9999999999995</v>
      </c>
      <c r="Y228" s="208">
        <f t="shared" si="102"/>
        <v>3.4299999999999997</v>
      </c>
      <c r="Z228" s="209">
        <f t="shared" si="103"/>
        <v>1157.272727272727</v>
      </c>
      <c r="AA228" s="210">
        <f t="shared" si="104"/>
        <v>1.1572727272727272</v>
      </c>
      <c r="AB228" s="211">
        <f t="shared" si="105"/>
        <v>0.50919999999999999</v>
      </c>
      <c r="AD228" s="182"/>
    </row>
    <row r="229" spans="2:30" s="175" customFormat="1" ht="12" customHeight="1" x14ac:dyDescent="0.2">
      <c r="B229" s="194">
        <v>44206</v>
      </c>
      <c r="C229" s="195">
        <v>0.72986111111111107</v>
      </c>
      <c r="D229" s="195">
        <v>0.81805555555555554</v>
      </c>
      <c r="E229" s="258">
        <v>4</v>
      </c>
      <c r="F229" s="252">
        <v>26300</v>
      </c>
      <c r="G229" s="701" t="s">
        <v>50</v>
      </c>
      <c r="H229" s="701"/>
      <c r="I229" s="701" t="s">
        <v>231</v>
      </c>
      <c r="J229" s="701"/>
      <c r="K229" s="702" t="s">
        <v>232</v>
      </c>
      <c r="L229" s="703"/>
      <c r="M229" s="212">
        <v>48</v>
      </c>
      <c r="N229" s="213" t="s">
        <v>32</v>
      </c>
      <c r="O229" s="244">
        <v>10780</v>
      </c>
      <c r="P229" s="207">
        <f t="shared" si="99"/>
        <v>4900</v>
      </c>
      <c r="Q229" s="208">
        <f t="shared" si="106"/>
        <v>4.9000000000000004</v>
      </c>
      <c r="R229" s="204">
        <v>7930</v>
      </c>
      <c r="S229" s="205">
        <v>2800</v>
      </c>
      <c r="T229" s="205"/>
      <c r="U229" s="205"/>
      <c r="V229" s="206">
        <v>50</v>
      </c>
      <c r="W229" s="204">
        <f t="shared" si="100"/>
        <v>10780</v>
      </c>
      <c r="X229" s="207">
        <f t="shared" si="101"/>
        <v>4900</v>
      </c>
      <c r="Y229" s="208">
        <f t="shared" si="102"/>
        <v>4.9000000000000004</v>
      </c>
      <c r="Z229" s="209">
        <f t="shared" si="103"/>
        <v>0</v>
      </c>
      <c r="AA229" s="210">
        <f t="shared" si="104"/>
        <v>0</v>
      </c>
      <c r="AB229" s="211">
        <f t="shared" si="105"/>
        <v>0</v>
      </c>
      <c r="AD229" s="182"/>
    </row>
    <row r="230" spans="2:30" s="175" customFormat="1" ht="12" customHeight="1" x14ac:dyDescent="0.25">
      <c r="B230" s="194">
        <v>44206</v>
      </c>
      <c r="C230" s="195">
        <v>0.74791666666666667</v>
      </c>
      <c r="D230" s="195">
        <v>0.79583333333333339</v>
      </c>
      <c r="E230" s="258">
        <v>3</v>
      </c>
      <c r="F230" s="252">
        <v>120090</v>
      </c>
      <c r="G230" s="701" t="s">
        <v>335</v>
      </c>
      <c r="H230" s="701"/>
      <c r="I230" s="701" t="s">
        <v>229</v>
      </c>
      <c r="J230" s="701"/>
      <c r="K230" s="702" t="s">
        <v>242</v>
      </c>
      <c r="L230" s="703"/>
      <c r="M230" s="212">
        <v>32</v>
      </c>
      <c r="N230" s="213" t="s">
        <v>32</v>
      </c>
      <c r="O230" s="244">
        <v>14400</v>
      </c>
      <c r="P230" s="207">
        <f t="shared" si="99"/>
        <v>6545.454545454545</v>
      </c>
      <c r="Q230" s="208">
        <f t="shared" si="106"/>
        <v>6.545454545454545</v>
      </c>
      <c r="R230" s="204">
        <v>13382</v>
      </c>
      <c r="S230" s="205"/>
      <c r="T230" s="205"/>
      <c r="U230" s="205"/>
      <c r="V230" s="206">
        <v>60</v>
      </c>
      <c r="W230" s="204">
        <f t="shared" si="100"/>
        <v>13442</v>
      </c>
      <c r="X230" s="207">
        <f t="shared" si="101"/>
        <v>6109.9999999999991</v>
      </c>
      <c r="Y230" s="208">
        <f t="shared" si="102"/>
        <v>6.1099999999999994</v>
      </c>
      <c r="Z230" s="209">
        <f t="shared" si="103"/>
        <v>-435.45454545454595</v>
      </c>
      <c r="AA230" s="210">
        <f t="shared" si="104"/>
        <v>-0.43545454545454554</v>
      </c>
      <c r="AB230" s="211">
        <f t="shared" si="105"/>
        <v>-6.6527777777777797E-2</v>
      </c>
    </row>
    <row r="231" spans="2:30" s="175" customFormat="1" ht="12" customHeight="1" x14ac:dyDescent="0.25">
      <c r="B231" s="194">
        <v>44206</v>
      </c>
      <c r="C231" s="195">
        <v>0.75624999999999998</v>
      </c>
      <c r="D231" s="195">
        <v>0.79652777777777783</v>
      </c>
      <c r="E231" s="258">
        <v>3</v>
      </c>
      <c r="F231" s="252">
        <v>120089</v>
      </c>
      <c r="G231" s="701" t="s">
        <v>335</v>
      </c>
      <c r="H231" s="701"/>
      <c r="I231" s="701" t="s">
        <v>328</v>
      </c>
      <c r="J231" s="701"/>
      <c r="K231" s="702" t="s">
        <v>345</v>
      </c>
      <c r="L231" s="703"/>
      <c r="M231" s="212">
        <v>30</v>
      </c>
      <c r="N231" s="213" t="s">
        <v>32</v>
      </c>
      <c r="O231" s="244">
        <v>14400</v>
      </c>
      <c r="P231" s="207">
        <f t="shared" si="99"/>
        <v>6545.454545454545</v>
      </c>
      <c r="Q231" s="208">
        <f t="shared" si="106"/>
        <v>6.545454545454545</v>
      </c>
      <c r="R231" s="204">
        <v>13162</v>
      </c>
      <c r="S231" s="205"/>
      <c r="T231" s="205"/>
      <c r="U231" s="205"/>
      <c r="V231" s="206">
        <v>60</v>
      </c>
      <c r="W231" s="204">
        <f t="shared" si="100"/>
        <v>13222</v>
      </c>
      <c r="X231" s="207">
        <f t="shared" si="101"/>
        <v>6009.9999999999991</v>
      </c>
      <c r="Y231" s="208">
        <f t="shared" si="102"/>
        <v>6.0099999999999989</v>
      </c>
      <c r="Z231" s="209">
        <f t="shared" si="103"/>
        <v>-535.45454545454595</v>
      </c>
      <c r="AA231" s="210">
        <f t="shared" si="104"/>
        <v>-0.53545454545454607</v>
      </c>
      <c r="AB231" s="211">
        <f t="shared" si="105"/>
        <v>-8.1805555555555659E-2</v>
      </c>
    </row>
    <row r="232" spans="2:30" s="175" customFormat="1" ht="12" customHeight="1" x14ac:dyDescent="0.25">
      <c r="B232" s="194">
        <v>44206</v>
      </c>
      <c r="C232" s="195">
        <v>0.78611111111111109</v>
      </c>
      <c r="D232" s="195">
        <v>0.82013888888888886</v>
      </c>
      <c r="E232" s="258">
        <v>4</v>
      </c>
      <c r="F232" s="252">
        <v>26301</v>
      </c>
      <c r="G232" s="701" t="s">
        <v>50</v>
      </c>
      <c r="H232" s="701"/>
      <c r="I232" s="701" t="s">
        <v>53</v>
      </c>
      <c r="J232" s="701"/>
      <c r="K232" s="702" t="s">
        <v>49</v>
      </c>
      <c r="L232" s="703"/>
      <c r="M232" s="212">
        <v>36</v>
      </c>
      <c r="N232" s="213" t="s">
        <v>32</v>
      </c>
      <c r="O232" s="244">
        <v>15642</v>
      </c>
      <c r="P232" s="207">
        <f t="shared" si="99"/>
        <v>7109.9999999999991</v>
      </c>
      <c r="Q232" s="208">
        <f t="shared" si="106"/>
        <v>7.1099999999999994</v>
      </c>
      <c r="R232" s="204">
        <v>13792</v>
      </c>
      <c r="S232" s="205">
        <v>1800</v>
      </c>
      <c r="T232" s="205"/>
      <c r="U232" s="205"/>
      <c r="V232" s="206">
        <v>50</v>
      </c>
      <c r="W232" s="204">
        <f t="shared" si="100"/>
        <v>15642</v>
      </c>
      <c r="X232" s="207">
        <f t="shared" si="101"/>
        <v>7109.9999999999991</v>
      </c>
      <c r="Y232" s="208">
        <f t="shared" si="102"/>
        <v>7.1099999999999994</v>
      </c>
      <c r="Z232" s="209">
        <f t="shared" si="103"/>
        <v>0</v>
      </c>
      <c r="AA232" s="210">
        <f t="shared" si="104"/>
        <v>0</v>
      </c>
      <c r="AB232" s="211">
        <f t="shared" si="105"/>
        <v>0</v>
      </c>
    </row>
    <row r="233" spans="2:30" s="175" customFormat="1" ht="12" customHeight="1" x14ac:dyDescent="0.25">
      <c r="B233" s="194">
        <v>44206</v>
      </c>
      <c r="C233" s="195">
        <v>0.82152777777777775</v>
      </c>
      <c r="D233" s="195">
        <v>0.8666666666666667</v>
      </c>
      <c r="E233" s="258">
        <v>3</v>
      </c>
      <c r="F233" s="252">
        <v>120091</v>
      </c>
      <c r="G233" s="701" t="s">
        <v>335</v>
      </c>
      <c r="H233" s="701"/>
      <c r="I233" s="701" t="s">
        <v>346</v>
      </c>
      <c r="J233" s="701"/>
      <c r="K233" s="702" t="s">
        <v>347</v>
      </c>
      <c r="L233" s="703"/>
      <c r="M233" s="212">
        <v>33</v>
      </c>
      <c r="N233" s="213" t="s">
        <v>32</v>
      </c>
      <c r="O233" s="244">
        <v>14400</v>
      </c>
      <c r="P233" s="207">
        <f t="shared" si="99"/>
        <v>6545.454545454545</v>
      </c>
      <c r="Q233" s="208">
        <f t="shared" si="106"/>
        <v>6.545454545454545</v>
      </c>
      <c r="R233" s="204">
        <v>12974</v>
      </c>
      <c r="S233" s="205"/>
      <c r="T233" s="205"/>
      <c r="U233" s="205"/>
      <c r="V233" s="206">
        <v>50</v>
      </c>
      <c r="W233" s="204">
        <f t="shared" si="100"/>
        <v>13024</v>
      </c>
      <c r="X233" s="207">
        <f t="shared" si="101"/>
        <v>5919.9999999999991</v>
      </c>
      <c r="Y233" s="208">
        <f t="shared" si="102"/>
        <v>5.919999999999999</v>
      </c>
      <c r="Z233" s="209">
        <f t="shared" si="103"/>
        <v>-625.45454545454595</v>
      </c>
      <c r="AA233" s="210">
        <f t="shared" si="104"/>
        <v>-0.62545454545454593</v>
      </c>
      <c r="AB233" s="211">
        <f t="shared" si="105"/>
        <v>-9.555555555555563E-2</v>
      </c>
    </row>
    <row r="234" spans="2:30" s="175" customFormat="1" ht="12" customHeight="1" x14ac:dyDescent="0.25">
      <c r="B234" s="194">
        <v>44206</v>
      </c>
      <c r="C234" s="195">
        <v>0.83611111111111114</v>
      </c>
      <c r="D234" s="195">
        <v>0.87916666666666676</v>
      </c>
      <c r="E234" s="258">
        <v>3</v>
      </c>
      <c r="F234" s="315">
        <v>26302</v>
      </c>
      <c r="G234" s="822" t="s">
        <v>321</v>
      </c>
      <c r="H234" s="823"/>
      <c r="I234" s="701" t="s">
        <v>322</v>
      </c>
      <c r="J234" s="701"/>
      <c r="K234" s="702" t="s">
        <v>323</v>
      </c>
      <c r="L234" s="703"/>
      <c r="M234" s="212">
        <v>35</v>
      </c>
      <c r="N234" s="213" t="s">
        <v>32</v>
      </c>
      <c r="O234" s="244">
        <v>5038</v>
      </c>
      <c r="P234" s="207">
        <f t="shared" ref="P234:P239" si="107">+O234/2.2</f>
        <v>2290</v>
      </c>
      <c r="Q234" s="208">
        <f t="shared" ref="Q234:Q239" si="108">+P234/1000</f>
        <v>2.29</v>
      </c>
      <c r="R234" s="204">
        <v>4388</v>
      </c>
      <c r="S234" s="205">
        <v>600</v>
      </c>
      <c r="T234" s="205"/>
      <c r="U234" s="205"/>
      <c r="V234" s="206">
        <v>50</v>
      </c>
      <c r="W234" s="204">
        <f t="shared" ref="W234:W239" si="109">+V234+U234+T234+S234+R234</f>
        <v>5038</v>
      </c>
      <c r="X234" s="207">
        <f t="shared" ref="X234:X239" si="110">+W234/2.2</f>
        <v>2290</v>
      </c>
      <c r="Y234" s="208">
        <f t="shared" ref="Y234:Y239" si="111">+X234/1000</f>
        <v>2.29</v>
      </c>
      <c r="Z234" s="209">
        <f t="shared" ref="Z234:Z239" si="112">+X234-P234</f>
        <v>0</v>
      </c>
      <c r="AA234" s="210">
        <f t="shared" ref="AA234:AA239" si="113">+Y234-Q234</f>
        <v>0</v>
      </c>
      <c r="AB234" s="211">
        <f t="shared" ref="AB234:AB239" si="114">+AA234/Q234</f>
        <v>0</v>
      </c>
    </row>
    <row r="235" spans="2:30" s="175" customFormat="1" ht="12" customHeight="1" x14ac:dyDescent="0.25">
      <c r="B235" s="194">
        <v>44206</v>
      </c>
      <c r="C235" s="195">
        <v>0.83680555555555547</v>
      </c>
      <c r="D235" s="195">
        <v>0.89444444444444438</v>
      </c>
      <c r="E235" s="258">
        <v>3</v>
      </c>
      <c r="F235" s="315">
        <v>9862</v>
      </c>
      <c r="G235" s="701" t="s">
        <v>256</v>
      </c>
      <c r="H235" s="701"/>
      <c r="I235" s="701" t="s">
        <v>348</v>
      </c>
      <c r="J235" s="701"/>
      <c r="K235" s="702" t="s">
        <v>349</v>
      </c>
      <c r="L235" s="703"/>
      <c r="M235" s="212">
        <v>37</v>
      </c>
      <c r="N235" s="213" t="s">
        <v>32</v>
      </c>
      <c r="O235" s="244">
        <v>9450</v>
      </c>
      <c r="P235" s="207">
        <f t="shared" si="107"/>
        <v>4295.454545454545</v>
      </c>
      <c r="Q235" s="208">
        <f t="shared" si="108"/>
        <v>4.295454545454545</v>
      </c>
      <c r="R235" s="204">
        <v>9366</v>
      </c>
      <c r="S235" s="205"/>
      <c r="T235" s="205"/>
      <c r="U235" s="205"/>
      <c r="V235" s="206">
        <v>50</v>
      </c>
      <c r="W235" s="204">
        <f t="shared" si="109"/>
        <v>9416</v>
      </c>
      <c r="X235" s="207">
        <f t="shared" si="110"/>
        <v>4280</v>
      </c>
      <c r="Y235" s="208">
        <f t="shared" si="111"/>
        <v>4.28</v>
      </c>
      <c r="Z235" s="209">
        <f t="shared" si="112"/>
        <v>-15.454545454545041</v>
      </c>
      <c r="AA235" s="210">
        <f t="shared" si="113"/>
        <v>-1.5454545454544721E-2</v>
      </c>
      <c r="AB235" s="211">
        <f t="shared" si="114"/>
        <v>-3.5978835978834277E-3</v>
      </c>
    </row>
    <row r="236" spans="2:30" s="175" customFormat="1" ht="12" customHeight="1" x14ac:dyDescent="0.25">
      <c r="B236" s="194">
        <v>44206</v>
      </c>
      <c r="C236" s="195">
        <v>0.85</v>
      </c>
      <c r="D236" s="195">
        <v>0.92291666666666661</v>
      </c>
      <c r="E236" s="258">
        <v>3</v>
      </c>
      <c r="F236" s="315">
        <v>4023</v>
      </c>
      <c r="G236" s="701" t="s">
        <v>145</v>
      </c>
      <c r="H236" s="701"/>
      <c r="I236" s="701" t="s">
        <v>350</v>
      </c>
      <c r="J236" s="701"/>
      <c r="K236" s="702" t="s">
        <v>351</v>
      </c>
      <c r="L236" s="703"/>
      <c r="M236" s="212">
        <v>39</v>
      </c>
      <c r="N236" s="213" t="s">
        <v>32</v>
      </c>
      <c r="O236" s="244">
        <v>8649.4</v>
      </c>
      <c r="P236" s="207">
        <f t="shared" si="107"/>
        <v>3931.545454545454</v>
      </c>
      <c r="Q236" s="208">
        <f t="shared" si="108"/>
        <v>3.931545454545454</v>
      </c>
      <c r="R236" s="204">
        <v>8599</v>
      </c>
      <c r="S236" s="205">
        <v>50</v>
      </c>
      <c r="T236" s="205"/>
      <c r="U236" s="205"/>
      <c r="V236" s="206">
        <v>1471</v>
      </c>
      <c r="W236" s="204">
        <f t="shared" si="109"/>
        <v>10120</v>
      </c>
      <c r="X236" s="207">
        <f t="shared" si="110"/>
        <v>4600</v>
      </c>
      <c r="Y236" s="208">
        <f t="shared" si="111"/>
        <v>4.5999999999999996</v>
      </c>
      <c r="Z236" s="209">
        <f t="shared" si="112"/>
        <v>668.45454545454595</v>
      </c>
      <c r="AA236" s="210">
        <f t="shared" si="113"/>
        <v>0.66845454545454563</v>
      </c>
      <c r="AB236" s="211">
        <f t="shared" si="114"/>
        <v>0.17002335422110212</v>
      </c>
    </row>
    <row r="237" spans="2:30" s="175" customFormat="1" ht="12" customHeight="1" x14ac:dyDescent="0.25">
      <c r="B237" s="194">
        <v>44206</v>
      </c>
      <c r="C237" s="195">
        <v>0.86458333333333337</v>
      </c>
      <c r="D237" s="195">
        <v>0.90972222222222221</v>
      </c>
      <c r="E237" s="258">
        <v>3</v>
      </c>
      <c r="F237" s="315">
        <v>120092</v>
      </c>
      <c r="G237" s="701" t="s">
        <v>335</v>
      </c>
      <c r="H237" s="701"/>
      <c r="I237" s="701" t="s">
        <v>338</v>
      </c>
      <c r="J237" s="701"/>
      <c r="K237" s="702" t="s">
        <v>339</v>
      </c>
      <c r="L237" s="703"/>
      <c r="M237" s="212">
        <v>38</v>
      </c>
      <c r="N237" s="213" t="s">
        <v>32</v>
      </c>
      <c r="O237" s="244">
        <v>10400</v>
      </c>
      <c r="P237" s="207">
        <f t="shared" si="107"/>
        <v>4727.272727272727</v>
      </c>
      <c r="Q237" s="208">
        <f t="shared" si="108"/>
        <v>4.7272727272727266</v>
      </c>
      <c r="R237" s="204">
        <v>9526</v>
      </c>
      <c r="S237" s="205">
        <v>500</v>
      </c>
      <c r="T237" s="205"/>
      <c r="U237" s="205"/>
      <c r="V237" s="206">
        <v>50</v>
      </c>
      <c r="W237" s="204">
        <f t="shared" si="109"/>
        <v>10076</v>
      </c>
      <c r="X237" s="207">
        <f t="shared" si="110"/>
        <v>4580</v>
      </c>
      <c r="Y237" s="208">
        <f t="shared" si="111"/>
        <v>4.58</v>
      </c>
      <c r="Z237" s="209">
        <f t="shared" si="112"/>
        <v>-147.27272727272702</v>
      </c>
      <c r="AA237" s="210">
        <f t="shared" si="113"/>
        <v>-0.14727272727272656</v>
      </c>
      <c r="AB237" s="211">
        <f t="shared" si="114"/>
        <v>-3.1153846153846008E-2</v>
      </c>
    </row>
    <row r="238" spans="2:30" s="175" customFormat="1" ht="12" customHeight="1" x14ac:dyDescent="0.25">
      <c r="B238" s="194">
        <v>44206</v>
      </c>
      <c r="C238" s="195">
        <v>0.88402777777777775</v>
      </c>
      <c r="D238" s="195">
        <v>0.90833333333333333</v>
      </c>
      <c r="E238" s="258">
        <v>3</v>
      </c>
      <c r="F238" s="315">
        <v>4024</v>
      </c>
      <c r="G238" s="701" t="s">
        <v>145</v>
      </c>
      <c r="H238" s="701"/>
      <c r="I238" s="701" t="s">
        <v>352</v>
      </c>
      <c r="J238" s="701"/>
      <c r="K238" s="702" t="s">
        <v>353</v>
      </c>
      <c r="L238" s="703"/>
      <c r="M238" s="212">
        <v>34</v>
      </c>
      <c r="N238" s="213" t="s">
        <v>32</v>
      </c>
      <c r="O238" s="244">
        <v>5213.1000000000004</v>
      </c>
      <c r="P238" s="207">
        <f t="shared" si="107"/>
        <v>2369.590909090909</v>
      </c>
      <c r="Q238" s="208">
        <f t="shared" si="108"/>
        <v>2.3695909090909089</v>
      </c>
      <c r="R238" s="204">
        <v>4527</v>
      </c>
      <c r="S238" s="205">
        <v>200</v>
      </c>
      <c r="T238" s="205">
        <v>157</v>
      </c>
      <c r="U238" s="205"/>
      <c r="V238" s="206"/>
      <c r="W238" s="204">
        <f t="shared" si="109"/>
        <v>4884</v>
      </c>
      <c r="X238" s="207">
        <f t="shared" si="110"/>
        <v>2220</v>
      </c>
      <c r="Y238" s="208">
        <f t="shared" si="111"/>
        <v>2.2200000000000002</v>
      </c>
      <c r="Z238" s="209">
        <f t="shared" si="112"/>
        <v>-149.59090909090901</v>
      </c>
      <c r="AA238" s="210">
        <f t="shared" si="113"/>
        <v>-0.14959090909090866</v>
      </c>
      <c r="AB238" s="211">
        <f t="shared" si="114"/>
        <v>-6.3129423951199692E-2</v>
      </c>
    </row>
    <row r="239" spans="2:30" s="175" customFormat="1" ht="12" customHeight="1" x14ac:dyDescent="0.25">
      <c r="B239" s="194">
        <v>44206</v>
      </c>
      <c r="C239" s="195">
        <v>0.92569444444444438</v>
      </c>
      <c r="D239" s="195">
        <v>0.95347222222222217</v>
      </c>
      <c r="E239" s="258">
        <v>4</v>
      </c>
      <c r="F239" s="315">
        <v>9863</v>
      </c>
      <c r="G239" s="701" t="s">
        <v>256</v>
      </c>
      <c r="H239" s="701"/>
      <c r="I239" s="701" t="s">
        <v>354</v>
      </c>
      <c r="J239" s="701"/>
      <c r="K239" s="702" t="s">
        <v>355</v>
      </c>
      <c r="L239" s="703"/>
      <c r="M239" s="212">
        <v>45</v>
      </c>
      <c r="N239" s="213" t="s">
        <v>32</v>
      </c>
      <c r="O239" s="244">
        <v>5250</v>
      </c>
      <c r="P239" s="207">
        <f t="shared" si="107"/>
        <v>2386.363636363636</v>
      </c>
      <c r="Q239" s="208">
        <f t="shared" si="108"/>
        <v>2.3863636363636362</v>
      </c>
      <c r="R239" s="204">
        <v>5250</v>
      </c>
      <c r="S239" s="205"/>
      <c r="T239" s="205"/>
      <c r="U239" s="205"/>
      <c r="V239" s="206">
        <v>1526</v>
      </c>
      <c r="W239" s="204">
        <f t="shared" si="109"/>
        <v>6776</v>
      </c>
      <c r="X239" s="207">
        <f t="shared" si="110"/>
        <v>3079.9999999999995</v>
      </c>
      <c r="Y239" s="208">
        <f t="shared" si="111"/>
        <v>3.0799999999999996</v>
      </c>
      <c r="Z239" s="209">
        <f t="shared" si="112"/>
        <v>693.63636363636351</v>
      </c>
      <c r="AA239" s="210">
        <f t="shared" si="113"/>
        <v>0.69363636363636338</v>
      </c>
      <c r="AB239" s="211">
        <f t="shared" si="114"/>
        <v>0.29066666666666657</v>
      </c>
    </row>
    <row r="240" spans="2:30" s="175" customFormat="1" ht="12" customHeight="1" thickBot="1" x14ac:dyDescent="0.3">
      <c r="B240" s="214"/>
      <c r="C240" s="215"/>
      <c r="D240" s="215"/>
      <c r="E240" s="216"/>
      <c r="F240" s="253"/>
      <c r="G240" s="759"/>
      <c r="H240" s="759"/>
      <c r="I240" s="759"/>
      <c r="J240" s="759"/>
      <c r="K240" s="744"/>
      <c r="L240" s="745"/>
      <c r="M240" s="217"/>
      <c r="N240" s="218"/>
      <c r="O240" s="222"/>
      <c r="P240" s="223"/>
      <c r="Q240" s="224"/>
      <c r="R240" s="222"/>
      <c r="S240" s="225"/>
      <c r="T240" s="225"/>
      <c r="U240" s="225"/>
      <c r="V240" s="226"/>
      <c r="W240" s="222"/>
      <c r="X240" s="207"/>
      <c r="Y240" s="224"/>
      <c r="Z240" s="227"/>
      <c r="AA240" s="228"/>
      <c r="AB240" s="229"/>
    </row>
    <row r="241" spans="2:30" s="175" customFormat="1" ht="12" customHeight="1" x14ac:dyDescent="0.25">
      <c r="B241" s="736" t="s">
        <v>113</v>
      </c>
      <c r="C241" s="737"/>
      <c r="D241" s="737"/>
      <c r="E241" s="737"/>
      <c r="F241" s="737"/>
      <c r="G241" s="737"/>
      <c r="H241" s="737"/>
      <c r="I241" s="737"/>
      <c r="J241" s="737"/>
      <c r="K241" s="737"/>
      <c r="L241" s="737"/>
      <c r="M241" s="737"/>
      <c r="N241" s="738"/>
      <c r="O241" s="723">
        <f t="shared" ref="O241:AA241" si="115">SUM(O220:O240)</f>
        <v>260142.5</v>
      </c>
      <c r="P241" s="742">
        <f t="shared" si="115"/>
        <v>118246.5909090909</v>
      </c>
      <c r="Q241" s="721">
        <f t="shared" si="115"/>
        <v>118.24659090909093</v>
      </c>
      <c r="R241" s="723">
        <f t="shared" si="115"/>
        <v>229220</v>
      </c>
      <c r="S241" s="719">
        <f t="shared" si="115"/>
        <v>20240</v>
      </c>
      <c r="T241" s="719">
        <f t="shared" si="115"/>
        <v>157</v>
      </c>
      <c r="U241" s="719">
        <f t="shared" si="115"/>
        <v>0</v>
      </c>
      <c r="V241" s="721">
        <f t="shared" si="115"/>
        <v>8509</v>
      </c>
      <c r="W241" s="723">
        <f t="shared" si="115"/>
        <v>258126</v>
      </c>
      <c r="X241" s="742">
        <f t="shared" si="115"/>
        <v>117330</v>
      </c>
      <c r="Y241" s="743">
        <f t="shared" si="115"/>
        <v>117.33</v>
      </c>
      <c r="Z241" s="729">
        <f t="shared" si="115"/>
        <v>-916.59090909091083</v>
      </c>
      <c r="AA241" s="731">
        <f t="shared" si="115"/>
        <v>-0.91659090909090901</v>
      </c>
      <c r="AB241" s="732">
        <f>+AA241/Q241</f>
        <v>-7.7515208010993956E-3</v>
      </c>
    </row>
    <row r="242" spans="2:30" s="175" customFormat="1" ht="12" customHeight="1" thickBot="1" x14ac:dyDescent="0.3">
      <c r="B242" s="739"/>
      <c r="C242" s="740"/>
      <c r="D242" s="740"/>
      <c r="E242" s="740"/>
      <c r="F242" s="740"/>
      <c r="G242" s="740"/>
      <c r="H242" s="740"/>
      <c r="I242" s="740"/>
      <c r="J242" s="740"/>
      <c r="K242" s="740"/>
      <c r="L242" s="740"/>
      <c r="M242" s="740"/>
      <c r="N242" s="741"/>
      <c r="O242" s="724"/>
      <c r="P242" s="720"/>
      <c r="Q242" s="722"/>
      <c r="R242" s="724"/>
      <c r="S242" s="720"/>
      <c r="T242" s="720"/>
      <c r="U242" s="720"/>
      <c r="V242" s="722"/>
      <c r="W242" s="724"/>
      <c r="X242" s="720"/>
      <c r="Y242" s="722"/>
      <c r="Z242" s="730"/>
      <c r="AA242" s="720"/>
      <c r="AB242" s="733"/>
    </row>
    <row r="243" spans="2:30" s="175" customFormat="1" ht="12" customHeight="1" thickBot="1" x14ac:dyDescent="0.3">
      <c r="B243" s="196"/>
      <c r="C243" s="196"/>
      <c r="D243" s="196"/>
      <c r="E243" s="196"/>
      <c r="F243" s="196"/>
      <c r="G243" s="196"/>
      <c r="H243" s="196"/>
      <c r="I243" s="183"/>
      <c r="J243" s="183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</row>
    <row r="244" spans="2:30" s="175" customFormat="1" ht="12" customHeight="1" x14ac:dyDescent="0.25">
      <c r="B244" s="746" t="s">
        <v>114</v>
      </c>
      <c r="C244" s="747"/>
      <c r="D244" s="747"/>
      <c r="E244" s="747"/>
      <c r="F244" s="747"/>
      <c r="G244" s="747"/>
      <c r="H244" s="747"/>
      <c r="I244" s="747"/>
      <c r="J244" s="747"/>
      <c r="K244" s="747"/>
      <c r="L244" s="747"/>
      <c r="M244" s="747"/>
      <c r="N244" s="748"/>
      <c r="O244" s="752">
        <f>+O241+O209</f>
        <v>1877279.8</v>
      </c>
      <c r="P244" s="752"/>
      <c r="Q244" s="752">
        <f t="shared" ref="Q244:Y244" si="116">+Q241+Q209</f>
        <v>853.30900000000008</v>
      </c>
      <c r="R244" s="752">
        <f t="shared" si="116"/>
        <v>1547512.4</v>
      </c>
      <c r="S244" s="752">
        <f t="shared" si="116"/>
        <v>268405.2</v>
      </c>
      <c r="T244" s="752">
        <f t="shared" si="116"/>
        <v>11500</v>
      </c>
      <c r="U244" s="752">
        <f t="shared" si="116"/>
        <v>0</v>
      </c>
      <c r="V244" s="752">
        <f t="shared" si="116"/>
        <v>40514.400000000001</v>
      </c>
      <c r="W244" s="752">
        <f t="shared" si="116"/>
        <v>1867932</v>
      </c>
      <c r="X244" s="752">
        <f t="shared" si="116"/>
        <v>849060</v>
      </c>
      <c r="Y244" s="752">
        <f t="shared" si="116"/>
        <v>849.06000000000006</v>
      </c>
      <c r="Z244" s="754"/>
      <c r="AA244" s="756">
        <f>+AA241</f>
        <v>-0.91659090909090901</v>
      </c>
      <c r="AB244" s="757">
        <f>+AA244/Q244</f>
        <v>-1.0741606019518239E-3</v>
      </c>
    </row>
    <row r="245" spans="2:30" s="175" customFormat="1" ht="12" customHeight="1" thickBot="1" x14ac:dyDescent="0.3">
      <c r="B245" s="749"/>
      <c r="C245" s="750"/>
      <c r="D245" s="750"/>
      <c r="E245" s="750"/>
      <c r="F245" s="750"/>
      <c r="G245" s="750"/>
      <c r="H245" s="750"/>
      <c r="I245" s="750"/>
      <c r="J245" s="750"/>
      <c r="K245" s="750"/>
      <c r="L245" s="750"/>
      <c r="M245" s="750"/>
      <c r="N245" s="751"/>
      <c r="O245" s="753"/>
      <c r="P245" s="753"/>
      <c r="Q245" s="753"/>
      <c r="R245" s="753"/>
      <c r="S245" s="753"/>
      <c r="T245" s="753"/>
      <c r="U245" s="753"/>
      <c r="V245" s="753"/>
      <c r="W245" s="753"/>
      <c r="X245" s="753"/>
      <c r="Y245" s="753"/>
      <c r="Z245" s="755"/>
      <c r="AA245" s="755"/>
      <c r="AB245" s="758"/>
    </row>
    <row r="247" spans="2:30" ht="13.5" thickBot="1" x14ac:dyDescent="0.25"/>
    <row r="248" spans="2:30" s="175" customFormat="1" ht="12" customHeight="1" x14ac:dyDescent="0.25">
      <c r="B248" s="760" t="s">
        <v>31</v>
      </c>
      <c r="C248" s="761"/>
      <c r="D248" s="761"/>
      <c r="E248" s="761"/>
      <c r="F248" s="761"/>
      <c r="G248" s="259" t="s">
        <v>30</v>
      </c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764" t="s">
        <v>29</v>
      </c>
      <c r="U248" s="765"/>
      <c r="V248" s="765"/>
      <c r="W248" s="765"/>
      <c r="X248" s="765"/>
      <c r="Y248" s="766"/>
      <c r="Z248" s="704" t="s">
        <v>39</v>
      </c>
      <c r="AA248" s="705"/>
      <c r="AB248" s="706"/>
    </row>
    <row r="249" spans="2:30" s="175" customFormat="1" ht="12" customHeight="1" x14ac:dyDescent="0.2">
      <c r="B249" s="762"/>
      <c r="C249" s="763"/>
      <c r="D249" s="763"/>
      <c r="E249" s="763"/>
      <c r="F249" s="763"/>
      <c r="G249" s="767" t="s">
        <v>25</v>
      </c>
      <c r="H249" s="768"/>
      <c r="I249" s="768"/>
      <c r="J249" s="768"/>
      <c r="K249" s="768"/>
      <c r="L249" s="768"/>
      <c r="M249" s="768"/>
      <c r="N249" s="768"/>
      <c r="O249" s="768"/>
      <c r="P249" s="768"/>
      <c r="Q249" s="768"/>
      <c r="R249" s="768"/>
      <c r="S249" s="769"/>
      <c r="T249" s="773">
        <v>44207</v>
      </c>
      <c r="U249" s="774"/>
      <c r="V249" s="774"/>
      <c r="W249" s="774"/>
      <c r="X249" s="774"/>
      <c r="Y249" s="775"/>
      <c r="Z249" s="707" t="s">
        <v>40</v>
      </c>
      <c r="AA249" s="708"/>
      <c r="AB249" s="709"/>
      <c r="AD249" s="182"/>
    </row>
    <row r="250" spans="2:30" s="175" customFormat="1" ht="12" customHeight="1" thickBot="1" x14ac:dyDescent="0.25">
      <c r="B250" s="779" t="s">
        <v>28</v>
      </c>
      <c r="C250" s="780"/>
      <c r="D250" s="780"/>
      <c r="E250" s="780"/>
      <c r="F250" s="780"/>
      <c r="G250" s="770"/>
      <c r="H250" s="771"/>
      <c r="I250" s="771"/>
      <c r="J250" s="771"/>
      <c r="K250" s="771"/>
      <c r="L250" s="771"/>
      <c r="M250" s="771"/>
      <c r="N250" s="771"/>
      <c r="O250" s="771"/>
      <c r="P250" s="771"/>
      <c r="Q250" s="771"/>
      <c r="R250" s="771"/>
      <c r="S250" s="772"/>
      <c r="T250" s="776"/>
      <c r="U250" s="777"/>
      <c r="V250" s="777"/>
      <c r="W250" s="777"/>
      <c r="X250" s="777"/>
      <c r="Y250" s="778"/>
      <c r="Z250" s="710"/>
      <c r="AA250" s="711"/>
      <c r="AB250" s="712"/>
      <c r="AD250" s="182"/>
    </row>
    <row r="251" spans="2:30" s="175" customFormat="1" ht="12" customHeight="1" thickBot="1" x14ac:dyDescent="0.25"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4"/>
      <c r="S251" s="185"/>
      <c r="T251" s="186"/>
      <c r="U251" s="187"/>
      <c r="V251" s="188"/>
      <c r="W251" s="188"/>
      <c r="X251" s="183"/>
      <c r="Y251" s="183"/>
      <c r="Z251" s="183"/>
      <c r="AA251" s="183"/>
      <c r="AB251" s="183"/>
      <c r="AD251" s="182"/>
    </row>
    <row r="252" spans="2:30" s="175" customFormat="1" ht="12" customHeight="1" thickBot="1" x14ac:dyDescent="0.25">
      <c r="B252" s="781" t="s">
        <v>27</v>
      </c>
      <c r="C252" s="782"/>
      <c r="D252" s="782"/>
      <c r="E252" s="783"/>
      <c r="F252" s="257" t="s">
        <v>26</v>
      </c>
      <c r="G252" s="713" t="s">
        <v>44</v>
      </c>
      <c r="H252" s="714"/>
      <c r="I252" s="714"/>
      <c r="J252" s="714"/>
      <c r="K252" s="714"/>
      <c r="L252" s="714"/>
      <c r="M252" s="713" t="s">
        <v>106</v>
      </c>
      <c r="N252" s="715"/>
      <c r="O252" s="713" t="s">
        <v>110</v>
      </c>
      <c r="P252" s="714"/>
      <c r="Q252" s="715"/>
      <c r="R252" s="784" t="s">
        <v>108</v>
      </c>
      <c r="S252" s="785"/>
      <c r="T252" s="785"/>
      <c r="U252" s="785"/>
      <c r="V252" s="785"/>
      <c r="W252" s="785"/>
      <c r="X252" s="785"/>
      <c r="Y252" s="786"/>
      <c r="Z252" s="713" t="s">
        <v>23</v>
      </c>
      <c r="AA252" s="714"/>
      <c r="AB252" s="715"/>
      <c r="AD252" s="182"/>
    </row>
    <row r="253" spans="2:30" s="175" customFormat="1" ht="12" customHeight="1" thickBot="1" x14ac:dyDescent="0.25">
      <c r="B253" s="189" t="s">
        <v>13</v>
      </c>
      <c r="C253" s="190" t="s">
        <v>22</v>
      </c>
      <c r="D253" s="191" t="s">
        <v>22</v>
      </c>
      <c r="E253" s="190" t="s">
        <v>21</v>
      </c>
      <c r="F253" s="198" t="s">
        <v>20</v>
      </c>
      <c r="G253" s="716"/>
      <c r="H253" s="717"/>
      <c r="I253" s="717"/>
      <c r="J253" s="717"/>
      <c r="K253" s="717"/>
      <c r="L253" s="717"/>
      <c r="M253" s="716" t="s">
        <v>107</v>
      </c>
      <c r="N253" s="718"/>
      <c r="O253" s="716" t="s">
        <v>111</v>
      </c>
      <c r="P253" s="717"/>
      <c r="Q253" s="718"/>
      <c r="R253" s="787" t="s">
        <v>112</v>
      </c>
      <c r="S253" s="788"/>
      <c r="T253" s="788"/>
      <c r="U253" s="788"/>
      <c r="V253" s="789"/>
      <c r="W253" s="790" t="s">
        <v>109</v>
      </c>
      <c r="X253" s="791"/>
      <c r="Y253" s="792"/>
      <c r="Z253" s="716" t="s">
        <v>17</v>
      </c>
      <c r="AA253" s="717"/>
      <c r="AB253" s="718"/>
      <c r="AD253" s="182"/>
    </row>
    <row r="254" spans="2:30" s="175" customFormat="1" ht="12" customHeight="1" thickBot="1" x14ac:dyDescent="0.25">
      <c r="B254" s="189">
        <v>2020</v>
      </c>
      <c r="C254" s="199" t="s">
        <v>16</v>
      </c>
      <c r="D254" s="200" t="s">
        <v>15</v>
      </c>
      <c r="E254" s="190" t="s">
        <v>14</v>
      </c>
      <c r="F254" s="238" t="s">
        <v>14</v>
      </c>
      <c r="G254" s="734" t="s">
        <v>33</v>
      </c>
      <c r="H254" s="734"/>
      <c r="I254" s="734" t="s">
        <v>12</v>
      </c>
      <c r="J254" s="734"/>
      <c r="K254" s="734" t="s">
        <v>11</v>
      </c>
      <c r="L254" s="735"/>
      <c r="M254" s="256" t="s">
        <v>41</v>
      </c>
      <c r="N254" s="239" t="s">
        <v>9</v>
      </c>
      <c r="O254" s="192" t="s">
        <v>37</v>
      </c>
      <c r="P254" s="240" t="s">
        <v>8</v>
      </c>
      <c r="Q254" s="193" t="s">
        <v>7</v>
      </c>
      <c r="R254" s="192" t="s">
        <v>99</v>
      </c>
      <c r="S254" s="241" t="s">
        <v>100</v>
      </c>
      <c r="T254" s="241" t="s">
        <v>48</v>
      </c>
      <c r="U254" s="241" t="s">
        <v>104</v>
      </c>
      <c r="V254" s="239" t="s">
        <v>101</v>
      </c>
      <c r="W254" s="238" t="s">
        <v>37</v>
      </c>
      <c r="X254" s="255" t="s">
        <v>8</v>
      </c>
      <c r="Y254" s="242" t="s">
        <v>7</v>
      </c>
      <c r="Z254" s="238" t="s">
        <v>8</v>
      </c>
      <c r="AA254" s="255" t="s">
        <v>7</v>
      </c>
      <c r="AB254" s="242" t="s">
        <v>6</v>
      </c>
      <c r="AD254" s="182"/>
    </row>
    <row r="255" spans="2:30" s="175" customFormat="1" ht="12" customHeight="1" x14ac:dyDescent="0.2">
      <c r="B255" s="194">
        <v>44207</v>
      </c>
      <c r="C255" s="202">
        <v>0.49027777777777781</v>
      </c>
      <c r="D255" s="202">
        <v>0.625</v>
      </c>
      <c r="E255" s="203">
        <v>4</v>
      </c>
      <c r="F255" s="254">
        <v>120096</v>
      </c>
      <c r="G255" s="819" t="s">
        <v>335</v>
      </c>
      <c r="H255" s="819"/>
      <c r="I255" s="819" t="s">
        <v>150</v>
      </c>
      <c r="J255" s="819"/>
      <c r="K255" s="820" t="s">
        <v>362</v>
      </c>
      <c r="L255" s="821"/>
      <c r="M255" s="230">
        <v>47</v>
      </c>
      <c r="N255" s="213" t="s">
        <v>32</v>
      </c>
      <c r="O255" s="243">
        <v>17930</v>
      </c>
      <c r="P255" s="219">
        <f t="shared" ref="P255:P275" si="117">+O255/2.2</f>
        <v>8149.9999999999991</v>
      </c>
      <c r="Q255" s="233">
        <f>+P255/1000</f>
        <v>8.1499999999999986</v>
      </c>
      <c r="R255" s="232">
        <v>17930</v>
      </c>
      <c r="S255" s="234"/>
      <c r="T255" s="234"/>
      <c r="U255" s="234"/>
      <c r="V255" s="235"/>
      <c r="W255" s="243">
        <f t="shared" ref="W255:W275" si="118">+V255+U255+T255+S255+R255</f>
        <v>17930</v>
      </c>
      <c r="X255" s="207">
        <f t="shared" ref="X255:X275" si="119">+W255/2.2</f>
        <v>8149.9999999999991</v>
      </c>
      <c r="Y255" s="233">
        <f t="shared" ref="Y255:Y275" si="120">+X255/1000</f>
        <v>8.1499999999999986</v>
      </c>
      <c r="Z255" s="236">
        <f t="shared" ref="Z255:Z275" si="121">+X255-P255</f>
        <v>0</v>
      </c>
      <c r="AA255" s="220">
        <f t="shared" ref="AA255:AA275" si="122">+Y255-Q255</f>
        <v>0</v>
      </c>
      <c r="AB255" s="237">
        <f t="shared" ref="AB255:AB267" si="123">+AA255/Q255</f>
        <v>0</v>
      </c>
      <c r="AD255" s="182"/>
    </row>
    <row r="256" spans="2:30" s="175" customFormat="1" ht="12" customHeight="1" x14ac:dyDescent="0.2">
      <c r="B256" s="194">
        <v>44207</v>
      </c>
      <c r="C256" s="195">
        <v>0.57916666666666672</v>
      </c>
      <c r="D256" s="195">
        <v>0.6381944444444444</v>
      </c>
      <c r="E256" s="258">
        <v>4</v>
      </c>
      <c r="F256" s="252">
        <v>3217</v>
      </c>
      <c r="G256" s="701" t="s">
        <v>364</v>
      </c>
      <c r="H256" s="701"/>
      <c r="I256" s="701" t="s">
        <v>308</v>
      </c>
      <c r="J256" s="701"/>
      <c r="K256" s="702" t="s">
        <v>49</v>
      </c>
      <c r="L256" s="703"/>
      <c r="M256" s="212">
        <v>40</v>
      </c>
      <c r="N256" s="213" t="s">
        <v>32</v>
      </c>
      <c r="O256" s="244">
        <v>16817</v>
      </c>
      <c r="P256" s="207">
        <f t="shared" si="117"/>
        <v>7644.0909090909081</v>
      </c>
      <c r="Q256" s="208">
        <f>+P256/1000</f>
        <v>7.6440909090909077</v>
      </c>
      <c r="R256" s="204">
        <v>16817</v>
      </c>
      <c r="S256" s="205"/>
      <c r="T256" s="205"/>
      <c r="U256" s="205"/>
      <c r="V256" s="206">
        <v>431</v>
      </c>
      <c r="W256" s="244">
        <f t="shared" si="118"/>
        <v>17248</v>
      </c>
      <c r="X256" s="207">
        <f t="shared" si="119"/>
        <v>7839.9999999999991</v>
      </c>
      <c r="Y256" s="208">
        <f t="shared" si="120"/>
        <v>7.839999999999999</v>
      </c>
      <c r="Z256" s="209">
        <f t="shared" si="121"/>
        <v>195.90909090909099</v>
      </c>
      <c r="AA256" s="210">
        <f t="shared" si="122"/>
        <v>0.19590909090909125</v>
      </c>
      <c r="AB256" s="211">
        <f t="shared" si="123"/>
        <v>2.5628827971695359E-2</v>
      </c>
      <c r="AD256" s="182"/>
    </row>
    <row r="257" spans="2:32" s="175" customFormat="1" ht="12" customHeight="1" x14ac:dyDescent="0.2">
      <c r="B257" s="194">
        <v>44207</v>
      </c>
      <c r="C257" s="195">
        <v>0.5805555555555556</v>
      </c>
      <c r="D257" s="195">
        <v>0.65138888888888891</v>
      </c>
      <c r="E257" s="258">
        <v>3</v>
      </c>
      <c r="F257" s="252">
        <v>120097</v>
      </c>
      <c r="G257" s="701" t="s">
        <v>335</v>
      </c>
      <c r="H257" s="701"/>
      <c r="I257" s="701" t="s">
        <v>336</v>
      </c>
      <c r="J257" s="701"/>
      <c r="K257" s="702" t="s">
        <v>365</v>
      </c>
      <c r="L257" s="703"/>
      <c r="M257" s="281">
        <v>53</v>
      </c>
      <c r="N257" s="282" t="s">
        <v>52</v>
      </c>
      <c r="O257" s="244">
        <v>12188</v>
      </c>
      <c r="P257" s="207">
        <f t="shared" si="117"/>
        <v>5540</v>
      </c>
      <c r="Q257" s="208">
        <f>+P257/1000</f>
        <v>5.54</v>
      </c>
      <c r="R257" s="204">
        <v>10188</v>
      </c>
      <c r="S257" s="205">
        <v>2000</v>
      </c>
      <c r="T257" s="205"/>
      <c r="U257" s="205"/>
      <c r="V257" s="206"/>
      <c r="W257" s="244">
        <f t="shared" si="118"/>
        <v>12188</v>
      </c>
      <c r="X257" s="207">
        <f t="shared" si="119"/>
        <v>5540</v>
      </c>
      <c r="Y257" s="208">
        <f t="shared" si="120"/>
        <v>5.54</v>
      </c>
      <c r="Z257" s="209">
        <f t="shared" si="121"/>
        <v>0</v>
      </c>
      <c r="AA257" s="210">
        <f t="shared" si="122"/>
        <v>0</v>
      </c>
      <c r="AB257" s="211">
        <f t="shared" si="123"/>
        <v>0</v>
      </c>
      <c r="AD257" s="182"/>
    </row>
    <row r="258" spans="2:32" s="175" customFormat="1" ht="12" customHeight="1" x14ac:dyDescent="0.2">
      <c r="B258" s="194">
        <v>44207</v>
      </c>
      <c r="C258" s="195">
        <v>0.62986111111111109</v>
      </c>
      <c r="D258" s="195">
        <v>0.67569444444444438</v>
      </c>
      <c r="E258" s="258">
        <v>3</v>
      </c>
      <c r="F258" s="252">
        <v>26303</v>
      </c>
      <c r="G258" s="701" t="s">
        <v>321</v>
      </c>
      <c r="H258" s="701"/>
      <c r="I258" s="701" t="s">
        <v>367</v>
      </c>
      <c r="J258" s="701"/>
      <c r="K258" s="702" t="s">
        <v>325</v>
      </c>
      <c r="L258" s="703"/>
      <c r="M258" s="212">
        <v>38</v>
      </c>
      <c r="N258" s="213" t="s">
        <v>32</v>
      </c>
      <c r="O258" s="244">
        <v>9834</v>
      </c>
      <c r="P258" s="207">
        <f t="shared" si="117"/>
        <v>4470</v>
      </c>
      <c r="Q258" s="208">
        <f>+P258/1000</f>
        <v>4.47</v>
      </c>
      <c r="R258" s="204">
        <v>9534</v>
      </c>
      <c r="S258" s="205">
        <v>300</v>
      </c>
      <c r="T258" s="205"/>
      <c r="U258" s="205"/>
      <c r="V258" s="206"/>
      <c r="W258" s="244">
        <f t="shared" si="118"/>
        <v>9834</v>
      </c>
      <c r="X258" s="207">
        <f t="shared" si="119"/>
        <v>4470</v>
      </c>
      <c r="Y258" s="208">
        <f t="shared" si="120"/>
        <v>4.47</v>
      </c>
      <c r="Z258" s="209">
        <f t="shared" si="121"/>
        <v>0</v>
      </c>
      <c r="AA258" s="210">
        <f t="shared" si="122"/>
        <v>0</v>
      </c>
      <c r="AB258" s="211">
        <f t="shared" si="123"/>
        <v>0</v>
      </c>
      <c r="AD258" s="182"/>
    </row>
    <row r="259" spans="2:32" s="175" customFormat="1" ht="12" customHeight="1" x14ac:dyDescent="0.2">
      <c r="B259" s="194">
        <v>44207</v>
      </c>
      <c r="C259" s="195">
        <v>0.63055555555555554</v>
      </c>
      <c r="D259" s="195">
        <v>0.64374999999999993</v>
      </c>
      <c r="E259" s="258">
        <v>4</v>
      </c>
      <c r="F259" s="252">
        <v>1408</v>
      </c>
      <c r="G259" s="701" t="s">
        <v>286</v>
      </c>
      <c r="H259" s="701"/>
      <c r="I259" s="701" t="s">
        <v>231</v>
      </c>
      <c r="J259" s="701"/>
      <c r="K259" s="702" t="s">
        <v>232</v>
      </c>
      <c r="L259" s="703"/>
      <c r="M259" s="212">
        <v>35</v>
      </c>
      <c r="N259" s="213" t="s">
        <v>32</v>
      </c>
      <c r="O259" s="244">
        <v>3500</v>
      </c>
      <c r="P259" s="207">
        <f t="shared" si="117"/>
        <v>1590.9090909090908</v>
      </c>
      <c r="Q259" s="208">
        <f t="shared" ref="Q259:Q275" si="124">+P259/1000</f>
        <v>1.5909090909090908</v>
      </c>
      <c r="R259" s="204">
        <v>3500</v>
      </c>
      <c r="S259" s="205"/>
      <c r="T259" s="205"/>
      <c r="U259" s="205"/>
      <c r="V259" s="206">
        <v>1670</v>
      </c>
      <c r="W259" s="244">
        <f t="shared" si="118"/>
        <v>5170</v>
      </c>
      <c r="X259" s="207">
        <f t="shared" si="119"/>
        <v>2350</v>
      </c>
      <c r="Y259" s="208">
        <f t="shared" si="120"/>
        <v>2.35</v>
      </c>
      <c r="Z259" s="209">
        <f t="shared" si="121"/>
        <v>759.09090909090924</v>
      </c>
      <c r="AA259" s="210">
        <f t="shared" si="122"/>
        <v>0.75909090909090926</v>
      </c>
      <c r="AB259" s="211">
        <f t="shared" si="123"/>
        <v>0.47714285714285726</v>
      </c>
      <c r="AD259" s="182"/>
    </row>
    <row r="260" spans="2:32" s="175" customFormat="1" ht="12" customHeight="1" x14ac:dyDescent="0.2">
      <c r="B260" s="194">
        <v>44207</v>
      </c>
      <c r="C260" s="195">
        <v>0.64583333333333337</v>
      </c>
      <c r="D260" s="195">
        <v>0.68194444444444446</v>
      </c>
      <c r="E260" s="258">
        <v>4</v>
      </c>
      <c r="F260" s="252">
        <v>26304</v>
      </c>
      <c r="G260" s="701" t="s">
        <v>50</v>
      </c>
      <c r="H260" s="701"/>
      <c r="I260" s="701" t="s">
        <v>368</v>
      </c>
      <c r="J260" s="701"/>
      <c r="K260" s="702" t="s">
        <v>235</v>
      </c>
      <c r="L260" s="703"/>
      <c r="M260" s="212">
        <v>39</v>
      </c>
      <c r="N260" s="213" t="s">
        <v>32</v>
      </c>
      <c r="O260" s="244">
        <v>8998</v>
      </c>
      <c r="P260" s="207">
        <f t="shared" si="117"/>
        <v>4089.9999999999995</v>
      </c>
      <c r="Q260" s="208">
        <f t="shared" si="124"/>
        <v>4.09</v>
      </c>
      <c r="R260" s="204">
        <v>8998</v>
      </c>
      <c r="S260" s="205"/>
      <c r="T260" s="205"/>
      <c r="U260" s="205"/>
      <c r="V260" s="206"/>
      <c r="W260" s="244">
        <f t="shared" si="118"/>
        <v>8998</v>
      </c>
      <c r="X260" s="207">
        <f t="shared" si="119"/>
        <v>4089.9999999999995</v>
      </c>
      <c r="Y260" s="208">
        <f t="shared" si="120"/>
        <v>4.09</v>
      </c>
      <c r="Z260" s="209">
        <f t="shared" si="121"/>
        <v>0</v>
      </c>
      <c r="AA260" s="210">
        <f t="shared" si="122"/>
        <v>0</v>
      </c>
      <c r="AB260" s="211">
        <f t="shared" si="123"/>
        <v>0</v>
      </c>
      <c r="AD260" s="182">
        <f>+AA260/Q260*100</f>
        <v>0</v>
      </c>
    </row>
    <row r="261" spans="2:32" s="175" customFormat="1" ht="12" customHeight="1" x14ac:dyDescent="0.2">
      <c r="B261" s="194">
        <v>44207</v>
      </c>
      <c r="C261" s="195">
        <v>0.65625</v>
      </c>
      <c r="D261" s="195">
        <v>0.75486111111111109</v>
      </c>
      <c r="E261" s="258">
        <v>3</v>
      </c>
      <c r="F261" s="252">
        <v>120100</v>
      </c>
      <c r="G261" s="701" t="s">
        <v>147</v>
      </c>
      <c r="H261" s="701"/>
      <c r="I261" s="701" t="s">
        <v>148</v>
      </c>
      <c r="J261" s="701"/>
      <c r="K261" s="702" t="s">
        <v>339</v>
      </c>
      <c r="L261" s="703"/>
      <c r="M261" s="281">
        <v>81</v>
      </c>
      <c r="N261" s="282" t="s">
        <v>115</v>
      </c>
      <c r="O261" s="244">
        <v>11000</v>
      </c>
      <c r="P261" s="207">
        <f t="shared" si="117"/>
        <v>5000</v>
      </c>
      <c r="Q261" s="208">
        <f t="shared" si="124"/>
        <v>5</v>
      </c>
      <c r="R261" s="204">
        <v>10000</v>
      </c>
      <c r="S261" s="205">
        <v>1000</v>
      </c>
      <c r="T261" s="205"/>
      <c r="U261" s="205"/>
      <c r="V261" s="206"/>
      <c r="W261" s="244">
        <f t="shared" si="118"/>
        <v>11000</v>
      </c>
      <c r="X261" s="207">
        <f t="shared" si="119"/>
        <v>5000</v>
      </c>
      <c r="Y261" s="208">
        <f t="shared" si="120"/>
        <v>5</v>
      </c>
      <c r="Z261" s="209">
        <f t="shared" si="121"/>
        <v>0</v>
      </c>
      <c r="AA261" s="210">
        <f t="shared" si="122"/>
        <v>0</v>
      </c>
      <c r="AB261" s="211">
        <f t="shared" si="123"/>
        <v>0</v>
      </c>
      <c r="AD261" s="182"/>
    </row>
    <row r="262" spans="2:32" s="175" customFormat="1" ht="12" customHeight="1" x14ac:dyDescent="0.2">
      <c r="B262" s="194">
        <v>44207</v>
      </c>
      <c r="C262" s="195">
        <v>0.68819444444444444</v>
      </c>
      <c r="D262" s="195">
        <v>0.7402777777777777</v>
      </c>
      <c r="E262" s="258">
        <v>3</v>
      </c>
      <c r="F262" s="252">
        <v>120110</v>
      </c>
      <c r="G262" s="701" t="s">
        <v>147</v>
      </c>
      <c r="H262" s="701"/>
      <c r="I262" s="701" t="s">
        <v>370</v>
      </c>
      <c r="J262" s="701"/>
      <c r="K262" s="702" t="s">
        <v>371</v>
      </c>
      <c r="L262" s="703"/>
      <c r="M262" s="212">
        <v>44</v>
      </c>
      <c r="N262" s="213" t="s">
        <v>32</v>
      </c>
      <c r="O262" s="244">
        <v>12848</v>
      </c>
      <c r="P262" s="207">
        <f t="shared" si="117"/>
        <v>5839.9999999999991</v>
      </c>
      <c r="Q262" s="208">
        <f t="shared" si="124"/>
        <v>5.839999999999999</v>
      </c>
      <c r="R262" s="204">
        <v>11848</v>
      </c>
      <c r="S262" s="205">
        <v>1000</v>
      </c>
      <c r="T262" s="205"/>
      <c r="U262" s="205"/>
      <c r="V262" s="206"/>
      <c r="W262" s="204">
        <f t="shared" si="118"/>
        <v>12848</v>
      </c>
      <c r="X262" s="207">
        <f t="shared" si="119"/>
        <v>5839.9999999999991</v>
      </c>
      <c r="Y262" s="208">
        <f t="shared" si="120"/>
        <v>5.839999999999999</v>
      </c>
      <c r="Z262" s="209">
        <f t="shared" si="121"/>
        <v>0</v>
      </c>
      <c r="AA262" s="210">
        <f t="shared" si="122"/>
        <v>0</v>
      </c>
      <c r="AB262" s="211">
        <f t="shared" si="123"/>
        <v>0</v>
      </c>
      <c r="AD262" s="182">
        <f>5840*2.2</f>
        <v>12848.000000000002</v>
      </c>
      <c r="AE262" s="175">
        <f>+AD262-1000</f>
        <v>11848.000000000002</v>
      </c>
    </row>
    <row r="263" spans="2:32" s="175" customFormat="1" ht="12" customHeight="1" x14ac:dyDescent="0.2">
      <c r="B263" s="194">
        <v>44207</v>
      </c>
      <c r="C263" s="195">
        <v>0.68958333333333333</v>
      </c>
      <c r="D263" s="195">
        <v>0.74236111111111114</v>
      </c>
      <c r="E263" s="258">
        <v>4</v>
      </c>
      <c r="F263" s="252">
        <v>9864</v>
      </c>
      <c r="G263" s="701" t="s">
        <v>256</v>
      </c>
      <c r="H263" s="701"/>
      <c r="I263" s="701" t="s">
        <v>372</v>
      </c>
      <c r="J263" s="701"/>
      <c r="K263" s="702" t="s">
        <v>244</v>
      </c>
      <c r="L263" s="703"/>
      <c r="M263" s="212">
        <v>37</v>
      </c>
      <c r="N263" s="213" t="s">
        <v>32</v>
      </c>
      <c r="O263" s="244">
        <v>9800</v>
      </c>
      <c r="P263" s="207">
        <f t="shared" si="117"/>
        <v>4454.545454545454</v>
      </c>
      <c r="Q263" s="208">
        <f t="shared" si="124"/>
        <v>4.4545454545454541</v>
      </c>
      <c r="R263" s="204">
        <v>9200</v>
      </c>
      <c r="S263" s="205">
        <v>600</v>
      </c>
      <c r="T263" s="205"/>
      <c r="U263" s="205"/>
      <c r="V263" s="206">
        <v>1244</v>
      </c>
      <c r="W263" s="204">
        <f t="shared" si="118"/>
        <v>11044</v>
      </c>
      <c r="X263" s="207">
        <f t="shared" si="119"/>
        <v>5020</v>
      </c>
      <c r="Y263" s="208">
        <f t="shared" si="120"/>
        <v>5.0199999999999996</v>
      </c>
      <c r="Z263" s="209">
        <f t="shared" si="121"/>
        <v>565.45454545454595</v>
      </c>
      <c r="AA263" s="210">
        <f t="shared" si="122"/>
        <v>0.56545454545454543</v>
      </c>
      <c r="AB263" s="211">
        <f t="shared" si="123"/>
        <v>0.12693877551020408</v>
      </c>
      <c r="AD263" s="182"/>
    </row>
    <row r="264" spans="2:32" s="175" customFormat="1" ht="12" customHeight="1" x14ac:dyDescent="0.2">
      <c r="B264" s="194">
        <v>44207</v>
      </c>
      <c r="C264" s="195">
        <v>0.74652777777777779</v>
      </c>
      <c r="D264" s="195">
        <v>0.79583333333333339</v>
      </c>
      <c r="E264" s="258">
        <v>4</v>
      </c>
      <c r="F264" s="315">
        <v>44315</v>
      </c>
      <c r="G264" s="701" t="s">
        <v>136</v>
      </c>
      <c r="H264" s="701"/>
      <c r="I264" s="701" t="s">
        <v>51</v>
      </c>
      <c r="J264" s="701"/>
      <c r="K264" s="702" t="s">
        <v>290</v>
      </c>
      <c r="L264" s="703"/>
      <c r="M264" s="212">
        <v>36</v>
      </c>
      <c r="N264" s="213" t="s">
        <v>32</v>
      </c>
      <c r="O264" s="244">
        <v>6124</v>
      </c>
      <c r="P264" s="207">
        <f t="shared" si="117"/>
        <v>2783.6363636363635</v>
      </c>
      <c r="Q264" s="208">
        <f t="shared" si="124"/>
        <v>2.7836363636363637</v>
      </c>
      <c r="R264" s="204">
        <v>5720</v>
      </c>
      <c r="S264" s="205"/>
      <c r="T264" s="205"/>
      <c r="U264" s="205"/>
      <c r="V264" s="206"/>
      <c r="W264" s="204">
        <f t="shared" si="118"/>
        <v>5720</v>
      </c>
      <c r="X264" s="207">
        <f t="shared" si="119"/>
        <v>2600</v>
      </c>
      <c r="Y264" s="208">
        <f t="shared" si="120"/>
        <v>2.6</v>
      </c>
      <c r="Z264" s="209">
        <f t="shared" si="121"/>
        <v>-183.63636363636351</v>
      </c>
      <c r="AA264" s="210">
        <f t="shared" si="122"/>
        <v>-0.1836363636363636</v>
      </c>
      <c r="AB264" s="211">
        <f t="shared" si="123"/>
        <v>-6.596995427824949E-2</v>
      </c>
      <c r="AD264" s="182"/>
    </row>
    <row r="265" spans="2:32" s="175" customFormat="1" ht="12" customHeight="1" x14ac:dyDescent="0.25">
      <c r="B265" s="194">
        <v>44207</v>
      </c>
      <c r="C265" s="195">
        <v>0.74930555555555556</v>
      </c>
      <c r="D265" s="195">
        <v>0.81805555555555554</v>
      </c>
      <c r="E265" s="258">
        <v>4</v>
      </c>
      <c r="F265" s="315" t="s">
        <v>373</v>
      </c>
      <c r="G265" s="701" t="s">
        <v>139</v>
      </c>
      <c r="H265" s="701"/>
      <c r="I265" s="701" t="s">
        <v>343</v>
      </c>
      <c r="J265" s="701"/>
      <c r="K265" s="702" t="s">
        <v>344</v>
      </c>
      <c r="L265" s="703"/>
      <c r="M265" s="212">
        <v>40</v>
      </c>
      <c r="N265" s="213" t="s">
        <v>32</v>
      </c>
      <c r="O265" s="244">
        <v>9552</v>
      </c>
      <c r="P265" s="207">
        <f t="shared" si="117"/>
        <v>4341.8181818181811</v>
      </c>
      <c r="Q265" s="208">
        <f t="shared" si="124"/>
        <v>4.3418181818181809</v>
      </c>
      <c r="R265" s="204">
        <v>7500</v>
      </c>
      <c r="S265" s="205">
        <v>2052</v>
      </c>
      <c r="T265" s="205"/>
      <c r="U265" s="205"/>
      <c r="V265" s="206">
        <v>722</v>
      </c>
      <c r="W265" s="204">
        <f t="shared" si="118"/>
        <v>10274</v>
      </c>
      <c r="X265" s="207">
        <f t="shared" si="119"/>
        <v>4670</v>
      </c>
      <c r="Y265" s="208">
        <f t="shared" si="120"/>
        <v>4.67</v>
      </c>
      <c r="Z265" s="209">
        <f t="shared" si="121"/>
        <v>328.18181818181893</v>
      </c>
      <c r="AA265" s="210">
        <f t="shared" si="122"/>
        <v>0.32818181818181902</v>
      </c>
      <c r="AB265" s="211">
        <f t="shared" si="123"/>
        <v>7.5586264656616622E-2</v>
      </c>
    </row>
    <row r="266" spans="2:32" s="175" customFormat="1" ht="12" customHeight="1" x14ac:dyDescent="0.25">
      <c r="B266" s="194">
        <v>44207</v>
      </c>
      <c r="C266" s="195">
        <v>0.7729166666666667</v>
      </c>
      <c r="D266" s="195">
        <v>0.78680555555555554</v>
      </c>
      <c r="E266" s="258">
        <v>3</v>
      </c>
      <c r="F266" s="315">
        <v>120112</v>
      </c>
      <c r="G266" s="701" t="s">
        <v>147</v>
      </c>
      <c r="H266" s="701"/>
      <c r="I266" s="701" t="s">
        <v>346</v>
      </c>
      <c r="J266" s="701"/>
      <c r="K266" s="702" t="s">
        <v>153</v>
      </c>
      <c r="L266" s="703"/>
      <c r="M266" s="281">
        <v>51</v>
      </c>
      <c r="N266" s="282" t="s">
        <v>52</v>
      </c>
      <c r="O266" s="244">
        <v>11550</v>
      </c>
      <c r="P266" s="207">
        <f t="shared" si="117"/>
        <v>5250</v>
      </c>
      <c r="Q266" s="208">
        <f t="shared" si="124"/>
        <v>5.25</v>
      </c>
      <c r="R266" s="204">
        <v>9550</v>
      </c>
      <c r="S266" s="205">
        <v>2000</v>
      </c>
      <c r="T266" s="205"/>
      <c r="U266" s="205"/>
      <c r="V266" s="206"/>
      <c r="W266" s="204">
        <f t="shared" si="118"/>
        <v>11550</v>
      </c>
      <c r="X266" s="207">
        <f t="shared" si="119"/>
        <v>5250</v>
      </c>
      <c r="Y266" s="208">
        <f t="shared" si="120"/>
        <v>5.25</v>
      </c>
      <c r="Z266" s="209">
        <f t="shared" si="121"/>
        <v>0</v>
      </c>
      <c r="AA266" s="210">
        <f t="shared" si="122"/>
        <v>0</v>
      </c>
      <c r="AB266" s="211">
        <f t="shared" si="123"/>
        <v>0</v>
      </c>
    </row>
    <row r="267" spans="2:32" s="175" customFormat="1" ht="12" customHeight="1" x14ac:dyDescent="0.25">
      <c r="B267" s="194">
        <v>44207</v>
      </c>
      <c r="C267" s="195">
        <v>0.78125</v>
      </c>
      <c r="D267" s="195">
        <v>0.83819444444444446</v>
      </c>
      <c r="E267" s="258">
        <v>3</v>
      </c>
      <c r="F267" s="252">
        <v>26306</v>
      </c>
      <c r="G267" s="701" t="s">
        <v>50</v>
      </c>
      <c r="H267" s="701"/>
      <c r="I267" s="701" t="s">
        <v>53</v>
      </c>
      <c r="J267" s="701"/>
      <c r="K267" s="702" t="s">
        <v>378</v>
      </c>
      <c r="L267" s="703"/>
      <c r="M267" s="212">
        <v>46</v>
      </c>
      <c r="N267" s="213" t="s">
        <v>32</v>
      </c>
      <c r="O267" s="244">
        <v>12738</v>
      </c>
      <c r="P267" s="207">
        <f t="shared" si="117"/>
        <v>5789.9999999999991</v>
      </c>
      <c r="Q267" s="208">
        <f t="shared" si="124"/>
        <v>5.7899999999999991</v>
      </c>
      <c r="R267" s="204">
        <v>12738</v>
      </c>
      <c r="S267" s="205"/>
      <c r="T267" s="205"/>
      <c r="U267" s="205"/>
      <c r="V267" s="206"/>
      <c r="W267" s="204">
        <f t="shared" si="118"/>
        <v>12738</v>
      </c>
      <c r="X267" s="207">
        <f t="shared" si="119"/>
        <v>5789.9999999999991</v>
      </c>
      <c r="Y267" s="208">
        <f t="shared" si="120"/>
        <v>5.7899999999999991</v>
      </c>
      <c r="Z267" s="209">
        <f t="shared" si="121"/>
        <v>0</v>
      </c>
      <c r="AA267" s="210">
        <f t="shared" si="122"/>
        <v>0</v>
      </c>
      <c r="AB267" s="211">
        <f t="shared" si="123"/>
        <v>0</v>
      </c>
    </row>
    <row r="268" spans="2:32" s="175" customFormat="1" ht="12" customHeight="1" x14ac:dyDescent="0.25">
      <c r="B268" s="194">
        <v>44207</v>
      </c>
      <c r="C268" s="195">
        <v>0.7944444444444444</v>
      </c>
      <c r="D268" s="195">
        <v>0.83333333333333337</v>
      </c>
      <c r="E268" s="258">
        <v>4</v>
      </c>
      <c r="F268" s="252">
        <v>80922</v>
      </c>
      <c r="G268" s="701" t="s">
        <v>379</v>
      </c>
      <c r="H268" s="701"/>
      <c r="I268" s="701" t="s">
        <v>238</v>
      </c>
      <c r="J268" s="701"/>
      <c r="K268" s="702" t="s">
        <v>239</v>
      </c>
      <c r="L268" s="703"/>
      <c r="M268" s="212">
        <v>41</v>
      </c>
      <c r="N268" s="213" t="s">
        <v>32</v>
      </c>
      <c r="O268" s="244">
        <v>535</v>
      </c>
      <c r="P268" s="207">
        <f t="shared" si="117"/>
        <v>243.18181818181816</v>
      </c>
      <c r="Q268" s="208">
        <f t="shared" si="124"/>
        <v>0.24318181818181817</v>
      </c>
      <c r="R268" s="204">
        <v>218</v>
      </c>
      <c r="S268" s="205"/>
      <c r="T268" s="205"/>
      <c r="U268" s="205"/>
      <c r="V268" s="206"/>
      <c r="W268" s="204">
        <f t="shared" si="118"/>
        <v>218</v>
      </c>
      <c r="X268" s="691">
        <f>+(W268+W269)/2.2</f>
        <v>1949.9999999999998</v>
      </c>
      <c r="Y268" s="693">
        <f>+X268/1000</f>
        <v>1.9499999999999997</v>
      </c>
      <c r="Z268" s="695">
        <f>+X268-P268-P269</f>
        <v>-144.09090909090924</v>
      </c>
      <c r="AA268" s="697">
        <f>+Y268-Q268-Q269</f>
        <v>-0.14409090909090927</v>
      </c>
      <c r="AB268" s="699">
        <f>+AA268/SUM(Q268:Q269)</f>
        <v>-6.8808335142175048E-2</v>
      </c>
      <c r="AD268" s="175">
        <f>2350*2.2</f>
        <v>5170</v>
      </c>
      <c r="AE268" s="175">
        <v>3500</v>
      </c>
      <c r="AF268" s="175">
        <f>+AE268-AD268</f>
        <v>-1670</v>
      </c>
    </row>
    <row r="269" spans="2:32" s="175" customFormat="1" ht="12" customHeight="1" x14ac:dyDescent="0.25">
      <c r="B269" s="194">
        <v>44207</v>
      </c>
      <c r="C269" s="195">
        <v>0.7944444444444444</v>
      </c>
      <c r="D269" s="195">
        <v>0.83333333333333337</v>
      </c>
      <c r="E269" s="258">
        <v>4</v>
      </c>
      <c r="F269" s="315">
        <v>80922</v>
      </c>
      <c r="G269" s="701" t="s">
        <v>237</v>
      </c>
      <c r="H269" s="701"/>
      <c r="I269" s="701" t="s">
        <v>238</v>
      </c>
      <c r="J269" s="701"/>
      <c r="K269" s="702" t="s">
        <v>239</v>
      </c>
      <c r="L269" s="703"/>
      <c r="M269" s="212">
        <v>45</v>
      </c>
      <c r="N269" s="213" t="s">
        <v>32</v>
      </c>
      <c r="O269" s="244">
        <v>4072</v>
      </c>
      <c r="P269" s="207">
        <f t="shared" ref="P269:P274" si="125">+O269/2.2</f>
        <v>1850.9090909090908</v>
      </c>
      <c r="Q269" s="208">
        <f t="shared" ref="Q269:Q274" si="126">+P269/1000</f>
        <v>1.8509090909090908</v>
      </c>
      <c r="R269" s="204"/>
      <c r="S269" s="205">
        <v>4072</v>
      </c>
      <c r="T269" s="205"/>
      <c r="U269" s="205"/>
      <c r="V269" s="206"/>
      <c r="W269" s="204">
        <f t="shared" ref="W269:W274" si="127">+V269+U269+T269+S269+R269</f>
        <v>4072</v>
      </c>
      <c r="X269" s="692"/>
      <c r="Y269" s="694"/>
      <c r="Z269" s="696"/>
      <c r="AA269" s="698"/>
      <c r="AB269" s="700"/>
    </row>
    <row r="270" spans="2:32" s="175" customFormat="1" ht="12" customHeight="1" x14ac:dyDescent="0.25">
      <c r="B270" s="194">
        <v>44207</v>
      </c>
      <c r="C270" s="195">
        <v>0.83194444444444438</v>
      </c>
      <c r="D270" s="195">
        <v>0.87361111111111101</v>
      </c>
      <c r="E270" s="258">
        <v>4</v>
      </c>
      <c r="F270" s="315">
        <v>26309</v>
      </c>
      <c r="G270" s="701" t="s">
        <v>50</v>
      </c>
      <c r="H270" s="701"/>
      <c r="I270" s="701" t="s">
        <v>308</v>
      </c>
      <c r="J270" s="701"/>
      <c r="K270" s="702" t="s">
        <v>49</v>
      </c>
      <c r="L270" s="703"/>
      <c r="M270" s="212">
        <v>37</v>
      </c>
      <c r="N270" s="213" t="s">
        <v>32</v>
      </c>
      <c r="O270" s="244">
        <v>17314</v>
      </c>
      <c r="P270" s="207">
        <f t="shared" si="125"/>
        <v>7869.9999999999991</v>
      </c>
      <c r="Q270" s="208">
        <f t="shared" si="126"/>
        <v>7.8699999999999992</v>
      </c>
      <c r="R270" s="204">
        <v>16614</v>
      </c>
      <c r="S270" s="205">
        <v>600</v>
      </c>
      <c r="T270" s="205"/>
      <c r="U270" s="205"/>
      <c r="V270" s="206">
        <v>100</v>
      </c>
      <c r="W270" s="204">
        <f t="shared" si="127"/>
        <v>17314</v>
      </c>
      <c r="X270" s="207">
        <f t="shared" ref="X270:X274" si="128">+W270/2.2</f>
        <v>7869.9999999999991</v>
      </c>
      <c r="Y270" s="208">
        <f t="shared" ref="Y270:Y274" si="129">+X270/1000</f>
        <v>7.8699999999999992</v>
      </c>
      <c r="Z270" s="209">
        <f t="shared" ref="Z270:Z274" si="130">+X270-P270</f>
        <v>0</v>
      </c>
      <c r="AA270" s="210">
        <f t="shared" ref="AA270:AA274" si="131">+Y270-Q270</f>
        <v>0</v>
      </c>
      <c r="AB270" s="211">
        <f t="shared" ref="AB270:AB274" si="132">+AA270/Q270</f>
        <v>0</v>
      </c>
    </row>
    <row r="271" spans="2:32" s="175" customFormat="1" ht="12" customHeight="1" x14ac:dyDescent="0.25">
      <c r="B271" s="194">
        <v>44207</v>
      </c>
      <c r="C271" s="195">
        <v>0.88958333333333339</v>
      </c>
      <c r="D271" s="195">
        <v>0.9784722222222223</v>
      </c>
      <c r="E271" s="258">
        <v>3</v>
      </c>
      <c r="F271" s="315">
        <v>4025</v>
      </c>
      <c r="G271" s="701" t="s">
        <v>145</v>
      </c>
      <c r="H271" s="701"/>
      <c r="I271" s="701" t="s">
        <v>381</v>
      </c>
      <c r="J271" s="701"/>
      <c r="K271" s="702" t="s">
        <v>272</v>
      </c>
      <c r="L271" s="703"/>
      <c r="M271" s="212">
        <v>35</v>
      </c>
      <c r="N271" s="213" t="s">
        <v>32</v>
      </c>
      <c r="O271" s="244">
        <v>10551.8</v>
      </c>
      <c r="P271" s="207">
        <f t="shared" si="125"/>
        <v>4796.2727272727261</v>
      </c>
      <c r="Q271" s="208">
        <f t="shared" si="126"/>
        <v>4.7962727272727257</v>
      </c>
      <c r="R271" s="204">
        <v>10551.8</v>
      </c>
      <c r="S271" s="205"/>
      <c r="T271" s="205"/>
      <c r="U271" s="205"/>
      <c r="V271" s="206">
        <v>470.2</v>
      </c>
      <c r="W271" s="204">
        <f t="shared" si="127"/>
        <v>11022</v>
      </c>
      <c r="X271" s="207">
        <f t="shared" si="128"/>
        <v>5010</v>
      </c>
      <c r="Y271" s="208">
        <f t="shared" si="129"/>
        <v>5.01</v>
      </c>
      <c r="Z271" s="209">
        <f t="shared" si="130"/>
        <v>213.72727272727388</v>
      </c>
      <c r="AA271" s="210">
        <f t="shared" si="131"/>
        <v>0.2137272727272741</v>
      </c>
      <c r="AB271" s="211">
        <f t="shared" si="132"/>
        <v>4.4561117534449399E-2</v>
      </c>
    </row>
    <row r="272" spans="2:32" s="175" customFormat="1" ht="12" customHeight="1" x14ac:dyDescent="0.25">
      <c r="B272" s="194">
        <v>44207</v>
      </c>
      <c r="C272" s="195">
        <v>0.89166666666666661</v>
      </c>
      <c r="D272" s="195">
        <v>0.93888888888888899</v>
      </c>
      <c r="E272" s="258">
        <v>3</v>
      </c>
      <c r="F272" s="315">
        <v>26310</v>
      </c>
      <c r="G272" s="701" t="s">
        <v>321</v>
      </c>
      <c r="H272" s="701"/>
      <c r="I272" s="701" t="s">
        <v>322</v>
      </c>
      <c r="J272" s="701"/>
      <c r="K272" s="702" t="s">
        <v>323</v>
      </c>
      <c r="L272" s="703"/>
      <c r="M272" s="212">
        <v>33</v>
      </c>
      <c r="N272" s="213" t="s">
        <v>32</v>
      </c>
      <c r="O272" s="244">
        <v>4070</v>
      </c>
      <c r="P272" s="207">
        <f t="shared" si="125"/>
        <v>1849.9999999999998</v>
      </c>
      <c r="Q272" s="208">
        <f t="shared" si="126"/>
        <v>1.8499999999999999</v>
      </c>
      <c r="R272" s="204">
        <v>910</v>
      </c>
      <c r="S272" s="205">
        <v>3160</v>
      </c>
      <c r="T272" s="205"/>
      <c r="U272" s="205"/>
      <c r="V272" s="206"/>
      <c r="W272" s="204">
        <f t="shared" si="127"/>
        <v>4070</v>
      </c>
      <c r="X272" s="207">
        <f t="shared" si="128"/>
        <v>1849.9999999999998</v>
      </c>
      <c r="Y272" s="208">
        <f t="shared" si="129"/>
        <v>1.8499999999999999</v>
      </c>
      <c r="Z272" s="209">
        <f t="shared" si="130"/>
        <v>0</v>
      </c>
      <c r="AA272" s="210">
        <f t="shared" si="131"/>
        <v>0</v>
      </c>
      <c r="AB272" s="211">
        <f t="shared" si="132"/>
        <v>0</v>
      </c>
    </row>
    <row r="273" spans="2:30" s="175" customFormat="1" ht="12" customHeight="1" x14ac:dyDescent="0.25">
      <c r="B273" s="194">
        <v>44207</v>
      </c>
      <c r="C273" s="195">
        <v>0.90694444444444444</v>
      </c>
      <c r="D273" s="195">
        <v>0.94097222222222221</v>
      </c>
      <c r="E273" s="258">
        <v>4</v>
      </c>
      <c r="F273" s="315">
        <v>26311</v>
      </c>
      <c r="G273" s="701" t="s">
        <v>50</v>
      </c>
      <c r="H273" s="701"/>
      <c r="I273" s="701" t="s">
        <v>231</v>
      </c>
      <c r="J273" s="701"/>
      <c r="K273" s="702" t="s">
        <v>232</v>
      </c>
      <c r="L273" s="703"/>
      <c r="M273" s="212">
        <v>38</v>
      </c>
      <c r="N273" s="213" t="s">
        <v>32</v>
      </c>
      <c r="O273" s="244">
        <v>11132</v>
      </c>
      <c r="P273" s="207">
        <f t="shared" si="125"/>
        <v>5060</v>
      </c>
      <c r="Q273" s="208">
        <f t="shared" si="126"/>
        <v>5.0599999999999996</v>
      </c>
      <c r="R273" s="204">
        <v>9532</v>
      </c>
      <c r="S273" s="205">
        <v>1500</v>
      </c>
      <c r="T273" s="205"/>
      <c r="U273" s="205"/>
      <c r="V273" s="206">
        <v>100</v>
      </c>
      <c r="W273" s="204">
        <f t="shared" si="127"/>
        <v>11132</v>
      </c>
      <c r="X273" s="207">
        <f t="shared" si="128"/>
        <v>5060</v>
      </c>
      <c r="Y273" s="208">
        <f t="shared" si="129"/>
        <v>5.0599999999999996</v>
      </c>
      <c r="Z273" s="209">
        <f t="shared" si="130"/>
        <v>0</v>
      </c>
      <c r="AA273" s="210">
        <f t="shared" si="131"/>
        <v>0</v>
      </c>
      <c r="AB273" s="211">
        <f t="shared" si="132"/>
        <v>0</v>
      </c>
    </row>
    <row r="274" spans="2:30" s="175" customFormat="1" ht="12" customHeight="1" x14ac:dyDescent="0.25">
      <c r="B274" s="194">
        <v>44208</v>
      </c>
      <c r="C274" s="195">
        <v>4.5833333333333337E-2</v>
      </c>
      <c r="D274" s="195">
        <v>0.1277777777777778</v>
      </c>
      <c r="E274" s="258">
        <v>4</v>
      </c>
      <c r="F274" s="252">
        <v>26312</v>
      </c>
      <c r="G274" s="701" t="s">
        <v>50</v>
      </c>
      <c r="H274" s="701"/>
      <c r="I274" s="701" t="s">
        <v>234</v>
      </c>
      <c r="J274" s="701"/>
      <c r="K274" s="702" t="s">
        <v>235</v>
      </c>
      <c r="L274" s="703"/>
      <c r="M274" s="212">
        <v>34</v>
      </c>
      <c r="N274" s="213" t="s">
        <v>32</v>
      </c>
      <c r="O274" s="244">
        <v>10780</v>
      </c>
      <c r="P274" s="207">
        <f t="shared" si="125"/>
        <v>4900</v>
      </c>
      <c r="Q274" s="208">
        <f t="shared" si="126"/>
        <v>4.9000000000000004</v>
      </c>
      <c r="R274" s="204">
        <v>10180</v>
      </c>
      <c r="S274" s="205">
        <v>600</v>
      </c>
      <c r="T274" s="205"/>
      <c r="U274" s="205"/>
      <c r="V274" s="206"/>
      <c r="W274" s="204">
        <f t="shared" si="127"/>
        <v>10780</v>
      </c>
      <c r="X274" s="207">
        <f t="shared" si="128"/>
        <v>4900</v>
      </c>
      <c r="Y274" s="208">
        <f t="shared" si="129"/>
        <v>4.9000000000000004</v>
      </c>
      <c r="Z274" s="209">
        <f t="shared" si="130"/>
        <v>0</v>
      </c>
      <c r="AA274" s="210">
        <f t="shared" si="131"/>
        <v>0</v>
      </c>
      <c r="AB274" s="211">
        <f t="shared" si="132"/>
        <v>0</v>
      </c>
    </row>
    <row r="275" spans="2:30" s="175" customFormat="1" ht="12" customHeight="1" thickBot="1" x14ac:dyDescent="0.3">
      <c r="B275" s="214"/>
      <c r="C275" s="215"/>
      <c r="D275" s="215"/>
      <c r="E275" s="216"/>
      <c r="F275" s="253"/>
      <c r="G275" s="759"/>
      <c r="H275" s="759"/>
      <c r="I275" s="759"/>
      <c r="J275" s="759"/>
      <c r="K275" s="744"/>
      <c r="L275" s="745"/>
      <c r="M275" s="217"/>
      <c r="N275" s="218"/>
      <c r="O275" s="222"/>
      <c r="P275" s="223">
        <f t="shared" si="117"/>
        <v>0</v>
      </c>
      <c r="Q275" s="224">
        <f t="shared" si="124"/>
        <v>0</v>
      </c>
      <c r="R275" s="222"/>
      <c r="S275" s="225"/>
      <c r="T275" s="225"/>
      <c r="U275" s="225"/>
      <c r="V275" s="226"/>
      <c r="W275" s="222">
        <f t="shared" si="118"/>
        <v>0</v>
      </c>
      <c r="X275" s="207">
        <f t="shared" si="119"/>
        <v>0</v>
      </c>
      <c r="Y275" s="224">
        <f t="shared" si="120"/>
        <v>0</v>
      </c>
      <c r="Z275" s="227">
        <f t="shared" si="121"/>
        <v>0</v>
      </c>
      <c r="AA275" s="228">
        <f t="shared" si="122"/>
        <v>0</v>
      </c>
      <c r="AB275" s="229" t="e">
        <f>+AA275/Q275</f>
        <v>#DIV/0!</v>
      </c>
    </row>
    <row r="276" spans="2:30" s="175" customFormat="1" ht="12" customHeight="1" x14ac:dyDescent="0.25">
      <c r="B276" s="736" t="s">
        <v>113</v>
      </c>
      <c r="C276" s="737"/>
      <c r="D276" s="737"/>
      <c r="E276" s="737"/>
      <c r="F276" s="737"/>
      <c r="G276" s="737"/>
      <c r="H276" s="737"/>
      <c r="I276" s="737"/>
      <c r="J276" s="737"/>
      <c r="K276" s="737"/>
      <c r="L276" s="737"/>
      <c r="M276" s="737"/>
      <c r="N276" s="738"/>
      <c r="O276" s="798">
        <f t="shared" ref="O276:AA276" si="133">SUM(O255:O275)</f>
        <v>201333.8</v>
      </c>
      <c r="P276" s="796">
        <f t="shared" si="133"/>
        <v>91515.363636363632</v>
      </c>
      <c r="Q276" s="800">
        <f t="shared" si="133"/>
        <v>91.515363636363631</v>
      </c>
      <c r="R276" s="723">
        <f t="shared" si="133"/>
        <v>181528.8</v>
      </c>
      <c r="S276" s="719">
        <f t="shared" si="133"/>
        <v>18884</v>
      </c>
      <c r="T276" s="719">
        <f t="shared" si="133"/>
        <v>0</v>
      </c>
      <c r="U276" s="719">
        <f t="shared" si="133"/>
        <v>0</v>
      </c>
      <c r="V276" s="721">
        <f t="shared" si="133"/>
        <v>4737.2</v>
      </c>
      <c r="W276" s="723">
        <f t="shared" si="133"/>
        <v>205150</v>
      </c>
      <c r="X276" s="796">
        <f t="shared" si="133"/>
        <v>93250</v>
      </c>
      <c r="Y276" s="802">
        <f t="shared" si="133"/>
        <v>93.250000000000014</v>
      </c>
      <c r="Z276" s="729">
        <f t="shared" si="133"/>
        <v>1734.6363636363662</v>
      </c>
      <c r="AA276" s="731">
        <f t="shared" si="133"/>
        <v>1.7346363636363662</v>
      </c>
      <c r="AB276" s="732">
        <f>+AA276/Q276</f>
        <v>1.8954591827105065E-2</v>
      </c>
    </row>
    <row r="277" spans="2:30" s="175" customFormat="1" ht="12" customHeight="1" thickBot="1" x14ac:dyDescent="0.3">
      <c r="B277" s="739"/>
      <c r="C277" s="740"/>
      <c r="D277" s="740"/>
      <c r="E277" s="740"/>
      <c r="F277" s="740"/>
      <c r="G277" s="740"/>
      <c r="H277" s="740"/>
      <c r="I277" s="740"/>
      <c r="J277" s="740"/>
      <c r="K277" s="740"/>
      <c r="L277" s="740"/>
      <c r="M277" s="740"/>
      <c r="N277" s="741"/>
      <c r="O277" s="799"/>
      <c r="P277" s="797"/>
      <c r="Q277" s="801"/>
      <c r="R277" s="724"/>
      <c r="S277" s="720"/>
      <c r="T277" s="720"/>
      <c r="U277" s="720"/>
      <c r="V277" s="722"/>
      <c r="W277" s="724"/>
      <c r="X277" s="797"/>
      <c r="Y277" s="801"/>
      <c r="Z277" s="730"/>
      <c r="AA277" s="720"/>
      <c r="AB277" s="733"/>
    </row>
    <row r="278" spans="2:30" s="175" customFormat="1" ht="12" customHeight="1" thickBot="1" x14ac:dyDescent="0.3">
      <c r="B278" s="196"/>
      <c r="C278" s="196"/>
      <c r="D278" s="196"/>
      <c r="E278" s="196"/>
      <c r="F278" s="196"/>
      <c r="G278" s="196"/>
      <c r="H278" s="196"/>
      <c r="I278" s="183"/>
      <c r="J278" s="183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</row>
    <row r="279" spans="2:30" s="175" customFormat="1" ht="12" customHeight="1" x14ac:dyDescent="0.25">
      <c r="B279" s="746" t="s">
        <v>114</v>
      </c>
      <c r="C279" s="747"/>
      <c r="D279" s="747"/>
      <c r="E279" s="747"/>
      <c r="F279" s="747"/>
      <c r="G279" s="747"/>
      <c r="H279" s="747"/>
      <c r="I279" s="747"/>
      <c r="J279" s="747"/>
      <c r="K279" s="747"/>
      <c r="L279" s="747"/>
      <c r="M279" s="747"/>
      <c r="N279" s="748"/>
      <c r="O279" s="752">
        <f>+O276+O244</f>
        <v>2078613.6</v>
      </c>
      <c r="P279" s="752"/>
      <c r="Q279" s="752">
        <f t="shared" ref="Q279:Y279" si="134">+Q276+Q244</f>
        <v>944.82436363636373</v>
      </c>
      <c r="R279" s="752">
        <f t="shared" si="134"/>
        <v>1729041.2</v>
      </c>
      <c r="S279" s="752">
        <f t="shared" si="134"/>
        <v>287289.2</v>
      </c>
      <c r="T279" s="752">
        <f t="shared" si="134"/>
        <v>11500</v>
      </c>
      <c r="U279" s="752">
        <f t="shared" si="134"/>
        <v>0</v>
      </c>
      <c r="V279" s="752">
        <f t="shared" si="134"/>
        <v>45251.6</v>
      </c>
      <c r="W279" s="752">
        <f t="shared" si="134"/>
        <v>2073082</v>
      </c>
      <c r="X279" s="752">
        <f t="shared" si="134"/>
        <v>942310</v>
      </c>
      <c r="Y279" s="752">
        <f t="shared" si="134"/>
        <v>942.31000000000006</v>
      </c>
      <c r="Z279" s="754"/>
      <c r="AA279" s="756">
        <f>+AA276</f>
        <v>1.7346363636363662</v>
      </c>
      <c r="AB279" s="757">
        <f>+AA279/Q279</f>
        <v>1.8359352599251757E-3</v>
      </c>
    </row>
    <row r="280" spans="2:30" s="175" customFormat="1" ht="12" customHeight="1" thickBot="1" x14ac:dyDescent="0.3">
      <c r="B280" s="749"/>
      <c r="C280" s="750"/>
      <c r="D280" s="750"/>
      <c r="E280" s="750"/>
      <c r="F280" s="750"/>
      <c r="G280" s="750"/>
      <c r="H280" s="750"/>
      <c r="I280" s="750"/>
      <c r="J280" s="750"/>
      <c r="K280" s="750"/>
      <c r="L280" s="750"/>
      <c r="M280" s="750"/>
      <c r="N280" s="751"/>
      <c r="O280" s="753"/>
      <c r="P280" s="753"/>
      <c r="Q280" s="753"/>
      <c r="R280" s="753"/>
      <c r="S280" s="753"/>
      <c r="T280" s="753"/>
      <c r="U280" s="753"/>
      <c r="V280" s="753"/>
      <c r="W280" s="753"/>
      <c r="X280" s="753"/>
      <c r="Y280" s="753"/>
      <c r="Z280" s="755"/>
      <c r="AA280" s="755"/>
      <c r="AB280" s="758"/>
    </row>
    <row r="282" spans="2:30" ht="13.5" thickBot="1" x14ac:dyDescent="0.25"/>
    <row r="283" spans="2:30" s="175" customFormat="1" ht="12" customHeight="1" x14ac:dyDescent="0.25">
      <c r="B283" s="760" t="s">
        <v>31</v>
      </c>
      <c r="C283" s="761"/>
      <c r="D283" s="761"/>
      <c r="E283" s="761"/>
      <c r="F283" s="761"/>
      <c r="G283" s="259" t="s">
        <v>30</v>
      </c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0"/>
      <c r="S283" s="260"/>
      <c r="T283" s="764" t="s">
        <v>29</v>
      </c>
      <c r="U283" s="765"/>
      <c r="V283" s="765"/>
      <c r="W283" s="765"/>
      <c r="X283" s="765"/>
      <c r="Y283" s="766"/>
      <c r="Z283" s="704" t="s">
        <v>39</v>
      </c>
      <c r="AA283" s="705"/>
      <c r="AB283" s="706"/>
    </row>
    <row r="284" spans="2:30" s="175" customFormat="1" ht="12" customHeight="1" x14ac:dyDescent="0.2">
      <c r="B284" s="762"/>
      <c r="C284" s="763"/>
      <c r="D284" s="763"/>
      <c r="E284" s="763"/>
      <c r="F284" s="763"/>
      <c r="G284" s="767" t="s">
        <v>25</v>
      </c>
      <c r="H284" s="768"/>
      <c r="I284" s="768"/>
      <c r="J284" s="768"/>
      <c r="K284" s="768"/>
      <c r="L284" s="768"/>
      <c r="M284" s="768"/>
      <c r="N284" s="768"/>
      <c r="O284" s="768"/>
      <c r="P284" s="768"/>
      <c r="Q284" s="768"/>
      <c r="R284" s="768"/>
      <c r="S284" s="769"/>
      <c r="T284" s="773">
        <v>44208</v>
      </c>
      <c r="U284" s="774"/>
      <c r="V284" s="774"/>
      <c r="W284" s="774"/>
      <c r="X284" s="774"/>
      <c r="Y284" s="775"/>
      <c r="Z284" s="707" t="s">
        <v>40</v>
      </c>
      <c r="AA284" s="708"/>
      <c r="AB284" s="709"/>
      <c r="AD284" s="182"/>
    </row>
    <row r="285" spans="2:30" s="175" customFormat="1" ht="12" customHeight="1" thickBot="1" x14ac:dyDescent="0.25">
      <c r="B285" s="779" t="s">
        <v>28</v>
      </c>
      <c r="C285" s="780"/>
      <c r="D285" s="780"/>
      <c r="E285" s="780"/>
      <c r="F285" s="780"/>
      <c r="G285" s="770"/>
      <c r="H285" s="771"/>
      <c r="I285" s="771"/>
      <c r="J285" s="771"/>
      <c r="K285" s="771"/>
      <c r="L285" s="771"/>
      <c r="M285" s="771"/>
      <c r="N285" s="771"/>
      <c r="O285" s="771"/>
      <c r="P285" s="771"/>
      <c r="Q285" s="771"/>
      <c r="R285" s="771"/>
      <c r="S285" s="772"/>
      <c r="T285" s="776"/>
      <c r="U285" s="777"/>
      <c r="V285" s="777"/>
      <c r="W285" s="777"/>
      <c r="X285" s="777"/>
      <c r="Y285" s="778"/>
      <c r="Z285" s="710"/>
      <c r="AA285" s="711"/>
      <c r="AB285" s="712"/>
      <c r="AD285" s="182"/>
    </row>
    <row r="286" spans="2:30" s="175" customFormat="1" ht="12" customHeight="1" thickBot="1" x14ac:dyDescent="0.25"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4"/>
      <c r="S286" s="185"/>
      <c r="T286" s="186"/>
      <c r="U286" s="187"/>
      <c r="V286" s="188"/>
      <c r="W286" s="188"/>
      <c r="X286" s="183"/>
      <c r="Y286" s="183"/>
      <c r="Z286" s="183"/>
      <c r="AA286" s="183"/>
      <c r="AB286" s="183"/>
      <c r="AD286" s="182"/>
    </row>
    <row r="287" spans="2:30" s="175" customFormat="1" ht="12" customHeight="1" thickBot="1" x14ac:dyDescent="0.25">
      <c r="B287" s="781" t="s">
        <v>27</v>
      </c>
      <c r="C287" s="782"/>
      <c r="D287" s="782"/>
      <c r="E287" s="783"/>
      <c r="F287" s="257" t="s">
        <v>26</v>
      </c>
      <c r="G287" s="713" t="s">
        <v>44</v>
      </c>
      <c r="H287" s="714"/>
      <c r="I287" s="714"/>
      <c r="J287" s="714"/>
      <c r="K287" s="714"/>
      <c r="L287" s="714"/>
      <c r="M287" s="713" t="s">
        <v>106</v>
      </c>
      <c r="N287" s="715"/>
      <c r="O287" s="713" t="s">
        <v>110</v>
      </c>
      <c r="P287" s="714"/>
      <c r="Q287" s="715"/>
      <c r="R287" s="784" t="s">
        <v>108</v>
      </c>
      <c r="S287" s="785"/>
      <c r="T287" s="785"/>
      <c r="U287" s="785"/>
      <c r="V287" s="785"/>
      <c r="W287" s="785"/>
      <c r="X287" s="785"/>
      <c r="Y287" s="786"/>
      <c r="Z287" s="713" t="s">
        <v>23</v>
      </c>
      <c r="AA287" s="714"/>
      <c r="AB287" s="715"/>
      <c r="AD287" s="182"/>
    </row>
    <row r="288" spans="2:30" s="175" customFormat="1" ht="12" customHeight="1" thickBot="1" x14ac:dyDescent="0.25">
      <c r="B288" s="189" t="s">
        <v>13</v>
      </c>
      <c r="C288" s="190" t="s">
        <v>22</v>
      </c>
      <c r="D288" s="191" t="s">
        <v>22</v>
      </c>
      <c r="E288" s="190" t="s">
        <v>21</v>
      </c>
      <c r="F288" s="198" t="s">
        <v>20</v>
      </c>
      <c r="G288" s="716"/>
      <c r="H288" s="717"/>
      <c r="I288" s="717"/>
      <c r="J288" s="717"/>
      <c r="K288" s="717"/>
      <c r="L288" s="717"/>
      <c r="M288" s="716" t="s">
        <v>107</v>
      </c>
      <c r="N288" s="718"/>
      <c r="O288" s="716" t="s">
        <v>111</v>
      </c>
      <c r="P288" s="717"/>
      <c r="Q288" s="718"/>
      <c r="R288" s="787" t="s">
        <v>112</v>
      </c>
      <c r="S288" s="788"/>
      <c r="T288" s="788"/>
      <c r="U288" s="788"/>
      <c r="V288" s="789"/>
      <c r="W288" s="790" t="s">
        <v>109</v>
      </c>
      <c r="X288" s="791"/>
      <c r="Y288" s="792"/>
      <c r="Z288" s="716" t="s">
        <v>17</v>
      </c>
      <c r="AA288" s="717"/>
      <c r="AB288" s="718"/>
      <c r="AD288" s="182"/>
    </row>
    <row r="289" spans="2:30" s="175" customFormat="1" ht="12" customHeight="1" thickBot="1" x14ac:dyDescent="0.25">
      <c r="B289" s="189">
        <v>2021</v>
      </c>
      <c r="C289" s="199" t="s">
        <v>16</v>
      </c>
      <c r="D289" s="200" t="s">
        <v>15</v>
      </c>
      <c r="E289" s="190" t="s">
        <v>14</v>
      </c>
      <c r="F289" s="238" t="s">
        <v>14</v>
      </c>
      <c r="G289" s="734" t="s">
        <v>33</v>
      </c>
      <c r="H289" s="734"/>
      <c r="I289" s="734" t="s">
        <v>12</v>
      </c>
      <c r="J289" s="734"/>
      <c r="K289" s="734" t="s">
        <v>11</v>
      </c>
      <c r="L289" s="735"/>
      <c r="M289" s="256" t="s">
        <v>41</v>
      </c>
      <c r="N289" s="239" t="s">
        <v>9</v>
      </c>
      <c r="O289" s="192" t="s">
        <v>37</v>
      </c>
      <c r="P289" s="240" t="s">
        <v>8</v>
      </c>
      <c r="Q289" s="193" t="s">
        <v>7</v>
      </c>
      <c r="R289" s="192" t="s">
        <v>99</v>
      </c>
      <c r="S289" s="241" t="s">
        <v>100</v>
      </c>
      <c r="T289" s="241" t="s">
        <v>48</v>
      </c>
      <c r="U289" s="241" t="s">
        <v>104</v>
      </c>
      <c r="V289" s="239" t="s">
        <v>101</v>
      </c>
      <c r="W289" s="238" t="s">
        <v>37</v>
      </c>
      <c r="X289" s="255" t="s">
        <v>8</v>
      </c>
      <c r="Y289" s="242" t="s">
        <v>7</v>
      </c>
      <c r="Z289" s="238" t="s">
        <v>8</v>
      </c>
      <c r="AA289" s="255" t="s">
        <v>7</v>
      </c>
      <c r="AB289" s="242" t="s">
        <v>6</v>
      </c>
      <c r="AD289" s="182"/>
    </row>
    <row r="290" spans="2:30" s="175" customFormat="1" ht="12" customHeight="1" x14ac:dyDescent="0.2">
      <c r="B290" s="194">
        <v>44208</v>
      </c>
      <c r="C290" s="202">
        <v>0.4291666666666667</v>
      </c>
      <c r="D290" s="202">
        <v>0.45555555555555555</v>
      </c>
      <c r="E290" s="203">
        <v>4</v>
      </c>
      <c r="F290" s="254">
        <v>26313</v>
      </c>
      <c r="G290" s="701" t="s">
        <v>50</v>
      </c>
      <c r="H290" s="701"/>
      <c r="I290" s="701" t="s">
        <v>231</v>
      </c>
      <c r="J290" s="701"/>
      <c r="K290" s="702" t="s">
        <v>232</v>
      </c>
      <c r="L290" s="703"/>
      <c r="M290" s="230">
        <v>41</v>
      </c>
      <c r="N290" s="213" t="s">
        <v>32</v>
      </c>
      <c r="O290" s="243">
        <v>4730</v>
      </c>
      <c r="P290" s="219">
        <f t="shared" ref="P290:P308" si="135">+O290/2.2</f>
        <v>2150</v>
      </c>
      <c r="Q290" s="233">
        <f>+P290/1000</f>
        <v>2.15</v>
      </c>
      <c r="R290" s="232">
        <v>4460</v>
      </c>
      <c r="S290" s="234">
        <v>240</v>
      </c>
      <c r="T290" s="234"/>
      <c r="U290" s="234"/>
      <c r="V290" s="235">
        <v>30</v>
      </c>
      <c r="W290" s="243">
        <f t="shared" ref="W290:W308" si="136">+V290+U290+T290+S290+R290</f>
        <v>4730</v>
      </c>
      <c r="X290" s="207">
        <f t="shared" ref="X290:X308" si="137">+W290/2.2</f>
        <v>2150</v>
      </c>
      <c r="Y290" s="233">
        <f t="shared" ref="Y290:Y308" si="138">+X290/1000</f>
        <v>2.15</v>
      </c>
      <c r="Z290" s="236">
        <f t="shared" ref="Z290:Z308" si="139">+X290-P290</f>
        <v>0</v>
      </c>
      <c r="AA290" s="220">
        <f t="shared" ref="AA290:AA308" si="140">+Y290-Q290</f>
        <v>0</v>
      </c>
      <c r="AB290" s="237">
        <f t="shared" ref="AB290:AB299" si="141">+AA290/Q290</f>
        <v>0</v>
      </c>
      <c r="AD290" s="182"/>
    </row>
    <row r="291" spans="2:30" s="175" customFormat="1" ht="12" customHeight="1" x14ac:dyDescent="0.2">
      <c r="B291" s="194">
        <v>44208</v>
      </c>
      <c r="C291" s="195">
        <v>0.47569444444444442</v>
      </c>
      <c r="D291" s="195">
        <v>0.56388888888888888</v>
      </c>
      <c r="E291" s="258">
        <v>4</v>
      </c>
      <c r="F291" s="252">
        <v>26314</v>
      </c>
      <c r="G291" s="701" t="s">
        <v>321</v>
      </c>
      <c r="H291" s="701"/>
      <c r="I291" s="701" t="s">
        <v>367</v>
      </c>
      <c r="J291" s="701"/>
      <c r="K291" s="702" t="s">
        <v>325</v>
      </c>
      <c r="L291" s="703"/>
      <c r="M291" s="212">
        <v>32</v>
      </c>
      <c r="N291" s="213" t="s">
        <v>32</v>
      </c>
      <c r="O291" s="244">
        <v>5676</v>
      </c>
      <c r="P291" s="207">
        <f t="shared" si="135"/>
        <v>2580</v>
      </c>
      <c r="Q291" s="208">
        <f>+P291/1000</f>
        <v>2.58</v>
      </c>
      <c r="R291" s="204">
        <v>5326</v>
      </c>
      <c r="S291" s="205">
        <v>300</v>
      </c>
      <c r="T291" s="205"/>
      <c r="U291" s="205"/>
      <c r="V291" s="206">
        <v>50</v>
      </c>
      <c r="W291" s="244">
        <f t="shared" si="136"/>
        <v>5676</v>
      </c>
      <c r="X291" s="207">
        <f t="shared" si="137"/>
        <v>2580</v>
      </c>
      <c r="Y291" s="208">
        <f t="shared" si="138"/>
        <v>2.58</v>
      </c>
      <c r="Z291" s="209">
        <f t="shared" si="139"/>
        <v>0</v>
      </c>
      <c r="AA291" s="210">
        <f t="shared" si="140"/>
        <v>0</v>
      </c>
      <c r="AB291" s="211">
        <f t="shared" si="141"/>
        <v>0</v>
      </c>
      <c r="AD291" s="182"/>
    </row>
    <row r="292" spans="2:30" s="175" customFormat="1" ht="12" customHeight="1" x14ac:dyDescent="0.2">
      <c r="B292" s="194">
        <v>44208</v>
      </c>
      <c r="C292" s="195">
        <v>0.48333333333333334</v>
      </c>
      <c r="D292" s="195">
        <v>0.55486111111111114</v>
      </c>
      <c r="E292" s="258">
        <v>4</v>
      </c>
      <c r="F292" s="252">
        <v>26315</v>
      </c>
      <c r="G292" s="701" t="s">
        <v>321</v>
      </c>
      <c r="H292" s="701"/>
      <c r="I292" s="701" t="s">
        <v>322</v>
      </c>
      <c r="J292" s="701"/>
      <c r="K292" s="702" t="s">
        <v>323</v>
      </c>
      <c r="L292" s="703"/>
      <c r="M292" s="212">
        <v>34</v>
      </c>
      <c r="N292" s="213" t="s">
        <v>32</v>
      </c>
      <c r="O292" s="244">
        <v>5896</v>
      </c>
      <c r="P292" s="207">
        <f t="shared" si="135"/>
        <v>2680</v>
      </c>
      <c r="Q292" s="208">
        <f>+P292/1000</f>
        <v>2.68</v>
      </c>
      <c r="R292" s="204">
        <v>5806</v>
      </c>
      <c r="S292" s="205">
        <v>60</v>
      </c>
      <c r="T292" s="205"/>
      <c r="U292" s="205"/>
      <c r="V292" s="206">
        <v>30</v>
      </c>
      <c r="W292" s="244">
        <f t="shared" si="136"/>
        <v>5896</v>
      </c>
      <c r="X292" s="207">
        <f t="shared" si="137"/>
        <v>2680</v>
      </c>
      <c r="Y292" s="208">
        <f t="shared" si="138"/>
        <v>2.68</v>
      </c>
      <c r="Z292" s="209">
        <f t="shared" si="139"/>
        <v>0</v>
      </c>
      <c r="AA292" s="210">
        <f t="shared" si="140"/>
        <v>0</v>
      </c>
      <c r="AB292" s="211">
        <f t="shared" si="141"/>
        <v>0</v>
      </c>
      <c r="AD292" s="182"/>
    </row>
    <row r="293" spans="2:30" s="175" customFormat="1" ht="12" customHeight="1" x14ac:dyDescent="0.2">
      <c r="B293" s="194">
        <v>44208</v>
      </c>
      <c r="C293" s="195">
        <v>0.48819444444444443</v>
      </c>
      <c r="D293" s="195">
        <v>0.52708333333333335</v>
      </c>
      <c r="E293" s="258">
        <v>3</v>
      </c>
      <c r="F293" s="252">
        <v>3232</v>
      </c>
      <c r="G293" s="701" t="s">
        <v>364</v>
      </c>
      <c r="H293" s="701"/>
      <c r="I293" s="701" t="s">
        <v>243</v>
      </c>
      <c r="J293" s="701"/>
      <c r="K293" s="702" t="s">
        <v>244</v>
      </c>
      <c r="L293" s="703"/>
      <c r="M293" s="212">
        <v>37</v>
      </c>
      <c r="N293" s="213" t="s">
        <v>32</v>
      </c>
      <c r="O293" s="244">
        <v>11250</v>
      </c>
      <c r="P293" s="207">
        <f t="shared" si="135"/>
        <v>5113.6363636363631</v>
      </c>
      <c r="Q293" s="208">
        <f>+P293/1000</f>
        <v>5.1136363636363633</v>
      </c>
      <c r="R293" s="204">
        <v>11032</v>
      </c>
      <c r="S293" s="205">
        <v>218</v>
      </c>
      <c r="T293" s="205"/>
      <c r="U293" s="205"/>
      <c r="V293" s="206">
        <v>322</v>
      </c>
      <c r="W293" s="244">
        <f t="shared" si="136"/>
        <v>11572</v>
      </c>
      <c r="X293" s="207">
        <f t="shared" si="137"/>
        <v>5260</v>
      </c>
      <c r="Y293" s="208">
        <f t="shared" si="138"/>
        <v>5.26</v>
      </c>
      <c r="Z293" s="209">
        <f t="shared" si="139"/>
        <v>146.36363636363694</v>
      </c>
      <c r="AA293" s="210">
        <f t="shared" si="140"/>
        <v>0.14636363636363647</v>
      </c>
      <c r="AB293" s="211">
        <f t="shared" si="141"/>
        <v>2.8622222222222247E-2</v>
      </c>
      <c r="AD293" s="182"/>
    </row>
    <row r="294" spans="2:30" s="175" customFormat="1" ht="12" customHeight="1" x14ac:dyDescent="0.2">
      <c r="B294" s="194">
        <v>44208</v>
      </c>
      <c r="C294" s="195">
        <v>0.52916666666666667</v>
      </c>
      <c r="D294" s="195">
        <v>0.57847222222222217</v>
      </c>
      <c r="E294" s="258">
        <v>3</v>
      </c>
      <c r="F294" s="252">
        <v>3233</v>
      </c>
      <c r="G294" s="701" t="s">
        <v>364</v>
      </c>
      <c r="H294" s="701"/>
      <c r="I294" s="701" t="s">
        <v>53</v>
      </c>
      <c r="J294" s="701"/>
      <c r="K294" s="702" t="s">
        <v>378</v>
      </c>
      <c r="L294" s="703"/>
      <c r="M294" s="212">
        <v>38</v>
      </c>
      <c r="N294" s="213" t="s">
        <v>32</v>
      </c>
      <c r="O294" s="244">
        <v>17927</v>
      </c>
      <c r="P294" s="207">
        <f t="shared" si="135"/>
        <v>8148.6363636363631</v>
      </c>
      <c r="Q294" s="208">
        <f t="shared" ref="Q294:Q308" si="142">+P294/1000</f>
        <v>8.1486363636363635</v>
      </c>
      <c r="R294" s="204">
        <v>17927</v>
      </c>
      <c r="S294" s="205"/>
      <c r="T294" s="205"/>
      <c r="U294" s="205"/>
      <c r="V294" s="206">
        <v>641</v>
      </c>
      <c r="W294" s="244">
        <f t="shared" si="136"/>
        <v>18568</v>
      </c>
      <c r="X294" s="207">
        <f t="shared" si="137"/>
        <v>8440</v>
      </c>
      <c r="Y294" s="208">
        <f t="shared" si="138"/>
        <v>8.44</v>
      </c>
      <c r="Z294" s="209">
        <f t="shared" si="139"/>
        <v>291.36363636363694</v>
      </c>
      <c r="AA294" s="210">
        <f t="shared" si="140"/>
        <v>0.29136363636363605</v>
      </c>
      <c r="AB294" s="211">
        <f t="shared" si="141"/>
        <v>3.5756122050538255E-2</v>
      </c>
      <c r="AD294" s="182"/>
    </row>
    <row r="295" spans="2:30" s="175" customFormat="1" ht="12" customHeight="1" x14ac:dyDescent="0.2">
      <c r="B295" s="194">
        <v>44208</v>
      </c>
      <c r="C295" s="195">
        <v>0.60625000000000007</v>
      </c>
      <c r="D295" s="195">
        <v>0.63750000000000007</v>
      </c>
      <c r="E295" s="258">
        <v>3</v>
      </c>
      <c r="F295" s="252">
        <v>26316</v>
      </c>
      <c r="G295" s="701" t="s">
        <v>50</v>
      </c>
      <c r="H295" s="701"/>
      <c r="I295" s="701" t="s">
        <v>229</v>
      </c>
      <c r="J295" s="701"/>
      <c r="K295" s="702" t="s">
        <v>242</v>
      </c>
      <c r="L295" s="703"/>
      <c r="M295" s="212">
        <v>35</v>
      </c>
      <c r="N295" s="213" t="s">
        <v>32</v>
      </c>
      <c r="O295" s="244">
        <v>12694</v>
      </c>
      <c r="P295" s="207">
        <f t="shared" si="135"/>
        <v>5769.9999999999991</v>
      </c>
      <c r="Q295" s="208">
        <f t="shared" si="142"/>
        <v>5.7699999999999987</v>
      </c>
      <c r="R295" s="204">
        <v>12614</v>
      </c>
      <c r="S295" s="205"/>
      <c r="T295" s="205"/>
      <c r="U295" s="205"/>
      <c r="V295" s="206">
        <v>80</v>
      </c>
      <c r="W295" s="244">
        <f t="shared" si="136"/>
        <v>12694</v>
      </c>
      <c r="X295" s="207">
        <f t="shared" si="137"/>
        <v>5769.9999999999991</v>
      </c>
      <c r="Y295" s="208">
        <f t="shared" si="138"/>
        <v>5.7699999999999987</v>
      </c>
      <c r="Z295" s="209">
        <f t="shared" si="139"/>
        <v>0</v>
      </c>
      <c r="AA295" s="210">
        <f t="shared" si="140"/>
        <v>0</v>
      </c>
      <c r="AB295" s="211">
        <f t="shared" si="141"/>
        <v>0</v>
      </c>
      <c r="AD295" s="182"/>
    </row>
    <row r="296" spans="2:30" s="175" customFormat="1" ht="12" customHeight="1" x14ac:dyDescent="0.2">
      <c r="B296" s="194">
        <v>44208</v>
      </c>
      <c r="C296" s="195">
        <v>0.63194444444444442</v>
      </c>
      <c r="D296" s="195">
        <v>0.65208333333333335</v>
      </c>
      <c r="E296" s="258">
        <v>3</v>
      </c>
      <c r="F296" s="252">
        <v>26317</v>
      </c>
      <c r="G296" s="701" t="s">
        <v>50</v>
      </c>
      <c r="H296" s="701"/>
      <c r="I296" s="701" t="s">
        <v>231</v>
      </c>
      <c r="J296" s="701"/>
      <c r="K296" s="702" t="s">
        <v>232</v>
      </c>
      <c r="L296" s="703"/>
      <c r="M296" s="212">
        <v>39</v>
      </c>
      <c r="N296" s="213" t="s">
        <v>32</v>
      </c>
      <c r="O296" s="244">
        <v>11858</v>
      </c>
      <c r="P296" s="207">
        <f t="shared" si="135"/>
        <v>5390</v>
      </c>
      <c r="Q296" s="208">
        <f t="shared" si="142"/>
        <v>5.39</v>
      </c>
      <c r="R296" s="204">
        <v>11798</v>
      </c>
      <c r="S296" s="205"/>
      <c r="T296" s="205"/>
      <c r="U296" s="205"/>
      <c r="V296" s="206">
        <v>60</v>
      </c>
      <c r="W296" s="244">
        <f t="shared" si="136"/>
        <v>11858</v>
      </c>
      <c r="X296" s="207">
        <f t="shared" si="137"/>
        <v>5390</v>
      </c>
      <c r="Y296" s="208">
        <f t="shared" si="138"/>
        <v>5.39</v>
      </c>
      <c r="Z296" s="209">
        <f t="shared" si="139"/>
        <v>0</v>
      </c>
      <c r="AA296" s="210">
        <f t="shared" si="140"/>
        <v>0</v>
      </c>
      <c r="AB296" s="211">
        <f t="shared" si="141"/>
        <v>0</v>
      </c>
      <c r="AD296" s="182"/>
    </row>
    <row r="297" spans="2:30" s="175" customFormat="1" ht="12" customHeight="1" x14ac:dyDescent="0.2">
      <c r="B297" s="194">
        <v>44208</v>
      </c>
      <c r="C297" s="195">
        <v>0.7055555555555556</v>
      </c>
      <c r="D297" s="195">
        <v>0.8222222222222223</v>
      </c>
      <c r="E297" s="258">
        <v>4</v>
      </c>
      <c r="F297" s="315" t="s">
        <v>389</v>
      </c>
      <c r="G297" s="701" t="s">
        <v>139</v>
      </c>
      <c r="H297" s="701"/>
      <c r="I297" s="701" t="s">
        <v>388</v>
      </c>
      <c r="J297" s="701"/>
      <c r="K297" s="702" t="s">
        <v>258</v>
      </c>
      <c r="L297" s="703"/>
      <c r="M297" s="212">
        <v>37</v>
      </c>
      <c r="N297" s="213" t="s">
        <v>32</v>
      </c>
      <c r="O297" s="244">
        <v>11000</v>
      </c>
      <c r="P297" s="207">
        <f t="shared" si="135"/>
        <v>5000</v>
      </c>
      <c r="Q297" s="208">
        <f t="shared" si="142"/>
        <v>5</v>
      </c>
      <c r="R297" s="204">
        <v>10200</v>
      </c>
      <c r="S297" s="205">
        <v>800</v>
      </c>
      <c r="T297" s="205"/>
      <c r="U297" s="205"/>
      <c r="V297" s="206">
        <v>1540</v>
      </c>
      <c r="W297" s="204">
        <f t="shared" si="136"/>
        <v>12540</v>
      </c>
      <c r="X297" s="207">
        <f t="shared" si="137"/>
        <v>5699.9999999999991</v>
      </c>
      <c r="Y297" s="208">
        <f t="shared" si="138"/>
        <v>5.6999999999999993</v>
      </c>
      <c r="Z297" s="209">
        <f t="shared" si="139"/>
        <v>699.99999999999909</v>
      </c>
      <c r="AA297" s="210">
        <f t="shared" si="140"/>
        <v>0.69999999999999929</v>
      </c>
      <c r="AB297" s="211">
        <f t="shared" si="141"/>
        <v>0.13999999999999985</v>
      </c>
      <c r="AD297" s="182"/>
    </row>
    <row r="298" spans="2:30" s="175" customFormat="1" ht="12" customHeight="1" x14ac:dyDescent="0.2">
      <c r="B298" s="194">
        <v>44208</v>
      </c>
      <c r="C298" s="195">
        <v>0.71319444444444446</v>
      </c>
      <c r="D298" s="195">
        <v>0.74583333333333324</v>
      </c>
      <c r="E298" s="258">
        <v>3</v>
      </c>
      <c r="F298" s="252">
        <v>26318</v>
      </c>
      <c r="G298" s="701" t="s">
        <v>50</v>
      </c>
      <c r="H298" s="701"/>
      <c r="I298" s="701" t="s">
        <v>247</v>
      </c>
      <c r="J298" s="701"/>
      <c r="K298" s="702" t="s">
        <v>248</v>
      </c>
      <c r="L298" s="703"/>
      <c r="M298" s="212">
        <v>39</v>
      </c>
      <c r="N298" s="213" t="s">
        <v>32</v>
      </c>
      <c r="O298" s="244">
        <v>12034</v>
      </c>
      <c r="P298" s="207">
        <f t="shared" si="135"/>
        <v>5470</v>
      </c>
      <c r="Q298" s="208">
        <f t="shared" si="142"/>
        <v>5.47</v>
      </c>
      <c r="R298" s="204">
        <v>11184</v>
      </c>
      <c r="S298" s="205">
        <v>800</v>
      </c>
      <c r="T298" s="205"/>
      <c r="U298" s="205"/>
      <c r="V298" s="206">
        <v>50</v>
      </c>
      <c r="W298" s="204">
        <f t="shared" si="136"/>
        <v>12034</v>
      </c>
      <c r="X298" s="207">
        <f t="shared" si="137"/>
        <v>5470</v>
      </c>
      <c r="Y298" s="208">
        <f t="shared" si="138"/>
        <v>5.47</v>
      </c>
      <c r="Z298" s="209">
        <f t="shared" si="139"/>
        <v>0</v>
      </c>
      <c r="AA298" s="210">
        <f t="shared" si="140"/>
        <v>0</v>
      </c>
      <c r="AB298" s="211">
        <f t="shared" si="141"/>
        <v>0</v>
      </c>
      <c r="AD298" s="182"/>
    </row>
    <row r="299" spans="2:30" s="175" customFormat="1" ht="12" customHeight="1" x14ac:dyDescent="0.2">
      <c r="B299" s="194">
        <v>44208</v>
      </c>
      <c r="C299" s="195">
        <v>0.71736111111111101</v>
      </c>
      <c r="D299" s="195">
        <v>0.74791666666666667</v>
      </c>
      <c r="E299" s="258">
        <v>4</v>
      </c>
      <c r="F299" s="252">
        <v>26319</v>
      </c>
      <c r="G299" s="701" t="s">
        <v>50</v>
      </c>
      <c r="H299" s="701"/>
      <c r="I299" s="701" t="s">
        <v>243</v>
      </c>
      <c r="J299" s="701"/>
      <c r="K299" s="702" t="s">
        <v>244</v>
      </c>
      <c r="L299" s="703"/>
      <c r="M299" s="212">
        <v>41</v>
      </c>
      <c r="N299" s="213" t="s">
        <v>32</v>
      </c>
      <c r="O299" s="244">
        <v>11550</v>
      </c>
      <c r="P299" s="207">
        <f t="shared" si="135"/>
        <v>5250</v>
      </c>
      <c r="Q299" s="208">
        <f t="shared" si="142"/>
        <v>5.25</v>
      </c>
      <c r="R299" s="204">
        <v>11100</v>
      </c>
      <c r="S299" s="205">
        <v>400</v>
      </c>
      <c r="T299" s="205"/>
      <c r="U299" s="205"/>
      <c r="V299" s="206">
        <v>50</v>
      </c>
      <c r="W299" s="204">
        <f t="shared" si="136"/>
        <v>11550</v>
      </c>
      <c r="X299" s="207">
        <f t="shared" si="137"/>
        <v>5250</v>
      </c>
      <c r="Y299" s="208">
        <f t="shared" si="138"/>
        <v>5.25</v>
      </c>
      <c r="Z299" s="209">
        <f t="shared" si="139"/>
        <v>0</v>
      </c>
      <c r="AA299" s="210">
        <f t="shared" si="140"/>
        <v>0</v>
      </c>
      <c r="AB299" s="211">
        <f t="shared" si="141"/>
        <v>0</v>
      </c>
      <c r="AD299" s="182"/>
    </row>
    <row r="300" spans="2:30" s="175" customFormat="1" ht="12" customHeight="1" x14ac:dyDescent="0.25">
      <c r="B300" s="194">
        <v>44208</v>
      </c>
      <c r="C300" s="195">
        <v>0.82013888888888886</v>
      </c>
      <c r="D300" s="195">
        <v>0.84097222222222223</v>
      </c>
      <c r="E300" s="258">
        <v>4</v>
      </c>
      <c r="F300" s="252">
        <v>26321</v>
      </c>
      <c r="G300" s="701" t="s">
        <v>273</v>
      </c>
      <c r="H300" s="701"/>
      <c r="I300" s="701" t="s">
        <v>140</v>
      </c>
      <c r="J300" s="701"/>
      <c r="K300" s="702" t="s">
        <v>141</v>
      </c>
      <c r="L300" s="703"/>
      <c r="M300" s="212">
        <v>42</v>
      </c>
      <c r="N300" s="213" t="s">
        <v>32</v>
      </c>
      <c r="O300" s="244">
        <v>664</v>
      </c>
      <c r="P300" s="207">
        <f t="shared" si="135"/>
        <v>301.81818181818181</v>
      </c>
      <c r="Q300" s="208">
        <f t="shared" si="142"/>
        <v>0.30181818181818182</v>
      </c>
      <c r="R300" s="204">
        <v>664</v>
      </c>
      <c r="S300" s="205"/>
      <c r="T300" s="205"/>
      <c r="U300" s="205"/>
      <c r="V300" s="206"/>
      <c r="W300" s="204">
        <f t="shared" si="136"/>
        <v>664</v>
      </c>
      <c r="X300" s="207">
        <f t="shared" si="137"/>
        <v>301.81818181818181</v>
      </c>
      <c r="Y300" s="812">
        <f>(X300+X301+X302)/1000</f>
        <v>2.8799999999999994</v>
      </c>
      <c r="Z300" s="806">
        <f>(X300+X301+X302)-P300-P301-P302</f>
        <v>0</v>
      </c>
      <c r="AA300" s="809">
        <f>(Y300+Y301+Y302)-Q300-Q301-Q302</f>
        <v>0</v>
      </c>
      <c r="AB300" s="815">
        <f>+AA300/SUM(Q300:Q302)</f>
        <v>0</v>
      </c>
    </row>
    <row r="301" spans="2:30" s="175" customFormat="1" ht="12" customHeight="1" x14ac:dyDescent="0.25">
      <c r="B301" s="194">
        <v>44208</v>
      </c>
      <c r="C301" s="195">
        <v>0.82013888888888886</v>
      </c>
      <c r="D301" s="195">
        <v>0.84097222222222223</v>
      </c>
      <c r="E301" s="258">
        <v>4</v>
      </c>
      <c r="F301" s="252">
        <v>914</v>
      </c>
      <c r="G301" s="701" t="s">
        <v>188</v>
      </c>
      <c r="H301" s="701"/>
      <c r="I301" s="701" t="s">
        <v>140</v>
      </c>
      <c r="J301" s="701"/>
      <c r="K301" s="702" t="s">
        <v>141</v>
      </c>
      <c r="L301" s="703"/>
      <c r="M301" s="281">
        <v>57</v>
      </c>
      <c r="N301" s="282" t="s">
        <v>52</v>
      </c>
      <c r="O301" s="244">
        <v>950</v>
      </c>
      <c r="P301" s="207">
        <f t="shared" si="135"/>
        <v>431.81818181818176</v>
      </c>
      <c r="Q301" s="208">
        <f t="shared" si="142"/>
        <v>0.43181818181818177</v>
      </c>
      <c r="R301" s="204"/>
      <c r="S301" s="205"/>
      <c r="T301" s="205"/>
      <c r="U301" s="205"/>
      <c r="V301" s="206">
        <v>950</v>
      </c>
      <c r="W301" s="204">
        <f t="shared" si="136"/>
        <v>950</v>
      </c>
      <c r="X301" s="207">
        <f t="shared" si="137"/>
        <v>431.81818181818176</v>
      </c>
      <c r="Y301" s="813"/>
      <c r="Z301" s="807"/>
      <c r="AA301" s="810"/>
      <c r="AB301" s="816"/>
    </row>
    <row r="302" spans="2:30" s="175" customFormat="1" ht="12" customHeight="1" x14ac:dyDescent="0.25">
      <c r="B302" s="194">
        <v>44208</v>
      </c>
      <c r="C302" s="195">
        <v>0.82013888888888886</v>
      </c>
      <c r="D302" s="195">
        <v>0.84097222222222223</v>
      </c>
      <c r="E302" s="258">
        <v>4</v>
      </c>
      <c r="F302" s="252">
        <v>44324</v>
      </c>
      <c r="G302" s="701" t="s">
        <v>270</v>
      </c>
      <c r="H302" s="701"/>
      <c r="I302" s="701" t="s">
        <v>140</v>
      </c>
      <c r="J302" s="701"/>
      <c r="K302" s="702" t="s">
        <v>141</v>
      </c>
      <c r="L302" s="703"/>
      <c r="M302" s="212">
        <v>49</v>
      </c>
      <c r="N302" s="213" t="s">
        <v>32</v>
      </c>
      <c r="O302" s="244">
        <v>4722</v>
      </c>
      <c r="P302" s="207">
        <f t="shared" si="135"/>
        <v>2146.363636363636</v>
      </c>
      <c r="Q302" s="208">
        <f t="shared" si="142"/>
        <v>2.146363636363636</v>
      </c>
      <c r="R302" s="204">
        <v>4722</v>
      </c>
      <c r="S302" s="205"/>
      <c r="T302" s="205"/>
      <c r="U302" s="205"/>
      <c r="V302" s="206"/>
      <c r="W302" s="204">
        <f t="shared" si="136"/>
        <v>4722</v>
      </c>
      <c r="X302" s="207">
        <f t="shared" si="137"/>
        <v>2146.363636363636</v>
      </c>
      <c r="Y302" s="814"/>
      <c r="Z302" s="808"/>
      <c r="AA302" s="811"/>
      <c r="AB302" s="817"/>
    </row>
    <row r="303" spans="2:30" s="175" customFormat="1" ht="12" customHeight="1" x14ac:dyDescent="0.25">
      <c r="B303" s="194">
        <v>44208</v>
      </c>
      <c r="C303" s="195">
        <v>0.8208333333333333</v>
      </c>
      <c r="D303" s="195">
        <v>0.8569444444444444</v>
      </c>
      <c r="E303" s="258">
        <v>4</v>
      </c>
      <c r="F303" s="315">
        <v>26322</v>
      </c>
      <c r="G303" s="701" t="s">
        <v>50</v>
      </c>
      <c r="H303" s="701"/>
      <c r="I303" s="701" t="s">
        <v>53</v>
      </c>
      <c r="J303" s="701"/>
      <c r="K303" s="702" t="s">
        <v>49</v>
      </c>
      <c r="L303" s="703"/>
      <c r="M303" s="212">
        <v>40</v>
      </c>
      <c r="N303" s="213" t="s">
        <v>32</v>
      </c>
      <c r="O303" s="244">
        <v>17952</v>
      </c>
      <c r="P303" s="207">
        <f t="shared" ref="P303:P307" si="143">+O303/2.2</f>
        <v>8159.9999999999991</v>
      </c>
      <c r="Q303" s="208">
        <f t="shared" ref="Q303:Q307" si="144">+P303/1000</f>
        <v>8.1599999999999984</v>
      </c>
      <c r="R303" s="204">
        <v>16972</v>
      </c>
      <c r="S303" s="205">
        <v>900</v>
      </c>
      <c r="T303" s="205"/>
      <c r="U303" s="205"/>
      <c r="V303" s="206">
        <v>80</v>
      </c>
      <c r="W303" s="204">
        <f t="shared" ref="W303:W307" si="145">+V303+U303+T303+S303+R303</f>
        <v>17952</v>
      </c>
      <c r="X303" s="207">
        <f t="shared" ref="X303:X307" si="146">+W303/2.2</f>
        <v>8159.9999999999991</v>
      </c>
      <c r="Y303" s="208">
        <f t="shared" ref="Y303:Y307" si="147">+X303/1000</f>
        <v>8.1599999999999984</v>
      </c>
      <c r="Z303" s="209">
        <f t="shared" ref="Z303:Z307" si="148">+X303-P303</f>
        <v>0</v>
      </c>
      <c r="AA303" s="210">
        <f t="shared" ref="AA303:AA307" si="149">+Y303-Q303</f>
        <v>0</v>
      </c>
      <c r="AB303" s="211">
        <f t="shared" ref="AB303:AB307" si="150">+AA303/Q303</f>
        <v>0</v>
      </c>
    </row>
    <row r="304" spans="2:30" s="175" customFormat="1" ht="12" customHeight="1" x14ac:dyDescent="0.25">
      <c r="B304" s="194">
        <v>44208</v>
      </c>
      <c r="C304" s="195">
        <v>0.87986111111111109</v>
      </c>
      <c r="D304" s="195">
        <v>0.91388888888888886</v>
      </c>
      <c r="E304" s="258">
        <v>4</v>
      </c>
      <c r="F304" s="315">
        <v>26323</v>
      </c>
      <c r="G304" s="701" t="s">
        <v>50</v>
      </c>
      <c r="H304" s="701"/>
      <c r="I304" s="701" t="s">
        <v>231</v>
      </c>
      <c r="J304" s="701"/>
      <c r="K304" s="702" t="s">
        <v>232</v>
      </c>
      <c r="L304" s="703"/>
      <c r="M304" s="212">
        <v>38</v>
      </c>
      <c r="N304" s="213" t="s">
        <v>32</v>
      </c>
      <c r="O304" s="244">
        <v>11506</v>
      </c>
      <c r="P304" s="207">
        <f t="shared" si="143"/>
        <v>5230</v>
      </c>
      <c r="Q304" s="208">
        <f t="shared" si="144"/>
        <v>5.23</v>
      </c>
      <c r="R304" s="204">
        <v>9626</v>
      </c>
      <c r="S304" s="205">
        <v>1800</v>
      </c>
      <c r="T304" s="205"/>
      <c r="U304" s="205"/>
      <c r="V304" s="206">
        <v>80</v>
      </c>
      <c r="W304" s="204">
        <f t="shared" si="145"/>
        <v>11506</v>
      </c>
      <c r="X304" s="207">
        <f t="shared" si="146"/>
        <v>5230</v>
      </c>
      <c r="Y304" s="208">
        <f t="shared" si="147"/>
        <v>5.23</v>
      </c>
      <c r="Z304" s="209">
        <f t="shared" si="148"/>
        <v>0</v>
      </c>
      <c r="AA304" s="210">
        <f t="shared" si="149"/>
        <v>0</v>
      </c>
      <c r="AB304" s="211">
        <f t="shared" si="150"/>
        <v>0</v>
      </c>
    </row>
    <row r="305" spans="2:30" s="175" customFormat="1" ht="12" customHeight="1" x14ac:dyDescent="0.25">
      <c r="B305" s="194">
        <v>44208</v>
      </c>
      <c r="C305" s="195">
        <v>0.98888888888888893</v>
      </c>
      <c r="D305" s="195">
        <v>4.1666666666666664E-2</v>
      </c>
      <c r="E305" s="258">
        <v>3</v>
      </c>
      <c r="F305" s="315">
        <v>26325</v>
      </c>
      <c r="G305" s="701" t="s">
        <v>392</v>
      </c>
      <c r="H305" s="701"/>
      <c r="I305" s="701" t="s">
        <v>247</v>
      </c>
      <c r="J305" s="701"/>
      <c r="K305" s="702" t="s">
        <v>248</v>
      </c>
      <c r="L305" s="703"/>
      <c r="M305" s="212">
        <v>41</v>
      </c>
      <c r="N305" s="213" t="s">
        <v>32</v>
      </c>
      <c r="O305" s="244">
        <v>9658</v>
      </c>
      <c r="P305" s="207">
        <f t="shared" si="143"/>
        <v>4390</v>
      </c>
      <c r="Q305" s="208">
        <f t="shared" si="144"/>
        <v>4.3899999999999997</v>
      </c>
      <c r="R305" s="204">
        <v>8558</v>
      </c>
      <c r="S305" s="205">
        <v>1000</v>
      </c>
      <c r="T305" s="205"/>
      <c r="U305" s="205"/>
      <c r="V305" s="206">
        <v>100</v>
      </c>
      <c r="W305" s="204">
        <f t="shared" si="145"/>
        <v>9658</v>
      </c>
      <c r="X305" s="207">
        <f t="shared" si="146"/>
        <v>4390</v>
      </c>
      <c r="Y305" s="208">
        <f t="shared" si="147"/>
        <v>4.3899999999999997</v>
      </c>
      <c r="Z305" s="209">
        <f t="shared" si="148"/>
        <v>0</v>
      </c>
      <c r="AA305" s="210">
        <f t="shared" si="149"/>
        <v>0</v>
      </c>
      <c r="AB305" s="211">
        <f t="shared" si="150"/>
        <v>0</v>
      </c>
    </row>
    <row r="306" spans="2:30" s="175" customFormat="1" ht="12" customHeight="1" x14ac:dyDescent="0.25">
      <c r="B306" s="194">
        <v>44208</v>
      </c>
      <c r="C306" s="195">
        <v>0.99305555555555547</v>
      </c>
      <c r="D306" s="195">
        <v>4.3055555555555562E-2</v>
      </c>
      <c r="E306" s="258">
        <v>3</v>
      </c>
      <c r="F306" s="315">
        <v>26326</v>
      </c>
      <c r="G306" s="701" t="s">
        <v>392</v>
      </c>
      <c r="H306" s="701"/>
      <c r="I306" s="701" t="s">
        <v>393</v>
      </c>
      <c r="J306" s="701"/>
      <c r="K306" s="702" t="s">
        <v>394</v>
      </c>
      <c r="L306" s="703"/>
      <c r="M306" s="212">
        <v>46</v>
      </c>
      <c r="N306" s="213" t="s">
        <v>32</v>
      </c>
      <c r="O306" s="244">
        <v>10318</v>
      </c>
      <c r="P306" s="207">
        <f t="shared" si="143"/>
        <v>4690</v>
      </c>
      <c r="Q306" s="208">
        <f t="shared" si="144"/>
        <v>4.6900000000000004</v>
      </c>
      <c r="R306" s="204">
        <v>9218</v>
      </c>
      <c r="S306" s="205">
        <v>1000</v>
      </c>
      <c r="T306" s="205"/>
      <c r="U306" s="205"/>
      <c r="V306" s="206">
        <v>100</v>
      </c>
      <c r="W306" s="204">
        <f t="shared" si="145"/>
        <v>10318</v>
      </c>
      <c r="X306" s="207">
        <f t="shared" si="146"/>
        <v>4690</v>
      </c>
      <c r="Y306" s="208">
        <f t="shared" si="147"/>
        <v>4.6900000000000004</v>
      </c>
      <c r="Z306" s="209">
        <f t="shared" si="148"/>
        <v>0</v>
      </c>
      <c r="AA306" s="210">
        <f t="shared" si="149"/>
        <v>0</v>
      </c>
      <c r="AB306" s="211">
        <f t="shared" si="150"/>
        <v>0</v>
      </c>
    </row>
    <row r="307" spans="2:30" s="175" customFormat="1" ht="12" customHeight="1" x14ac:dyDescent="0.25">
      <c r="B307" s="194">
        <v>44208</v>
      </c>
      <c r="C307" s="195">
        <v>0.21388888888888891</v>
      </c>
      <c r="D307" s="195">
        <v>0.29375000000000001</v>
      </c>
      <c r="E307" s="258">
        <v>3</v>
      </c>
      <c r="F307" s="315">
        <v>9035</v>
      </c>
      <c r="G307" s="701" t="s">
        <v>397</v>
      </c>
      <c r="H307" s="701"/>
      <c r="I307" s="701" t="s">
        <v>398</v>
      </c>
      <c r="J307" s="701"/>
      <c r="K307" s="702" t="s">
        <v>399</v>
      </c>
      <c r="L307" s="703"/>
      <c r="M307" s="281">
        <v>120</v>
      </c>
      <c r="N307" s="282" t="s">
        <v>115</v>
      </c>
      <c r="O307" s="204">
        <v>26973</v>
      </c>
      <c r="P307" s="207">
        <f t="shared" si="143"/>
        <v>12260.454545454544</v>
      </c>
      <c r="Q307" s="208">
        <f t="shared" si="144"/>
        <v>12.260454545454545</v>
      </c>
      <c r="R307" s="204">
        <v>24708</v>
      </c>
      <c r="S307" s="205">
        <v>2000</v>
      </c>
      <c r="T307" s="205"/>
      <c r="U307" s="205"/>
      <c r="V307" s="206"/>
      <c r="W307" s="204">
        <f t="shared" si="145"/>
        <v>26708</v>
      </c>
      <c r="X307" s="207">
        <f t="shared" si="146"/>
        <v>12139.999999999998</v>
      </c>
      <c r="Y307" s="208">
        <f t="shared" si="147"/>
        <v>12.139999999999999</v>
      </c>
      <c r="Z307" s="209">
        <f t="shared" si="148"/>
        <v>-120.45454545454595</v>
      </c>
      <c r="AA307" s="210">
        <f t="shared" si="149"/>
        <v>-0.12045454545454604</v>
      </c>
      <c r="AB307" s="211">
        <f t="shared" si="150"/>
        <v>-9.8246394542691323E-3</v>
      </c>
    </row>
    <row r="308" spans="2:30" s="175" customFormat="1" ht="12" customHeight="1" thickBot="1" x14ac:dyDescent="0.3">
      <c r="B308" s="214"/>
      <c r="C308" s="215"/>
      <c r="D308" s="215"/>
      <c r="E308" s="216"/>
      <c r="F308" s="253"/>
      <c r="G308" s="759"/>
      <c r="H308" s="759"/>
      <c r="I308" s="759"/>
      <c r="J308" s="759"/>
      <c r="K308" s="744"/>
      <c r="L308" s="745"/>
      <c r="M308" s="217"/>
      <c r="N308" s="218"/>
      <c r="O308" s="222"/>
      <c r="P308" s="223">
        <f t="shared" si="135"/>
        <v>0</v>
      </c>
      <c r="Q308" s="224">
        <f t="shared" si="142"/>
        <v>0</v>
      </c>
      <c r="R308" s="222"/>
      <c r="S308" s="225"/>
      <c r="T308" s="225"/>
      <c r="U308" s="225"/>
      <c r="V308" s="226"/>
      <c r="W308" s="222">
        <f t="shared" si="136"/>
        <v>0</v>
      </c>
      <c r="X308" s="207">
        <f t="shared" si="137"/>
        <v>0</v>
      </c>
      <c r="Y308" s="224">
        <f t="shared" si="138"/>
        <v>0</v>
      </c>
      <c r="Z308" s="227">
        <f t="shared" si="139"/>
        <v>0</v>
      </c>
      <c r="AA308" s="228">
        <f t="shared" si="140"/>
        <v>0</v>
      </c>
      <c r="AB308" s="229" t="e">
        <f>+AA308/Q308</f>
        <v>#DIV/0!</v>
      </c>
    </row>
    <row r="309" spans="2:30" s="175" customFormat="1" ht="12" customHeight="1" x14ac:dyDescent="0.25">
      <c r="B309" s="736" t="s">
        <v>113</v>
      </c>
      <c r="C309" s="737"/>
      <c r="D309" s="737"/>
      <c r="E309" s="737"/>
      <c r="F309" s="737"/>
      <c r="G309" s="737"/>
      <c r="H309" s="737"/>
      <c r="I309" s="737"/>
      <c r="J309" s="737"/>
      <c r="K309" s="737"/>
      <c r="L309" s="737"/>
      <c r="M309" s="737"/>
      <c r="N309" s="738"/>
      <c r="O309" s="793">
        <f t="shared" ref="O309:AA309" si="151">SUM(O290:O308)</f>
        <v>187358</v>
      </c>
      <c r="P309" s="725">
        <f t="shared" si="151"/>
        <v>85162.727272727279</v>
      </c>
      <c r="Q309" s="795">
        <f t="shared" si="151"/>
        <v>85.162727272727267</v>
      </c>
      <c r="R309" s="723">
        <f t="shared" si="151"/>
        <v>175915</v>
      </c>
      <c r="S309" s="719">
        <f t="shared" si="151"/>
        <v>9518</v>
      </c>
      <c r="T309" s="719">
        <f t="shared" si="151"/>
        <v>0</v>
      </c>
      <c r="U309" s="719">
        <f t="shared" si="151"/>
        <v>0</v>
      </c>
      <c r="V309" s="721">
        <f t="shared" si="151"/>
        <v>4163</v>
      </c>
      <c r="W309" s="793">
        <f t="shared" si="151"/>
        <v>189596</v>
      </c>
      <c r="X309" s="725">
        <f t="shared" si="151"/>
        <v>86180</v>
      </c>
      <c r="Y309" s="743">
        <f t="shared" si="151"/>
        <v>86.179999999999993</v>
      </c>
      <c r="Z309" s="729">
        <f t="shared" si="151"/>
        <v>1017.272727272727</v>
      </c>
      <c r="AA309" s="731">
        <f t="shared" si="151"/>
        <v>1.0172727272727258</v>
      </c>
      <c r="AB309" s="732">
        <f>+AA309/Q309</f>
        <v>1.1945046381793127E-2</v>
      </c>
    </row>
    <row r="310" spans="2:30" s="175" customFormat="1" ht="12" customHeight="1" thickBot="1" x14ac:dyDescent="0.3">
      <c r="B310" s="739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41"/>
      <c r="O310" s="794"/>
      <c r="P310" s="726"/>
      <c r="Q310" s="728"/>
      <c r="R310" s="724"/>
      <c r="S310" s="720"/>
      <c r="T310" s="720"/>
      <c r="U310" s="720"/>
      <c r="V310" s="722"/>
      <c r="W310" s="794"/>
      <c r="X310" s="726"/>
      <c r="Y310" s="722"/>
      <c r="Z310" s="730"/>
      <c r="AA310" s="720"/>
      <c r="AB310" s="733"/>
    </row>
    <row r="311" spans="2:30" s="175" customFormat="1" ht="12" customHeight="1" thickBot="1" x14ac:dyDescent="0.3">
      <c r="B311" s="196"/>
      <c r="C311" s="196"/>
      <c r="D311" s="196"/>
      <c r="E311" s="196"/>
      <c r="F311" s="196"/>
      <c r="G311" s="196"/>
      <c r="H311" s="196"/>
      <c r="I311" s="183"/>
      <c r="J311" s="183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  <c r="AB311" s="221"/>
    </row>
    <row r="312" spans="2:30" s="175" customFormat="1" ht="12" customHeight="1" x14ac:dyDescent="0.25">
      <c r="B312" s="746" t="s">
        <v>114</v>
      </c>
      <c r="C312" s="747"/>
      <c r="D312" s="747"/>
      <c r="E312" s="747"/>
      <c r="F312" s="747"/>
      <c r="G312" s="747"/>
      <c r="H312" s="747"/>
      <c r="I312" s="747"/>
      <c r="J312" s="747"/>
      <c r="K312" s="747"/>
      <c r="L312" s="747"/>
      <c r="M312" s="747"/>
      <c r="N312" s="748"/>
      <c r="O312" s="752">
        <f>+O309+O279</f>
        <v>2265971.6</v>
      </c>
      <c r="P312" s="752"/>
      <c r="Q312" s="752">
        <f t="shared" ref="Q312:Y312" si="152">+Q309+Q279</f>
        <v>1029.987090909091</v>
      </c>
      <c r="R312" s="752">
        <f t="shared" si="152"/>
        <v>1904956.2</v>
      </c>
      <c r="S312" s="752">
        <f t="shared" si="152"/>
        <v>296807.2</v>
      </c>
      <c r="T312" s="752">
        <f t="shared" si="152"/>
        <v>11500</v>
      </c>
      <c r="U312" s="752">
        <f t="shared" si="152"/>
        <v>0</v>
      </c>
      <c r="V312" s="752">
        <f t="shared" si="152"/>
        <v>49414.6</v>
      </c>
      <c r="W312" s="752">
        <f t="shared" si="152"/>
        <v>2262678</v>
      </c>
      <c r="X312" s="818">
        <f t="shared" si="152"/>
        <v>1028490</v>
      </c>
      <c r="Y312" s="752">
        <f t="shared" si="152"/>
        <v>1028.49</v>
      </c>
      <c r="Z312" s="754"/>
      <c r="AA312" s="756">
        <f>+AA309</f>
        <v>1.0172727272727258</v>
      </c>
      <c r="AB312" s="757">
        <f>+AA312/Q312</f>
        <v>9.8765580292356557E-4</v>
      </c>
    </row>
    <row r="313" spans="2:30" s="175" customFormat="1" ht="12" customHeight="1" thickBot="1" x14ac:dyDescent="0.3">
      <c r="B313" s="749"/>
      <c r="C313" s="750"/>
      <c r="D313" s="750"/>
      <c r="E313" s="750"/>
      <c r="F313" s="750"/>
      <c r="G313" s="750"/>
      <c r="H313" s="750"/>
      <c r="I313" s="750"/>
      <c r="J313" s="750"/>
      <c r="K313" s="750"/>
      <c r="L313" s="750"/>
      <c r="M313" s="750"/>
      <c r="N313" s="751"/>
      <c r="O313" s="753"/>
      <c r="P313" s="753"/>
      <c r="Q313" s="753"/>
      <c r="R313" s="753"/>
      <c r="S313" s="753"/>
      <c r="T313" s="753"/>
      <c r="U313" s="753"/>
      <c r="V313" s="753"/>
      <c r="W313" s="753"/>
      <c r="X313" s="753"/>
      <c r="Y313" s="753"/>
      <c r="Z313" s="755"/>
      <c r="AA313" s="755"/>
      <c r="AB313" s="758"/>
    </row>
    <row r="315" spans="2:30" ht="13.5" thickBot="1" x14ac:dyDescent="0.25"/>
    <row r="316" spans="2:30" s="175" customFormat="1" ht="12" customHeight="1" x14ac:dyDescent="0.25">
      <c r="B316" s="760" t="s">
        <v>31</v>
      </c>
      <c r="C316" s="761"/>
      <c r="D316" s="761"/>
      <c r="E316" s="761"/>
      <c r="F316" s="761"/>
      <c r="G316" s="259" t="s">
        <v>30</v>
      </c>
      <c r="H316" s="260"/>
      <c r="I316" s="260"/>
      <c r="J316" s="260"/>
      <c r="K316" s="260"/>
      <c r="L316" s="260"/>
      <c r="M316" s="260"/>
      <c r="N316" s="260"/>
      <c r="O316" s="260"/>
      <c r="P316" s="260"/>
      <c r="Q316" s="260"/>
      <c r="R316" s="260"/>
      <c r="S316" s="260"/>
      <c r="T316" s="764" t="s">
        <v>29</v>
      </c>
      <c r="U316" s="765"/>
      <c r="V316" s="765"/>
      <c r="W316" s="765"/>
      <c r="X316" s="765"/>
      <c r="Y316" s="766"/>
      <c r="Z316" s="704" t="s">
        <v>39</v>
      </c>
      <c r="AA316" s="705"/>
      <c r="AB316" s="706"/>
    </row>
    <row r="317" spans="2:30" s="175" customFormat="1" ht="12" customHeight="1" x14ac:dyDescent="0.2">
      <c r="B317" s="762"/>
      <c r="C317" s="763"/>
      <c r="D317" s="763"/>
      <c r="E317" s="763"/>
      <c r="F317" s="763"/>
      <c r="G317" s="767" t="s">
        <v>25</v>
      </c>
      <c r="H317" s="768"/>
      <c r="I317" s="768"/>
      <c r="J317" s="768"/>
      <c r="K317" s="768"/>
      <c r="L317" s="768"/>
      <c r="M317" s="768"/>
      <c r="N317" s="768"/>
      <c r="O317" s="768"/>
      <c r="P317" s="768"/>
      <c r="Q317" s="768"/>
      <c r="R317" s="768"/>
      <c r="S317" s="769"/>
      <c r="T317" s="773">
        <v>44209</v>
      </c>
      <c r="U317" s="774"/>
      <c r="V317" s="774"/>
      <c r="W317" s="774"/>
      <c r="X317" s="774"/>
      <c r="Y317" s="775"/>
      <c r="Z317" s="707" t="s">
        <v>40</v>
      </c>
      <c r="AA317" s="708"/>
      <c r="AB317" s="709"/>
      <c r="AD317" s="182"/>
    </row>
    <row r="318" spans="2:30" s="175" customFormat="1" ht="12" customHeight="1" thickBot="1" x14ac:dyDescent="0.25">
      <c r="B318" s="779" t="s">
        <v>28</v>
      </c>
      <c r="C318" s="780"/>
      <c r="D318" s="780"/>
      <c r="E318" s="780"/>
      <c r="F318" s="780"/>
      <c r="G318" s="770"/>
      <c r="H318" s="771"/>
      <c r="I318" s="771"/>
      <c r="J318" s="771"/>
      <c r="K318" s="771"/>
      <c r="L318" s="771"/>
      <c r="M318" s="771"/>
      <c r="N318" s="771"/>
      <c r="O318" s="771"/>
      <c r="P318" s="771"/>
      <c r="Q318" s="771"/>
      <c r="R318" s="771"/>
      <c r="S318" s="772"/>
      <c r="T318" s="776"/>
      <c r="U318" s="777"/>
      <c r="V318" s="777"/>
      <c r="W318" s="777"/>
      <c r="X318" s="777"/>
      <c r="Y318" s="778"/>
      <c r="Z318" s="710"/>
      <c r="AA318" s="711"/>
      <c r="AB318" s="712"/>
      <c r="AD318" s="182"/>
    </row>
    <row r="319" spans="2:30" s="175" customFormat="1" ht="12" customHeight="1" thickBot="1" x14ac:dyDescent="0.25"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4"/>
      <c r="S319" s="185"/>
      <c r="T319" s="186"/>
      <c r="U319" s="187"/>
      <c r="V319" s="188"/>
      <c r="W319" s="188"/>
      <c r="X319" s="183"/>
      <c r="Y319" s="183"/>
      <c r="Z319" s="183"/>
      <c r="AA319" s="183"/>
      <c r="AB319" s="183"/>
      <c r="AD319" s="182"/>
    </row>
    <row r="320" spans="2:30" s="175" customFormat="1" ht="12" customHeight="1" thickBot="1" x14ac:dyDescent="0.25">
      <c r="B320" s="781" t="s">
        <v>27</v>
      </c>
      <c r="C320" s="782"/>
      <c r="D320" s="782"/>
      <c r="E320" s="783"/>
      <c r="F320" s="257" t="s">
        <v>26</v>
      </c>
      <c r="G320" s="713" t="s">
        <v>44</v>
      </c>
      <c r="H320" s="714"/>
      <c r="I320" s="714"/>
      <c r="J320" s="714"/>
      <c r="K320" s="714"/>
      <c r="L320" s="714"/>
      <c r="M320" s="713" t="s">
        <v>106</v>
      </c>
      <c r="N320" s="715"/>
      <c r="O320" s="713" t="s">
        <v>110</v>
      </c>
      <c r="P320" s="714"/>
      <c r="Q320" s="715"/>
      <c r="R320" s="784" t="s">
        <v>108</v>
      </c>
      <c r="S320" s="785"/>
      <c r="T320" s="785"/>
      <c r="U320" s="785"/>
      <c r="V320" s="785"/>
      <c r="W320" s="785"/>
      <c r="X320" s="785"/>
      <c r="Y320" s="786"/>
      <c r="Z320" s="713" t="s">
        <v>23</v>
      </c>
      <c r="AA320" s="714"/>
      <c r="AB320" s="715"/>
      <c r="AD320" s="182"/>
    </row>
    <row r="321" spans="2:33" s="175" customFormat="1" ht="12" customHeight="1" thickBot="1" x14ac:dyDescent="0.25">
      <c r="B321" s="189" t="s">
        <v>13</v>
      </c>
      <c r="C321" s="190" t="s">
        <v>22</v>
      </c>
      <c r="D321" s="191" t="s">
        <v>22</v>
      </c>
      <c r="E321" s="190" t="s">
        <v>21</v>
      </c>
      <c r="F321" s="198" t="s">
        <v>20</v>
      </c>
      <c r="G321" s="716"/>
      <c r="H321" s="717"/>
      <c r="I321" s="717"/>
      <c r="J321" s="717"/>
      <c r="K321" s="717"/>
      <c r="L321" s="717"/>
      <c r="M321" s="716" t="s">
        <v>107</v>
      </c>
      <c r="N321" s="718"/>
      <c r="O321" s="716" t="s">
        <v>111</v>
      </c>
      <c r="P321" s="717"/>
      <c r="Q321" s="718"/>
      <c r="R321" s="787" t="s">
        <v>112</v>
      </c>
      <c r="S321" s="788"/>
      <c r="T321" s="788"/>
      <c r="U321" s="788"/>
      <c r="V321" s="789"/>
      <c r="W321" s="790" t="s">
        <v>109</v>
      </c>
      <c r="X321" s="791"/>
      <c r="Y321" s="792"/>
      <c r="Z321" s="716" t="s">
        <v>17</v>
      </c>
      <c r="AA321" s="717"/>
      <c r="AB321" s="718"/>
      <c r="AD321" s="182"/>
    </row>
    <row r="322" spans="2:33" s="175" customFormat="1" ht="12" customHeight="1" thickBot="1" x14ac:dyDescent="0.25">
      <c r="B322" s="189">
        <v>2021</v>
      </c>
      <c r="C322" s="199" t="s">
        <v>16</v>
      </c>
      <c r="D322" s="200" t="s">
        <v>15</v>
      </c>
      <c r="E322" s="190" t="s">
        <v>14</v>
      </c>
      <c r="F322" s="238" t="s">
        <v>14</v>
      </c>
      <c r="G322" s="734" t="s">
        <v>33</v>
      </c>
      <c r="H322" s="734"/>
      <c r="I322" s="734" t="s">
        <v>12</v>
      </c>
      <c r="J322" s="734"/>
      <c r="K322" s="734" t="s">
        <v>11</v>
      </c>
      <c r="L322" s="735"/>
      <c r="M322" s="256" t="s">
        <v>41</v>
      </c>
      <c r="N322" s="239" t="s">
        <v>9</v>
      </c>
      <c r="O322" s="192" t="s">
        <v>37</v>
      </c>
      <c r="P322" s="240" t="s">
        <v>8</v>
      </c>
      <c r="Q322" s="193" t="s">
        <v>7</v>
      </c>
      <c r="R322" s="192" t="s">
        <v>99</v>
      </c>
      <c r="S322" s="241" t="s">
        <v>100</v>
      </c>
      <c r="T322" s="241" t="s">
        <v>48</v>
      </c>
      <c r="U322" s="241" t="s">
        <v>104</v>
      </c>
      <c r="V322" s="239" t="s">
        <v>101</v>
      </c>
      <c r="W322" s="238" t="s">
        <v>37</v>
      </c>
      <c r="X322" s="255" t="s">
        <v>8</v>
      </c>
      <c r="Y322" s="242" t="s">
        <v>7</v>
      </c>
      <c r="Z322" s="238" t="s">
        <v>8</v>
      </c>
      <c r="AA322" s="255" t="s">
        <v>7</v>
      </c>
      <c r="AB322" s="242" t="s">
        <v>6</v>
      </c>
      <c r="AD322" s="182"/>
    </row>
    <row r="323" spans="2:33" s="175" customFormat="1" ht="12" customHeight="1" x14ac:dyDescent="0.2">
      <c r="B323" s="194">
        <v>44209</v>
      </c>
      <c r="C323" s="202">
        <v>0.3840277777777778</v>
      </c>
      <c r="D323" s="202">
        <v>0.40833333333333338</v>
      </c>
      <c r="E323" s="203">
        <v>3</v>
      </c>
      <c r="F323" s="254">
        <v>5156</v>
      </c>
      <c r="G323" s="701" t="s">
        <v>192</v>
      </c>
      <c r="H323" s="701"/>
      <c r="I323" s="701" t="s">
        <v>300</v>
      </c>
      <c r="J323" s="701"/>
      <c r="K323" s="702" t="s">
        <v>301</v>
      </c>
      <c r="L323" s="703"/>
      <c r="M323" s="279">
        <v>105</v>
      </c>
      <c r="N323" s="280" t="s">
        <v>115</v>
      </c>
      <c r="O323" s="243">
        <v>58344</v>
      </c>
      <c r="P323" s="219">
        <f t="shared" ref="P323:P345" si="153">+O323/2.2</f>
        <v>26519.999999999996</v>
      </c>
      <c r="Q323" s="233">
        <f>+P323/1000</f>
        <v>26.519999999999996</v>
      </c>
      <c r="R323" s="232">
        <v>49460</v>
      </c>
      <c r="S323" s="234">
        <v>8000</v>
      </c>
      <c r="T323" s="234"/>
      <c r="U323" s="234"/>
      <c r="V323" s="235">
        <v>950</v>
      </c>
      <c r="W323" s="243">
        <f t="shared" ref="W323:W345" si="154">+V323+U323+T323+S323+R323</f>
        <v>58410</v>
      </c>
      <c r="X323" s="207">
        <f t="shared" ref="X323:X345" si="155">+W323/2.2</f>
        <v>26549.999999999996</v>
      </c>
      <c r="Y323" s="233">
        <f t="shared" ref="Y323:Y345" si="156">+X323/1000</f>
        <v>26.549999999999997</v>
      </c>
      <c r="Z323" s="236">
        <f t="shared" ref="Z323:Z345" si="157">+X323-P323</f>
        <v>30</v>
      </c>
      <c r="AA323" s="220">
        <f t="shared" ref="AA323:AA345" si="158">+Y323-Q323</f>
        <v>3.0000000000001137E-2</v>
      </c>
      <c r="AB323" s="237">
        <f t="shared" ref="AB323:AB344" si="159">+AA323/Q323</f>
        <v>1.1312217194570566E-3</v>
      </c>
      <c r="AD323" s="182"/>
    </row>
    <row r="324" spans="2:33" s="175" customFormat="1" ht="12" customHeight="1" x14ac:dyDescent="0.2">
      <c r="B324" s="194">
        <v>44209</v>
      </c>
      <c r="C324" s="195">
        <v>0.4291666666666667</v>
      </c>
      <c r="D324" s="195">
        <v>0.4548611111111111</v>
      </c>
      <c r="E324" s="258">
        <v>3</v>
      </c>
      <c r="F324" s="252">
        <v>26327</v>
      </c>
      <c r="G324" s="701" t="s">
        <v>50</v>
      </c>
      <c r="H324" s="701"/>
      <c r="I324" s="701" t="s">
        <v>231</v>
      </c>
      <c r="J324" s="701"/>
      <c r="K324" s="702" t="s">
        <v>232</v>
      </c>
      <c r="L324" s="703"/>
      <c r="M324" s="212">
        <v>42</v>
      </c>
      <c r="N324" s="213" t="s">
        <v>32</v>
      </c>
      <c r="O324" s="244">
        <v>5808</v>
      </c>
      <c r="P324" s="207">
        <f t="shared" si="153"/>
        <v>2640</v>
      </c>
      <c r="Q324" s="208">
        <f>+P324/1000</f>
        <v>2.64</v>
      </c>
      <c r="R324" s="204">
        <v>5368</v>
      </c>
      <c r="S324" s="205">
        <v>400</v>
      </c>
      <c r="T324" s="205"/>
      <c r="U324" s="205"/>
      <c r="V324" s="206">
        <v>40</v>
      </c>
      <c r="W324" s="244">
        <f t="shared" si="154"/>
        <v>5808</v>
      </c>
      <c r="X324" s="207">
        <f t="shared" si="155"/>
        <v>2640</v>
      </c>
      <c r="Y324" s="208">
        <f t="shared" si="156"/>
        <v>2.64</v>
      </c>
      <c r="Z324" s="209">
        <f t="shared" si="157"/>
        <v>0</v>
      </c>
      <c r="AA324" s="210">
        <f t="shared" si="158"/>
        <v>0</v>
      </c>
      <c r="AB324" s="211">
        <f t="shared" si="159"/>
        <v>0</v>
      </c>
      <c r="AD324" s="182"/>
    </row>
    <row r="325" spans="2:33" s="175" customFormat="1" ht="12" customHeight="1" x14ac:dyDescent="0.2">
      <c r="B325" s="194">
        <v>44209</v>
      </c>
      <c r="C325" s="195">
        <v>0.4458333333333333</v>
      </c>
      <c r="D325" s="195">
        <v>0.50694444444444442</v>
      </c>
      <c r="E325" s="258">
        <v>3</v>
      </c>
      <c r="F325" s="252">
        <v>26328</v>
      </c>
      <c r="G325" s="701" t="s">
        <v>321</v>
      </c>
      <c r="H325" s="701"/>
      <c r="I325" s="701" t="s">
        <v>403</v>
      </c>
      <c r="J325" s="701"/>
      <c r="K325" s="702" t="s">
        <v>325</v>
      </c>
      <c r="L325" s="703"/>
      <c r="M325" s="212">
        <v>39</v>
      </c>
      <c r="N325" s="213" t="s">
        <v>32</v>
      </c>
      <c r="O325" s="244">
        <v>10670</v>
      </c>
      <c r="P325" s="207">
        <f t="shared" si="153"/>
        <v>4850</v>
      </c>
      <c r="Q325" s="208">
        <f>+P325/1000</f>
        <v>4.8499999999999996</v>
      </c>
      <c r="R325" s="204">
        <v>10220</v>
      </c>
      <c r="S325" s="205">
        <v>400</v>
      </c>
      <c r="T325" s="205"/>
      <c r="U325" s="205"/>
      <c r="V325" s="206">
        <v>50</v>
      </c>
      <c r="W325" s="244">
        <f t="shared" si="154"/>
        <v>10670</v>
      </c>
      <c r="X325" s="207">
        <f t="shared" si="155"/>
        <v>4850</v>
      </c>
      <c r="Y325" s="208">
        <f t="shared" si="156"/>
        <v>4.8499999999999996</v>
      </c>
      <c r="Z325" s="209">
        <f t="shared" si="157"/>
        <v>0</v>
      </c>
      <c r="AA325" s="210">
        <f t="shared" si="158"/>
        <v>0</v>
      </c>
      <c r="AB325" s="211">
        <f t="shared" si="159"/>
        <v>0</v>
      </c>
      <c r="AD325" s="182"/>
    </row>
    <row r="326" spans="2:33" s="175" customFormat="1" ht="12" customHeight="1" x14ac:dyDescent="0.2">
      <c r="B326" s="194">
        <v>44209</v>
      </c>
      <c r="C326" s="195">
        <v>0.49513888888888885</v>
      </c>
      <c r="D326" s="195">
        <v>0.52708333333333335</v>
      </c>
      <c r="E326" s="258">
        <v>4</v>
      </c>
      <c r="F326" s="252">
        <v>3256</v>
      </c>
      <c r="G326" s="701" t="s">
        <v>364</v>
      </c>
      <c r="H326" s="701"/>
      <c r="I326" s="701" t="s">
        <v>53</v>
      </c>
      <c r="J326" s="701"/>
      <c r="K326" s="702" t="s">
        <v>49</v>
      </c>
      <c r="L326" s="703"/>
      <c r="M326" s="212">
        <v>49</v>
      </c>
      <c r="N326" s="213" t="s">
        <v>32</v>
      </c>
      <c r="O326" s="244">
        <v>15347</v>
      </c>
      <c r="P326" s="207">
        <f t="shared" si="153"/>
        <v>6975.9090909090901</v>
      </c>
      <c r="Q326" s="208">
        <f>+P326/1000</f>
        <v>6.9759090909090897</v>
      </c>
      <c r="R326" s="204">
        <v>14476</v>
      </c>
      <c r="S326" s="205">
        <v>871</v>
      </c>
      <c r="T326" s="205"/>
      <c r="U326" s="205"/>
      <c r="V326" s="206">
        <v>2473</v>
      </c>
      <c r="W326" s="244">
        <f t="shared" si="154"/>
        <v>17820</v>
      </c>
      <c r="X326" s="207">
        <f t="shared" si="155"/>
        <v>8099.9999999999991</v>
      </c>
      <c r="Y326" s="208">
        <f t="shared" si="156"/>
        <v>8.1</v>
      </c>
      <c r="Z326" s="209">
        <f t="shared" si="157"/>
        <v>1124.090909090909</v>
      </c>
      <c r="AA326" s="210">
        <f t="shared" si="158"/>
        <v>1.1240909090909099</v>
      </c>
      <c r="AB326" s="211">
        <f t="shared" si="159"/>
        <v>0.16113898481787986</v>
      </c>
      <c r="AD326" s="182"/>
    </row>
    <row r="327" spans="2:33" s="175" customFormat="1" ht="12" customHeight="1" x14ac:dyDescent="0.2">
      <c r="B327" s="194">
        <v>44209</v>
      </c>
      <c r="C327" s="195">
        <v>0.51180555555555551</v>
      </c>
      <c r="D327" s="195">
        <v>0.5625</v>
      </c>
      <c r="E327" s="258">
        <v>4</v>
      </c>
      <c r="F327" s="252">
        <v>3258</v>
      </c>
      <c r="G327" s="701" t="s">
        <v>364</v>
      </c>
      <c r="H327" s="701"/>
      <c r="I327" s="701" t="s">
        <v>243</v>
      </c>
      <c r="J327" s="701"/>
      <c r="K327" s="702" t="s">
        <v>244</v>
      </c>
      <c r="L327" s="703"/>
      <c r="M327" s="212">
        <v>47</v>
      </c>
      <c r="N327" s="213" t="s">
        <v>32</v>
      </c>
      <c r="O327" s="244">
        <v>10743</v>
      </c>
      <c r="P327" s="207">
        <f t="shared" si="153"/>
        <v>4883.181818181818</v>
      </c>
      <c r="Q327" s="208">
        <f t="shared" ref="Q327:Q345" si="160">+P327/1000</f>
        <v>4.8831818181818178</v>
      </c>
      <c r="R327" s="204">
        <v>9861</v>
      </c>
      <c r="S327" s="205">
        <v>215</v>
      </c>
      <c r="T327" s="205"/>
      <c r="U327" s="205"/>
      <c r="V327" s="206"/>
      <c r="W327" s="244">
        <f t="shared" si="154"/>
        <v>10076</v>
      </c>
      <c r="X327" s="207">
        <f t="shared" si="155"/>
        <v>4580</v>
      </c>
      <c r="Y327" s="208">
        <f t="shared" si="156"/>
        <v>4.58</v>
      </c>
      <c r="Z327" s="209">
        <f t="shared" si="157"/>
        <v>-303.18181818181802</v>
      </c>
      <c r="AA327" s="210">
        <f t="shared" si="158"/>
        <v>-0.30318181818181777</v>
      </c>
      <c r="AB327" s="211">
        <f t="shared" si="159"/>
        <v>-6.2086940333240172E-2</v>
      </c>
      <c r="AD327" s="182"/>
    </row>
    <row r="328" spans="2:33" s="175" customFormat="1" ht="12" customHeight="1" x14ac:dyDescent="0.2">
      <c r="B328" s="194">
        <v>44209</v>
      </c>
      <c r="C328" s="195">
        <v>0.64097222222222217</v>
      </c>
      <c r="D328" s="195">
        <v>0.68680555555555556</v>
      </c>
      <c r="E328" s="258">
        <v>4</v>
      </c>
      <c r="F328" s="252">
        <v>26329</v>
      </c>
      <c r="G328" s="701" t="s">
        <v>392</v>
      </c>
      <c r="H328" s="701"/>
      <c r="I328" s="701" t="s">
        <v>393</v>
      </c>
      <c r="J328" s="701"/>
      <c r="K328" s="702" t="s">
        <v>394</v>
      </c>
      <c r="L328" s="703"/>
      <c r="M328" s="212">
        <v>37</v>
      </c>
      <c r="N328" s="213" t="s">
        <v>32</v>
      </c>
      <c r="O328" s="244">
        <v>11396</v>
      </c>
      <c r="P328" s="207">
        <f t="shared" si="153"/>
        <v>5180</v>
      </c>
      <c r="Q328" s="208">
        <f t="shared" si="160"/>
        <v>5.18</v>
      </c>
      <c r="R328" s="204">
        <v>11316</v>
      </c>
      <c r="S328" s="205"/>
      <c r="T328" s="205"/>
      <c r="U328" s="205"/>
      <c r="V328" s="206">
        <v>80</v>
      </c>
      <c r="W328" s="244">
        <f t="shared" si="154"/>
        <v>11396</v>
      </c>
      <c r="X328" s="207">
        <f t="shared" si="155"/>
        <v>5180</v>
      </c>
      <c r="Y328" s="208">
        <f t="shared" si="156"/>
        <v>5.18</v>
      </c>
      <c r="Z328" s="209">
        <f t="shared" si="157"/>
        <v>0</v>
      </c>
      <c r="AA328" s="210">
        <f t="shared" si="158"/>
        <v>0</v>
      </c>
      <c r="AB328" s="211">
        <f t="shared" si="159"/>
        <v>0</v>
      </c>
      <c r="AD328" s="182">
        <f>+AA328/Q328*100</f>
        <v>0</v>
      </c>
    </row>
    <row r="329" spans="2:33" s="175" customFormat="1" ht="12" customHeight="1" x14ac:dyDescent="0.2">
      <c r="B329" s="194">
        <v>44209</v>
      </c>
      <c r="C329" s="195">
        <v>0.70347222222222217</v>
      </c>
      <c r="D329" s="195">
        <v>0.78194444444444444</v>
      </c>
      <c r="E329" s="258">
        <v>4</v>
      </c>
      <c r="F329" s="252">
        <v>80977</v>
      </c>
      <c r="G329" s="701" t="s">
        <v>379</v>
      </c>
      <c r="H329" s="701"/>
      <c r="I329" s="701" t="s">
        <v>411</v>
      </c>
      <c r="J329" s="701"/>
      <c r="K329" s="702" t="s">
        <v>412</v>
      </c>
      <c r="L329" s="703"/>
      <c r="M329" s="212">
        <v>42</v>
      </c>
      <c r="N329" s="213" t="s">
        <v>32</v>
      </c>
      <c r="O329" s="244">
        <v>440</v>
      </c>
      <c r="P329" s="207">
        <f t="shared" si="153"/>
        <v>199.99999999999997</v>
      </c>
      <c r="Q329" s="208">
        <f t="shared" si="160"/>
        <v>0.19999999999999998</v>
      </c>
      <c r="R329" s="204">
        <v>440</v>
      </c>
      <c r="S329" s="205"/>
      <c r="T329" s="205"/>
      <c r="U329" s="205"/>
      <c r="V329" s="206"/>
      <c r="W329" s="204">
        <f t="shared" si="154"/>
        <v>440</v>
      </c>
      <c r="X329" s="691">
        <f>+(W329+W330)/2.2</f>
        <v>7639.9999999999991</v>
      </c>
      <c r="Y329" s="693">
        <f>+X329/1000</f>
        <v>7.6399999999999988</v>
      </c>
      <c r="Z329" s="695">
        <f>+X329-P329-P330</f>
        <v>-1621.8181818181829</v>
      </c>
      <c r="AA329" s="697">
        <f>+Y329-Q329-Q330</f>
        <v>-1.6218181818181838</v>
      </c>
      <c r="AB329" s="699">
        <f>+AA329/SUM(Q329:Q330)</f>
        <v>-0.1751079701609739</v>
      </c>
      <c r="AD329" s="182"/>
      <c r="AG329" s="175">
        <f>+AF329-AE329</f>
        <v>0</v>
      </c>
    </row>
    <row r="330" spans="2:33" s="175" customFormat="1" ht="12" customHeight="1" x14ac:dyDescent="0.2">
      <c r="B330" s="194">
        <v>44209</v>
      </c>
      <c r="C330" s="195">
        <v>0.70347222222222217</v>
      </c>
      <c r="D330" s="195">
        <v>0.78194444444444444</v>
      </c>
      <c r="E330" s="258">
        <v>4</v>
      </c>
      <c r="F330" s="317">
        <v>80977</v>
      </c>
      <c r="G330" s="701" t="s">
        <v>237</v>
      </c>
      <c r="H330" s="701"/>
      <c r="I330" s="701" t="s">
        <v>411</v>
      </c>
      <c r="J330" s="701"/>
      <c r="K330" s="702" t="s">
        <v>412</v>
      </c>
      <c r="L330" s="703"/>
      <c r="M330" s="281">
        <v>52</v>
      </c>
      <c r="N330" s="282" t="s">
        <v>52</v>
      </c>
      <c r="O330" s="244">
        <v>19936</v>
      </c>
      <c r="P330" s="207">
        <f t="shared" si="153"/>
        <v>9061.818181818182</v>
      </c>
      <c r="Q330" s="208">
        <f t="shared" si="160"/>
        <v>9.0618181818181824</v>
      </c>
      <c r="R330" s="204">
        <v>12422</v>
      </c>
      <c r="S330" s="205">
        <v>3096</v>
      </c>
      <c r="T330" s="205">
        <v>850</v>
      </c>
      <c r="U330" s="205"/>
      <c r="V330" s="206"/>
      <c r="W330" s="204">
        <f t="shared" si="154"/>
        <v>16368</v>
      </c>
      <c r="X330" s="692"/>
      <c r="Y330" s="694"/>
      <c r="Z330" s="696"/>
      <c r="AA330" s="698"/>
      <c r="AB330" s="700"/>
      <c r="AD330" s="182"/>
    </row>
    <row r="331" spans="2:33" s="175" customFormat="1" ht="12" customHeight="1" x14ac:dyDescent="0.2">
      <c r="B331" s="194">
        <v>44209</v>
      </c>
      <c r="C331" s="195">
        <v>0.73263888888888884</v>
      </c>
      <c r="D331" s="195">
        <v>0.76736111111111116</v>
      </c>
      <c r="E331" s="258">
        <v>4</v>
      </c>
      <c r="F331" s="252">
        <v>5157</v>
      </c>
      <c r="G331" s="701" t="s">
        <v>192</v>
      </c>
      <c r="H331" s="701"/>
      <c r="I331" s="701" t="s">
        <v>193</v>
      </c>
      <c r="J331" s="701"/>
      <c r="K331" s="702" t="s">
        <v>413</v>
      </c>
      <c r="L331" s="703"/>
      <c r="M331" s="281">
        <v>91</v>
      </c>
      <c r="N331" s="282" t="s">
        <v>115</v>
      </c>
      <c r="O331" s="244">
        <v>62436</v>
      </c>
      <c r="P331" s="207">
        <f t="shared" si="153"/>
        <v>28379.999999999996</v>
      </c>
      <c r="Q331" s="208">
        <f t="shared" si="160"/>
        <v>28.379999999999995</v>
      </c>
      <c r="R331" s="204">
        <v>43982</v>
      </c>
      <c r="S331" s="205">
        <v>16800</v>
      </c>
      <c r="T331" s="205"/>
      <c r="U331" s="205"/>
      <c r="V331" s="206">
        <v>1500</v>
      </c>
      <c r="W331" s="204">
        <f t="shared" si="154"/>
        <v>62282</v>
      </c>
      <c r="X331" s="207">
        <f t="shared" si="155"/>
        <v>28309.999999999996</v>
      </c>
      <c r="Y331" s="208">
        <f t="shared" si="156"/>
        <v>28.309999999999995</v>
      </c>
      <c r="Z331" s="209">
        <f t="shared" si="157"/>
        <v>-70</v>
      </c>
      <c r="AA331" s="210">
        <f t="shared" si="158"/>
        <v>-7.0000000000000284E-2</v>
      </c>
      <c r="AB331" s="211">
        <f t="shared" si="159"/>
        <v>-2.4665257223396861E-3</v>
      </c>
      <c r="AD331" s="182"/>
    </row>
    <row r="332" spans="2:33" s="175" customFormat="1" ht="12" customHeight="1" x14ac:dyDescent="0.2">
      <c r="B332" s="194">
        <v>44209</v>
      </c>
      <c r="C332" s="195">
        <v>0.75</v>
      </c>
      <c r="D332" s="195">
        <v>0.79375000000000007</v>
      </c>
      <c r="E332" s="258">
        <v>4</v>
      </c>
      <c r="F332" s="252">
        <v>4029</v>
      </c>
      <c r="G332" s="701" t="s">
        <v>145</v>
      </c>
      <c r="H332" s="701"/>
      <c r="I332" s="701" t="s">
        <v>388</v>
      </c>
      <c r="J332" s="701"/>
      <c r="K332" s="702" t="s">
        <v>258</v>
      </c>
      <c r="L332" s="703"/>
      <c r="M332" s="212">
        <v>38</v>
      </c>
      <c r="N332" s="213" t="s">
        <v>32</v>
      </c>
      <c r="O332" s="244">
        <v>12361.5</v>
      </c>
      <c r="P332" s="207">
        <f t="shared" si="153"/>
        <v>5618.863636363636</v>
      </c>
      <c r="Q332" s="208">
        <f t="shared" si="160"/>
        <v>5.6188636363636357</v>
      </c>
      <c r="R332" s="204">
        <v>11447</v>
      </c>
      <c r="S332" s="205">
        <v>125</v>
      </c>
      <c r="T332" s="205"/>
      <c r="U332" s="205"/>
      <c r="V332" s="206"/>
      <c r="W332" s="204">
        <f t="shared" si="154"/>
        <v>11572</v>
      </c>
      <c r="X332" s="207">
        <f t="shared" si="155"/>
        <v>5260</v>
      </c>
      <c r="Y332" s="208">
        <f t="shared" si="156"/>
        <v>5.26</v>
      </c>
      <c r="Z332" s="209">
        <f t="shared" si="157"/>
        <v>-358.86363636363603</v>
      </c>
      <c r="AA332" s="210">
        <f t="shared" si="158"/>
        <v>-0.35886363636363594</v>
      </c>
      <c r="AB332" s="211">
        <f t="shared" si="159"/>
        <v>-6.3867653601909088E-2</v>
      </c>
      <c r="AD332" s="182"/>
    </row>
    <row r="333" spans="2:33" s="175" customFormat="1" ht="12" customHeight="1" x14ac:dyDescent="0.25">
      <c r="B333" s="194">
        <v>44209</v>
      </c>
      <c r="C333" s="195">
        <v>0.75069444444444444</v>
      </c>
      <c r="D333" s="195">
        <v>0.80694444444444446</v>
      </c>
      <c r="E333" s="258">
        <v>3</v>
      </c>
      <c r="F333" s="252">
        <v>26331</v>
      </c>
      <c r="G333" s="701" t="s">
        <v>392</v>
      </c>
      <c r="H333" s="701"/>
      <c r="I333" s="701" t="s">
        <v>393</v>
      </c>
      <c r="J333" s="701"/>
      <c r="K333" s="702" t="s">
        <v>394</v>
      </c>
      <c r="L333" s="703"/>
      <c r="M333" s="212">
        <v>43</v>
      </c>
      <c r="N333" s="213" t="s">
        <v>32</v>
      </c>
      <c r="O333" s="244">
        <v>12716</v>
      </c>
      <c r="P333" s="207">
        <f t="shared" si="153"/>
        <v>5779.9999999999991</v>
      </c>
      <c r="Q333" s="208">
        <f t="shared" si="160"/>
        <v>5.7799999999999994</v>
      </c>
      <c r="R333" s="204">
        <v>12616</v>
      </c>
      <c r="S333" s="205"/>
      <c r="T333" s="205"/>
      <c r="U333" s="205"/>
      <c r="V333" s="206">
        <v>100</v>
      </c>
      <c r="W333" s="204">
        <f t="shared" si="154"/>
        <v>12716</v>
      </c>
      <c r="X333" s="207">
        <f t="shared" si="155"/>
        <v>5779.9999999999991</v>
      </c>
      <c r="Y333" s="208">
        <f t="shared" si="156"/>
        <v>5.7799999999999994</v>
      </c>
      <c r="Z333" s="209">
        <f t="shared" si="157"/>
        <v>0</v>
      </c>
      <c r="AA333" s="210">
        <f t="shared" si="158"/>
        <v>0</v>
      </c>
      <c r="AB333" s="211">
        <f t="shared" si="159"/>
        <v>0</v>
      </c>
    </row>
    <row r="334" spans="2:33" s="175" customFormat="1" ht="12" customHeight="1" x14ac:dyDescent="0.25">
      <c r="B334" s="194">
        <v>44209</v>
      </c>
      <c r="C334" s="195">
        <v>0.75138888888888899</v>
      </c>
      <c r="D334" s="195">
        <v>0.79166666666666663</v>
      </c>
      <c r="E334" s="258">
        <v>3</v>
      </c>
      <c r="F334" s="317">
        <v>26330</v>
      </c>
      <c r="G334" s="701" t="s">
        <v>50</v>
      </c>
      <c r="H334" s="701"/>
      <c r="I334" s="701" t="s">
        <v>231</v>
      </c>
      <c r="J334" s="701"/>
      <c r="K334" s="702" t="s">
        <v>232</v>
      </c>
      <c r="L334" s="703"/>
      <c r="M334" s="212">
        <v>47</v>
      </c>
      <c r="N334" s="213" t="s">
        <v>32</v>
      </c>
      <c r="O334" s="244">
        <v>10670</v>
      </c>
      <c r="P334" s="207">
        <f t="shared" si="153"/>
        <v>4850</v>
      </c>
      <c r="Q334" s="208">
        <f t="shared" si="160"/>
        <v>4.8499999999999996</v>
      </c>
      <c r="R334" s="204">
        <v>10270</v>
      </c>
      <c r="S334" s="205">
        <v>300</v>
      </c>
      <c r="T334" s="205"/>
      <c r="U334" s="205"/>
      <c r="V334" s="206">
        <v>100</v>
      </c>
      <c r="W334" s="204">
        <f t="shared" si="154"/>
        <v>10670</v>
      </c>
      <c r="X334" s="207">
        <f t="shared" si="155"/>
        <v>4850</v>
      </c>
      <c r="Y334" s="208">
        <f t="shared" si="156"/>
        <v>4.8499999999999996</v>
      </c>
      <c r="Z334" s="209">
        <f t="shared" si="157"/>
        <v>0</v>
      </c>
      <c r="AA334" s="210">
        <f t="shared" si="158"/>
        <v>0</v>
      </c>
      <c r="AB334" s="211">
        <f t="shared" si="159"/>
        <v>0</v>
      </c>
    </row>
    <row r="335" spans="2:33" s="175" customFormat="1" ht="12" customHeight="1" x14ac:dyDescent="0.25">
      <c r="B335" s="194">
        <v>44209</v>
      </c>
      <c r="C335" s="195">
        <v>0.7993055555555556</v>
      </c>
      <c r="D335" s="195">
        <v>0.82361111111111107</v>
      </c>
      <c r="E335" s="258">
        <v>4</v>
      </c>
      <c r="F335" s="252">
        <v>26332</v>
      </c>
      <c r="G335" s="701" t="s">
        <v>50</v>
      </c>
      <c r="H335" s="701"/>
      <c r="I335" s="701" t="s">
        <v>53</v>
      </c>
      <c r="J335" s="701"/>
      <c r="K335" s="702" t="s">
        <v>49</v>
      </c>
      <c r="L335" s="703"/>
      <c r="M335" s="212">
        <v>37</v>
      </c>
      <c r="N335" s="213" t="s">
        <v>32</v>
      </c>
      <c r="O335" s="244">
        <v>17116</v>
      </c>
      <c r="P335" s="207">
        <f t="shared" si="153"/>
        <v>7779.9999999999991</v>
      </c>
      <c r="Q335" s="208">
        <f t="shared" si="160"/>
        <v>7.7799999999999994</v>
      </c>
      <c r="R335" s="204">
        <v>17016</v>
      </c>
      <c r="S335" s="205"/>
      <c r="T335" s="205"/>
      <c r="U335" s="205"/>
      <c r="V335" s="206">
        <v>100</v>
      </c>
      <c r="W335" s="204">
        <f t="shared" si="154"/>
        <v>17116</v>
      </c>
      <c r="X335" s="207">
        <f t="shared" si="155"/>
        <v>7779.9999999999991</v>
      </c>
      <c r="Y335" s="208">
        <f t="shared" si="156"/>
        <v>7.7799999999999994</v>
      </c>
      <c r="Z335" s="209">
        <f t="shared" si="157"/>
        <v>0</v>
      </c>
      <c r="AA335" s="210">
        <f t="shared" si="158"/>
        <v>0</v>
      </c>
      <c r="AB335" s="211">
        <f t="shared" si="159"/>
        <v>0</v>
      </c>
    </row>
    <row r="336" spans="2:33" s="175" customFormat="1" ht="12" customHeight="1" x14ac:dyDescent="0.25">
      <c r="B336" s="194">
        <v>44209</v>
      </c>
      <c r="C336" s="195">
        <v>0.79999999999999993</v>
      </c>
      <c r="D336" s="195">
        <v>0.83819444444444446</v>
      </c>
      <c r="E336" s="258">
        <v>4</v>
      </c>
      <c r="F336" s="252">
        <v>4030</v>
      </c>
      <c r="G336" s="701" t="s">
        <v>145</v>
      </c>
      <c r="H336" s="701"/>
      <c r="I336" s="701" t="s">
        <v>381</v>
      </c>
      <c r="J336" s="701"/>
      <c r="K336" s="702" t="s">
        <v>272</v>
      </c>
      <c r="L336" s="703"/>
      <c r="M336" s="212">
        <v>41</v>
      </c>
      <c r="N336" s="213" t="s">
        <v>32</v>
      </c>
      <c r="O336" s="244">
        <v>10310.299999999999</v>
      </c>
      <c r="P336" s="207">
        <f t="shared" si="153"/>
        <v>4686.4999999999991</v>
      </c>
      <c r="Q336" s="208">
        <f t="shared" si="160"/>
        <v>4.6864999999999988</v>
      </c>
      <c r="R336" s="204">
        <v>9919</v>
      </c>
      <c r="S336" s="205">
        <v>25</v>
      </c>
      <c r="T336" s="205"/>
      <c r="U336" s="205"/>
      <c r="V336" s="206"/>
      <c r="W336" s="204">
        <f t="shared" si="154"/>
        <v>9944</v>
      </c>
      <c r="X336" s="207">
        <f t="shared" si="155"/>
        <v>4520</v>
      </c>
      <c r="Y336" s="208">
        <f t="shared" si="156"/>
        <v>4.5199999999999996</v>
      </c>
      <c r="Z336" s="209">
        <f t="shared" si="157"/>
        <v>-166.49999999999909</v>
      </c>
      <c r="AA336" s="210">
        <f t="shared" si="158"/>
        <v>-0.1664999999999992</v>
      </c>
      <c r="AB336" s="211">
        <f t="shared" si="159"/>
        <v>-3.5527579216899446E-2</v>
      </c>
    </row>
    <row r="337" spans="2:28" s="175" customFormat="1" ht="12" customHeight="1" x14ac:dyDescent="0.25">
      <c r="B337" s="194">
        <v>44209</v>
      </c>
      <c r="C337" s="195">
        <v>0.83680555555555547</v>
      </c>
      <c r="D337" s="195">
        <v>0.8833333333333333</v>
      </c>
      <c r="E337" s="258">
        <v>3</v>
      </c>
      <c r="F337" s="252">
        <v>26333</v>
      </c>
      <c r="G337" s="701" t="s">
        <v>50</v>
      </c>
      <c r="H337" s="701"/>
      <c r="I337" s="701" t="s">
        <v>372</v>
      </c>
      <c r="J337" s="701"/>
      <c r="K337" s="702" t="s">
        <v>244</v>
      </c>
      <c r="L337" s="703"/>
      <c r="M337" s="281">
        <v>52</v>
      </c>
      <c r="N337" s="282" t="s">
        <v>52</v>
      </c>
      <c r="O337" s="244">
        <v>10032</v>
      </c>
      <c r="P337" s="207">
        <f t="shared" si="153"/>
        <v>4560</v>
      </c>
      <c r="Q337" s="208">
        <f t="shared" si="160"/>
        <v>4.5599999999999996</v>
      </c>
      <c r="R337" s="204">
        <v>9582</v>
      </c>
      <c r="S337" s="205">
        <v>450</v>
      </c>
      <c r="T337" s="205"/>
      <c r="U337" s="205"/>
      <c r="V337" s="206"/>
      <c r="W337" s="204">
        <f t="shared" si="154"/>
        <v>10032</v>
      </c>
      <c r="X337" s="207">
        <f t="shared" si="155"/>
        <v>4560</v>
      </c>
      <c r="Y337" s="208">
        <f t="shared" si="156"/>
        <v>4.5599999999999996</v>
      </c>
      <c r="Z337" s="209">
        <f t="shared" si="157"/>
        <v>0</v>
      </c>
      <c r="AA337" s="210">
        <f t="shared" si="158"/>
        <v>0</v>
      </c>
      <c r="AB337" s="211">
        <f t="shared" si="159"/>
        <v>0</v>
      </c>
    </row>
    <row r="338" spans="2:28" s="175" customFormat="1" ht="12" customHeight="1" x14ac:dyDescent="0.25">
      <c r="B338" s="194">
        <v>44209</v>
      </c>
      <c r="C338" s="195">
        <v>0.88263888888888886</v>
      </c>
      <c r="D338" s="195">
        <v>0.92222222222222217</v>
      </c>
      <c r="E338" s="258">
        <v>3</v>
      </c>
      <c r="F338" s="317">
        <v>915</v>
      </c>
      <c r="G338" s="701" t="s">
        <v>188</v>
      </c>
      <c r="H338" s="701"/>
      <c r="I338" s="701" t="s">
        <v>140</v>
      </c>
      <c r="J338" s="701"/>
      <c r="K338" s="702" t="s">
        <v>141</v>
      </c>
      <c r="L338" s="703"/>
      <c r="M338" s="281">
        <v>63</v>
      </c>
      <c r="N338" s="282" t="s">
        <v>52</v>
      </c>
      <c r="O338" s="244">
        <v>1120</v>
      </c>
      <c r="P338" s="207">
        <f t="shared" ref="P338:P343" si="161">+O338/2.2</f>
        <v>509.09090909090907</v>
      </c>
      <c r="Q338" s="208">
        <f t="shared" ref="Q338:Q343" si="162">+P338/1000</f>
        <v>0.50909090909090904</v>
      </c>
      <c r="R338" s="204"/>
      <c r="S338" s="205">
        <v>1120</v>
      </c>
      <c r="T338" s="205"/>
      <c r="U338" s="205"/>
      <c r="V338" s="206"/>
      <c r="W338" s="204">
        <f t="shared" ref="W338:W343" si="163">+V338+U338+T338+S338+R338</f>
        <v>1120</v>
      </c>
      <c r="X338" s="207">
        <f t="shared" ref="X338:X343" si="164">+W338/2.2</f>
        <v>509.09090909090907</v>
      </c>
      <c r="Y338" s="812">
        <f>(X338+X339+X340)/1000</f>
        <v>5</v>
      </c>
      <c r="Z338" s="806">
        <f>(X338+X339+X340)-P338-P339-P340</f>
        <v>0</v>
      </c>
      <c r="AA338" s="809">
        <f>(Y338+Y339+Y340)-Q338-Q339-Q340</f>
        <v>0</v>
      </c>
      <c r="AB338" s="815">
        <f>+AA338/SUM(Q338:Q340)</f>
        <v>0</v>
      </c>
    </row>
    <row r="339" spans="2:28" s="175" customFormat="1" ht="12" customHeight="1" x14ac:dyDescent="0.25">
      <c r="B339" s="194">
        <v>44209</v>
      </c>
      <c r="C339" s="195">
        <v>0.88263888888888886</v>
      </c>
      <c r="D339" s="195">
        <v>0.92222222222222217</v>
      </c>
      <c r="E339" s="258">
        <v>3</v>
      </c>
      <c r="F339" s="317">
        <v>26335</v>
      </c>
      <c r="G339" s="701" t="s">
        <v>273</v>
      </c>
      <c r="H339" s="701"/>
      <c r="I339" s="701" t="s">
        <v>140</v>
      </c>
      <c r="J339" s="701"/>
      <c r="K339" s="702" t="s">
        <v>141</v>
      </c>
      <c r="L339" s="703"/>
      <c r="M339" s="281">
        <v>67</v>
      </c>
      <c r="N339" s="282" t="s">
        <v>52</v>
      </c>
      <c r="O339" s="244">
        <v>1050</v>
      </c>
      <c r="P339" s="207">
        <f t="shared" si="161"/>
        <v>477.27272727272725</v>
      </c>
      <c r="Q339" s="208">
        <f t="shared" si="162"/>
        <v>0.47727272727272724</v>
      </c>
      <c r="R339" s="204"/>
      <c r="S339" s="205">
        <v>1050</v>
      </c>
      <c r="T339" s="205"/>
      <c r="U339" s="205"/>
      <c r="V339" s="206"/>
      <c r="W339" s="204">
        <f t="shared" si="163"/>
        <v>1050</v>
      </c>
      <c r="X339" s="207">
        <f t="shared" si="164"/>
        <v>477.27272727272725</v>
      </c>
      <c r="Y339" s="813"/>
      <c r="Z339" s="807"/>
      <c r="AA339" s="810"/>
      <c r="AB339" s="816"/>
    </row>
    <row r="340" spans="2:28" s="175" customFormat="1" ht="12" customHeight="1" x14ac:dyDescent="0.25">
      <c r="B340" s="194">
        <v>44209</v>
      </c>
      <c r="C340" s="195">
        <v>0.88263888888888886</v>
      </c>
      <c r="D340" s="195">
        <v>0.92222222222222217</v>
      </c>
      <c r="E340" s="258">
        <v>3</v>
      </c>
      <c r="F340" s="317">
        <v>26334</v>
      </c>
      <c r="G340" s="701" t="s">
        <v>50</v>
      </c>
      <c r="H340" s="701"/>
      <c r="I340" s="701" t="s">
        <v>140</v>
      </c>
      <c r="J340" s="701"/>
      <c r="K340" s="702" t="s">
        <v>141</v>
      </c>
      <c r="L340" s="703"/>
      <c r="M340" s="212">
        <v>46</v>
      </c>
      <c r="N340" s="213" t="s">
        <v>32</v>
      </c>
      <c r="O340" s="244">
        <v>8830</v>
      </c>
      <c r="P340" s="207">
        <f t="shared" si="161"/>
        <v>4013.6363636363635</v>
      </c>
      <c r="Q340" s="208">
        <f t="shared" si="162"/>
        <v>4.0136363636363637</v>
      </c>
      <c r="R340" s="204">
        <v>8830</v>
      </c>
      <c r="S340" s="205"/>
      <c r="T340" s="205"/>
      <c r="U340" s="205"/>
      <c r="V340" s="206"/>
      <c r="W340" s="204">
        <f t="shared" si="163"/>
        <v>8830</v>
      </c>
      <c r="X340" s="207">
        <f t="shared" si="164"/>
        <v>4013.6363636363635</v>
      </c>
      <c r="Y340" s="814"/>
      <c r="Z340" s="808"/>
      <c r="AA340" s="811"/>
      <c r="AB340" s="817"/>
    </row>
    <row r="341" spans="2:28" s="175" customFormat="1" ht="12" customHeight="1" x14ac:dyDescent="0.25">
      <c r="B341" s="194">
        <v>44209</v>
      </c>
      <c r="C341" s="195">
        <v>0.97361111111111109</v>
      </c>
      <c r="D341" s="195">
        <v>4.1666666666666666E-3</v>
      </c>
      <c r="E341" s="258">
        <v>3</v>
      </c>
      <c r="F341" s="317">
        <v>26337</v>
      </c>
      <c r="G341" s="701" t="s">
        <v>392</v>
      </c>
      <c r="H341" s="701"/>
      <c r="I341" s="701" t="s">
        <v>393</v>
      </c>
      <c r="J341" s="701"/>
      <c r="K341" s="702" t="s">
        <v>394</v>
      </c>
      <c r="L341" s="703"/>
      <c r="M341" s="212">
        <v>44</v>
      </c>
      <c r="N341" s="213" t="s">
        <v>32</v>
      </c>
      <c r="O341" s="244">
        <v>12166</v>
      </c>
      <c r="P341" s="207">
        <f t="shared" si="161"/>
        <v>5530</v>
      </c>
      <c r="Q341" s="208">
        <f t="shared" si="162"/>
        <v>5.53</v>
      </c>
      <c r="R341" s="204">
        <v>12066</v>
      </c>
      <c r="S341" s="205"/>
      <c r="T341" s="205"/>
      <c r="U341" s="205"/>
      <c r="V341" s="206">
        <v>100</v>
      </c>
      <c r="W341" s="204">
        <f t="shared" si="163"/>
        <v>12166</v>
      </c>
      <c r="X341" s="207">
        <f t="shared" si="164"/>
        <v>5530</v>
      </c>
      <c r="Y341" s="208">
        <f t="shared" ref="Y341:Y343" si="165">+X341/1000</f>
        <v>5.53</v>
      </c>
      <c r="Z341" s="209">
        <f t="shared" ref="Z341:Z343" si="166">+X341-P341</f>
        <v>0</v>
      </c>
      <c r="AA341" s="210">
        <f t="shared" ref="AA341:AA343" si="167">+Y341-Q341</f>
        <v>0</v>
      </c>
      <c r="AB341" s="211">
        <f t="shared" ref="AB341:AB343" si="168">+AA341/Q341</f>
        <v>0</v>
      </c>
    </row>
    <row r="342" spans="2:28" s="175" customFormat="1" ht="12" customHeight="1" x14ac:dyDescent="0.25">
      <c r="B342" s="194">
        <v>44209</v>
      </c>
      <c r="C342" s="195">
        <v>3.0555555555555555E-2</v>
      </c>
      <c r="D342" s="195">
        <v>6.5972222222222224E-2</v>
      </c>
      <c r="E342" s="258">
        <v>3</v>
      </c>
      <c r="F342" s="317">
        <v>5158</v>
      </c>
      <c r="G342" s="701" t="s">
        <v>192</v>
      </c>
      <c r="H342" s="701"/>
      <c r="I342" s="701" t="s">
        <v>334</v>
      </c>
      <c r="J342" s="701"/>
      <c r="K342" s="702" t="s">
        <v>219</v>
      </c>
      <c r="L342" s="703"/>
      <c r="M342" s="281">
        <v>128</v>
      </c>
      <c r="N342" s="282" t="s">
        <v>115</v>
      </c>
      <c r="O342" s="244">
        <v>64196</v>
      </c>
      <c r="P342" s="207">
        <f t="shared" si="161"/>
        <v>29179.999999999996</v>
      </c>
      <c r="Q342" s="208">
        <f t="shared" si="162"/>
        <v>29.179999999999996</v>
      </c>
      <c r="R342" s="204">
        <v>50866</v>
      </c>
      <c r="S342" s="205">
        <v>12200</v>
      </c>
      <c r="T342" s="205"/>
      <c r="U342" s="205"/>
      <c r="V342" s="206">
        <v>800</v>
      </c>
      <c r="W342" s="204">
        <f t="shared" si="163"/>
        <v>63866</v>
      </c>
      <c r="X342" s="207">
        <f t="shared" si="164"/>
        <v>29029.999999999996</v>
      </c>
      <c r="Y342" s="208">
        <f t="shared" si="165"/>
        <v>29.029999999999998</v>
      </c>
      <c r="Z342" s="209">
        <f t="shared" si="166"/>
        <v>-150</v>
      </c>
      <c r="AA342" s="210">
        <f t="shared" si="167"/>
        <v>-0.14999999999999858</v>
      </c>
      <c r="AB342" s="211">
        <f t="shared" si="168"/>
        <v>-5.1405071967100275E-3</v>
      </c>
    </row>
    <row r="343" spans="2:28" s="175" customFormat="1" ht="12" customHeight="1" x14ac:dyDescent="0.25">
      <c r="B343" s="194">
        <v>44209</v>
      </c>
      <c r="C343" s="195">
        <v>5.2083333333333336E-2</v>
      </c>
      <c r="D343" s="195">
        <v>0.13194444444444445</v>
      </c>
      <c r="E343" s="258">
        <v>4</v>
      </c>
      <c r="F343" s="317">
        <v>26338</v>
      </c>
      <c r="G343" s="701" t="s">
        <v>392</v>
      </c>
      <c r="H343" s="701"/>
      <c r="I343" s="701" t="s">
        <v>252</v>
      </c>
      <c r="J343" s="701"/>
      <c r="K343" s="702" t="s">
        <v>236</v>
      </c>
      <c r="L343" s="703"/>
      <c r="M343" s="212">
        <v>48</v>
      </c>
      <c r="N343" s="213" t="s">
        <v>32</v>
      </c>
      <c r="O343" s="244">
        <v>11968</v>
      </c>
      <c r="P343" s="207">
        <f t="shared" si="161"/>
        <v>5440</v>
      </c>
      <c r="Q343" s="208">
        <f t="shared" si="162"/>
        <v>5.44</v>
      </c>
      <c r="R343" s="204">
        <v>11268</v>
      </c>
      <c r="S343" s="205">
        <v>600</v>
      </c>
      <c r="T343" s="205"/>
      <c r="U343" s="205"/>
      <c r="V343" s="206">
        <v>100</v>
      </c>
      <c r="W343" s="204">
        <f t="shared" si="163"/>
        <v>11968</v>
      </c>
      <c r="X343" s="207">
        <f t="shared" si="164"/>
        <v>5440</v>
      </c>
      <c r="Y343" s="208">
        <f t="shared" si="165"/>
        <v>5.44</v>
      </c>
      <c r="Z343" s="209">
        <f t="shared" si="166"/>
        <v>0</v>
      </c>
      <c r="AA343" s="210">
        <f t="shared" si="167"/>
        <v>0</v>
      </c>
      <c r="AB343" s="211">
        <f t="shared" si="168"/>
        <v>0</v>
      </c>
    </row>
    <row r="344" spans="2:28" s="175" customFormat="1" ht="12" customHeight="1" x14ac:dyDescent="0.25">
      <c r="B344" s="194">
        <v>44209</v>
      </c>
      <c r="C344" s="195">
        <v>0.17916666666666667</v>
      </c>
      <c r="D344" s="195">
        <v>0.20833333333333334</v>
      </c>
      <c r="E344" s="258">
        <v>3</v>
      </c>
      <c r="F344" s="252">
        <v>5159</v>
      </c>
      <c r="G344" s="701" t="s">
        <v>192</v>
      </c>
      <c r="H344" s="701"/>
      <c r="I344" s="701" t="s">
        <v>300</v>
      </c>
      <c r="J344" s="701"/>
      <c r="K344" s="702" t="s">
        <v>301</v>
      </c>
      <c r="L344" s="703"/>
      <c r="M344" s="281">
        <v>141</v>
      </c>
      <c r="N344" s="282" t="s">
        <v>115</v>
      </c>
      <c r="O344" s="244">
        <v>69564</v>
      </c>
      <c r="P344" s="207">
        <f t="shared" si="153"/>
        <v>31619.999999999996</v>
      </c>
      <c r="Q344" s="208">
        <f t="shared" si="160"/>
        <v>31.619999999999997</v>
      </c>
      <c r="R344" s="204">
        <v>60520</v>
      </c>
      <c r="S344" s="205">
        <v>8200</v>
      </c>
      <c r="T344" s="205"/>
      <c r="U344" s="205"/>
      <c r="V344" s="206">
        <v>800</v>
      </c>
      <c r="W344" s="204">
        <f t="shared" si="154"/>
        <v>69520</v>
      </c>
      <c r="X344" s="207">
        <f t="shared" si="155"/>
        <v>31599.999999999996</v>
      </c>
      <c r="Y344" s="208">
        <f t="shared" si="156"/>
        <v>31.599999999999998</v>
      </c>
      <c r="Z344" s="209">
        <f t="shared" si="157"/>
        <v>-20</v>
      </c>
      <c r="AA344" s="210">
        <f t="shared" si="158"/>
        <v>-1.9999999999999574E-2</v>
      </c>
      <c r="AB344" s="211">
        <f t="shared" si="159"/>
        <v>-6.3251106894369308E-4</v>
      </c>
    </row>
    <row r="345" spans="2:28" s="175" customFormat="1" ht="12" customHeight="1" thickBot="1" x14ac:dyDescent="0.3">
      <c r="B345" s="214"/>
      <c r="C345" s="215"/>
      <c r="D345" s="215"/>
      <c r="E345" s="216"/>
      <c r="F345" s="253"/>
      <c r="G345" s="759"/>
      <c r="H345" s="759"/>
      <c r="I345" s="759"/>
      <c r="J345" s="759"/>
      <c r="K345" s="744"/>
      <c r="L345" s="745"/>
      <c r="M345" s="217"/>
      <c r="N345" s="218"/>
      <c r="O345" s="222"/>
      <c r="P345" s="223">
        <f t="shared" si="153"/>
        <v>0</v>
      </c>
      <c r="Q345" s="224">
        <f t="shared" si="160"/>
        <v>0</v>
      </c>
      <c r="R345" s="222"/>
      <c r="S345" s="225"/>
      <c r="T345" s="225"/>
      <c r="U345" s="225"/>
      <c r="V345" s="226"/>
      <c r="W345" s="222">
        <f t="shared" si="154"/>
        <v>0</v>
      </c>
      <c r="X345" s="207">
        <f t="shared" si="155"/>
        <v>0</v>
      </c>
      <c r="Y345" s="224">
        <f t="shared" si="156"/>
        <v>0</v>
      </c>
      <c r="Z345" s="227">
        <f t="shared" si="157"/>
        <v>0</v>
      </c>
      <c r="AA345" s="228">
        <f t="shared" si="158"/>
        <v>0</v>
      </c>
      <c r="AB345" s="229" t="e">
        <f>+AA345/Q345</f>
        <v>#DIV/0!</v>
      </c>
    </row>
    <row r="346" spans="2:28" s="175" customFormat="1" ht="12" customHeight="1" x14ac:dyDescent="0.25">
      <c r="B346" s="736" t="s">
        <v>113</v>
      </c>
      <c r="C346" s="737"/>
      <c r="D346" s="737"/>
      <c r="E346" s="737"/>
      <c r="F346" s="737"/>
      <c r="G346" s="737"/>
      <c r="H346" s="737"/>
      <c r="I346" s="737"/>
      <c r="J346" s="737"/>
      <c r="K346" s="737"/>
      <c r="L346" s="737"/>
      <c r="M346" s="737"/>
      <c r="N346" s="738"/>
      <c r="O346" s="798">
        <f>SUM(O323:O345)</f>
        <v>437219.8</v>
      </c>
      <c r="P346" s="796">
        <f>SUM(P323:P345)</f>
        <v>198736.27272727271</v>
      </c>
      <c r="Q346" s="800">
        <f t="shared" ref="Q346:V346" si="169">SUM(Q323:Q345)</f>
        <v>198.73627272727273</v>
      </c>
      <c r="R346" s="723">
        <f t="shared" si="169"/>
        <v>371945</v>
      </c>
      <c r="S346" s="719">
        <f t="shared" si="169"/>
        <v>53852</v>
      </c>
      <c r="T346" s="719">
        <f t="shared" si="169"/>
        <v>850</v>
      </c>
      <c r="U346" s="719">
        <f t="shared" si="169"/>
        <v>0</v>
      </c>
      <c r="V346" s="721">
        <f t="shared" si="169"/>
        <v>7193</v>
      </c>
      <c r="W346" s="723">
        <f>SUM(W323:W345)</f>
        <v>433840</v>
      </c>
      <c r="X346" s="796">
        <f>SUM(X323:X345)</f>
        <v>197200</v>
      </c>
      <c r="Y346" s="802">
        <f>SUM(Y323:Y345)</f>
        <v>197.2</v>
      </c>
      <c r="Z346" s="729">
        <f>SUM(Z323:Z345)</f>
        <v>-1536.272727272727</v>
      </c>
      <c r="AA346" s="731">
        <f>SUM(AA323:AA345)</f>
        <v>-1.5362727272727241</v>
      </c>
      <c r="AB346" s="732">
        <f>+AA346/Q346</f>
        <v>-7.7302080097927705E-3</v>
      </c>
    </row>
    <row r="347" spans="2:28" s="175" customFormat="1" ht="12" customHeight="1" thickBot="1" x14ac:dyDescent="0.3">
      <c r="B347" s="739"/>
      <c r="C347" s="740"/>
      <c r="D347" s="740"/>
      <c r="E347" s="740"/>
      <c r="F347" s="740"/>
      <c r="G347" s="740"/>
      <c r="H347" s="740"/>
      <c r="I347" s="740"/>
      <c r="J347" s="740"/>
      <c r="K347" s="740"/>
      <c r="L347" s="740"/>
      <c r="M347" s="740"/>
      <c r="N347" s="741"/>
      <c r="O347" s="799"/>
      <c r="P347" s="797"/>
      <c r="Q347" s="801"/>
      <c r="R347" s="724"/>
      <c r="S347" s="720"/>
      <c r="T347" s="720"/>
      <c r="U347" s="720"/>
      <c r="V347" s="722"/>
      <c r="W347" s="724"/>
      <c r="X347" s="797"/>
      <c r="Y347" s="801"/>
      <c r="Z347" s="730"/>
      <c r="AA347" s="720"/>
      <c r="AB347" s="733"/>
    </row>
    <row r="348" spans="2:28" s="175" customFormat="1" ht="12" customHeight="1" thickBot="1" x14ac:dyDescent="0.3">
      <c r="B348" s="196"/>
      <c r="C348" s="196"/>
      <c r="D348" s="196"/>
      <c r="E348" s="196"/>
      <c r="F348" s="196"/>
      <c r="G348" s="196"/>
      <c r="H348" s="196"/>
      <c r="I348" s="183"/>
      <c r="J348" s="183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  <c r="AB348" s="221"/>
    </row>
    <row r="349" spans="2:28" s="175" customFormat="1" ht="12" customHeight="1" x14ac:dyDescent="0.25">
      <c r="B349" s="746" t="s">
        <v>114</v>
      </c>
      <c r="C349" s="747"/>
      <c r="D349" s="747"/>
      <c r="E349" s="747"/>
      <c r="F349" s="747"/>
      <c r="G349" s="747"/>
      <c r="H349" s="747"/>
      <c r="I349" s="747"/>
      <c r="J349" s="747"/>
      <c r="K349" s="747"/>
      <c r="L349" s="747"/>
      <c r="M349" s="747"/>
      <c r="N349" s="748"/>
      <c r="O349" s="752">
        <f>+O346+O312</f>
        <v>2703191.4</v>
      </c>
      <c r="P349" s="752"/>
      <c r="Q349" s="752">
        <f t="shared" ref="Q349:W349" si="170">+Q346+Q312</f>
        <v>1228.7233636363637</v>
      </c>
      <c r="R349" s="752">
        <f t="shared" si="170"/>
        <v>2276901.2000000002</v>
      </c>
      <c r="S349" s="752">
        <f t="shared" si="170"/>
        <v>350659.2</v>
      </c>
      <c r="T349" s="752">
        <f t="shared" si="170"/>
        <v>12350</v>
      </c>
      <c r="U349" s="752">
        <f t="shared" si="170"/>
        <v>0</v>
      </c>
      <c r="V349" s="752">
        <f t="shared" si="170"/>
        <v>56607.6</v>
      </c>
      <c r="W349" s="752">
        <f t="shared" si="170"/>
        <v>2696518</v>
      </c>
      <c r="X349" s="752">
        <f t="shared" ref="X349:Y349" si="171">+X346+X312</f>
        <v>1225690</v>
      </c>
      <c r="Y349" s="752">
        <f t="shared" si="171"/>
        <v>1225.69</v>
      </c>
      <c r="Z349" s="754"/>
      <c r="AA349" s="756">
        <f>+AA346</f>
        <v>-1.5362727272727241</v>
      </c>
      <c r="AB349" s="757">
        <f>+AA349/Q349</f>
        <v>-1.2502999232684717E-3</v>
      </c>
    </row>
    <row r="350" spans="2:28" s="175" customFormat="1" ht="12" customHeight="1" thickBot="1" x14ac:dyDescent="0.3">
      <c r="B350" s="749"/>
      <c r="C350" s="750"/>
      <c r="D350" s="750"/>
      <c r="E350" s="750"/>
      <c r="F350" s="750"/>
      <c r="G350" s="750"/>
      <c r="H350" s="750"/>
      <c r="I350" s="750"/>
      <c r="J350" s="750"/>
      <c r="K350" s="750"/>
      <c r="L350" s="750"/>
      <c r="M350" s="750"/>
      <c r="N350" s="751"/>
      <c r="O350" s="753"/>
      <c r="P350" s="753"/>
      <c r="Q350" s="753"/>
      <c r="R350" s="753"/>
      <c r="S350" s="753"/>
      <c r="T350" s="753"/>
      <c r="U350" s="753"/>
      <c r="V350" s="753"/>
      <c r="W350" s="753"/>
      <c r="X350" s="753"/>
      <c r="Y350" s="753"/>
      <c r="Z350" s="755"/>
      <c r="AA350" s="755"/>
      <c r="AB350" s="758"/>
    </row>
    <row r="352" spans="2:28" ht="13.5" thickBot="1" x14ac:dyDescent="0.25"/>
    <row r="353" spans="2:30" s="175" customFormat="1" ht="12" customHeight="1" x14ac:dyDescent="0.25">
      <c r="B353" s="760" t="s">
        <v>31</v>
      </c>
      <c r="C353" s="761"/>
      <c r="D353" s="761"/>
      <c r="E353" s="761"/>
      <c r="F353" s="761"/>
      <c r="G353" s="259" t="s">
        <v>30</v>
      </c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764" t="s">
        <v>29</v>
      </c>
      <c r="U353" s="765"/>
      <c r="V353" s="765"/>
      <c r="W353" s="765"/>
      <c r="X353" s="765"/>
      <c r="Y353" s="766"/>
      <c r="Z353" s="704" t="s">
        <v>39</v>
      </c>
      <c r="AA353" s="705"/>
      <c r="AB353" s="706"/>
    </row>
    <row r="354" spans="2:30" s="175" customFormat="1" ht="12" customHeight="1" x14ac:dyDescent="0.2">
      <c r="B354" s="762"/>
      <c r="C354" s="763"/>
      <c r="D354" s="763"/>
      <c r="E354" s="763"/>
      <c r="F354" s="763"/>
      <c r="G354" s="767" t="s">
        <v>25</v>
      </c>
      <c r="H354" s="768"/>
      <c r="I354" s="768"/>
      <c r="J354" s="768"/>
      <c r="K354" s="768"/>
      <c r="L354" s="768"/>
      <c r="M354" s="768"/>
      <c r="N354" s="768"/>
      <c r="O354" s="768"/>
      <c r="P354" s="768"/>
      <c r="Q354" s="768"/>
      <c r="R354" s="768"/>
      <c r="S354" s="769"/>
      <c r="T354" s="773">
        <v>44210</v>
      </c>
      <c r="U354" s="774"/>
      <c r="V354" s="774"/>
      <c r="W354" s="774"/>
      <c r="X354" s="774"/>
      <c r="Y354" s="775"/>
      <c r="Z354" s="707" t="s">
        <v>40</v>
      </c>
      <c r="AA354" s="708"/>
      <c r="AB354" s="709"/>
      <c r="AD354" s="182"/>
    </row>
    <row r="355" spans="2:30" s="175" customFormat="1" ht="12" customHeight="1" thickBot="1" x14ac:dyDescent="0.25">
      <c r="B355" s="779" t="s">
        <v>28</v>
      </c>
      <c r="C355" s="780"/>
      <c r="D355" s="780"/>
      <c r="E355" s="780"/>
      <c r="F355" s="780"/>
      <c r="G355" s="770"/>
      <c r="H355" s="771"/>
      <c r="I355" s="771"/>
      <c r="J355" s="771"/>
      <c r="K355" s="771"/>
      <c r="L355" s="771"/>
      <c r="M355" s="771"/>
      <c r="N355" s="771"/>
      <c r="O355" s="771"/>
      <c r="P355" s="771"/>
      <c r="Q355" s="771"/>
      <c r="R355" s="771"/>
      <c r="S355" s="772"/>
      <c r="T355" s="776"/>
      <c r="U355" s="777"/>
      <c r="V355" s="777"/>
      <c r="W355" s="777"/>
      <c r="X355" s="777"/>
      <c r="Y355" s="778"/>
      <c r="Z355" s="710"/>
      <c r="AA355" s="711"/>
      <c r="AB355" s="712"/>
      <c r="AD355" s="182"/>
    </row>
    <row r="356" spans="2:30" s="175" customFormat="1" ht="12" customHeight="1" thickBot="1" x14ac:dyDescent="0.25"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4"/>
      <c r="S356" s="185"/>
      <c r="T356" s="186"/>
      <c r="U356" s="187"/>
      <c r="V356" s="188"/>
      <c r="W356" s="188"/>
      <c r="X356" s="183"/>
      <c r="Y356" s="183"/>
      <c r="Z356" s="183"/>
      <c r="AA356" s="183"/>
      <c r="AB356" s="183"/>
      <c r="AD356" s="182"/>
    </row>
    <row r="357" spans="2:30" s="175" customFormat="1" ht="12" customHeight="1" thickBot="1" x14ac:dyDescent="0.25">
      <c r="B357" s="781" t="s">
        <v>27</v>
      </c>
      <c r="C357" s="782"/>
      <c r="D357" s="782"/>
      <c r="E357" s="783"/>
      <c r="F357" s="322" t="s">
        <v>26</v>
      </c>
      <c r="G357" s="713" t="s">
        <v>44</v>
      </c>
      <c r="H357" s="714"/>
      <c r="I357" s="714"/>
      <c r="J357" s="714"/>
      <c r="K357" s="714"/>
      <c r="L357" s="714"/>
      <c r="M357" s="713" t="s">
        <v>106</v>
      </c>
      <c r="N357" s="715"/>
      <c r="O357" s="713" t="s">
        <v>110</v>
      </c>
      <c r="P357" s="714"/>
      <c r="Q357" s="715"/>
      <c r="R357" s="784" t="s">
        <v>108</v>
      </c>
      <c r="S357" s="785"/>
      <c r="T357" s="785"/>
      <c r="U357" s="785"/>
      <c r="V357" s="785"/>
      <c r="W357" s="785"/>
      <c r="X357" s="785"/>
      <c r="Y357" s="786"/>
      <c r="Z357" s="713" t="s">
        <v>23</v>
      </c>
      <c r="AA357" s="714"/>
      <c r="AB357" s="715"/>
      <c r="AD357" s="182"/>
    </row>
    <row r="358" spans="2:30" s="175" customFormat="1" ht="12" customHeight="1" thickBot="1" x14ac:dyDescent="0.25">
      <c r="B358" s="189" t="s">
        <v>13</v>
      </c>
      <c r="C358" s="190" t="s">
        <v>22</v>
      </c>
      <c r="D358" s="191" t="s">
        <v>22</v>
      </c>
      <c r="E358" s="190" t="s">
        <v>21</v>
      </c>
      <c r="F358" s="198" t="s">
        <v>20</v>
      </c>
      <c r="G358" s="716"/>
      <c r="H358" s="717"/>
      <c r="I358" s="717"/>
      <c r="J358" s="717"/>
      <c r="K358" s="717"/>
      <c r="L358" s="717"/>
      <c r="M358" s="716" t="s">
        <v>107</v>
      </c>
      <c r="N358" s="718"/>
      <c r="O358" s="716" t="s">
        <v>111</v>
      </c>
      <c r="P358" s="717"/>
      <c r="Q358" s="718"/>
      <c r="R358" s="787" t="s">
        <v>112</v>
      </c>
      <c r="S358" s="788"/>
      <c r="T358" s="788"/>
      <c r="U358" s="788"/>
      <c r="V358" s="789"/>
      <c r="W358" s="790" t="s">
        <v>109</v>
      </c>
      <c r="X358" s="791"/>
      <c r="Y358" s="792"/>
      <c r="Z358" s="716" t="s">
        <v>17</v>
      </c>
      <c r="AA358" s="717"/>
      <c r="AB358" s="718"/>
      <c r="AD358" s="182"/>
    </row>
    <row r="359" spans="2:30" s="175" customFormat="1" ht="12" customHeight="1" thickBot="1" x14ac:dyDescent="0.25">
      <c r="B359" s="189">
        <v>2021</v>
      </c>
      <c r="C359" s="199" t="s">
        <v>16</v>
      </c>
      <c r="D359" s="200" t="s">
        <v>15</v>
      </c>
      <c r="E359" s="190" t="s">
        <v>14</v>
      </c>
      <c r="F359" s="238" t="s">
        <v>14</v>
      </c>
      <c r="G359" s="734" t="s">
        <v>33</v>
      </c>
      <c r="H359" s="734"/>
      <c r="I359" s="734" t="s">
        <v>12</v>
      </c>
      <c r="J359" s="734"/>
      <c r="K359" s="734" t="s">
        <v>11</v>
      </c>
      <c r="L359" s="735"/>
      <c r="M359" s="321" t="s">
        <v>41</v>
      </c>
      <c r="N359" s="239" t="s">
        <v>9</v>
      </c>
      <c r="O359" s="192" t="s">
        <v>37</v>
      </c>
      <c r="P359" s="240" t="s">
        <v>8</v>
      </c>
      <c r="Q359" s="193" t="s">
        <v>7</v>
      </c>
      <c r="R359" s="192" t="s">
        <v>99</v>
      </c>
      <c r="S359" s="241" t="s">
        <v>100</v>
      </c>
      <c r="T359" s="241" t="s">
        <v>48</v>
      </c>
      <c r="U359" s="241" t="s">
        <v>104</v>
      </c>
      <c r="V359" s="239" t="s">
        <v>101</v>
      </c>
      <c r="W359" s="238" t="s">
        <v>37</v>
      </c>
      <c r="X359" s="319" t="s">
        <v>8</v>
      </c>
      <c r="Y359" s="242" t="s">
        <v>7</v>
      </c>
      <c r="Z359" s="238" t="s">
        <v>8</v>
      </c>
      <c r="AA359" s="319" t="s">
        <v>7</v>
      </c>
      <c r="AB359" s="242" t="s">
        <v>6</v>
      </c>
      <c r="AD359" s="182"/>
    </row>
    <row r="360" spans="2:30" s="175" customFormat="1" ht="12" customHeight="1" x14ac:dyDescent="0.2">
      <c r="B360" s="194">
        <v>44210</v>
      </c>
      <c r="C360" s="202">
        <v>0.39374999999999999</v>
      </c>
      <c r="D360" s="202">
        <v>0.43194444444444446</v>
      </c>
      <c r="E360" s="203">
        <v>4</v>
      </c>
      <c r="F360" s="320">
        <v>26340</v>
      </c>
      <c r="G360" s="701" t="s">
        <v>392</v>
      </c>
      <c r="H360" s="701"/>
      <c r="I360" s="701" t="s">
        <v>252</v>
      </c>
      <c r="J360" s="701"/>
      <c r="K360" s="702" t="s">
        <v>236</v>
      </c>
      <c r="L360" s="703"/>
      <c r="M360" s="230"/>
      <c r="N360" s="231"/>
      <c r="O360" s="244">
        <v>10692</v>
      </c>
      <c r="P360" s="219">
        <f t="shared" ref="P360:P364" si="172">+O360/2.2</f>
        <v>4860</v>
      </c>
      <c r="Q360" s="233">
        <f>+P360/1000</f>
        <v>4.8600000000000003</v>
      </c>
      <c r="R360" s="232">
        <v>10562</v>
      </c>
      <c r="S360" s="234"/>
      <c r="T360" s="234"/>
      <c r="U360" s="234"/>
      <c r="V360" s="235">
        <v>130</v>
      </c>
      <c r="W360" s="243">
        <f t="shared" ref="W360:W364" si="173">+V360+U360+T360+S360+R360</f>
        <v>10692</v>
      </c>
      <c r="X360" s="207">
        <f t="shared" ref="X360:X363" si="174">+W360/2.2</f>
        <v>4860</v>
      </c>
      <c r="Y360" s="233">
        <f t="shared" ref="Y360:Y363" si="175">+X360/1000</f>
        <v>4.8600000000000003</v>
      </c>
      <c r="Z360" s="236">
        <f t="shared" ref="Z360:Z363" si="176">+X360-P360</f>
        <v>0</v>
      </c>
      <c r="AA360" s="220">
        <f t="shared" ref="AA360:AA363" si="177">+Y360-Q360</f>
        <v>0</v>
      </c>
      <c r="AB360" s="237">
        <f t="shared" ref="AB360:AB363" si="178">+AA360/Q360</f>
        <v>0</v>
      </c>
      <c r="AD360" s="182"/>
    </row>
    <row r="361" spans="2:30" s="175" customFormat="1" ht="12" customHeight="1" x14ac:dyDescent="0.2">
      <c r="B361" s="194">
        <v>44210</v>
      </c>
      <c r="C361" s="195">
        <v>0.40902777777777777</v>
      </c>
      <c r="D361" s="195">
        <v>0.42569444444444443</v>
      </c>
      <c r="E361" s="258">
        <v>4</v>
      </c>
      <c r="F361" s="317">
        <v>26341</v>
      </c>
      <c r="G361" s="701" t="s">
        <v>392</v>
      </c>
      <c r="H361" s="701"/>
      <c r="I361" s="701" t="s">
        <v>231</v>
      </c>
      <c r="J361" s="701"/>
      <c r="K361" s="702" t="s">
        <v>232</v>
      </c>
      <c r="L361" s="703"/>
      <c r="M361" s="212"/>
      <c r="N361" s="213"/>
      <c r="O361" s="244">
        <v>10186</v>
      </c>
      <c r="P361" s="207">
        <f t="shared" si="172"/>
        <v>4630</v>
      </c>
      <c r="Q361" s="208">
        <f>+P361/1000</f>
        <v>4.63</v>
      </c>
      <c r="R361" s="204">
        <v>10036</v>
      </c>
      <c r="S361" s="205"/>
      <c r="T361" s="205"/>
      <c r="U361" s="205"/>
      <c r="V361" s="206">
        <v>150</v>
      </c>
      <c r="W361" s="244">
        <f t="shared" si="173"/>
        <v>10186</v>
      </c>
      <c r="X361" s="207">
        <f t="shared" si="174"/>
        <v>4630</v>
      </c>
      <c r="Y361" s="208">
        <f t="shared" si="175"/>
        <v>4.63</v>
      </c>
      <c r="Z361" s="209">
        <f t="shared" si="176"/>
        <v>0</v>
      </c>
      <c r="AA361" s="210">
        <f t="shared" si="177"/>
        <v>0</v>
      </c>
      <c r="AB361" s="211">
        <f t="shared" si="178"/>
        <v>0</v>
      </c>
      <c r="AD361" s="182"/>
    </row>
    <row r="362" spans="2:30" s="175" customFormat="1" ht="12" customHeight="1" x14ac:dyDescent="0.2">
      <c r="B362" s="194">
        <v>44210</v>
      </c>
      <c r="C362" s="195">
        <v>0.4458333333333333</v>
      </c>
      <c r="D362" s="195">
        <v>0.46319444444444446</v>
      </c>
      <c r="E362" s="258">
        <v>4</v>
      </c>
      <c r="F362" s="317">
        <v>5160</v>
      </c>
      <c r="G362" s="701" t="s">
        <v>192</v>
      </c>
      <c r="H362" s="701"/>
      <c r="I362" s="701" t="s">
        <v>193</v>
      </c>
      <c r="J362" s="701"/>
      <c r="K362" s="702" t="s">
        <v>413</v>
      </c>
      <c r="L362" s="703"/>
      <c r="M362" s="212"/>
      <c r="N362" s="213"/>
      <c r="O362" s="244">
        <v>62260</v>
      </c>
      <c r="P362" s="207">
        <f t="shared" si="172"/>
        <v>28299.999999999996</v>
      </c>
      <c r="Q362" s="208">
        <f>+P362/1000</f>
        <v>28.299999999999997</v>
      </c>
      <c r="R362" s="204">
        <v>50336</v>
      </c>
      <c r="S362" s="205">
        <v>11000</v>
      </c>
      <c r="T362" s="205"/>
      <c r="U362" s="205"/>
      <c r="V362" s="206">
        <v>880</v>
      </c>
      <c r="W362" s="244">
        <f t="shared" si="173"/>
        <v>62216</v>
      </c>
      <c r="X362" s="207">
        <f t="shared" si="174"/>
        <v>28279.999999999996</v>
      </c>
      <c r="Y362" s="208">
        <f t="shared" si="175"/>
        <v>28.279999999999998</v>
      </c>
      <c r="Z362" s="209">
        <f t="shared" si="176"/>
        <v>-20</v>
      </c>
      <c r="AA362" s="210">
        <f t="shared" si="177"/>
        <v>-1.9999999999999574E-2</v>
      </c>
      <c r="AB362" s="211">
        <f t="shared" si="178"/>
        <v>-7.0671378091871292E-4</v>
      </c>
      <c r="AD362" s="182"/>
    </row>
    <row r="363" spans="2:30" s="175" customFormat="1" ht="12" customHeight="1" x14ac:dyDescent="0.2">
      <c r="B363" s="194">
        <v>44210</v>
      </c>
      <c r="C363" s="195">
        <v>0.51666666666666672</v>
      </c>
      <c r="D363" s="195">
        <v>0.56527777777777777</v>
      </c>
      <c r="E363" s="258">
        <v>4</v>
      </c>
      <c r="F363" s="317">
        <v>26342</v>
      </c>
      <c r="G363" s="701" t="s">
        <v>321</v>
      </c>
      <c r="H363" s="701"/>
      <c r="I363" s="701" t="s">
        <v>403</v>
      </c>
      <c r="J363" s="701"/>
      <c r="K363" s="702" t="s">
        <v>325</v>
      </c>
      <c r="L363" s="703"/>
      <c r="M363" s="212"/>
      <c r="N363" s="213"/>
      <c r="O363" s="204">
        <v>10956</v>
      </c>
      <c r="P363" s="207">
        <f t="shared" si="172"/>
        <v>4980</v>
      </c>
      <c r="Q363" s="208">
        <f>+P363/1000</f>
        <v>4.9800000000000004</v>
      </c>
      <c r="R363" s="204">
        <v>10816</v>
      </c>
      <c r="S363" s="205"/>
      <c r="T363" s="205"/>
      <c r="U363" s="205"/>
      <c r="V363" s="206">
        <v>140</v>
      </c>
      <c r="W363" s="244">
        <f t="shared" si="173"/>
        <v>10956</v>
      </c>
      <c r="X363" s="207">
        <f t="shared" si="174"/>
        <v>4980</v>
      </c>
      <c r="Y363" s="208">
        <f t="shared" si="175"/>
        <v>4.9800000000000004</v>
      </c>
      <c r="Z363" s="209">
        <f t="shared" si="176"/>
        <v>0</v>
      </c>
      <c r="AA363" s="210">
        <f t="shared" si="177"/>
        <v>0</v>
      </c>
      <c r="AB363" s="211">
        <f t="shared" si="178"/>
        <v>0</v>
      </c>
      <c r="AD363" s="182"/>
    </row>
    <row r="364" spans="2:30" s="175" customFormat="1" ht="12" customHeight="1" thickBot="1" x14ac:dyDescent="0.3">
      <c r="B364" s="214"/>
      <c r="C364" s="215"/>
      <c r="D364" s="215"/>
      <c r="E364" s="216"/>
      <c r="F364" s="318"/>
      <c r="G364" s="759"/>
      <c r="H364" s="759"/>
      <c r="I364" s="759"/>
      <c r="J364" s="759"/>
      <c r="K364" s="744"/>
      <c r="L364" s="745"/>
      <c r="M364" s="217"/>
      <c r="N364" s="218"/>
      <c r="O364" s="222"/>
      <c r="P364" s="223">
        <f t="shared" si="172"/>
        <v>0</v>
      </c>
      <c r="Q364" s="224">
        <f t="shared" ref="Q364" si="179">+P364/1000</f>
        <v>0</v>
      </c>
      <c r="R364" s="222"/>
      <c r="S364" s="225"/>
      <c r="T364" s="225"/>
      <c r="U364" s="225"/>
      <c r="V364" s="226"/>
      <c r="W364" s="222">
        <f t="shared" si="173"/>
        <v>0</v>
      </c>
      <c r="X364" s="207">
        <f t="shared" ref="X364" si="180">+W364/2.2</f>
        <v>0</v>
      </c>
      <c r="Y364" s="224">
        <f t="shared" ref="Y364" si="181">+X364/1000</f>
        <v>0</v>
      </c>
      <c r="Z364" s="227">
        <f t="shared" ref="Z364" si="182">+X364-P364</f>
        <v>0</v>
      </c>
      <c r="AA364" s="228">
        <f t="shared" ref="AA364" si="183">+Y364-Q364</f>
        <v>0</v>
      </c>
      <c r="AB364" s="229" t="e">
        <f>+AA364/Q364</f>
        <v>#DIV/0!</v>
      </c>
    </row>
    <row r="365" spans="2:30" s="175" customFormat="1" ht="12" customHeight="1" x14ac:dyDescent="0.25">
      <c r="B365" s="736" t="s">
        <v>113</v>
      </c>
      <c r="C365" s="737"/>
      <c r="D365" s="737"/>
      <c r="E365" s="737"/>
      <c r="F365" s="737"/>
      <c r="G365" s="737"/>
      <c r="H365" s="737"/>
      <c r="I365" s="737"/>
      <c r="J365" s="737"/>
      <c r="K365" s="737"/>
      <c r="L365" s="737"/>
      <c r="M365" s="737"/>
      <c r="N365" s="738"/>
      <c r="O365" s="723">
        <f t="shared" ref="O365:AA365" si="184">SUM(O360:O364)</f>
        <v>94094</v>
      </c>
      <c r="P365" s="742">
        <f t="shared" si="184"/>
        <v>42770</v>
      </c>
      <c r="Q365" s="721">
        <f t="shared" si="184"/>
        <v>42.769999999999996</v>
      </c>
      <c r="R365" s="723">
        <f t="shared" si="184"/>
        <v>81750</v>
      </c>
      <c r="S365" s="719">
        <f t="shared" si="184"/>
        <v>11000</v>
      </c>
      <c r="T365" s="719">
        <f t="shared" si="184"/>
        <v>0</v>
      </c>
      <c r="U365" s="719">
        <f t="shared" si="184"/>
        <v>0</v>
      </c>
      <c r="V365" s="721">
        <f t="shared" si="184"/>
        <v>1300</v>
      </c>
      <c r="W365" s="723">
        <f t="shared" si="184"/>
        <v>94050</v>
      </c>
      <c r="X365" s="742">
        <f t="shared" si="184"/>
        <v>42750</v>
      </c>
      <c r="Y365" s="743">
        <f t="shared" si="184"/>
        <v>42.75</v>
      </c>
      <c r="Z365" s="729">
        <f t="shared" si="184"/>
        <v>-20</v>
      </c>
      <c r="AA365" s="731">
        <f t="shared" si="184"/>
        <v>-1.9999999999999574E-2</v>
      </c>
      <c r="AB365" s="732">
        <f>+AA365/Q365</f>
        <v>-4.6761748889407472E-4</v>
      </c>
    </row>
    <row r="366" spans="2:30" s="175" customFormat="1" ht="12" customHeight="1" thickBot="1" x14ac:dyDescent="0.3">
      <c r="B366" s="739"/>
      <c r="C366" s="740"/>
      <c r="D366" s="740"/>
      <c r="E366" s="740"/>
      <c r="F366" s="740"/>
      <c r="G366" s="740"/>
      <c r="H366" s="740"/>
      <c r="I366" s="740"/>
      <c r="J366" s="740"/>
      <c r="K366" s="740"/>
      <c r="L366" s="740"/>
      <c r="M366" s="740"/>
      <c r="N366" s="741"/>
      <c r="O366" s="724"/>
      <c r="P366" s="720"/>
      <c r="Q366" s="722"/>
      <c r="R366" s="724"/>
      <c r="S366" s="720"/>
      <c r="T366" s="720"/>
      <c r="U366" s="720"/>
      <c r="V366" s="722"/>
      <c r="W366" s="724"/>
      <c r="X366" s="720"/>
      <c r="Y366" s="722"/>
      <c r="Z366" s="730"/>
      <c r="AA366" s="720"/>
      <c r="AB366" s="733"/>
    </row>
    <row r="367" spans="2:30" s="175" customFormat="1" ht="12" customHeight="1" thickBot="1" x14ac:dyDescent="0.3">
      <c r="B367" s="196"/>
      <c r="C367" s="196"/>
      <c r="D367" s="196"/>
      <c r="E367" s="196"/>
      <c r="F367" s="196"/>
      <c r="G367" s="196"/>
      <c r="H367" s="196"/>
      <c r="I367" s="183"/>
      <c r="J367" s="183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  <c r="AB367" s="221"/>
    </row>
    <row r="368" spans="2:30" s="175" customFormat="1" ht="12" customHeight="1" x14ac:dyDescent="0.25">
      <c r="B368" s="746" t="s">
        <v>114</v>
      </c>
      <c r="C368" s="747"/>
      <c r="D368" s="747"/>
      <c r="E368" s="747"/>
      <c r="F368" s="747"/>
      <c r="G368" s="747"/>
      <c r="H368" s="747"/>
      <c r="I368" s="747"/>
      <c r="J368" s="747"/>
      <c r="K368" s="747"/>
      <c r="L368" s="747"/>
      <c r="M368" s="747"/>
      <c r="N368" s="748"/>
      <c r="O368" s="752">
        <f>+O365+O349</f>
        <v>2797285.4</v>
      </c>
      <c r="P368" s="752">
        <f>+P365+P349</f>
        <v>42770</v>
      </c>
      <c r="Q368" s="752">
        <f t="shared" ref="Q368:W368" si="185">+Q365+Q349</f>
        <v>1271.4933636363637</v>
      </c>
      <c r="R368" s="752">
        <f t="shared" si="185"/>
        <v>2358651.2000000002</v>
      </c>
      <c r="S368" s="752">
        <f t="shared" si="185"/>
        <v>361659.2</v>
      </c>
      <c r="T368" s="752">
        <f t="shared" si="185"/>
        <v>12350</v>
      </c>
      <c r="U368" s="752">
        <f t="shared" si="185"/>
        <v>0</v>
      </c>
      <c r="V368" s="752">
        <f t="shared" si="185"/>
        <v>57907.6</v>
      </c>
      <c r="W368" s="752">
        <f t="shared" si="185"/>
        <v>2790568</v>
      </c>
      <c r="X368" s="752">
        <f t="shared" ref="X368:Y368" si="186">+X365+X349</f>
        <v>1268440</v>
      </c>
      <c r="Y368" s="752">
        <f t="shared" si="186"/>
        <v>1268.44</v>
      </c>
      <c r="Z368" s="754"/>
      <c r="AA368" s="756">
        <f>+AA365</f>
        <v>-1.9999999999999574E-2</v>
      </c>
      <c r="AB368" s="757">
        <f>+AA368/Q368</f>
        <v>-1.5729535498951613E-5</v>
      </c>
    </row>
    <row r="369" spans="2:30" s="175" customFormat="1" ht="12" customHeight="1" thickBot="1" x14ac:dyDescent="0.3">
      <c r="B369" s="749"/>
      <c r="C369" s="750"/>
      <c r="D369" s="750"/>
      <c r="E369" s="750"/>
      <c r="F369" s="750"/>
      <c r="G369" s="750"/>
      <c r="H369" s="750"/>
      <c r="I369" s="750"/>
      <c r="J369" s="750"/>
      <c r="K369" s="750"/>
      <c r="L369" s="750"/>
      <c r="M369" s="750"/>
      <c r="N369" s="751"/>
      <c r="O369" s="753"/>
      <c r="P369" s="753"/>
      <c r="Q369" s="753"/>
      <c r="R369" s="753"/>
      <c r="S369" s="753"/>
      <c r="T369" s="753"/>
      <c r="U369" s="753"/>
      <c r="V369" s="753"/>
      <c r="W369" s="753"/>
      <c r="X369" s="753"/>
      <c r="Y369" s="753"/>
      <c r="Z369" s="755"/>
      <c r="AA369" s="755"/>
      <c r="AB369" s="758"/>
    </row>
    <row r="371" spans="2:30" ht="13.5" thickBot="1" x14ac:dyDescent="0.25"/>
    <row r="372" spans="2:30" s="175" customFormat="1" ht="12" customHeight="1" x14ac:dyDescent="0.25">
      <c r="B372" s="760" t="s">
        <v>31</v>
      </c>
      <c r="C372" s="761"/>
      <c r="D372" s="761"/>
      <c r="E372" s="761"/>
      <c r="F372" s="761"/>
      <c r="G372" s="259" t="s">
        <v>30</v>
      </c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764" t="s">
        <v>29</v>
      </c>
      <c r="U372" s="765"/>
      <c r="V372" s="765"/>
      <c r="W372" s="765"/>
      <c r="X372" s="765"/>
      <c r="Y372" s="766"/>
      <c r="Z372" s="704" t="s">
        <v>39</v>
      </c>
      <c r="AA372" s="705"/>
      <c r="AB372" s="706"/>
    </row>
    <row r="373" spans="2:30" s="175" customFormat="1" ht="12" customHeight="1" x14ac:dyDescent="0.2">
      <c r="B373" s="762"/>
      <c r="C373" s="763"/>
      <c r="D373" s="763"/>
      <c r="E373" s="763"/>
      <c r="F373" s="763"/>
      <c r="G373" s="767" t="s">
        <v>25</v>
      </c>
      <c r="H373" s="768"/>
      <c r="I373" s="768"/>
      <c r="J373" s="768"/>
      <c r="K373" s="768"/>
      <c r="L373" s="768"/>
      <c r="M373" s="768"/>
      <c r="N373" s="768"/>
      <c r="O373" s="768"/>
      <c r="P373" s="768"/>
      <c r="Q373" s="768"/>
      <c r="R373" s="768"/>
      <c r="S373" s="769"/>
      <c r="T373" s="773">
        <v>44212</v>
      </c>
      <c r="U373" s="774"/>
      <c r="V373" s="774"/>
      <c r="W373" s="774"/>
      <c r="X373" s="774"/>
      <c r="Y373" s="775"/>
      <c r="Z373" s="707" t="s">
        <v>40</v>
      </c>
      <c r="AA373" s="708"/>
      <c r="AB373" s="709"/>
      <c r="AD373" s="182"/>
    </row>
    <row r="374" spans="2:30" s="175" customFormat="1" ht="12" customHeight="1" thickBot="1" x14ac:dyDescent="0.25">
      <c r="B374" s="779" t="s">
        <v>28</v>
      </c>
      <c r="C374" s="780"/>
      <c r="D374" s="780"/>
      <c r="E374" s="780"/>
      <c r="F374" s="780"/>
      <c r="G374" s="770"/>
      <c r="H374" s="771"/>
      <c r="I374" s="771"/>
      <c r="J374" s="771"/>
      <c r="K374" s="771"/>
      <c r="L374" s="771"/>
      <c r="M374" s="771"/>
      <c r="N374" s="771"/>
      <c r="O374" s="771"/>
      <c r="P374" s="771"/>
      <c r="Q374" s="771"/>
      <c r="R374" s="771"/>
      <c r="S374" s="772"/>
      <c r="T374" s="776"/>
      <c r="U374" s="777"/>
      <c r="V374" s="777"/>
      <c r="W374" s="777"/>
      <c r="X374" s="777"/>
      <c r="Y374" s="778"/>
      <c r="Z374" s="710"/>
      <c r="AA374" s="711"/>
      <c r="AB374" s="712"/>
      <c r="AD374" s="182"/>
    </row>
    <row r="375" spans="2:30" s="175" customFormat="1" ht="12" customHeight="1" thickBot="1" x14ac:dyDescent="0.25"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4"/>
      <c r="S375" s="185"/>
      <c r="T375" s="186"/>
      <c r="U375" s="187"/>
      <c r="V375" s="188"/>
      <c r="W375" s="188"/>
      <c r="X375" s="183"/>
      <c r="Y375" s="183"/>
      <c r="Z375" s="183"/>
      <c r="AA375" s="183"/>
      <c r="AB375" s="183"/>
      <c r="AD375" s="182"/>
    </row>
    <row r="376" spans="2:30" s="175" customFormat="1" ht="12" customHeight="1" thickBot="1" x14ac:dyDescent="0.25">
      <c r="B376" s="781" t="s">
        <v>27</v>
      </c>
      <c r="C376" s="782"/>
      <c r="D376" s="782"/>
      <c r="E376" s="783"/>
      <c r="F376" s="322" t="s">
        <v>26</v>
      </c>
      <c r="G376" s="713" t="s">
        <v>44</v>
      </c>
      <c r="H376" s="714"/>
      <c r="I376" s="714"/>
      <c r="J376" s="714"/>
      <c r="K376" s="714"/>
      <c r="L376" s="714"/>
      <c r="M376" s="713" t="s">
        <v>106</v>
      </c>
      <c r="N376" s="715"/>
      <c r="O376" s="713" t="s">
        <v>110</v>
      </c>
      <c r="P376" s="714"/>
      <c r="Q376" s="715"/>
      <c r="R376" s="784" t="s">
        <v>108</v>
      </c>
      <c r="S376" s="785"/>
      <c r="T376" s="785"/>
      <c r="U376" s="785"/>
      <c r="V376" s="785"/>
      <c r="W376" s="785"/>
      <c r="X376" s="785"/>
      <c r="Y376" s="786"/>
      <c r="Z376" s="713" t="s">
        <v>23</v>
      </c>
      <c r="AA376" s="714"/>
      <c r="AB376" s="715"/>
      <c r="AD376" s="182"/>
    </row>
    <row r="377" spans="2:30" s="175" customFormat="1" ht="12" customHeight="1" thickBot="1" x14ac:dyDescent="0.25">
      <c r="B377" s="189" t="s">
        <v>13</v>
      </c>
      <c r="C377" s="190" t="s">
        <v>22</v>
      </c>
      <c r="D377" s="191" t="s">
        <v>22</v>
      </c>
      <c r="E377" s="190" t="s">
        <v>21</v>
      </c>
      <c r="F377" s="198" t="s">
        <v>20</v>
      </c>
      <c r="G377" s="716"/>
      <c r="H377" s="717"/>
      <c r="I377" s="717"/>
      <c r="J377" s="717"/>
      <c r="K377" s="717"/>
      <c r="L377" s="717"/>
      <c r="M377" s="716" t="s">
        <v>107</v>
      </c>
      <c r="N377" s="718"/>
      <c r="O377" s="716" t="s">
        <v>111</v>
      </c>
      <c r="P377" s="717"/>
      <c r="Q377" s="718"/>
      <c r="R377" s="787" t="s">
        <v>112</v>
      </c>
      <c r="S377" s="788"/>
      <c r="T377" s="788"/>
      <c r="U377" s="788"/>
      <c r="V377" s="789"/>
      <c r="W377" s="790" t="s">
        <v>109</v>
      </c>
      <c r="X377" s="791"/>
      <c r="Y377" s="792"/>
      <c r="Z377" s="716" t="s">
        <v>17</v>
      </c>
      <c r="AA377" s="717"/>
      <c r="AB377" s="718"/>
      <c r="AD377" s="182"/>
    </row>
    <row r="378" spans="2:30" s="175" customFormat="1" ht="12" customHeight="1" thickBot="1" x14ac:dyDescent="0.25">
      <c r="B378" s="189">
        <v>2021</v>
      </c>
      <c r="C378" s="199" t="s">
        <v>16</v>
      </c>
      <c r="D378" s="200" t="s">
        <v>15</v>
      </c>
      <c r="E378" s="190" t="s">
        <v>14</v>
      </c>
      <c r="F378" s="238" t="s">
        <v>14</v>
      </c>
      <c r="G378" s="734" t="s">
        <v>33</v>
      </c>
      <c r="H378" s="734"/>
      <c r="I378" s="734" t="s">
        <v>12</v>
      </c>
      <c r="J378" s="734"/>
      <c r="K378" s="734" t="s">
        <v>11</v>
      </c>
      <c r="L378" s="735"/>
      <c r="M378" s="321" t="s">
        <v>41</v>
      </c>
      <c r="N378" s="239" t="s">
        <v>9</v>
      </c>
      <c r="O378" s="192" t="s">
        <v>37</v>
      </c>
      <c r="P378" s="240" t="s">
        <v>8</v>
      </c>
      <c r="Q378" s="193" t="s">
        <v>7</v>
      </c>
      <c r="R378" s="192" t="s">
        <v>99</v>
      </c>
      <c r="S378" s="241" t="s">
        <v>100</v>
      </c>
      <c r="T378" s="241" t="s">
        <v>48</v>
      </c>
      <c r="U378" s="241" t="s">
        <v>104</v>
      </c>
      <c r="V378" s="239" t="s">
        <v>101</v>
      </c>
      <c r="W378" s="238" t="s">
        <v>37</v>
      </c>
      <c r="X378" s="319" t="s">
        <v>8</v>
      </c>
      <c r="Y378" s="242" t="s">
        <v>7</v>
      </c>
      <c r="Z378" s="238" t="s">
        <v>8</v>
      </c>
      <c r="AA378" s="319" t="s">
        <v>7</v>
      </c>
      <c r="AB378" s="242" t="s">
        <v>6</v>
      </c>
      <c r="AD378" s="182"/>
    </row>
    <row r="379" spans="2:30" s="175" customFormat="1" ht="12" customHeight="1" x14ac:dyDescent="0.2">
      <c r="B379" s="194">
        <v>44212</v>
      </c>
      <c r="C379" s="202">
        <v>0.60972222222222217</v>
      </c>
      <c r="D379" s="202">
        <v>0.63124999999999998</v>
      </c>
      <c r="E379" s="203">
        <v>3</v>
      </c>
      <c r="F379" s="320">
        <v>5170</v>
      </c>
      <c r="G379" s="701" t="s">
        <v>192</v>
      </c>
      <c r="H379" s="701"/>
      <c r="I379" s="701" t="s">
        <v>300</v>
      </c>
      <c r="J379" s="701"/>
      <c r="K379" s="702" t="s">
        <v>301</v>
      </c>
      <c r="L379" s="703"/>
      <c r="M379" s="279">
        <v>64</v>
      </c>
      <c r="N379" s="280" t="s">
        <v>52</v>
      </c>
      <c r="O379" s="243">
        <v>80036</v>
      </c>
      <c r="P379" s="219">
        <f t="shared" ref="P379:P382" si="187">+O379/2.2</f>
        <v>36380</v>
      </c>
      <c r="Q379" s="233">
        <f>+P379/1000</f>
        <v>36.380000000000003</v>
      </c>
      <c r="R379" s="232">
        <v>68046</v>
      </c>
      <c r="S379" s="234">
        <v>9900</v>
      </c>
      <c r="T379" s="234"/>
      <c r="U379" s="234"/>
      <c r="V379" s="235">
        <v>1540</v>
      </c>
      <c r="W379" s="243">
        <f t="shared" ref="W379:W382" si="188">+V379+U379+T379+S379+R379</f>
        <v>79486</v>
      </c>
      <c r="X379" s="207">
        <f t="shared" ref="X379:X382" si="189">+W379/2.2</f>
        <v>36130</v>
      </c>
      <c r="Y379" s="233">
        <f t="shared" ref="Y379:Y382" si="190">+X379/1000</f>
        <v>36.130000000000003</v>
      </c>
      <c r="Z379" s="236">
        <f t="shared" ref="Z379:Z382" si="191">+X379-P379</f>
        <v>-250</v>
      </c>
      <c r="AA379" s="220">
        <f t="shared" ref="AA379:AA382" si="192">+Y379-Q379</f>
        <v>-0.25</v>
      </c>
      <c r="AB379" s="237">
        <f t="shared" ref="AB379:AB381" si="193">+AA379/Q379</f>
        <v>-6.8719076415612972E-3</v>
      </c>
      <c r="AD379" s="182"/>
    </row>
    <row r="380" spans="2:30" s="175" customFormat="1" ht="12" customHeight="1" x14ac:dyDescent="0.2">
      <c r="B380" s="194">
        <v>44212</v>
      </c>
      <c r="C380" s="195">
        <v>0.62222222222222223</v>
      </c>
      <c r="D380" s="195">
        <v>0.70694444444444438</v>
      </c>
      <c r="E380" s="258">
        <v>3</v>
      </c>
      <c r="F380" s="317">
        <v>9065</v>
      </c>
      <c r="G380" s="701" t="s">
        <v>397</v>
      </c>
      <c r="H380" s="701"/>
      <c r="I380" s="701" t="s">
        <v>432</v>
      </c>
      <c r="J380" s="701"/>
      <c r="K380" s="702" t="s">
        <v>433</v>
      </c>
      <c r="L380" s="703"/>
      <c r="M380" s="281">
        <v>112</v>
      </c>
      <c r="N380" s="282" t="s">
        <v>115</v>
      </c>
      <c r="O380" s="244">
        <v>45500</v>
      </c>
      <c r="P380" s="207">
        <f t="shared" si="187"/>
        <v>20681.81818181818</v>
      </c>
      <c r="Q380" s="208">
        <f>+P380/1000</f>
        <v>20.68181818181818</v>
      </c>
      <c r="R380" s="204">
        <v>42626</v>
      </c>
      <c r="S380" s="205"/>
      <c r="T380" s="205"/>
      <c r="U380" s="205"/>
      <c r="V380" s="206">
        <v>1000</v>
      </c>
      <c r="W380" s="244">
        <f t="shared" si="188"/>
        <v>43626</v>
      </c>
      <c r="X380" s="207">
        <f t="shared" si="189"/>
        <v>19830</v>
      </c>
      <c r="Y380" s="208">
        <f t="shared" si="190"/>
        <v>19.829999999999998</v>
      </c>
      <c r="Z380" s="209">
        <f t="shared" si="191"/>
        <v>-851.81818181818016</v>
      </c>
      <c r="AA380" s="210">
        <f t="shared" si="192"/>
        <v>-0.85181818181818159</v>
      </c>
      <c r="AB380" s="211">
        <f t="shared" si="193"/>
        <v>-4.1186813186813179E-2</v>
      </c>
      <c r="AD380" s="182"/>
    </row>
    <row r="381" spans="2:30" s="175" customFormat="1" ht="12" customHeight="1" x14ac:dyDescent="0.2">
      <c r="B381" s="194">
        <v>44212</v>
      </c>
      <c r="C381" s="195">
        <v>0.62986111111111109</v>
      </c>
      <c r="D381" s="195">
        <v>0.69513888888888886</v>
      </c>
      <c r="E381" s="258">
        <v>3</v>
      </c>
      <c r="F381" s="317">
        <v>3335</v>
      </c>
      <c r="G381" s="701" t="s">
        <v>364</v>
      </c>
      <c r="H381" s="701"/>
      <c r="I381" s="701" t="s">
        <v>434</v>
      </c>
      <c r="J381" s="701"/>
      <c r="K381" s="702" t="s">
        <v>435</v>
      </c>
      <c r="L381" s="703"/>
      <c r="M381" s="212">
        <v>38</v>
      </c>
      <c r="N381" s="213" t="s">
        <v>32</v>
      </c>
      <c r="O381" s="244">
        <v>10342</v>
      </c>
      <c r="P381" s="207">
        <f t="shared" si="187"/>
        <v>4700.9090909090901</v>
      </c>
      <c r="Q381" s="208">
        <f>+P381/1000</f>
        <v>4.7009090909090903</v>
      </c>
      <c r="R381" s="204">
        <v>9795</v>
      </c>
      <c r="S381" s="205">
        <v>479</v>
      </c>
      <c r="T381" s="205"/>
      <c r="U381" s="205"/>
      <c r="V381" s="206"/>
      <c r="W381" s="244">
        <f t="shared" si="188"/>
        <v>10274</v>
      </c>
      <c r="X381" s="207">
        <f t="shared" si="189"/>
        <v>4670</v>
      </c>
      <c r="Y381" s="208">
        <f t="shared" si="190"/>
        <v>4.67</v>
      </c>
      <c r="Z381" s="209">
        <f t="shared" si="191"/>
        <v>-30.909090909090082</v>
      </c>
      <c r="AA381" s="210">
        <f t="shared" si="192"/>
        <v>-3.0909090909090331E-2</v>
      </c>
      <c r="AB381" s="211">
        <f t="shared" si="193"/>
        <v>-6.5751305356796302E-3</v>
      </c>
      <c r="AD381" s="182"/>
    </row>
    <row r="382" spans="2:30" s="175" customFormat="1" ht="12" customHeight="1" thickBot="1" x14ac:dyDescent="0.3">
      <c r="B382" s="214"/>
      <c r="C382" s="215"/>
      <c r="D382" s="215"/>
      <c r="E382" s="216"/>
      <c r="F382" s="318"/>
      <c r="G382" s="759"/>
      <c r="H382" s="759"/>
      <c r="I382" s="759"/>
      <c r="J382" s="759"/>
      <c r="K382" s="744"/>
      <c r="L382" s="745"/>
      <c r="M382" s="217"/>
      <c r="N382" s="218"/>
      <c r="O382" s="222"/>
      <c r="P382" s="223">
        <f t="shared" si="187"/>
        <v>0</v>
      </c>
      <c r="Q382" s="224">
        <f t="shared" ref="Q382" si="194">+P382/1000</f>
        <v>0</v>
      </c>
      <c r="R382" s="222"/>
      <c r="S382" s="225"/>
      <c r="T382" s="225"/>
      <c r="U382" s="225"/>
      <c r="V382" s="226"/>
      <c r="W382" s="222">
        <f t="shared" si="188"/>
        <v>0</v>
      </c>
      <c r="X382" s="207">
        <f t="shared" si="189"/>
        <v>0</v>
      </c>
      <c r="Y382" s="224">
        <f t="shared" si="190"/>
        <v>0</v>
      </c>
      <c r="Z382" s="227">
        <f t="shared" si="191"/>
        <v>0</v>
      </c>
      <c r="AA382" s="228">
        <f t="shared" si="192"/>
        <v>0</v>
      </c>
      <c r="AB382" s="229" t="e">
        <f>+AA382/Q382</f>
        <v>#DIV/0!</v>
      </c>
    </row>
    <row r="383" spans="2:30" s="175" customFormat="1" ht="12" customHeight="1" x14ac:dyDescent="0.25">
      <c r="B383" s="736" t="s">
        <v>113</v>
      </c>
      <c r="C383" s="737"/>
      <c r="D383" s="737"/>
      <c r="E383" s="737"/>
      <c r="F383" s="737"/>
      <c r="G383" s="737"/>
      <c r="H383" s="737"/>
      <c r="I383" s="737"/>
      <c r="J383" s="737"/>
      <c r="K383" s="737"/>
      <c r="L383" s="737"/>
      <c r="M383" s="737"/>
      <c r="N383" s="738"/>
      <c r="O383" s="723">
        <f t="shared" ref="O383:AA383" si="195">SUM(O379:O382)</f>
        <v>135878</v>
      </c>
      <c r="P383" s="742">
        <f t="shared" si="195"/>
        <v>61762.727272727265</v>
      </c>
      <c r="Q383" s="721">
        <f t="shared" si="195"/>
        <v>61.762727272727275</v>
      </c>
      <c r="R383" s="723">
        <f t="shared" si="195"/>
        <v>120467</v>
      </c>
      <c r="S383" s="719">
        <f t="shared" si="195"/>
        <v>10379</v>
      </c>
      <c r="T383" s="719">
        <f t="shared" si="195"/>
        <v>0</v>
      </c>
      <c r="U383" s="719">
        <f t="shared" si="195"/>
        <v>0</v>
      </c>
      <c r="V383" s="721">
        <f t="shared" si="195"/>
        <v>2540</v>
      </c>
      <c r="W383" s="723">
        <f t="shared" si="195"/>
        <v>133386</v>
      </c>
      <c r="X383" s="742">
        <f t="shared" si="195"/>
        <v>60630</v>
      </c>
      <c r="Y383" s="743">
        <f t="shared" si="195"/>
        <v>60.63</v>
      </c>
      <c r="Z383" s="729">
        <f t="shared" si="195"/>
        <v>-1132.7272727272702</v>
      </c>
      <c r="AA383" s="731">
        <f t="shared" si="195"/>
        <v>-1.1327272727272719</v>
      </c>
      <c r="AB383" s="732">
        <f>+AA383/Q383</f>
        <v>-1.8339981453951326E-2</v>
      </c>
    </row>
    <row r="384" spans="2:30" s="175" customFormat="1" ht="12" customHeight="1" thickBot="1" x14ac:dyDescent="0.3">
      <c r="B384" s="739"/>
      <c r="C384" s="740"/>
      <c r="D384" s="740"/>
      <c r="E384" s="740"/>
      <c r="F384" s="740"/>
      <c r="G384" s="740"/>
      <c r="H384" s="740"/>
      <c r="I384" s="740"/>
      <c r="J384" s="740"/>
      <c r="K384" s="740"/>
      <c r="L384" s="740"/>
      <c r="M384" s="740"/>
      <c r="N384" s="741"/>
      <c r="O384" s="724"/>
      <c r="P384" s="720"/>
      <c r="Q384" s="722"/>
      <c r="R384" s="724"/>
      <c r="S384" s="720"/>
      <c r="T384" s="720"/>
      <c r="U384" s="720"/>
      <c r="V384" s="722"/>
      <c r="W384" s="724"/>
      <c r="X384" s="720"/>
      <c r="Y384" s="722"/>
      <c r="Z384" s="730"/>
      <c r="AA384" s="720"/>
      <c r="AB384" s="733"/>
    </row>
    <row r="385" spans="2:30" s="175" customFormat="1" ht="12" customHeight="1" thickBot="1" x14ac:dyDescent="0.3">
      <c r="B385" s="196"/>
      <c r="C385" s="196"/>
      <c r="D385" s="196"/>
      <c r="E385" s="196"/>
      <c r="F385" s="196"/>
      <c r="G385" s="196"/>
      <c r="H385" s="196"/>
      <c r="I385" s="183"/>
      <c r="J385" s="183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  <c r="AB385" s="221"/>
    </row>
    <row r="386" spans="2:30" s="175" customFormat="1" ht="12" customHeight="1" x14ac:dyDescent="0.25">
      <c r="B386" s="746" t="s">
        <v>114</v>
      </c>
      <c r="C386" s="747"/>
      <c r="D386" s="747"/>
      <c r="E386" s="747"/>
      <c r="F386" s="747"/>
      <c r="G386" s="747"/>
      <c r="H386" s="747"/>
      <c r="I386" s="747"/>
      <c r="J386" s="747"/>
      <c r="K386" s="747"/>
      <c r="L386" s="747"/>
      <c r="M386" s="747"/>
      <c r="N386" s="748"/>
      <c r="O386" s="752">
        <f>+O383+O368</f>
        <v>2933163.4</v>
      </c>
      <c r="P386" s="752">
        <f>+P383+P368</f>
        <v>104532.72727272726</v>
      </c>
      <c r="Q386" s="752">
        <f t="shared" ref="Q386:W386" si="196">+Q383+Q368</f>
        <v>1333.256090909091</v>
      </c>
      <c r="R386" s="752">
        <f t="shared" si="196"/>
        <v>2479118.2000000002</v>
      </c>
      <c r="S386" s="752">
        <f t="shared" si="196"/>
        <v>372038.2</v>
      </c>
      <c r="T386" s="752">
        <f t="shared" si="196"/>
        <v>12350</v>
      </c>
      <c r="U386" s="752">
        <f t="shared" si="196"/>
        <v>0</v>
      </c>
      <c r="V386" s="752">
        <f t="shared" si="196"/>
        <v>60447.6</v>
      </c>
      <c r="W386" s="752">
        <f t="shared" si="196"/>
        <v>2923954</v>
      </c>
      <c r="X386" s="752">
        <f t="shared" ref="X386:Y386" si="197">+X383+X368</f>
        <v>1329070</v>
      </c>
      <c r="Y386" s="752">
        <f t="shared" si="197"/>
        <v>1329.0700000000002</v>
      </c>
      <c r="Z386" s="754"/>
      <c r="AA386" s="756">
        <f>+AA383</f>
        <v>-1.1327272727272719</v>
      </c>
      <c r="AB386" s="757">
        <f>+AA386/Q386</f>
        <v>-8.4959467310958474E-4</v>
      </c>
    </row>
    <row r="387" spans="2:30" s="175" customFormat="1" ht="12" customHeight="1" thickBot="1" x14ac:dyDescent="0.3">
      <c r="B387" s="749"/>
      <c r="C387" s="750"/>
      <c r="D387" s="750"/>
      <c r="E387" s="750"/>
      <c r="F387" s="750"/>
      <c r="G387" s="750"/>
      <c r="H387" s="750"/>
      <c r="I387" s="750"/>
      <c r="J387" s="750"/>
      <c r="K387" s="750"/>
      <c r="L387" s="750"/>
      <c r="M387" s="750"/>
      <c r="N387" s="751"/>
      <c r="O387" s="753"/>
      <c r="P387" s="753"/>
      <c r="Q387" s="753"/>
      <c r="R387" s="753"/>
      <c r="S387" s="753"/>
      <c r="T387" s="753"/>
      <c r="U387" s="753"/>
      <c r="V387" s="753"/>
      <c r="W387" s="753"/>
      <c r="X387" s="753"/>
      <c r="Y387" s="753"/>
      <c r="Z387" s="755"/>
      <c r="AA387" s="755"/>
      <c r="AB387" s="758"/>
    </row>
    <row r="389" spans="2:30" ht="13.5" thickBot="1" x14ac:dyDescent="0.25"/>
    <row r="390" spans="2:30" s="175" customFormat="1" ht="12" customHeight="1" x14ac:dyDescent="0.25">
      <c r="B390" s="760" t="s">
        <v>31</v>
      </c>
      <c r="C390" s="761"/>
      <c r="D390" s="761"/>
      <c r="E390" s="761"/>
      <c r="F390" s="761"/>
      <c r="G390" s="259" t="s">
        <v>30</v>
      </c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764" t="s">
        <v>29</v>
      </c>
      <c r="U390" s="765"/>
      <c r="V390" s="765"/>
      <c r="W390" s="765"/>
      <c r="X390" s="765"/>
      <c r="Y390" s="766"/>
      <c r="Z390" s="704" t="s">
        <v>39</v>
      </c>
      <c r="AA390" s="705"/>
      <c r="AB390" s="706"/>
    </row>
    <row r="391" spans="2:30" s="175" customFormat="1" ht="12" customHeight="1" x14ac:dyDescent="0.2">
      <c r="B391" s="762"/>
      <c r="C391" s="763"/>
      <c r="D391" s="763"/>
      <c r="E391" s="763"/>
      <c r="F391" s="763"/>
      <c r="G391" s="767" t="s">
        <v>25</v>
      </c>
      <c r="H391" s="768"/>
      <c r="I391" s="768"/>
      <c r="J391" s="768"/>
      <c r="K391" s="768"/>
      <c r="L391" s="768"/>
      <c r="M391" s="768"/>
      <c r="N391" s="768"/>
      <c r="O391" s="768"/>
      <c r="P391" s="768"/>
      <c r="Q391" s="768"/>
      <c r="R391" s="768"/>
      <c r="S391" s="769"/>
      <c r="T391" s="773">
        <v>44214</v>
      </c>
      <c r="U391" s="774"/>
      <c r="V391" s="774"/>
      <c r="W391" s="774"/>
      <c r="X391" s="774"/>
      <c r="Y391" s="775"/>
      <c r="Z391" s="707" t="s">
        <v>40</v>
      </c>
      <c r="AA391" s="708"/>
      <c r="AB391" s="709"/>
      <c r="AD391" s="182"/>
    </row>
    <row r="392" spans="2:30" s="175" customFormat="1" ht="12" customHeight="1" thickBot="1" x14ac:dyDescent="0.25">
      <c r="B392" s="779" t="s">
        <v>28</v>
      </c>
      <c r="C392" s="780"/>
      <c r="D392" s="780"/>
      <c r="E392" s="780"/>
      <c r="F392" s="780"/>
      <c r="G392" s="770"/>
      <c r="H392" s="771"/>
      <c r="I392" s="771"/>
      <c r="J392" s="771"/>
      <c r="K392" s="771"/>
      <c r="L392" s="771"/>
      <c r="M392" s="771"/>
      <c r="N392" s="771"/>
      <c r="O392" s="771"/>
      <c r="P392" s="771"/>
      <c r="Q392" s="771"/>
      <c r="R392" s="771"/>
      <c r="S392" s="772"/>
      <c r="T392" s="776"/>
      <c r="U392" s="777"/>
      <c r="V392" s="777"/>
      <c r="W392" s="777"/>
      <c r="X392" s="777"/>
      <c r="Y392" s="778"/>
      <c r="Z392" s="710"/>
      <c r="AA392" s="711"/>
      <c r="AB392" s="712"/>
      <c r="AD392" s="182"/>
    </row>
    <row r="393" spans="2:30" s="175" customFormat="1" ht="12" customHeight="1" thickBot="1" x14ac:dyDescent="0.25"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4"/>
      <c r="S393" s="185"/>
      <c r="T393" s="186"/>
      <c r="U393" s="187"/>
      <c r="V393" s="188"/>
      <c r="W393" s="188"/>
      <c r="X393" s="183"/>
      <c r="Y393" s="183"/>
      <c r="Z393" s="183"/>
      <c r="AA393" s="183"/>
      <c r="AB393" s="183"/>
      <c r="AD393" s="182"/>
    </row>
    <row r="394" spans="2:30" s="175" customFormat="1" ht="12" customHeight="1" thickBot="1" x14ac:dyDescent="0.25">
      <c r="B394" s="781" t="s">
        <v>27</v>
      </c>
      <c r="C394" s="782"/>
      <c r="D394" s="782"/>
      <c r="E394" s="783"/>
      <c r="F394" s="322" t="s">
        <v>26</v>
      </c>
      <c r="G394" s="713" t="s">
        <v>44</v>
      </c>
      <c r="H394" s="714"/>
      <c r="I394" s="714"/>
      <c r="J394" s="714"/>
      <c r="K394" s="714"/>
      <c r="L394" s="714"/>
      <c r="M394" s="713" t="s">
        <v>106</v>
      </c>
      <c r="N394" s="715"/>
      <c r="O394" s="713" t="s">
        <v>110</v>
      </c>
      <c r="P394" s="714"/>
      <c r="Q394" s="715"/>
      <c r="R394" s="784" t="s">
        <v>108</v>
      </c>
      <c r="S394" s="785"/>
      <c r="T394" s="785"/>
      <c r="U394" s="785"/>
      <c r="V394" s="785"/>
      <c r="W394" s="785"/>
      <c r="X394" s="785"/>
      <c r="Y394" s="786"/>
      <c r="Z394" s="713" t="s">
        <v>23</v>
      </c>
      <c r="AA394" s="714"/>
      <c r="AB394" s="715"/>
      <c r="AD394" s="182"/>
    </row>
    <row r="395" spans="2:30" s="175" customFormat="1" ht="12" customHeight="1" thickBot="1" x14ac:dyDescent="0.25">
      <c r="B395" s="189" t="s">
        <v>13</v>
      </c>
      <c r="C395" s="190" t="s">
        <v>22</v>
      </c>
      <c r="D395" s="191" t="s">
        <v>22</v>
      </c>
      <c r="E395" s="190" t="s">
        <v>21</v>
      </c>
      <c r="F395" s="198" t="s">
        <v>20</v>
      </c>
      <c r="G395" s="716"/>
      <c r="H395" s="717"/>
      <c r="I395" s="717"/>
      <c r="J395" s="717"/>
      <c r="K395" s="717"/>
      <c r="L395" s="717"/>
      <c r="M395" s="716" t="s">
        <v>107</v>
      </c>
      <c r="N395" s="718"/>
      <c r="O395" s="716" t="s">
        <v>111</v>
      </c>
      <c r="P395" s="717"/>
      <c r="Q395" s="718"/>
      <c r="R395" s="787" t="s">
        <v>112</v>
      </c>
      <c r="S395" s="788"/>
      <c r="T395" s="788"/>
      <c r="U395" s="788"/>
      <c r="V395" s="789"/>
      <c r="W395" s="790" t="s">
        <v>109</v>
      </c>
      <c r="X395" s="791"/>
      <c r="Y395" s="792"/>
      <c r="Z395" s="716" t="s">
        <v>17</v>
      </c>
      <c r="AA395" s="717"/>
      <c r="AB395" s="718"/>
      <c r="AD395" s="182"/>
    </row>
    <row r="396" spans="2:30" s="175" customFormat="1" ht="12" customHeight="1" thickBot="1" x14ac:dyDescent="0.25">
      <c r="B396" s="189">
        <v>2021</v>
      </c>
      <c r="C396" s="199" t="s">
        <v>16</v>
      </c>
      <c r="D396" s="200" t="s">
        <v>15</v>
      </c>
      <c r="E396" s="190" t="s">
        <v>14</v>
      </c>
      <c r="F396" s="238" t="s">
        <v>14</v>
      </c>
      <c r="G396" s="734" t="s">
        <v>33</v>
      </c>
      <c r="H396" s="734"/>
      <c r="I396" s="734" t="s">
        <v>12</v>
      </c>
      <c r="J396" s="734"/>
      <c r="K396" s="734" t="s">
        <v>11</v>
      </c>
      <c r="L396" s="735"/>
      <c r="M396" s="321" t="s">
        <v>41</v>
      </c>
      <c r="N396" s="239" t="s">
        <v>9</v>
      </c>
      <c r="O396" s="192" t="s">
        <v>37</v>
      </c>
      <c r="P396" s="240" t="s">
        <v>8</v>
      </c>
      <c r="Q396" s="193" t="s">
        <v>7</v>
      </c>
      <c r="R396" s="192" t="s">
        <v>99</v>
      </c>
      <c r="S396" s="241" t="s">
        <v>100</v>
      </c>
      <c r="T396" s="241" t="s">
        <v>48</v>
      </c>
      <c r="U396" s="241" t="s">
        <v>104</v>
      </c>
      <c r="V396" s="239" t="s">
        <v>101</v>
      </c>
      <c r="W396" s="238" t="s">
        <v>37</v>
      </c>
      <c r="X396" s="319" t="s">
        <v>8</v>
      </c>
      <c r="Y396" s="242" t="s">
        <v>7</v>
      </c>
      <c r="Z396" s="238" t="s">
        <v>8</v>
      </c>
      <c r="AA396" s="319" t="s">
        <v>7</v>
      </c>
      <c r="AB396" s="242" t="s">
        <v>6</v>
      </c>
      <c r="AD396" s="182"/>
    </row>
    <row r="397" spans="2:30" s="175" customFormat="1" ht="12" customHeight="1" x14ac:dyDescent="0.2">
      <c r="B397" s="194">
        <v>44214</v>
      </c>
      <c r="C397" s="202">
        <v>0.68402777777777779</v>
      </c>
      <c r="D397" s="202">
        <v>0.75624999999999998</v>
      </c>
      <c r="E397" s="203">
        <v>4</v>
      </c>
      <c r="F397" s="320">
        <v>3378</v>
      </c>
      <c r="G397" s="701" t="s">
        <v>228</v>
      </c>
      <c r="H397" s="701"/>
      <c r="I397" s="701" t="s">
        <v>257</v>
      </c>
      <c r="J397" s="701"/>
      <c r="K397" s="702" t="s">
        <v>435</v>
      </c>
      <c r="L397" s="703"/>
      <c r="M397" s="230">
        <v>39</v>
      </c>
      <c r="N397" s="231" t="s">
        <v>32</v>
      </c>
      <c r="O397" s="244">
        <v>9716</v>
      </c>
      <c r="P397" s="219">
        <f t="shared" ref="P397:P415" si="198">+O397/2.2</f>
        <v>4416.363636363636</v>
      </c>
      <c r="Q397" s="233">
        <f>+P397/1000</f>
        <v>4.416363636363636</v>
      </c>
      <c r="R397" s="232">
        <v>8783</v>
      </c>
      <c r="S397" s="234">
        <v>502</v>
      </c>
      <c r="T397" s="234">
        <v>65</v>
      </c>
      <c r="U397" s="234"/>
      <c r="V397" s="235"/>
      <c r="W397" s="243">
        <f t="shared" ref="W397:W414" si="199">+V397+U397+T397+S397+R397</f>
        <v>9350</v>
      </c>
      <c r="X397" s="207">
        <f t="shared" ref="X397:X409" si="200">+W397/2.2</f>
        <v>4250</v>
      </c>
      <c r="Y397" s="233">
        <f t="shared" ref="Y397:Y409" si="201">+X397/1000</f>
        <v>4.25</v>
      </c>
      <c r="Z397" s="236">
        <f t="shared" ref="Z397:Z409" si="202">+X397-P397</f>
        <v>-166.36363636363603</v>
      </c>
      <c r="AA397" s="220">
        <f t="shared" ref="AA397:AA409" si="203">+Y397-Q397</f>
        <v>-0.16636363636363605</v>
      </c>
      <c r="AB397" s="237">
        <f t="shared" ref="AB397:AB409" si="204">+AA397/Q397</f>
        <v>-3.7669822972416563E-2</v>
      </c>
      <c r="AD397" s="182"/>
    </row>
    <row r="398" spans="2:30" s="175" customFormat="1" ht="12" customHeight="1" x14ac:dyDescent="0.2">
      <c r="B398" s="194">
        <v>44214</v>
      </c>
      <c r="C398" s="195">
        <v>0.68680555555555556</v>
      </c>
      <c r="D398" s="195">
        <v>0.7416666666666667</v>
      </c>
      <c r="E398" s="258">
        <v>4</v>
      </c>
      <c r="F398" s="317">
        <v>1418</v>
      </c>
      <c r="G398" s="701" t="s">
        <v>286</v>
      </c>
      <c r="H398" s="701"/>
      <c r="I398" s="701" t="s">
        <v>381</v>
      </c>
      <c r="J398" s="701"/>
      <c r="K398" s="702" t="s">
        <v>272</v>
      </c>
      <c r="L398" s="703"/>
      <c r="M398" s="212">
        <v>32</v>
      </c>
      <c r="N398" s="213" t="s">
        <v>32</v>
      </c>
      <c r="O398" s="244">
        <v>6800</v>
      </c>
      <c r="P398" s="207">
        <f t="shared" si="198"/>
        <v>3090.9090909090905</v>
      </c>
      <c r="Q398" s="208">
        <f>+P398/1000</f>
        <v>3.0909090909090904</v>
      </c>
      <c r="R398" s="204">
        <v>6800</v>
      </c>
      <c r="S398" s="205"/>
      <c r="T398" s="205"/>
      <c r="U398" s="205"/>
      <c r="V398" s="206">
        <v>1076</v>
      </c>
      <c r="W398" s="244">
        <f t="shared" si="199"/>
        <v>7876</v>
      </c>
      <c r="X398" s="207">
        <f t="shared" si="200"/>
        <v>3579.9999999999995</v>
      </c>
      <c r="Y398" s="208">
        <f t="shared" si="201"/>
        <v>3.5799999999999996</v>
      </c>
      <c r="Z398" s="209">
        <f t="shared" si="202"/>
        <v>489.09090909090901</v>
      </c>
      <c r="AA398" s="210">
        <f t="shared" si="203"/>
        <v>0.48909090909090924</v>
      </c>
      <c r="AB398" s="211">
        <f t="shared" si="204"/>
        <v>0.15823529411764714</v>
      </c>
      <c r="AD398" s="182"/>
    </row>
    <row r="399" spans="2:30" s="175" customFormat="1" ht="12" customHeight="1" x14ac:dyDescent="0.2">
      <c r="B399" s="194">
        <v>44214</v>
      </c>
      <c r="C399" s="195">
        <v>0.72430555555555554</v>
      </c>
      <c r="D399" s="195">
        <v>0.82777777777777783</v>
      </c>
      <c r="E399" s="258">
        <v>3</v>
      </c>
      <c r="F399" s="317">
        <v>26348</v>
      </c>
      <c r="G399" s="701" t="s">
        <v>475</v>
      </c>
      <c r="H399" s="701"/>
      <c r="I399" s="701" t="s">
        <v>308</v>
      </c>
      <c r="J399" s="701"/>
      <c r="K399" s="702" t="s">
        <v>242</v>
      </c>
      <c r="L399" s="703"/>
      <c r="M399" s="212">
        <v>35</v>
      </c>
      <c r="N399" s="213" t="s">
        <v>32</v>
      </c>
      <c r="O399" s="244">
        <v>11088</v>
      </c>
      <c r="P399" s="207">
        <f t="shared" si="198"/>
        <v>5040</v>
      </c>
      <c r="Q399" s="208">
        <f>+P399/1000</f>
        <v>5.04</v>
      </c>
      <c r="R399" s="204">
        <v>9808</v>
      </c>
      <c r="S399" s="205">
        <v>1200</v>
      </c>
      <c r="T399" s="205"/>
      <c r="U399" s="205"/>
      <c r="V399" s="206">
        <v>80</v>
      </c>
      <c r="W399" s="244">
        <f t="shared" si="199"/>
        <v>11088</v>
      </c>
      <c r="X399" s="207">
        <f t="shared" si="200"/>
        <v>5040</v>
      </c>
      <c r="Y399" s="208">
        <f t="shared" si="201"/>
        <v>5.04</v>
      </c>
      <c r="Z399" s="209">
        <f t="shared" si="202"/>
        <v>0</v>
      </c>
      <c r="AA399" s="210">
        <f t="shared" si="203"/>
        <v>0</v>
      </c>
      <c r="AB399" s="211">
        <f t="shared" si="204"/>
        <v>0</v>
      </c>
      <c r="AD399" s="182"/>
    </row>
    <row r="400" spans="2:30" s="175" customFormat="1" ht="12" customHeight="1" x14ac:dyDescent="0.2">
      <c r="B400" s="194">
        <v>44214</v>
      </c>
      <c r="C400" s="195">
        <v>0.72569444444444453</v>
      </c>
      <c r="D400" s="195">
        <v>0.77222222222222225</v>
      </c>
      <c r="E400" s="258">
        <v>4</v>
      </c>
      <c r="F400" s="317">
        <v>9893</v>
      </c>
      <c r="G400" s="701" t="s">
        <v>256</v>
      </c>
      <c r="H400" s="701"/>
      <c r="I400" s="701" t="s">
        <v>140</v>
      </c>
      <c r="J400" s="701"/>
      <c r="K400" s="702" t="s">
        <v>185</v>
      </c>
      <c r="L400" s="703"/>
      <c r="M400" s="281">
        <v>94</v>
      </c>
      <c r="N400" s="282" t="s">
        <v>115</v>
      </c>
      <c r="O400" s="244">
        <v>9800</v>
      </c>
      <c r="P400" s="207">
        <f t="shared" si="198"/>
        <v>4454.545454545454</v>
      </c>
      <c r="Q400" s="208">
        <f>+P400/1000</f>
        <v>4.4545454545454541</v>
      </c>
      <c r="R400" s="204">
        <v>9200</v>
      </c>
      <c r="S400" s="205">
        <v>600</v>
      </c>
      <c r="T400" s="205"/>
      <c r="U400" s="205"/>
      <c r="V400" s="206">
        <v>584</v>
      </c>
      <c r="W400" s="244">
        <f t="shared" si="199"/>
        <v>10384</v>
      </c>
      <c r="X400" s="207">
        <f t="shared" si="200"/>
        <v>4720</v>
      </c>
      <c r="Y400" s="208">
        <f t="shared" si="201"/>
        <v>4.72</v>
      </c>
      <c r="Z400" s="209">
        <f t="shared" si="202"/>
        <v>265.45454545454595</v>
      </c>
      <c r="AA400" s="210">
        <f t="shared" si="203"/>
        <v>0.26545454545454561</v>
      </c>
      <c r="AB400" s="211">
        <f t="shared" si="204"/>
        <v>5.9591836734693919E-2</v>
      </c>
      <c r="AD400" s="182"/>
    </row>
    <row r="401" spans="2:30" s="175" customFormat="1" ht="12" customHeight="1" x14ac:dyDescent="0.2">
      <c r="B401" s="194">
        <v>44214</v>
      </c>
      <c r="C401" s="195">
        <v>0.75416666666666676</v>
      </c>
      <c r="D401" s="195">
        <v>0.82986111111111116</v>
      </c>
      <c r="E401" s="258">
        <v>3</v>
      </c>
      <c r="F401" s="317">
        <v>5180</v>
      </c>
      <c r="G401" s="701" t="s">
        <v>192</v>
      </c>
      <c r="H401" s="701"/>
      <c r="I401" s="701" t="s">
        <v>476</v>
      </c>
      <c r="J401" s="701"/>
      <c r="K401" s="702" t="s">
        <v>204</v>
      </c>
      <c r="L401" s="703"/>
      <c r="M401" s="212">
        <v>47</v>
      </c>
      <c r="N401" s="213" t="s">
        <v>32</v>
      </c>
      <c r="O401" s="244">
        <v>80014</v>
      </c>
      <c r="P401" s="207">
        <f t="shared" si="198"/>
        <v>36370</v>
      </c>
      <c r="Q401" s="208">
        <f t="shared" ref="Q401:Q415" si="205">+P401/1000</f>
        <v>36.369999999999997</v>
      </c>
      <c r="R401" s="204">
        <v>64512</v>
      </c>
      <c r="S401" s="205">
        <v>5000</v>
      </c>
      <c r="T401" s="205"/>
      <c r="U401" s="205"/>
      <c r="V401" s="206">
        <v>1350</v>
      </c>
      <c r="W401" s="244">
        <f t="shared" si="199"/>
        <v>70862</v>
      </c>
      <c r="X401" s="207">
        <f t="shared" si="200"/>
        <v>32209.999999999996</v>
      </c>
      <c r="Y401" s="208">
        <f t="shared" si="201"/>
        <v>32.209999999999994</v>
      </c>
      <c r="Z401" s="209">
        <f t="shared" si="202"/>
        <v>-4160.0000000000036</v>
      </c>
      <c r="AA401" s="210">
        <f t="shared" si="203"/>
        <v>-4.1600000000000037</v>
      </c>
      <c r="AB401" s="211">
        <f t="shared" si="204"/>
        <v>-0.1143799835028871</v>
      </c>
      <c r="AD401" s="182"/>
    </row>
    <row r="402" spans="2:30" s="175" customFormat="1" ht="12" customHeight="1" x14ac:dyDescent="0.2">
      <c r="B402" s="194">
        <v>44214</v>
      </c>
      <c r="C402" s="195">
        <v>0.77083333333333337</v>
      </c>
      <c r="D402" s="195">
        <v>0.80486111111111114</v>
      </c>
      <c r="E402" s="258">
        <v>4</v>
      </c>
      <c r="F402" s="317">
        <v>26349</v>
      </c>
      <c r="G402" s="701" t="s">
        <v>50</v>
      </c>
      <c r="H402" s="701"/>
      <c r="I402" s="701" t="s">
        <v>53</v>
      </c>
      <c r="J402" s="701"/>
      <c r="K402" s="702" t="s">
        <v>49</v>
      </c>
      <c r="L402" s="703"/>
      <c r="M402" s="212">
        <v>28</v>
      </c>
      <c r="N402" s="213" t="s">
        <v>32</v>
      </c>
      <c r="O402" s="244">
        <v>15532</v>
      </c>
      <c r="P402" s="207">
        <f t="shared" si="198"/>
        <v>7059.9999999999991</v>
      </c>
      <c r="Q402" s="208">
        <f t="shared" si="205"/>
        <v>7.0599999999999987</v>
      </c>
      <c r="R402" s="204">
        <v>15382</v>
      </c>
      <c r="S402" s="205"/>
      <c r="T402" s="205"/>
      <c r="U402" s="205"/>
      <c r="V402" s="206">
        <v>150</v>
      </c>
      <c r="W402" s="244">
        <f t="shared" si="199"/>
        <v>15532</v>
      </c>
      <c r="X402" s="207">
        <f t="shared" si="200"/>
        <v>7059.9999999999991</v>
      </c>
      <c r="Y402" s="208">
        <f t="shared" si="201"/>
        <v>7.0599999999999987</v>
      </c>
      <c r="Z402" s="209">
        <f t="shared" si="202"/>
        <v>0</v>
      </c>
      <c r="AA402" s="210">
        <f t="shared" si="203"/>
        <v>0</v>
      </c>
      <c r="AB402" s="211">
        <f t="shared" si="204"/>
        <v>0</v>
      </c>
      <c r="AD402" s="182"/>
    </row>
    <row r="403" spans="2:30" s="175" customFormat="1" ht="12" customHeight="1" x14ac:dyDescent="0.2">
      <c r="B403" s="194">
        <v>44214</v>
      </c>
      <c r="C403" s="195">
        <v>0.8027777777777777</v>
      </c>
      <c r="D403" s="195">
        <v>0.86805555555555547</v>
      </c>
      <c r="E403" s="258">
        <v>4</v>
      </c>
      <c r="F403" s="342" t="s">
        <v>477</v>
      </c>
      <c r="G403" s="701" t="s">
        <v>139</v>
      </c>
      <c r="H403" s="701"/>
      <c r="I403" s="701" t="s">
        <v>478</v>
      </c>
      <c r="J403" s="701"/>
      <c r="K403" s="702" t="s">
        <v>479</v>
      </c>
      <c r="L403" s="703"/>
      <c r="M403" s="212">
        <v>37</v>
      </c>
      <c r="N403" s="213" t="s">
        <v>32</v>
      </c>
      <c r="O403" s="244">
        <v>10400</v>
      </c>
      <c r="P403" s="207">
        <f t="shared" si="198"/>
        <v>4727.272727272727</v>
      </c>
      <c r="Q403" s="208">
        <f t="shared" si="205"/>
        <v>4.7272727272727266</v>
      </c>
      <c r="R403" s="204">
        <v>9852</v>
      </c>
      <c r="S403" s="205">
        <v>400</v>
      </c>
      <c r="T403" s="205"/>
      <c r="U403" s="205"/>
      <c r="V403" s="206"/>
      <c r="W403" s="244">
        <f t="shared" si="199"/>
        <v>10252</v>
      </c>
      <c r="X403" s="207">
        <f t="shared" si="200"/>
        <v>4660</v>
      </c>
      <c r="Y403" s="208">
        <f t="shared" si="201"/>
        <v>4.66</v>
      </c>
      <c r="Z403" s="209">
        <f t="shared" si="202"/>
        <v>-67.272727272727025</v>
      </c>
      <c r="AA403" s="210">
        <f t="shared" si="203"/>
        <v>-6.7272727272726485E-2</v>
      </c>
      <c r="AB403" s="211">
        <f t="shared" si="204"/>
        <v>-1.4230769230769066E-2</v>
      </c>
      <c r="AD403" s="182"/>
    </row>
    <row r="404" spans="2:30" s="175" customFormat="1" ht="12" customHeight="1" x14ac:dyDescent="0.2">
      <c r="B404" s="194">
        <v>44214</v>
      </c>
      <c r="C404" s="195">
        <v>0.81041666666666667</v>
      </c>
      <c r="D404" s="195">
        <v>0.87013888888888891</v>
      </c>
      <c r="E404" s="258">
        <v>4</v>
      </c>
      <c r="F404" s="317">
        <v>44415</v>
      </c>
      <c r="G404" s="701" t="s">
        <v>270</v>
      </c>
      <c r="H404" s="701"/>
      <c r="I404" s="701" t="s">
        <v>51</v>
      </c>
      <c r="J404" s="701"/>
      <c r="K404" s="702" t="s">
        <v>290</v>
      </c>
      <c r="L404" s="703"/>
      <c r="M404" s="212">
        <v>30</v>
      </c>
      <c r="N404" s="213" t="s">
        <v>32</v>
      </c>
      <c r="O404" s="244">
        <v>9914</v>
      </c>
      <c r="P404" s="207">
        <f t="shared" si="198"/>
        <v>4506.363636363636</v>
      </c>
      <c r="Q404" s="208">
        <f t="shared" si="205"/>
        <v>4.5063636363636359</v>
      </c>
      <c r="R404" s="204">
        <v>9316</v>
      </c>
      <c r="S404" s="205"/>
      <c r="T404" s="205">
        <v>60</v>
      </c>
      <c r="U404" s="205"/>
      <c r="V404" s="206">
        <v>150</v>
      </c>
      <c r="W404" s="244">
        <f t="shared" si="199"/>
        <v>9526</v>
      </c>
      <c r="X404" s="207">
        <f t="shared" si="200"/>
        <v>4330</v>
      </c>
      <c r="Y404" s="208">
        <f t="shared" si="201"/>
        <v>4.33</v>
      </c>
      <c r="Z404" s="209">
        <f t="shared" si="202"/>
        <v>-176.36363636363603</v>
      </c>
      <c r="AA404" s="210">
        <f t="shared" si="203"/>
        <v>-0.17636363636363583</v>
      </c>
      <c r="AB404" s="211">
        <f t="shared" si="204"/>
        <v>-3.9136574541052946E-2</v>
      </c>
      <c r="AD404" s="182"/>
    </row>
    <row r="405" spans="2:30" s="175" customFormat="1" ht="12" customHeight="1" x14ac:dyDescent="0.2">
      <c r="B405" s="194">
        <v>44214</v>
      </c>
      <c r="C405" s="195">
        <v>0.81666666666666676</v>
      </c>
      <c r="D405" s="195">
        <v>0.87777777777777777</v>
      </c>
      <c r="E405" s="258">
        <v>4</v>
      </c>
      <c r="F405" s="317">
        <v>26350</v>
      </c>
      <c r="G405" s="701" t="s">
        <v>50</v>
      </c>
      <c r="H405" s="701"/>
      <c r="I405" s="701" t="s">
        <v>243</v>
      </c>
      <c r="J405" s="701"/>
      <c r="K405" s="702" t="s">
        <v>480</v>
      </c>
      <c r="L405" s="703"/>
      <c r="M405" s="212">
        <v>29</v>
      </c>
      <c r="N405" s="213" t="s">
        <v>32</v>
      </c>
      <c r="O405" s="244">
        <v>11880</v>
      </c>
      <c r="P405" s="207">
        <f t="shared" si="198"/>
        <v>5400</v>
      </c>
      <c r="Q405" s="208">
        <f t="shared" si="205"/>
        <v>5.4</v>
      </c>
      <c r="R405" s="204">
        <v>11780</v>
      </c>
      <c r="S405" s="205"/>
      <c r="T405" s="205"/>
      <c r="U405" s="205"/>
      <c r="V405" s="206">
        <v>100</v>
      </c>
      <c r="W405" s="244">
        <f t="shared" si="199"/>
        <v>11880</v>
      </c>
      <c r="X405" s="207">
        <f t="shared" si="200"/>
        <v>5400</v>
      </c>
      <c r="Y405" s="208">
        <f t="shared" si="201"/>
        <v>5.4</v>
      </c>
      <c r="Z405" s="209">
        <f t="shared" si="202"/>
        <v>0</v>
      </c>
      <c r="AA405" s="210">
        <f t="shared" si="203"/>
        <v>0</v>
      </c>
      <c r="AB405" s="211">
        <f t="shared" si="204"/>
        <v>0</v>
      </c>
      <c r="AD405" s="182"/>
    </row>
    <row r="406" spans="2:30" s="175" customFormat="1" ht="12" customHeight="1" x14ac:dyDescent="0.2">
      <c r="B406" s="194">
        <v>44214</v>
      </c>
      <c r="C406" s="195">
        <v>0.84444444444444444</v>
      </c>
      <c r="D406" s="195">
        <v>0.88680555555555562</v>
      </c>
      <c r="E406" s="258">
        <v>3</v>
      </c>
      <c r="F406" s="317">
        <v>26351</v>
      </c>
      <c r="G406" s="701" t="s">
        <v>50</v>
      </c>
      <c r="H406" s="701"/>
      <c r="I406" s="701" t="s">
        <v>247</v>
      </c>
      <c r="J406" s="701"/>
      <c r="K406" s="702" t="s">
        <v>248</v>
      </c>
      <c r="L406" s="703"/>
      <c r="M406" s="281">
        <v>59</v>
      </c>
      <c r="N406" s="282" t="s">
        <v>52</v>
      </c>
      <c r="O406" s="244">
        <v>12782</v>
      </c>
      <c r="P406" s="207">
        <f t="shared" si="198"/>
        <v>5809.9999999999991</v>
      </c>
      <c r="Q406" s="208">
        <f t="shared" si="205"/>
        <v>5.8099999999999987</v>
      </c>
      <c r="R406" s="204">
        <v>11702</v>
      </c>
      <c r="S406" s="205">
        <v>1000</v>
      </c>
      <c r="T406" s="205"/>
      <c r="U406" s="205"/>
      <c r="V406" s="206">
        <v>80</v>
      </c>
      <c r="W406" s="244">
        <f t="shared" si="199"/>
        <v>12782</v>
      </c>
      <c r="X406" s="207">
        <f t="shared" si="200"/>
        <v>5809.9999999999991</v>
      </c>
      <c r="Y406" s="208">
        <f t="shared" si="201"/>
        <v>5.8099999999999987</v>
      </c>
      <c r="Z406" s="209">
        <f t="shared" si="202"/>
        <v>0</v>
      </c>
      <c r="AA406" s="210">
        <f t="shared" si="203"/>
        <v>0</v>
      </c>
      <c r="AB406" s="211">
        <f t="shared" si="204"/>
        <v>0</v>
      </c>
      <c r="AD406" s="182"/>
    </row>
    <row r="407" spans="2:30" s="175" customFormat="1" ht="12" customHeight="1" x14ac:dyDescent="0.25">
      <c r="B407" s="194">
        <v>44214</v>
      </c>
      <c r="C407" s="195">
        <v>0.87430555555555556</v>
      </c>
      <c r="D407" s="195">
        <v>0.90902777777777777</v>
      </c>
      <c r="E407" s="258">
        <v>4</v>
      </c>
      <c r="F407" s="317">
        <v>1</v>
      </c>
      <c r="G407" s="701" t="s">
        <v>481</v>
      </c>
      <c r="H407" s="701"/>
      <c r="I407" s="701" t="s">
        <v>231</v>
      </c>
      <c r="J407" s="701"/>
      <c r="K407" s="702" t="s">
        <v>232</v>
      </c>
      <c r="L407" s="703"/>
      <c r="M407" s="212">
        <v>26</v>
      </c>
      <c r="N407" s="213" t="s">
        <v>32</v>
      </c>
      <c r="O407" s="244">
        <v>10800</v>
      </c>
      <c r="P407" s="207">
        <f t="shared" si="198"/>
        <v>4909.090909090909</v>
      </c>
      <c r="Q407" s="208">
        <f t="shared" si="205"/>
        <v>4.9090909090909092</v>
      </c>
      <c r="R407" s="204">
        <v>10750</v>
      </c>
      <c r="S407" s="205"/>
      <c r="T407" s="205"/>
      <c r="U407" s="205"/>
      <c r="V407" s="206">
        <v>162</v>
      </c>
      <c r="W407" s="204">
        <f t="shared" si="199"/>
        <v>10912</v>
      </c>
      <c r="X407" s="207">
        <f t="shared" si="200"/>
        <v>4960</v>
      </c>
      <c r="Y407" s="208">
        <f t="shared" si="201"/>
        <v>4.96</v>
      </c>
      <c r="Z407" s="209">
        <f t="shared" si="202"/>
        <v>50.909090909090992</v>
      </c>
      <c r="AA407" s="210">
        <f t="shared" si="203"/>
        <v>5.0909090909090793E-2</v>
      </c>
      <c r="AB407" s="211">
        <f t="shared" si="204"/>
        <v>1.0370370370370346E-2</v>
      </c>
    </row>
    <row r="408" spans="2:30" s="175" customFormat="1" ht="12" customHeight="1" x14ac:dyDescent="0.25">
      <c r="B408" s="194">
        <v>44214</v>
      </c>
      <c r="C408" s="195">
        <v>0.93055555555555547</v>
      </c>
      <c r="D408" s="195">
        <v>0.9784722222222223</v>
      </c>
      <c r="E408" s="258">
        <v>4</v>
      </c>
      <c r="F408" s="317">
        <v>26352</v>
      </c>
      <c r="G408" s="701" t="s">
        <v>392</v>
      </c>
      <c r="H408" s="701"/>
      <c r="I408" s="701" t="s">
        <v>252</v>
      </c>
      <c r="J408" s="701"/>
      <c r="K408" s="702" t="s">
        <v>236</v>
      </c>
      <c r="L408" s="703"/>
      <c r="M408" s="212">
        <v>28</v>
      </c>
      <c r="N408" s="213" t="s">
        <v>32</v>
      </c>
      <c r="O408" s="244">
        <v>9086</v>
      </c>
      <c r="P408" s="207">
        <f t="shared" si="198"/>
        <v>4130</v>
      </c>
      <c r="Q408" s="208">
        <f t="shared" si="205"/>
        <v>4.13</v>
      </c>
      <c r="R408" s="204">
        <v>9086</v>
      </c>
      <c r="S408" s="205"/>
      <c r="T408" s="205"/>
      <c r="U408" s="205"/>
      <c r="V408" s="206"/>
      <c r="W408" s="204">
        <f t="shared" si="199"/>
        <v>9086</v>
      </c>
      <c r="X408" s="207">
        <f t="shared" si="200"/>
        <v>4130</v>
      </c>
      <c r="Y408" s="208">
        <f t="shared" si="201"/>
        <v>4.13</v>
      </c>
      <c r="Z408" s="209">
        <f t="shared" si="202"/>
        <v>0</v>
      </c>
      <c r="AA408" s="210">
        <f t="shared" si="203"/>
        <v>0</v>
      </c>
      <c r="AB408" s="211">
        <f t="shared" si="204"/>
        <v>0</v>
      </c>
    </row>
    <row r="409" spans="2:30" s="175" customFormat="1" ht="12" customHeight="1" x14ac:dyDescent="0.25">
      <c r="B409" s="194">
        <v>44214</v>
      </c>
      <c r="C409" s="195">
        <v>0.94027777777777777</v>
      </c>
      <c r="D409" s="195">
        <v>0.95972222222222225</v>
      </c>
      <c r="E409" s="258">
        <v>3</v>
      </c>
      <c r="F409" s="317">
        <v>5181</v>
      </c>
      <c r="G409" s="701" t="s">
        <v>192</v>
      </c>
      <c r="H409" s="701"/>
      <c r="I409" s="701" t="s">
        <v>193</v>
      </c>
      <c r="J409" s="701"/>
      <c r="K409" s="702" t="s">
        <v>194</v>
      </c>
      <c r="L409" s="703"/>
      <c r="M409" s="281">
        <v>59</v>
      </c>
      <c r="N409" s="282" t="s">
        <v>52</v>
      </c>
      <c r="O409" s="244">
        <v>66638</v>
      </c>
      <c r="P409" s="207">
        <f t="shared" si="198"/>
        <v>30289.999999999996</v>
      </c>
      <c r="Q409" s="208">
        <f t="shared" si="205"/>
        <v>30.289999999999996</v>
      </c>
      <c r="R409" s="204">
        <v>63160</v>
      </c>
      <c r="S409" s="205">
        <v>2000</v>
      </c>
      <c r="T409" s="205"/>
      <c r="U409" s="205"/>
      <c r="V409" s="206">
        <v>1500</v>
      </c>
      <c r="W409" s="204">
        <f t="shared" si="199"/>
        <v>66660</v>
      </c>
      <c r="X409" s="207">
        <f t="shared" si="200"/>
        <v>30299.999999999996</v>
      </c>
      <c r="Y409" s="208">
        <f t="shared" si="201"/>
        <v>30.299999999999997</v>
      </c>
      <c r="Z409" s="209">
        <f t="shared" si="202"/>
        <v>10</v>
      </c>
      <c r="AA409" s="210">
        <f t="shared" si="203"/>
        <v>1.0000000000001563E-2</v>
      </c>
      <c r="AB409" s="211">
        <f t="shared" si="204"/>
        <v>3.3014196104330027E-4</v>
      </c>
    </row>
    <row r="410" spans="2:30" s="175" customFormat="1" ht="12" customHeight="1" x14ac:dyDescent="0.25">
      <c r="B410" s="194">
        <v>44214</v>
      </c>
      <c r="C410" s="195">
        <v>0.95277777777777783</v>
      </c>
      <c r="D410" s="195">
        <v>2.5694444444444447E-2</v>
      </c>
      <c r="E410" s="258">
        <v>3</v>
      </c>
      <c r="F410" s="317">
        <v>1420</v>
      </c>
      <c r="G410" s="701" t="s">
        <v>286</v>
      </c>
      <c r="H410" s="701"/>
      <c r="I410" s="701" t="s">
        <v>234</v>
      </c>
      <c r="J410" s="701"/>
      <c r="K410" s="702" t="s">
        <v>235</v>
      </c>
      <c r="L410" s="703"/>
      <c r="M410" s="212">
        <v>29</v>
      </c>
      <c r="N410" s="213" t="s">
        <v>32</v>
      </c>
      <c r="O410" s="244">
        <v>5000</v>
      </c>
      <c r="P410" s="207">
        <f t="shared" si="198"/>
        <v>2272.7272727272725</v>
      </c>
      <c r="Q410" s="208">
        <f t="shared" si="205"/>
        <v>2.2727272727272725</v>
      </c>
      <c r="R410" s="204">
        <v>5000</v>
      </c>
      <c r="S410" s="205"/>
      <c r="T410" s="205"/>
      <c r="U410" s="205"/>
      <c r="V410" s="206"/>
      <c r="W410" s="204">
        <f t="shared" si="199"/>
        <v>5000</v>
      </c>
      <c r="X410" s="691">
        <f>+(W410+W411)/2.2</f>
        <v>5140</v>
      </c>
      <c r="Y410" s="693">
        <f>+X410/1000</f>
        <v>5.14</v>
      </c>
      <c r="Z410" s="695">
        <f>+X410-P410-P411</f>
        <v>0</v>
      </c>
      <c r="AA410" s="697">
        <f>+Y410-Q410-Q411</f>
        <v>0</v>
      </c>
      <c r="AB410" s="699">
        <f>+AA410/SUM(Q410:Q411)</f>
        <v>0</v>
      </c>
    </row>
    <row r="411" spans="2:30" s="175" customFormat="1" ht="12" customHeight="1" x14ac:dyDescent="0.25">
      <c r="B411" s="194">
        <v>44214</v>
      </c>
      <c r="C411" s="195">
        <v>0.95277777777777783</v>
      </c>
      <c r="D411" s="195">
        <v>2.5694444444444447E-2</v>
      </c>
      <c r="E411" s="258">
        <v>3</v>
      </c>
      <c r="F411" s="342">
        <v>26354</v>
      </c>
      <c r="G411" s="701" t="s">
        <v>50</v>
      </c>
      <c r="H411" s="701"/>
      <c r="I411" s="701" t="s">
        <v>234</v>
      </c>
      <c r="J411" s="701"/>
      <c r="K411" s="702" t="s">
        <v>235</v>
      </c>
      <c r="L411" s="703"/>
      <c r="M411" s="212">
        <v>30</v>
      </c>
      <c r="N411" s="213" t="s">
        <v>32</v>
      </c>
      <c r="O411" s="244">
        <v>6308</v>
      </c>
      <c r="P411" s="207">
        <f t="shared" ref="P411" si="206">+O411/2.2</f>
        <v>2867.272727272727</v>
      </c>
      <c r="Q411" s="208">
        <f t="shared" ref="Q411" si="207">+P411/1000</f>
        <v>2.8672727272727272</v>
      </c>
      <c r="R411" s="204">
        <v>6138</v>
      </c>
      <c r="S411" s="205"/>
      <c r="T411" s="205">
        <v>70</v>
      </c>
      <c r="U411" s="205"/>
      <c r="V411" s="206">
        <v>100</v>
      </c>
      <c r="W411" s="204">
        <f t="shared" si="199"/>
        <v>6308</v>
      </c>
      <c r="X411" s="692"/>
      <c r="Y411" s="694"/>
      <c r="Z411" s="696"/>
      <c r="AA411" s="698"/>
      <c r="AB411" s="700"/>
    </row>
    <row r="412" spans="2:30" s="175" customFormat="1" ht="12" customHeight="1" x14ac:dyDescent="0.25">
      <c r="B412" s="194">
        <v>44214</v>
      </c>
      <c r="C412" s="195">
        <v>0.98888888888888893</v>
      </c>
      <c r="D412" s="195">
        <v>1.8749999999999999E-2</v>
      </c>
      <c r="E412" s="258">
        <v>3</v>
      </c>
      <c r="F412" s="342">
        <v>5182</v>
      </c>
      <c r="G412" s="701" t="s">
        <v>192</v>
      </c>
      <c r="H412" s="701"/>
      <c r="I412" s="701" t="s">
        <v>483</v>
      </c>
      <c r="J412" s="701"/>
      <c r="K412" s="702" t="s">
        <v>484</v>
      </c>
      <c r="L412" s="703"/>
      <c r="M412" s="281">
        <v>90</v>
      </c>
      <c r="N412" s="282" t="s">
        <v>115</v>
      </c>
      <c r="O412" s="244">
        <v>59444</v>
      </c>
      <c r="P412" s="207">
        <f t="shared" ref="P412:P414" si="208">+O412/2.2</f>
        <v>27019.999999999996</v>
      </c>
      <c r="Q412" s="208">
        <f t="shared" ref="Q412:Q414" si="209">+P412/1000</f>
        <v>27.019999999999996</v>
      </c>
      <c r="R412" s="204">
        <v>45112</v>
      </c>
      <c r="S412" s="205">
        <v>13000</v>
      </c>
      <c r="T412" s="205"/>
      <c r="U412" s="205"/>
      <c r="V412" s="206">
        <v>1200</v>
      </c>
      <c r="W412" s="204">
        <f t="shared" si="199"/>
        <v>59312</v>
      </c>
      <c r="X412" s="207">
        <f t="shared" ref="X412:X414" si="210">+W412/2.2</f>
        <v>26959.999999999996</v>
      </c>
      <c r="Y412" s="208">
        <f t="shared" ref="Y412:Y414" si="211">+X412/1000</f>
        <v>26.959999999999997</v>
      </c>
      <c r="Z412" s="209">
        <f t="shared" ref="Z412:Z414" si="212">+X412-P412</f>
        <v>-60</v>
      </c>
      <c r="AA412" s="210">
        <f t="shared" ref="AA412:AA414" si="213">+Y412-Q412</f>
        <v>-5.9999999999998721E-2</v>
      </c>
      <c r="AB412" s="211">
        <f t="shared" ref="AB412:AB414" si="214">+AA412/Q412</f>
        <v>-2.2205773501109819E-3</v>
      </c>
    </row>
    <row r="413" spans="2:30" s="175" customFormat="1" ht="12" customHeight="1" x14ac:dyDescent="0.25">
      <c r="B413" s="194">
        <v>44214</v>
      </c>
      <c r="C413" s="195">
        <v>0.99375000000000002</v>
      </c>
      <c r="D413" s="195">
        <v>3.8194444444444441E-2</v>
      </c>
      <c r="E413" s="258">
        <v>3</v>
      </c>
      <c r="F413" s="342">
        <v>3282</v>
      </c>
      <c r="G413" s="701" t="s">
        <v>139</v>
      </c>
      <c r="H413" s="701"/>
      <c r="I413" s="701" t="s">
        <v>140</v>
      </c>
      <c r="J413" s="701"/>
      <c r="K413" s="702" t="s">
        <v>185</v>
      </c>
      <c r="L413" s="703"/>
      <c r="M413" s="212">
        <v>27</v>
      </c>
      <c r="N413" s="213" t="s">
        <v>32</v>
      </c>
      <c r="O413" s="244">
        <v>6150</v>
      </c>
      <c r="P413" s="207">
        <f t="shared" si="208"/>
        <v>2795.454545454545</v>
      </c>
      <c r="Q413" s="208">
        <f t="shared" si="209"/>
        <v>2.795454545454545</v>
      </c>
      <c r="R413" s="204">
        <v>5472</v>
      </c>
      <c r="S413" s="205"/>
      <c r="T413" s="205"/>
      <c r="U413" s="205"/>
      <c r="V413" s="206">
        <v>50</v>
      </c>
      <c r="W413" s="204">
        <f t="shared" si="199"/>
        <v>5522</v>
      </c>
      <c r="X413" s="207">
        <f t="shared" si="210"/>
        <v>2510</v>
      </c>
      <c r="Y413" s="208">
        <f t="shared" si="211"/>
        <v>2.5099999999999998</v>
      </c>
      <c r="Z413" s="209">
        <f t="shared" si="212"/>
        <v>-285.45454545454504</v>
      </c>
      <c r="AA413" s="210">
        <f t="shared" si="213"/>
        <v>-0.28545454545454518</v>
      </c>
      <c r="AB413" s="211">
        <f t="shared" si="214"/>
        <v>-0.1021138211382113</v>
      </c>
    </row>
    <row r="414" spans="2:30" s="175" customFormat="1" ht="12" customHeight="1" x14ac:dyDescent="0.25">
      <c r="B414" s="194">
        <v>44215</v>
      </c>
      <c r="C414" s="195">
        <v>0.20555555555555557</v>
      </c>
      <c r="D414" s="195">
        <v>0.23402777777777781</v>
      </c>
      <c r="E414" s="258">
        <v>3</v>
      </c>
      <c r="F414" s="342">
        <v>5183</v>
      </c>
      <c r="G414" s="701" t="s">
        <v>192</v>
      </c>
      <c r="H414" s="701"/>
      <c r="I414" s="701" t="s">
        <v>300</v>
      </c>
      <c r="J414" s="701"/>
      <c r="K414" s="702" t="s">
        <v>301</v>
      </c>
      <c r="L414" s="703"/>
      <c r="M414" s="281">
        <v>86</v>
      </c>
      <c r="N414" s="282" t="s">
        <v>115</v>
      </c>
      <c r="O414" s="244">
        <v>73854</v>
      </c>
      <c r="P414" s="207">
        <f t="shared" si="208"/>
        <v>33570</v>
      </c>
      <c r="Q414" s="208">
        <f t="shared" si="209"/>
        <v>33.57</v>
      </c>
      <c r="R414" s="204">
        <v>61742</v>
      </c>
      <c r="S414" s="205">
        <v>11000</v>
      </c>
      <c r="T414" s="205"/>
      <c r="U414" s="205"/>
      <c r="V414" s="206">
        <v>1200</v>
      </c>
      <c r="W414" s="204">
        <f t="shared" si="199"/>
        <v>73942</v>
      </c>
      <c r="X414" s="207">
        <f t="shared" si="210"/>
        <v>33610</v>
      </c>
      <c r="Y414" s="208">
        <f t="shared" si="211"/>
        <v>33.61</v>
      </c>
      <c r="Z414" s="209">
        <f t="shared" si="212"/>
        <v>40</v>
      </c>
      <c r="AA414" s="210">
        <f t="shared" si="213"/>
        <v>3.9999999999999147E-2</v>
      </c>
      <c r="AB414" s="211">
        <f t="shared" si="214"/>
        <v>1.1915400655346782E-3</v>
      </c>
    </row>
    <row r="415" spans="2:30" s="175" customFormat="1" ht="12" customHeight="1" thickBot="1" x14ac:dyDescent="0.3">
      <c r="B415" s="214"/>
      <c r="C415" s="215"/>
      <c r="D415" s="215"/>
      <c r="E415" s="216"/>
      <c r="F415" s="318"/>
      <c r="G415" s="759"/>
      <c r="H415" s="759"/>
      <c r="I415" s="759"/>
      <c r="J415" s="759"/>
      <c r="K415" s="744"/>
      <c r="L415" s="745"/>
      <c r="M415" s="217"/>
      <c r="N415" s="218"/>
      <c r="O415" s="222"/>
      <c r="P415" s="223">
        <f t="shared" si="198"/>
        <v>0</v>
      </c>
      <c r="Q415" s="224">
        <f t="shared" si="205"/>
        <v>0</v>
      </c>
      <c r="R415" s="222"/>
      <c r="S415" s="225"/>
      <c r="T415" s="225"/>
      <c r="U415" s="225"/>
      <c r="V415" s="226"/>
      <c r="W415" s="222"/>
      <c r="X415" s="207"/>
      <c r="Y415" s="224"/>
      <c r="Z415" s="227"/>
      <c r="AA415" s="228"/>
      <c r="AB415" s="229"/>
    </row>
    <row r="416" spans="2:30" s="175" customFormat="1" ht="12" customHeight="1" x14ac:dyDescent="0.25">
      <c r="B416" s="736" t="s">
        <v>113</v>
      </c>
      <c r="C416" s="737"/>
      <c r="D416" s="737"/>
      <c r="E416" s="737"/>
      <c r="F416" s="737"/>
      <c r="G416" s="737"/>
      <c r="H416" s="737"/>
      <c r="I416" s="737"/>
      <c r="J416" s="737"/>
      <c r="K416" s="737"/>
      <c r="L416" s="737"/>
      <c r="M416" s="737"/>
      <c r="N416" s="738"/>
      <c r="O416" s="798">
        <f t="shared" ref="O416:AA416" si="215">SUM(O397:O415)</f>
        <v>415206</v>
      </c>
      <c r="P416" s="796">
        <f t="shared" si="215"/>
        <v>188730</v>
      </c>
      <c r="Q416" s="800">
        <f t="shared" si="215"/>
        <v>188.72999999999993</v>
      </c>
      <c r="R416" s="723">
        <f t="shared" si="215"/>
        <v>363595</v>
      </c>
      <c r="S416" s="719">
        <f t="shared" si="215"/>
        <v>34702</v>
      </c>
      <c r="T416" s="719">
        <f t="shared" si="215"/>
        <v>195</v>
      </c>
      <c r="U416" s="719">
        <f t="shared" si="215"/>
        <v>0</v>
      </c>
      <c r="V416" s="721">
        <f t="shared" si="215"/>
        <v>7782</v>
      </c>
      <c r="W416" s="723">
        <f t="shared" si="215"/>
        <v>406274</v>
      </c>
      <c r="X416" s="796">
        <f t="shared" si="215"/>
        <v>184670</v>
      </c>
      <c r="Y416" s="802">
        <f t="shared" si="215"/>
        <v>184.66999999999996</v>
      </c>
      <c r="Z416" s="729">
        <f t="shared" si="215"/>
        <v>-4060.0000000000018</v>
      </c>
      <c r="AA416" s="731">
        <f t="shared" si="215"/>
        <v>-4.0599999999999996</v>
      </c>
      <c r="AB416" s="732">
        <f>+AA416/Q416</f>
        <v>-2.1512213214645266E-2</v>
      </c>
    </row>
    <row r="417" spans="2:30" s="175" customFormat="1" ht="12" customHeight="1" thickBot="1" x14ac:dyDescent="0.3">
      <c r="B417" s="739"/>
      <c r="C417" s="740"/>
      <c r="D417" s="740"/>
      <c r="E417" s="740"/>
      <c r="F417" s="740"/>
      <c r="G417" s="740"/>
      <c r="H417" s="740"/>
      <c r="I417" s="740"/>
      <c r="J417" s="740"/>
      <c r="K417" s="740"/>
      <c r="L417" s="740"/>
      <c r="M417" s="740"/>
      <c r="N417" s="741"/>
      <c r="O417" s="799"/>
      <c r="P417" s="797"/>
      <c r="Q417" s="801"/>
      <c r="R417" s="724"/>
      <c r="S417" s="720"/>
      <c r="T417" s="720"/>
      <c r="U417" s="720"/>
      <c r="V417" s="722"/>
      <c r="W417" s="724"/>
      <c r="X417" s="797"/>
      <c r="Y417" s="801"/>
      <c r="Z417" s="730"/>
      <c r="AA417" s="720"/>
      <c r="AB417" s="733"/>
    </row>
    <row r="418" spans="2:30" s="175" customFormat="1" ht="12" customHeight="1" thickBot="1" x14ac:dyDescent="0.3">
      <c r="B418" s="196"/>
      <c r="C418" s="196"/>
      <c r="D418" s="196"/>
      <c r="E418" s="196"/>
      <c r="F418" s="196"/>
      <c r="G418" s="196"/>
      <c r="H418" s="196"/>
      <c r="I418" s="183"/>
      <c r="J418" s="183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  <c r="AB418" s="221"/>
    </row>
    <row r="419" spans="2:30" s="175" customFormat="1" ht="12" customHeight="1" x14ac:dyDescent="0.25">
      <c r="B419" s="746" t="s">
        <v>114</v>
      </c>
      <c r="C419" s="747"/>
      <c r="D419" s="747"/>
      <c r="E419" s="747"/>
      <c r="F419" s="747"/>
      <c r="G419" s="747"/>
      <c r="H419" s="747"/>
      <c r="I419" s="747"/>
      <c r="J419" s="747"/>
      <c r="K419" s="747"/>
      <c r="L419" s="747"/>
      <c r="M419" s="747"/>
      <c r="N419" s="748"/>
      <c r="O419" s="752">
        <f t="shared" ref="O419:Y419" si="216">+O416+O386</f>
        <v>3348369.4</v>
      </c>
      <c r="P419" s="752">
        <f t="shared" si="216"/>
        <v>293262.72727272729</v>
      </c>
      <c r="Q419" s="752">
        <f t="shared" si="216"/>
        <v>1521.986090909091</v>
      </c>
      <c r="R419" s="752">
        <f t="shared" si="216"/>
        <v>2842713.2</v>
      </c>
      <c r="S419" s="752">
        <f t="shared" si="216"/>
        <v>406740.2</v>
      </c>
      <c r="T419" s="752">
        <f t="shared" si="216"/>
        <v>12545</v>
      </c>
      <c r="U419" s="752">
        <f t="shared" si="216"/>
        <v>0</v>
      </c>
      <c r="V419" s="752">
        <f t="shared" si="216"/>
        <v>68229.600000000006</v>
      </c>
      <c r="W419" s="752">
        <f t="shared" si="216"/>
        <v>3330228</v>
      </c>
      <c r="X419" s="752">
        <f t="shared" si="216"/>
        <v>1513740</v>
      </c>
      <c r="Y419" s="752">
        <f t="shared" si="216"/>
        <v>1513.7400000000002</v>
      </c>
      <c r="Z419" s="754"/>
      <c r="AA419" s="756">
        <f>+AA416</f>
        <v>-4.0599999999999996</v>
      </c>
      <c r="AB419" s="757">
        <f>+AA419/Q419</f>
        <v>-2.6675670850414531E-3</v>
      </c>
    </row>
    <row r="420" spans="2:30" s="175" customFormat="1" ht="12" customHeight="1" thickBot="1" x14ac:dyDescent="0.3">
      <c r="B420" s="749"/>
      <c r="C420" s="750"/>
      <c r="D420" s="750"/>
      <c r="E420" s="750"/>
      <c r="F420" s="750"/>
      <c r="G420" s="750"/>
      <c r="H420" s="750"/>
      <c r="I420" s="750"/>
      <c r="J420" s="750"/>
      <c r="K420" s="750"/>
      <c r="L420" s="750"/>
      <c r="M420" s="750"/>
      <c r="N420" s="751"/>
      <c r="O420" s="753"/>
      <c r="P420" s="753"/>
      <c r="Q420" s="753"/>
      <c r="R420" s="753"/>
      <c r="S420" s="753"/>
      <c r="T420" s="753"/>
      <c r="U420" s="753"/>
      <c r="V420" s="753"/>
      <c r="W420" s="753"/>
      <c r="X420" s="753"/>
      <c r="Y420" s="753"/>
      <c r="Z420" s="755"/>
      <c r="AA420" s="755"/>
      <c r="AB420" s="758"/>
    </row>
    <row r="422" spans="2:30" ht="13.5" thickBot="1" x14ac:dyDescent="0.25"/>
    <row r="423" spans="2:30" s="175" customFormat="1" ht="12" customHeight="1" x14ac:dyDescent="0.25">
      <c r="B423" s="760" t="s">
        <v>31</v>
      </c>
      <c r="C423" s="761"/>
      <c r="D423" s="761"/>
      <c r="E423" s="761"/>
      <c r="F423" s="761"/>
      <c r="G423" s="259" t="s">
        <v>30</v>
      </c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764" t="s">
        <v>29</v>
      </c>
      <c r="U423" s="765"/>
      <c r="V423" s="765"/>
      <c r="W423" s="765"/>
      <c r="X423" s="765"/>
      <c r="Y423" s="766"/>
      <c r="Z423" s="704" t="s">
        <v>39</v>
      </c>
      <c r="AA423" s="705"/>
      <c r="AB423" s="706"/>
    </row>
    <row r="424" spans="2:30" s="175" customFormat="1" ht="12" customHeight="1" x14ac:dyDescent="0.2">
      <c r="B424" s="762"/>
      <c r="C424" s="763"/>
      <c r="D424" s="763"/>
      <c r="E424" s="763"/>
      <c r="F424" s="763"/>
      <c r="G424" s="767" t="s">
        <v>25</v>
      </c>
      <c r="H424" s="768"/>
      <c r="I424" s="768"/>
      <c r="J424" s="768"/>
      <c r="K424" s="768"/>
      <c r="L424" s="768"/>
      <c r="M424" s="768"/>
      <c r="N424" s="768"/>
      <c r="O424" s="768"/>
      <c r="P424" s="768"/>
      <c r="Q424" s="768"/>
      <c r="R424" s="768"/>
      <c r="S424" s="769"/>
      <c r="T424" s="773">
        <v>44215</v>
      </c>
      <c r="U424" s="774"/>
      <c r="V424" s="774"/>
      <c r="W424" s="774"/>
      <c r="X424" s="774"/>
      <c r="Y424" s="775"/>
      <c r="Z424" s="707" t="s">
        <v>40</v>
      </c>
      <c r="AA424" s="708"/>
      <c r="AB424" s="709"/>
      <c r="AD424" s="182"/>
    </row>
    <row r="425" spans="2:30" s="175" customFormat="1" ht="12" customHeight="1" thickBot="1" x14ac:dyDescent="0.25">
      <c r="B425" s="779" t="s">
        <v>28</v>
      </c>
      <c r="C425" s="780"/>
      <c r="D425" s="780"/>
      <c r="E425" s="780"/>
      <c r="F425" s="780"/>
      <c r="G425" s="770"/>
      <c r="H425" s="771"/>
      <c r="I425" s="771"/>
      <c r="J425" s="771"/>
      <c r="K425" s="771"/>
      <c r="L425" s="771"/>
      <c r="M425" s="771"/>
      <c r="N425" s="771"/>
      <c r="O425" s="771"/>
      <c r="P425" s="771"/>
      <c r="Q425" s="771"/>
      <c r="R425" s="771"/>
      <c r="S425" s="772"/>
      <c r="T425" s="776"/>
      <c r="U425" s="777"/>
      <c r="V425" s="777"/>
      <c r="W425" s="777"/>
      <c r="X425" s="777"/>
      <c r="Y425" s="778"/>
      <c r="Z425" s="710"/>
      <c r="AA425" s="711"/>
      <c r="AB425" s="712"/>
      <c r="AD425" s="182"/>
    </row>
    <row r="426" spans="2:30" s="175" customFormat="1" ht="12" customHeight="1" thickBot="1" x14ac:dyDescent="0.25"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4"/>
      <c r="S426" s="185"/>
      <c r="T426" s="186"/>
      <c r="U426" s="187"/>
      <c r="V426" s="188"/>
      <c r="W426" s="188"/>
      <c r="X426" s="183"/>
      <c r="Y426" s="183"/>
      <c r="Z426" s="183"/>
      <c r="AA426" s="183"/>
      <c r="AB426" s="183"/>
      <c r="AD426" s="182"/>
    </row>
    <row r="427" spans="2:30" s="175" customFormat="1" ht="12" customHeight="1" thickBot="1" x14ac:dyDescent="0.25">
      <c r="B427" s="781" t="s">
        <v>27</v>
      </c>
      <c r="C427" s="782"/>
      <c r="D427" s="782"/>
      <c r="E427" s="783"/>
      <c r="F427" s="322" t="s">
        <v>26</v>
      </c>
      <c r="G427" s="713" t="s">
        <v>44</v>
      </c>
      <c r="H427" s="714"/>
      <c r="I427" s="714"/>
      <c r="J427" s="714"/>
      <c r="K427" s="714"/>
      <c r="L427" s="714"/>
      <c r="M427" s="713" t="s">
        <v>106</v>
      </c>
      <c r="N427" s="715"/>
      <c r="O427" s="713" t="s">
        <v>110</v>
      </c>
      <c r="P427" s="714"/>
      <c r="Q427" s="715"/>
      <c r="R427" s="784" t="s">
        <v>108</v>
      </c>
      <c r="S427" s="785"/>
      <c r="T427" s="785"/>
      <c r="U427" s="785"/>
      <c r="V427" s="785"/>
      <c r="W427" s="785"/>
      <c r="X427" s="785"/>
      <c r="Y427" s="786"/>
      <c r="Z427" s="713" t="s">
        <v>23</v>
      </c>
      <c r="AA427" s="714"/>
      <c r="AB427" s="715"/>
      <c r="AD427" s="182"/>
    </row>
    <row r="428" spans="2:30" s="175" customFormat="1" ht="12" customHeight="1" thickBot="1" x14ac:dyDescent="0.25">
      <c r="B428" s="189" t="s">
        <v>13</v>
      </c>
      <c r="C428" s="190" t="s">
        <v>22</v>
      </c>
      <c r="D428" s="191" t="s">
        <v>22</v>
      </c>
      <c r="E428" s="190" t="s">
        <v>21</v>
      </c>
      <c r="F428" s="198" t="s">
        <v>20</v>
      </c>
      <c r="G428" s="716"/>
      <c r="H428" s="717"/>
      <c r="I428" s="717"/>
      <c r="J428" s="717"/>
      <c r="K428" s="717"/>
      <c r="L428" s="717"/>
      <c r="M428" s="716" t="s">
        <v>107</v>
      </c>
      <c r="N428" s="718"/>
      <c r="O428" s="716" t="s">
        <v>111</v>
      </c>
      <c r="P428" s="717"/>
      <c r="Q428" s="718"/>
      <c r="R428" s="787" t="s">
        <v>112</v>
      </c>
      <c r="S428" s="788"/>
      <c r="T428" s="788"/>
      <c r="U428" s="788"/>
      <c r="V428" s="789"/>
      <c r="W428" s="790" t="s">
        <v>109</v>
      </c>
      <c r="X428" s="791"/>
      <c r="Y428" s="792"/>
      <c r="Z428" s="716" t="s">
        <v>17</v>
      </c>
      <c r="AA428" s="717"/>
      <c r="AB428" s="718"/>
      <c r="AD428" s="182"/>
    </row>
    <row r="429" spans="2:30" s="175" customFormat="1" ht="12" customHeight="1" thickBot="1" x14ac:dyDescent="0.25">
      <c r="B429" s="189">
        <v>2021</v>
      </c>
      <c r="C429" s="199" t="s">
        <v>16</v>
      </c>
      <c r="D429" s="200" t="s">
        <v>15</v>
      </c>
      <c r="E429" s="190" t="s">
        <v>14</v>
      </c>
      <c r="F429" s="238" t="s">
        <v>14</v>
      </c>
      <c r="G429" s="734" t="s">
        <v>33</v>
      </c>
      <c r="H429" s="734"/>
      <c r="I429" s="734" t="s">
        <v>12</v>
      </c>
      <c r="J429" s="734"/>
      <c r="K429" s="734" t="s">
        <v>11</v>
      </c>
      <c r="L429" s="735"/>
      <c r="M429" s="321" t="s">
        <v>41</v>
      </c>
      <c r="N429" s="239" t="s">
        <v>9</v>
      </c>
      <c r="O429" s="192" t="s">
        <v>37</v>
      </c>
      <c r="P429" s="240" t="s">
        <v>8</v>
      </c>
      <c r="Q429" s="193" t="s">
        <v>7</v>
      </c>
      <c r="R429" s="192" t="s">
        <v>99</v>
      </c>
      <c r="S429" s="241" t="s">
        <v>100</v>
      </c>
      <c r="T429" s="241" t="s">
        <v>48</v>
      </c>
      <c r="U429" s="241" t="s">
        <v>104</v>
      </c>
      <c r="V429" s="239" t="s">
        <v>101</v>
      </c>
      <c r="W429" s="238" t="s">
        <v>37</v>
      </c>
      <c r="X429" s="319" t="s">
        <v>8</v>
      </c>
      <c r="Y429" s="242" t="s">
        <v>7</v>
      </c>
      <c r="Z429" s="238" t="s">
        <v>8</v>
      </c>
      <c r="AA429" s="319" t="s">
        <v>7</v>
      </c>
      <c r="AB429" s="242" t="s">
        <v>6</v>
      </c>
      <c r="AD429" s="182"/>
    </row>
    <row r="430" spans="2:30" s="175" customFormat="1" ht="12" customHeight="1" x14ac:dyDescent="0.2">
      <c r="B430" s="194">
        <v>44215</v>
      </c>
      <c r="C430" s="202">
        <v>0.36736111111111108</v>
      </c>
      <c r="D430" s="202">
        <v>0.44027777777777777</v>
      </c>
      <c r="E430" s="203">
        <v>3</v>
      </c>
      <c r="F430" s="320">
        <v>44419</v>
      </c>
      <c r="G430" s="701" t="s">
        <v>270</v>
      </c>
      <c r="H430" s="701"/>
      <c r="I430" s="701" t="s">
        <v>381</v>
      </c>
      <c r="J430" s="701"/>
      <c r="K430" s="702" t="s">
        <v>272</v>
      </c>
      <c r="L430" s="703"/>
      <c r="M430" s="230">
        <v>30</v>
      </c>
      <c r="N430" s="231" t="s">
        <v>32</v>
      </c>
      <c r="O430" s="244">
        <v>7911</v>
      </c>
      <c r="P430" s="219">
        <f t="shared" ref="P430:P459" si="217">+O430/2.2</f>
        <v>3595.9090909090905</v>
      </c>
      <c r="Q430" s="233">
        <f>+P430/1000</f>
        <v>3.5959090909090907</v>
      </c>
      <c r="R430" s="232">
        <v>7911</v>
      </c>
      <c r="S430" s="234"/>
      <c r="T430" s="234"/>
      <c r="U430" s="234"/>
      <c r="V430" s="235">
        <v>427</v>
      </c>
      <c r="W430" s="243">
        <f t="shared" ref="W430:W443" si="218">+V430+U430+T430+S430+R430</f>
        <v>8338</v>
      </c>
      <c r="X430" s="207">
        <f t="shared" ref="X430:X443" si="219">+W430/2.2</f>
        <v>3789.9999999999995</v>
      </c>
      <c r="Y430" s="233">
        <f t="shared" ref="Y430:Y443" si="220">+X430/1000</f>
        <v>3.7899999999999996</v>
      </c>
      <c r="Z430" s="236">
        <f t="shared" ref="Z430:Z443" si="221">+X430-P430</f>
        <v>194.09090909090901</v>
      </c>
      <c r="AA430" s="220">
        <f t="shared" ref="AA430:AA443" si="222">+Y430-Q430</f>
        <v>0.19409090909090887</v>
      </c>
      <c r="AB430" s="237">
        <f t="shared" ref="AB430:AB443" si="223">+AA430/Q430</f>
        <v>5.3975477183668248E-2</v>
      </c>
      <c r="AD430" s="182"/>
    </row>
    <row r="431" spans="2:30" s="175" customFormat="1" ht="12" customHeight="1" x14ac:dyDescent="0.2">
      <c r="B431" s="194">
        <v>44215</v>
      </c>
      <c r="C431" s="195">
        <v>0.3888888888888889</v>
      </c>
      <c r="D431" s="195">
        <v>0.4375</v>
      </c>
      <c r="E431" s="258">
        <v>3</v>
      </c>
      <c r="F431" s="317">
        <v>26357</v>
      </c>
      <c r="G431" s="701" t="s">
        <v>491</v>
      </c>
      <c r="H431" s="701"/>
      <c r="I431" s="701" t="s">
        <v>53</v>
      </c>
      <c r="J431" s="701"/>
      <c r="K431" s="702" t="s">
        <v>49</v>
      </c>
      <c r="L431" s="703"/>
      <c r="M431" s="212">
        <v>27</v>
      </c>
      <c r="N431" s="213" t="s">
        <v>32</v>
      </c>
      <c r="O431" s="244">
        <v>18854</v>
      </c>
      <c r="P431" s="207">
        <f t="shared" si="217"/>
        <v>8570</v>
      </c>
      <c r="Q431" s="208">
        <f>+P431/1000</f>
        <v>8.57</v>
      </c>
      <c r="R431" s="204">
        <v>18754</v>
      </c>
      <c r="S431" s="205"/>
      <c r="T431" s="205"/>
      <c r="U431" s="205"/>
      <c r="V431" s="206">
        <v>100</v>
      </c>
      <c r="W431" s="244">
        <f t="shared" si="218"/>
        <v>18854</v>
      </c>
      <c r="X431" s="207">
        <f t="shared" si="219"/>
        <v>8570</v>
      </c>
      <c r="Y431" s="208">
        <f t="shared" si="220"/>
        <v>8.57</v>
      </c>
      <c r="Z431" s="209">
        <f t="shared" si="221"/>
        <v>0</v>
      </c>
      <c r="AA431" s="210">
        <f t="shared" si="222"/>
        <v>0</v>
      </c>
      <c r="AB431" s="211">
        <f t="shared" si="223"/>
        <v>0</v>
      </c>
      <c r="AD431" s="182"/>
    </row>
    <row r="432" spans="2:30" s="175" customFormat="1" ht="12" customHeight="1" x14ac:dyDescent="0.2">
      <c r="B432" s="194">
        <v>44215</v>
      </c>
      <c r="C432" s="195">
        <v>0.39097222222222222</v>
      </c>
      <c r="D432" s="195">
        <v>0.43611111111111112</v>
      </c>
      <c r="E432" s="258">
        <v>3</v>
      </c>
      <c r="F432" s="317">
        <v>26356</v>
      </c>
      <c r="G432" s="701" t="s">
        <v>491</v>
      </c>
      <c r="H432" s="701"/>
      <c r="I432" s="701" t="s">
        <v>308</v>
      </c>
      <c r="J432" s="701"/>
      <c r="K432" s="702" t="s">
        <v>242</v>
      </c>
      <c r="L432" s="703"/>
      <c r="M432" s="212">
        <v>29</v>
      </c>
      <c r="N432" s="213" t="s">
        <v>32</v>
      </c>
      <c r="O432" s="244">
        <v>6952</v>
      </c>
      <c r="P432" s="207">
        <f t="shared" si="217"/>
        <v>3159.9999999999995</v>
      </c>
      <c r="Q432" s="208">
        <f>+P432/1000</f>
        <v>3.1599999999999997</v>
      </c>
      <c r="R432" s="204">
        <v>6852</v>
      </c>
      <c r="S432" s="205"/>
      <c r="T432" s="205"/>
      <c r="U432" s="205"/>
      <c r="V432" s="206">
        <v>100</v>
      </c>
      <c r="W432" s="244">
        <f t="shared" si="218"/>
        <v>6952</v>
      </c>
      <c r="X432" s="207">
        <f t="shared" si="219"/>
        <v>3159.9999999999995</v>
      </c>
      <c r="Y432" s="208">
        <f t="shared" si="220"/>
        <v>3.1599999999999997</v>
      </c>
      <c r="Z432" s="209">
        <f t="shared" si="221"/>
        <v>0</v>
      </c>
      <c r="AA432" s="210">
        <f t="shared" si="222"/>
        <v>0</v>
      </c>
      <c r="AB432" s="211">
        <f t="shared" si="223"/>
        <v>0</v>
      </c>
      <c r="AD432" s="182"/>
    </row>
    <row r="433" spans="2:30" s="175" customFormat="1" ht="12" customHeight="1" x14ac:dyDescent="0.2">
      <c r="B433" s="194">
        <v>44215</v>
      </c>
      <c r="C433" s="195">
        <v>0.40069444444444446</v>
      </c>
      <c r="D433" s="195">
        <v>0.43333333333333335</v>
      </c>
      <c r="E433" s="258">
        <v>3</v>
      </c>
      <c r="F433" s="317">
        <v>26355</v>
      </c>
      <c r="G433" s="701" t="s">
        <v>491</v>
      </c>
      <c r="H433" s="701"/>
      <c r="I433" s="701" t="s">
        <v>243</v>
      </c>
      <c r="J433" s="701"/>
      <c r="K433" s="702" t="s">
        <v>492</v>
      </c>
      <c r="L433" s="703"/>
      <c r="M433" s="212">
        <v>32</v>
      </c>
      <c r="N433" s="213" t="s">
        <v>32</v>
      </c>
      <c r="O433" s="244">
        <v>7612</v>
      </c>
      <c r="P433" s="207">
        <f t="shared" si="217"/>
        <v>3459.9999999999995</v>
      </c>
      <c r="Q433" s="208">
        <f>+P433/1000</f>
        <v>3.4599999999999995</v>
      </c>
      <c r="R433" s="204">
        <v>7012</v>
      </c>
      <c r="S433" s="205">
        <v>600</v>
      </c>
      <c r="T433" s="205"/>
      <c r="U433" s="205"/>
      <c r="V433" s="206"/>
      <c r="W433" s="244">
        <f t="shared" si="218"/>
        <v>7612</v>
      </c>
      <c r="X433" s="207">
        <f t="shared" si="219"/>
        <v>3459.9999999999995</v>
      </c>
      <c r="Y433" s="208">
        <f t="shared" si="220"/>
        <v>3.4599999999999995</v>
      </c>
      <c r="Z433" s="209">
        <f t="shared" si="221"/>
        <v>0</v>
      </c>
      <c r="AA433" s="210">
        <f t="shared" si="222"/>
        <v>0</v>
      </c>
      <c r="AB433" s="211">
        <f t="shared" si="223"/>
        <v>0</v>
      </c>
      <c r="AD433" s="182"/>
    </row>
    <row r="434" spans="2:30" s="175" customFormat="1" ht="12" customHeight="1" x14ac:dyDescent="0.2">
      <c r="B434" s="194">
        <v>44215</v>
      </c>
      <c r="C434" s="195">
        <v>0.44236111111111115</v>
      </c>
      <c r="D434" s="195">
        <v>0.4826388888888889</v>
      </c>
      <c r="E434" s="258">
        <v>3</v>
      </c>
      <c r="F434" s="317">
        <v>26358</v>
      </c>
      <c r="G434" s="701" t="s">
        <v>491</v>
      </c>
      <c r="H434" s="701"/>
      <c r="I434" s="701" t="s">
        <v>247</v>
      </c>
      <c r="J434" s="701"/>
      <c r="K434" s="702" t="s">
        <v>248</v>
      </c>
      <c r="L434" s="703"/>
      <c r="M434" s="212">
        <v>26</v>
      </c>
      <c r="N434" s="213" t="s">
        <v>32</v>
      </c>
      <c r="O434" s="244">
        <v>11286</v>
      </c>
      <c r="P434" s="207">
        <f t="shared" si="217"/>
        <v>5130</v>
      </c>
      <c r="Q434" s="208">
        <f t="shared" ref="Q434:Q459" si="224">+P434/1000</f>
        <v>5.13</v>
      </c>
      <c r="R434" s="204">
        <v>11186</v>
      </c>
      <c r="S434" s="205"/>
      <c r="T434" s="205"/>
      <c r="U434" s="205"/>
      <c r="V434" s="206">
        <v>100</v>
      </c>
      <c r="W434" s="244">
        <f t="shared" si="218"/>
        <v>11286</v>
      </c>
      <c r="X434" s="207">
        <f t="shared" si="219"/>
        <v>5130</v>
      </c>
      <c r="Y434" s="208">
        <f t="shared" si="220"/>
        <v>5.13</v>
      </c>
      <c r="Z434" s="209">
        <f t="shared" si="221"/>
        <v>0</v>
      </c>
      <c r="AA434" s="210">
        <f t="shared" si="222"/>
        <v>0</v>
      </c>
      <c r="AB434" s="211">
        <f t="shared" si="223"/>
        <v>0</v>
      </c>
      <c r="AD434" s="182"/>
    </row>
    <row r="435" spans="2:30" s="175" customFormat="1" ht="12" customHeight="1" x14ac:dyDescent="0.2">
      <c r="B435" s="194">
        <v>44215</v>
      </c>
      <c r="C435" s="195">
        <v>0.47500000000000003</v>
      </c>
      <c r="D435" s="195">
        <v>0.53402777777777777</v>
      </c>
      <c r="E435" s="258">
        <v>3</v>
      </c>
      <c r="F435" s="317">
        <v>26359</v>
      </c>
      <c r="G435" s="701" t="s">
        <v>491</v>
      </c>
      <c r="H435" s="701"/>
      <c r="I435" s="701" t="s">
        <v>320</v>
      </c>
      <c r="J435" s="701"/>
      <c r="K435" s="702" t="s">
        <v>235</v>
      </c>
      <c r="L435" s="703"/>
      <c r="M435" s="212">
        <v>34</v>
      </c>
      <c r="N435" s="213" t="s">
        <v>32</v>
      </c>
      <c r="O435" s="244">
        <v>9812</v>
      </c>
      <c r="P435" s="207">
        <f t="shared" si="217"/>
        <v>4460</v>
      </c>
      <c r="Q435" s="208">
        <f t="shared" si="224"/>
        <v>4.46</v>
      </c>
      <c r="R435" s="204">
        <v>9732</v>
      </c>
      <c r="S435" s="205"/>
      <c r="T435" s="205"/>
      <c r="U435" s="205"/>
      <c r="V435" s="206">
        <v>80</v>
      </c>
      <c r="W435" s="244">
        <f t="shared" si="218"/>
        <v>9812</v>
      </c>
      <c r="X435" s="207">
        <f t="shared" si="219"/>
        <v>4460</v>
      </c>
      <c r="Y435" s="208">
        <f t="shared" si="220"/>
        <v>4.46</v>
      </c>
      <c r="Z435" s="209">
        <f t="shared" si="221"/>
        <v>0</v>
      </c>
      <c r="AA435" s="210">
        <f t="shared" si="222"/>
        <v>0</v>
      </c>
      <c r="AB435" s="211">
        <f t="shared" si="223"/>
        <v>0</v>
      </c>
      <c r="AD435" s="182"/>
    </row>
    <row r="436" spans="2:30" s="175" customFormat="1" ht="12" customHeight="1" x14ac:dyDescent="0.2">
      <c r="B436" s="194">
        <v>44215</v>
      </c>
      <c r="C436" s="195">
        <v>0.53541666666666665</v>
      </c>
      <c r="D436" s="195">
        <v>0.5541666666666667</v>
      </c>
      <c r="E436" s="258">
        <v>3</v>
      </c>
      <c r="F436" s="317">
        <v>81079</v>
      </c>
      <c r="G436" s="701" t="s">
        <v>495</v>
      </c>
      <c r="H436" s="701"/>
      <c r="I436" s="701" t="s">
        <v>231</v>
      </c>
      <c r="J436" s="701"/>
      <c r="K436" s="702" t="s">
        <v>232</v>
      </c>
      <c r="L436" s="703"/>
      <c r="M436" s="212">
        <v>33</v>
      </c>
      <c r="N436" s="213" t="s">
        <v>32</v>
      </c>
      <c r="O436" s="244">
        <v>9750</v>
      </c>
      <c r="P436" s="207">
        <f t="shared" si="217"/>
        <v>4431.8181818181811</v>
      </c>
      <c r="Q436" s="208">
        <f t="shared" si="224"/>
        <v>4.4318181818181808</v>
      </c>
      <c r="R436" s="204">
        <v>9750</v>
      </c>
      <c r="S436" s="205"/>
      <c r="T436" s="205"/>
      <c r="U436" s="205"/>
      <c r="V436" s="206">
        <v>1382</v>
      </c>
      <c r="W436" s="244">
        <f t="shared" si="218"/>
        <v>11132</v>
      </c>
      <c r="X436" s="207">
        <f t="shared" si="219"/>
        <v>5060</v>
      </c>
      <c r="Y436" s="208">
        <f t="shared" si="220"/>
        <v>5.0599999999999996</v>
      </c>
      <c r="Z436" s="209">
        <f t="shared" si="221"/>
        <v>628.18181818181893</v>
      </c>
      <c r="AA436" s="210">
        <f t="shared" si="222"/>
        <v>0.62818181818181884</v>
      </c>
      <c r="AB436" s="211">
        <f t="shared" si="223"/>
        <v>0.14174358974358992</v>
      </c>
      <c r="AD436" s="182"/>
    </row>
    <row r="437" spans="2:30" s="175" customFormat="1" ht="12" customHeight="1" x14ac:dyDescent="0.2">
      <c r="B437" s="194">
        <v>44215</v>
      </c>
      <c r="C437" s="195">
        <v>0.61249999999999993</v>
      </c>
      <c r="D437" s="195">
        <v>0.70277777777777783</v>
      </c>
      <c r="E437" s="258">
        <v>3</v>
      </c>
      <c r="F437" s="317">
        <v>81086</v>
      </c>
      <c r="G437" s="701" t="s">
        <v>237</v>
      </c>
      <c r="H437" s="701"/>
      <c r="I437" s="701" t="s">
        <v>238</v>
      </c>
      <c r="J437" s="701"/>
      <c r="K437" s="702" t="s">
        <v>412</v>
      </c>
      <c r="L437" s="703"/>
      <c r="M437" s="212">
        <v>42</v>
      </c>
      <c r="N437" s="213" t="s">
        <v>32</v>
      </c>
      <c r="O437" s="244">
        <v>19600</v>
      </c>
      <c r="P437" s="207">
        <f t="shared" si="217"/>
        <v>8909.0909090909081</v>
      </c>
      <c r="Q437" s="208">
        <f t="shared" si="224"/>
        <v>8.9090909090909083</v>
      </c>
      <c r="R437" s="204">
        <v>16452</v>
      </c>
      <c r="S437" s="205">
        <v>850</v>
      </c>
      <c r="T437" s="205">
        <v>760</v>
      </c>
      <c r="U437" s="205"/>
      <c r="V437" s="206"/>
      <c r="W437" s="244">
        <f t="shared" si="218"/>
        <v>18062</v>
      </c>
      <c r="X437" s="207">
        <f t="shared" si="219"/>
        <v>8210</v>
      </c>
      <c r="Y437" s="208">
        <f t="shared" si="220"/>
        <v>8.2100000000000009</v>
      </c>
      <c r="Z437" s="209">
        <f t="shared" si="221"/>
        <v>-699.0909090909081</v>
      </c>
      <c r="AA437" s="210">
        <f t="shared" si="222"/>
        <v>-0.69909090909090743</v>
      </c>
      <c r="AB437" s="211">
        <f t="shared" si="223"/>
        <v>-7.8469387755101858E-2</v>
      </c>
      <c r="AD437" s="182"/>
    </row>
    <row r="438" spans="2:30" s="175" customFormat="1" ht="12" customHeight="1" x14ac:dyDescent="0.2">
      <c r="B438" s="194">
        <v>44215</v>
      </c>
      <c r="C438" s="195">
        <v>0.67638888888888893</v>
      </c>
      <c r="D438" s="195">
        <v>0.70833333333333337</v>
      </c>
      <c r="E438" s="258">
        <v>3</v>
      </c>
      <c r="F438" s="317">
        <v>26360</v>
      </c>
      <c r="G438" s="701" t="s">
        <v>491</v>
      </c>
      <c r="H438" s="701"/>
      <c r="I438" s="701" t="s">
        <v>243</v>
      </c>
      <c r="J438" s="701"/>
      <c r="K438" s="702" t="s">
        <v>492</v>
      </c>
      <c r="L438" s="703"/>
      <c r="M438" s="212">
        <v>36</v>
      </c>
      <c r="N438" s="213" t="s">
        <v>32</v>
      </c>
      <c r="O438" s="244">
        <v>9900</v>
      </c>
      <c r="P438" s="207">
        <f t="shared" si="217"/>
        <v>4500</v>
      </c>
      <c r="Q438" s="208">
        <f t="shared" si="224"/>
        <v>4.5</v>
      </c>
      <c r="R438" s="204">
        <v>9800</v>
      </c>
      <c r="S438" s="205"/>
      <c r="T438" s="205"/>
      <c r="U438" s="205"/>
      <c r="V438" s="206">
        <v>100</v>
      </c>
      <c r="W438" s="244">
        <f t="shared" si="218"/>
        <v>9900</v>
      </c>
      <c r="X438" s="207">
        <f t="shared" si="219"/>
        <v>4500</v>
      </c>
      <c r="Y438" s="208">
        <f t="shared" si="220"/>
        <v>4.5</v>
      </c>
      <c r="Z438" s="209">
        <f t="shared" si="221"/>
        <v>0</v>
      </c>
      <c r="AA438" s="210">
        <f t="shared" si="222"/>
        <v>0</v>
      </c>
      <c r="AB438" s="211">
        <f t="shared" si="223"/>
        <v>0</v>
      </c>
      <c r="AD438" s="182"/>
    </row>
    <row r="439" spans="2:30" s="175" customFormat="1" ht="12" customHeight="1" x14ac:dyDescent="0.2">
      <c r="B439" s="194">
        <v>44215</v>
      </c>
      <c r="C439" s="195">
        <v>0.69027777777777777</v>
      </c>
      <c r="D439" s="195">
        <v>0.75347222222222221</v>
      </c>
      <c r="E439" s="258">
        <v>3</v>
      </c>
      <c r="F439" s="317">
        <v>26361</v>
      </c>
      <c r="G439" s="701" t="s">
        <v>491</v>
      </c>
      <c r="H439" s="701"/>
      <c r="I439" s="701" t="s">
        <v>350</v>
      </c>
      <c r="J439" s="701"/>
      <c r="K439" s="702" t="s">
        <v>185</v>
      </c>
      <c r="L439" s="703"/>
      <c r="M439" s="212">
        <v>30</v>
      </c>
      <c r="N439" s="213" t="s">
        <v>32</v>
      </c>
      <c r="O439" s="244">
        <v>11506</v>
      </c>
      <c r="P439" s="207">
        <f t="shared" si="217"/>
        <v>5230</v>
      </c>
      <c r="Q439" s="208">
        <f t="shared" si="224"/>
        <v>5.23</v>
      </c>
      <c r="R439" s="204">
        <v>11406</v>
      </c>
      <c r="S439" s="205"/>
      <c r="T439" s="205"/>
      <c r="U439" s="205"/>
      <c r="V439" s="206">
        <v>100</v>
      </c>
      <c r="W439" s="244">
        <f t="shared" si="218"/>
        <v>11506</v>
      </c>
      <c r="X439" s="207">
        <f t="shared" si="219"/>
        <v>5230</v>
      </c>
      <c r="Y439" s="208">
        <f t="shared" si="220"/>
        <v>5.23</v>
      </c>
      <c r="Z439" s="209">
        <f t="shared" si="221"/>
        <v>0</v>
      </c>
      <c r="AA439" s="210">
        <f t="shared" si="222"/>
        <v>0</v>
      </c>
      <c r="AB439" s="211">
        <f t="shared" si="223"/>
        <v>0</v>
      </c>
      <c r="AD439" s="182"/>
    </row>
    <row r="440" spans="2:30" s="175" customFormat="1" ht="12" customHeight="1" x14ac:dyDescent="0.25">
      <c r="B440" s="194">
        <v>44215</v>
      </c>
      <c r="C440" s="195">
        <v>0.71736111111111101</v>
      </c>
      <c r="D440" s="195">
        <v>0.7895833333333333</v>
      </c>
      <c r="E440" s="258">
        <v>3</v>
      </c>
      <c r="F440" s="317">
        <v>26363</v>
      </c>
      <c r="G440" s="701" t="s">
        <v>499</v>
      </c>
      <c r="H440" s="701"/>
      <c r="I440" s="701" t="s">
        <v>499</v>
      </c>
      <c r="J440" s="701"/>
      <c r="K440" s="702" t="s">
        <v>500</v>
      </c>
      <c r="L440" s="703"/>
      <c r="M440" s="212">
        <v>28</v>
      </c>
      <c r="N440" s="213" t="s">
        <v>32</v>
      </c>
      <c r="O440" s="244">
        <v>15070</v>
      </c>
      <c r="P440" s="207">
        <f t="shared" si="217"/>
        <v>6849.9999999999991</v>
      </c>
      <c r="Q440" s="208">
        <f t="shared" si="224"/>
        <v>6.8499999999999988</v>
      </c>
      <c r="R440" s="204">
        <v>14970</v>
      </c>
      <c r="S440" s="205"/>
      <c r="T440" s="205"/>
      <c r="U440" s="205"/>
      <c r="V440" s="206">
        <v>100</v>
      </c>
      <c r="W440" s="204">
        <f t="shared" si="218"/>
        <v>15070</v>
      </c>
      <c r="X440" s="207">
        <f t="shared" si="219"/>
        <v>6849.9999999999991</v>
      </c>
      <c r="Y440" s="208">
        <f t="shared" si="220"/>
        <v>6.8499999999999988</v>
      </c>
      <c r="Z440" s="209">
        <f t="shared" si="221"/>
        <v>0</v>
      </c>
      <c r="AA440" s="210">
        <f t="shared" si="222"/>
        <v>0</v>
      </c>
      <c r="AB440" s="211">
        <f t="shared" si="223"/>
        <v>0</v>
      </c>
    </row>
    <row r="441" spans="2:30" s="175" customFormat="1" ht="12" customHeight="1" x14ac:dyDescent="0.25">
      <c r="B441" s="194">
        <v>44215</v>
      </c>
      <c r="C441" s="195">
        <v>0.73055555555555562</v>
      </c>
      <c r="D441" s="195">
        <v>0.77013888888888893</v>
      </c>
      <c r="E441" s="258">
        <v>3</v>
      </c>
      <c r="F441" s="317">
        <v>26362</v>
      </c>
      <c r="G441" s="701" t="s">
        <v>491</v>
      </c>
      <c r="H441" s="701"/>
      <c r="I441" s="701" t="s">
        <v>247</v>
      </c>
      <c r="J441" s="701"/>
      <c r="K441" s="702" t="s">
        <v>248</v>
      </c>
      <c r="L441" s="703"/>
      <c r="M441" s="212">
        <v>35</v>
      </c>
      <c r="N441" s="213" t="s">
        <v>32</v>
      </c>
      <c r="O441" s="244">
        <v>12584</v>
      </c>
      <c r="P441" s="207">
        <f t="shared" si="217"/>
        <v>5719.9999999999991</v>
      </c>
      <c r="Q441" s="208">
        <f t="shared" si="224"/>
        <v>5.7199999999999989</v>
      </c>
      <c r="R441" s="204">
        <v>12504</v>
      </c>
      <c r="S441" s="205"/>
      <c r="T441" s="205"/>
      <c r="U441" s="205"/>
      <c r="V441" s="206">
        <v>80</v>
      </c>
      <c r="W441" s="204">
        <f t="shared" si="218"/>
        <v>12584</v>
      </c>
      <c r="X441" s="207">
        <f t="shared" si="219"/>
        <v>5719.9999999999991</v>
      </c>
      <c r="Y441" s="208">
        <f t="shared" si="220"/>
        <v>5.7199999999999989</v>
      </c>
      <c r="Z441" s="209">
        <f t="shared" si="221"/>
        <v>0</v>
      </c>
      <c r="AA441" s="210">
        <f t="shared" si="222"/>
        <v>0</v>
      </c>
      <c r="AB441" s="211">
        <f t="shared" si="223"/>
        <v>0</v>
      </c>
    </row>
    <row r="442" spans="2:30" s="175" customFormat="1" ht="12" customHeight="1" x14ac:dyDescent="0.25">
      <c r="B442" s="194">
        <v>44215</v>
      </c>
      <c r="C442" s="195">
        <v>0.79236111111111107</v>
      </c>
      <c r="D442" s="195">
        <v>0.8666666666666667</v>
      </c>
      <c r="E442" s="258">
        <v>4</v>
      </c>
      <c r="F442" s="317">
        <v>44432</v>
      </c>
      <c r="G442" s="701" t="s">
        <v>270</v>
      </c>
      <c r="H442" s="701"/>
      <c r="I442" s="701" t="s">
        <v>381</v>
      </c>
      <c r="J442" s="701"/>
      <c r="K442" s="702" t="s">
        <v>272</v>
      </c>
      <c r="L442" s="703"/>
      <c r="M442" s="212">
        <v>30</v>
      </c>
      <c r="N442" s="213" t="s">
        <v>32</v>
      </c>
      <c r="O442" s="244">
        <v>9969</v>
      </c>
      <c r="P442" s="207">
        <f t="shared" si="217"/>
        <v>4531.363636363636</v>
      </c>
      <c r="Q442" s="208">
        <f t="shared" si="224"/>
        <v>4.5313636363636363</v>
      </c>
      <c r="R442" s="204">
        <v>9624</v>
      </c>
      <c r="S442" s="205"/>
      <c r="T442" s="205"/>
      <c r="U442" s="205"/>
      <c r="V442" s="206">
        <v>100</v>
      </c>
      <c r="W442" s="204">
        <f t="shared" si="218"/>
        <v>9724</v>
      </c>
      <c r="X442" s="207">
        <f t="shared" si="219"/>
        <v>4420</v>
      </c>
      <c r="Y442" s="208">
        <f t="shared" si="220"/>
        <v>4.42</v>
      </c>
      <c r="Z442" s="209">
        <f t="shared" si="221"/>
        <v>-111.36363636363603</v>
      </c>
      <c r="AA442" s="210">
        <f t="shared" si="222"/>
        <v>-0.11136363636363633</v>
      </c>
      <c r="AB442" s="211">
        <f t="shared" si="223"/>
        <v>-2.4576186177149156E-2</v>
      </c>
    </row>
    <row r="443" spans="2:30" s="175" customFormat="1" ht="12" customHeight="1" x14ac:dyDescent="0.25">
      <c r="B443" s="194">
        <v>44215</v>
      </c>
      <c r="C443" s="195">
        <v>0.8041666666666667</v>
      </c>
      <c r="D443" s="195">
        <v>0.83472222222222225</v>
      </c>
      <c r="E443" s="258">
        <v>4</v>
      </c>
      <c r="F443" s="317">
        <v>5185</v>
      </c>
      <c r="G443" s="701" t="s">
        <v>192</v>
      </c>
      <c r="H443" s="701"/>
      <c r="I443" s="701" t="s">
        <v>476</v>
      </c>
      <c r="J443" s="701"/>
      <c r="K443" s="702" t="s">
        <v>204</v>
      </c>
      <c r="L443" s="703"/>
      <c r="M443" s="281">
        <v>82</v>
      </c>
      <c r="N443" s="282" t="s">
        <v>115</v>
      </c>
      <c r="O443" s="244">
        <v>69520</v>
      </c>
      <c r="P443" s="207">
        <f t="shared" si="217"/>
        <v>31599.999999999996</v>
      </c>
      <c r="Q443" s="208">
        <f t="shared" si="224"/>
        <v>31.599999999999998</v>
      </c>
      <c r="R443" s="204">
        <v>54732</v>
      </c>
      <c r="S443" s="205">
        <v>13420</v>
      </c>
      <c r="T443" s="205"/>
      <c r="U443" s="205"/>
      <c r="V443" s="206">
        <v>1500</v>
      </c>
      <c r="W443" s="204">
        <f t="shared" si="218"/>
        <v>69652</v>
      </c>
      <c r="X443" s="207">
        <f t="shared" si="219"/>
        <v>31659.999999999996</v>
      </c>
      <c r="Y443" s="208">
        <f t="shared" si="220"/>
        <v>31.659999999999997</v>
      </c>
      <c r="Z443" s="209">
        <f t="shared" si="221"/>
        <v>60</v>
      </c>
      <c r="AA443" s="210">
        <f t="shared" si="222"/>
        <v>5.9999999999998721E-2</v>
      </c>
      <c r="AB443" s="211">
        <f t="shared" si="223"/>
        <v>1.8987341772151495E-3</v>
      </c>
    </row>
    <row r="444" spans="2:30" s="175" customFormat="1" ht="12" customHeight="1" x14ac:dyDescent="0.25">
      <c r="B444" s="194">
        <v>44215</v>
      </c>
      <c r="C444" s="195">
        <v>0.82708333333333339</v>
      </c>
      <c r="D444" s="195">
        <v>0.86875000000000002</v>
      </c>
      <c r="E444" s="258">
        <v>4</v>
      </c>
      <c r="F444" s="342">
        <v>26364</v>
      </c>
      <c r="G444" s="701" t="s">
        <v>491</v>
      </c>
      <c r="H444" s="701"/>
      <c r="I444" s="701" t="s">
        <v>320</v>
      </c>
      <c r="J444" s="701"/>
      <c r="K444" s="702" t="s">
        <v>235</v>
      </c>
      <c r="L444" s="703"/>
      <c r="M444" s="212">
        <v>27</v>
      </c>
      <c r="N444" s="213" t="s">
        <v>32</v>
      </c>
      <c r="O444" s="244">
        <v>10516</v>
      </c>
      <c r="P444" s="207">
        <f t="shared" ref="P444:P457" si="225">+O444/2.2</f>
        <v>4780</v>
      </c>
      <c r="Q444" s="208">
        <f t="shared" ref="Q444:Q457" si="226">+P444/1000</f>
        <v>4.78</v>
      </c>
      <c r="R444" s="204">
        <v>10416</v>
      </c>
      <c r="S444" s="205"/>
      <c r="T444" s="205"/>
      <c r="U444" s="205"/>
      <c r="V444" s="206">
        <v>100</v>
      </c>
      <c r="W444" s="204">
        <f t="shared" ref="W444:W457" si="227">+V444+U444+T444+S444+R444</f>
        <v>10516</v>
      </c>
      <c r="X444" s="207">
        <f t="shared" ref="X444:X457" si="228">+W444/2.2</f>
        <v>4780</v>
      </c>
      <c r="Y444" s="208">
        <f t="shared" ref="Y444:Y457" si="229">+X444/1000</f>
        <v>4.78</v>
      </c>
      <c r="Z444" s="209">
        <f t="shared" ref="Z444:Z457" si="230">+X444-P444</f>
        <v>0</v>
      </c>
      <c r="AA444" s="210">
        <f t="shared" ref="AA444:AA457" si="231">+Y444-Q444</f>
        <v>0</v>
      </c>
      <c r="AB444" s="211">
        <f t="shared" ref="AB444:AB457" si="232">+AA444/Q444</f>
        <v>0</v>
      </c>
    </row>
    <row r="445" spans="2:30" s="175" customFormat="1" ht="12" customHeight="1" x14ac:dyDescent="0.25">
      <c r="B445" s="194">
        <v>44215</v>
      </c>
      <c r="C445" s="195">
        <v>0.82777777777777783</v>
      </c>
      <c r="D445" s="195">
        <v>0.85902777777777783</v>
      </c>
      <c r="E445" s="258">
        <v>4</v>
      </c>
      <c r="F445" s="342">
        <v>9898</v>
      </c>
      <c r="G445" s="701" t="s">
        <v>256</v>
      </c>
      <c r="H445" s="701"/>
      <c r="I445" s="701" t="s">
        <v>51</v>
      </c>
      <c r="J445" s="701"/>
      <c r="K445" s="702" t="s">
        <v>290</v>
      </c>
      <c r="L445" s="703"/>
      <c r="M445" s="281">
        <v>90</v>
      </c>
      <c r="N445" s="282" t="s">
        <v>115</v>
      </c>
      <c r="O445" s="244">
        <v>7000</v>
      </c>
      <c r="P445" s="207">
        <f t="shared" si="225"/>
        <v>3181.8181818181815</v>
      </c>
      <c r="Q445" s="208">
        <f t="shared" si="226"/>
        <v>3.1818181818181817</v>
      </c>
      <c r="R445" s="204">
        <v>2100</v>
      </c>
      <c r="S445" s="205">
        <v>4900</v>
      </c>
      <c r="T445" s="205"/>
      <c r="U445" s="205"/>
      <c r="V445" s="206">
        <v>832</v>
      </c>
      <c r="W445" s="204">
        <f t="shared" si="227"/>
        <v>7832</v>
      </c>
      <c r="X445" s="207">
        <f t="shared" si="228"/>
        <v>3559.9999999999995</v>
      </c>
      <c r="Y445" s="208">
        <f t="shared" si="229"/>
        <v>3.5599999999999996</v>
      </c>
      <c r="Z445" s="209">
        <f t="shared" si="230"/>
        <v>378.18181818181802</v>
      </c>
      <c r="AA445" s="210">
        <f t="shared" si="231"/>
        <v>0.37818181818181795</v>
      </c>
      <c r="AB445" s="211">
        <f t="shared" si="232"/>
        <v>0.11885714285714279</v>
      </c>
    </row>
    <row r="446" spans="2:30" s="175" customFormat="1" ht="12" customHeight="1" x14ac:dyDescent="0.25">
      <c r="B446" s="194">
        <v>44215</v>
      </c>
      <c r="C446" s="195">
        <v>0.82847222222222217</v>
      </c>
      <c r="D446" s="195">
        <v>0.8965277777777777</v>
      </c>
      <c r="E446" s="258">
        <v>4</v>
      </c>
      <c r="F446" s="342">
        <v>349114</v>
      </c>
      <c r="G446" s="701" t="s">
        <v>237</v>
      </c>
      <c r="H446" s="701"/>
      <c r="I446" s="701" t="s">
        <v>238</v>
      </c>
      <c r="J446" s="701"/>
      <c r="K446" s="702" t="s">
        <v>412</v>
      </c>
      <c r="L446" s="703"/>
      <c r="M446" s="212">
        <v>34</v>
      </c>
      <c r="N446" s="213" t="s">
        <v>32</v>
      </c>
      <c r="O446" s="244">
        <v>16468</v>
      </c>
      <c r="P446" s="207">
        <f t="shared" ref="P446:P449" si="233">+O446/2.2</f>
        <v>7485.454545454545</v>
      </c>
      <c r="Q446" s="208">
        <f t="shared" ref="Q446:Q449" si="234">+P446/1000</f>
        <v>7.4854545454545454</v>
      </c>
      <c r="R446" s="204">
        <v>15179</v>
      </c>
      <c r="S446" s="205">
        <v>144</v>
      </c>
      <c r="T446" s="205">
        <v>1045</v>
      </c>
      <c r="U446" s="205"/>
      <c r="V446" s="206">
        <v>100</v>
      </c>
      <c r="W446" s="204">
        <f t="shared" si="227"/>
        <v>16468</v>
      </c>
      <c r="X446" s="691">
        <f>+(W446+W447)/2.2</f>
        <v>8029.9999999999991</v>
      </c>
      <c r="Y446" s="693">
        <f>+X446/1000</f>
        <v>8.0299999999999994</v>
      </c>
      <c r="Z446" s="695">
        <f>+X446-P446-P447</f>
        <v>0</v>
      </c>
      <c r="AA446" s="697">
        <f>+Y446-Q446-Q447</f>
        <v>0</v>
      </c>
      <c r="AB446" s="699">
        <f>+AA446/SUM(Q446:Q447)</f>
        <v>0</v>
      </c>
    </row>
    <row r="447" spans="2:30" s="175" customFormat="1" ht="12" customHeight="1" x14ac:dyDescent="0.25">
      <c r="B447" s="194">
        <v>44215</v>
      </c>
      <c r="C447" s="195">
        <v>0.82847222222222217</v>
      </c>
      <c r="D447" s="195">
        <v>0.8965277777777777</v>
      </c>
      <c r="E447" s="258">
        <v>4</v>
      </c>
      <c r="F447" s="342">
        <v>81096</v>
      </c>
      <c r="G447" s="701" t="s">
        <v>379</v>
      </c>
      <c r="H447" s="701"/>
      <c r="I447" s="701" t="s">
        <v>238</v>
      </c>
      <c r="J447" s="701"/>
      <c r="K447" s="702" t="s">
        <v>412</v>
      </c>
      <c r="L447" s="703"/>
      <c r="M447" s="212">
        <v>31</v>
      </c>
      <c r="N447" s="213" t="s">
        <v>32</v>
      </c>
      <c r="O447" s="244">
        <v>1198</v>
      </c>
      <c r="P447" s="207">
        <f t="shared" si="233"/>
        <v>544.5454545454545</v>
      </c>
      <c r="Q447" s="208">
        <f t="shared" si="234"/>
        <v>0.54454545454545455</v>
      </c>
      <c r="R447" s="204">
        <v>1198</v>
      </c>
      <c r="S447" s="205"/>
      <c r="T447" s="205"/>
      <c r="U447" s="205"/>
      <c r="V447" s="206"/>
      <c r="W447" s="204">
        <f t="shared" si="227"/>
        <v>1198</v>
      </c>
      <c r="X447" s="692"/>
      <c r="Y447" s="694"/>
      <c r="Z447" s="696"/>
      <c r="AA447" s="698"/>
      <c r="AB447" s="700"/>
    </row>
    <row r="448" spans="2:30" s="175" customFormat="1" ht="12" customHeight="1" x14ac:dyDescent="0.25">
      <c r="B448" s="194">
        <v>44215</v>
      </c>
      <c r="C448" s="195">
        <v>0.84305555555555556</v>
      </c>
      <c r="D448" s="195">
        <v>0.8881944444444444</v>
      </c>
      <c r="E448" s="258">
        <v>4</v>
      </c>
      <c r="F448" s="342">
        <v>839</v>
      </c>
      <c r="G448" s="701" t="s">
        <v>188</v>
      </c>
      <c r="H448" s="701"/>
      <c r="I448" s="701" t="s">
        <v>501</v>
      </c>
      <c r="J448" s="701"/>
      <c r="K448" s="702" t="s">
        <v>435</v>
      </c>
      <c r="L448" s="703"/>
      <c r="M448" s="212">
        <v>29</v>
      </c>
      <c r="N448" s="213" t="s">
        <v>32</v>
      </c>
      <c r="O448" s="244">
        <v>9700</v>
      </c>
      <c r="P448" s="207">
        <f t="shared" si="233"/>
        <v>4409.090909090909</v>
      </c>
      <c r="Q448" s="208">
        <f t="shared" si="234"/>
        <v>4.4090909090909092</v>
      </c>
      <c r="R448" s="204">
        <v>9600</v>
      </c>
      <c r="S448" s="205"/>
      <c r="T448" s="205"/>
      <c r="U448" s="205"/>
      <c r="V448" s="206">
        <v>146</v>
      </c>
      <c r="W448" s="204">
        <f t="shared" ref="W448:W449" si="235">+V448+U448+T448+S448+R448</f>
        <v>9746</v>
      </c>
      <c r="X448" s="207">
        <f t="shared" ref="X448:X449" si="236">+W448/2.2</f>
        <v>4430</v>
      </c>
      <c r="Y448" s="208">
        <f t="shared" ref="Y448:Y449" si="237">+X448/1000</f>
        <v>4.43</v>
      </c>
      <c r="Z448" s="209">
        <f t="shared" ref="Z448:Z449" si="238">+X448-P448</f>
        <v>20.909090909090992</v>
      </c>
      <c r="AA448" s="210">
        <f t="shared" ref="AA448:AA449" si="239">+Y448-Q448</f>
        <v>2.0909090909090544E-2</v>
      </c>
      <c r="AB448" s="211">
        <f t="shared" ref="AB448:AB449" si="240">+AA448/Q448</f>
        <v>4.7422680412370303E-3</v>
      </c>
    </row>
    <row r="449" spans="2:28" s="175" customFormat="1" ht="12" customHeight="1" x14ac:dyDescent="0.25">
      <c r="B449" s="194">
        <v>44215</v>
      </c>
      <c r="C449" s="195">
        <v>0.8833333333333333</v>
      </c>
      <c r="D449" s="195">
        <v>0.92152777777777783</v>
      </c>
      <c r="E449" s="258">
        <v>3</v>
      </c>
      <c r="F449" s="342">
        <v>26365</v>
      </c>
      <c r="G449" s="701" t="s">
        <v>491</v>
      </c>
      <c r="H449" s="701"/>
      <c r="I449" s="701" t="s">
        <v>502</v>
      </c>
      <c r="J449" s="701"/>
      <c r="K449" s="702" t="s">
        <v>503</v>
      </c>
      <c r="L449" s="703"/>
      <c r="M449" s="212">
        <v>32</v>
      </c>
      <c r="N449" s="213" t="s">
        <v>32</v>
      </c>
      <c r="O449" s="244">
        <v>12386</v>
      </c>
      <c r="P449" s="207">
        <f t="shared" si="233"/>
        <v>5630</v>
      </c>
      <c r="Q449" s="208">
        <f t="shared" si="234"/>
        <v>5.63</v>
      </c>
      <c r="R449" s="204">
        <v>9086</v>
      </c>
      <c r="S449" s="205"/>
      <c r="T449" s="205">
        <v>3200</v>
      </c>
      <c r="U449" s="205"/>
      <c r="V449" s="206">
        <v>100</v>
      </c>
      <c r="W449" s="204">
        <f t="shared" si="235"/>
        <v>12386</v>
      </c>
      <c r="X449" s="207">
        <f t="shared" si="236"/>
        <v>5630</v>
      </c>
      <c r="Y449" s="208">
        <f t="shared" si="237"/>
        <v>5.63</v>
      </c>
      <c r="Z449" s="209">
        <f t="shared" si="238"/>
        <v>0</v>
      </c>
      <c r="AA449" s="210">
        <f t="shared" si="239"/>
        <v>0</v>
      </c>
      <c r="AB449" s="211">
        <f t="shared" si="240"/>
        <v>0</v>
      </c>
    </row>
    <row r="450" spans="2:28" s="175" customFormat="1" ht="12" customHeight="1" x14ac:dyDescent="0.25">
      <c r="B450" s="194">
        <v>44215</v>
      </c>
      <c r="C450" s="195">
        <v>0.88402777777777775</v>
      </c>
      <c r="D450" s="195">
        <v>0.9159722222222223</v>
      </c>
      <c r="E450" s="258">
        <v>4</v>
      </c>
      <c r="F450" s="342">
        <v>26366</v>
      </c>
      <c r="G450" s="701" t="s">
        <v>491</v>
      </c>
      <c r="H450" s="701"/>
      <c r="I450" s="701" t="s">
        <v>53</v>
      </c>
      <c r="J450" s="701"/>
      <c r="K450" s="702" t="s">
        <v>49</v>
      </c>
      <c r="L450" s="703"/>
      <c r="M450" s="212">
        <v>36</v>
      </c>
      <c r="N450" s="213" t="s">
        <v>32</v>
      </c>
      <c r="O450" s="244">
        <v>18238</v>
      </c>
      <c r="P450" s="207">
        <f t="shared" si="225"/>
        <v>8290</v>
      </c>
      <c r="Q450" s="208">
        <f t="shared" si="226"/>
        <v>8.2899999999999991</v>
      </c>
      <c r="R450" s="204">
        <v>17388</v>
      </c>
      <c r="S450" s="205">
        <v>750</v>
      </c>
      <c r="T450" s="205"/>
      <c r="U450" s="205"/>
      <c r="V450" s="206">
        <v>100</v>
      </c>
      <c r="W450" s="204">
        <f t="shared" si="227"/>
        <v>18238</v>
      </c>
      <c r="X450" s="207">
        <f t="shared" si="228"/>
        <v>8290</v>
      </c>
      <c r="Y450" s="208">
        <f t="shared" si="229"/>
        <v>8.2899999999999991</v>
      </c>
      <c r="Z450" s="209">
        <f t="shared" si="230"/>
        <v>0</v>
      </c>
      <c r="AA450" s="210">
        <f t="shared" si="231"/>
        <v>0</v>
      </c>
      <c r="AB450" s="211">
        <f t="shared" si="232"/>
        <v>0</v>
      </c>
    </row>
    <row r="451" spans="2:28" s="175" customFormat="1" ht="12" customHeight="1" x14ac:dyDescent="0.25">
      <c r="B451" s="194">
        <v>44215</v>
      </c>
      <c r="C451" s="195">
        <v>0.8847222222222223</v>
      </c>
      <c r="D451" s="195">
        <v>0.91805555555555562</v>
      </c>
      <c r="E451" s="258">
        <v>4</v>
      </c>
      <c r="F451" s="342">
        <v>81098</v>
      </c>
      <c r="G451" s="701" t="s">
        <v>504</v>
      </c>
      <c r="H451" s="701"/>
      <c r="I451" s="701" t="s">
        <v>231</v>
      </c>
      <c r="J451" s="701"/>
      <c r="K451" s="702" t="s">
        <v>232</v>
      </c>
      <c r="L451" s="703"/>
      <c r="M451" s="212">
        <v>27</v>
      </c>
      <c r="N451" s="213" t="s">
        <v>32</v>
      </c>
      <c r="O451" s="244">
        <v>10800</v>
      </c>
      <c r="P451" s="207">
        <f t="shared" si="225"/>
        <v>4909.090909090909</v>
      </c>
      <c r="Q451" s="208">
        <f t="shared" si="226"/>
        <v>4.9090909090909092</v>
      </c>
      <c r="R451" s="204">
        <v>10800</v>
      </c>
      <c r="S451" s="205"/>
      <c r="T451" s="205"/>
      <c r="U451" s="205"/>
      <c r="V451" s="206">
        <v>1146</v>
      </c>
      <c r="W451" s="204">
        <f t="shared" si="227"/>
        <v>11946</v>
      </c>
      <c r="X451" s="207">
        <f t="shared" si="228"/>
        <v>5430</v>
      </c>
      <c r="Y451" s="208">
        <f t="shared" si="229"/>
        <v>5.43</v>
      </c>
      <c r="Z451" s="209">
        <f t="shared" si="230"/>
        <v>520.90909090909099</v>
      </c>
      <c r="AA451" s="210">
        <f t="shared" si="231"/>
        <v>0.52090909090909054</v>
      </c>
      <c r="AB451" s="211">
        <f t="shared" si="232"/>
        <v>0.10611111111111103</v>
      </c>
    </row>
    <row r="452" spans="2:28" s="175" customFormat="1" ht="12" customHeight="1" x14ac:dyDescent="0.25">
      <c r="B452" s="194">
        <v>44215</v>
      </c>
      <c r="C452" s="195">
        <v>0.9145833333333333</v>
      </c>
      <c r="D452" s="195">
        <v>4.8611111111111112E-3</v>
      </c>
      <c r="E452" s="258">
        <v>3</v>
      </c>
      <c r="F452" s="342">
        <v>26368</v>
      </c>
      <c r="G452" s="701" t="s">
        <v>397</v>
      </c>
      <c r="H452" s="701"/>
      <c r="I452" s="701" t="s">
        <v>432</v>
      </c>
      <c r="J452" s="701"/>
      <c r="K452" s="702" t="s">
        <v>433</v>
      </c>
      <c r="L452" s="703"/>
      <c r="M452" s="281">
        <v>125</v>
      </c>
      <c r="N452" s="282" t="s">
        <v>115</v>
      </c>
      <c r="O452" s="244">
        <v>32670</v>
      </c>
      <c r="P452" s="207">
        <f t="shared" ref="P452:P454" si="241">+O452/2.2</f>
        <v>14849.999999999998</v>
      </c>
      <c r="Q452" s="208">
        <f t="shared" ref="Q452:Q454" si="242">+P452/1000</f>
        <v>14.849999999999998</v>
      </c>
      <c r="R452" s="204">
        <v>31870</v>
      </c>
      <c r="S452" s="205"/>
      <c r="T452" s="205"/>
      <c r="U452" s="205"/>
      <c r="V452" s="206">
        <v>800</v>
      </c>
      <c r="W452" s="204">
        <f t="shared" ref="W452:W454" si="243">+V452+U452+T452+S452+R452</f>
        <v>32670</v>
      </c>
      <c r="X452" s="207">
        <f t="shared" ref="X452:X454" si="244">+W452/2.2</f>
        <v>14849.999999999998</v>
      </c>
      <c r="Y452" s="208">
        <f t="shared" ref="Y452:Y454" si="245">+X452/1000</f>
        <v>14.849999999999998</v>
      </c>
      <c r="Z452" s="209">
        <f t="shared" ref="Z452:Z454" si="246">+X452-P452</f>
        <v>0</v>
      </c>
      <c r="AA452" s="210">
        <f t="shared" ref="AA452:AA454" si="247">+Y452-Q452</f>
        <v>0</v>
      </c>
      <c r="AB452" s="211">
        <f t="shared" ref="AB452:AB454" si="248">+AA452/Q452</f>
        <v>0</v>
      </c>
    </row>
    <row r="453" spans="2:28" s="175" customFormat="1" ht="12" customHeight="1" x14ac:dyDescent="0.25">
      <c r="B453" s="194">
        <v>44215</v>
      </c>
      <c r="C453" s="195">
        <v>0.9243055555555556</v>
      </c>
      <c r="D453" s="195">
        <v>0.94513888888888886</v>
      </c>
      <c r="E453" s="258">
        <v>3</v>
      </c>
      <c r="F453" s="342">
        <v>5186</v>
      </c>
      <c r="G453" s="701" t="s">
        <v>192</v>
      </c>
      <c r="H453" s="701"/>
      <c r="I453" s="701" t="s">
        <v>193</v>
      </c>
      <c r="J453" s="701"/>
      <c r="K453" s="702" t="s">
        <v>194</v>
      </c>
      <c r="L453" s="703"/>
      <c r="M453" s="281">
        <v>75</v>
      </c>
      <c r="N453" s="282" t="s">
        <v>52</v>
      </c>
      <c r="O453" s="244">
        <v>56452</v>
      </c>
      <c r="P453" s="207">
        <f t="shared" si="241"/>
        <v>25659.999999999996</v>
      </c>
      <c r="Q453" s="208">
        <f t="shared" si="242"/>
        <v>25.659999999999997</v>
      </c>
      <c r="R453" s="204">
        <v>47472</v>
      </c>
      <c r="S453" s="205">
        <v>8000</v>
      </c>
      <c r="T453" s="205"/>
      <c r="U453" s="205"/>
      <c r="V453" s="206">
        <v>1200</v>
      </c>
      <c r="W453" s="204">
        <f t="shared" si="243"/>
        <v>56672</v>
      </c>
      <c r="X453" s="207">
        <f t="shared" si="244"/>
        <v>25759.999999999996</v>
      </c>
      <c r="Y453" s="208">
        <f t="shared" si="245"/>
        <v>25.759999999999998</v>
      </c>
      <c r="Z453" s="209">
        <f t="shared" si="246"/>
        <v>100</v>
      </c>
      <c r="AA453" s="210">
        <f t="shared" si="247"/>
        <v>0.10000000000000142</v>
      </c>
      <c r="AB453" s="211">
        <f t="shared" si="248"/>
        <v>3.8971161340608509E-3</v>
      </c>
    </row>
    <row r="454" spans="2:28" s="175" customFormat="1" ht="12" customHeight="1" x14ac:dyDescent="0.25">
      <c r="B454" s="194">
        <v>44215</v>
      </c>
      <c r="C454" s="195">
        <v>0.96111111111111114</v>
      </c>
      <c r="D454" s="195">
        <v>1.5972222222222224E-2</v>
      </c>
      <c r="E454" s="258">
        <v>4</v>
      </c>
      <c r="F454" s="342">
        <v>26369</v>
      </c>
      <c r="G454" s="701" t="s">
        <v>491</v>
      </c>
      <c r="H454" s="701"/>
      <c r="I454" s="701" t="s">
        <v>243</v>
      </c>
      <c r="J454" s="701"/>
      <c r="K454" s="702" t="s">
        <v>492</v>
      </c>
      <c r="L454" s="703"/>
      <c r="M454" s="281">
        <v>98</v>
      </c>
      <c r="N454" s="282" t="s">
        <v>115</v>
      </c>
      <c r="O454" s="244">
        <v>5302</v>
      </c>
      <c r="P454" s="207">
        <f t="shared" si="241"/>
        <v>2410</v>
      </c>
      <c r="Q454" s="208">
        <f t="shared" si="242"/>
        <v>2.41</v>
      </c>
      <c r="R454" s="204"/>
      <c r="S454" s="205">
        <v>5302</v>
      </c>
      <c r="T454" s="205"/>
      <c r="U454" s="205"/>
      <c r="V454" s="206"/>
      <c r="W454" s="204">
        <f t="shared" si="243"/>
        <v>5302</v>
      </c>
      <c r="X454" s="207">
        <f t="shared" si="244"/>
        <v>2410</v>
      </c>
      <c r="Y454" s="208">
        <f t="shared" si="245"/>
        <v>2.41</v>
      </c>
      <c r="Z454" s="209">
        <f t="shared" si="246"/>
        <v>0</v>
      </c>
      <c r="AA454" s="210">
        <f t="shared" si="247"/>
        <v>0</v>
      </c>
      <c r="AB454" s="211">
        <f t="shared" si="248"/>
        <v>0</v>
      </c>
    </row>
    <row r="455" spans="2:28" s="175" customFormat="1" ht="12" customHeight="1" x14ac:dyDescent="0.25">
      <c r="B455" s="194">
        <v>44215</v>
      </c>
      <c r="C455" s="195">
        <v>0</v>
      </c>
      <c r="D455" s="195">
        <v>5.4166666666666669E-2</v>
      </c>
      <c r="E455" s="258">
        <v>4</v>
      </c>
      <c r="F455" s="342">
        <v>735</v>
      </c>
      <c r="G455" s="701" t="s">
        <v>505</v>
      </c>
      <c r="H455" s="701"/>
      <c r="I455" s="701" t="s">
        <v>350</v>
      </c>
      <c r="J455" s="701"/>
      <c r="K455" s="702" t="s">
        <v>185</v>
      </c>
      <c r="L455" s="703"/>
      <c r="M455" s="281">
        <v>52</v>
      </c>
      <c r="N455" s="282" t="s">
        <v>52</v>
      </c>
      <c r="O455" s="244">
        <v>5200</v>
      </c>
      <c r="P455" s="207">
        <f t="shared" si="225"/>
        <v>2363.6363636363635</v>
      </c>
      <c r="Q455" s="208">
        <f t="shared" si="226"/>
        <v>2.3636363636363633</v>
      </c>
      <c r="R455" s="204">
        <v>4476</v>
      </c>
      <c r="S455" s="205"/>
      <c r="T455" s="205"/>
      <c r="U455" s="205"/>
      <c r="V455" s="206">
        <v>100</v>
      </c>
      <c r="W455" s="204">
        <f t="shared" si="227"/>
        <v>4576</v>
      </c>
      <c r="X455" s="207">
        <f t="shared" si="228"/>
        <v>2080</v>
      </c>
      <c r="Y455" s="208">
        <f t="shared" si="229"/>
        <v>2.08</v>
      </c>
      <c r="Z455" s="209">
        <f t="shared" si="230"/>
        <v>-283.63636363636351</v>
      </c>
      <c r="AA455" s="210">
        <f t="shared" si="231"/>
        <v>-0.28363636363636324</v>
      </c>
      <c r="AB455" s="211">
        <f t="shared" si="232"/>
        <v>-0.11999999999999984</v>
      </c>
    </row>
    <row r="456" spans="2:28" s="175" customFormat="1" ht="12" customHeight="1" x14ac:dyDescent="0.25">
      <c r="B456" s="194">
        <v>44216</v>
      </c>
      <c r="C456" s="195">
        <v>9.2361111111111116E-2</v>
      </c>
      <c r="D456" s="195">
        <v>0.12430555555555556</v>
      </c>
      <c r="E456" s="258">
        <v>4</v>
      </c>
      <c r="F456" s="342">
        <v>5188</v>
      </c>
      <c r="G456" s="701" t="s">
        <v>192</v>
      </c>
      <c r="H456" s="701"/>
      <c r="I456" s="701" t="s">
        <v>483</v>
      </c>
      <c r="J456" s="701"/>
      <c r="K456" s="702" t="s">
        <v>484</v>
      </c>
      <c r="L456" s="703"/>
      <c r="M456" s="281">
        <v>58</v>
      </c>
      <c r="N456" s="282" t="s">
        <v>52</v>
      </c>
      <c r="O456" s="244">
        <v>70026</v>
      </c>
      <c r="P456" s="207">
        <f t="shared" si="225"/>
        <v>31829.999999999996</v>
      </c>
      <c r="Q456" s="208">
        <f t="shared" si="226"/>
        <v>31.829999999999995</v>
      </c>
      <c r="R456" s="204">
        <v>66608</v>
      </c>
      <c r="S456" s="205">
        <v>2000</v>
      </c>
      <c r="T456" s="205"/>
      <c r="U456" s="205"/>
      <c r="V456" s="206">
        <v>2100</v>
      </c>
      <c r="W456" s="204">
        <f t="shared" si="227"/>
        <v>70708</v>
      </c>
      <c r="X456" s="207">
        <f t="shared" si="228"/>
        <v>32139.999999999996</v>
      </c>
      <c r="Y456" s="208">
        <f t="shared" si="229"/>
        <v>32.139999999999993</v>
      </c>
      <c r="Z456" s="209">
        <f t="shared" si="230"/>
        <v>310</v>
      </c>
      <c r="AA456" s="210">
        <f t="shared" si="231"/>
        <v>0.30999999999999872</v>
      </c>
      <c r="AB456" s="211">
        <f t="shared" si="232"/>
        <v>9.7392397109644611E-3</v>
      </c>
    </row>
    <row r="457" spans="2:28" s="175" customFormat="1" ht="12" customHeight="1" x14ac:dyDescent="0.25">
      <c r="B457" s="194">
        <v>44216</v>
      </c>
      <c r="C457" s="195">
        <v>0.13125000000000001</v>
      </c>
      <c r="D457" s="195">
        <v>0.15347222222222223</v>
      </c>
      <c r="E457" s="258">
        <v>3</v>
      </c>
      <c r="F457" s="317">
        <v>5189</v>
      </c>
      <c r="G457" s="701" t="s">
        <v>192</v>
      </c>
      <c r="H457" s="701"/>
      <c r="I457" s="701" t="s">
        <v>300</v>
      </c>
      <c r="J457" s="701"/>
      <c r="K457" s="702" t="s">
        <v>301</v>
      </c>
      <c r="L457" s="703"/>
      <c r="M457" s="281">
        <v>79</v>
      </c>
      <c r="N457" s="282" t="s">
        <v>52</v>
      </c>
      <c r="O457" s="244">
        <v>67012</v>
      </c>
      <c r="P457" s="207">
        <f t="shared" si="225"/>
        <v>30459.999999999996</v>
      </c>
      <c r="Q457" s="208">
        <f t="shared" si="226"/>
        <v>30.459999999999997</v>
      </c>
      <c r="R457" s="204">
        <v>54946</v>
      </c>
      <c r="S457" s="205">
        <v>10000</v>
      </c>
      <c r="T457" s="205"/>
      <c r="U457" s="205"/>
      <c r="V457" s="206">
        <v>2000</v>
      </c>
      <c r="W457" s="204">
        <f t="shared" si="227"/>
        <v>66946</v>
      </c>
      <c r="X457" s="207">
        <f t="shared" si="228"/>
        <v>30429.999999999996</v>
      </c>
      <c r="Y457" s="208">
        <f t="shared" si="229"/>
        <v>30.429999999999996</v>
      </c>
      <c r="Z457" s="209">
        <f t="shared" si="230"/>
        <v>-30</v>
      </c>
      <c r="AA457" s="210">
        <f t="shared" si="231"/>
        <v>-3.0000000000001137E-2</v>
      </c>
      <c r="AB457" s="211">
        <f t="shared" si="232"/>
        <v>-9.848982271832285E-4</v>
      </c>
    </row>
    <row r="458" spans="2:28" s="175" customFormat="1" ht="12" customHeight="1" x14ac:dyDescent="0.25">
      <c r="B458" s="194">
        <v>44216</v>
      </c>
      <c r="C458" s="195">
        <v>0.32083333333333336</v>
      </c>
      <c r="D458" s="195">
        <v>0.34930555555555554</v>
      </c>
      <c r="E458" s="258">
        <v>4</v>
      </c>
      <c r="F458" s="344">
        <v>26370</v>
      </c>
      <c r="G458" s="701" t="s">
        <v>491</v>
      </c>
      <c r="H458" s="701"/>
      <c r="I458" s="701" t="s">
        <v>328</v>
      </c>
      <c r="J458" s="701"/>
      <c r="K458" s="702" t="s">
        <v>248</v>
      </c>
      <c r="L458" s="703"/>
      <c r="M458" s="212">
        <v>37</v>
      </c>
      <c r="N458" s="213" t="s">
        <v>32</v>
      </c>
      <c r="O458" s="346">
        <v>12166</v>
      </c>
      <c r="P458" s="207">
        <f t="shared" ref="P458" si="249">+O458/2.2</f>
        <v>5530</v>
      </c>
      <c r="Q458" s="208">
        <f t="shared" ref="Q458" si="250">+P458/1000</f>
        <v>5.53</v>
      </c>
      <c r="R458" s="222">
        <v>12066</v>
      </c>
      <c r="S458" s="225"/>
      <c r="T458" s="225"/>
      <c r="U458" s="225"/>
      <c r="V458" s="226">
        <v>100</v>
      </c>
      <c r="W458" s="204">
        <f t="shared" ref="W458" si="251">+V458+U458+T458+S458+R458</f>
        <v>12166</v>
      </c>
      <c r="X458" s="207">
        <f t="shared" ref="X458" si="252">+W458/2.2</f>
        <v>5530</v>
      </c>
      <c r="Y458" s="208">
        <f t="shared" ref="Y458" si="253">+X458/1000</f>
        <v>5.53</v>
      </c>
      <c r="Z458" s="209">
        <f t="shared" ref="Z458" si="254">+X458-P458</f>
        <v>0</v>
      </c>
      <c r="AA458" s="210">
        <f t="shared" ref="AA458" si="255">+Y458-Q458</f>
        <v>0</v>
      </c>
      <c r="AB458" s="211">
        <f t="shared" ref="AB458" si="256">+AA458/Q458</f>
        <v>0</v>
      </c>
    </row>
    <row r="459" spans="2:28" s="175" customFormat="1" ht="12" customHeight="1" thickBot="1" x14ac:dyDescent="0.3">
      <c r="B459" s="214"/>
      <c r="C459" s="215"/>
      <c r="D459" s="215"/>
      <c r="E459" s="216"/>
      <c r="F459" s="318"/>
      <c r="G459" s="759"/>
      <c r="H459" s="759"/>
      <c r="I459" s="759"/>
      <c r="J459" s="759"/>
      <c r="K459" s="744"/>
      <c r="L459" s="745"/>
      <c r="M459" s="217"/>
      <c r="N459" s="218"/>
      <c r="O459" s="222"/>
      <c r="P459" s="223">
        <f t="shared" si="217"/>
        <v>0</v>
      </c>
      <c r="Q459" s="224">
        <f t="shared" si="224"/>
        <v>0</v>
      </c>
      <c r="R459" s="222"/>
      <c r="S459" s="225"/>
      <c r="T459" s="225"/>
      <c r="U459" s="225"/>
      <c r="V459" s="226"/>
      <c r="W459" s="222"/>
      <c r="X459" s="207"/>
      <c r="Y459" s="224"/>
      <c r="Z459" s="227"/>
      <c r="AA459" s="228"/>
      <c r="AB459" s="229"/>
    </row>
    <row r="460" spans="2:28" s="175" customFormat="1" ht="12" customHeight="1" x14ac:dyDescent="0.25">
      <c r="B460" s="736" t="s">
        <v>113</v>
      </c>
      <c r="C460" s="737"/>
      <c r="D460" s="737"/>
      <c r="E460" s="737"/>
      <c r="F460" s="737"/>
      <c r="G460" s="737"/>
      <c r="H460" s="737"/>
      <c r="I460" s="737"/>
      <c r="J460" s="737"/>
      <c r="K460" s="737"/>
      <c r="L460" s="737"/>
      <c r="M460" s="737"/>
      <c r="N460" s="738"/>
      <c r="O460" s="798">
        <f>SUM(O430:O459)</f>
        <v>555460</v>
      </c>
      <c r="P460" s="796">
        <f>SUM(P430:P459)</f>
        <v>252481.81818181815</v>
      </c>
      <c r="Q460" s="800">
        <f t="shared" ref="Q460:AA460" si="257">SUM(Q430:Q459)</f>
        <v>252.48181818181814</v>
      </c>
      <c r="R460" s="723">
        <f t="shared" si="257"/>
        <v>493890</v>
      </c>
      <c r="S460" s="719">
        <f t="shared" si="257"/>
        <v>45966</v>
      </c>
      <c r="T460" s="719">
        <f t="shared" si="257"/>
        <v>5005</v>
      </c>
      <c r="U460" s="719">
        <f t="shared" si="257"/>
        <v>0</v>
      </c>
      <c r="V460" s="721">
        <f t="shared" si="257"/>
        <v>12993</v>
      </c>
      <c r="W460" s="723">
        <f t="shared" si="257"/>
        <v>557854</v>
      </c>
      <c r="X460" s="796">
        <f t="shared" si="257"/>
        <v>253570</v>
      </c>
      <c r="Y460" s="802">
        <f t="shared" si="257"/>
        <v>253.57</v>
      </c>
      <c r="Z460" s="729">
        <f t="shared" si="257"/>
        <v>1088.1818181818203</v>
      </c>
      <c r="AA460" s="731">
        <f t="shared" si="257"/>
        <v>1.0881818181818175</v>
      </c>
      <c r="AB460" s="732">
        <f>+AA460/Q460</f>
        <v>4.3099413099053014E-3</v>
      </c>
    </row>
    <row r="461" spans="2:28" s="175" customFormat="1" ht="12" customHeight="1" thickBot="1" x14ac:dyDescent="0.3">
      <c r="B461" s="739"/>
      <c r="C461" s="740"/>
      <c r="D461" s="740"/>
      <c r="E461" s="740"/>
      <c r="F461" s="740"/>
      <c r="G461" s="740"/>
      <c r="H461" s="740"/>
      <c r="I461" s="740"/>
      <c r="J461" s="740"/>
      <c r="K461" s="740"/>
      <c r="L461" s="740"/>
      <c r="M461" s="740"/>
      <c r="N461" s="741"/>
      <c r="O461" s="799"/>
      <c r="P461" s="797"/>
      <c r="Q461" s="801"/>
      <c r="R461" s="724"/>
      <c r="S461" s="720"/>
      <c r="T461" s="720"/>
      <c r="U461" s="720"/>
      <c r="V461" s="722"/>
      <c r="W461" s="724"/>
      <c r="X461" s="797"/>
      <c r="Y461" s="801"/>
      <c r="Z461" s="730"/>
      <c r="AA461" s="720"/>
      <c r="AB461" s="733"/>
    </row>
    <row r="462" spans="2:28" s="175" customFormat="1" ht="12" customHeight="1" thickBot="1" x14ac:dyDescent="0.3">
      <c r="B462" s="196"/>
      <c r="C462" s="196"/>
      <c r="D462" s="196"/>
      <c r="E462" s="196"/>
      <c r="F462" s="196"/>
      <c r="G462" s="196"/>
      <c r="H462" s="196"/>
      <c r="I462" s="183"/>
      <c r="J462" s="183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  <c r="AB462" s="221"/>
    </row>
    <row r="463" spans="2:28" s="175" customFormat="1" ht="12" customHeight="1" x14ac:dyDescent="0.25">
      <c r="B463" s="746" t="s">
        <v>114</v>
      </c>
      <c r="C463" s="747"/>
      <c r="D463" s="747"/>
      <c r="E463" s="747"/>
      <c r="F463" s="747"/>
      <c r="G463" s="747"/>
      <c r="H463" s="747"/>
      <c r="I463" s="747"/>
      <c r="J463" s="747"/>
      <c r="K463" s="747"/>
      <c r="L463" s="747"/>
      <c r="M463" s="747"/>
      <c r="N463" s="748"/>
      <c r="O463" s="752">
        <f t="shared" ref="O463:Y463" si="258">+O460+O419</f>
        <v>3903829.4</v>
      </c>
      <c r="P463" s="752">
        <f t="shared" si="258"/>
        <v>545744.54545454541</v>
      </c>
      <c r="Q463" s="752">
        <f t="shared" si="258"/>
        <v>1774.4679090909092</v>
      </c>
      <c r="R463" s="752">
        <f t="shared" si="258"/>
        <v>3336603.2</v>
      </c>
      <c r="S463" s="752">
        <f t="shared" si="258"/>
        <v>452706.2</v>
      </c>
      <c r="T463" s="752">
        <f t="shared" si="258"/>
        <v>17550</v>
      </c>
      <c r="U463" s="752">
        <f t="shared" si="258"/>
        <v>0</v>
      </c>
      <c r="V463" s="752">
        <f t="shared" si="258"/>
        <v>81222.600000000006</v>
      </c>
      <c r="W463" s="752">
        <f t="shared" si="258"/>
        <v>3888082</v>
      </c>
      <c r="X463" s="752">
        <f t="shared" si="258"/>
        <v>1767310</v>
      </c>
      <c r="Y463" s="752">
        <f t="shared" si="258"/>
        <v>1767.3100000000002</v>
      </c>
      <c r="Z463" s="754"/>
      <c r="AA463" s="756">
        <f>+AA460</f>
        <v>1.0881818181818175</v>
      </c>
      <c r="AB463" s="757">
        <f>+AA463/Q463</f>
        <v>6.1324401112405121E-4</v>
      </c>
    </row>
    <row r="464" spans="2:28" s="175" customFormat="1" ht="12" customHeight="1" thickBot="1" x14ac:dyDescent="0.3">
      <c r="B464" s="749"/>
      <c r="C464" s="750"/>
      <c r="D464" s="750"/>
      <c r="E464" s="750"/>
      <c r="F464" s="750"/>
      <c r="G464" s="750"/>
      <c r="H464" s="750"/>
      <c r="I464" s="750"/>
      <c r="J464" s="750"/>
      <c r="K464" s="750"/>
      <c r="L464" s="750"/>
      <c r="M464" s="750"/>
      <c r="N464" s="751"/>
      <c r="O464" s="753"/>
      <c r="P464" s="753"/>
      <c r="Q464" s="753"/>
      <c r="R464" s="753"/>
      <c r="S464" s="753"/>
      <c r="T464" s="753"/>
      <c r="U464" s="753"/>
      <c r="V464" s="753"/>
      <c r="W464" s="753"/>
      <c r="X464" s="753"/>
      <c r="Y464" s="753"/>
      <c r="Z464" s="755"/>
      <c r="AA464" s="755"/>
      <c r="AB464" s="758"/>
    </row>
    <row r="466" spans="2:32" ht="13.5" thickBot="1" x14ac:dyDescent="0.25"/>
    <row r="467" spans="2:32" s="175" customFormat="1" ht="12" customHeight="1" x14ac:dyDescent="0.25">
      <c r="B467" s="760" t="s">
        <v>31</v>
      </c>
      <c r="C467" s="761"/>
      <c r="D467" s="761"/>
      <c r="E467" s="761"/>
      <c r="F467" s="761"/>
      <c r="G467" s="259" t="s">
        <v>30</v>
      </c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764" t="s">
        <v>29</v>
      </c>
      <c r="U467" s="765"/>
      <c r="V467" s="765"/>
      <c r="W467" s="765"/>
      <c r="X467" s="765"/>
      <c r="Y467" s="766"/>
      <c r="Z467" s="704" t="s">
        <v>39</v>
      </c>
      <c r="AA467" s="705"/>
      <c r="AB467" s="706"/>
    </row>
    <row r="468" spans="2:32" s="175" customFormat="1" ht="12" customHeight="1" x14ac:dyDescent="0.2">
      <c r="B468" s="762"/>
      <c r="C468" s="763"/>
      <c r="D468" s="763"/>
      <c r="E468" s="763"/>
      <c r="F468" s="763"/>
      <c r="G468" s="767" t="s">
        <v>25</v>
      </c>
      <c r="H468" s="768"/>
      <c r="I468" s="768"/>
      <c r="J468" s="768"/>
      <c r="K468" s="768"/>
      <c r="L468" s="768"/>
      <c r="M468" s="768"/>
      <c r="N468" s="768"/>
      <c r="O468" s="768"/>
      <c r="P468" s="768"/>
      <c r="Q468" s="768"/>
      <c r="R468" s="768"/>
      <c r="S468" s="769"/>
      <c r="T468" s="773">
        <v>44216</v>
      </c>
      <c r="U468" s="774"/>
      <c r="V468" s="774"/>
      <c r="W468" s="774"/>
      <c r="X468" s="774"/>
      <c r="Y468" s="775"/>
      <c r="Z468" s="707" t="s">
        <v>40</v>
      </c>
      <c r="AA468" s="708"/>
      <c r="AB468" s="709"/>
      <c r="AD468" s="182"/>
    </row>
    <row r="469" spans="2:32" s="175" customFormat="1" ht="12" customHeight="1" thickBot="1" x14ac:dyDescent="0.25">
      <c r="B469" s="779" t="s">
        <v>28</v>
      </c>
      <c r="C469" s="780"/>
      <c r="D469" s="780"/>
      <c r="E469" s="780"/>
      <c r="F469" s="780"/>
      <c r="G469" s="770"/>
      <c r="H469" s="771"/>
      <c r="I469" s="771"/>
      <c r="J469" s="771"/>
      <c r="K469" s="771"/>
      <c r="L469" s="771"/>
      <c r="M469" s="771"/>
      <c r="N469" s="771"/>
      <c r="O469" s="771"/>
      <c r="P469" s="771"/>
      <c r="Q469" s="771"/>
      <c r="R469" s="771"/>
      <c r="S469" s="772"/>
      <c r="T469" s="776"/>
      <c r="U469" s="777"/>
      <c r="V469" s="777"/>
      <c r="W469" s="777"/>
      <c r="X469" s="777"/>
      <c r="Y469" s="778"/>
      <c r="Z469" s="710"/>
      <c r="AA469" s="711"/>
      <c r="AB469" s="712"/>
      <c r="AD469" s="182"/>
    </row>
    <row r="470" spans="2:32" s="175" customFormat="1" ht="12" customHeight="1" thickBot="1" x14ac:dyDescent="0.25"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4"/>
      <c r="S470" s="185"/>
      <c r="T470" s="186"/>
      <c r="U470" s="187"/>
      <c r="V470" s="188"/>
      <c r="W470" s="188"/>
      <c r="X470" s="183"/>
      <c r="Y470" s="183"/>
      <c r="Z470" s="183"/>
      <c r="AA470" s="183"/>
      <c r="AB470" s="183"/>
      <c r="AD470" s="182"/>
    </row>
    <row r="471" spans="2:32" s="175" customFormat="1" ht="12" customHeight="1" thickBot="1" x14ac:dyDescent="0.25">
      <c r="B471" s="781" t="s">
        <v>27</v>
      </c>
      <c r="C471" s="782"/>
      <c r="D471" s="782"/>
      <c r="E471" s="783"/>
      <c r="F471" s="322" t="s">
        <v>26</v>
      </c>
      <c r="G471" s="713" t="s">
        <v>44</v>
      </c>
      <c r="H471" s="714"/>
      <c r="I471" s="714"/>
      <c r="J471" s="714"/>
      <c r="K471" s="714"/>
      <c r="L471" s="714"/>
      <c r="M471" s="713" t="s">
        <v>106</v>
      </c>
      <c r="N471" s="715"/>
      <c r="O471" s="713" t="s">
        <v>110</v>
      </c>
      <c r="P471" s="714"/>
      <c r="Q471" s="715"/>
      <c r="R471" s="784" t="s">
        <v>108</v>
      </c>
      <c r="S471" s="785"/>
      <c r="T471" s="785"/>
      <c r="U471" s="785"/>
      <c r="V471" s="785"/>
      <c r="W471" s="785"/>
      <c r="X471" s="785"/>
      <c r="Y471" s="786"/>
      <c r="Z471" s="713" t="s">
        <v>23</v>
      </c>
      <c r="AA471" s="714"/>
      <c r="AB471" s="715"/>
      <c r="AD471" s="182"/>
    </row>
    <row r="472" spans="2:32" s="175" customFormat="1" ht="12" customHeight="1" thickBot="1" x14ac:dyDescent="0.25">
      <c r="B472" s="189" t="s">
        <v>13</v>
      </c>
      <c r="C472" s="190" t="s">
        <v>22</v>
      </c>
      <c r="D472" s="191" t="s">
        <v>22</v>
      </c>
      <c r="E472" s="190" t="s">
        <v>21</v>
      </c>
      <c r="F472" s="198" t="s">
        <v>20</v>
      </c>
      <c r="G472" s="716"/>
      <c r="H472" s="717"/>
      <c r="I472" s="717"/>
      <c r="J472" s="717"/>
      <c r="K472" s="717"/>
      <c r="L472" s="717"/>
      <c r="M472" s="716" t="s">
        <v>107</v>
      </c>
      <c r="N472" s="718"/>
      <c r="O472" s="716" t="s">
        <v>111</v>
      </c>
      <c r="P472" s="717"/>
      <c r="Q472" s="718"/>
      <c r="R472" s="787" t="s">
        <v>112</v>
      </c>
      <c r="S472" s="788"/>
      <c r="T472" s="788"/>
      <c r="U472" s="788"/>
      <c r="V472" s="789"/>
      <c r="W472" s="790" t="s">
        <v>109</v>
      </c>
      <c r="X472" s="791"/>
      <c r="Y472" s="792"/>
      <c r="Z472" s="716" t="s">
        <v>17</v>
      </c>
      <c r="AA472" s="717"/>
      <c r="AB472" s="718"/>
      <c r="AD472" s="182"/>
    </row>
    <row r="473" spans="2:32" s="175" customFormat="1" ht="12" customHeight="1" thickBot="1" x14ac:dyDescent="0.25">
      <c r="B473" s="189">
        <v>2021</v>
      </c>
      <c r="C473" s="199" t="s">
        <v>16</v>
      </c>
      <c r="D473" s="200" t="s">
        <v>15</v>
      </c>
      <c r="E473" s="190" t="s">
        <v>14</v>
      </c>
      <c r="F473" s="238" t="s">
        <v>14</v>
      </c>
      <c r="G473" s="734" t="s">
        <v>33</v>
      </c>
      <c r="H473" s="734"/>
      <c r="I473" s="734" t="s">
        <v>12</v>
      </c>
      <c r="J473" s="734"/>
      <c r="K473" s="734" t="s">
        <v>11</v>
      </c>
      <c r="L473" s="735"/>
      <c r="M473" s="321" t="s">
        <v>41</v>
      </c>
      <c r="N473" s="239" t="s">
        <v>9</v>
      </c>
      <c r="O473" s="192" t="s">
        <v>37</v>
      </c>
      <c r="P473" s="240" t="s">
        <v>8</v>
      </c>
      <c r="Q473" s="193" t="s">
        <v>7</v>
      </c>
      <c r="R473" s="192" t="s">
        <v>99</v>
      </c>
      <c r="S473" s="241" t="s">
        <v>100</v>
      </c>
      <c r="T473" s="241" t="s">
        <v>48</v>
      </c>
      <c r="U473" s="241" t="s">
        <v>104</v>
      </c>
      <c r="V473" s="239" t="s">
        <v>101</v>
      </c>
      <c r="W473" s="238" t="s">
        <v>37</v>
      </c>
      <c r="X473" s="319" t="s">
        <v>8</v>
      </c>
      <c r="Y473" s="242" t="s">
        <v>7</v>
      </c>
      <c r="Z473" s="238" t="s">
        <v>8</v>
      </c>
      <c r="AA473" s="319" t="s">
        <v>7</v>
      </c>
      <c r="AB473" s="242" t="s">
        <v>6</v>
      </c>
      <c r="AD473" s="182"/>
    </row>
    <row r="474" spans="2:32" s="175" customFormat="1" ht="12" customHeight="1" x14ac:dyDescent="0.2">
      <c r="B474" s="194">
        <v>44216</v>
      </c>
      <c r="C474" s="202">
        <v>0.45416666666666666</v>
      </c>
      <c r="D474" s="202">
        <v>0.49236111111111108</v>
      </c>
      <c r="E474" s="203">
        <v>4</v>
      </c>
      <c r="F474" s="320">
        <v>26371</v>
      </c>
      <c r="G474" s="701" t="s">
        <v>491</v>
      </c>
      <c r="H474" s="701"/>
      <c r="I474" s="701" t="s">
        <v>53</v>
      </c>
      <c r="J474" s="701"/>
      <c r="K474" s="702" t="s">
        <v>49</v>
      </c>
      <c r="L474" s="703"/>
      <c r="M474" s="230">
        <v>30</v>
      </c>
      <c r="N474" s="231" t="s">
        <v>32</v>
      </c>
      <c r="O474" s="244">
        <v>17600</v>
      </c>
      <c r="P474" s="219">
        <f t="shared" ref="P474:P491" si="259">+O474/2.2</f>
        <v>7999.9999999999991</v>
      </c>
      <c r="Q474" s="233">
        <f>+P474/1000</f>
        <v>7.9999999999999991</v>
      </c>
      <c r="R474" s="232">
        <v>17500</v>
      </c>
      <c r="S474" s="234"/>
      <c r="T474" s="234"/>
      <c r="U474" s="234"/>
      <c r="V474" s="235">
        <v>100</v>
      </c>
      <c r="W474" s="243">
        <f t="shared" ref="W474:W491" si="260">+V474+U474+T474+S474+R474</f>
        <v>17600</v>
      </c>
      <c r="X474" s="207">
        <f t="shared" ref="X474:X491" si="261">+W474/2.2</f>
        <v>7999.9999999999991</v>
      </c>
      <c r="Y474" s="233">
        <f t="shared" ref="Y474:Y491" si="262">+X474/1000</f>
        <v>7.9999999999999991</v>
      </c>
      <c r="Z474" s="236">
        <f t="shared" ref="Z474:Z491" si="263">+X474-P474</f>
        <v>0</v>
      </c>
      <c r="AA474" s="220">
        <f t="shared" ref="AA474:AA491" si="264">+Y474-Q474</f>
        <v>0</v>
      </c>
      <c r="AB474" s="237">
        <f t="shared" ref="AB474:AB491" si="265">+AA474/Q474</f>
        <v>0</v>
      </c>
      <c r="AD474" s="182"/>
    </row>
    <row r="475" spans="2:32" s="175" customFormat="1" ht="12" customHeight="1" x14ac:dyDescent="0.2">
      <c r="B475" s="194">
        <v>44216</v>
      </c>
      <c r="C475" s="195">
        <v>0.4548611111111111</v>
      </c>
      <c r="D475" s="195">
        <v>0.51874999999999993</v>
      </c>
      <c r="E475" s="258">
        <v>4</v>
      </c>
      <c r="F475" s="317">
        <v>26373</v>
      </c>
      <c r="G475" s="701" t="s">
        <v>321</v>
      </c>
      <c r="H475" s="701"/>
      <c r="I475" s="701" t="s">
        <v>508</v>
      </c>
      <c r="J475" s="701"/>
      <c r="K475" s="702" t="s">
        <v>509</v>
      </c>
      <c r="L475" s="703"/>
      <c r="M475" s="212">
        <v>36</v>
      </c>
      <c r="N475" s="213" t="s">
        <v>32</v>
      </c>
      <c r="O475" s="244">
        <v>8228</v>
      </c>
      <c r="P475" s="207">
        <f t="shared" si="259"/>
        <v>3739.9999999999995</v>
      </c>
      <c r="Q475" s="208">
        <f>+P475/1000</f>
        <v>3.7399999999999993</v>
      </c>
      <c r="R475" s="204">
        <v>8128</v>
      </c>
      <c r="S475" s="205"/>
      <c r="T475" s="205"/>
      <c r="U475" s="205"/>
      <c r="V475" s="206">
        <v>100</v>
      </c>
      <c r="W475" s="244">
        <f t="shared" si="260"/>
        <v>8228</v>
      </c>
      <c r="X475" s="207">
        <f t="shared" si="261"/>
        <v>3739.9999999999995</v>
      </c>
      <c r="Y475" s="208">
        <f t="shared" si="262"/>
        <v>3.7399999999999993</v>
      </c>
      <c r="Z475" s="209">
        <f t="shared" si="263"/>
        <v>0</v>
      </c>
      <c r="AA475" s="210">
        <f t="shared" si="264"/>
        <v>0</v>
      </c>
      <c r="AB475" s="211">
        <f t="shared" si="265"/>
        <v>0</v>
      </c>
      <c r="AD475" s="182"/>
    </row>
    <row r="476" spans="2:32" s="175" customFormat="1" ht="12" customHeight="1" x14ac:dyDescent="0.2">
      <c r="B476" s="194">
        <v>44216</v>
      </c>
      <c r="C476" s="195">
        <v>0.46111111111111108</v>
      </c>
      <c r="D476" s="195">
        <v>0.50208333333333333</v>
      </c>
      <c r="E476" s="258">
        <v>4</v>
      </c>
      <c r="F476" s="317">
        <v>26372</v>
      </c>
      <c r="G476" s="701" t="s">
        <v>491</v>
      </c>
      <c r="H476" s="701"/>
      <c r="I476" s="701" t="s">
        <v>320</v>
      </c>
      <c r="J476" s="701"/>
      <c r="K476" s="702" t="s">
        <v>235</v>
      </c>
      <c r="L476" s="703"/>
      <c r="M476" s="212">
        <v>29</v>
      </c>
      <c r="N476" s="213" t="s">
        <v>32</v>
      </c>
      <c r="O476" s="244">
        <v>10538</v>
      </c>
      <c r="P476" s="207">
        <f t="shared" si="259"/>
        <v>4790</v>
      </c>
      <c r="Q476" s="208">
        <f>+P476/1000</f>
        <v>4.79</v>
      </c>
      <c r="R476" s="204">
        <v>10458</v>
      </c>
      <c r="S476" s="205"/>
      <c r="T476" s="205"/>
      <c r="U476" s="205"/>
      <c r="V476" s="206">
        <v>80</v>
      </c>
      <c r="W476" s="244">
        <f t="shared" si="260"/>
        <v>10538</v>
      </c>
      <c r="X476" s="207">
        <f t="shared" si="261"/>
        <v>4790</v>
      </c>
      <c r="Y476" s="208">
        <f t="shared" si="262"/>
        <v>4.79</v>
      </c>
      <c r="Z476" s="209">
        <f t="shared" si="263"/>
        <v>0</v>
      </c>
      <c r="AA476" s="210">
        <f t="shared" si="264"/>
        <v>0</v>
      </c>
      <c r="AB476" s="211">
        <f t="shared" si="265"/>
        <v>0</v>
      </c>
      <c r="AD476" s="182"/>
    </row>
    <row r="477" spans="2:32" s="175" customFormat="1" ht="12" customHeight="1" x14ac:dyDescent="0.2">
      <c r="B477" s="194">
        <v>44216</v>
      </c>
      <c r="C477" s="195">
        <v>0.48958333333333331</v>
      </c>
      <c r="D477" s="195">
        <v>0.51666666666666672</v>
      </c>
      <c r="E477" s="258">
        <v>3</v>
      </c>
      <c r="F477" s="317">
        <v>5190</v>
      </c>
      <c r="G477" s="701" t="s">
        <v>192</v>
      </c>
      <c r="H477" s="701"/>
      <c r="I477" s="701" t="s">
        <v>511</v>
      </c>
      <c r="J477" s="701"/>
      <c r="K477" s="702" t="s">
        <v>512</v>
      </c>
      <c r="L477" s="703"/>
      <c r="M477" s="281">
        <v>76</v>
      </c>
      <c r="N477" s="282" t="s">
        <v>52</v>
      </c>
      <c r="O477" s="244">
        <v>68552</v>
      </c>
      <c r="P477" s="207">
        <f t="shared" si="259"/>
        <v>31159.999999999996</v>
      </c>
      <c r="Q477" s="208">
        <f>+P477/1000</f>
        <v>31.159999999999997</v>
      </c>
      <c r="R477" s="204">
        <v>57850</v>
      </c>
      <c r="S477" s="205">
        <v>7700</v>
      </c>
      <c r="T477" s="205"/>
      <c r="U477" s="205"/>
      <c r="V477" s="206">
        <v>1000</v>
      </c>
      <c r="W477" s="244">
        <f t="shared" si="260"/>
        <v>66550</v>
      </c>
      <c r="X477" s="207">
        <f t="shared" si="261"/>
        <v>30249.999999999996</v>
      </c>
      <c r="Y477" s="208">
        <f t="shared" si="262"/>
        <v>30.249999999999996</v>
      </c>
      <c r="Z477" s="209">
        <f t="shared" si="263"/>
        <v>-910</v>
      </c>
      <c r="AA477" s="210">
        <f t="shared" si="264"/>
        <v>-0.91000000000000014</v>
      </c>
      <c r="AB477" s="211">
        <f t="shared" si="265"/>
        <v>-2.9204107830551999E-2</v>
      </c>
      <c r="AD477" s="182"/>
    </row>
    <row r="478" spans="2:32" s="175" customFormat="1" ht="12" customHeight="1" x14ac:dyDescent="0.2">
      <c r="B478" s="194">
        <v>44216</v>
      </c>
      <c r="C478" s="195">
        <v>0.56180555555555556</v>
      </c>
      <c r="D478" s="195">
        <v>0.58263888888888882</v>
      </c>
      <c r="E478" s="258">
        <v>3</v>
      </c>
      <c r="F478" s="317">
        <v>26374</v>
      </c>
      <c r="G478" s="701" t="s">
        <v>499</v>
      </c>
      <c r="H478" s="701"/>
      <c r="I478" s="701" t="s">
        <v>499</v>
      </c>
      <c r="J478" s="701"/>
      <c r="K478" s="702" t="s">
        <v>513</v>
      </c>
      <c r="L478" s="703"/>
      <c r="M478" s="212">
        <v>26</v>
      </c>
      <c r="N478" s="213" t="s">
        <v>32</v>
      </c>
      <c r="O478" s="244">
        <v>5302</v>
      </c>
      <c r="P478" s="207">
        <f t="shared" si="259"/>
        <v>2410</v>
      </c>
      <c r="Q478" s="208">
        <f t="shared" ref="Q478:Q491" si="266">+P478/1000</f>
        <v>2.41</v>
      </c>
      <c r="R478" s="204">
        <v>5302</v>
      </c>
      <c r="S478" s="205"/>
      <c r="T478" s="205"/>
      <c r="U478" s="205"/>
      <c r="V478" s="206"/>
      <c r="W478" s="244">
        <f t="shared" si="260"/>
        <v>5302</v>
      </c>
      <c r="X478" s="207">
        <f t="shared" si="261"/>
        <v>2410</v>
      </c>
      <c r="Y478" s="208">
        <f t="shared" si="262"/>
        <v>2.41</v>
      </c>
      <c r="Z478" s="209">
        <f t="shared" si="263"/>
        <v>0</v>
      </c>
      <c r="AA478" s="210">
        <f t="shared" si="264"/>
        <v>0</v>
      </c>
      <c r="AB478" s="211">
        <f t="shared" si="265"/>
        <v>0</v>
      </c>
      <c r="AD478" s="182"/>
    </row>
    <row r="479" spans="2:32" s="175" customFormat="1" ht="12" customHeight="1" x14ac:dyDescent="0.2">
      <c r="B479" s="194">
        <v>44216</v>
      </c>
      <c r="C479" s="195">
        <v>0.57986111111111105</v>
      </c>
      <c r="D479" s="195">
        <v>0.61041666666666672</v>
      </c>
      <c r="E479" s="258">
        <v>4</v>
      </c>
      <c r="F479" s="317">
        <v>26375</v>
      </c>
      <c r="G479" s="701" t="s">
        <v>504</v>
      </c>
      <c r="H479" s="701"/>
      <c r="I479" s="701" t="s">
        <v>231</v>
      </c>
      <c r="J479" s="701"/>
      <c r="K479" s="702" t="s">
        <v>232</v>
      </c>
      <c r="L479" s="703"/>
      <c r="M479" s="281">
        <v>64</v>
      </c>
      <c r="N479" s="282" t="s">
        <v>52</v>
      </c>
      <c r="O479" s="244">
        <v>8100</v>
      </c>
      <c r="P479" s="207">
        <f t="shared" si="259"/>
        <v>3681.8181818181815</v>
      </c>
      <c r="Q479" s="208">
        <f t="shared" si="266"/>
        <v>3.6818181818181817</v>
      </c>
      <c r="R479" s="204">
        <v>4050</v>
      </c>
      <c r="S479" s="205">
        <v>4050</v>
      </c>
      <c r="T479" s="205"/>
      <c r="U479" s="205"/>
      <c r="V479" s="206">
        <v>2438</v>
      </c>
      <c r="W479" s="244">
        <f t="shared" si="260"/>
        <v>10538</v>
      </c>
      <c r="X479" s="207">
        <f t="shared" si="261"/>
        <v>4790</v>
      </c>
      <c r="Y479" s="208">
        <f t="shared" si="262"/>
        <v>4.79</v>
      </c>
      <c r="Z479" s="209">
        <f t="shared" si="263"/>
        <v>1108.1818181818185</v>
      </c>
      <c r="AA479" s="210">
        <f t="shared" si="264"/>
        <v>1.1081818181818184</v>
      </c>
      <c r="AB479" s="211">
        <f t="shared" si="265"/>
        <v>0.30098765432098773</v>
      </c>
      <c r="AD479" s="182"/>
      <c r="AF479" s="347"/>
    </row>
    <row r="480" spans="2:32" s="175" customFormat="1" ht="12" customHeight="1" x14ac:dyDescent="0.2">
      <c r="B480" s="194">
        <v>44216</v>
      </c>
      <c r="C480" s="195">
        <v>0.61458333333333337</v>
      </c>
      <c r="D480" s="195">
        <v>0.67638888888888893</v>
      </c>
      <c r="E480" s="258">
        <v>3</v>
      </c>
      <c r="F480" s="317">
        <v>26376</v>
      </c>
      <c r="G480" s="701" t="s">
        <v>491</v>
      </c>
      <c r="H480" s="701"/>
      <c r="I480" s="701" t="s">
        <v>328</v>
      </c>
      <c r="J480" s="701"/>
      <c r="K480" s="702" t="s">
        <v>248</v>
      </c>
      <c r="L480" s="703"/>
      <c r="M480" s="212">
        <v>31</v>
      </c>
      <c r="N480" s="213" t="s">
        <v>32</v>
      </c>
      <c r="O480" s="244">
        <v>12056</v>
      </c>
      <c r="P480" s="207">
        <f t="shared" si="259"/>
        <v>5480</v>
      </c>
      <c r="Q480" s="208">
        <f t="shared" si="266"/>
        <v>5.48</v>
      </c>
      <c r="R480" s="204">
        <v>11956</v>
      </c>
      <c r="S480" s="205"/>
      <c r="T480" s="205"/>
      <c r="U480" s="205"/>
      <c r="V480" s="206">
        <v>100</v>
      </c>
      <c r="W480" s="244">
        <f t="shared" si="260"/>
        <v>12056</v>
      </c>
      <c r="X480" s="207">
        <f t="shared" si="261"/>
        <v>5480</v>
      </c>
      <c r="Y480" s="208">
        <f t="shared" si="262"/>
        <v>5.48</v>
      </c>
      <c r="Z480" s="209">
        <f t="shared" si="263"/>
        <v>0</v>
      </c>
      <c r="AA480" s="210">
        <f t="shared" si="264"/>
        <v>0</v>
      </c>
      <c r="AB480" s="211">
        <f t="shared" si="265"/>
        <v>0</v>
      </c>
      <c r="AD480" s="182"/>
    </row>
    <row r="481" spans="2:32" s="175" customFormat="1" ht="12" customHeight="1" x14ac:dyDescent="0.2">
      <c r="B481" s="194">
        <v>44216</v>
      </c>
      <c r="C481" s="195">
        <v>0.62152777777777779</v>
      </c>
      <c r="D481" s="195">
        <v>0.68888888888888899</v>
      </c>
      <c r="E481" s="258">
        <v>4</v>
      </c>
      <c r="F481" s="317">
        <v>26377</v>
      </c>
      <c r="G481" s="701" t="s">
        <v>491</v>
      </c>
      <c r="H481" s="701"/>
      <c r="I481" s="701" t="s">
        <v>381</v>
      </c>
      <c r="J481" s="701"/>
      <c r="K481" s="702" t="s">
        <v>272</v>
      </c>
      <c r="L481" s="703"/>
      <c r="M481" s="212">
        <v>33</v>
      </c>
      <c r="N481" s="213" t="s">
        <v>32</v>
      </c>
      <c r="O481" s="244">
        <v>6076</v>
      </c>
      <c r="P481" s="207">
        <f t="shared" si="259"/>
        <v>2761.8181818181815</v>
      </c>
      <c r="Q481" s="208">
        <f t="shared" si="266"/>
        <v>2.7618181818181817</v>
      </c>
      <c r="R481" s="204">
        <v>6076</v>
      </c>
      <c r="S481" s="205"/>
      <c r="T481" s="205"/>
      <c r="U481" s="205"/>
      <c r="V481" s="206"/>
      <c r="W481" s="244">
        <f t="shared" si="260"/>
        <v>6076</v>
      </c>
      <c r="X481" s="691">
        <f>+(W481+W482)/2.2</f>
        <v>5080</v>
      </c>
      <c r="Y481" s="693">
        <f>+X481/1000</f>
        <v>5.08</v>
      </c>
      <c r="Z481" s="695">
        <f>+X481-P481-P482</f>
        <v>0</v>
      </c>
      <c r="AA481" s="697">
        <f>+Y481-Q481-Q482</f>
        <v>0</v>
      </c>
      <c r="AB481" s="699">
        <f>+AA481/SUM(Q481:Q482)</f>
        <v>0</v>
      </c>
      <c r="AD481" s="182"/>
      <c r="AF481" s="175">
        <f>4790*2.2</f>
        <v>10538</v>
      </c>
    </row>
    <row r="482" spans="2:32" s="175" customFormat="1" ht="12" customHeight="1" x14ac:dyDescent="0.2">
      <c r="B482" s="194">
        <v>44216</v>
      </c>
      <c r="C482" s="195">
        <v>0.62152777777777779</v>
      </c>
      <c r="D482" s="195">
        <v>0.68888888888888899</v>
      </c>
      <c r="E482" s="258">
        <v>4</v>
      </c>
      <c r="F482" s="317">
        <v>1421</v>
      </c>
      <c r="G482" s="701" t="s">
        <v>286</v>
      </c>
      <c r="H482" s="701"/>
      <c r="I482" s="701" t="s">
        <v>381</v>
      </c>
      <c r="J482" s="701"/>
      <c r="K482" s="702" t="s">
        <v>272</v>
      </c>
      <c r="L482" s="703"/>
      <c r="M482" s="212">
        <v>28</v>
      </c>
      <c r="N482" s="213" t="s">
        <v>32</v>
      </c>
      <c r="O482" s="244">
        <v>5100</v>
      </c>
      <c r="P482" s="207">
        <f t="shared" si="259"/>
        <v>2318.181818181818</v>
      </c>
      <c r="Q482" s="208">
        <f t="shared" si="266"/>
        <v>2.3181818181818179</v>
      </c>
      <c r="R482" s="204">
        <v>5100</v>
      </c>
      <c r="S482" s="205"/>
      <c r="T482" s="205"/>
      <c r="U482" s="205"/>
      <c r="V482" s="206"/>
      <c r="W482" s="244">
        <f t="shared" si="260"/>
        <v>5100</v>
      </c>
      <c r="X482" s="692"/>
      <c r="Y482" s="694"/>
      <c r="Z482" s="696"/>
      <c r="AA482" s="698"/>
      <c r="AB482" s="700"/>
      <c r="AD482" s="182"/>
      <c r="AF482" s="175">
        <f>+AF481-8100</f>
        <v>2438</v>
      </c>
    </row>
    <row r="483" spans="2:32" s="175" customFormat="1" ht="12" customHeight="1" x14ac:dyDescent="0.2">
      <c r="B483" s="194">
        <v>44216</v>
      </c>
      <c r="C483" s="195">
        <v>0.63472222222222219</v>
      </c>
      <c r="D483" s="195">
        <v>0.65</v>
      </c>
      <c r="E483" s="258">
        <v>4</v>
      </c>
      <c r="F483" s="317">
        <v>44438</v>
      </c>
      <c r="G483" s="701" t="s">
        <v>270</v>
      </c>
      <c r="H483" s="701"/>
      <c r="I483" s="701" t="s">
        <v>51</v>
      </c>
      <c r="J483" s="701"/>
      <c r="K483" s="702" t="s">
        <v>514</v>
      </c>
      <c r="L483" s="703"/>
      <c r="M483" s="212">
        <v>35</v>
      </c>
      <c r="N483" s="213" t="s">
        <v>32</v>
      </c>
      <c r="O483" s="244">
        <v>9589</v>
      </c>
      <c r="P483" s="207">
        <f t="shared" si="259"/>
        <v>4358.6363636363631</v>
      </c>
      <c r="Q483" s="208">
        <f t="shared" si="266"/>
        <v>4.3586363636363634</v>
      </c>
      <c r="R483" s="204">
        <v>9046</v>
      </c>
      <c r="S483" s="205"/>
      <c r="T483" s="205"/>
      <c r="U483" s="205"/>
      <c r="V483" s="206">
        <v>150</v>
      </c>
      <c r="W483" s="244">
        <f t="shared" si="260"/>
        <v>9196</v>
      </c>
      <c r="X483" s="207">
        <f t="shared" si="261"/>
        <v>4180</v>
      </c>
      <c r="Y483" s="208">
        <f t="shared" si="262"/>
        <v>4.18</v>
      </c>
      <c r="Z483" s="209">
        <f t="shared" si="263"/>
        <v>-178.63636363636306</v>
      </c>
      <c r="AA483" s="210">
        <f t="shared" si="264"/>
        <v>-0.1786363636363637</v>
      </c>
      <c r="AB483" s="211">
        <f t="shared" si="265"/>
        <v>-4.0984461361977281E-2</v>
      </c>
      <c r="AD483" s="182"/>
    </row>
    <row r="484" spans="2:32" s="175" customFormat="1" ht="12" customHeight="1" x14ac:dyDescent="0.25">
      <c r="B484" s="194">
        <v>44216</v>
      </c>
      <c r="C484" s="195">
        <v>0.70347222222222217</v>
      </c>
      <c r="D484" s="195">
        <v>0.73263888888888884</v>
      </c>
      <c r="E484" s="258">
        <v>4</v>
      </c>
      <c r="F484" s="317">
        <v>26378</v>
      </c>
      <c r="G484" s="701" t="s">
        <v>491</v>
      </c>
      <c r="H484" s="701"/>
      <c r="I484" s="701" t="s">
        <v>53</v>
      </c>
      <c r="J484" s="701"/>
      <c r="K484" s="702" t="s">
        <v>49</v>
      </c>
      <c r="L484" s="703"/>
      <c r="M484" s="212">
        <v>37</v>
      </c>
      <c r="N484" s="213" t="s">
        <v>32</v>
      </c>
      <c r="O484" s="244">
        <v>11264</v>
      </c>
      <c r="P484" s="207">
        <f t="shared" si="259"/>
        <v>5120</v>
      </c>
      <c r="Q484" s="208">
        <f t="shared" si="266"/>
        <v>5.12</v>
      </c>
      <c r="R484" s="204">
        <v>6000</v>
      </c>
      <c r="S484" s="205">
        <v>5164</v>
      </c>
      <c r="T484" s="205"/>
      <c r="U484" s="205"/>
      <c r="V484" s="206">
        <v>100</v>
      </c>
      <c r="W484" s="204">
        <f t="shared" si="260"/>
        <v>11264</v>
      </c>
      <c r="X484" s="207">
        <f t="shared" si="261"/>
        <v>5120</v>
      </c>
      <c r="Y484" s="208">
        <f t="shared" si="262"/>
        <v>5.12</v>
      </c>
      <c r="Z484" s="209">
        <f t="shared" si="263"/>
        <v>0</v>
      </c>
      <c r="AA484" s="210">
        <f t="shared" si="264"/>
        <v>0</v>
      </c>
      <c r="AB484" s="211">
        <f t="shared" si="265"/>
        <v>0</v>
      </c>
    </row>
    <row r="485" spans="2:32" s="175" customFormat="1" ht="12" customHeight="1" x14ac:dyDescent="0.25">
      <c r="B485" s="194">
        <v>44216</v>
      </c>
      <c r="C485" s="195">
        <v>0.71527777777777779</v>
      </c>
      <c r="D485" s="195">
        <v>0.79791666666666661</v>
      </c>
      <c r="E485" s="258">
        <v>4</v>
      </c>
      <c r="F485" s="344">
        <v>349269</v>
      </c>
      <c r="G485" s="701" t="s">
        <v>237</v>
      </c>
      <c r="H485" s="701"/>
      <c r="I485" s="701" t="s">
        <v>238</v>
      </c>
      <c r="J485" s="701"/>
      <c r="K485" s="702" t="s">
        <v>412</v>
      </c>
      <c r="L485" s="703"/>
      <c r="M485" s="212">
        <v>34</v>
      </c>
      <c r="N485" s="213" t="s">
        <v>32</v>
      </c>
      <c r="O485" s="244">
        <v>19150</v>
      </c>
      <c r="P485" s="207">
        <f t="shared" ref="P485:P489" si="267">+O485/2.2</f>
        <v>8704.545454545454</v>
      </c>
      <c r="Q485" s="208">
        <f t="shared" ref="Q485:Q489" si="268">+P485/1000</f>
        <v>8.7045454545454533</v>
      </c>
      <c r="R485" s="204">
        <v>17842</v>
      </c>
      <c r="S485" s="205">
        <v>720</v>
      </c>
      <c r="T485" s="205">
        <v>380</v>
      </c>
      <c r="U485" s="205"/>
      <c r="V485" s="206"/>
      <c r="W485" s="204">
        <f t="shared" ref="W485:W489" si="269">+V485+U485+T485+S485+R485</f>
        <v>18942</v>
      </c>
      <c r="X485" s="207">
        <f t="shared" ref="X485:X489" si="270">+W485/2.2</f>
        <v>8610</v>
      </c>
      <c r="Y485" s="208">
        <f t="shared" ref="Y485:Y489" si="271">+X485/1000</f>
        <v>8.61</v>
      </c>
      <c r="Z485" s="209">
        <f t="shared" ref="Z485:Z489" si="272">+X485-P485</f>
        <v>-94.545454545454049</v>
      </c>
      <c r="AA485" s="210">
        <f t="shared" ref="AA485:AA489" si="273">+Y485-Q485</f>
        <v>-9.4545454545453822E-2</v>
      </c>
      <c r="AB485" s="211">
        <f t="shared" ref="AB485:AB489" si="274">+AA485/Q485</f>
        <v>-1.0861618798955532E-2</v>
      </c>
    </row>
    <row r="486" spans="2:32" s="175" customFormat="1" ht="12" customHeight="1" x14ac:dyDescent="0.25">
      <c r="B486" s="194">
        <v>44216</v>
      </c>
      <c r="C486" s="195">
        <v>0.73611111111111116</v>
      </c>
      <c r="D486" s="195">
        <v>0.79166666666666663</v>
      </c>
      <c r="E486" s="258">
        <v>4</v>
      </c>
      <c r="F486" s="344">
        <v>26379</v>
      </c>
      <c r="G486" s="701" t="s">
        <v>491</v>
      </c>
      <c r="H486" s="701"/>
      <c r="I486" s="701" t="s">
        <v>320</v>
      </c>
      <c r="J486" s="701"/>
      <c r="K486" s="702" t="s">
        <v>235</v>
      </c>
      <c r="L486" s="703"/>
      <c r="M486" s="212">
        <v>27</v>
      </c>
      <c r="N486" s="213" t="s">
        <v>32</v>
      </c>
      <c r="O486" s="244">
        <v>11198</v>
      </c>
      <c r="P486" s="207">
        <f t="shared" si="267"/>
        <v>5090</v>
      </c>
      <c r="Q486" s="208">
        <f t="shared" si="268"/>
        <v>5.09</v>
      </c>
      <c r="R486" s="204">
        <v>11098</v>
      </c>
      <c r="S486" s="205"/>
      <c r="T486" s="205"/>
      <c r="U486" s="205"/>
      <c r="V486" s="206">
        <v>100</v>
      </c>
      <c r="W486" s="204">
        <f t="shared" si="269"/>
        <v>11198</v>
      </c>
      <c r="X486" s="207">
        <f t="shared" si="270"/>
        <v>5090</v>
      </c>
      <c r="Y486" s="208">
        <f t="shared" si="271"/>
        <v>5.09</v>
      </c>
      <c r="Z486" s="209">
        <f t="shared" si="272"/>
        <v>0</v>
      </c>
      <c r="AA486" s="210">
        <f t="shared" si="273"/>
        <v>0</v>
      </c>
      <c r="AB486" s="211">
        <f t="shared" si="274"/>
        <v>0</v>
      </c>
    </row>
    <row r="487" spans="2:32" s="175" customFormat="1" ht="12" customHeight="1" x14ac:dyDescent="0.25">
      <c r="B487" s="194">
        <v>44216</v>
      </c>
      <c r="C487" s="195">
        <v>0.77361111111111114</v>
      </c>
      <c r="D487" s="195">
        <v>0.8125</v>
      </c>
      <c r="E487" s="258">
        <v>4</v>
      </c>
      <c r="F487" s="344">
        <v>26381</v>
      </c>
      <c r="G487" s="701" t="s">
        <v>491</v>
      </c>
      <c r="H487" s="701"/>
      <c r="I487" s="701" t="s">
        <v>243</v>
      </c>
      <c r="J487" s="701"/>
      <c r="K487" s="702" t="s">
        <v>492</v>
      </c>
      <c r="L487" s="703"/>
      <c r="M487" s="212">
        <v>31</v>
      </c>
      <c r="N487" s="213" t="s">
        <v>32</v>
      </c>
      <c r="O487" s="244">
        <v>11330</v>
      </c>
      <c r="P487" s="207">
        <f t="shared" si="267"/>
        <v>5150</v>
      </c>
      <c r="Q487" s="208">
        <f t="shared" si="268"/>
        <v>5.15</v>
      </c>
      <c r="R487" s="204">
        <v>10480</v>
      </c>
      <c r="S487" s="205">
        <v>750</v>
      </c>
      <c r="T487" s="205"/>
      <c r="U487" s="205"/>
      <c r="V487" s="206">
        <v>100</v>
      </c>
      <c r="W487" s="204">
        <f t="shared" si="269"/>
        <v>11330</v>
      </c>
      <c r="X487" s="207">
        <f t="shared" si="270"/>
        <v>5150</v>
      </c>
      <c r="Y487" s="208">
        <f t="shared" si="271"/>
        <v>5.15</v>
      </c>
      <c r="Z487" s="209">
        <f t="shared" si="272"/>
        <v>0</v>
      </c>
      <c r="AA487" s="210">
        <f t="shared" si="273"/>
        <v>0</v>
      </c>
      <c r="AB487" s="211">
        <f t="shared" si="274"/>
        <v>0</v>
      </c>
    </row>
    <row r="488" spans="2:32" s="175" customFormat="1" ht="12" customHeight="1" x14ac:dyDescent="0.25">
      <c r="B488" s="194">
        <v>44216</v>
      </c>
      <c r="C488" s="195">
        <v>0.78611111111111109</v>
      </c>
      <c r="D488" s="195">
        <v>0.81111111111111101</v>
      </c>
      <c r="E488" s="258">
        <v>4</v>
      </c>
      <c r="F488" s="344">
        <v>26380</v>
      </c>
      <c r="G488" s="701" t="s">
        <v>491</v>
      </c>
      <c r="H488" s="701"/>
      <c r="I488" s="701" t="s">
        <v>308</v>
      </c>
      <c r="J488" s="701"/>
      <c r="K488" s="702" t="s">
        <v>242</v>
      </c>
      <c r="L488" s="703"/>
      <c r="M488" s="212">
        <v>35</v>
      </c>
      <c r="N488" s="213" t="s">
        <v>32</v>
      </c>
      <c r="O488" s="244">
        <v>12056</v>
      </c>
      <c r="P488" s="207">
        <f t="shared" si="267"/>
        <v>5480</v>
      </c>
      <c r="Q488" s="208">
        <f t="shared" si="268"/>
        <v>5.48</v>
      </c>
      <c r="R488" s="204">
        <v>11956</v>
      </c>
      <c r="S488" s="205"/>
      <c r="T488" s="205"/>
      <c r="U488" s="205"/>
      <c r="V488" s="206">
        <v>100</v>
      </c>
      <c r="W488" s="204">
        <f t="shared" si="269"/>
        <v>12056</v>
      </c>
      <c r="X488" s="207">
        <f t="shared" si="270"/>
        <v>5480</v>
      </c>
      <c r="Y488" s="208">
        <f t="shared" si="271"/>
        <v>5.48</v>
      </c>
      <c r="Z488" s="209">
        <f t="shared" si="272"/>
        <v>0</v>
      </c>
      <c r="AA488" s="210">
        <f t="shared" si="273"/>
        <v>0</v>
      </c>
      <c r="AB488" s="211">
        <f t="shared" si="274"/>
        <v>0</v>
      </c>
    </row>
    <row r="489" spans="2:32" s="175" customFormat="1" ht="12" customHeight="1" x14ac:dyDescent="0.25">
      <c r="B489" s="194">
        <v>44216</v>
      </c>
      <c r="C489" s="195">
        <v>0.79999999999999993</v>
      </c>
      <c r="D489" s="195">
        <v>0.83124999999999993</v>
      </c>
      <c r="E489" s="258">
        <v>3</v>
      </c>
      <c r="F489" s="344">
        <v>5191</v>
      </c>
      <c r="G489" s="701" t="s">
        <v>192</v>
      </c>
      <c r="H489" s="701"/>
      <c r="I489" s="701" t="s">
        <v>476</v>
      </c>
      <c r="J489" s="701"/>
      <c r="K489" s="702" t="s">
        <v>204</v>
      </c>
      <c r="L489" s="703"/>
      <c r="M489" s="281">
        <v>82</v>
      </c>
      <c r="N489" s="282" t="s">
        <v>115</v>
      </c>
      <c r="O489" s="244">
        <v>75196</v>
      </c>
      <c r="P489" s="207">
        <f t="shared" si="267"/>
        <v>34180</v>
      </c>
      <c r="Q489" s="208">
        <f t="shared" si="268"/>
        <v>34.18</v>
      </c>
      <c r="R489" s="204">
        <v>61486</v>
      </c>
      <c r="S489" s="205">
        <v>12300</v>
      </c>
      <c r="T489" s="205"/>
      <c r="U489" s="205"/>
      <c r="V489" s="206">
        <v>1300</v>
      </c>
      <c r="W489" s="204">
        <f t="shared" si="269"/>
        <v>75086</v>
      </c>
      <c r="X489" s="207">
        <f t="shared" si="270"/>
        <v>34130</v>
      </c>
      <c r="Y489" s="208">
        <f t="shared" si="271"/>
        <v>34.130000000000003</v>
      </c>
      <c r="Z489" s="209">
        <f t="shared" si="272"/>
        <v>-50</v>
      </c>
      <c r="AA489" s="210">
        <f t="shared" si="273"/>
        <v>-4.9999999999997158E-2</v>
      </c>
      <c r="AB489" s="211">
        <f t="shared" si="274"/>
        <v>-1.462843768285464E-3</v>
      </c>
    </row>
    <row r="490" spans="2:32" s="175" customFormat="1" ht="12" customHeight="1" x14ac:dyDescent="0.25">
      <c r="B490" s="194">
        <v>44216</v>
      </c>
      <c r="C490" s="195">
        <v>0.82430555555555562</v>
      </c>
      <c r="D490" s="195">
        <v>0.89444444444444438</v>
      </c>
      <c r="E490" s="258">
        <v>3</v>
      </c>
      <c r="F490" s="317" t="s">
        <v>518</v>
      </c>
      <c r="G490" s="701" t="s">
        <v>139</v>
      </c>
      <c r="H490" s="701"/>
      <c r="I490" s="701" t="s">
        <v>350</v>
      </c>
      <c r="J490" s="701"/>
      <c r="K490" s="702" t="s">
        <v>185</v>
      </c>
      <c r="L490" s="703"/>
      <c r="M490" s="212">
        <v>29</v>
      </c>
      <c r="N490" s="213" t="s">
        <v>32</v>
      </c>
      <c r="O490" s="244">
        <v>10550</v>
      </c>
      <c r="P490" s="207">
        <f t="shared" si="259"/>
        <v>4795.454545454545</v>
      </c>
      <c r="Q490" s="208">
        <f t="shared" si="266"/>
        <v>4.795454545454545</v>
      </c>
      <c r="R490" s="204">
        <v>10000</v>
      </c>
      <c r="S490" s="205">
        <v>550</v>
      </c>
      <c r="T490" s="205"/>
      <c r="U490" s="205"/>
      <c r="V490" s="206">
        <v>670</v>
      </c>
      <c r="W490" s="204">
        <f t="shared" si="260"/>
        <v>11220</v>
      </c>
      <c r="X490" s="207">
        <f t="shared" si="261"/>
        <v>5100</v>
      </c>
      <c r="Y490" s="208">
        <f t="shared" si="262"/>
        <v>5.0999999999999996</v>
      </c>
      <c r="Z490" s="209">
        <f t="shared" si="263"/>
        <v>304.54545454545496</v>
      </c>
      <c r="AA490" s="210">
        <f t="shared" si="264"/>
        <v>0.30454545454545467</v>
      </c>
      <c r="AB490" s="211">
        <f t="shared" si="265"/>
        <v>6.3507109004739368E-2</v>
      </c>
    </row>
    <row r="491" spans="2:32" s="175" customFormat="1" ht="12" customHeight="1" x14ac:dyDescent="0.25">
      <c r="B491" s="194">
        <v>44216</v>
      </c>
      <c r="C491" s="195">
        <v>0.82500000000000007</v>
      </c>
      <c r="D491" s="195">
        <v>0.875</v>
      </c>
      <c r="E491" s="258">
        <v>4</v>
      </c>
      <c r="F491" s="317">
        <v>26382</v>
      </c>
      <c r="G491" s="701" t="s">
        <v>499</v>
      </c>
      <c r="H491" s="701"/>
      <c r="I491" s="701" t="s">
        <v>519</v>
      </c>
      <c r="J491" s="701"/>
      <c r="K491" s="702" t="s">
        <v>520</v>
      </c>
      <c r="L491" s="703"/>
      <c r="M491" s="212">
        <v>26</v>
      </c>
      <c r="N491" s="213" t="s">
        <v>32</v>
      </c>
      <c r="O491" s="204">
        <v>17468</v>
      </c>
      <c r="P491" s="207">
        <f t="shared" si="259"/>
        <v>7939.9999999999991</v>
      </c>
      <c r="Q491" s="208">
        <f t="shared" si="266"/>
        <v>7.9399999999999995</v>
      </c>
      <c r="R491" s="204">
        <v>17368</v>
      </c>
      <c r="S491" s="205"/>
      <c r="T491" s="205"/>
      <c r="U491" s="205"/>
      <c r="V491" s="206">
        <v>100</v>
      </c>
      <c r="W491" s="204">
        <f t="shared" si="260"/>
        <v>17468</v>
      </c>
      <c r="X491" s="207">
        <f t="shared" si="261"/>
        <v>7939.9999999999991</v>
      </c>
      <c r="Y491" s="208">
        <f t="shared" si="262"/>
        <v>7.9399999999999995</v>
      </c>
      <c r="Z491" s="209">
        <f t="shared" si="263"/>
        <v>0</v>
      </c>
      <c r="AA491" s="210">
        <f t="shared" si="264"/>
        <v>0</v>
      </c>
      <c r="AB491" s="211">
        <f t="shared" si="265"/>
        <v>0</v>
      </c>
    </row>
    <row r="492" spans="2:32" s="175" customFormat="1" ht="12" customHeight="1" thickBot="1" x14ac:dyDescent="0.3">
      <c r="B492" s="194"/>
      <c r="C492" s="215"/>
      <c r="D492" s="215"/>
      <c r="E492" s="216"/>
      <c r="F492" s="318"/>
      <c r="G492" s="759"/>
      <c r="H492" s="759"/>
      <c r="I492" s="759"/>
      <c r="J492" s="759"/>
      <c r="K492" s="744"/>
      <c r="L492" s="745"/>
      <c r="M492" s="217"/>
      <c r="N492" s="218"/>
      <c r="O492" s="222"/>
      <c r="P492" s="223"/>
      <c r="Q492" s="224"/>
      <c r="R492" s="222"/>
      <c r="S492" s="225"/>
      <c r="T492" s="225"/>
      <c r="U492" s="225"/>
      <c r="V492" s="226"/>
      <c r="W492" s="222"/>
      <c r="X492" s="207"/>
      <c r="Y492" s="224"/>
      <c r="Z492" s="227"/>
      <c r="AA492" s="228"/>
      <c r="AB492" s="229"/>
    </row>
    <row r="493" spans="2:32" s="175" customFormat="1" ht="12" customHeight="1" x14ac:dyDescent="0.25">
      <c r="B493" s="736" t="s">
        <v>113</v>
      </c>
      <c r="C493" s="737"/>
      <c r="D493" s="737"/>
      <c r="E493" s="737"/>
      <c r="F493" s="737"/>
      <c r="G493" s="737"/>
      <c r="H493" s="737"/>
      <c r="I493" s="737"/>
      <c r="J493" s="737"/>
      <c r="K493" s="737"/>
      <c r="L493" s="737"/>
      <c r="M493" s="737"/>
      <c r="N493" s="738"/>
      <c r="O493" s="798">
        <f t="shared" ref="O493:AA493" si="275">SUM(O474:O492)</f>
        <v>319353</v>
      </c>
      <c r="P493" s="796">
        <f t="shared" si="275"/>
        <v>145160.45454545456</v>
      </c>
      <c r="Q493" s="800">
        <f t="shared" si="275"/>
        <v>145.16045454545454</v>
      </c>
      <c r="R493" s="723">
        <f t="shared" si="275"/>
        <v>281696</v>
      </c>
      <c r="S493" s="719">
        <f t="shared" si="275"/>
        <v>31234</v>
      </c>
      <c r="T493" s="719">
        <f t="shared" si="275"/>
        <v>380</v>
      </c>
      <c r="U493" s="719">
        <f t="shared" si="275"/>
        <v>0</v>
      </c>
      <c r="V493" s="721">
        <f t="shared" si="275"/>
        <v>6438</v>
      </c>
      <c r="W493" s="723">
        <f t="shared" si="275"/>
        <v>319748</v>
      </c>
      <c r="X493" s="796">
        <f t="shared" si="275"/>
        <v>145340</v>
      </c>
      <c r="Y493" s="802">
        <f t="shared" si="275"/>
        <v>145.34</v>
      </c>
      <c r="Z493" s="729">
        <f t="shared" si="275"/>
        <v>179.54545454545632</v>
      </c>
      <c r="AA493" s="731">
        <f t="shared" si="275"/>
        <v>0.17954545454545823</v>
      </c>
      <c r="AB493" s="732">
        <f>+AA493/Q493</f>
        <v>1.2368758082748812E-3</v>
      </c>
    </row>
    <row r="494" spans="2:32" s="175" customFormat="1" ht="12" customHeight="1" thickBot="1" x14ac:dyDescent="0.3">
      <c r="B494" s="739"/>
      <c r="C494" s="740"/>
      <c r="D494" s="740"/>
      <c r="E494" s="740"/>
      <c r="F494" s="740"/>
      <c r="G494" s="740"/>
      <c r="H494" s="740"/>
      <c r="I494" s="740"/>
      <c r="J494" s="740"/>
      <c r="K494" s="740"/>
      <c r="L494" s="740"/>
      <c r="M494" s="740"/>
      <c r="N494" s="741"/>
      <c r="O494" s="799"/>
      <c r="P494" s="797"/>
      <c r="Q494" s="801"/>
      <c r="R494" s="724"/>
      <c r="S494" s="720"/>
      <c r="T494" s="720"/>
      <c r="U494" s="720"/>
      <c r="V494" s="722"/>
      <c r="W494" s="724"/>
      <c r="X494" s="797"/>
      <c r="Y494" s="801"/>
      <c r="Z494" s="730"/>
      <c r="AA494" s="720"/>
      <c r="AB494" s="733"/>
    </row>
    <row r="495" spans="2:32" s="175" customFormat="1" ht="12" customHeight="1" thickBot="1" x14ac:dyDescent="0.3">
      <c r="B495" s="196"/>
      <c r="C495" s="196"/>
      <c r="D495" s="196"/>
      <c r="E495" s="196"/>
      <c r="F495" s="196"/>
      <c r="G495" s="196"/>
      <c r="H495" s="196"/>
      <c r="I495" s="183"/>
      <c r="J495" s="183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  <c r="AB495" s="221"/>
    </row>
    <row r="496" spans="2:32" s="175" customFormat="1" ht="12" customHeight="1" x14ac:dyDescent="0.25">
      <c r="B496" s="746" t="s">
        <v>114</v>
      </c>
      <c r="C496" s="747"/>
      <c r="D496" s="747"/>
      <c r="E496" s="747"/>
      <c r="F496" s="747"/>
      <c r="G496" s="747"/>
      <c r="H496" s="747"/>
      <c r="I496" s="747"/>
      <c r="J496" s="747"/>
      <c r="K496" s="747"/>
      <c r="L496" s="747"/>
      <c r="M496" s="747"/>
      <c r="N496" s="748"/>
      <c r="O496" s="752">
        <f t="shared" ref="O496:Y496" si="276">+O493+O463</f>
        <v>4223182.4000000004</v>
      </c>
      <c r="P496" s="752">
        <f t="shared" si="276"/>
        <v>690905</v>
      </c>
      <c r="Q496" s="752">
        <f t="shared" si="276"/>
        <v>1919.6283636363637</v>
      </c>
      <c r="R496" s="752">
        <f t="shared" si="276"/>
        <v>3618299.2</v>
      </c>
      <c r="S496" s="752">
        <f t="shared" si="276"/>
        <v>483940.2</v>
      </c>
      <c r="T496" s="752">
        <f t="shared" si="276"/>
        <v>17930</v>
      </c>
      <c r="U496" s="752">
        <f t="shared" si="276"/>
        <v>0</v>
      </c>
      <c r="V496" s="752">
        <f t="shared" si="276"/>
        <v>87660.6</v>
      </c>
      <c r="W496" s="752">
        <f t="shared" si="276"/>
        <v>4207830</v>
      </c>
      <c r="X496" s="752">
        <f t="shared" si="276"/>
        <v>1912650</v>
      </c>
      <c r="Y496" s="752">
        <f t="shared" si="276"/>
        <v>1912.65</v>
      </c>
      <c r="Z496" s="754"/>
      <c r="AA496" s="756">
        <f>+AA493</f>
        <v>0.17954545454545823</v>
      </c>
      <c r="AB496" s="757">
        <f>+AA496/Q496</f>
        <v>9.3531361562789253E-5</v>
      </c>
    </row>
    <row r="497" spans="2:30" s="175" customFormat="1" ht="12" customHeight="1" thickBot="1" x14ac:dyDescent="0.3">
      <c r="B497" s="749"/>
      <c r="C497" s="750"/>
      <c r="D497" s="750"/>
      <c r="E497" s="750"/>
      <c r="F497" s="750"/>
      <c r="G497" s="750"/>
      <c r="H497" s="750"/>
      <c r="I497" s="750"/>
      <c r="J497" s="750"/>
      <c r="K497" s="750"/>
      <c r="L497" s="750"/>
      <c r="M497" s="750"/>
      <c r="N497" s="751"/>
      <c r="O497" s="753"/>
      <c r="P497" s="753"/>
      <c r="Q497" s="753"/>
      <c r="R497" s="753"/>
      <c r="S497" s="753"/>
      <c r="T497" s="753"/>
      <c r="U497" s="753"/>
      <c r="V497" s="753"/>
      <c r="W497" s="753"/>
      <c r="X497" s="753"/>
      <c r="Y497" s="753"/>
      <c r="Z497" s="755"/>
      <c r="AA497" s="755"/>
      <c r="AB497" s="758"/>
    </row>
    <row r="499" spans="2:30" ht="13.5" thickBot="1" x14ac:dyDescent="0.25"/>
    <row r="500" spans="2:30" s="175" customFormat="1" ht="12" customHeight="1" x14ac:dyDescent="0.25">
      <c r="B500" s="760" t="s">
        <v>31</v>
      </c>
      <c r="C500" s="761"/>
      <c r="D500" s="761"/>
      <c r="E500" s="761"/>
      <c r="F500" s="761"/>
      <c r="G500" s="259" t="s">
        <v>30</v>
      </c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764" t="s">
        <v>29</v>
      </c>
      <c r="U500" s="765"/>
      <c r="V500" s="765"/>
      <c r="W500" s="765"/>
      <c r="X500" s="765"/>
      <c r="Y500" s="766"/>
      <c r="Z500" s="704" t="s">
        <v>39</v>
      </c>
      <c r="AA500" s="705"/>
      <c r="AB500" s="706"/>
    </row>
    <row r="501" spans="2:30" s="175" customFormat="1" ht="12" customHeight="1" x14ac:dyDescent="0.2">
      <c r="B501" s="762"/>
      <c r="C501" s="763"/>
      <c r="D501" s="763"/>
      <c r="E501" s="763"/>
      <c r="F501" s="763"/>
      <c r="G501" s="767" t="s">
        <v>25</v>
      </c>
      <c r="H501" s="768"/>
      <c r="I501" s="768"/>
      <c r="J501" s="768"/>
      <c r="K501" s="768"/>
      <c r="L501" s="768"/>
      <c r="M501" s="768"/>
      <c r="N501" s="768"/>
      <c r="O501" s="768"/>
      <c r="P501" s="768"/>
      <c r="Q501" s="768"/>
      <c r="R501" s="768"/>
      <c r="S501" s="769"/>
      <c r="T501" s="773">
        <v>44220</v>
      </c>
      <c r="U501" s="774"/>
      <c r="V501" s="774"/>
      <c r="W501" s="774"/>
      <c r="X501" s="774"/>
      <c r="Y501" s="775"/>
      <c r="Z501" s="707" t="s">
        <v>40</v>
      </c>
      <c r="AA501" s="708"/>
      <c r="AB501" s="709"/>
      <c r="AD501" s="182"/>
    </row>
    <row r="502" spans="2:30" s="175" customFormat="1" ht="12" customHeight="1" thickBot="1" x14ac:dyDescent="0.25">
      <c r="B502" s="779" t="s">
        <v>28</v>
      </c>
      <c r="C502" s="780"/>
      <c r="D502" s="780"/>
      <c r="E502" s="780"/>
      <c r="F502" s="780"/>
      <c r="G502" s="770"/>
      <c r="H502" s="771"/>
      <c r="I502" s="771"/>
      <c r="J502" s="771"/>
      <c r="K502" s="771"/>
      <c r="L502" s="771"/>
      <c r="M502" s="771"/>
      <c r="N502" s="771"/>
      <c r="O502" s="771"/>
      <c r="P502" s="771"/>
      <c r="Q502" s="771"/>
      <c r="R502" s="771"/>
      <c r="S502" s="772"/>
      <c r="T502" s="776"/>
      <c r="U502" s="777"/>
      <c r="V502" s="777"/>
      <c r="W502" s="777"/>
      <c r="X502" s="777"/>
      <c r="Y502" s="778"/>
      <c r="Z502" s="710"/>
      <c r="AA502" s="711"/>
      <c r="AB502" s="712"/>
      <c r="AD502" s="182"/>
    </row>
    <row r="503" spans="2:30" s="175" customFormat="1" ht="12" customHeight="1" thickBot="1" x14ac:dyDescent="0.25"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4"/>
      <c r="S503" s="185"/>
      <c r="T503" s="186"/>
      <c r="U503" s="187"/>
      <c r="V503" s="188"/>
      <c r="W503" s="188"/>
      <c r="X503" s="183"/>
      <c r="Y503" s="183"/>
      <c r="Z503" s="183"/>
      <c r="AA503" s="183"/>
      <c r="AB503" s="183"/>
      <c r="AD503" s="182"/>
    </row>
    <row r="504" spans="2:30" s="175" customFormat="1" ht="12" customHeight="1" thickBot="1" x14ac:dyDescent="0.25">
      <c r="B504" s="781" t="s">
        <v>27</v>
      </c>
      <c r="C504" s="782"/>
      <c r="D504" s="782"/>
      <c r="E504" s="783"/>
      <c r="F504" s="322" t="s">
        <v>26</v>
      </c>
      <c r="G504" s="713" t="s">
        <v>44</v>
      </c>
      <c r="H504" s="714"/>
      <c r="I504" s="714"/>
      <c r="J504" s="714"/>
      <c r="K504" s="714"/>
      <c r="L504" s="714"/>
      <c r="M504" s="713" t="s">
        <v>106</v>
      </c>
      <c r="N504" s="715"/>
      <c r="O504" s="713" t="s">
        <v>110</v>
      </c>
      <c r="P504" s="714"/>
      <c r="Q504" s="715"/>
      <c r="R504" s="784" t="s">
        <v>108</v>
      </c>
      <c r="S504" s="785"/>
      <c r="T504" s="785"/>
      <c r="U504" s="785"/>
      <c r="V504" s="785"/>
      <c r="W504" s="785"/>
      <c r="X504" s="785"/>
      <c r="Y504" s="786"/>
      <c r="Z504" s="713" t="s">
        <v>23</v>
      </c>
      <c r="AA504" s="714"/>
      <c r="AB504" s="715"/>
      <c r="AD504" s="182"/>
    </row>
    <row r="505" spans="2:30" s="175" customFormat="1" ht="12" customHeight="1" thickBot="1" x14ac:dyDescent="0.25">
      <c r="B505" s="189" t="s">
        <v>13</v>
      </c>
      <c r="C505" s="190" t="s">
        <v>22</v>
      </c>
      <c r="D505" s="191" t="s">
        <v>22</v>
      </c>
      <c r="E505" s="190" t="s">
        <v>21</v>
      </c>
      <c r="F505" s="198" t="s">
        <v>20</v>
      </c>
      <c r="G505" s="716"/>
      <c r="H505" s="717"/>
      <c r="I505" s="717"/>
      <c r="J505" s="717"/>
      <c r="K505" s="717"/>
      <c r="L505" s="717"/>
      <c r="M505" s="716" t="s">
        <v>107</v>
      </c>
      <c r="N505" s="718"/>
      <c r="O505" s="716" t="s">
        <v>111</v>
      </c>
      <c r="P505" s="717"/>
      <c r="Q505" s="718"/>
      <c r="R505" s="787" t="s">
        <v>112</v>
      </c>
      <c r="S505" s="788"/>
      <c r="T505" s="788"/>
      <c r="U505" s="788"/>
      <c r="V505" s="789"/>
      <c r="W505" s="790" t="s">
        <v>109</v>
      </c>
      <c r="X505" s="791"/>
      <c r="Y505" s="792"/>
      <c r="Z505" s="716" t="s">
        <v>17</v>
      </c>
      <c r="AA505" s="717"/>
      <c r="AB505" s="718"/>
      <c r="AD505" s="182"/>
    </row>
    <row r="506" spans="2:30" s="175" customFormat="1" ht="12" customHeight="1" thickBot="1" x14ac:dyDescent="0.25">
      <c r="B506" s="189">
        <v>2021</v>
      </c>
      <c r="C506" s="199" t="s">
        <v>16</v>
      </c>
      <c r="D506" s="200" t="s">
        <v>15</v>
      </c>
      <c r="E506" s="190" t="s">
        <v>14</v>
      </c>
      <c r="F506" s="238" t="s">
        <v>14</v>
      </c>
      <c r="G506" s="734" t="s">
        <v>33</v>
      </c>
      <c r="H506" s="734"/>
      <c r="I506" s="734" t="s">
        <v>12</v>
      </c>
      <c r="J506" s="734"/>
      <c r="K506" s="734" t="s">
        <v>11</v>
      </c>
      <c r="L506" s="735"/>
      <c r="M506" s="321" t="s">
        <v>41</v>
      </c>
      <c r="N506" s="239" t="s">
        <v>9</v>
      </c>
      <c r="O506" s="192" t="s">
        <v>37</v>
      </c>
      <c r="P506" s="240" t="s">
        <v>8</v>
      </c>
      <c r="Q506" s="193" t="s">
        <v>7</v>
      </c>
      <c r="R506" s="192" t="s">
        <v>99</v>
      </c>
      <c r="S506" s="241" t="s">
        <v>100</v>
      </c>
      <c r="T506" s="241" t="s">
        <v>48</v>
      </c>
      <c r="U506" s="241" t="s">
        <v>104</v>
      </c>
      <c r="V506" s="239" t="s">
        <v>101</v>
      </c>
      <c r="W506" s="238" t="s">
        <v>37</v>
      </c>
      <c r="X506" s="319" t="s">
        <v>8</v>
      </c>
      <c r="Y506" s="242" t="s">
        <v>7</v>
      </c>
      <c r="Z506" s="238" t="s">
        <v>8</v>
      </c>
      <c r="AA506" s="319" t="s">
        <v>7</v>
      </c>
      <c r="AB506" s="242" t="s">
        <v>6</v>
      </c>
      <c r="AD506" s="182"/>
    </row>
    <row r="507" spans="2:30" s="175" customFormat="1" ht="12" customHeight="1" x14ac:dyDescent="0.2">
      <c r="B507" s="194">
        <v>44220</v>
      </c>
      <c r="C507" s="202">
        <v>0.53125</v>
      </c>
      <c r="D507" s="202">
        <v>0.56180555555555556</v>
      </c>
      <c r="E507" s="203">
        <v>3</v>
      </c>
      <c r="F507" s="320">
        <v>120326</v>
      </c>
      <c r="G507" s="701" t="s">
        <v>335</v>
      </c>
      <c r="H507" s="701"/>
      <c r="I507" s="701" t="s">
        <v>370</v>
      </c>
      <c r="J507" s="701"/>
      <c r="K507" s="702" t="s">
        <v>371</v>
      </c>
      <c r="L507" s="703"/>
      <c r="M507" s="230">
        <v>33</v>
      </c>
      <c r="N507" s="231" t="s">
        <v>32</v>
      </c>
      <c r="O507" s="244">
        <v>13600</v>
      </c>
      <c r="P507" s="219">
        <f t="shared" ref="P507:P518" si="277">+O507/2.2</f>
        <v>6181.8181818181811</v>
      </c>
      <c r="Q507" s="233">
        <f>+P507/1000</f>
        <v>6.1818181818181808</v>
      </c>
      <c r="R507" s="232">
        <v>11166</v>
      </c>
      <c r="S507" s="234">
        <v>1000</v>
      </c>
      <c r="T507" s="234"/>
      <c r="U507" s="234"/>
      <c r="V507" s="235"/>
      <c r="W507" s="243">
        <f t="shared" ref="W507:W518" si="278">+V507+U507+T507+S507+R507</f>
        <v>12166</v>
      </c>
      <c r="X507" s="207">
        <f t="shared" ref="X507:X518" si="279">+W507/2.2</f>
        <v>5530</v>
      </c>
      <c r="Y507" s="233">
        <f t="shared" ref="Y507:Y518" si="280">+X507/1000</f>
        <v>5.53</v>
      </c>
      <c r="Z507" s="236">
        <f t="shared" ref="Z507:Z518" si="281">+X507-P507</f>
        <v>-651.81818181818107</v>
      </c>
      <c r="AA507" s="220">
        <f t="shared" ref="AA507:AA518" si="282">+Y507-Q507</f>
        <v>-0.65181818181818052</v>
      </c>
      <c r="AB507" s="237">
        <f t="shared" ref="AB507:AB518" si="283">+AA507/Q507</f>
        <v>-0.10544117647058804</v>
      </c>
      <c r="AD507" s="182"/>
    </row>
    <row r="508" spans="2:30" s="175" customFormat="1" ht="12" customHeight="1" x14ac:dyDescent="0.2">
      <c r="B508" s="194">
        <v>44220</v>
      </c>
      <c r="C508" s="195">
        <v>0.53888888888888886</v>
      </c>
      <c r="D508" s="195">
        <v>0.66805555555555562</v>
      </c>
      <c r="E508" s="258">
        <v>3</v>
      </c>
      <c r="F508" s="317">
        <v>26389</v>
      </c>
      <c r="G508" s="701" t="s">
        <v>397</v>
      </c>
      <c r="H508" s="701"/>
      <c r="I508" s="701" t="s">
        <v>432</v>
      </c>
      <c r="J508" s="701"/>
      <c r="K508" s="702" t="s">
        <v>433</v>
      </c>
      <c r="L508" s="703"/>
      <c r="M508" s="281">
        <v>94</v>
      </c>
      <c r="N508" s="282" t="s">
        <v>115</v>
      </c>
      <c r="O508" s="244">
        <v>38984</v>
      </c>
      <c r="P508" s="207">
        <f t="shared" si="277"/>
        <v>17720</v>
      </c>
      <c r="Q508" s="208">
        <f>+P508/1000</f>
        <v>17.72</v>
      </c>
      <c r="R508" s="204">
        <v>35534</v>
      </c>
      <c r="S508" s="205">
        <v>3000</v>
      </c>
      <c r="T508" s="205"/>
      <c r="U508" s="205"/>
      <c r="V508" s="206">
        <v>450</v>
      </c>
      <c r="W508" s="244">
        <f t="shared" si="278"/>
        <v>38984</v>
      </c>
      <c r="X508" s="207">
        <f t="shared" si="279"/>
        <v>17720</v>
      </c>
      <c r="Y508" s="208">
        <f t="shared" si="280"/>
        <v>17.72</v>
      </c>
      <c r="Z508" s="209">
        <f t="shared" si="281"/>
        <v>0</v>
      </c>
      <c r="AA508" s="210">
        <f t="shared" si="282"/>
        <v>0</v>
      </c>
      <c r="AB508" s="211">
        <f t="shared" si="283"/>
        <v>0</v>
      </c>
      <c r="AD508" s="182"/>
    </row>
    <row r="509" spans="2:30" s="175" customFormat="1" ht="12" customHeight="1" x14ac:dyDescent="0.2">
      <c r="B509" s="194">
        <v>44220</v>
      </c>
      <c r="C509" s="195">
        <v>0.57430555555555551</v>
      </c>
      <c r="D509" s="195">
        <v>0.66597222222222219</v>
      </c>
      <c r="E509" s="258">
        <v>4</v>
      </c>
      <c r="F509" s="317">
        <v>349571</v>
      </c>
      <c r="G509" s="701" t="s">
        <v>237</v>
      </c>
      <c r="H509" s="701"/>
      <c r="I509" s="701" t="s">
        <v>238</v>
      </c>
      <c r="J509" s="701"/>
      <c r="K509" s="702" t="s">
        <v>412</v>
      </c>
      <c r="L509" s="703"/>
      <c r="M509" s="281">
        <v>60</v>
      </c>
      <c r="N509" s="282" t="s">
        <v>52</v>
      </c>
      <c r="O509" s="244">
        <v>12650</v>
      </c>
      <c r="P509" s="207">
        <f t="shared" si="277"/>
        <v>5749.9999999999991</v>
      </c>
      <c r="Q509" s="208">
        <f>+P509/1000</f>
        <v>5.7499999999999991</v>
      </c>
      <c r="R509" s="204">
        <v>11834</v>
      </c>
      <c r="S509" s="205">
        <v>170</v>
      </c>
      <c r="T509" s="205">
        <v>600</v>
      </c>
      <c r="U509" s="205"/>
      <c r="V509" s="206">
        <v>200</v>
      </c>
      <c r="W509" s="244">
        <f t="shared" si="278"/>
        <v>12804</v>
      </c>
      <c r="X509" s="207">
        <f t="shared" si="279"/>
        <v>5819.9999999999991</v>
      </c>
      <c r="Y509" s="208">
        <f t="shared" si="280"/>
        <v>5.8199999999999994</v>
      </c>
      <c r="Z509" s="209">
        <f t="shared" si="281"/>
        <v>70</v>
      </c>
      <c r="AA509" s="210">
        <f t="shared" si="282"/>
        <v>7.0000000000000284E-2</v>
      </c>
      <c r="AB509" s="211">
        <f t="shared" si="283"/>
        <v>1.2173913043478313E-2</v>
      </c>
      <c r="AD509" s="182"/>
    </row>
    <row r="510" spans="2:30" s="175" customFormat="1" ht="12" customHeight="1" x14ac:dyDescent="0.2">
      <c r="B510" s="194">
        <v>44220</v>
      </c>
      <c r="C510" s="195">
        <v>0.65694444444444444</v>
      </c>
      <c r="D510" s="195">
        <v>0.67152777777777783</v>
      </c>
      <c r="E510" s="258">
        <v>3</v>
      </c>
      <c r="F510" s="317">
        <v>26390</v>
      </c>
      <c r="G510" s="701" t="s">
        <v>181</v>
      </c>
      <c r="H510" s="701"/>
      <c r="I510" s="701" t="s">
        <v>182</v>
      </c>
      <c r="J510" s="701"/>
      <c r="K510" s="702" t="s">
        <v>183</v>
      </c>
      <c r="L510" s="703"/>
      <c r="M510" s="212">
        <v>35</v>
      </c>
      <c r="N510" s="213" t="s">
        <v>32</v>
      </c>
      <c r="O510" s="244">
        <v>8976</v>
      </c>
      <c r="P510" s="207">
        <f t="shared" si="277"/>
        <v>4079.9999999999995</v>
      </c>
      <c r="Q510" s="208">
        <f>+P510/1000</f>
        <v>4.0799999999999992</v>
      </c>
      <c r="R510" s="204">
        <v>8876</v>
      </c>
      <c r="S510" s="205"/>
      <c r="T510" s="205"/>
      <c r="U510" s="205"/>
      <c r="V510" s="206">
        <v>100</v>
      </c>
      <c r="W510" s="244">
        <f t="shared" si="278"/>
        <v>8976</v>
      </c>
      <c r="X510" s="207">
        <f t="shared" si="279"/>
        <v>4079.9999999999995</v>
      </c>
      <c r="Y510" s="208">
        <f t="shared" si="280"/>
        <v>4.0799999999999992</v>
      </c>
      <c r="Z510" s="209">
        <f t="shared" si="281"/>
        <v>0</v>
      </c>
      <c r="AA510" s="210">
        <f t="shared" si="282"/>
        <v>0</v>
      </c>
      <c r="AB510" s="211">
        <f t="shared" si="283"/>
        <v>0</v>
      </c>
      <c r="AD510" s="182"/>
    </row>
    <row r="511" spans="2:30" s="175" customFormat="1" ht="12" customHeight="1" x14ac:dyDescent="0.2">
      <c r="B511" s="194">
        <v>44220</v>
      </c>
      <c r="C511" s="195">
        <v>0.65763888888888888</v>
      </c>
      <c r="D511" s="195">
        <v>0.70694444444444438</v>
      </c>
      <c r="E511" s="258">
        <v>4</v>
      </c>
      <c r="F511" s="317">
        <v>3483</v>
      </c>
      <c r="G511" s="701" t="s">
        <v>364</v>
      </c>
      <c r="H511" s="701"/>
      <c r="I511" s="701" t="s">
        <v>569</v>
      </c>
      <c r="J511" s="701"/>
      <c r="K511" s="702" t="s">
        <v>570</v>
      </c>
      <c r="L511" s="703"/>
      <c r="M511" s="212">
        <v>38</v>
      </c>
      <c r="N511" s="213" t="s">
        <v>32</v>
      </c>
      <c r="O511" s="244">
        <v>8848</v>
      </c>
      <c r="P511" s="207">
        <f t="shared" si="277"/>
        <v>4021.8181818181815</v>
      </c>
      <c r="Q511" s="208">
        <f t="shared" ref="Q511:Q518" si="284">+P511/1000</f>
        <v>4.0218181818181815</v>
      </c>
      <c r="R511" s="204">
        <v>5972</v>
      </c>
      <c r="S511" s="205">
        <v>2742</v>
      </c>
      <c r="T511" s="205">
        <v>134</v>
      </c>
      <c r="U511" s="205"/>
      <c r="V511" s="206">
        <v>920</v>
      </c>
      <c r="W511" s="244">
        <f t="shared" si="278"/>
        <v>9768</v>
      </c>
      <c r="X511" s="207">
        <f t="shared" si="279"/>
        <v>4440</v>
      </c>
      <c r="Y511" s="208">
        <f t="shared" si="280"/>
        <v>4.4400000000000004</v>
      </c>
      <c r="Z511" s="209">
        <f t="shared" si="281"/>
        <v>418.18181818181847</v>
      </c>
      <c r="AA511" s="210">
        <f t="shared" si="282"/>
        <v>0.41818181818181888</v>
      </c>
      <c r="AB511" s="211">
        <f t="shared" si="283"/>
        <v>0.10397830018083201</v>
      </c>
      <c r="AD511" s="182"/>
    </row>
    <row r="512" spans="2:30" s="175" customFormat="1" ht="12" customHeight="1" x14ac:dyDescent="0.2">
      <c r="B512" s="194">
        <v>44220</v>
      </c>
      <c r="C512" s="195">
        <v>0.6743055555555556</v>
      </c>
      <c r="D512" s="195">
        <v>0.70416666666666661</v>
      </c>
      <c r="E512" s="258">
        <v>3</v>
      </c>
      <c r="F512" s="317">
        <v>120332</v>
      </c>
      <c r="G512" s="701" t="s">
        <v>335</v>
      </c>
      <c r="H512" s="701"/>
      <c r="I512" s="701" t="s">
        <v>571</v>
      </c>
      <c r="J512" s="701"/>
      <c r="K512" s="702" t="s">
        <v>149</v>
      </c>
      <c r="L512" s="703"/>
      <c r="M512" s="281">
        <v>56</v>
      </c>
      <c r="N512" s="282" t="s">
        <v>52</v>
      </c>
      <c r="O512" s="244">
        <v>12000</v>
      </c>
      <c r="P512" s="207">
        <f t="shared" si="277"/>
        <v>5454.545454545454</v>
      </c>
      <c r="Q512" s="208">
        <f t="shared" si="284"/>
        <v>5.4545454545454541</v>
      </c>
      <c r="R512" s="204">
        <v>6328</v>
      </c>
      <c r="S512" s="205">
        <v>3000</v>
      </c>
      <c r="T512" s="205"/>
      <c r="U512" s="205"/>
      <c r="V512" s="206"/>
      <c r="W512" s="244">
        <f t="shared" si="278"/>
        <v>9328</v>
      </c>
      <c r="X512" s="207">
        <f t="shared" si="279"/>
        <v>4240</v>
      </c>
      <c r="Y512" s="208">
        <f t="shared" si="280"/>
        <v>4.24</v>
      </c>
      <c r="Z512" s="209">
        <f t="shared" si="281"/>
        <v>-1214.545454545454</v>
      </c>
      <c r="AA512" s="210">
        <f t="shared" si="282"/>
        <v>-1.2145454545454539</v>
      </c>
      <c r="AB512" s="211">
        <f t="shared" si="283"/>
        <v>-0.22266666666666657</v>
      </c>
      <c r="AD512" s="182"/>
    </row>
    <row r="513" spans="2:30" s="175" customFormat="1" ht="12" customHeight="1" x14ac:dyDescent="0.2">
      <c r="B513" s="194">
        <v>44220</v>
      </c>
      <c r="C513" s="195">
        <v>0.70624999999999993</v>
      </c>
      <c r="D513" s="195">
        <v>0.76388888888888884</v>
      </c>
      <c r="E513" s="258">
        <v>4</v>
      </c>
      <c r="F513" s="351">
        <v>26392</v>
      </c>
      <c r="G513" s="701" t="s">
        <v>491</v>
      </c>
      <c r="H513" s="701"/>
      <c r="I513" s="701" t="s">
        <v>320</v>
      </c>
      <c r="J513" s="701"/>
      <c r="K513" s="702" t="s">
        <v>235</v>
      </c>
      <c r="L513" s="703"/>
      <c r="M513" s="212">
        <v>34</v>
      </c>
      <c r="N513" s="213" t="s">
        <v>32</v>
      </c>
      <c r="O513" s="244">
        <v>11286</v>
      </c>
      <c r="P513" s="207">
        <f t="shared" ref="P513" si="285">+O513/2.2</f>
        <v>5130</v>
      </c>
      <c r="Q513" s="208">
        <f t="shared" ref="Q513" si="286">+P513/1000</f>
        <v>5.13</v>
      </c>
      <c r="R513" s="204">
        <v>11186</v>
      </c>
      <c r="S513" s="205"/>
      <c r="T513" s="205"/>
      <c r="U513" s="205"/>
      <c r="V513" s="206">
        <v>100</v>
      </c>
      <c r="W513" s="244">
        <f t="shared" ref="W513" si="287">+V513+U513+T513+S513+R513</f>
        <v>11286</v>
      </c>
      <c r="X513" s="207">
        <f t="shared" ref="X513" si="288">+W513/2.2</f>
        <v>5130</v>
      </c>
      <c r="Y513" s="208">
        <f t="shared" ref="Y513" si="289">+X513/1000</f>
        <v>5.13</v>
      </c>
      <c r="Z513" s="209">
        <f t="shared" ref="Z513" si="290">+X513-P513</f>
        <v>0</v>
      </c>
      <c r="AA513" s="210">
        <f t="shared" ref="AA513" si="291">+Y513-Q513</f>
        <v>0</v>
      </c>
      <c r="AB513" s="211">
        <f t="shared" ref="AB513" si="292">+AA513/Q513</f>
        <v>0</v>
      </c>
      <c r="AD513" s="182"/>
    </row>
    <row r="514" spans="2:30" s="175" customFormat="1" ht="12" customHeight="1" x14ac:dyDescent="0.2">
      <c r="B514" s="194">
        <v>44220</v>
      </c>
      <c r="C514" s="195">
        <v>0.72083333333333333</v>
      </c>
      <c r="D514" s="195">
        <v>0.78680555555555554</v>
      </c>
      <c r="E514" s="258">
        <v>4</v>
      </c>
      <c r="F514" s="317">
        <v>3484</v>
      </c>
      <c r="G514" s="701" t="s">
        <v>364</v>
      </c>
      <c r="H514" s="701"/>
      <c r="I514" s="701" t="s">
        <v>231</v>
      </c>
      <c r="J514" s="701"/>
      <c r="K514" s="702" t="s">
        <v>232</v>
      </c>
      <c r="L514" s="703"/>
      <c r="M514" s="212">
        <v>37</v>
      </c>
      <c r="N514" s="213" t="s">
        <v>32</v>
      </c>
      <c r="O514" s="244">
        <v>11297</v>
      </c>
      <c r="P514" s="207">
        <f t="shared" si="277"/>
        <v>5135</v>
      </c>
      <c r="Q514" s="208">
        <f t="shared" si="284"/>
        <v>5.1349999999999998</v>
      </c>
      <c r="R514" s="204">
        <v>9814</v>
      </c>
      <c r="S514" s="205">
        <v>1401</v>
      </c>
      <c r="T514" s="205">
        <v>82</v>
      </c>
      <c r="U514" s="205"/>
      <c r="V514" s="206"/>
      <c r="W514" s="244">
        <f t="shared" si="278"/>
        <v>11297</v>
      </c>
      <c r="X514" s="691">
        <f>+(W514+W515)/2.2</f>
        <v>6839.9999999999991</v>
      </c>
      <c r="Y514" s="693">
        <f>+X514/1000</f>
        <v>6.839999999999999</v>
      </c>
      <c r="Z514" s="695">
        <f>+X514-P514-P515</f>
        <v>0</v>
      </c>
      <c r="AA514" s="697">
        <f>+Y514-Q514-Q515</f>
        <v>0</v>
      </c>
      <c r="AB514" s="699">
        <f>+AA514/SUM(Q514:Q515)</f>
        <v>0</v>
      </c>
      <c r="AD514" s="182"/>
    </row>
    <row r="515" spans="2:30" s="175" customFormat="1" ht="12" customHeight="1" x14ac:dyDescent="0.2">
      <c r="B515" s="194">
        <v>44220</v>
      </c>
      <c r="C515" s="195">
        <v>0.72083333333333333</v>
      </c>
      <c r="D515" s="195">
        <v>0.78680555555555554</v>
      </c>
      <c r="E515" s="258">
        <v>4</v>
      </c>
      <c r="F515" s="317">
        <v>26393</v>
      </c>
      <c r="G515" s="701" t="s">
        <v>50</v>
      </c>
      <c r="H515" s="701"/>
      <c r="I515" s="701" t="s">
        <v>231</v>
      </c>
      <c r="J515" s="701"/>
      <c r="K515" s="702" t="s">
        <v>232</v>
      </c>
      <c r="L515" s="703"/>
      <c r="M515" s="212">
        <v>35</v>
      </c>
      <c r="N515" s="213" t="s">
        <v>32</v>
      </c>
      <c r="O515" s="244">
        <v>3751</v>
      </c>
      <c r="P515" s="207">
        <f t="shared" si="277"/>
        <v>1704.9999999999998</v>
      </c>
      <c r="Q515" s="208">
        <f t="shared" si="284"/>
        <v>1.7049999999999998</v>
      </c>
      <c r="R515" s="204">
        <v>3751</v>
      </c>
      <c r="S515" s="205"/>
      <c r="T515" s="205"/>
      <c r="U515" s="205"/>
      <c r="V515" s="206"/>
      <c r="W515" s="244">
        <f t="shared" si="278"/>
        <v>3751</v>
      </c>
      <c r="X515" s="692"/>
      <c r="Y515" s="694"/>
      <c r="Z515" s="696"/>
      <c r="AA515" s="698"/>
      <c r="AB515" s="700"/>
      <c r="AD515" s="182"/>
    </row>
    <row r="516" spans="2:30" s="175" customFormat="1" ht="12" customHeight="1" x14ac:dyDescent="0.2">
      <c r="B516" s="194">
        <v>44220</v>
      </c>
      <c r="C516" s="195">
        <v>0.80972222222222223</v>
      </c>
      <c r="D516" s="195">
        <v>0.87152777777777779</v>
      </c>
      <c r="E516" s="258">
        <v>3</v>
      </c>
      <c r="F516" s="317">
        <v>120330</v>
      </c>
      <c r="G516" s="701" t="s">
        <v>335</v>
      </c>
      <c r="H516" s="701"/>
      <c r="I516" s="701" t="s">
        <v>152</v>
      </c>
      <c r="J516" s="701"/>
      <c r="K516" s="702" t="s">
        <v>572</v>
      </c>
      <c r="L516" s="703"/>
      <c r="M516" s="212">
        <v>32</v>
      </c>
      <c r="N516" s="213" t="s">
        <v>32</v>
      </c>
      <c r="O516" s="244">
        <v>14400</v>
      </c>
      <c r="P516" s="207">
        <f t="shared" si="277"/>
        <v>6545.454545454545</v>
      </c>
      <c r="Q516" s="208">
        <f t="shared" si="284"/>
        <v>6.545454545454545</v>
      </c>
      <c r="R516" s="204">
        <v>13040</v>
      </c>
      <c r="S516" s="205">
        <v>500</v>
      </c>
      <c r="T516" s="205"/>
      <c r="U516" s="205"/>
      <c r="V516" s="206">
        <v>100</v>
      </c>
      <c r="W516" s="244">
        <f t="shared" si="278"/>
        <v>13640</v>
      </c>
      <c r="X516" s="207">
        <f t="shared" si="279"/>
        <v>6199.9999999999991</v>
      </c>
      <c r="Y516" s="208">
        <f t="shared" si="280"/>
        <v>6.1999999999999993</v>
      </c>
      <c r="Z516" s="209">
        <f t="shared" si="281"/>
        <v>-345.45454545454595</v>
      </c>
      <c r="AA516" s="210">
        <f t="shared" si="282"/>
        <v>-0.34545454545454568</v>
      </c>
      <c r="AB516" s="211">
        <f t="shared" si="283"/>
        <v>-5.2777777777777819E-2</v>
      </c>
      <c r="AD516" s="182"/>
    </row>
    <row r="517" spans="2:30" s="175" customFormat="1" ht="12" customHeight="1" x14ac:dyDescent="0.2">
      <c r="B517" s="194">
        <v>44220</v>
      </c>
      <c r="C517" s="195">
        <v>0.96250000000000002</v>
      </c>
      <c r="D517" s="195">
        <v>1.3888888888888888E-2</v>
      </c>
      <c r="E517" s="258">
        <v>3</v>
      </c>
      <c r="F517" s="317">
        <v>120327</v>
      </c>
      <c r="G517" s="701" t="s">
        <v>335</v>
      </c>
      <c r="H517" s="701"/>
      <c r="I517" s="701" t="s">
        <v>370</v>
      </c>
      <c r="J517" s="701"/>
      <c r="K517" s="702" t="s">
        <v>371</v>
      </c>
      <c r="L517" s="703"/>
      <c r="M517" s="212">
        <v>26</v>
      </c>
      <c r="N517" s="213" t="s">
        <v>32</v>
      </c>
      <c r="O517" s="244">
        <v>14200</v>
      </c>
      <c r="P517" s="207">
        <f t="shared" si="277"/>
        <v>6454.545454545454</v>
      </c>
      <c r="Q517" s="208">
        <f t="shared" si="284"/>
        <v>6.4545454545454541</v>
      </c>
      <c r="R517" s="204">
        <v>10434</v>
      </c>
      <c r="S517" s="205"/>
      <c r="T517" s="205">
        <v>1600</v>
      </c>
      <c r="U517" s="205"/>
      <c r="V517" s="206"/>
      <c r="W517" s="244">
        <f t="shared" si="278"/>
        <v>12034</v>
      </c>
      <c r="X517" s="207">
        <f t="shared" si="279"/>
        <v>5470</v>
      </c>
      <c r="Y517" s="208">
        <f t="shared" si="280"/>
        <v>5.47</v>
      </c>
      <c r="Z517" s="209">
        <f t="shared" si="281"/>
        <v>-984.54545454545405</v>
      </c>
      <c r="AA517" s="210">
        <f t="shared" si="282"/>
        <v>-0.98454545454545439</v>
      </c>
      <c r="AB517" s="211">
        <f t="shared" si="283"/>
        <v>-0.15253521126760561</v>
      </c>
      <c r="AD517" s="182"/>
    </row>
    <row r="518" spans="2:30" s="175" customFormat="1" ht="12" customHeight="1" x14ac:dyDescent="0.25">
      <c r="B518" s="194">
        <v>44221</v>
      </c>
      <c r="C518" s="195">
        <v>0.12986111111111112</v>
      </c>
      <c r="D518" s="195">
        <v>0.16180555555555556</v>
      </c>
      <c r="E518" s="258">
        <v>3</v>
      </c>
      <c r="F518" s="317">
        <v>120333</v>
      </c>
      <c r="G518" s="701" t="s">
        <v>335</v>
      </c>
      <c r="H518" s="701"/>
      <c r="I518" s="701" t="s">
        <v>571</v>
      </c>
      <c r="J518" s="701"/>
      <c r="K518" s="702" t="s">
        <v>149</v>
      </c>
      <c r="L518" s="703"/>
      <c r="M518" s="212">
        <v>29</v>
      </c>
      <c r="N518" s="213" t="s">
        <v>32</v>
      </c>
      <c r="O518" s="244">
        <v>12600</v>
      </c>
      <c r="P518" s="207">
        <f t="shared" si="277"/>
        <v>5727.272727272727</v>
      </c>
      <c r="Q518" s="208">
        <f t="shared" si="284"/>
        <v>5.7272727272727266</v>
      </c>
      <c r="R518" s="204">
        <v>10856</v>
      </c>
      <c r="S518" s="205"/>
      <c r="T518" s="205"/>
      <c r="U518" s="205"/>
      <c r="V518" s="206">
        <v>100</v>
      </c>
      <c r="W518" s="204">
        <f t="shared" si="278"/>
        <v>10956</v>
      </c>
      <c r="X518" s="207">
        <f t="shared" si="279"/>
        <v>4980</v>
      </c>
      <c r="Y518" s="208">
        <f t="shared" si="280"/>
        <v>4.9800000000000004</v>
      </c>
      <c r="Z518" s="209">
        <f t="shared" si="281"/>
        <v>-747.27272727272702</v>
      </c>
      <c r="AA518" s="210">
        <f t="shared" si="282"/>
        <v>-0.7472727272727262</v>
      </c>
      <c r="AB518" s="211">
        <f t="shared" si="283"/>
        <v>-0.1304761904761903</v>
      </c>
    </row>
    <row r="519" spans="2:30" s="175" customFormat="1" ht="12" customHeight="1" thickBot="1" x14ac:dyDescent="0.3">
      <c r="B519" s="214"/>
      <c r="C519" s="215"/>
      <c r="D519" s="215"/>
      <c r="E519" s="216"/>
      <c r="F519" s="318"/>
      <c r="G519" s="759"/>
      <c r="H519" s="759"/>
      <c r="I519" s="759"/>
      <c r="J519" s="759"/>
      <c r="K519" s="744"/>
      <c r="L519" s="745"/>
      <c r="M519" s="217"/>
      <c r="N519" s="218"/>
      <c r="O519" s="222"/>
      <c r="P519" s="223"/>
      <c r="Q519" s="224"/>
      <c r="R519" s="222"/>
      <c r="S519" s="225"/>
      <c r="T519" s="225"/>
      <c r="U519" s="225"/>
      <c r="V519" s="226"/>
      <c r="W519" s="222"/>
      <c r="X519" s="207"/>
      <c r="Y519" s="224"/>
      <c r="Z519" s="227"/>
      <c r="AA519" s="228"/>
      <c r="AB519" s="229"/>
    </row>
    <row r="520" spans="2:30" s="175" customFormat="1" ht="12" customHeight="1" x14ac:dyDescent="0.25">
      <c r="B520" s="736" t="s">
        <v>113</v>
      </c>
      <c r="C520" s="737"/>
      <c r="D520" s="737"/>
      <c r="E520" s="737"/>
      <c r="F520" s="737"/>
      <c r="G520" s="737"/>
      <c r="H520" s="737"/>
      <c r="I520" s="737"/>
      <c r="J520" s="737"/>
      <c r="K520" s="737"/>
      <c r="L520" s="737"/>
      <c r="M520" s="737"/>
      <c r="N520" s="738"/>
      <c r="O520" s="723">
        <f t="shared" ref="O520:AA520" si="293">SUM(O507:O519)</f>
        <v>162592</v>
      </c>
      <c r="P520" s="742">
        <f t="shared" si="293"/>
        <v>73905.45454545453</v>
      </c>
      <c r="Q520" s="721">
        <f t="shared" si="293"/>
        <v>73.905454545454546</v>
      </c>
      <c r="R520" s="723">
        <f t="shared" si="293"/>
        <v>138791</v>
      </c>
      <c r="S520" s="719">
        <f t="shared" si="293"/>
        <v>11813</v>
      </c>
      <c r="T520" s="719">
        <f t="shared" si="293"/>
        <v>2416</v>
      </c>
      <c r="U520" s="719">
        <f t="shared" si="293"/>
        <v>0</v>
      </c>
      <c r="V520" s="721">
        <f t="shared" si="293"/>
        <v>1970</v>
      </c>
      <c r="W520" s="723">
        <f t="shared" si="293"/>
        <v>154990</v>
      </c>
      <c r="X520" s="742">
        <f t="shared" si="293"/>
        <v>70450</v>
      </c>
      <c r="Y520" s="743">
        <f t="shared" si="293"/>
        <v>70.45</v>
      </c>
      <c r="Z520" s="729">
        <f t="shared" si="293"/>
        <v>-3455.4545454545437</v>
      </c>
      <c r="AA520" s="731">
        <f t="shared" si="293"/>
        <v>-3.4554545454545416</v>
      </c>
      <c r="AB520" s="804">
        <f>+AA520/Q520</f>
        <v>-4.6755067900019626E-2</v>
      </c>
    </row>
    <row r="521" spans="2:30" s="175" customFormat="1" ht="12" customHeight="1" thickBot="1" x14ac:dyDescent="0.3">
      <c r="B521" s="739"/>
      <c r="C521" s="740"/>
      <c r="D521" s="740"/>
      <c r="E521" s="740"/>
      <c r="F521" s="740"/>
      <c r="G521" s="740"/>
      <c r="H521" s="740"/>
      <c r="I521" s="740"/>
      <c r="J521" s="740"/>
      <c r="K521" s="740"/>
      <c r="L521" s="740"/>
      <c r="M521" s="740"/>
      <c r="N521" s="741"/>
      <c r="O521" s="724"/>
      <c r="P521" s="720"/>
      <c r="Q521" s="722"/>
      <c r="R521" s="724"/>
      <c r="S521" s="720"/>
      <c r="T521" s="720"/>
      <c r="U521" s="720"/>
      <c r="V521" s="722"/>
      <c r="W521" s="724"/>
      <c r="X521" s="720"/>
      <c r="Y521" s="722"/>
      <c r="Z521" s="730"/>
      <c r="AA521" s="803"/>
      <c r="AB521" s="805"/>
    </row>
    <row r="522" spans="2:30" s="175" customFormat="1" ht="12" customHeight="1" thickBot="1" x14ac:dyDescent="0.3">
      <c r="B522" s="196"/>
      <c r="C522" s="196"/>
      <c r="D522" s="196"/>
      <c r="E522" s="196"/>
      <c r="F522" s="196"/>
      <c r="G522" s="196"/>
      <c r="H522" s="196"/>
      <c r="I522" s="183"/>
      <c r="J522" s="183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  <c r="AB522" s="221"/>
    </row>
    <row r="523" spans="2:30" s="175" customFormat="1" ht="12" customHeight="1" x14ac:dyDescent="0.25">
      <c r="B523" s="746" t="s">
        <v>114</v>
      </c>
      <c r="C523" s="747"/>
      <c r="D523" s="747"/>
      <c r="E523" s="747"/>
      <c r="F523" s="747"/>
      <c r="G523" s="747"/>
      <c r="H523" s="747"/>
      <c r="I523" s="747"/>
      <c r="J523" s="747"/>
      <c r="K523" s="747"/>
      <c r="L523" s="747"/>
      <c r="M523" s="747"/>
      <c r="N523" s="748"/>
      <c r="O523" s="752">
        <f>+O520+O496</f>
        <v>4385774.4000000004</v>
      </c>
      <c r="P523" s="752"/>
      <c r="Q523" s="752">
        <f t="shared" ref="Q523:W523" si="294">+Q520+Q496</f>
        <v>1993.5338181818183</v>
      </c>
      <c r="R523" s="752">
        <f t="shared" si="294"/>
        <v>3757090.2</v>
      </c>
      <c r="S523" s="752">
        <f t="shared" si="294"/>
        <v>495753.2</v>
      </c>
      <c r="T523" s="752">
        <f t="shared" si="294"/>
        <v>20346</v>
      </c>
      <c r="U523" s="752">
        <f t="shared" si="294"/>
        <v>0</v>
      </c>
      <c r="V523" s="752">
        <f t="shared" si="294"/>
        <v>89630.6</v>
      </c>
      <c r="W523" s="752">
        <f t="shared" si="294"/>
        <v>4362820</v>
      </c>
      <c r="X523" s="754"/>
      <c r="Y523" s="756"/>
      <c r="Z523" s="754"/>
      <c r="AA523" s="756">
        <f>+AA520</f>
        <v>-3.4554545454545416</v>
      </c>
      <c r="AB523" s="757">
        <f>+AA523/Q523</f>
        <v>-1.7333312903645912E-3</v>
      </c>
    </row>
    <row r="524" spans="2:30" s="175" customFormat="1" ht="12" customHeight="1" thickBot="1" x14ac:dyDescent="0.3">
      <c r="B524" s="749"/>
      <c r="C524" s="750"/>
      <c r="D524" s="750"/>
      <c r="E524" s="750"/>
      <c r="F524" s="750"/>
      <c r="G524" s="750"/>
      <c r="H524" s="750"/>
      <c r="I524" s="750"/>
      <c r="J524" s="750"/>
      <c r="K524" s="750"/>
      <c r="L524" s="750"/>
      <c r="M524" s="750"/>
      <c r="N524" s="751"/>
      <c r="O524" s="753"/>
      <c r="P524" s="753"/>
      <c r="Q524" s="753"/>
      <c r="R524" s="753"/>
      <c r="S524" s="753"/>
      <c r="T524" s="753"/>
      <c r="U524" s="753"/>
      <c r="V524" s="753"/>
      <c r="W524" s="753"/>
      <c r="X524" s="755"/>
      <c r="Y524" s="755"/>
      <c r="Z524" s="755"/>
      <c r="AA524" s="755"/>
      <c r="AB524" s="758"/>
    </row>
    <row r="526" spans="2:30" ht="13.5" thickBot="1" x14ac:dyDescent="0.25"/>
    <row r="527" spans="2:30" s="175" customFormat="1" ht="12" customHeight="1" x14ac:dyDescent="0.25">
      <c r="B527" s="760" t="s">
        <v>31</v>
      </c>
      <c r="C527" s="761"/>
      <c r="D527" s="761"/>
      <c r="E527" s="761"/>
      <c r="F527" s="761"/>
      <c r="G527" s="259" t="s">
        <v>30</v>
      </c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764" t="s">
        <v>29</v>
      </c>
      <c r="U527" s="765"/>
      <c r="V527" s="765"/>
      <c r="W527" s="765"/>
      <c r="X527" s="765"/>
      <c r="Y527" s="766"/>
      <c r="Z527" s="704" t="s">
        <v>39</v>
      </c>
      <c r="AA527" s="705"/>
      <c r="AB527" s="706"/>
    </row>
    <row r="528" spans="2:30" s="175" customFormat="1" ht="12" customHeight="1" x14ac:dyDescent="0.2">
      <c r="B528" s="762"/>
      <c r="C528" s="763"/>
      <c r="D528" s="763"/>
      <c r="E528" s="763"/>
      <c r="F528" s="763"/>
      <c r="G528" s="767" t="s">
        <v>25</v>
      </c>
      <c r="H528" s="768"/>
      <c r="I528" s="768"/>
      <c r="J528" s="768"/>
      <c r="K528" s="768"/>
      <c r="L528" s="768"/>
      <c r="M528" s="768"/>
      <c r="N528" s="768"/>
      <c r="O528" s="768"/>
      <c r="P528" s="768"/>
      <c r="Q528" s="768"/>
      <c r="R528" s="768"/>
      <c r="S528" s="769"/>
      <c r="T528" s="773">
        <v>44221</v>
      </c>
      <c r="U528" s="774"/>
      <c r="V528" s="774"/>
      <c r="W528" s="774"/>
      <c r="X528" s="774"/>
      <c r="Y528" s="775"/>
      <c r="Z528" s="707" t="s">
        <v>40</v>
      </c>
      <c r="AA528" s="708"/>
      <c r="AB528" s="709"/>
      <c r="AD528" s="182"/>
    </row>
    <row r="529" spans="2:30" s="175" customFormat="1" ht="12" customHeight="1" thickBot="1" x14ac:dyDescent="0.25">
      <c r="B529" s="779" t="s">
        <v>28</v>
      </c>
      <c r="C529" s="780"/>
      <c r="D529" s="780"/>
      <c r="E529" s="780"/>
      <c r="F529" s="780"/>
      <c r="G529" s="770"/>
      <c r="H529" s="771"/>
      <c r="I529" s="771"/>
      <c r="J529" s="771"/>
      <c r="K529" s="771"/>
      <c r="L529" s="771"/>
      <c r="M529" s="771"/>
      <c r="N529" s="771"/>
      <c r="O529" s="771"/>
      <c r="P529" s="771"/>
      <c r="Q529" s="771"/>
      <c r="R529" s="771"/>
      <c r="S529" s="772"/>
      <c r="T529" s="776"/>
      <c r="U529" s="777"/>
      <c r="V529" s="777"/>
      <c r="W529" s="777"/>
      <c r="X529" s="777"/>
      <c r="Y529" s="778"/>
      <c r="Z529" s="710"/>
      <c r="AA529" s="711"/>
      <c r="AB529" s="712"/>
      <c r="AD529" s="182"/>
    </row>
    <row r="530" spans="2:30" s="175" customFormat="1" ht="12" customHeight="1" thickBot="1" x14ac:dyDescent="0.25"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4"/>
      <c r="S530" s="185"/>
      <c r="T530" s="186"/>
      <c r="U530" s="187"/>
      <c r="V530" s="188"/>
      <c r="W530" s="188"/>
      <c r="X530" s="183"/>
      <c r="Y530" s="183"/>
      <c r="Z530" s="183"/>
      <c r="AA530" s="183"/>
      <c r="AB530" s="183"/>
      <c r="AD530" s="182"/>
    </row>
    <row r="531" spans="2:30" s="175" customFormat="1" ht="12" customHeight="1" thickBot="1" x14ac:dyDescent="0.25">
      <c r="B531" s="781" t="s">
        <v>27</v>
      </c>
      <c r="C531" s="782"/>
      <c r="D531" s="782"/>
      <c r="E531" s="783"/>
      <c r="F531" s="322" t="s">
        <v>26</v>
      </c>
      <c r="G531" s="713" t="s">
        <v>44</v>
      </c>
      <c r="H531" s="714"/>
      <c r="I531" s="714"/>
      <c r="J531" s="714"/>
      <c r="K531" s="714"/>
      <c r="L531" s="714"/>
      <c r="M531" s="713" t="s">
        <v>106</v>
      </c>
      <c r="N531" s="715"/>
      <c r="O531" s="713" t="s">
        <v>110</v>
      </c>
      <c r="P531" s="714"/>
      <c r="Q531" s="715"/>
      <c r="R531" s="784" t="s">
        <v>108</v>
      </c>
      <c r="S531" s="785"/>
      <c r="T531" s="785"/>
      <c r="U531" s="785"/>
      <c r="V531" s="785"/>
      <c r="W531" s="785"/>
      <c r="X531" s="785"/>
      <c r="Y531" s="786"/>
      <c r="Z531" s="713" t="s">
        <v>23</v>
      </c>
      <c r="AA531" s="714"/>
      <c r="AB531" s="715"/>
      <c r="AD531" s="182"/>
    </row>
    <row r="532" spans="2:30" s="175" customFormat="1" ht="12" customHeight="1" thickBot="1" x14ac:dyDescent="0.25">
      <c r="B532" s="189" t="s">
        <v>13</v>
      </c>
      <c r="C532" s="190" t="s">
        <v>22</v>
      </c>
      <c r="D532" s="191" t="s">
        <v>22</v>
      </c>
      <c r="E532" s="190" t="s">
        <v>21</v>
      </c>
      <c r="F532" s="198" t="s">
        <v>20</v>
      </c>
      <c r="G532" s="716"/>
      <c r="H532" s="717"/>
      <c r="I532" s="717"/>
      <c r="J532" s="717"/>
      <c r="K532" s="717"/>
      <c r="L532" s="717"/>
      <c r="M532" s="716" t="s">
        <v>107</v>
      </c>
      <c r="N532" s="718"/>
      <c r="O532" s="716" t="s">
        <v>111</v>
      </c>
      <c r="P532" s="717"/>
      <c r="Q532" s="718"/>
      <c r="R532" s="787" t="s">
        <v>112</v>
      </c>
      <c r="S532" s="788"/>
      <c r="T532" s="788"/>
      <c r="U532" s="788"/>
      <c r="V532" s="789"/>
      <c r="W532" s="790" t="s">
        <v>109</v>
      </c>
      <c r="X532" s="791"/>
      <c r="Y532" s="792"/>
      <c r="Z532" s="716" t="s">
        <v>17</v>
      </c>
      <c r="AA532" s="717"/>
      <c r="AB532" s="718"/>
      <c r="AD532" s="182"/>
    </row>
    <row r="533" spans="2:30" s="175" customFormat="1" ht="12" customHeight="1" thickBot="1" x14ac:dyDescent="0.25">
      <c r="B533" s="189">
        <v>2021</v>
      </c>
      <c r="C533" s="199" t="s">
        <v>16</v>
      </c>
      <c r="D533" s="200" t="s">
        <v>15</v>
      </c>
      <c r="E533" s="190" t="s">
        <v>14</v>
      </c>
      <c r="F533" s="238" t="s">
        <v>14</v>
      </c>
      <c r="G533" s="734" t="s">
        <v>33</v>
      </c>
      <c r="H533" s="734"/>
      <c r="I533" s="734" t="s">
        <v>12</v>
      </c>
      <c r="J533" s="734"/>
      <c r="K533" s="734" t="s">
        <v>11</v>
      </c>
      <c r="L533" s="735"/>
      <c r="M533" s="321" t="s">
        <v>41</v>
      </c>
      <c r="N533" s="239" t="s">
        <v>9</v>
      </c>
      <c r="O533" s="192" t="s">
        <v>37</v>
      </c>
      <c r="P533" s="240" t="s">
        <v>8</v>
      </c>
      <c r="Q533" s="193" t="s">
        <v>7</v>
      </c>
      <c r="R533" s="192" t="s">
        <v>99</v>
      </c>
      <c r="S533" s="241" t="s">
        <v>100</v>
      </c>
      <c r="T533" s="241" t="s">
        <v>48</v>
      </c>
      <c r="U533" s="241" t="s">
        <v>104</v>
      </c>
      <c r="V533" s="239" t="s">
        <v>101</v>
      </c>
      <c r="W533" s="238" t="s">
        <v>37</v>
      </c>
      <c r="X533" s="319" t="s">
        <v>8</v>
      </c>
      <c r="Y533" s="242" t="s">
        <v>7</v>
      </c>
      <c r="Z533" s="238" t="s">
        <v>8</v>
      </c>
      <c r="AA533" s="319" t="s">
        <v>7</v>
      </c>
      <c r="AB533" s="242" t="s">
        <v>6</v>
      </c>
      <c r="AD533" s="182"/>
    </row>
    <row r="534" spans="2:30" s="175" customFormat="1" ht="12" customHeight="1" x14ac:dyDescent="0.2">
      <c r="B534" s="194">
        <v>44221</v>
      </c>
      <c r="C534" s="202">
        <v>0.54027777777777775</v>
      </c>
      <c r="D534" s="202">
        <v>0.58194444444444449</v>
      </c>
      <c r="E534" s="203">
        <v>3</v>
      </c>
      <c r="F534" s="320">
        <v>120336</v>
      </c>
      <c r="G534" s="701" t="s">
        <v>147</v>
      </c>
      <c r="H534" s="701"/>
      <c r="I534" s="701" t="s">
        <v>152</v>
      </c>
      <c r="J534" s="701"/>
      <c r="K534" s="702" t="s">
        <v>572</v>
      </c>
      <c r="L534" s="703"/>
      <c r="M534" s="230">
        <v>42</v>
      </c>
      <c r="N534" s="213" t="s">
        <v>32</v>
      </c>
      <c r="O534" s="244">
        <v>11770</v>
      </c>
      <c r="P534" s="219">
        <f t="shared" ref="P534:P539" si="295">+O534/2.2</f>
        <v>5350</v>
      </c>
      <c r="Q534" s="233">
        <f>+P534/1000</f>
        <v>5.35</v>
      </c>
      <c r="R534" s="232">
        <v>11670</v>
      </c>
      <c r="S534" s="234"/>
      <c r="T534" s="234"/>
      <c r="U534" s="234"/>
      <c r="V534" s="235">
        <v>100</v>
      </c>
      <c r="W534" s="243">
        <f t="shared" ref="W534:W539" si="296">+V534+U534+T534+S534+R534</f>
        <v>11770</v>
      </c>
      <c r="X534" s="207">
        <f t="shared" ref="X534:X539" si="297">+W534/2.2</f>
        <v>5350</v>
      </c>
      <c r="Y534" s="233">
        <f t="shared" ref="Y534:Y539" si="298">+X534/1000</f>
        <v>5.35</v>
      </c>
      <c r="Z534" s="236">
        <f t="shared" ref="Z534:Z539" si="299">+X534-P534</f>
        <v>0</v>
      </c>
      <c r="AA534" s="220">
        <f t="shared" ref="AA534:AA539" si="300">+Y534-Q534</f>
        <v>0</v>
      </c>
      <c r="AB534" s="237">
        <f t="shared" ref="AB534:AB538" si="301">+AA534/Q534</f>
        <v>0</v>
      </c>
      <c r="AD534" s="182"/>
    </row>
    <row r="535" spans="2:30" s="175" customFormat="1" ht="12" customHeight="1" x14ac:dyDescent="0.2">
      <c r="B535" s="194">
        <v>44221</v>
      </c>
      <c r="C535" s="195">
        <v>0.64583333333333337</v>
      </c>
      <c r="D535" s="195">
        <v>0.68958333333333333</v>
      </c>
      <c r="E535" s="258">
        <v>3</v>
      </c>
      <c r="F535" s="317">
        <v>3496</v>
      </c>
      <c r="G535" s="701" t="s">
        <v>364</v>
      </c>
      <c r="H535" s="701"/>
      <c r="I535" s="701" t="s">
        <v>231</v>
      </c>
      <c r="J535" s="701"/>
      <c r="K535" s="702" t="s">
        <v>232</v>
      </c>
      <c r="L535" s="703"/>
      <c r="M535" s="212">
        <v>37</v>
      </c>
      <c r="N535" s="213" t="s">
        <v>32</v>
      </c>
      <c r="O535" s="244">
        <v>11527</v>
      </c>
      <c r="P535" s="207">
        <f t="shared" si="295"/>
        <v>5239.545454545454</v>
      </c>
      <c r="Q535" s="208">
        <f>+P535/1000</f>
        <v>5.2395454545454543</v>
      </c>
      <c r="R535" s="204">
        <v>10437</v>
      </c>
      <c r="S535" s="205">
        <v>267</v>
      </c>
      <c r="T535" s="205"/>
      <c r="U535" s="205"/>
      <c r="V535" s="206">
        <v>76</v>
      </c>
      <c r="W535" s="244">
        <f t="shared" si="296"/>
        <v>10780</v>
      </c>
      <c r="X535" s="207">
        <f t="shared" si="297"/>
        <v>4900</v>
      </c>
      <c r="Y535" s="208">
        <f t="shared" si="298"/>
        <v>4.9000000000000004</v>
      </c>
      <c r="Z535" s="209">
        <f t="shared" si="299"/>
        <v>-339.54545454545405</v>
      </c>
      <c r="AA535" s="210">
        <f t="shared" si="300"/>
        <v>-0.33954545454545393</v>
      </c>
      <c r="AB535" s="211">
        <f t="shared" si="301"/>
        <v>-6.4804372343194125E-2</v>
      </c>
      <c r="AD535" s="182"/>
    </row>
    <row r="536" spans="2:30" s="175" customFormat="1" ht="12" customHeight="1" x14ac:dyDescent="0.2">
      <c r="B536" s="194">
        <v>44221</v>
      </c>
      <c r="C536" s="195">
        <v>0.76666666666666661</v>
      </c>
      <c r="D536" s="195">
        <v>0.84236111111111101</v>
      </c>
      <c r="E536" s="258">
        <v>3</v>
      </c>
      <c r="F536" s="317" t="s">
        <v>578</v>
      </c>
      <c r="G536" s="701" t="s">
        <v>139</v>
      </c>
      <c r="H536" s="701"/>
      <c r="I536" s="701" t="s">
        <v>257</v>
      </c>
      <c r="J536" s="701"/>
      <c r="K536" s="702" t="s">
        <v>435</v>
      </c>
      <c r="L536" s="703"/>
      <c r="M536" s="212">
        <v>45</v>
      </c>
      <c r="N536" s="213" t="s">
        <v>32</v>
      </c>
      <c r="O536" s="244">
        <v>13746</v>
      </c>
      <c r="P536" s="207">
        <f t="shared" si="295"/>
        <v>6248.181818181818</v>
      </c>
      <c r="Q536" s="208">
        <f>+P536/1000</f>
        <v>6.2481818181818181</v>
      </c>
      <c r="R536" s="204">
        <v>12500</v>
      </c>
      <c r="S536" s="205">
        <v>1246</v>
      </c>
      <c r="T536" s="205"/>
      <c r="U536" s="205"/>
      <c r="V536" s="206"/>
      <c r="W536" s="244">
        <f t="shared" si="296"/>
        <v>13746</v>
      </c>
      <c r="X536" s="207">
        <f t="shared" si="297"/>
        <v>6248.181818181818</v>
      </c>
      <c r="Y536" s="208">
        <f t="shared" si="298"/>
        <v>6.2481818181818181</v>
      </c>
      <c r="Z536" s="209">
        <f t="shared" si="299"/>
        <v>0</v>
      </c>
      <c r="AA536" s="210">
        <f t="shared" si="300"/>
        <v>0</v>
      </c>
      <c r="AB536" s="211">
        <f t="shared" si="301"/>
        <v>0</v>
      </c>
      <c r="AD536" s="182"/>
    </row>
    <row r="537" spans="2:30" s="175" customFormat="1" ht="12" customHeight="1" x14ac:dyDescent="0.2">
      <c r="B537" s="194">
        <v>44221</v>
      </c>
      <c r="C537" s="195">
        <v>0.77500000000000002</v>
      </c>
      <c r="D537" s="195">
        <v>0.7993055555555556</v>
      </c>
      <c r="E537" s="258">
        <v>3</v>
      </c>
      <c r="F537" s="317">
        <v>26394</v>
      </c>
      <c r="G537" s="701" t="s">
        <v>491</v>
      </c>
      <c r="H537" s="701"/>
      <c r="I537" s="701" t="s">
        <v>393</v>
      </c>
      <c r="J537" s="701"/>
      <c r="K537" s="702" t="s">
        <v>248</v>
      </c>
      <c r="L537" s="703"/>
      <c r="M537" s="212">
        <v>37</v>
      </c>
      <c r="N537" s="213" t="s">
        <v>32</v>
      </c>
      <c r="O537" s="244">
        <v>12672</v>
      </c>
      <c r="P537" s="207">
        <f t="shared" si="295"/>
        <v>5759.9999999999991</v>
      </c>
      <c r="Q537" s="208">
        <f>+P537/1000</f>
        <v>5.7599999999999989</v>
      </c>
      <c r="R537" s="204">
        <v>11162</v>
      </c>
      <c r="S537" s="205">
        <v>150</v>
      </c>
      <c r="T537" s="205"/>
      <c r="U537" s="205"/>
      <c r="V537" s="206">
        <v>100</v>
      </c>
      <c r="W537" s="244">
        <f t="shared" si="296"/>
        <v>11412</v>
      </c>
      <c r="X537" s="207">
        <f t="shared" si="297"/>
        <v>5187.272727272727</v>
      </c>
      <c r="Y537" s="208">
        <f t="shared" si="298"/>
        <v>5.1872727272727266</v>
      </c>
      <c r="Z537" s="209">
        <f t="shared" si="299"/>
        <v>-572.72727272727207</v>
      </c>
      <c r="AA537" s="210">
        <f t="shared" si="300"/>
        <v>-0.57272727272727231</v>
      </c>
      <c r="AB537" s="211">
        <f t="shared" si="301"/>
        <v>-9.9431818181818121E-2</v>
      </c>
      <c r="AD537" s="182"/>
    </row>
    <row r="538" spans="2:30" s="175" customFormat="1" ht="12" customHeight="1" x14ac:dyDescent="0.2">
      <c r="B538" s="194">
        <v>44221</v>
      </c>
      <c r="C538" s="195">
        <v>0.82847222222222217</v>
      </c>
      <c r="D538" s="195">
        <v>0.86875000000000002</v>
      </c>
      <c r="E538" s="258">
        <v>3</v>
      </c>
      <c r="F538" s="317">
        <v>26396</v>
      </c>
      <c r="G538" s="701" t="s">
        <v>499</v>
      </c>
      <c r="H538" s="701"/>
      <c r="I538" s="701" t="s">
        <v>499</v>
      </c>
      <c r="J538" s="701"/>
      <c r="K538" s="702" t="s">
        <v>500</v>
      </c>
      <c r="L538" s="703"/>
      <c r="M538" s="212">
        <v>41</v>
      </c>
      <c r="N538" s="213" t="s">
        <v>32</v>
      </c>
      <c r="O538" s="244">
        <v>6556</v>
      </c>
      <c r="P538" s="207">
        <f t="shared" si="295"/>
        <v>2979.9999999999995</v>
      </c>
      <c r="Q538" s="208">
        <f t="shared" ref="Q538:Q539" si="302">+P538/1000</f>
        <v>2.9799999999999995</v>
      </c>
      <c r="R538" s="204">
        <v>6556</v>
      </c>
      <c r="S538" s="205"/>
      <c r="T538" s="205"/>
      <c r="U538" s="205"/>
      <c r="V538" s="206"/>
      <c r="W538" s="244">
        <f t="shared" si="296"/>
        <v>6556</v>
      </c>
      <c r="X538" s="207">
        <f t="shared" si="297"/>
        <v>2979.9999999999995</v>
      </c>
      <c r="Y538" s="208">
        <f t="shared" si="298"/>
        <v>2.9799999999999995</v>
      </c>
      <c r="Z538" s="209">
        <f t="shared" si="299"/>
        <v>0</v>
      </c>
      <c r="AA538" s="210">
        <f t="shared" si="300"/>
        <v>0</v>
      </c>
      <c r="AB538" s="211">
        <f t="shared" si="301"/>
        <v>0</v>
      </c>
      <c r="AD538" s="182"/>
    </row>
    <row r="539" spans="2:30" s="175" customFormat="1" ht="12" customHeight="1" thickBot="1" x14ac:dyDescent="0.3">
      <c r="B539" s="214"/>
      <c r="C539" s="215"/>
      <c r="D539" s="215"/>
      <c r="E539" s="216"/>
      <c r="F539" s="318"/>
      <c r="G539" s="759"/>
      <c r="H539" s="759"/>
      <c r="I539" s="759"/>
      <c r="J539" s="759"/>
      <c r="K539" s="744"/>
      <c r="L539" s="745"/>
      <c r="M539" s="217"/>
      <c r="N539" s="218"/>
      <c r="O539" s="222"/>
      <c r="P539" s="223">
        <f t="shared" si="295"/>
        <v>0</v>
      </c>
      <c r="Q539" s="224">
        <f t="shared" si="302"/>
        <v>0</v>
      </c>
      <c r="R539" s="222"/>
      <c r="S539" s="225"/>
      <c r="T539" s="225"/>
      <c r="U539" s="225"/>
      <c r="V539" s="226"/>
      <c r="W539" s="222">
        <f t="shared" si="296"/>
        <v>0</v>
      </c>
      <c r="X539" s="207">
        <f t="shared" si="297"/>
        <v>0</v>
      </c>
      <c r="Y539" s="224">
        <f t="shared" si="298"/>
        <v>0</v>
      </c>
      <c r="Z539" s="227">
        <f t="shared" si="299"/>
        <v>0</v>
      </c>
      <c r="AA539" s="228">
        <f t="shared" si="300"/>
        <v>0</v>
      </c>
      <c r="AB539" s="229" t="e">
        <f>+AA539/Q539</f>
        <v>#DIV/0!</v>
      </c>
    </row>
    <row r="540" spans="2:30" s="175" customFormat="1" ht="12" customHeight="1" x14ac:dyDescent="0.25">
      <c r="B540" s="736" t="s">
        <v>113</v>
      </c>
      <c r="C540" s="737"/>
      <c r="D540" s="737"/>
      <c r="E540" s="737"/>
      <c r="F540" s="737"/>
      <c r="G540" s="737"/>
      <c r="H540" s="737"/>
      <c r="I540" s="737"/>
      <c r="J540" s="737"/>
      <c r="K540" s="737"/>
      <c r="L540" s="737"/>
      <c r="M540" s="737"/>
      <c r="N540" s="738"/>
      <c r="O540" s="798">
        <f t="shared" ref="O540:AA540" si="303">SUM(O534:O539)</f>
        <v>56271</v>
      </c>
      <c r="P540" s="796">
        <f t="shared" si="303"/>
        <v>25577.727272727272</v>
      </c>
      <c r="Q540" s="800">
        <f t="shared" si="303"/>
        <v>25.57772727272727</v>
      </c>
      <c r="R540" s="723">
        <f t="shared" si="303"/>
        <v>52325</v>
      </c>
      <c r="S540" s="719">
        <f t="shared" si="303"/>
        <v>1663</v>
      </c>
      <c r="T540" s="719">
        <f t="shared" si="303"/>
        <v>0</v>
      </c>
      <c r="U540" s="719">
        <f t="shared" si="303"/>
        <v>0</v>
      </c>
      <c r="V540" s="721">
        <f t="shared" si="303"/>
        <v>276</v>
      </c>
      <c r="W540" s="723">
        <f t="shared" si="303"/>
        <v>54264</v>
      </c>
      <c r="X540" s="796">
        <f t="shared" si="303"/>
        <v>24665.454545454544</v>
      </c>
      <c r="Y540" s="802">
        <f t="shared" si="303"/>
        <v>24.665454545454548</v>
      </c>
      <c r="Z540" s="729">
        <f t="shared" si="303"/>
        <v>-912.27272727272612</v>
      </c>
      <c r="AA540" s="731">
        <f t="shared" si="303"/>
        <v>-0.91227272727272624</v>
      </c>
      <c r="AB540" s="732">
        <f>+AA540/Q540</f>
        <v>-3.5666684437809848E-2</v>
      </c>
    </row>
    <row r="541" spans="2:30" s="175" customFormat="1" ht="12" customHeight="1" thickBot="1" x14ac:dyDescent="0.3">
      <c r="B541" s="739"/>
      <c r="C541" s="740"/>
      <c r="D541" s="740"/>
      <c r="E541" s="740"/>
      <c r="F541" s="740"/>
      <c r="G541" s="740"/>
      <c r="H541" s="740"/>
      <c r="I541" s="740"/>
      <c r="J541" s="740"/>
      <c r="K541" s="740"/>
      <c r="L541" s="740"/>
      <c r="M541" s="740"/>
      <c r="N541" s="741"/>
      <c r="O541" s="799"/>
      <c r="P541" s="797"/>
      <c r="Q541" s="801"/>
      <c r="R541" s="724"/>
      <c r="S541" s="720"/>
      <c r="T541" s="720"/>
      <c r="U541" s="720"/>
      <c r="V541" s="722"/>
      <c r="W541" s="724"/>
      <c r="X541" s="797"/>
      <c r="Y541" s="801"/>
      <c r="Z541" s="730"/>
      <c r="AA541" s="720"/>
      <c r="AB541" s="733"/>
    </row>
    <row r="542" spans="2:30" s="175" customFormat="1" ht="12" customHeight="1" thickBot="1" x14ac:dyDescent="0.3">
      <c r="B542" s="196"/>
      <c r="C542" s="196"/>
      <c r="D542" s="196"/>
      <c r="E542" s="196"/>
      <c r="F542" s="196"/>
      <c r="G542" s="196"/>
      <c r="H542" s="196"/>
      <c r="I542" s="183"/>
      <c r="J542" s="183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  <c r="AB542" s="221"/>
    </row>
    <row r="543" spans="2:30" s="175" customFormat="1" ht="12" customHeight="1" x14ac:dyDescent="0.25">
      <c r="B543" s="746" t="s">
        <v>114</v>
      </c>
      <c r="C543" s="747"/>
      <c r="D543" s="747"/>
      <c r="E543" s="747"/>
      <c r="F543" s="747"/>
      <c r="G543" s="747"/>
      <c r="H543" s="747"/>
      <c r="I543" s="747"/>
      <c r="J543" s="747"/>
      <c r="K543" s="747"/>
      <c r="L543" s="747"/>
      <c r="M543" s="747"/>
      <c r="N543" s="748"/>
      <c r="O543" s="752">
        <f t="shared" ref="O543:Y543" si="304">+O540+O523</f>
        <v>4442045.4000000004</v>
      </c>
      <c r="P543" s="752">
        <f t="shared" si="304"/>
        <v>25577.727272727272</v>
      </c>
      <c r="Q543" s="752">
        <f t="shared" si="304"/>
        <v>2019.1115454545456</v>
      </c>
      <c r="R543" s="752">
        <f t="shared" si="304"/>
        <v>3809415.2</v>
      </c>
      <c r="S543" s="752">
        <f t="shared" si="304"/>
        <v>497416.2</v>
      </c>
      <c r="T543" s="752">
        <f t="shared" si="304"/>
        <v>20346</v>
      </c>
      <c r="U543" s="752">
        <f t="shared" si="304"/>
        <v>0</v>
      </c>
      <c r="V543" s="752">
        <f t="shared" si="304"/>
        <v>89906.6</v>
      </c>
      <c r="W543" s="752">
        <f t="shared" si="304"/>
        <v>4417084</v>
      </c>
      <c r="X543" s="752">
        <f t="shared" si="304"/>
        <v>24665.454545454544</v>
      </c>
      <c r="Y543" s="752">
        <f t="shared" si="304"/>
        <v>24.665454545454548</v>
      </c>
      <c r="Z543" s="754"/>
      <c r="AA543" s="756">
        <f>+AA540</f>
        <v>-0.91227272727272624</v>
      </c>
      <c r="AB543" s="757">
        <f>+AA543/Q543</f>
        <v>-4.5181888505686985E-4</v>
      </c>
    </row>
    <row r="544" spans="2:30" s="175" customFormat="1" ht="12" customHeight="1" thickBot="1" x14ac:dyDescent="0.3">
      <c r="B544" s="749"/>
      <c r="C544" s="750"/>
      <c r="D544" s="750"/>
      <c r="E544" s="750"/>
      <c r="F544" s="750"/>
      <c r="G544" s="750"/>
      <c r="H544" s="750"/>
      <c r="I544" s="750"/>
      <c r="J544" s="750"/>
      <c r="K544" s="750"/>
      <c r="L544" s="750"/>
      <c r="M544" s="750"/>
      <c r="N544" s="751"/>
      <c r="O544" s="753"/>
      <c r="P544" s="753"/>
      <c r="Q544" s="753"/>
      <c r="R544" s="753"/>
      <c r="S544" s="753"/>
      <c r="T544" s="753"/>
      <c r="U544" s="753"/>
      <c r="V544" s="753"/>
      <c r="W544" s="753"/>
      <c r="X544" s="753"/>
      <c r="Y544" s="753"/>
      <c r="Z544" s="755"/>
      <c r="AA544" s="755"/>
      <c r="AB544" s="758"/>
    </row>
    <row r="546" spans="2:30" ht="13.5" thickBot="1" x14ac:dyDescent="0.25"/>
    <row r="547" spans="2:30" s="175" customFormat="1" ht="12" customHeight="1" x14ac:dyDescent="0.25">
      <c r="B547" s="760" t="s">
        <v>31</v>
      </c>
      <c r="C547" s="761"/>
      <c r="D547" s="761"/>
      <c r="E547" s="761"/>
      <c r="F547" s="761"/>
      <c r="G547" s="259" t="s">
        <v>30</v>
      </c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764" t="s">
        <v>29</v>
      </c>
      <c r="U547" s="765"/>
      <c r="V547" s="765"/>
      <c r="W547" s="765"/>
      <c r="X547" s="765"/>
      <c r="Y547" s="766"/>
      <c r="Z547" s="704" t="s">
        <v>39</v>
      </c>
      <c r="AA547" s="705"/>
      <c r="AB547" s="706"/>
    </row>
    <row r="548" spans="2:30" s="175" customFormat="1" ht="12" customHeight="1" x14ac:dyDescent="0.2">
      <c r="B548" s="762"/>
      <c r="C548" s="763"/>
      <c r="D548" s="763"/>
      <c r="E548" s="763"/>
      <c r="F548" s="763"/>
      <c r="G548" s="767" t="s">
        <v>25</v>
      </c>
      <c r="H548" s="768"/>
      <c r="I548" s="768"/>
      <c r="J548" s="768"/>
      <c r="K548" s="768"/>
      <c r="L548" s="768"/>
      <c r="M548" s="768"/>
      <c r="N548" s="768"/>
      <c r="O548" s="768"/>
      <c r="P548" s="768"/>
      <c r="Q548" s="768"/>
      <c r="R548" s="768"/>
      <c r="S548" s="769"/>
      <c r="T548" s="773"/>
      <c r="U548" s="774"/>
      <c r="V548" s="774"/>
      <c r="W548" s="774"/>
      <c r="X548" s="774"/>
      <c r="Y548" s="775"/>
      <c r="Z548" s="707" t="s">
        <v>40</v>
      </c>
      <c r="AA548" s="708"/>
      <c r="AB548" s="709"/>
      <c r="AD548" s="182"/>
    </row>
    <row r="549" spans="2:30" s="175" customFormat="1" ht="12" customHeight="1" thickBot="1" x14ac:dyDescent="0.25">
      <c r="B549" s="779" t="s">
        <v>28</v>
      </c>
      <c r="C549" s="780"/>
      <c r="D549" s="780"/>
      <c r="E549" s="780"/>
      <c r="F549" s="780"/>
      <c r="G549" s="770"/>
      <c r="H549" s="771"/>
      <c r="I549" s="771"/>
      <c r="J549" s="771"/>
      <c r="K549" s="771"/>
      <c r="L549" s="771"/>
      <c r="M549" s="771"/>
      <c r="N549" s="771"/>
      <c r="O549" s="771"/>
      <c r="P549" s="771"/>
      <c r="Q549" s="771"/>
      <c r="R549" s="771"/>
      <c r="S549" s="772"/>
      <c r="T549" s="776"/>
      <c r="U549" s="777"/>
      <c r="V549" s="777"/>
      <c r="W549" s="777"/>
      <c r="X549" s="777"/>
      <c r="Y549" s="778"/>
      <c r="Z549" s="710"/>
      <c r="AA549" s="711"/>
      <c r="AB549" s="712"/>
      <c r="AD549" s="182"/>
    </row>
    <row r="550" spans="2:30" s="175" customFormat="1" ht="12" customHeight="1" thickBot="1" x14ac:dyDescent="0.25"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4"/>
      <c r="S550" s="185"/>
      <c r="T550" s="186"/>
      <c r="U550" s="187"/>
      <c r="V550" s="188"/>
      <c r="W550" s="188"/>
      <c r="X550" s="183"/>
      <c r="Y550" s="183"/>
      <c r="Z550" s="183"/>
      <c r="AA550" s="183"/>
      <c r="AB550" s="183"/>
      <c r="AD550" s="182"/>
    </row>
    <row r="551" spans="2:30" s="175" customFormat="1" ht="12" customHeight="1" thickBot="1" x14ac:dyDescent="0.25">
      <c r="B551" s="781" t="s">
        <v>27</v>
      </c>
      <c r="C551" s="782"/>
      <c r="D551" s="782"/>
      <c r="E551" s="783"/>
      <c r="F551" s="322" t="s">
        <v>26</v>
      </c>
      <c r="G551" s="713" t="s">
        <v>44</v>
      </c>
      <c r="H551" s="714"/>
      <c r="I551" s="714"/>
      <c r="J551" s="714"/>
      <c r="K551" s="714"/>
      <c r="L551" s="714"/>
      <c r="M551" s="713" t="s">
        <v>106</v>
      </c>
      <c r="N551" s="715"/>
      <c r="O551" s="713" t="s">
        <v>110</v>
      </c>
      <c r="P551" s="714"/>
      <c r="Q551" s="715"/>
      <c r="R551" s="784" t="s">
        <v>108</v>
      </c>
      <c r="S551" s="785"/>
      <c r="T551" s="785"/>
      <c r="U551" s="785"/>
      <c r="V551" s="785"/>
      <c r="W551" s="785"/>
      <c r="X551" s="785"/>
      <c r="Y551" s="786"/>
      <c r="Z551" s="713" t="s">
        <v>23</v>
      </c>
      <c r="AA551" s="714"/>
      <c r="AB551" s="715"/>
      <c r="AD551" s="182"/>
    </row>
    <row r="552" spans="2:30" s="175" customFormat="1" ht="12" customHeight="1" thickBot="1" x14ac:dyDescent="0.25">
      <c r="B552" s="189" t="s">
        <v>13</v>
      </c>
      <c r="C552" s="190" t="s">
        <v>22</v>
      </c>
      <c r="D552" s="191" t="s">
        <v>22</v>
      </c>
      <c r="E552" s="190" t="s">
        <v>21</v>
      </c>
      <c r="F552" s="198" t="s">
        <v>20</v>
      </c>
      <c r="G552" s="716"/>
      <c r="H552" s="717"/>
      <c r="I552" s="717"/>
      <c r="J552" s="717"/>
      <c r="K552" s="717"/>
      <c r="L552" s="717"/>
      <c r="M552" s="716" t="s">
        <v>107</v>
      </c>
      <c r="N552" s="718"/>
      <c r="O552" s="716" t="s">
        <v>111</v>
      </c>
      <c r="P552" s="717"/>
      <c r="Q552" s="718"/>
      <c r="R552" s="787" t="s">
        <v>112</v>
      </c>
      <c r="S552" s="788"/>
      <c r="T552" s="788"/>
      <c r="U552" s="788"/>
      <c r="V552" s="789"/>
      <c r="W552" s="790" t="s">
        <v>109</v>
      </c>
      <c r="X552" s="791"/>
      <c r="Y552" s="792"/>
      <c r="Z552" s="716" t="s">
        <v>17</v>
      </c>
      <c r="AA552" s="717"/>
      <c r="AB552" s="718"/>
      <c r="AD552" s="182"/>
    </row>
    <row r="553" spans="2:30" s="175" customFormat="1" ht="12" customHeight="1" thickBot="1" x14ac:dyDescent="0.25">
      <c r="B553" s="189">
        <v>2021</v>
      </c>
      <c r="C553" s="199" t="s">
        <v>16</v>
      </c>
      <c r="D553" s="200" t="s">
        <v>15</v>
      </c>
      <c r="E553" s="190" t="s">
        <v>14</v>
      </c>
      <c r="F553" s="238" t="s">
        <v>14</v>
      </c>
      <c r="G553" s="734" t="s">
        <v>33</v>
      </c>
      <c r="H553" s="734"/>
      <c r="I553" s="734" t="s">
        <v>12</v>
      </c>
      <c r="J553" s="734"/>
      <c r="K553" s="734" t="s">
        <v>11</v>
      </c>
      <c r="L553" s="735"/>
      <c r="M553" s="321" t="s">
        <v>41</v>
      </c>
      <c r="N553" s="239" t="s">
        <v>9</v>
      </c>
      <c r="O553" s="192" t="s">
        <v>37</v>
      </c>
      <c r="P553" s="240" t="s">
        <v>8</v>
      </c>
      <c r="Q553" s="193" t="s">
        <v>7</v>
      </c>
      <c r="R553" s="192" t="s">
        <v>99</v>
      </c>
      <c r="S553" s="241" t="s">
        <v>100</v>
      </c>
      <c r="T553" s="241" t="s">
        <v>48</v>
      </c>
      <c r="U553" s="241" t="s">
        <v>104</v>
      </c>
      <c r="V553" s="239" t="s">
        <v>101</v>
      </c>
      <c r="W553" s="238" t="s">
        <v>37</v>
      </c>
      <c r="X553" s="319" t="s">
        <v>8</v>
      </c>
      <c r="Y553" s="242" t="s">
        <v>7</v>
      </c>
      <c r="Z553" s="238" t="s">
        <v>8</v>
      </c>
      <c r="AA553" s="319" t="s">
        <v>7</v>
      </c>
      <c r="AB553" s="242" t="s">
        <v>6</v>
      </c>
      <c r="AD553" s="182"/>
    </row>
    <row r="554" spans="2:30" s="175" customFormat="1" ht="12" customHeight="1" x14ac:dyDescent="0.2">
      <c r="B554" s="194">
        <v>44227</v>
      </c>
      <c r="C554" s="202">
        <v>0.87222222222222223</v>
      </c>
      <c r="D554" s="202">
        <v>0.92986111111111114</v>
      </c>
      <c r="E554" s="203">
        <v>4</v>
      </c>
      <c r="F554" s="320">
        <v>4092</v>
      </c>
      <c r="G554" s="701" t="s">
        <v>145</v>
      </c>
      <c r="H554" s="701"/>
      <c r="I554" s="701" t="s">
        <v>51</v>
      </c>
      <c r="J554" s="701"/>
      <c r="K554" s="702" t="s">
        <v>290</v>
      </c>
      <c r="L554" s="703"/>
      <c r="M554" s="230">
        <v>48</v>
      </c>
      <c r="N554" s="213" t="s">
        <v>32</v>
      </c>
      <c r="O554" s="243">
        <v>9460.5</v>
      </c>
      <c r="P554" s="219">
        <f t="shared" ref="P554:P563" si="305">+O554/2.2</f>
        <v>4300.2272727272721</v>
      </c>
      <c r="Q554" s="233">
        <f>+P554/1000</f>
        <v>4.3002272727272723</v>
      </c>
      <c r="R554" s="232">
        <v>9196</v>
      </c>
      <c r="S554" s="234"/>
      <c r="T554" s="234"/>
      <c r="U554" s="234"/>
      <c r="V554" s="235"/>
      <c r="W554" s="243">
        <f t="shared" ref="W554:W563" si="306">+V554+U554+T554+S554+R554</f>
        <v>9196</v>
      </c>
      <c r="X554" s="207">
        <f t="shared" ref="X554:X563" si="307">+W554/2.2</f>
        <v>4180</v>
      </c>
      <c r="Y554" s="233">
        <f t="shared" ref="Y554:Y563" si="308">+X554/1000</f>
        <v>4.18</v>
      </c>
      <c r="Z554" s="236">
        <f t="shared" ref="Z554:Z563" si="309">+X554-P554</f>
        <v>-120.22727272727207</v>
      </c>
      <c r="AA554" s="220">
        <f t="shared" ref="AA554:AA563" si="310">+Y554-Q554</f>
        <v>-0.12022727272727263</v>
      </c>
      <c r="AB554" s="237">
        <f t="shared" ref="AB554:AB562" si="311">+AA554/Q554</f>
        <v>-2.7958353152581765E-2</v>
      </c>
      <c r="AD554" s="182"/>
    </row>
    <row r="555" spans="2:30" s="175" customFormat="1" ht="12" customHeight="1" x14ac:dyDescent="0.2">
      <c r="B555" s="194">
        <v>44227</v>
      </c>
      <c r="C555" s="195">
        <v>0.90486111111111101</v>
      </c>
      <c r="D555" s="195">
        <v>0.96805555555555556</v>
      </c>
      <c r="E555" s="258">
        <v>4</v>
      </c>
      <c r="F555" s="317">
        <v>9942</v>
      </c>
      <c r="G555" s="701" t="s">
        <v>256</v>
      </c>
      <c r="H555" s="701"/>
      <c r="I555" s="701" t="s">
        <v>140</v>
      </c>
      <c r="J555" s="701"/>
      <c r="K555" s="702" t="s">
        <v>141</v>
      </c>
      <c r="L555" s="703"/>
      <c r="M555" s="212">
        <v>35</v>
      </c>
      <c r="N555" s="213" t="s">
        <v>32</v>
      </c>
      <c r="O555" s="244">
        <v>9100</v>
      </c>
      <c r="P555" s="207">
        <f t="shared" si="305"/>
        <v>4136.363636363636</v>
      </c>
      <c r="Q555" s="208">
        <f>+P555/1000</f>
        <v>4.1363636363636358</v>
      </c>
      <c r="R555" s="204">
        <v>8500</v>
      </c>
      <c r="S555" s="205">
        <v>600</v>
      </c>
      <c r="T555" s="205"/>
      <c r="U555" s="205"/>
      <c r="V555" s="206">
        <v>228</v>
      </c>
      <c r="W555" s="244">
        <f t="shared" si="306"/>
        <v>9328</v>
      </c>
      <c r="X555" s="207">
        <f t="shared" si="307"/>
        <v>4240</v>
      </c>
      <c r="Y555" s="208">
        <f t="shared" si="308"/>
        <v>4.24</v>
      </c>
      <c r="Z555" s="209">
        <f t="shared" si="309"/>
        <v>103.63636363636397</v>
      </c>
      <c r="AA555" s="210">
        <f t="shared" si="310"/>
        <v>0.10363636363636441</v>
      </c>
      <c r="AB555" s="211">
        <f t="shared" si="311"/>
        <v>2.5054945054945245E-2</v>
      </c>
      <c r="AD555" s="182"/>
    </row>
    <row r="556" spans="2:30" s="175" customFormat="1" ht="12" customHeight="1" x14ac:dyDescent="0.2">
      <c r="B556" s="194">
        <v>44227</v>
      </c>
      <c r="C556" s="195">
        <v>0.92847222222222225</v>
      </c>
      <c r="D556" s="195">
        <v>0.98333333333333339</v>
      </c>
      <c r="E556" s="258">
        <v>4</v>
      </c>
      <c r="F556" s="317">
        <v>26409</v>
      </c>
      <c r="G556" s="701" t="s">
        <v>50</v>
      </c>
      <c r="H556" s="701"/>
      <c r="I556" s="701" t="s">
        <v>243</v>
      </c>
      <c r="J556" s="701"/>
      <c r="K556" s="702" t="s">
        <v>492</v>
      </c>
      <c r="L556" s="703"/>
      <c r="M556" s="212">
        <v>32</v>
      </c>
      <c r="N556" s="213" t="s">
        <v>32</v>
      </c>
      <c r="O556" s="244">
        <v>11330</v>
      </c>
      <c r="P556" s="207">
        <f t="shared" si="305"/>
        <v>5150</v>
      </c>
      <c r="Q556" s="208">
        <f>+P556/1000</f>
        <v>5.15</v>
      </c>
      <c r="R556" s="204">
        <v>11230</v>
      </c>
      <c r="S556" s="205"/>
      <c r="T556" s="205"/>
      <c r="U556" s="205"/>
      <c r="V556" s="206">
        <v>100</v>
      </c>
      <c r="W556" s="244">
        <f t="shared" si="306"/>
        <v>11330</v>
      </c>
      <c r="X556" s="207">
        <f>+W556/2.2</f>
        <v>5150</v>
      </c>
      <c r="Y556" s="208">
        <f t="shared" si="308"/>
        <v>5.15</v>
      </c>
      <c r="Z556" s="209">
        <f t="shared" si="309"/>
        <v>0</v>
      </c>
      <c r="AA556" s="210">
        <f t="shared" si="310"/>
        <v>0</v>
      </c>
      <c r="AB556" s="211">
        <f t="shared" si="311"/>
        <v>0</v>
      </c>
      <c r="AD556" s="182"/>
    </row>
    <row r="557" spans="2:30" s="175" customFormat="1" ht="12" customHeight="1" x14ac:dyDescent="0.2">
      <c r="B557" s="194">
        <v>44227</v>
      </c>
      <c r="C557" s="195">
        <v>0.9902777777777777</v>
      </c>
      <c r="D557" s="195">
        <v>9.7222222222222224E-3</v>
      </c>
      <c r="E557" s="258">
        <v>3</v>
      </c>
      <c r="F557" s="317">
        <v>5277</v>
      </c>
      <c r="G557" s="701" t="s">
        <v>192</v>
      </c>
      <c r="H557" s="701"/>
      <c r="I557" s="701" t="s">
        <v>193</v>
      </c>
      <c r="J557" s="701"/>
      <c r="K557" s="702" t="s">
        <v>194</v>
      </c>
      <c r="L557" s="703"/>
      <c r="M557" s="281">
        <v>85</v>
      </c>
      <c r="N557" s="282" t="s">
        <v>115</v>
      </c>
      <c r="O557" s="244">
        <v>59862</v>
      </c>
      <c r="P557" s="207">
        <f t="shared" si="305"/>
        <v>27209.999999999996</v>
      </c>
      <c r="Q557" s="208">
        <f>+P557/1000</f>
        <v>27.209999999999997</v>
      </c>
      <c r="R557" s="204">
        <v>44340</v>
      </c>
      <c r="S557" s="205">
        <v>15000</v>
      </c>
      <c r="T557" s="205"/>
      <c r="U557" s="205"/>
      <c r="V557" s="206">
        <v>500</v>
      </c>
      <c r="W557" s="244">
        <f t="shared" si="306"/>
        <v>59840</v>
      </c>
      <c r="X557" s="207">
        <f>+W557/2.2</f>
        <v>27199.999999999996</v>
      </c>
      <c r="Y557" s="208">
        <f t="shared" si="308"/>
        <v>27.199999999999996</v>
      </c>
      <c r="Z557" s="209">
        <f t="shared" si="309"/>
        <v>-10</v>
      </c>
      <c r="AA557" s="210">
        <f t="shared" si="310"/>
        <v>-1.0000000000001563E-2</v>
      </c>
      <c r="AB557" s="211">
        <f t="shared" si="311"/>
        <v>-3.6751194413824198E-4</v>
      </c>
      <c r="AD557" s="182"/>
    </row>
    <row r="558" spans="2:30" s="175" customFormat="1" ht="12" customHeight="1" x14ac:dyDescent="0.2">
      <c r="B558" s="194">
        <v>44227</v>
      </c>
      <c r="C558" s="195">
        <v>0.99305555555555547</v>
      </c>
      <c r="D558" s="195">
        <v>2.9166666666666664E-2</v>
      </c>
      <c r="E558" s="258">
        <v>4</v>
      </c>
      <c r="F558" s="317">
        <v>739</v>
      </c>
      <c r="G558" s="701" t="s">
        <v>622</v>
      </c>
      <c r="H558" s="701"/>
      <c r="I558" s="701" t="s">
        <v>350</v>
      </c>
      <c r="J558" s="701"/>
      <c r="K558" s="702" t="s">
        <v>623</v>
      </c>
      <c r="L558" s="703"/>
      <c r="M558" s="212">
        <v>40</v>
      </c>
      <c r="N558" s="213" t="s">
        <v>32</v>
      </c>
      <c r="O558" s="244">
        <v>4160</v>
      </c>
      <c r="P558" s="207">
        <f t="shared" si="305"/>
        <v>1890.9090909090908</v>
      </c>
      <c r="Q558" s="208">
        <f t="shared" ref="Q558:Q563" si="312">+P558/1000</f>
        <v>1.8909090909090909</v>
      </c>
      <c r="R558" s="204">
        <v>4160</v>
      </c>
      <c r="S558" s="205"/>
      <c r="T558" s="205"/>
      <c r="U558" s="205"/>
      <c r="V558" s="206"/>
      <c r="W558" s="244">
        <f t="shared" si="306"/>
        <v>4160</v>
      </c>
      <c r="X558" s="691">
        <f>+(W558+W559)/2.2</f>
        <v>3219.9999999999995</v>
      </c>
      <c r="Y558" s="693">
        <f>+X558/1000</f>
        <v>3.2199999999999998</v>
      </c>
      <c r="Z558" s="695">
        <f>+X558-P558-P559</f>
        <v>0</v>
      </c>
      <c r="AA558" s="697">
        <f>+Y558-Q558-Q559</f>
        <v>0</v>
      </c>
      <c r="AB558" s="699">
        <f>+AA558/SUM(Q558:Q559)</f>
        <v>0</v>
      </c>
      <c r="AD558" s="182"/>
    </row>
    <row r="559" spans="2:30" s="175" customFormat="1" ht="12" customHeight="1" x14ac:dyDescent="0.2">
      <c r="B559" s="194">
        <v>44227</v>
      </c>
      <c r="C559" s="195">
        <v>0.99305555555555547</v>
      </c>
      <c r="D559" s="195">
        <v>2.9166666666666664E-2</v>
      </c>
      <c r="E559" s="258">
        <v>4</v>
      </c>
      <c r="F559" s="317">
        <v>739</v>
      </c>
      <c r="G559" s="701" t="s">
        <v>50</v>
      </c>
      <c r="H559" s="701"/>
      <c r="I559" s="701" t="s">
        <v>350</v>
      </c>
      <c r="J559" s="701"/>
      <c r="K559" s="702" t="s">
        <v>623</v>
      </c>
      <c r="L559" s="703"/>
      <c r="M559" s="212">
        <v>37</v>
      </c>
      <c r="N559" s="213" t="s">
        <v>32</v>
      </c>
      <c r="O559" s="244">
        <v>2924</v>
      </c>
      <c r="P559" s="207">
        <f t="shared" si="305"/>
        <v>1329.090909090909</v>
      </c>
      <c r="Q559" s="208">
        <f t="shared" si="312"/>
        <v>1.3290909090909091</v>
      </c>
      <c r="R559" s="204">
        <v>2924</v>
      </c>
      <c r="S559" s="205"/>
      <c r="T559" s="205"/>
      <c r="U559" s="205"/>
      <c r="V559" s="206"/>
      <c r="W559" s="244">
        <f t="shared" si="306"/>
        <v>2924</v>
      </c>
      <c r="X559" s="692"/>
      <c r="Y559" s="694"/>
      <c r="Z559" s="696"/>
      <c r="AA559" s="698"/>
      <c r="AB559" s="700"/>
      <c r="AD559" s="182"/>
    </row>
    <row r="560" spans="2:30" s="175" customFormat="1" ht="12" customHeight="1" x14ac:dyDescent="0.2">
      <c r="B560" s="194">
        <v>44228</v>
      </c>
      <c r="C560" s="195">
        <v>7.3611111111111113E-2</v>
      </c>
      <c r="D560" s="195">
        <v>0.15833333333333333</v>
      </c>
      <c r="E560" s="258">
        <v>4</v>
      </c>
      <c r="F560" s="317">
        <v>26411</v>
      </c>
      <c r="G560" s="701" t="s">
        <v>50</v>
      </c>
      <c r="H560" s="701"/>
      <c r="I560" s="701" t="s">
        <v>624</v>
      </c>
      <c r="J560" s="701"/>
      <c r="K560" s="702" t="s">
        <v>625</v>
      </c>
      <c r="L560" s="703"/>
      <c r="M560" s="212">
        <v>35</v>
      </c>
      <c r="N560" s="213" t="s">
        <v>32</v>
      </c>
      <c r="O560" s="244">
        <v>6050</v>
      </c>
      <c r="P560" s="207">
        <f t="shared" si="305"/>
        <v>2750</v>
      </c>
      <c r="Q560" s="208">
        <f t="shared" si="312"/>
        <v>2.75</v>
      </c>
      <c r="R560" s="204">
        <v>5950</v>
      </c>
      <c r="S560" s="205"/>
      <c r="T560" s="205"/>
      <c r="U560" s="205"/>
      <c r="V560" s="206">
        <v>100</v>
      </c>
      <c r="W560" s="244">
        <f t="shared" si="306"/>
        <v>6050</v>
      </c>
      <c r="X560" s="207">
        <f>+W560/2.2</f>
        <v>2750</v>
      </c>
      <c r="Y560" s="208">
        <f t="shared" si="308"/>
        <v>2.75</v>
      </c>
      <c r="Z560" s="209">
        <f t="shared" si="309"/>
        <v>0</v>
      </c>
      <c r="AA560" s="210">
        <f t="shared" si="310"/>
        <v>0</v>
      </c>
      <c r="AB560" s="211">
        <f t="shared" si="311"/>
        <v>0</v>
      </c>
      <c r="AD560" s="182"/>
    </row>
    <row r="561" spans="2:30" s="175" customFormat="1" ht="12" customHeight="1" x14ac:dyDescent="0.2">
      <c r="B561" s="194">
        <v>44228</v>
      </c>
      <c r="C561" s="195">
        <v>9.7222222222222224E-2</v>
      </c>
      <c r="D561" s="195">
        <v>0.11527777777777777</v>
      </c>
      <c r="E561" s="258">
        <v>3</v>
      </c>
      <c r="F561" s="317">
        <v>5278</v>
      </c>
      <c r="G561" s="701" t="s">
        <v>192</v>
      </c>
      <c r="H561" s="701"/>
      <c r="I561" s="701" t="s">
        <v>300</v>
      </c>
      <c r="J561" s="701"/>
      <c r="K561" s="702" t="s">
        <v>250</v>
      </c>
      <c r="L561" s="703"/>
      <c r="M561" s="281">
        <v>81</v>
      </c>
      <c r="N561" s="282" t="s">
        <v>115</v>
      </c>
      <c r="O561" s="244">
        <v>68222</v>
      </c>
      <c r="P561" s="207">
        <f t="shared" si="305"/>
        <v>31009.999999999996</v>
      </c>
      <c r="Q561" s="208">
        <f t="shared" si="312"/>
        <v>31.009999999999998</v>
      </c>
      <c r="R561" s="204">
        <v>57622</v>
      </c>
      <c r="S561" s="205">
        <v>10000</v>
      </c>
      <c r="T561" s="205"/>
      <c r="U561" s="205"/>
      <c r="V561" s="206">
        <v>600</v>
      </c>
      <c r="W561" s="244">
        <f t="shared" si="306"/>
        <v>68222</v>
      </c>
      <c r="X561" s="207">
        <f>+W561/2.2</f>
        <v>31009.999999999996</v>
      </c>
      <c r="Y561" s="208">
        <f t="shared" si="308"/>
        <v>31.009999999999998</v>
      </c>
      <c r="Z561" s="209">
        <f t="shared" si="309"/>
        <v>0</v>
      </c>
      <c r="AA561" s="210">
        <f t="shared" si="310"/>
        <v>0</v>
      </c>
      <c r="AB561" s="211">
        <f t="shared" si="311"/>
        <v>0</v>
      </c>
      <c r="AD561" s="182"/>
    </row>
    <row r="562" spans="2:30" s="175" customFormat="1" ht="12" customHeight="1" x14ac:dyDescent="0.2">
      <c r="B562" s="194">
        <v>44228</v>
      </c>
      <c r="C562" s="195">
        <v>0.21944444444444444</v>
      </c>
      <c r="D562" s="195">
        <v>0.25277777777777777</v>
      </c>
      <c r="E562" s="258">
        <v>3</v>
      </c>
      <c r="F562" s="317">
        <v>5279</v>
      </c>
      <c r="G562" s="701" t="s">
        <v>192</v>
      </c>
      <c r="H562" s="701"/>
      <c r="I562" s="701" t="s">
        <v>483</v>
      </c>
      <c r="J562" s="701"/>
      <c r="K562" s="702" t="s">
        <v>626</v>
      </c>
      <c r="L562" s="703"/>
      <c r="M562" s="281">
        <v>90</v>
      </c>
      <c r="N562" s="282" t="s">
        <v>115</v>
      </c>
      <c r="O562" s="204">
        <v>67628</v>
      </c>
      <c r="P562" s="207">
        <f t="shared" si="305"/>
        <v>30739.999999999996</v>
      </c>
      <c r="Q562" s="208">
        <f t="shared" si="312"/>
        <v>30.739999999999995</v>
      </c>
      <c r="R562" s="204">
        <v>57190</v>
      </c>
      <c r="S562" s="205">
        <v>9800</v>
      </c>
      <c r="T562" s="205"/>
      <c r="U562" s="205"/>
      <c r="V562" s="206">
        <v>550</v>
      </c>
      <c r="W562" s="244">
        <f t="shared" si="306"/>
        <v>67540</v>
      </c>
      <c r="X562" s="207">
        <f t="shared" si="307"/>
        <v>30699.999999999996</v>
      </c>
      <c r="Y562" s="208">
        <f t="shared" si="308"/>
        <v>30.699999999999996</v>
      </c>
      <c r="Z562" s="209">
        <f t="shared" si="309"/>
        <v>-40</v>
      </c>
      <c r="AA562" s="210">
        <f t="shared" si="310"/>
        <v>-3.9999999999999147E-2</v>
      </c>
      <c r="AB562" s="211">
        <f t="shared" si="311"/>
        <v>-1.3012361743656199E-3</v>
      </c>
      <c r="AD562" s="182"/>
    </row>
    <row r="563" spans="2:30" s="175" customFormat="1" ht="12" customHeight="1" thickBot="1" x14ac:dyDescent="0.3">
      <c r="B563" s="214"/>
      <c r="C563" s="215"/>
      <c r="D563" s="215"/>
      <c r="E563" s="216"/>
      <c r="F563" s="318"/>
      <c r="G563" s="759"/>
      <c r="H563" s="759"/>
      <c r="I563" s="759"/>
      <c r="J563" s="759"/>
      <c r="K563" s="744"/>
      <c r="L563" s="745"/>
      <c r="M563" s="217"/>
      <c r="N563" s="218"/>
      <c r="O563" s="222"/>
      <c r="P563" s="223">
        <f t="shared" si="305"/>
        <v>0</v>
      </c>
      <c r="Q563" s="224">
        <f t="shared" si="312"/>
        <v>0</v>
      </c>
      <c r="R563" s="222"/>
      <c r="S563" s="225"/>
      <c r="T563" s="225"/>
      <c r="U563" s="225"/>
      <c r="V563" s="226"/>
      <c r="W563" s="222">
        <f t="shared" si="306"/>
        <v>0</v>
      </c>
      <c r="X563" s="207">
        <f t="shared" si="307"/>
        <v>0</v>
      </c>
      <c r="Y563" s="224">
        <f t="shared" si="308"/>
        <v>0</v>
      </c>
      <c r="Z563" s="227">
        <f t="shared" si="309"/>
        <v>0</v>
      </c>
      <c r="AA563" s="228">
        <f t="shared" si="310"/>
        <v>0</v>
      </c>
      <c r="AB563" s="229" t="e">
        <f>+AA563/Q563</f>
        <v>#DIV/0!</v>
      </c>
    </row>
    <row r="564" spans="2:30" s="175" customFormat="1" ht="12" customHeight="1" x14ac:dyDescent="0.25">
      <c r="B564" s="736" t="s">
        <v>113</v>
      </c>
      <c r="C564" s="737"/>
      <c r="D564" s="737"/>
      <c r="E564" s="737"/>
      <c r="F564" s="737"/>
      <c r="G564" s="737"/>
      <c r="H564" s="737"/>
      <c r="I564" s="737"/>
      <c r="J564" s="737"/>
      <c r="K564" s="737"/>
      <c r="L564" s="737"/>
      <c r="M564" s="737"/>
      <c r="N564" s="738"/>
      <c r="O564" s="793">
        <f t="shared" ref="O564:AA564" si="313">SUM(O554:O563)</f>
        <v>238736.5</v>
      </c>
      <c r="P564" s="796">
        <f t="shared" si="313"/>
        <v>108516.5909090909</v>
      </c>
      <c r="Q564" s="795">
        <f t="shared" si="313"/>
        <v>108.51659090909091</v>
      </c>
      <c r="R564" s="723">
        <f t="shared" si="313"/>
        <v>201112</v>
      </c>
      <c r="S564" s="719">
        <f t="shared" si="313"/>
        <v>35400</v>
      </c>
      <c r="T564" s="719">
        <f t="shared" si="313"/>
        <v>0</v>
      </c>
      <c r="U564" s="719">
        <f t="shared" si="313"/>
        <v>0</v>
      </c>
      <c r="V564" s="721">
        <f t="shared" si="313"/>
        <v>2078</v>
      </c>
      <c r="W564" s="723">
        <f t="shared" si="313"/>
        <v>238590</v>
      </c>
      <c r="X564" s="725">
        <f t="shared" si="313"/>
        <v>108450</v>
      </c>
      <c r="Y564" s="727">
        <f t="shared" si="313"/>
        <v>108.44999999999999</v>
      </c>
      <c r="Z564" s="729">
        <f t="shared" si="313"/>
        <v>-66.590909090908099</v>
      </c>
      <c r="AA564" s="731">
        <f t="shared" si="313"/>
        <v>-6.6590909090908923E-2</v>
      </c>
      <c r="AB564" s="732">
        <f>+AA564/Q564</f>
        <v>-6.1364726382434035E-4</v>
      </c>
    </row>
    <row r="565" spans="2:30" s="175" customFormat="1" ht="12" customHeight="1" thickBot="1" x14ac:dyDescent="0.3">
      <c r="B565" s="739"/>
      <c r="C565" s="740"/>
      <c r="D565" s="740"/>
      <c r="E565" s="740"/>
      <c r="F565" s="740"/>
      <c r="G565" s="740"/>
      <c r="H565" s="740"/>
      <c r="I565" s="740"/>
      <c r="J565" s="740"/>
      <c r="K565" s="740"/>
      <c r="L565" s="740"/>
      <c r="M565" s="740"/>
      <c r="N565" s="741"/>
      <c r="O565" s="794"/>
      <c r="P565" s="797"/>
      <c r="Q565" s="728"/>
      <c r="R565" s="724"/>
      <c r="S565" s="720"/>
      <c r="T565" s="720"/>
      <c r="U565" s="720"/>
      <c r="V565" s="722"/>
      <c r="W565" s="724"/>
      <c r="X565" s="726"/>
      <c r="Y565" s="728"/>
      <c r="Z565" s="730"/>
      <c r="AA565" s="720"/>
      <c r="AB565" s="733"/>
    </row>
    <row r="566" spans="2:30" s="175" customFormat="1" ht="12" customHeight="1" thickBot="1" x14ac:dyDescent="0.3">
      <c r="B566" s="196"/>
      <c r="C566" s="196"/>
      <c r="D566" s="196"/>
      <c r="E566" s="196"/>
      <c r="F566" s="196"/>
      <c r="G566" s="196"/>
      <c r="H566" s="196"/>
      <c r="I566" s="183"/>
      <c r="J566" s="183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B566" s="221"/>
    </row>
    <row r="567" spans="2:30" s="175" customFormat="1" ht="12" customHeight="1" x14ac:dyDescent="0.25">
      <c r="B567" s="746" t="s">
        <v>114</v>
      </c>
      <c r="C567" s="747"/>
      <c r="D567" s="747"/>
      <c r="E567" s="747"/>
      <c r="F567" s="747"/>
      <c r="G567" s="747"/>
      <c r="H567" s="747"/>
      <c r="I567" s="747"/>
      <c r="J567" s="747"/>
      <c r="K567" s="747"/>
      <c r="L567" s="747"/>
      <c r="M567" s="747"/>
      <c r="N567" s="748"/>
      <c r="O567" s="752">
        <f t="shared" ref="O567:X567" si="314">+O564+O543</f>
        <v>4680781.9000000004</v>
      </c>
      <c r="P567" s="752">
        <f t="shared" si="314"/>
        <v>134094.31818181818</v>
      </c>
      <c r="Q567" s="752">
        <f t="shared" si="314"/>
        <v>2127.6281363636367</v>
      </c>
      <c r="R567" s="752">
        <f t="shared" si="314"/>
        <v>4010527.2</v>
      </c>
      <c r="S567" s="752">
        <f t="shared" si="314"/>
        <v>532816.19999999995</v>
      </c>
      <c r="T567" s="752">
        <f t="shared" si="314"/>
        <v>20346</v>
      </c>
      <c r="U567" s="752">
        <f t="shared" si="314"/>
        <v>0</v>
      </c>
      <c r="V567" s="752">
        <f t="shared" si="314"/>
        <v>91984.6</v>
      </c>
      <c r="W567" s="752">
        <f t="shared" si="314"/>
        <v>4655674</v>
      </c>
      <c r="X567" s="752">
        <f t="shared" si="314"/>
        <v>133115.45454545453</v>
      </c>
      <c r="Y567" s="752"/>
      <c r="Z567" s="752">
        <f>+Z564+Z543</f>
        <v>-66.590909090908099</v>
      </c>
      <c r="AA567" s="756">
        <f>+AA564</f>
        <v>-6.6590909090908923E-2</v>
      </c>
      <c r="AB567" s="757">
        <f>+AA567/Q567</f>
        <v>-3.1298189731933375E-5</v>
      </c>
    </row>
    <row r="568" spans="2:30" s="175" customFormat="1" ht="12" customHeight="1" thickBot="1" x14ac:dyDescent="0.3">
      <c r="B568" s="749"/>
      <c r="C568" s="750"/>
      <c r="D568" s="750"/>
      <c r="E568" s="750"/>
      <c r="F568" s="750"/>
      <c r="G568" s="750"/>
      <c r="H568" s="750"/>
      <c r="I568" s="750"/>
      <c r="J568" s="750"/>
      <c r="K568" s="750"/>
      <c r="L568" s="750"/>
      <c r="M568" s="750"/>
      <c r="N568" s="751"/>
      <c r="O568" s="753"/>
      <c r="P568" s="753"/>
      <c r="Q568" s="753"/>
      <c r="R568" s="753"/>
      <c r="S568" s="753"/>
      <c r="T568" s="753"/>
      <c r="U568" s="753"/>
      <c r="V568" s="753"/>
      <c r="W568" s="753"/>
      <c r="X568" s="753"/>
      <c r="Y568" s="753"/>
      <c r="Z568" s="753"/>
      <c r="AA568" s="755"/>
      <c r="AB568" s="758"/>
    </row>
    <row r="570" spans="2:30" ht="13.5" thickBot="1" x14ac:dyDescent="0.25"/>
    <row r="571" spans="2:30" s="175" customFormat="1" ht="12" customHeight="1" x14ac:dyDescent="0.25">
      <c r="B571" s="760" t="s">
        <v>31</v>
      </c>
      <c r="C571" s="761"/>
      <c r="D571" s="761"/>
      <c r="E571" s="761"/>
      <c r="F571" s="761"/>
      <c r="G571" s="259" t="s">
        <v>30</v>
      </c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764" t="s">
        <v>29</v>
      </c>
      <c r="U571" s="765"/>
      <c r="V571" s="765"/>
      <c r="W571" s="765"/>
      <c r="X571" s="765"/>
      <c r="Y571" s="766"/>
      <c r="Z571" s="704" t="s">
        <v>39</v>
      </c>
      <c r="AA571" s="705"/>
      <c r="AB571" s="706"/>
    </row>
    <row r="572" spans="2:30" s="175" customFormat="1" ht="12" customHeight="1" x14ac:dyDescent="0.2">
      <c r="B572" s="762"/>
      <c r="C572" s="763"/>
      <c r="D572" s="763"/>
      <c r="E572" s="763"/>
      <c r="F572" s="763"/>
      <c r="G572" s="767" t="s">
        <v>25</v>
      </c>
      <c r="H572" s="768"/>
      <c r="I572" s="768"/>
      <c r="J572" s="768"/>
      <c r="K572" s="768"/>
      <c r="L572" s="768"/>
      <c r="M572" s="768"/>
      <c r="N572" s="768"/>
      <c r="O572" s="768"/>
      <c r="P572" s="768"/>
      <c r="Q572" s="768"/>
      <c r="R572" s="768"/>
      <c r="S572" s="769"/>
      <c r="T572" s="773">
        <v>44228</v>
      </c>
      <c r="U572" s="774"/>
      <c r="V572" s="774"/>
      <c r="W572" s="774"/>
      <c r="X572" s="774"/>
      <c r="Y572" s="775"/>
      <c r="Z572" s="707" t="s">
        <v>40</v>
      </c>
      <c r="AA572" s="708"/>
      <c r="AB572" s="709"/>
      <c r="AD572" s="182"/>
    </row>
    <row r="573" spans="2:30" s="175" customFormat="1" ht="12" customHeight="1" thickBot="1" x14ac:dyDescent="0.25">
      <c r="B573" s="779" t="s">
        <v>28</v>
      </c>
      <c r="C573" s="780"/>
      <c r="D573" s="780"/>
      <c r="E573" s="780"/>
      <c r="F573" s="780"/>
      <c r="G573" s="770"/>
      <c r="H573" s="771"/>
      <c r="I573" s="771"/>
      <c r="J573" s="771"/>
      <c r="K573" s="771"/>
      <c r="L573" s="771"/>
      <c r="M573" s="771"/>
      <c r="N573" s="771"/>
      <c r="O573" s="771"/>
      <c r="P573" s="771"/>
      <c r="Q573" s="771"/>
      <c r="R573" s="771"/>
      <c r="S573" s="772"/>
      <c r="T573" s="776"/>
      <c r="U573" s="777"/>
      <c r="V573" s="777"/>
      <c r="W573" s="777"/>
      <c r="X573" s="777"/>
      <c r="Y573" s="778"/>
      <c r="Z573" s="710"/>
      <c r="AA573" s="711"/>
      <c r="AB573" s="712"/>
      <c r="AD573" s="182"/>
    </row>
    <row r="574" spans="2:30" s="175" customFormat="1" ht="12" customHeight="1" thickBot="1" x14ac:dyDescent="0.25"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4"/>
      <c r="S574" s="185"/>
      <c r="T574" s="186"/>
      <c r="U574" s="187"/>
      <c r="V574" s="188"/>
      <c r="W574" s="188"/>
      <c r="X574" s="183"/>
      <c r="Y574" s="183"/>
      <c r="Z574" s="183"/>
      <c r="AA574" s="183"/>
      <c r="AB574" s="183"/>
      <c r="AD574" s="182"/>
    </row>
    <row r="575" spans="2:30" s="175" customFormat="1" ht="12" customHeight="1" thickBot="1" x14ac:dyDescent="0.25">
      <c r="B575" s="781" t="s">
        <v>27</v>
      </c>
      <c r="C575" s="782"/>
      <c r="D575" s="782"/>
      <c r="E575" s="783"/>
      <c r="F575" s="322" t="s">
        <v>26</v>
      </c>
      <c r="G575" s="713" t="s">
        <v>44</v>
      </c>
      <c r="H575" s="714"/>
      <c r="I575" s="714"/>
      <c r="J575" s="714"/>
      <c r="K575" s="714"/>
      <c r="L575" s="714"/>
      <c r="M575" s="713" t="s">
        <v>106</v>
      </c>
      <c r="N575" s="715"/>
      <c r="O575" s="713" t="s">
        <v>110</v>
      </c>
      <c r="P575" s="714"/>
      <c r="Q575" s="715"/>
      <c r="R575" s="784" t="s">
        <v>108</v>
      </c>
      <c r="S575" s="785"/>
      <c r="T575" s="785"/>
      <c r="U575" s="785"/>
      <c r="V575" s="785"/>
      <c r="W575" s="785"/>
      <c r="X575" s="785"/>
      <c r="Y575" s="786"/>
      <c r="Z575" s="713" t="s">
        <v>23</v>
      </c>
      <c r="AA575" s="714"/>
      <c r="AB575" s="715"/>
      <c r="AD575" s="182"/>
    </row>
    <row r="576" spans="2:30" s="175" customFormat="1" ht="12" customHeight="1" thickBot="1" x14ac:dyDescent="0.25">
      <c r="B576" s="189" t="s">
        <v>13</v>
      </c>
      <c r="C576" s="190" t="s">
        <v>22</v>
      </c>
      <c r="D576" s="191" t="s">
        <v>22</v>
      </c>
      <c r="E576" s="190" t="s">
        <v>21</v>
      </c>
      <c r="F576" s="198" t="s">
        <v>20</v>
      </c>
      <c r="G576" s="716"/>
      <c r="H576" s="717"/>
      <c r="I576" s="717"/>
      <c r="J576" s="717"/>
      <c r="K576" s="717"/>
      <c r="L576" s="717"/>
      <c r="M576" s="716" t="s">
        <v>107</v>
      </c>
      <c r="N576" s="718"/>
      <c r="O576" s="716" t="s">
        <v>111</v>
      </c>
      <c r="P576" s="717"/>
      <c r="Q576" s="718"/>
      <c r="R576" s="787" t="s">
        <v>112</v>
      </c>
      <c r="S576" s="788"/>
      <c r="T576" s="788"/>
      <c r="U576" s="788"/>
      <c r="V576" s="789"/>
      <c r="W576" s="790" t="s">
        <v>109</v>
      </c>
      <c r="X576" s="791"/>
      <c r="Y576" s="792"/>
      <c r="Z576" s="716" t="s">
        <v>17</v>
      </c>
      <c r="AA576" s="717"/>
      <c r="AB576" s="718"/>
      <c r="AD576" s="182"/>
    </row>
    <row r="577" spans="2:30" s="175" customFormat="1" ht="12" customHeight="1" thickBot="1" x14ac:dyDescent="0.25">
      <c r="B577" s="189">
        <v>2021</v>
      </c>
      <c r="C577" s="199" t="s">
        <v>16</v>
      </c>
      <c r="D577" s="200" t="s">
        <v>15</v>
      </c>
      <c r="E577" s="190" t="s">
        <v>14</v>
      </c>
      <c r="F577" s="238" t="s">
        <v>14</v>
      </c>
      <c r="G577" s="734" t="s">
        <v>33</v>
      </c>
      <c r="H577" s="734"/>
      <c r="I577" s="734" t="s">
        <v>12</v>
      </c>
      <c r="J577" s="734"/>
      <c r="K577" s="734" t="s">
        <v>11</v>
      </c>
      <c r="L577" s="735"/>
      <c r="M577" s="321" t="s">
        <v>41</v>
      </c>
      <c r="N577" s="239" t="s">
        <v>9</v>
      </c>
      <c r="O577" s="192" t="s">
        <v>37</v>
      </c>
      <c r="P577" s="240" t="s">
        <v>8</v>
      </c>
      <c r="Q577" s="193" t="s">
        <v>7</v>
      </c>
      <c r="R577" s="192" t="s">
        <v>99</v>
      </c>
      <c r="S577" s="241" t="s">
        <v>100</v>
      </c>
      <c r="T577" s="241" t="s">
        <v>48</v>
      </c>
      <c r="U577" s="241" t="s">
        <v>104</v>
      </c>
      <c r="V577" s="239" t="s">
        <v>101</v>
      </c>
      <c r="W577" s="238" t="s">
        <v>37</v>
      </c>
      <c r="X577" s="319" t="s">
        <v>8</v>
      </c>
      <c r="Y577" s="242" t="s">
        <v>7</v>
      </c>
      <c r="Z577" s="238" t="s">
        <v>8</v>
      </c>
      <c r="AA577" s="319" t="s">
        <v>7</v>
      </c>
      <c r="AB577" s="242" t="s">
        <v>6</v>
      </c>
      <c r="AD577" s="182"/>
    </row>
    <row r="578" spans="2:30" s="175" customFormat="1" ht="12" customHeight="1" x14ac:dyDescent="0.2">
      <c r="B578" s="194">
        <v>44228</v>
      </c>
      <c r="C578" s="202">
        <v>0.40833333333333338</v>
      </c>
      <c r="D578" s="195">
        <v>0.45416666666666666</v>
      </c>
      <c r="E578" s="203">
        <v>4</v>
      </c>
      <c r="F578" s="320">
        <v>940</v>
      </c>
      <c r="G578" s="701" t="s">
        <v>188</v>
      </c>
      <c r="H578" s="701"/>
      <c r="I578" s="701" t="s">
        <v>632</v>
      </c>
      <c r="J578" s="701"/>
      <c r="K578" s="702" t="s">
        <v>272</v>
      </c>
      <c r="L578" s="703"/>
      <c r="M578" s="231">
        <v>32</v>
      </c>
      <c r="N578" s="231" t="s">
        <v>637</v>
      </c>
      <c r="O578" s="243">
        <v>4000</v>
      </c>
      <c r="P578" s="219">
        <f t="shared" ref="P578:P581" si="315">+O578/2.2</f>
        <v>1818.181818181818</v>
      </c>
      <c r="Q578" s="233">
        <f>+P578/1000</f>
        <v>1.8181818181818181</v>
      </c>
      <c r="R578" s="232">
        <v>4000</v>
      </c>
      <c r="S578" s="234"/>
      <c r="T578" s="234"/>
      <c r="U578" s="234"/>
      <c r="V578" s="235"/>
      <c r="W578" s="243">
        <f t="shared" ref="W578:W581" si="316">+V578+U578+T578+S578+R578</f>
        <v>4000</v>
      </c>
      <c r="X578" s="691">
        <f>+(W578+W579)/2.2</f>
        <v>4500</v>
      </c>
      <c r="Y578" s="693">
        <f>+X578/1000</f>
        <v>4.5</v>
      </c>
      <c r="Z578" s="695">
        <f>+X578-P578-P579</f>
        <v>-1226.363636363636</v>
      </c>
      <c r="AA578" s="697">
        <f>+Y578-Q578-Q579</f>
        <v>-1.2263636363636365</v>
      </c>
      <c r="AB578" s="699">
        <f>+AA578/SUM(Q578:Q579)</f>
        <v>-0.21416097793300526</v>
      </c>
      <c r="AD578" s="182"/>
    </row>
    <row r="579" spans="2:30" s="175" customFormat="1" ht="12" customHeight="1" x14ac:dyDescent="0.2">
      <c r="B579" s="194">
        <v>44228</v>
      </c>
      <c r="C579" s="195">
        <v>0.40833333333333338</v>
      </c>
      <c r="D579" s="195">
        <v>0.45416666666666666</v>
      </c>
      <c r="E579" s="258">
        <v>4</v>
      </c>
      <c r="F579" s="317">
        <v>43733</v>
      </c>
      <c r="G579" s="701" t="s">
        <v>270</v>
      </c>
      <c r="H579" s="701"/>
      <c r="I579" s="701" t="s">
        <v>632</v>
      </c>
      <c r="J579" s="701"/>
      <c r="K579" s="702" t="s">
        <v>272</v>
      </c>
      <c r="L579" s="703"/>
      <c r="M579" s="213">
        <v>35</v>
      </c>
      <c r="N579" s="213" t="s">
        <v>637</v>
      </c>
      <c r="O579" s="244">
        <v>8598</v>
      </c>
      <c r="P579" s="207">
        <f t="shared" si="315"/>
        <v>3908.181818181818</v>
      </c>
      <c r="Q579" s="208">
        <f>+P579/1000</f>
        <v>3.9081818181818182</v>
      </c>
      <c r="R579" s="204">
        <v>5900</v>
      </c>
      <c r="S579" s="205"/>
      <c r="T579" s="205"/>
      <c r="U579" s="205"/>
      <c r="V579" s="206"/>
      <c r="W579" s="244">
        <f t="shared" si="316"/>
        <v>5900</v>
      </c>
      <c r="X579" s="692"/>
      <c r="Y579" s="694"/>
      <c r="Z579" s="696"/>
      <c r="AA579" s="698"/>
      <c r="AB579" s="700"/>
      <c r="AD579" s="182"/>
    </row>
    <row r="580" spans="2:30" s="175" customFormat="1" ht="12" customHeight="1" x14ac:dyDescent="0.2">
      <c r="B580" s="194">
        <v>44228</v>
      </c>
      <c r="C580" s="195">
        <v>0.40902777777777777</v>
      </c>
      <c r="D580" s="195">
        <v>0.4597222222222222</v>
      </c>
      <c r="E580" s="258">
        <v>4</v>
      </c>
      <c r="F580" s="317">
        <v>26412</v>
      </c>
      <c r="G580" s="701" t="s">
        <v>491</v>
      </c>
      <c r="H580" s="701"/>
      <c r="I580" s="701" t="s">
        <v>320</v>
      </c>
      <c r="J580" s="701"/>
      <c r="K580" s="702" t="s">
        <v>235</v>
      </c>
      <c r="L580" s="703"/>
      <c r="M580" s="213">
        <v>33</v>
      </c>
      <c r="N580" s="213" t="s">
        <v>637</v>
      </c>
      <c r="O580" s="244">
        <v>12012</v>
      </c>
      <c r="P580" s="207">
        <f t="shared" si="315"/>
        <v>5460</v>
      </c>
      <c r="Q580" s="208">
        <f>+P580/1000</f>
        <v>5.46</v>
      </c>
      <c r="R580" s="204">
        <v>11912</v>
      </c>
      <c r="S580" s="205"/>
      <c r="T580" s="205"/>
      <c r="U580" s="205"/>
      <c r="V580" s="206">
        <v>100</v>
      </c>
      <c r="W580" s="244">
        <f t="shared" si="316"/>
        <v>12012</v>
      </c>
      <c r="X580" s="207">
        <f t="shared" ref="X580:X581" si="317">+W580/2.2</f>
        <v>5460</v>
      </c>
      <c r="Y580" s="208">
        <f t="shared" ref="Y580:Y581" si="318">+X580/1000</f>
        <v>5.46</v>
      </c>
      <c r="Z580" s="209">
        <f t="shared" ref="Z580:Z581" si="319">+X580-P580</f>
        <v>0</v>
      </c>
      <c r="AA580" s="210">
        <f t="shared" ref="AA580:AA581" si="320">+Y580-Q580</f>
        <v>0</v>
      </c>
      <c r="AB580" s="211">
        <f t="shared" ref="AB580" si="321">+AA580/Q580</f>
        <v>0</v>
      </c>
      <c r="AD580" s="182"/>
    </row>
    <row r="581" spans="2:30" s="175" customFormat="1" ht="12" customHeight="1" thickBot="1" x14ac:dyDescent="0.3">
      <c r="B581" s="214"/>
      <c r="C581" s="215"/>
      <c r="D581" s="215"/>
      <c r="E581" s="216"/>
      <c r="F581" s="318"/>
      <c r="G581" s="759"/>
      <c r="H581" s="759"/>
      <c r="I581" s="759"/>
      <c r="J581" s="759"/>
      <c r="K581" s="744"/>
      <c r="L581" s="745"/>
      <c r="M581" s="217"/>
      <c r="N581" s="218"/>
      <c r="O581" s="222"/>
      <c r="P581" s="223">
        <f t="shared" si="315"/>
        <v>0</v>
      </c>
      <c r="Q581" s="224">
        <f t="shared" ref="Q581" si="322">+P581/1000</f>
        <v>0</v>
      </c>
      <c r="R581" s="222"/>
      <c r="S581" s="225"/>
      <c r="T581" s="225"/>
      <c r="U581" s="225"/>
      <c r="V581" s="226"/>
      <c r="W581" s="222">
        <f t="shared" si="316"/>
        <v>0</v>
      </c>
      <c r="X581" s="207">
        <f t="shared" si="317"/>
        <v>0</v>
      </c>
      <c r="Y581" s="224">
        <f t="shared" si="318"/>
        <v>0</v>
      </c>
      <c r="Z581" s="227">
        <f t="shared" si="319"/>
        <v>0</v>
      </c>
      <c r="AA581" s="228">
        <f t="shared" si="320"/>
        <v>0</v>
      </c>
      <c r="AB581" s="229" t="e">
        <f>+AA581/Q581</f>
        <v>#DIV/0!</v>
      </c>
    </row>
    <row r="582" spans="2:30" s="175" customFormat="1" ht="12" customHeight="1" x14ac:dyDescent="0.25">
      <c r="B582" s="736" t="s">
        <v>113</v>
      </c>
      <c r="C582" s="737"/>
      <c r="D582" s="737"/>
      <c r="E582" s="737"/>
      <c r="F582" s="737"/>
      <c r="G582" s="737"/>
      <c r="H582" s="737"/>
      <c r="I582" s="737"/>
      <c r="J582" s="737"/>
      <c r="K582" s="737"/>
      <c r="L582" s="737"/>
      <c r="M582" s="737"/>
      <c r="N582" s="738"/>
      <c r="O582" s="723">
        <f t="shared" ref="O582:AA582" si="323">SUM(O578:O581)</f>
        <v>24610</v>
      </c>
      <c r="P582" s="742">
        <f t="shared" si="323"/>
        <v>11186.363636363636</v>
      </c>
      <c r="Q582" s="721">
        <f t="shared" si="323"/>
        <v>11.186363636363637</v>
      </c>
      <c r="R582" s="723">
        <f t="shared" si="323"/>
        <v>21812</v>
      </c>
      <c r="S582" s="719">
        <f t="shared" si="323"/>
        <v>0</v>
      </c>
      <c r="T582" s="719">
        <f t="shared" si="323"/>
        <v>0</v>
      </c>
      <c r="U582" s="719">
        <f t="shared" si="323"/>
        <v>0</v>
      </c>
      <c r="V582" s="721">
        <f t="shared" si="323"/>
        <v>100</v>
      </c>
      <c r="W582" s="723">
        <f t="shared" si="323"/>
        <v>21912</v>
      </c>
      <c r="X582" s="742">
        <f t="shared" si="323"/>
        <v>9960</v>
      </c>
      <c r="Y582" s="743">
        <f t="shared" si="323"/>
        <v>9.9600000000000009</v>
      </c>
      <c r="Z582" s="729">
        <f t="shared" si="323"/>
        <v>-1226.363636363636</v>
      </c>
      <c r="AA582" s="731">
        <f t="shared" si="323"/>
        <v>-1.2263636363636365</v>
      </c>
      <c r="AB582" s="732">
        <f>+AA582/Q582</f>
        <v>-0.10963023161316539</v>
      </c>
    </row>
    <row r="583" spans="2:30" s="175" customFormat="1" ht="12" customHeight="1" thickBot="1" x14ac:dyDescent="0.3">
      <c r="B583" s="739"/>
      <c r="C583" s="740"/>
      <c r="D583" s="740"/>
      <c r="E583" s="740"/>
      <c r="F583" s="740"/>
      <c r="G583" s="740"/>
      <c r="H583" s="740"/>
      <c r="I583" s="740"/>
      <c r="J583" s="740"/>
      <c r="K583" s="740"/>
      <c r="L583" s="740"/>
      <c r="M583" s="740"/>
      <c r="N583" s="741"/>
      <c r="O583" s="724"/>
      <c r="P583" s="720"/>
      <c r="Q583" s="722"/>
      <c r="R583" s="724"/>
      <c r="S583" s="720"/>
      <c r="T583" s="720"/>
      <c r="U583" s="720"/>
      <c r="V583" s="722"/>
      <c r="W583" s="724"/>
      <c r="X583" s="720"/>
      <c r="Y583" s="722"/>
      <c r="Z583" s="730"/>
      <c r="AA583" s="720"/>
      <c r="AB583" s="733"/>
    </row>
    <row r="584" spans="2:30" s="175" customFormat="1" ht="12" customHeight="1" thickBot="1" x14ac:dyDescent="0.3">
      <c r="B584" s="196"/>
      <c r="C584" s="196"/>
      <c r="D584" s="196"/>
      <c r="E584" s="196"/>
      <c r="F584" s="196"/>
      <c r="G584" s="196"/>
      <c r="H584" s="196"/>
      <c r="I584" s="183"/>
      <c r="J584" s="183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  <c r="AB584" s="221"/>
    </row>
    <row r="585" spans="2:30" s="175" customFormat="1" ht="12" customHeight="1" x14ac:dyDescent="0.25">
      <c r="B585" s="746" t="s">
        <v>114</v>
      </c>
      <c r="C585" s="747"/>
      <c r="D585" s="747"/>
      <c r="E585" s="747"/>
      <c r="F585" s="747"/>
      <c r="G585" s="747"/>
      <c r="H585" s="747"/>
      <c r="I585" s="747"/>
      <c r="J585" s="747"/>
      <c r="K585" s="747"/>
      <c r="L585" s="747"/>
      <c r="M585" s="747"/>
      <c r="N585" s="748"/>
      <c r="O585" s="752">
        <f>+O582+O567</f>
        <v>4705391.9000000004</v>
      </c>
      <c r="P585" s="752"/>
      <c r="Q585" s="752">
        <f t="shared" ref="Q585:W585" si="324">+Q582+Q567</f>
        <v>2138.8145000000004</v>
      </c>
      <c r="R585" s="752">
        <f t="shared" si="324"/>
        <v>4032339.2</v>
      </c>
      <c r="S585" s="752">
        <f t="shared" si="324"/>
        <v>532816.19999999995</v>
      </c>
      <c r="T585" s="752">
        <f t="shared" si="324"/>
        <v>20346</v>
      </c>
      <c r="U585" s="752">
        <f t="shared" si="324"/>
        <v>0</v>
      </c>
      <c r="V585" s="752">
        <f t="shared" si="324"/>
        <v>92084.6</v>
      </c>
      <c r="W585" s="752">
        <f t="shared" si="324"/>
        <v>4677586</v>
      </c>
      <c r="X585" s="754"/>
      <c r="Y585" s="756"/>
      <c r="Z585" s="754"/>
      <c r="AA585" s="756">
        <f>+AA582</f>
        <v>-1.2263636363636365</v>
      </c>
      <c r="AB585" s="757">
        <f>+AA585/Q585</f>
        <v>-5.7338475887630102E-4</v>
      </c>
    </row>
    <row r="586" spans="2:30" s="175" customFormat="1" ht="12" customHeight="1" thickBot="1" x14ac:dyDescent="0.3">
      <c r="B586" s="749"/>
      <c r="C586" s="750"/>
      <c r="D586" s="750"/>
      <c r="E586" s="750"/>
      <c r="F586" s="750"/>
      <c r="G586" s="750"/>
      <c r="H586" s="750"/>
      <c r="I586" s="750"/>
      <c r="J586" s="750"/>
      <c r="K586" s="750"/>
      <c r="L586" s="750"/>
      <c r="M586" s="750"/>
      <c r="N586" s="751"/>
      <c r="O586" s="753"/>
      <c r="P586" s="753"/>
      <c r="Q586" s="753"/>
      <c r="R586" s="753"/>
      <c r="S586" s="753"/>
      <c r="T586" s="753"/>
      <c r="U586" s="753"/>
      <c r="V586" s="753"/>
      <c r="W586" s="753"/>
      <c r="X586" s="755"/>
      <c r="Y586" s="755"/>
      <c r="Z586" s="755"/>
      <c r="AA586" s="755"/>
      <c r="AB586" s="758"/>
    </row>
    <row r="588" spans="2:30" ht="13.5" thickBot="1" x14ac:dyDescent="0.25"/>
    <row r="589" spans="2:30" s="175" customFormat="1" ht="12" customHeight="1" x14ac:dyDescent="0.25">
      <c r="B589" s="760" t="s">
        <v>31</v>
      </c>
      <c r="C589" s="761"/>
      <c r="D589" s="761"/>
      <c r="E589" s="761"/>
      <c r="F589" s="761"/>
      <c r="G589" s="259" t="s">
        <v>30</v>
      </c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764" t="s">
        <v>29</v>
      </c>
      <c r="U589" s="765"/>
      <c r="V589" s="765"/>
      <c r="W589" s="765"/>
      <c r="X589" s="765"/>
      <c r="Y589" s="766"/>
      <c r="Z589" s="704" t="s">
        <v>39</v>
      </c>
      <c r="AA589" s="705"/>
      <c r="AB589" s="706"/>
    </row>
    <row r="590" spans="2:30" s="175" customFormat="1" ht="12" customHeight="1" x14ac:dyDescent="0.2">
      <c r="B590" s="762"/>
      <c r="C590" s="763"/>
      <c r="D590" s="763"/>
      <c r="E590" s="763"/>
      <c r="F590" s="763"/>
      <c r="G590" s="767" t="s">
        <v>25</v>
      </c>
      <c r="H590" s="768"/>
      <c r="I590" s="768"/>
      <c r="J590" s="768"/>
      <c r="K590" s="768"/>
      <c r="L590" s="768"/>
      <c r="M590" s="768"/>
      <c r="N590" s="768"/>
      <c r="O590" s="768"/>
      <c r="P590" s="768"/>
      <c r="Q590" s="768"/>
      <c r="R590" s="768"/>
      <c r="S590" s="769"/>
      <c r="T590" s="773">
        <v>44229</v>
      </c>
      <c r="U590" s="774"/>
      <c r="V590" s="774"/>
      <c r="W590" s="774"/>
      <c r="X590" s="774"/>
      <c r="Y590" s="775"/>
      <c r="Z590" s="707" t="s">
        <v>40</v>
      </c>
      <c r="AA590" s="708"/>
      <c r="AB590" s="709"/>
      <c r="AD590" s="182"/>
    </row>
    <row r="591" spans="2:30" s="175" customFormat="1" ht="12" customHeight="1" thickBot="1" x14ac:dyDescent="0.25">
      <c r="B591" s="779" t="s">
        <v>28</v>
      </c>
      <c r="C591" s="780"/>
      <c r="D591" s="780"/>
      <c r="E591" s="780"/>
      <c r="F591" s="780"/>
      <c r="G591" s="770"/>
      <c r="H591" s="771"/>
      <c r="I591" s="771"/>
      <c r="J591" s="771"/>
      <c r="K591" s="771"/>
      <c r="L591" s="771"/>
      <c r="M591" s="771"/>
      <c r="N591" s="771"/>
      <c r="O591" s="771"/>
      <c r="P591" s="771"/>
      <c r="Q591" s="771"/>
      <c r="R591" s="771"/>
      <c r="S591" s="772"/>
      <c r="T591" s="776"/>
      <c r="U591" s="777"/>
      <c r="V591" s="777"/>
      <c r="W591" s="777"/>
      <c r="X591" s="777"/>
      <c r="Y591" s="778"/>
      <c r="Z591" s="710"/>
      <c r="AA591" s="711"/>
      <c r="AB591" s="712"/>
      <c r="AD591" s="182"/>
    </row>
    <row r="592" spans="2:30" s="175" customFormat="1" ht="12" customHeight="1" thickBot="1" x14ac:dyDescent="0.25"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4"/>
      <c r="S592" s="185"/>
      <c r="T592" s="186"/>
      <c r="U592" s="187"/>
      <c r="V592" s="188"/>
      <c r="W592" s="188"/>
      <c r="X592" s="183"/>
      <c r="Y592" s="183"/>
      <c r="Z592" s="183"/>
      <c r="AA592" s="183"/>
      <c r="AB592" s="183"/>
      <c r="AD592" s="182"/>
    </row>
    <row r="593" spans="2:30" s="175" customFormat="1" ht="12" customHeight="1" thickBot="1" x14ac:dyDescent="0.25">
      <c r="B593" s="781" t="s">
        <v>27</v>
      </c>
      <c r="C593" s="782"/>
      <c r="D593" s="782"/>
      <c r="E593" s="783"/>
      <c r="F593" s="322" t="s">
        <v>26</v>
      </c>
      <c r="G593" s="713" t="s">
        <v>44</v>
      </c>
      <c r="H593" s="714"/>
      <c r="I593" s="714"/>
      <c r="J593" s="714"/>
      <c r="K593" s="714"/>
      <c r="L593" s="714"/>
      <c r="M593" s="713" t="s">
        <v>106</v>
      </c>
      <c r="N593" s="715"/>
      <c r="O593" s="713" t="s">
        <v>110</v>
      </c>
      <c r="P593" s="714"/>
      <c r="Q593" s="715"/>
      <c r="R593" s="784" t="s">
        <v>108</v>
      </c>
      <c r="S593" s="785"/>
      <c r="T593" s="785"/>
      <c r="U593" s="785"/>
      <c r="V593" s="785"/>
      <c r="W593" s="785"/>
      <c r="X593" s="785"/>
      <c r="Y593" s="786"/>
      <c r="Z593" s="713" t="s">
        <v>23</v>
      </c>
      <c r="AA593" s="714"/>
      <c r="AB593" s="715"/>
      <c r="AD593" s="182"/>
    </row>
    <row r="594" spans="2:30" s="175" customFormat="1" ht="12" customHeight="1" thickBot="1" x14ac:dyDescent="0.25">
      <c r="B594" s="189" t="s">
        <v>13</v>
      </c>
      <c r="C594" s="190" t="s">
        <v>22</v>
      </c>
      <c r="D594" s="191" t="s">
        <v>22</v>
      </c>
      <c r="E594" s="190" t="s">
        <v>21</v>
      </c>
      <c r="F594" s="198" t="s">
        <v>20</v>
      </c>
      <c r="G594" s="716"/>
      <c r="H594" s="717"/>
      <c r="I594" s="717"/>
      <c r="J594" s="717"/>
      <c r="K594" s="717"/>
      <c r="L594" s="717"/>
      <c r="M594" s="716" t="s">
        <v>107</v>
      </c>
      <c r="N594" s="718"/>
      <c r="O594" s="716" t="s">
        <v>111</v>
      </c>
      <c r="P594" s="717"/>
      <c r="Q594" s="718"/>
      <c r="R594" s="787" t="s">
        <v>112</v>
      </c>
      <c r="S594" s="788"/>
      <c r="T594" s="788"/>
      <c r="U594" s="788"/>
      <c r="V594" s="789"/>
      <c r="W594" s="790" t="s">
        <v>109</v>
      </c>
      <c r="X594" s="791"/>
      <c r="Y594" s="792"/>
      <c r="Z594" s="716" t="s">
        <v>17</v>
      </c>
      <c r="AA594" s="717"/>
      <c r="AB594" s="718"/>
      <c r="AD594" s="182"/>
    </row>
    <row r="595" spans="2:30" s="175" customFormat="1" ht="12" customHeight="1" thickBot="1" x14ac:dyDescent="0.25">
      <c r="B595" s="189">
        <v>2021</v>
      </c>
      <c r="C595" s="199" t="s">
        <v>16</v>
      </c>
      <c r="D595" s="200" t="s">
        <v>15</v>
      </c>
      <c r="E595" s="190" t="s">
        <v>14</v>
      </c>
      <c r="F595" s="238" t="s">
        <v>14</v>
      </c>
      <c r="G595" s="734" t="s">
        <v>33</v>
      </c>
      <c r="H595" s="734"/>
      <c r="I595" s="734" t="s">
        <v>12</v>
      </c>
      <c r="J595" s="734"/>
      <c r="K595" s="734" t="s">
        <v>11</v>
      </c>
      <c r="L595" s="735"/>
      <c r="M595" s="321" t="s">
        <v>41</v>
      </c>
      <c r="N595" s="239" t="s">
        <v>9</v>
      </c>
      <c r="O595" s="192" t="s">
        <v>37</v>
      </c>
      <c r="P595" s="240" t="s">
        <v>8</v>
      </c>
      <c r="Q595" s="193" t="s">
        <v>7</v>
      </c>
      <c r="R595" s="192" t="s">
        <v>99</v>
      </c>
      <c r="S595" s="241" t="s">
        <v>100</v>
      </c>
      <c r="T595" s="241" t="s">
        <v>48</v>
      </c>
      <c r="U595" s="241" t="s">
        <v>104</v>
      </c>
      <c r="V595" s="239" t="s">
        <v>101</v>
      </c>
      <c r="W595" s="238" t="s">
        <v>37</v>
      </c>
      <c r="X595" s="319" t="s">
        <v>8</v>
      </c>
      <c r="Y595" s="242" t="s">
        <v>7</v>
      </c>
      <c r="Z595" s="238" t="s">
        <v>8</v>
      </c>
      <c r="AA595" s="319" t="s">
        <v>7</v>
      </c>
      <c r="AB595" s="242" t="s">
        <v>6</v>
      </c>
      <c r="AD595" s="182"/>
    </row>
    <row r="596" spans="2:30" s="175" customFormat="1" ht="12" customHeight="1" x14ac:dyDescent="0.2">
      <c r="B596" s="194">
        <v>44229</v>
      </c>
      <c r="C596" s="202">
        <v>0.28263888888888888</v>
      </c>
      <c r="D596" s="202">
        <v>0.31875000000000003</v>
      </c>
      <c r="E596" s="203">
        <v>3</v>
      </c>
      <c r="F596" s="320">
        <v>5284</v>
      </c>
      <c r="G596" s="701" t="s">
        <v>192</v>
      </c>
      <c r="H596" s="701"/>
      <c r="I596" s="701" t="s">
        <v>638</v>
      </c>
      <c r="J596" s="701"/>
      <c r="K596" s="702" t="s">
        <v>639</v>
      </c>
      <c r="L596" s="703"/>
      <c r="M596" s="279">
        <v>84</v>
      </c>
      <c r="N596" s="280" t="s">
        <v>115</v>
      </c>
      <c r="O596" s="243">
        <v>53526</v>
      </c>
      <c r="P596" s="219">
        <f t="shared" ref="P596:P616" si="325">+O596/2.2</f>
        <v>24329.999999999996</v>
      </c>
      <c r="Q596" s="233">
        <f>+P596/1000</f>
        <v>24.329999999999995</v>
      </c>
      <c r="R596" s="232">
        <v>34126</v>
      </c>
      <c r="S596" s="234">
        <v>14300</v>
      </c>
      <c r="T596" s="234"/>
      <c r="U596" s="234"/>
      <c r="V596" s="235">
        <v>1800</v>
      </c>
      <c r="W596" s="243">
        <f t="shared" ref="W596:W616" si="326">+V596+U596+T596+S596+R596</f>
        <v>50226</v>
      </c>
      <c r="X596" s="207">
        <f t="shared" ref="X596:X616" si="327">+W596/2.2</f>
        <v>22829.999999999996</v>
      </c>
      <c r="Y596" s="233">
        <f t="shared" ref="Y596:Y616" si="328">+X596/1000</f>
        <v>22.829999999999995</v>
      </c>
      <c r="Z596" s="236">
        <f t="shared" ref="Z596:Z616" si="329">+X596-P596</f>
        <v>-1500</v>
      </c>
      <c r="AA596" s="220">
        <f t="shared" ref="AA596:AA616" si="330">+Y596-Q596</f>
        <v>-1.5</v>
      </c>
      <c r="AB596" s="237">
        <f t="shared" ref="AB596:AB608" si="331">+AA596/Q596</f>
        <v>-6.1652281134401986E-2</v>
      </c>
      <c r="AD596" s="182"/>
    </row>
    <row r="597" spans="2:30" s="175" customFormat="1" ht="12" customHeight="1" x14ac:dyDescent="0.2">
      <c r="B597" s="194">
        <v>44229</v>
      </c>
      <c r="C597" s="195">
        <v>0.32569444444444445</v>
      </c>
      <c r="D597" s="195">
        <v>0.3743055555555555</v>
      </c>
      <c r="E597" s="258">
        <v>3</v>
      </c>
      <c r="F597" s="317">
        <v>26414</v>
      </c>
      <c r="G597" s="701" t="s">
        <v>50</v>
      </c>
      <c r="H597" s="701"/>
      <c r="I597" s="701" t="s">
        <v>640</v>
      </c>
      <c r="J597" s="701"/>
      <c r="K597" s="702" t="s">
        <v>49</v>
      </c>
      <c r="L597" s="703"/>
      <c r="M597" s="212">
        <v>35</v>
      </c>
      <c r="N597" s="213" t="s">
        <v>32</v>
      </c>
      <c r="O597" s="244">
        <v>14256</v>
      </c>
      <c r="P597" s="207">
        <f t="shared" si="325"/>
        <v>6479.9999999999991</v>
      </c>
      <c r="Q597" s="208">
        <f>+P597/1000</f>
        <v>6.4799999999999986</v>
      </c>
      <c r="R597" s="204">
        <v>14156</v>
      </c>
      <c r="S597" s="205"/>
      <c r="T597" s="205"/>
      <c r="U597" s="205"/>
      <c r="V597" s="206">
        <v>100</v>
      </c>
      <c r="W597" s="244">
        <f t="shared" si="326"/>
        <v>14256</v>
      </c>
      <c r="X597" s="207">
        <f t="shared" si="327"/>
        <v>6479.9999999999991</v>
      </c>
      <c r="Y597" s="208">
        <f t="shared" si="328"/>
        <v>6.4799999999999986</v>
      </c>
      <c r="Z597" s="209">
        <f t="shared" si="329"/>
        <v>0</v>
      </c>
      <c r="AA597" s="210">
        <f t="shared" si="330"/>
        <v>0</v>
      </c>
      <c r="AB597" s="211">
        <f t="shared" si="331"/>
        <v>0</v>
      </c>
      <c r="AD597" s="182"/>
    </row>
    <row r="598" spans="2:30" s="175" customFormat="1" ht="12" customHeight="1" x14ac:dyDescent="0.2">
      <c r="B598" s="194">
        <v>44229</v>
      </c>
      <c r="C598" s="195">
        <v>0.34375</v>
      </c>
      <c r="D598" s="195">
        <v>0.36805555555555558</v>
      </c>
      <c r="E598" s="258">
        <v>3</v>
      </c>
      <c r="F598" s="317">
        <v>5283</v>
      </c>
      <c r="G598" s="701" t="s">
        <v>217</v>
      </c>
      <c r="H598" s="701"/>
      <c r="I598" s="701" t="s">
        <v>641</v>
      </c>
      <c r="J598" s="701"/>
      <c r="K598" s="702" t="s">
        <v>512</v>
      </c>
      <c r="L598" s="703"/>
      <c r="M598" s="281">
        <v>96</v>
      </c>
      <c r="N598" s="282" t="s">
        <v>115</v>
      </c>
      <c r="O598" s="244">
        <v>67034</v>
      </c>
      <c r="P598" s="207">
        <f t="shared" si="325"/>
        <v>30469.999999999996</v>
      </c>
      <c r="Q598" s="208">
        <f>+P598/1000</f>
        <v>30.469999999999995</v>
      </c>
      <c r="R598" s="204">
        <v>54968</v>
      </c>
      <c r="S598" s="205">
        <v>11200</v>
      </c>
      <c r="T598" s="205"/>
      <c r="U598" s="205"/>
      <c r="V598" s="206">
        <v>800</v>
      </c>
      <c r="W598" s="244">
        <f t="shared" si="326"/>
        <v>66968</v>
      </c>
      <c r="X598" s="207">
        <f t="shared" si="327"/>
        <v>30439.999999999996</v>
      </c>
      <c r="Y598" s="208">
        <f t="shared" si="328"/>
        <v>30.439999999999998</v>
      </c>
      <c r="Z598" s="209">
        <f t="shared" si="329"/>
        <v>-30</v>
      </c>
      <c r="AA598" s="210">
        <f t="shared" si="330"/>
        <v>-2.9999999999997584E-2</v>
      </c>
      <c r="AB598" s="211">
        <f t="shared" si="331"/>
        <v>-9.8457499179512931E-4</v>
      </c>
      <c r="AD598" s="182"/>
    </row>
    <row r="599" spans="2:30" s="175" customFormat="1" ht="12" customHeight="1" x14ac:dyDescent="0.2">
      <c r="B599" s="194">
        <v>44229</v>
      </c>
      <c r="C599" s="195">
        <v>0.45277777777777778</v>
      </c>
      <c r="D599" s="195">
        <v>0.49861111111111112</v>
      </c>
      <c r="E599" s="258">
        <v>3</v>
      </c>
      <c r="F599" s="317">
        <v>26415</v>
      </c>
      <c r="G599" s="701" t="s">
        <v>491</v>
      </c>
      <c r="H599" s="701"/>
      <c r="I599" s="701" t="s">
        <v>231</v>
      </c>
      <c r="J599" s="701"/>
      <c r="K599" s="702" t="s">
        <v>232</v>
      </c>
      <c r="L599" s="703"/>
      <c r="M599" s="212">
        <v>32</v>
      </c>
      <c r="N599" s="213" t="s">
        <v>32</v>
      </c>
      <c r="O599" s="244">
        <v>10516</v>
      </c>
      <c r="P599" s="207">
        <f t="shared" si="325"/>
        <v>4780</v>
      </c>
      <c r="Q599" s="208">
        <f>+P599/1000</f>
        <v>4.78</v>
      </c>
      <c r="R599" s="204">
        <v>9666</v>
      </c>
      <c r="S599" s="205">
        <v>750</v>
      </c>
      <c r="T599" s="205"/>
      <c r="U599" s="205"/>
      <c r="V599" s="206">
        <v>100</v>
      </c>
      <c r="W599" s="244">
        <f t="shared" si="326"/>
        <v>10516</v>
      </c>
      <c r="X599" s="207">
        <f t="shared" si="327"/>
        <v>4780</v>
      </c>
      <c r="Y599" s="208">
        <f t="shared" si="328"/>
        <v>4.78</v>
      </c>
      <c r="Z599" s="209">
        <f t="shared" si="329"/>
        <v>0</v>
      </c>
      <c r="AA599" s="210">
        <f t="shared" si="330"/>
        <v>0</v>
      </c>
      <c r="AB599" s="211">
        <f t="shared" si="331"/>
        <v>0</v>
      </c>
      <c r="AD599" s="182"/>
    </row>
    <row r="600" spans="2:30" s="175" customFormat="1" ht="12" customHeight="1" x14ac:dyDescent="0.2">
      <c r="B600" s="194">
        <v>44229</v>
      </c>
      <c r="C600" s="195">
        <v>0.49305555555555558</v>
      </c>
      <c r="D600" s="195">
        <v>0.53888888888888886</v>
      </c>
      <c r="E600" s="258">
        <v>3</v>
      </c>
      <c r="F600" s="317">
        <v>26416</v>
      </c>
      <c r="G600" s="701" t="s">
        <v>491</v>
      </c>
      <c r="H600" s="701"/>
      <c r="I600" s="701" t="s">
        <v>53</v>
      </c>
      <c r="J600" s="701"/>
      <c r="K600" s="702" t="s">
        <v>242</v>
      </c>
      <c r="L600" s="703"/>
      <c r="M600" s="212">
        <v>30</v>
      </c>
      <c r="N600" s="213" t="s">
        <v>32</v>
      </c>
      <c r="O600" s="244">
        <v>13046</v>
      </c>
      <c r="P600" s="207">
        <f t="shared" si="325"/>
        <v>5929.9999999999991</v>
      </c>
      <c r="Q600" s="208">
        <f t="shared" ref="Q600:Q616" si="332">+P600/1000</f>
        <v>5.9299999999999988</v>
      </c>
      <c r="R600" s="204">
        <v>12946</v>
      </c>
      <c r="S600" s="205"/>
      <c r="T600" s="205"/>
      <c r="U600" s="205"/>
      <c r="V600" s="206">
        <v>100</v>
      </c>
      <c r="W600" s="244">
        <f t="shared" si="326"/>
        <v>13046</v>
      </c>
      <c r="X600" s="207">
        <f t="shared" si="327"/>
        <v>5929.9999999999991</v>
      </c>
      <c r="Y600" s="208">
        <f t="shared" si="328"/>
        <v>5.9299999999999988</v>
      </c>
      <c r="Z600" s="209">
        <f t="shared" si="329"/>
        <v>0</v>
      </c>
      <c r="AA600" s="210">
        <f t="shared" si="330"/>
        <v>0</v>
      </c>
      <c r="AB600" s="211">
        <f t="shared" si="331"/>
        <v>0</v>
      </c>
      <c r="AD600" s="182"/>
    </row>
    <row r="601" spans="2:30" s="175" customFormat="1" ht="12" customHeight="1" x14ac:dyDescent="0.2">
      <c r="B601" s="194">
        <v>44229</v>
      </c>
      <c r="C601" s="195">
        <v>0.49444444444444446</v>
      </c>
      <c r="D601" s="195">
        <v>0.54305555555555551</v>
      </c>
      <c r="E601" s="258">
        <v>3</v>
      </c>
      <c r="F601" s="317">
        <v>81353</v>
      </c>
      <c r="G601" s="701" t="s">
        <v>647</v>
      </c>
      <c r="H601" s="701"/>
      <c r="I601" s="701" t="s">
        <v>243</v>
      </c>
      <c r="J601" s="701"/>
      <c r="K601" s="702" t="s">
        <v>492</v>
      </c>
      <c r="L601" s="703"/>
      <c r="M601" s="212">
        <v>27</v>
      </c>
      <c r="N601" s="213" t="s">
        <v>32</v>
      </c>
      <c r="O601" s="244">
        <v>10800</v>
      </c>
      <c r="P601" s="207">
        <f t="shared" si="325"/>
        <v>4909.090909090909</v>
      </c>
      <c r="Q601" s="208">
        <f t="shared" si="332"/>
        <v>4.9090909090909092</v>
      </c>
      <c r="R601" s="204">
        <v>10800</v>
      </c>
      <c r="S601" s="205"/>
      <c r="T601" s="205"/>
      <c r="U601" s="205"/>
      <c r="V601" s="206">
        <v>596</v>
      </c>
      <c r="W601" s="244">
        <f t="shared" si="326"/>
        <v>11396</v>
      </c>
      <c r="X601" s="207">
        <f t="shared" si="327"/>
        <v>5180</v>
      </c>
      <c r="Y601" s="208">
        <f t="shared" si="328"/>
        <v>5.18</v>
      </c>
      <c r="Z601" s="209">
        <f t="shared" si="329"/>
        <v>270.90909090909099</v>
      </c>
      <c r="AA601" s="210">
        <f t="shared" si="330"/>
        <v>0.27090909090909054</v>
      </c>
      <c r="AB601" s="211">
        <f t="shared" si="331"/>
        <v>5.5185185185185108E-2</v>
      </c>
      <c r="AD601" s="182"/>
    </row>
    <row r="602" spans="2:30" s="175" customFormat="1" ht="12" customHeight="1" x14ac:dyDescent="0.2">
      <c r="B602" s="194">
        <v>44229</v>
      </c>
      <c r="C602" s="195">
        <v>0.53819444444444442</v>
      </c>
      <c r="D602" s="195">
        <v>0.57708333333333328</v>
      </c>
      <c r="E602" s="258">
        <v>4</v>
      </c>
      <c r="F602" s="317">
        <v>26417</v>
      </c>
      <c r="G602" s="701" t="s">
        <v>491</v>
      </c>
      <c r="H602" s="701"/>
      <c r="I602" s="701" t="s">
        <v>320</v>
      </c>
      <c r="J602" s="701"/>
      <c r="K602" s="702" t="s">
        <v>235</v>
      </c>
      <c r="L602" s="703"/>
      <c r="M602" s="212">
        <v>29</v>
      </c>
      <c r="N602" s="213" t="s">
        <v>32</v>
      </c>
      <c r="O602" s="244">
        <v>12936</v>
      </c>
      <c r="P602" s="207">
        <f t="shared" si="325"/>
        <v>5879.9999999999991</v>
      </c>
      <c r="Q602" s="208">
        <f t="shared" si="332"/>
        <v>5.879999999999999</v>
      </c>
      <c r="R602" s="204">
        <v>12536</v>
      </c>
      <c r="S602" s="205">
        <v>300</v>
      </c>
      <c r="T602" s="205"/>
      <c r="U602" s="205"/>
      <c r="V602" s="206">
        <v>100</v>
      </c>
      <c r="W602" s="244">
        <f t="shared" si="326"/>
        <v>12936</v>
      </c>
      <c r="X602" s="207">
        <f t="shared" si="327"/>
        <v>5879.9999999999991</v>
      </c>
      <c r="Y602" s="208">
        <f t="shared" si="328"/>
        <v>5.879999999999999</v>
      </c>
      <c r="Z602" s="209">
        <f t="shared" si="329"/>
        <v>0</v>
      </c>
      <c r="AA602" s="210">
        <f t="shared" si="330"/>
        <v>0</v>
      </c>
      <c r="AB602" s="211">
        <f t="shared" si="331"/>
        <v>0</v>
      </c>
      <c r="AD602" s="182"/>
    </row>
    <row r="603" spans="2:30" s="175" customFormat="1" ht="12" customHeight="1" x14ac:dyDescent="0.2">
      <c r="B603" s="194">
        <v>44229</v>
      </c>
      <c r="C603" s="195">
        <v>0.54097222222222219</v>
      </c>
      <c r="D603" s="195">
        <v>0.59930555555555554</v>
      </c>
      <c r="E603" s="258">
        <v>4</v>
      </c>
      <c r="F603" s="317">
        <v>3673</v>
      </c>
      <c r="G603" s="701" t="s">
        <v>364</v>
      </c>
      <c r="H603" s="701"/>
      <c r="I603" s="701" t="s">
        <v>257</v>
      </c>
      <c r="J603" s="701"/>
      <c r="K603" s="702" t="s">
        <v>435</v>
      </c>
      <c r="L603" s="703"/>
      <c r="M603" s="212">
        <v>31</v>
      </c>
      <c r="N603" s="213" t="s">
        <v>32</v>
      </c>
      <c r="O603" s="244">
        <v>11305</v>
      </c>
      <c r="P603" s="207">
        <f t="shared" si="325"/>
        <v>5138.6363636363631</v>
      </c>
      <c r="Q603" s="208">
        <f t="shared" si="332"/>
        <v>5.1386363636363628</v>
      </c>
      <c r="R603" s="204">
        <v>10169</v>
      </c>
      <c r="S603" s="205">
        <v>281</v>
      </c>
      <c r="T603" s="205"/>
      <c r="U603" s="205"/>
      <c r="V603" s="206"/>
      <c r="W603" s="244">
        <f t="shared" si="326"/>
        <v>10450</v>
      </c>
      <c r="X603" s="207">
        <f t="shared" si="327"/>
        <v>4750</v>
      </c>
      <c r="Y603" s="208">
        <f t="shared" si="328"/>
        <v>4.75</v>
      </c>
      <c r="Z603" s="209">
        <f t="shared" si="329"/>
        <v>-388.63636363636306</v>
      </c>
      <c r="AA603" s="210">
        <f t="shared" si="330"/>
        <v>-0.38863636363636278</v>
      </c>
      <c r="AB603" s="211">
        <f t="shared" si="331"/>
        <v>-7.5630252100840178E-2</v>
      </c>
      <c r="AD603" s="182"/>
    </row>
    <row r="604" spans="2:30" s="175" customFormat="1" ht="12" customHeight="1" x14ac:dyDescent="0.2">
      <c r="B604" s="194">
        <v>44229</v>
      </c>
      <c r="C604" s="195">
        <v>0.56944444444444442</v>
      </c>
      <c r="D604" s="195">
        <v>0.61875000000000002</v>
      </c>
      <c r="E604" s="258">
        <v>4</v>
      </c>
      <c r="F604" s="317">
        <v>26418</v>
      </c>
      <c r="G604" s="701" t="s">
        <v>491</v>
      </c>
      <c r="H604" s="701"/>
      <c r="I604" s="701" t="s">
        <v>51</v>
      </c>
      <c r="J604" s="701"/>
      <c r="K604" s="702" t="s">
        <v>290</v>
      </c>
      <c r="L604" s="703"/>
      <c r="M604" s="212">
        <v>36</v>
      </c>
      <c r="N604" s="213" t="s">
        <v>32</v>
      </c>
      <c r="O604" s="244">
        <v>8712</v>
      </c>
      <c r="P604" s="207">
        <f t="shared" si="325"/>
        <v>3959.9999999999995</v>
      </c>
      <c r="Q604" s="208">
        <f t="shared" si="332"/>
        <v>3.9599999999999995</v>
      </c>
      <c r="R604" s="204">
        <v>7412</v>
      </c>
      <c r="S604" s="205">
        <v>1200</v>
      </c>
      <c r="T604" s="205"/>
      <c r="U604" s="205"/>
      <c r="V604" s="206">
        <v>100</v>
      </c>
      <c r="W604" s="244">
        <f t="shared" si="326"/>
        <v>8712</v>
      </c>
      <c r="X604" s="207">
        <f t="shared" si="327"/>
        <v>3959.9999999999995</v>
      </c>
      <c r="Y604" s="208">
        <f t="shared" si="328"/>
        <v>3.9599999999999995</v>
      </c>
      <c r="Z604" s="209">
        <f t="shared" si="329"/>
        <v>0</v>
      </c>
      <c r="AA604" s="210">
        <f t="shared" si="330"/>
        <v>0</v>
      </c>
      <c r="AB604" s="211">
        <f t="shared" si="331"/>
        <v>0</v>
      </c>
      <c r="AD604" s="182"/>
    </row>
    <row r="605" spans="2:30" s="175" customFormat="1" ht="12" customHeight="1" x14ac:dyDescent="0.2">
      <c r="B605" s="194">
        <v>44229</v>
      </c>
      <c r="C605" s="195">
        <v>0.59722222222222221</v>
      </c>
      <c r="D605" s="195">
        <v>0.66388888888888886</v>
      </c>
      <c r="E605" s="258">
        <v>4</v>
      </c>
      <c r="F605" s="366">
        <v>81357</v>
      </c>
      <c r="G605" s="701" t="s">
        <v>648</v>
      </c>
      <c r="H605" s="701"/>
      <c r="I605" s="701" t="s">
        <v>238</v>
      </c>
      <c r="J605" s="701"/>
      <c r="K605" s="702" t="s">
        <v>239</v>
      </c>
      <c r="L605" s="703"/>
      <c r="M605" s="212">
        <v>26</v>
      </c>
      <c r="N605" s="213" t="s">
        <v>32</v>
      </c>
      <c r="O605" s="244">
        <v>4634</v>
      </c>
      <c r="P605" s="207">
        <f t="shared" si="325"/>
        <v>2106.363636363636</v>
      </c>
      <c r="Q605" s="208">
        <f t="shared" si="332"/>
        <v>2.106363636363636</v>
      </c>
      <c r="R605" s="204">
        <v>4434</v>
      </c>
      <c r="S605" s="205"/>
      <c r="T605" s="205"/>
      <c r="U605" s="205"/>
      <c r="V605" s="206">
        <v>200</v>
      </c>
      <c r="W605" s="244">
        <f t="shared" si="326"/>
        <v>4634</v>
      </c>
      <c r="X605" s="691">
        <f>+(W605+W606)/2.2</f>
        <v>5789.9999999999991</v>
      </c>
      <c r="Y605" s="693">
        <f>+X605/1000</f>
        <v>5.7899999999999991</v>
      </c>
      <c r="Z605" s="695">
        <f>+X605-P605-P606</f>
        <v>-2111.818181818182</v>
      </c>
      <c r="AA605" s="697">
        <f>+Y605-Q605-Q606</f>
        <v>-2.1118181818181818</v>
      </c>
      <c r="AB605" s="699">
        <f>+AA605/SUM(Q605:Q606)</f>
        <v>-0.26725724804417861</v>
      </c>
      <c r="AD605" s="182"/>
    </row>
    <row r="606" spans="2:30" s="175" customFormat="1" ht="12" customHeight="1" x14ac:dyDescent="0.25">
      <c r="B606" s="194">
        <v>44229</v>
      </c>
      <c r="C606" s="195">
        <v>0.59722222222222221</v>
      </c>
      <c r="D606" s="195">
        <v>0.66388888888888886</v>
      </c>
      <c r="E606" s="258">
        <v>4</v>
      </c>
      <c r="F606" s="317">
        <v>81357</v>
      </c>
      <c r="G606" s="701" t="s">
        <v>237</v>
      </c>
      <c r="H606" s="701"/>
      <c r="I606" s="701" t="s">
        <v>238</v>
      </c>
      <c r="J606" s="701"/>
      <c r="K606" s="702" t="s">
        <v>239</v>
      </c>
      <c r="L606" s="703"/>
      <c r="M606" s="212">
        <v>35</v>
      </c>
      <c r="N606" s="213" t="s">
        <v>32</v>
      </c>
      <c r="O606" s="244">
        <v>12750</v>
      </c>
      <c r="P606" s="207">
        <f t="shared" si="325"/>
        <v>5795.454545454545</v>
      </c>
      <c r="Q606" s="208">
        <f t="shared" si="332"/>
        <v>5.795454545454545</v>
      </c>
      <c r="R606" s="204">
        <v>6554</v>
      </c>
      <c r="S606" s="205">
        <v>900</v>
      </c>
      <c r="T606" s="205">
        <v>650</v>
      </c>
      <c r="U606" s="205"/>
      <c r="V606" s="206"/>
      <c r="W606" s="204">
        <f t="shared" si="326"/>
        <v>8104</v>
      </c>
      <c r="X606" s="692"/>
      <c r="Y606" s="694"/>
      <c r="Z606" s="696"/>
      <c r="AA606" s="698"/>
      <c r="AB606" s="700"/>
    </row>
    <row r="607" spans="2:30" s="175" customFormat="1" ht="12" customHeight="1" x14ac:dyDescent="0.25">
      <c r="B607" s="194">
        <v>44229</v>
      </c>
      <c r="C607" s="195">
        <v>0.64722222222222225</v>
      </c>
      <c r="D607" s="195">
        <v>0.70208333333333339</v>
      </c>
      <c r="E607" s="258">
        <v>4</v>
      </c>
      <c r="F607" s="317">
        <v>43767</v>
      </c>
      <c r="G607" s="701" t="s">
        <v>270</v>
      </c>
      <c r="H607" s="701"/>
      <c r="I607" s="701" t="s">
        <v>632</v>
      </c>
      <c r="J607" s="701"/>
      <c r="K607" s="702" t="s">
        <v>272</v>
      </c>
      <c r="L607" s="703"/>
      <c r="M607" s="212">
        <v>27</v>
      </c>
      <c r="N607" s="213" t="s">
        <v>32</v>
      </c>
      <c r="O607" s="244">
        <v>8973</v>
      </c>
      <c r="P607" s="207">
        <f t="shared" si="325"/>
        <v>4078.6363636363635</v>
      </c>
      <c r="Q607" s="208">
        <f t="shared" si="332"/>
        <v>4.0786363636363632</v>
      </c>
      <c r="R607" s="204">
        <v>8602</v>
      </c>
      <c r="S607" s="205"/>
      <c r="T607" s="205"/>
      <c r="U607" s="205"/>
      <c r="V607" s="206"/>
      <c r="W607" s="204">
        <f t="shared" si="326"/>
        <v>8602</v>
      </c>
      <c r="X607" s="207">
        <f t="shared" si="327"/>
        <v>3909.9999999999995</v>
      </c>
      <c r="Y607" s="208">
        <f t="shared" si="328"/>
        <v>3.9099999999999997</v>
      </c>
      <c r="Z607" s="209">
        <f t="shared" si="329"/>
        <v>-168.63636363636397</v>
      </c>
      <c r="AA607" s="210">
        <f t="shared" si="330"/>
        <v>-0.16863636363636347</v>
      </c>
      <c r="AB607" s="211">
        <f t="shared" si="331"/>
        <v>-4.1346261005237903E-2</v>
      </c>
    </row>
    <row r="608" spans="2:30" s="175" customFormat="1" ht="12" customHeight="1" x14ac:dyDescent="0.25">
      <c r="B608" s="194">
        <v>44229</v>
      </c>
      <c r="C608" s="195">
        <v>0.65625</v>
      </c>
      <c r="D608" s="195">
        <v>0.69305555555555554</v>
      </c>
      <c r="E608" s="258">
        <v>4</v>
      </c>
      <c r="F608" s="317">
        <v>26419</v>
      </c>
      <c r="G608" s="701" t="s">
        <v>491</v>
      </c>
      <c r="H608" s="701"/>
      <c r="I608" s="701" t="s">
        <v>640</v>
      </c>
      <c r="J608" s="701"/>
      <c r="K608" s="702" t="s">
        <v>49</v>
      </c>
      <c r="L608" s="703"/>
      <c r="M608" s="212">
        <v>29</v>
      </c>
      <c r="N608" s="213" t="s">
        <v>32</v>
      </c>
      <c r="O608" s="244">
        <v>15708</v>
      </c>
      <c r="P608" s="207">
        <f t="shared" si="325"/>
        <v>7139.9999999999991</v>
      </c>
      <c r="Q608" s="208">
        <f t="shared" si="332"/>
        <v>7.1399999999999988</v>
      </c>
      <c r="R608" s="204">
        <v>15608</v>
      </c>
      <c r="S608" s="205"/>
      <c r="T608" s="205"/>
      <c r="U608" s="205"/>
      <c r="V608" s="206">
        <v>100</v>
      </c>
      <c r="W608" s="204">
        <f t="shared" si="326"/>
        <v>15708</v>
      </c>
      <c r="X608" s="207">
        <f t="shared" si="327"/>
        <v>7139.9999999999991</v>
      </c>
      <c r="Y608" s="208">
        <f t="shared" si="328"/>
        <v>7.1399999999999988</v>
      </c>
      <c r="Z608" s="209">
        <f t="shared" si="329"/>
        <v>0</v>
      </c>
      <c r="AA608" s="210">
        <f t="shared" si="330"/>
        <v>0</v>
      </c>
      <c r="AB608" s="211">
        <f t="shared" si="331"/>
        <v>0</v>
      </c>
    </row>
    <row r="609" spans="2:28" s="175" customFormat="1" ht="12" customHeight="1" x14ac:dyDescent="0.25">
      <c r="B609" s="194">
        <v>44229</v>
      </c>
      <c r="C609" s="195">
        <v>0.66666666666666663</v>
      </c>
      <c r="D609" s="195">
        <v>0.69930555555555562</v>
      </c>
      <c r="E609" s="258">
        <v>3</v>
      </c>
      <c r="F609" s="317">
        <v>26420</v>
      </c>
      <c r="G609" s="701" t="s">
        <v>491</v>
      </c>
      <c r="H609" s="701"/>
      <c r="I609" s="701" t="s">
        <v>229</v>
      </c>
      <c r="J609" s="701"/>
      <c r="K609" s="702" t="s">
        <v>230</v>
      </c>
      <c r="L609" s="703"/>
      <c r="M609" s="212">
        <v>26</v>
      </c>
      <c r="N609" s="213" t="s">
        <v>32</v>
      </c>
      <c r="O609" s="244">
        <v>10828</v>
      </c>
      <c r="P609" s="207">
        <f t="shared" si="325"/>
        <v>4921.8181818181811</v>
      </c>
      <c r="Q609" s="208">
        <f t="shared" si="332"/>
        <v>4.921818181818181</v>
      </c>
      <c r="R609" s="204">
        <v>10828</v>
      </c>
      <c r="S609" s="205"/>
      <c r="T609" s="205"/>
      <c r="U609" s="205"/>
      <c r="V609" s="206"/>
      <c r="W609" s="204">
        <f t="shared" si="326"/>
        <v>10828</v>
      </c>
      <c r="X609" s="691">
        <f>+(W609+W610)/2.2</f>
        <v>5739.9999999999991</v>
      </c>
      <c r="Y609" s="693">
        <f>+X609/1000</f>
        <v>5.7399999999999993</v>
      </c>
      <c r="Z609" s="695">
        <f>+X609-P609-P610</f>
        <v>0</v>
      </c>
      <c r="AA609" s="697">
        <f>+Y609-Q609-Q610</f>
        <v>0</v>
      </c>
      <c r="AB609" s="699">
        <f>+AA609/SUM(Q609:Q610)</f>
        <v>0</v>
      </c>
    </row>
    <row r="610" spans="2:28" s="175" customFormat="1" ht="12" customHeight="1" x14ac:dyDescent="0.25">
      <c r="B610" s="194">
        <v>44229</v>
      </c>
      <c r="C610" s="195">
        <v>0.66666666666666663</v>
      </c>
      <c r="D610" s="195">
        <v>0.69930555555555562</v>
      </c>
      <c r="E610" s="258">
        <v>3</v>
      </c>
      <c r="F610" s="366">
        <v>1440</v>
      </c>
      <c r="G610" s="701" t="s">
        <v>286</v>
      </c>
      <c r="H610" s="701"/>
      <c r="I610" s="701" t="s">
        <v>229</v>
      </c>
      <c r="J610" s="701"/>
      <c r="K610" s="702" t="s">
        <v>230</v>
      </c>
      <c r="L610" s="703"/>
      <c r="M610" s="212">
        <v>30</v>
      </c>
      <c r="N610" s="213" t="s">
        <v>32</v>
      </c>
      <c r="O610" s="244">
        <v>1800</v>
      </c>
      <c r="P610" s="207">
        <f t="shared" ref="P610:P612" si="333">+O610/2.2</f>
        <v>818.18181818181813</v>
      </c>
      <c r="Q610" s="208">
        <f t="shared" ref="Q610:Q612" si="334">+P610/1000</f>
        <v>0.81818181818181812</v>
      </c>
      <c r="R610" s="204">
        <v>1800</v>
      </c>
      <c r="S610" s="205"/>
      <c r="T610" s="205"/>
      <c r="U610" s="205"/>
      <c r="V610" s="206"/>
      <c r="W610" s="204">
        <f t="shared" ref="W610:W612" si="335">+V610+U610+T610+S610+R610</f>
        <v>1800</v>
      </c>
      <c r="X610" s="692"/>
      <c r="Y610" s="694"/>
      <c r="Z610" s="696"/>
      <c r="AA610" s="698"/>
      <c r="AB610" s="700"/>
    </row>
    <row r="611" spans="2:28" s="175" customFormat="1" ht="12" customHeight="1" x14ac:dyDescent="0.25">
      <c r="B611" s="194">
        <v>44229</v>
      </c>
      <c r="C611" s="195">
        <v>0.70416666666666661</v>
      </c>
      <c r="D611" s="195">
        <v>0.73958333333333337</v>
      </c>
      <c r="E611" s="258">
        <v>4</v>
      </c>
      <c r="F611" s="366">
        <v>81365</v>
      </c>
      <c r="G611" s="701" t="s">
        <v>648</v>
      </c>
      <c r="H611" s="701"/>
      <c r="I611" s="701" t="s">
        <v>238</v>
      </c>
      <c r="J611" s="701"/>
      <c r="K611" s="702" t="s">
        <v>239</v>
      </c>
      <c r="L611" s="703"/>
      <c r="M611" s="212">
        <v>33</v>
      </c>
      <c r="N611" s="213" t="s">
        <v>32</v>
      </c>
      <c r="O611" s="244">
        <v>2451</v>
      </c>
      <c r="P611" s="207">
        <f t="shared" si="333"/>
        <v>1114.090909090909</v>
      </c>
      <c r="Q611" s="208">
        <f t="shared" si="334"/>
        <v>1.114090909090909</v>
      </c>
      <c r="R611" s="204">
        <v>2451</v>
      </c>
      <c r="S611" s="205"/>
      <c r="T611" s="205"/>
      <c r="U611" s="205"/>
      <c r="V611" s="206">
        <v>79</v>
      </c>
      <c r="W611" s="204">
        <f t="shared" si="335"/>
        <v>2530</v>
      </c>
      <c r="X611" s="207">
        <f t="shared" ref="X611:X612" si="336">+W611/2.2</f>
        <v>1150</v>
      </c>
      <c r="Y611" s="208">
        <f t="shared" ref="Y611:Y612" si="337">+X611/1000</f>
        <v>1.1499999999999999</v>
      </c>
      <c r="Z611" s="209">
        <f t="shared" ref="Z611:Z612" si="338">+X611-P611</f>
        <v>35.909090909090992</v>
      </c>
      <c r="AA611" s="210">
        <f t="shared" ref="AA611:AA612" si="339">+Y611-Q611</f>
        <v>3.5909090909090891E-2</v>
      </c>
      <c r="AB611" s="211">
        <f t="shared" ref="AB611:AB612" si="340">+AA611/Q611</f>
        <v>3.2231742146062815E-2</v>
      </c>
    </row>
    <row r="612" spans="2:28" s="175" customFormat="1" ht="12" customHeight="1" x14ac:dyDescent="0.25">
      <c r="B612" s="194">
        <v>44229</v>
      </c>
      <c r="C612" s="195">
        <v>0.73819444444444438</v>
      </c>
      <c r="D612" s="195">
        <v>0.76944444444444438</v>
      </c>
      <c r="E612" s="258">
        <v>4</v>
      </c>
      <c r="F612" s="366">
        <v>26421</v>
      </c>
      <c r="G612" s="701" t="s">
        <v>491</v>
      </c>
      <c r="H612" s="701"/>
      <c r="I612" s="701" t="s">
        <v>231</v>
      </c>
      <c r="J612" s="701"/>
      <c r="K612" s="702" t="s">
        <v>232</v>
      </c>
      <c r="L612" s="703"/>
      <c r="M612" s="212">
        <v>31</v>
      </c>
      <c r="N612" s="213" t="s">
        <v>32</v>
      </c>
      <c r="O612" s="244">
        <v>11286</v>
      </c>
      <c r="P612" s="207">
        <f t="shared" si="333"/>
        <v>5130</v>
      </c>
      <c r="Q612" s="208">
        <f t="shared" si="334"/>
        <v>5.13</v>
      </c>
      <c r="R612" s="204">
        <v>10736</v>
      </c>
      <c r="S612" s="205">
        <v>450</v>
      </c>
      <c r="T612" s="205"/>
      <c r="U612" s="205"/>
      <c r="V612" s="206">
        <v>100</v>
      </c>
      <c r="W612" s="204">
        <f t="shared" si="335"/>
        <v>11286</v>
      </c>
      <c r="X612" s="207">
        <f t="shared" si="336"/>
        <v>5130</v>
      </c>
      <c r="Y612" s="208">
        <f t="shared" si="337"/>
        <v>5.13</v>
      </c>
      <c r="Z612" s="209">
        <f t="shared" si="338"/>
        <v>0</v>
      </c>
      <c r="AA612" s="210">
        <f t="shared" si="339"/>
        <v>0</v>
      </c>
      <c r="AB612" s="211">
        <f t="shared" si="340"/>
        <v>0</v>
      </c>
    </row>
    <row r="613" spans="2:28" s="175" customFormat="1" ht="12" customHeight="1" x14ac:dyDescent="0.25">
      <c r="B613" s="194">
        <v>44229</v>
      </c>
      <c r="C613" s="195">
        <v>0.79166666666666663</v>
      </c>
      <c r="D613" s="195">
        <v>0.84236111111111101</v>
      </c>
      <c r="E613" s="258">
        <v>4</v>
      </c>
      <c r="F613" s="366">
        <v>4303</v>
      </c>
      <c r="G613" s="701" t="s">
        <v>145</v>
      </c>
      <c r="H613" s="701"/>
      <c r="I613" s="701" t="s">
        <v>654</v>
      </c>
      <c r="J613" s="701"/>
      <c r="K613" s="702" t="s">
        <v>141</v>
      </c>
      <c r="L613" s="703"/>
      <c r="M613" s="212">
        <v>26</v>
      </c>
      <c r="N613" s="213" t="s">
        <v>32</v>
      </c>
      <c r="O613" s="244">
        <v>9772</v>
      </c>
      <c r="P613" s="207">
        <f t="shared" ref="P613:P615" si="341">+O613/2.2</f>
        <v>4441.8181818181811</v>
      </c>
      <c r="Q613" s="208">
        <f t="shared" ref="Q613:Q615" si="342">+P613/1000</f>
        <v>4.4418181818181814</v>
      </c>
      <c r="R613" s="204">
        <v>9526</v>
      </c>
      <c r="S613" s="205"/>
      <c r="T613" s="205"/>
      <c r="U613" s="205"/>
      <c r="V613" s="206"/>
      <c r="W613" s="204">
        <f t="shared" ref="W613:W615" si="343">+V613+U613+T613+S613+R613</f>
        <v>9526</v>
      </c>
      <c r="X613" s="207">
        <f t="shared" ref="X613:X615" si="344">+W613/2.2</f>
        <v>4330</v>
      </c>
      <c r="Y613" s="208">
        <f t="shared" ref="Y613:Y615" si="345">+X613/1000</f>
        <v>4.33</v>
      </c>
      <c r="Z613" s="209">
        <f t="shared" ref="Z613:Z615" si="346">+X613-P613</f>
        <v>-111.81818181818107</v>
      </c>
      <c r="AA613" s="210">
        <f t="shared" ref="AA613:AA615" si="347">+Y613-Q613</f>
        <v>-0.11181818181818137</v>
      </c>
      <c r="AB613" s="211">
        <f t="shared" ref="AB613:AB615" si="348">+AA613/Q613</f>
        <v>-2.5173966434711322E-2</v>
      </c>
    </row>
    <row r="614" spans="2:28" s="175" customFormat="1" ht="12" customHeight="1" x14ac:dyDescent="0.25">
      <c r="B614" s="194">
        <v>44229</v>
      </c>
      <c r="C614" s="195">
        <v>0.79166666666666663</v>
      </c>
      <c r="D614" s="195">
        <v>0.82152777777777775</v>
      </c>
      <c r="E614" s="258">
        <v>4</v>
      </c>
      <c r="F614" s="366">
        <v>26422</v>
      </c>
      <c r="G614" s="701" t="s">
        <v>491</v>
      </c>
      <c r="H614" s="701"/>
      <c r="I614" s="701" t="s">
        <v>320</v>
      </c>
      <c r="J614" s="701"/>
      <c r="K614" s="702" t="s">
        <v>235</v>
      </c>
      <c r="L614" s="703"/>
      <c r="M614" s="212">
        <v>29</v>
      </c>
      <c r="N614" s="213" t="s">
        <v>32</v>
      </c>
      <c r="O614" s="244">
        <v>12474</v>
      </c>
      <c r="P614" s="207">
        <f t="shared" si="341"/>
        <v>5669.9999999999991</v>
      </c>
      <c r="Q614" s="208">
        <f t="shared" si="342"/>
        <v>5.669999999999999</v>
      </c>
      <c r="R614" s="204">
        <v>12024</v>
      </c>
      <c r="S614" s="205">
        <v>350</v>
      </c>
      <c r="T614" s="205"/>
      <c r="U614" s="205"/>
      <c r="V614" s="206">
        <v>100</v>
      </c>
      <c r="W614" s="204">
        <f t="shared" si="343"/>
        <v>12474</v>
      </c>
      <c r="X614" s="207">
        <f t="shared" si="344"/>
        <v>5669.9999999999991</v>
      </c>
      <c r="Y614" s="208">
        <f t="shared" si="345"/>
        <v>5.669999999999999</v>
      </c>
      <c r="Z614" s="209">
        <f t="shared" si="346"/>
        <v>0</v>
      </c>
      <c r="AA614" s="210">
        <f t="shared" si="347"/>
        <v>0</v>
      </c>
      <c r="AB614" s="211">
        <f t="shared" si="348"/>
        <v>0</v>
      </c>
    </row>
    <row r="615" spans="2:28" s="175" customFormat="1" ht="12" customHeight="1" x14ac:dyDescent="0.25">
      <c r="B615" s="194">
        <v>44229</v>
      </c>
      <c r="C615" s="195">
        <v>0.86319444444444438</v>
      </c>
      <c r="D615" s="195">
        <v>0.88124999999999998</v>
      </c>
      <c r="E615" s="258">
        <v>4</v>
      </c>
      <c r="F615" s="366">
        <v>5285</v>
      </c>
      <c r="G615" s="701" t="s">
        <v>192</v>
      </c>
      <c r="H615" s="701"/>
      <c r="I615" s="701" t="s">
        <v>193</v>
      </c>
      <c r="J615" s="701"/>
      <c r="K615" s="702" t="s">
        <v>194</v>
      </c>
      <c r="L615" s="703"/>
      <c r="M615" s="281">
        <v>85</v>
      </c>
      <c r="N615" s="282" t="s">
        <v>115</v>
      </c>
      <c r="O615" s="244">
        <v>60962</v>
      </c>
      <c r="P615" s="207">
        <f t="shared" si="341"/>
        <v>27709.999999999996</v>
      </c>
      <c r="Q615" s="208">
        <f t="shared" si="342"/>
        <v>27.709999999999997</v>
      </c>
      <c r="R615" s="204">
        <v>50006</v>
      </c>
      <c r="S615" s="205">
        <v>9000</v>
      </c>
      <c r="T615" s="205"/>
      <c r="U615" s="205"/>
      <c r="V615" s="206">
        <v>2000</v>
      </c>
      <c r="W615" s="204">
        <f t="shared" si="343"/>
        <v>61006</v>
      </c>
      <c r="X615" s="207">
        <f t="shared" si="344"/>
        <v>27729.999999999996</v>
      </c>
      <c r="Y615" s="208">
        <f t="shared" si="345"/>
        <v>27.729999999999997</v>
      </c>
      <c r="Z615" s="209">
        <f t="shared" si="346"/>
        <v>20</v>
      </c>
      <c r="AA615" s="210">
        <f t="shared" si="347"/>
        <v>1.9999999999999574E-2</v>
      </c>
      <c r="AB615" s="211">
        <f t="shared" si="348"/>
        <v>7.2176109707685222E-4</v>
      </c>
    </row>
    <row r="616" spans="2:28" s="175" customFormat="1" ht="12" customHeight="1" thickBot="1" x14ac:dyDescent="0.3">
      <c r="B616" s="214"/>
      <c r="C616" s="215"/>
      <c r="D616" s="215"/>
      <c r="E616" s="216"/>
      <c r="F616" s="318"/>
      <c r="G616" s="759"/>
      <c r="H616" s="759"/>
      <c r="I616" s="759"/>
      <c r="J616" s="759"/>
      <c r="K616" s="744"/>
      <c r="L616" s="745"/>
      <c r="M616" s="217"/>
      <c r="N616" s="218"/>
      <c r="O616" s="222"/>
      <c r="P616" s="223">
        <f t="shared" si="325"/>
        <v>0</v>
      </c>
      <c r="Q616" s="224">
        <f t="shared" si="332"/>
        <v>0</v>
      </c>
      <c r="R616" s="222"/>
      <c r="S616" s="225"/>
      <c r="T616" s="225"/>
      <c r="U616" s="225"/>
      <c r="V616" s="226"/>
      <c r="W616" s="222">
        <f t="shared" si="326"/>
        <v>0</v>
      </c>
      <c r="X616" s="207">
        <f t="shared" si="327"/>
        <v>0</v>
      </c>
      <c r="Y616" s="224">
        <f t="shared" si="328"/>
        <v>0</v>
      </c>
      <c r="Z616" s="227">
        <f t="shared" si="329"/>
        <v>0</v>
      </c>
      <c r="AA616" s="228">
        <f t="shared" si="330"/>
        <v>0</v>
      </c>
      <c r="AB616" s="229" t="e">
        <f>+AA616/Q616</f>
        <v>#DIV/0!</v>
      </c>
    </row>
    <row r="617" spans="2:28" s="175" customFormat="1" ht="12" customHeight="1" x14ac:dyDescent="0.25">
      <c r="B617" s="736" t="s">
        <v>113</v>
      </c>
      <c r="C617" s="737"/>
      <c r="D617" s="737"/>
      <c r="E617" s="737"/>
      <c r="F617" s="737"/>
      <c r="G617" s="737"/>
      <c r="H617" s="737"/>
      <c r="I617" s="737"/>
      <c r="J617" s="737"/>
      <c r="K617" s="737"/>
      <c r="L617" s="737"/>
      <c r="M617" s="737"/>
      <c r="N617" s="738"/>
      <c r="O617" s="793">
        <f t="shared" ref="O617:AA617" si="349">SUM(O596:O616)</f>
        <v>353769</v>
      </c>
      <c r="P617" s="725">
        <f t="shared" si="349"/>
        <v>160804.09090909091</v>
      </c>
      <c r="Q617" s="795">
        <f t="shared" si="349"/>
        <v>160.80409090909086</v>
      </c>
      <c r="R617" s="723">
        <f t="shared" si="349"/>
        <v>299348</v>
      </c>
      <c r="S617" s="719">
        <f t="shared" si="349"/>
        <v>38731</v>
      </c>
      <c r="T617" s="719">
        <f t="shared" si="349"/>
        <v>650</v>
      </c>
      <c r="U617" s="719">
        <f t="shared" si="349"/>
        <v>0</v>
      </c>
      <c r="V617" s="721">
        <f t="shared" si="349"/>
        <v>6275</v>
      </c>
      <c r="W617" s="723">
        <f t="shared" si="349"/>
        <v>345004</v>
      </c>
      <c r="X617" s="725">
        <f t="shared" si="349"/>
        <v>156819.99999999997</v>
      </c>
      <c r="Y617" s="727">
        <f t="shared" si="349"/>
        <v>156.81999999999996</v>
      </c>
      <c r="Z617" s="729">
        <f t="shared" si="349"/>
        <v>-3984.0909090909081</v>
      </c>
      <c r="AA617" s="731">
        <f t="shared" si="349"/>
        <v>-3.9840909090909058</v>
      </c>
      <c r="AB617" s="732">
        <f>+AA617/Q617</f>
        <v>-2.4776054430998746E-2</v>
      </c>
    </row>
    <row r="618" spans="2:28" s="175" customFormat="1" ht="12" customHeight="1" thickBot="1" x14ac:dyDescent="0.3">
      <c r="B618" s="739"/>
      <c r="C618" s="740"/>
      <c r="D618" s="740"/>
      <c r="E618" s="740"/>
      <c r="F618" s="740"/>
      <c r="G618" s="740"/>
      <c r="H618" s="740"/>
      <c r="I618" s="740"/>
      <c r="J618" s="740"/>
      <c r="K618" s="740"/>
      <c r="L618" s="740"/>
      <c r="M618" s="740"/>
      <c r="N618" s="741"/>
      <c r="O618" s="794"/>
      <c r="P618" s="726"/>
      <c r="Q618" s="728"/>
      <c r="R618" s="724"/>
      <c r="S618" s="720"/>
      <c r="T618" s="720"/>
      <c r="U618" s="720"/>
      <c r="V618" s="722"/>
      <c r="W618" s="724"/>
      <c r="X618" s="726"/>
      <c r="Y618" s="728"/>
      <c r="Z618" s="730"/>
      <c r="AA618" s="720"/>
      <c r="AB618" s="733"/>
    </row>
    <row r="619" spans="2:28" s="175" customFormat="1" ht="12" customHeight="1" thickBot="1" x14ac:dyDescent="0.3">
      <c r="B619" s="196"/>
      <c r="C619" s="196"/>
      <c r="D619" s="196"/>
      <c r="E619" s="196"/>
      <c r="F619" s="196"/>
      <c r="G619" s="196"/>
      <c r="H619" s="196"/>
      <c r="I619" s="183"/>
      <c r="J619" s="183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  <c r="AB619" s="221"/>
    </row>
    <row r="620" spans="2:28" s="175" customFormat="1" ht="12" customHeight="1" x14ac:dyDescent="0.25">
      <c r="B620" s="746" t="s">
        <v>114</v>
      </c>
      <c r="C620" s="747"/>
      <c r="D620" s="747"/>
      <c r="E620" s="747"/>
      <c r="F620" s="747"/>
      <c r="G620" s="747"/>
      <c r="H620" s="747"/>
      <c r="I620" s="747"/>
      <c r="J620" s="747"/>
      <c r="K620" s="747"/>
      <c r="L620" s="747"/>
      <c r="M620" s="747"/>
      <c r="N620" s="748"/>
      <c r="O620" s="752">
        <f t="shared" ref="O620:Y620" si="350">+O617+O585</f>
        <v>5059160.9000000004</v>
      </c>
      <c r="P620" s="752">
        <f t="shared" si="350"/>
        <v>160804.09090909091</v>
      </c>
      <c r="Q620" s="752">
        <f t="shared" si="350"/>
        <v>2299.6185909090914</v>
      </c>
      <c r="R620" s="752">
        <f t="shared" si="350"/>
        <v>4331687.2</v>
      </c>
      <c r="S620" s="752">
        <f t="shared" si="350"/>
        <v>571547.19999999995</v>
      </c>
      <c r="T620" s="752">
        <f t="shared" si="350"/>
        <v>20996</v>
      </c>
      <c r="U620" s="752">
        <f t="shared" si="350"/>
        <v>0</v>
      </c>
      <c r="V620" s="752">
        <f t="shared" si="350"/>
        <v>98359.6</v>
      </c>
      <c r="W620" s="752">
        <f t="shared" si="350"/>
        <v>5022590</v>
      </c>
      <c r="X620" s="752">
        <f t="shared" si="350"/>
        <v>156819.99999999997</v>
      </c>
      <c r="Y620" s="752">
        <f t="shared" si="350"/>
        <v>156.81999999999996</v>
      </c>
      <c r="Z620" s="754"/>
      <c r="AA620" s="756">
        <f>+AA617</f>
        <v>-3.9840909090909058</v>
      </c>
      <c r="AB620" s="757">
        <f>+AA620/Q620</f>
        <v>-1.7325007394012693E-3</v>
      </c>
    </row>
    <row r="621" spans="2:28" s="175" customFormat="1" ht="12" customHeight="1" thickBot="1" x14ac:dyDescent="0.3">
      <c r="B621" s="749"/>
      <c r="C621" s="750"/>
      <c r="D621" s="750"/>
      <c r="E621" s="750"/>
      <c r="F621" s="750"/>
      <c r="G621" s="750"/>
      <c r="H621" s="750"/>
      <c r="I621" s="750"/>
      <c r="J621" s="750"/>
      <c r="K621" s="750"/>
      <c r="L621" s="750"/>
      <c r="M621" s="750"/>
      <c r="N621" s="751"/>
      <c r="O621" s="753"/>
      <c r="P621" s="753"/>
      <c r="Q621" s="753"/>
      <c r="R621" s="753"/>
      <c r="S621" s="753"/>
      <c r="T621" s="753"/>
      <c r="U621" s="753"/>
      <c r="V621" s="753"/>
      <c r="W621" s="753"/>
      <c r="X621" s="753"/>
      <c r="Y621" s="753"/>
      <c r="Z621" s="755"/>
      <c r="AA621" s="755"/>
      <c r="AB621" s="758"/>
    </row>
    <row r="623" spans="2:28" ht="13.5" thickBot="1" x14ac:dyDescent="0.25"/>
    <row r="624" spans="2:28" s="175" customFormat="1" ht="12" customHeight="1" x14ac:dyDescent="0.25">
      <c r="B624" s="760" t="s">
        <v>31</v>
      </c>
      <c r="C624" s="761"/>
      <c r="D624" s="761"/>
      <c r="E624" s="761"/>
      <c r="F624" s="761"/>
      <c r="G624" s="259" t="s">
        <v>30</v>
      </c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764" t="s">
        <v>29</v>
      </c>
      <c r="U624" s="765"/>
      <c r="V624" s="765"/>
      <c r="W624" s="765"/>
      <c r="X624" s="765"/>
      <c r="Y624" s="766"/>
      <c r="Z624" s="704" t="s">
        <v>39</v>
      </c>
      <c r="AA624" s="705"/>
      <c r="AB624" s="706"/>
    </row>
    <row r="625" spans="2:30" s="175" customFormat="1" ht="12" customHeight="1" x14ac:dyDescent="0.2">
      <c r="B625" s="762"/>
      <c r="C625" s="763"/>
      <c r="D625" s="763"/>
      <c r="E625" s="763"/>
      <c r="F625" s="763"/>
      <c r="G625" s="767" t="s">
        <v>25</v>
      </c>
      <c r="H625" s="768"/>
      <c r="I625" s="768"/>
      <c r="J625" s="768"/>
      <c r="K625" s="768"/>
      <c r="L625" s="768"/>
      <c r="M625" s="768"/>
      <c r="N625" s="768"/>
      <c r="O625" s="768"/>
      <c r="P625" s="768"/>
      <c r="Q625" s="768"/>
      <c r="R625" s="768"/>
      <c r="S625" s="769"/>
      <c r="T625" s="773">
        <v>44230</v>
      </c>
      <c r="U625" s="774"/>
      <c r="V625" s="774"/>
      <c r="W625" s="774"/>
      <c r="X625" s="774"/>
      <c r="Y625" s="775"/>
      <c r="Z625" s="707" t="s">
        <v>40</v>
      </c>
      <c r="AA625" s="708"/>
      <c r="AB625" s="709"/>
      <c r="AD625" s="182"/>
    </row>
    <row r="626" spans="2:30" s="175" customFormat="1" ht="12" customHeight="1" thickBot="1" x14ac:dyDescent="0.25">
      <c r="B626" s="779" t="s">
        <v>28</v>
      </c>
      <c r="C626" s="780"/>
      <c r="D626" s="780"/>
      <c r="E626" s="780"/>
      <c r="F626" s="780"/>
      <c r="G626" s="770"/>
      <c r="H626" s="771"/>
      <c r="I626" s="771"/>
      <c r="J626" s="771"/>
      <c r="K626" s="771"/>
      <c r="L626" s="771"/>
      <c r="M626" s="771"/>
      <c r="N626" s="771"/>
      <c r="O626" s="771"/>
      <c r="P626" s="771"/>
      <c r="Q626" s="771"/>
      <c r="R626" s="771"/>
      <c r="S626" s="772"/>
      <c r="T626" s="776"/>
      <c r="U626" s="777"/>
      <c r="V626" s="777"/>
      <c r="W626" s="777"/>
      <c r="X626" s="777"/>
      <c r="Y626" s="778"/>
      <c r="Z626" s="710"/>
      <c r="AA626" s="711"/>
      <c r="AB626" s="712"/>
      <c r="AD626" s="182"/>
    </row>
    <row r="627" spans="2:30" s="175" customFormat="1" ht="12" customHeight="1" thickBot="1" x14ac:dyDescent="0.25"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4"/>
      <c r="S627" s="185"/>
      <c r="T627" s="186"/>
      <c r="U627" s="187"/>
      <c r="V627" s="188"/>
      <c r="W627" s="188"/>
      <c r="X627" s="183"/>
      <c r="Y627" s="183"/>
      <c r="Z627" s="183"/>
      <c r="AA627" s="183"/>
      <c r="AB627" s="183"/>
      <c r="AD627" s="182"/>
    </row>
    <row r="628" spans="2:30" s="175" customFormat="1" ht="12" customHeight="1" thickBot="1" x14ac:dyDescent="0.25">
      <c r="B628" s="781" t="s">
        <v>27</v>
      </c>
      <c r="C628" s="782"/>
      <c r="D628" s="782"/>
      <c r="E628" s="783"/>
      <c r="F628" s="322" t="s">
        <v>26</v>
      </c>
      <c r="G628" s="713" t="s">
        <v>44</v>
      </c>
      <c r="H628" s="714"/>
      <c r="I628" s="714"/>
      <c r="J628" s="714"/>
      <c r="K628" s="714"/>
      <c r="L628" s="714"/>
      <c r="M628" s="713" t="s">
        <v>106</v>
      </c>
      <c r="N628" s="715"/>
      <c r="O628" s="713" t="s">
        <v>110</v>
      </c>
      <c r="P628" s="714"/>
      <c r="Q628" s="715"/>
      <c r="R628" s="784" t="s">
        <v>108</v>
      </c>
      <c r="S628" s="785"/>
      <c r="T628" s="785"/>
      <c r="U628" s="785"/>
      <c r="V628" s="785"/>
      <c r="W628" s="785"/>
      <c r="X628" s="785"/>
      <c r="Y628" s="786"/>
      <c r="Z628" s="713" t="s">
        <v>23</v>
      </c>
      <c r="AA628" s="714"/>
      <c r="AB628" s="715"/>
      <c r="AD628" s="182"/>
    </row>
    <row r="629" spans="2:30" s="175" customFormat="1" ht="12" customHeight="1" thickBot="1" x14ac:dyDescent="0.25">
      <c r="B629" s="189" t="s">
        <v>13</v>
      </c>
      <c r="C629" s="190" t="s">
        <v>22</v>
      </c>
      <c r="D629" s="191" t="s">
        <v>22</v>
      </c>
      <c r="E629" s="190" t="s">
        <v>21</v>
      </c>
      <c r="F629" s="198" t="s">
        <v>20</v>
      </c>
      <c r="G629" s="716"/>
      <c r="H629" s="717"/>
      <c r="I629" s="717"/>
      <c r="J629" s="717"/>
      <c r="K629" s="717"/>
      <c r="L629" s="717"/>
      <c r="M629" s="716" t="s">
        <v>107</v>
      </c>
      <c r="N629" s="718"/>
      <c r="O629" s="716" t="s">
        <v>111</v>
      </c>
      <c r="P629" s="717"/>
      <c r="Q629" s="718"/>
      <c r="R629" s="787" t="s">
        <v>112</v>
      </c>
      <c r="S629" s="788"/>
      <c r="T629" s="788"/>
      <c r="U629" s="788"/>
      <c r="V629" s="789"/>
      <c r="W629" s="790" t="s">
        <v>109</v>
      </c>
      <c r="X629" s="791"/>
      <c r="Y629" s="792"/>
      <c r="Z629" s="716" t="s">
        <v>17</v>
      </c>
      <c r="AA629" s="717"/>
      <c r="AB629" s="718"/>
      <c r="AD629" s="182"/>
    </row>
    <row r="630" spans="2:30" s="175" customFormat="1" ht="12" customHeight="1" thickBot="1" x14ac:dyDescent="0.25">
      <c r="B630" s="189">
        <v>2021</v>
      </c>
      <c r="C630" s="199" t="s">
        <v>16</v>
      </c>
      <c r="D630" s="200" t="s">
        <v>15</v>
      </c>
      <c r="E630" s="190" t="s">
        <v>14</v>
      </c>
      <c r="F630" s="238" t="s">
        <v>14</v>
      </c>
      <c r="G630" s="734" t="s">
        <v>33</v>
      </c>
      <c r="H630" s="734"/>
      <c r="I630" s="734" t="s">
        <v>12</v>
      </c>
      <c r="J630" s="734"/>
      <c r="K630" s="734" t="s">
        <v>11</v>
      </c>
      <c r="L630" s="735"/>
      <c r="M630" s="321" t="s">
        <v>41</v>
      </c>
      <c r="N630" s="239" t="s">
        <v>9</v>
      </c>
      <c r="O630" s="192" t="s">
        <v>37</v>
      </c>
      <c r="P630" s="240" t="s">
        <v>8</v>
      </c>
      <c r="Q630" s="193" t="s">
        <v>7</v>
      </c>
      <c r="R630" s="192" t="s">
        <v>99</v>
      </c>
      <c r="S630" s="241" t="s">
        <v>100</v>
      </c>
      <c r="T630" s="241" t="s">
        <v>48</v>
      </c>
      <c r="U630" s="241" t="s">
        <v>104</v>
      </c>
      <c r="V630" s="239" t="s">
        <v>101</v>
      </c>
      <c r="W630" s="238" t="s">
        <v>37</v>
      </c>
      <c r="X630" s="319" t="s">
        <v>8</v>
      </c>
      <c r="Y630" s="242" t="s">
        <v>7</v>
      </c>
      <c r="Z630" s="238" t="s">
        <v>8</v>
      </c>
      <c r="AA630" s="319" t="s">
        <v>7</v>
      </c>
      <c r="AB630" s="242" t="s">
        <v>6</v>
      </c>
      <c r="AD630" s="182"/>
    </row>
    <row r="631" spans="2:30" s="175" customFormat="1" ht="12" customHeight="1" x14ac:dyDescent="0.2">
      <c r="B631" s="194">
        <v>44230</v>
      </c>
      <c r="C631" s="202">
        <v>0.8305555555555556</v>
      </c>
      <c r="D631" s="202">
        <v>0.85902777777777783</v>
      </c>
      <c r="E631" s="203">
        <v>3</v>
      </c>
      <c r="F631" s="320">
        <v>5290</v>
      </c>
      <c r="G631" s="701" t="s">
        <v>192</v>
      </c>
      <c r="H631" s="701"/>
      <c r="I631" s="701" t="s">
        <v>666</v>
      </c>
      <c r="J631" s="701"/>
      <c r="K631" s="702" t="s">
        <v>667</v>
      </c>
      <c r="L631" s="703"/>
      <c r="M631" s="279">
        <v>88</v>
      </c>
      <c r="N631" s="280" t="s">
        <v>115</v>
      </c>
      <c r="O631" s="243">
        <v>65736</v>
      </c>
      <c r="P631" s="219">
        <f t="shared" ref="P631:P640" si="351">+O631/2.2</f>
        <v>29879.999999999996</v>
      </c>
      <c r="Q631" s="233">
        <f>+P631/1000</f>
        <v>29.879999999999995</v>
      </c>
      <c r="R631" s="232">
        <v>50662</v>
      </c>
      <c r="S631" s="234">
        <v>13420</v>
      </c>
      <c r="T631" s="234"/>
      <c r="U631" s="234"/>
      <c r="V631" s="235">
        <v>1500</v>
      </c>
      <c r="W631" s="243">
        <f t="shared" ref="W631:W640" si="352">+V631+U631+T631+S631+R631</f>
        <v>65582</v>
      </c>
      <c r="X631" s="207">
        <f t="shared" ref="X631:X640" si="353">+W631/2.2</f>
        <v>29809.999999999996</v>
      </c>
      <c r="Y631" s="233">
        <f t="shared" ref="Y631:Y640" si="354">+X631/1000</f>
        <v>29.809999999999995</v>
      </c>
      <c r="Z631" s="236">
        <f t="shared" ref="Z631:Z640" si="355">+X631-P631</f>
        <v>-70</v>
      </c>
      <c r="AA631" s="220">
        <f t="shared" ref="AA631:AA640" si="356">+Y631-Q631</f>
        <v>-7.0000000000000284E-2</v>
      </c>
      <c r="AB631" s="237">
        <f t="shared" ref="AB631:AB639" si="357">+AA631/Q631</f>
        <v>-2.3427041499330756E-3</v>
      </c>
      <c r="AD631" s="182"/>
    </row>
    <row r="632" spans="2:30" s="175" customFormat="1" ht="12" customHeight="1" x14ac:dyDescent="0.2">
      <c r="B632" s="194">
        <v>44230</v>
      </c>
      <c r="C632" s="195">
        <v>0.8652777777777777</v>
      </c>
      <c r="D632" s="195">
        <v>0.9194444444444444</v>
      </c>
      <c r="E632" s="258">
        <v>4</v>
      </c>
      <c r="F632" s="317">
        <v>43790</v>
      </c>
      <c r="G632" s="701" t="s">
        <v>270</v>
      </c>
      <c r="H632" s="701"/>
      <c r="I632" s="701" t="s">
        <v>668</v>
      </c>
      <c r="J632" s="701"/>
      <c r="K632" s="702" t="s">
        <v>122</v>
      </c>
      <c r="L632" s="703"/>
      <c r="M632" s="212">
        <v>34</v>
      </c>
      <c r="N632" s="213" t="s">
        <v>32</v>
      </c>
      <c r="O632" s="244">
        <v>9313</v>
      </c>
      <c r="P632" s="207">
        <f t="shared" si="351"/>
        <v>4233.181818181818</v>
      </c>
      <c r="Q632" s="208">
        <f>+P632/1000</f>
        <v>4.2331818181818184</v>
      </c>
      <c r="R632" s="204">
        <v>8613</v>
      </c>
      <c r="S632" s="205">
        <v>700</v>
      </c>
      <c r="T632" s="205"/>
      <c r="U632" s="205"/>
      <c r="V632" s="206">
        <v>103</v>
      </c>
      <c r="W632" s="244">
        <f t="shared" si="352"/>
        <v>9416</v>
      </c>
      <c r="X632" s="207">
        <f t="shared" si="353"/>
        <v>4280</v>
      </c>
      <c r="Y632" s="208">
        <f t="shared" si="354"/>
        <v>4.28</v>
      </c>
      <c r="Z632" s="209">
        <f t="shared" si="355"/>
        <v>46.818181818181984</v>
      </c>
      <c r="AA632" s="210">
        <f t="shared" si="356"/>
        <v>4.681818181818187E-2</v>
      </c>
      <c r="AB632" s="211">
        <f t="shared" si="357"/>
        <v>1.1059808869322464E-2</v>
      </c>
      <c r="AD632" s="182"/>
    </row>
    <row r="633" spans="2:30" s="175" customFormat="1" ht="12" customHeight="1" x14ac:dyDescent="0.2">
      <c r="B633" s="194">
        <v>44230</v>
      </c>
      <c r="C633" s="195">
        <v>0.87569444444444444</v>
      </c>
      <c r="D633" s="195">
        <v>0.90763888888888899</v>
      </c>
      <c r="E633" s="258">
        <v>4</v>
      </c>
      <c r="F633" s="317">
        <v>26424</v>
      </c>
      <c r="G633" s="701" t="s">
        <v>491</v>
      </c>
      <c r="H633" s="701"/>
      <c r="I633" s="701" t="s">
        <v>53</v>
      </c>
      <c r="J633" s="701"/>
      <c r="K633" s="702" t="s">
        <v>242</v>
      </c>
      <c r="L633" s="703"/>
      <c r="M633" s="212">
        <v>28</v>
      </c>
      <c r="N633" s="213" t="s">
        <v>32</v>
      </c>
      <c r="O633" s="244">
        <v>12100</v>
      </c>
      <c r="P633" s="207">
        <f t="shared" si="351"/>
        <v>5500</v>
      </c>
      <c r="Q633" s="208">
        <f>+P633/1000</f>
        <v>5.5</v>
      </c>
      <c r="R633" s="204">
        <v>12000</v>
      </c>
      <c r="S633" s="205"/>
      <c r="T633" s="205"/>
      <c r="U633" s="205"/>
      <c r="V633" s="206">
        <v>100</v>
      </c>
      <c r="W633" s="244">
        <f t="shared" si="352"/>
        <v>12100</v>
      </c>
      <c r="X633" s="207">
        <f t="shared" si="353"/>
        <v>5500</v>
      </c>
      <c r="Y633" s="208">
        <f t="shared" si="354"/>
        <v>5.5</v>
      </c>
      <c r="Z633" s="209">
        <f t="shared" si="355"/>
        <v>0</v>
      </c>
      <c r="AA633" s="210">
        <f t="shared" si="356"/>
        <v>0</v>
      </c>
      <c r="AB633" s="211">
        <f t="shared" si="357"/>
        <v>0</v>
      </c>
      <c r="AD633" s="182"/>
    </row>
    <row r="634" spans="2:30" s="175" customFormat="1" ht="12" customHeight="1" x14ac:dyDescent="0.2">
      <c r="B634" s="194">
        <v>44230</v>
      </c>
      <c r="C634" s="195">
        <v>0.88680555555555562</v>
      </c>
      <c r="D634" s="195">
        <v>0.92569444444444438</v>
      </c>
      <c r="E634" s="258">
        <v>4</v>
      </c>
      <c r="F634" s="317">
        <v>26425</v>
      </c>
      <c r="G634" s="701" t="s">
        <v>491</v>
      </c>
      <c r="H634" s="701"/>
      <c r="I634" s="701" t="s">
        <v>320</v>
      </c>
      <c r="J634" s="701"/>
      <c r="K634" s="702" t="s">
        <v>235</v>
      </c>
      <c r="L634" s="703"/>
      <c r="M634" s="212">
        <v>30</v>
      </c>
      <c r="N634" s="213" t="s">
        <v>32</v>
      </c>
      <c r="O634" s="244">
        <v>12716</v>
      </c>
      <c r="P634" s="207">
        <f t="shared" si="351"/>
        <v>5779.9999999999991</v>
      </c>
      <c r="Q634" s="208">
        <f>+P634/1000</f>
        <v>5.7799999999999994</v>
      </c>
      <c r="R634" s="204">
        <v>12016</v>
      </c>
      <c r="S634" s="205">
        <v>600</v>
      </c>
      <c r="T634" s="205"/>
      <c r="U634" s="205"/>
      <c r="V634" s="206">
        <v>100</v>
      </c>
      <c r="W634" s="244">
        <f t="shared" si="352"/>
        <v>12716</v>
      </c>
      <c r="X634" s="207">
        <f t="shared" si="353"/>
        <v>5779.9999999999991</v>
      </c>
      <c r="Y634" s="208">
        <f t="shared" si="354"/>
        <v>5.7799999999999994</v>
      </c>
      <c r="Z634" s="209">
        <f t="shared" si="355"/>
        <v>0</v>
      </c>
      <c r="AA634" s="210">
        <f t="shared" si="356"/>
        <v>0</v>
      </c>
      <c r="AB634" s="211">
        <f t="shared" si="357"/>
        <v>0</v>
      </c>
      <c r="AD634" s="182"/>
    </row>
    <row r="635" spans="2:30" s="175" customFormat="1" ht="12" customHeight="1" x14ac:dyDescent="0.2">
      <c r="B635" s="194">
        <v>44230</v>
      </c>
      <c r="C635" s="195">
        <v>0.89583333333333337</v>
      </c>
      <c r="D635" s="195">
        <v>0.92986111111111114</v>
      </c>
      <c r="E635" s="258">
        <v>4</v>
      </c>
      <c r="F635" s="368" t="s">
        <v>669</v>
      </c>
      <c r="G635" s="701" t="s">
        <v>139</v>
      </c>
      <c r="H635" s="701"/>
      <c r="I635" s="701" t="s">
        <v>670</v>
      </c>
      <c r="J635" s="701"/>
      <c r="K635" s="702" t="s">
        <v>185</v>
      </c>
      <c r="L635" s="703"/>
      <c r="M635" s="212">
        <v>32</v>
      </c>
      <c r="N635" s="213" t="s">
        <v>32</v>
      </c>
      <c r="O635" s="244">
        <v>11190</v>
      </c>
      <c r="P635" s="207">
        <f t="shared" si="351"/>
        <v>5086.363636363636</v>
      </c>
      <c r="Q635" s="208">
        <f t="shared" ref="Q635:Q640" si="358">+P635/1000</f>
        <v>5.086363636363636</v>
      </c>
      <c r="R635" s="204">
        <v>8292</v>
      </c>
      <c r="S635" s="205">
        <v>1190</v>
      </c>
      <c r="T635" s="205"/>
      <c r="U635" s="205"/>
      <c r="V635" s="206"/>
      <c r="W635" s="244">
        <f t="shared" si="352"/>
        <v>9482</v>
      </c>
      <c r="X635" s="207">
        <f t="shared" si="353"/>
        <v>4310</v>
      </c>
      <c r="Y635" s="208">
        <f t="shared" si="354"/>
        <v>4.3099999999999996</v>
      </c>
      <c r="Z635" s="209">
        <f t="shared" si="355"/>
        <v>-776.36363636363603</v>
      </c>
      <c r="AA635" s="210">
        <f t="shared" si="356"/>
        <v>-0.77636363636363637</v>
      </c>
      <c r="AB635" s="211">
        <f t="shared" si="357"/>
        <v>-0.15263628239499555</v>
      </c>
      <c r="AD635" s="182"/>
    </row>
    <row r="636" spans="2:30" s="175" customFormat="1" ht="12" customHeight="1" x14ac:dyDescent="0.2">
      <c r="B636" s="194">
        <v>44230</v>
      </c>
      <c r="C636" s="195">
        <v>0.93611111111111101</v>
      </c>
      <c r="D636" s="195">
        <v>0.96527777777777779</v>
      </c>
      <c r="E636" s="258">
        <v>4</v>
      </c>
      <c r="F636" s="317">
        <v>26426</v>
      </c>
      <c r="G636" s="701" t="s">
        <v>491</v>
      </c>
      <c r="H636" s="701"/>
      <c r="I636" s="701" t="s">
        <v>654</v>
      </c>
      <c r="J636" s="701"/>
      <c r="K636" s="702" t="s">
        <v>141</v>
      </c>
      <c r="L636" s="703"/>
      <c r="M636" s="212">
        <v>35</v>
      </c>
      <c r="N636" s="213" t="s">
        <v>32</v>
      </c>
      <c r="O636" s="244">
        <v>8888</v>
      </c>
      <c r="P636" s="207">
        <f t="shared" si="351"/>
        <v>4039.9999999999995</v>
      </c>
      <c r="Q636" s="208">
        <f t="shared" si="358"/>
        <v>4.0399999999999991</v>
      </c>
      <c r="R636" s="204">
        <v>7888</v>
      </c>
      <c r="S636" s="205">
        <v>900</v>
      </c>
      <c r="T636" s="205"/>
      <c r="U636" s="205"/>
      <c r="V636" s="206">
        <v>100</v>
      </c>
      <c r="W636" s="244">
        <f t="shared" si="352"/>
        <v>8888</v>
      </c>
      <c r="X636" s="207">
        <f t="shared" si="353"/>
        <v>4039.9999999999995</v>
      </c>
      <c r="Y636" s="208">
        <f t="shared" si="354"/>
        <v>4.0399999999999991</v>
      </c>
      <c r="Z636" s="209">
        <f t="shared" si="355"/>
        <v>0</v>
      </c>
      <c r="AA636" s="210">
        <f t="shared" si="356"/>
        <v>0</v>
      </c>
      <c r="AB636" s="211">
        <f t="shared" si="357"/>
        <v>0</v>
      </c>
      <c r="AD636" s="182"/>
    </row>
    <row r="637" spans="2:30" s="175" customFormat="1" ht="12" customHeight="1" x14ac:dyDescent="0.2">
      <c r="B637" s="194">
        <v>44230</v>
      </c>
      <c r="C637" s="195">
        <v>0.9916666666666667</v>
      </c>
      <c r="D637" s="195">
        <v>1.9444444444444445E-2</v>
      </c>
      <c r="E637" s="258">
        <v>4</v>
      </c>
      <c r="F637" s="317">
        <v>26427</v>
      </c>
      <c r="G637" s="701" t="s">
        <v>491</v>
      </c>
      <c r="H637" s="701"/>
      <c r="I637" s="701" t="s">
        <v>231</v>
      </c>
      <c r="J637" s="701"/>
      <c r="K637" s="702" t="s">
        <v>232</v>
      </c>
      <c r="L637" s="703"/>
      <c r="M637" s="281">
        <v>84</v>
      </c>
      <c r="N637" s="282" t="s">
        <v>115</v>
      </c>
      <c r="O637" s="244">
        <v>4928</v>
      </c>
      <c r="P637" s="207">
        <f t="shared" si="351"/>
        <v>2240</v>
      </c>
      <c r="Q637" s="208">
        <f t="shared" si="358"/>
        <v>2.2400000000000002</v>
      </c>
      <c r="R637" s="204"/>
      <c r="S637" s="205">
        <v>4928</v>
      </c>
      <c r="T637" s="205"/>
      <c r="U637" s="205"/>
      <c r="V637" s="206"/>
      <c r="W637" s="244">
        <f t="shared" si="352"/>
        <v>4928</v>
      </c>
      <c r="X637" s="207">
        <f t="shared" si="353"/>
        <v>2240</v>
      </c>
      <c r="Y637" s="208">
        <f t="shared" si="354"/>
        <v>2.2400000000000002</v>
      </c>
      <c r="Z637" s="209">
        <f t="shared" si="355"/>
        <v>0</v>
      </c>
      <c r="AA637" s="210">
        <f t="shared" si="356"/>
        <v>0</v>
      </c>
      <c r="AB637" s="211">
        <f t="shared" si="357"/>
        <v>0</v>
      </c>
      <c r="AD637" s="182"/>
    </row>
    <row r="638" spans="2:30" s="175" customFormat="1" ht="12" customHeight="1" x14ac:dyDescent="0.2">
      <c r="B638" s="194">
        <v>44231</v>
      </c>
      <c r="C638" s="195">
        <v>4.3055555555555562E-2</v>
      </c>
      <c r="D638" s="195">
        <v>7.4999999999999997E-2</v>
      </c>
      <c r="E638" s="258">
        <v>3</v>
      </c>
      <c r="F638" s="317">
        <v>5291</v>
      </c>
      <c r="G638" s="701" t="s">
        <v>217</v>
      </c>
      <c r="H638" s="701"/>
      <c r="I638" s="701" t="s">
        <v>641</v>
      </c>
      <c r="J638" s="701"/>
      <c r="K638" s="702" t="s">
        <v>512</v>
      </c>
      <c r="L638" s="703"/>
      <c r="M638" s="281">
        <v>92</v>
      </c>
      <c r="N638" s="282" t="s">
        <v>115</v>
      </c>
      <c r="O638" s="244">
        <v>65692</v>
      </c>
      <c r="P638" s="207">
        <f t="shared" si="351"/>
        <v>29859.999999999996</v>
      </c>
      <c r="Q638" s="208">
        <f t="shared" si="358"/>
        <v>29.859999999999996</v>
      </c>
      <c r="R638" s="204">
        <v>48826</v>
      </c>
      <c r="S638" s="205">
        <v>15000</v>
      </c>
      <c r="T638" s="205"/>
      <c r="U638" s="205"/>
      <c r="V638" s="206">
        <v>1800</v>
      </c>
      <c r="W638" s="244">
        <f t="shared" si="352"/>
        <v>65626</v>
      </c>
      <c r="X638" s="207">
        <f t="shared" si="353"/>
        <v>29829.999999999996</v>
      </c>
      <c r="Y638" s="208">
        <f t="shared" si="354"/>
        <v>29.829999999999995</v>
      </c>
      <c r="Z638" s="209">
        <f t="shared" si="355"/>
        <v>-30</v>
      </c>
      <c r="AA638" s="210">
        <f t="shared" si="356"/>
        <v>-3.0000000000001137E-2</v>
      </c>
      <c r="AB638" s="211">
        <f t="shared" si="357"/>
        <v>-1.0046885465506076E-3</v>
      </c>
      <c r="AD638" s="182"/>
    </row>
    <row r="639" spans="2:30" s="175" customFormat="1" ht="12" customHeight="1" x14ac:dyDescent="0.2">
      <c r="B639" s="194">
        <v>44231</v>
      </c>
      <c r="C639" s="195">
        <v>8.1944444444444445E-2</v>
      </c>
      <c r="D639" s="195">
        <v>0.11527777777777777</v>
      </c>
      <c r="E639" s="258">
        <v>3</v>
      </c>
      <c r="F639" s="317">
        <v>5292</v>
      </c>
      <c r="G639" s="701" t="s">
        <v>217</v>
      </c>
      <c r="H639" s="701"/>
      <c r="I639" s="701" t="s">
        <v>671</v>
      </c>
      <c r="J639" s="701"/>
      <c r="K639" s="702" t="s">
        <v>672</v>
      </c>
      <c r="L639" s="703"/>
      <c r="M639" s="281">
        <v>89</v>
      </c>
      <c r="N639" s="282" t="s">
        <v>115</v>
      </c>
      <c r="O639" s="244">
        <v>68530</v>
      </c>
      <c r="P639" s="207">
        <f t="shared" si="351"/>
        <v>31149.999999999996</v>
      </c>
      <c r="Q639" s="208">
        <f t="shared" si="358"/>
        <v>31.149999999999995</v>
      </c>
      <c r="R639" s="204">
        <v>51210</v>
      </c>
      <c r="S639" s="205">
        <v>15600</v>
      </c>
      <c r="T639" s="205"/>
      <c r="U639" s="205"/>
      <c r="V639" s="206">
        <v>1500</v>
      </c>
      <c r="W639" s="244">
        <f t="shared" si="352"/>
        <v>68310</v>
      </c>
      <c r="X639" s="207">
        <f t="shared" si="353"/>
        <v>31049.999999999996</v>
      </c>
      <c r="Y639" s="208">
        <f t="shared" si="354"/>
        <v>31.049999999999997</v>
      </c>
      <c r="Z639" s="209">
        <f t="shared" si="355"/>
        <v>-100</v>
      </c>
      <c r="AA639" s="210">
        <f t="shared" si="356"/>
        <v>-9.9999999999997868E-2</v>
      </c>
      <c r="AB639" s="211">
        <f t="shared" si="357"/>
        <v>-3.2102728731941534E-3</v>
      </c>
      <c r="AD639" s="182"/>
    </row>
    <row r="640" spans="2:30" s="175" customFormat="1" ht="12" customHeight="1" thickBot="1" x14ac:dyDescent="0.3">
      <c r="B640" s="214"/>
      <c r="C640" s="215"/>
      <c r="D640" s="215"/>
      <c r="E640" s="216"/>
      <c r="F640" s="318"/>
      <c r="G640" s="759"/>
      <c r="H640" s="759"/>
      <c r="I640" s="759"/>
      <c r="J640" s="759"/>
      <c r="K640" s="744"/>
      <c r="L640" s="745"/>
      <c r="M640" s="217"/>
      <c r="N640" s="218"/>
      <c r="O640" s="222"/>
      <c r="P640" s="223">
        <f t="shared" si="351"/>
        <v>0</v>
      </c>
      <c r="Q640" s="224">
        <f t="shared" si="358"/>
        <v>0</v>
      </c>
      <c r="R640" s="222"/>
      <c r="S640" s="225"/>
      <c r="T640" s="225"/>
      <c r="U640" s="225"/>
      <c r="V640" s="226"/>
      <c r="W640" s="222">
        <f t="shared" si="352"/>
        <v>0</v>
      </c>
      <c r="X640" s="207">
        <f t="shared" si="353"/>
        <v>0</v>
      </c>
      <c r="Y640" s="224">
        <f t="shared" si="354"/>
        <v>0</v>
      </c>
      <c r="Z640" s="227">
        <f t="shared" si="355"/>
        <v>0</v>
      </c>
      <c r="AA640" s="228">
        <f t="shared" si="356"/>
        <v>0</v>
      </c>
      <c r="AB640" s="229" t="e">
        <f>+AA640/Q640</f>
        <v>#DIV/0!</v>
      </c>
    </row>
    <row r="641" spans="2:30" s="175" customFormat="1" ht="12" customHeight="1" x14ac:dyDescent="0.25">
      <c r="B641" s="736" t="s">
        <v>113</v>
      </c>
      <c r="C641" s="737"/>
      <c r="D641" s="737"/>
      <c r="E641" s="737"/>
      <c r="F641" s="737"/>
      <c r="G641" s="737"/>
      <c r="H641" s="737"/>
      <c r="I641" s="737"/>
      <c r="J641" s="737"/>
      <c r="K641" s="737"/>
      <c r="L641" s="737"/>
      <c r="M641" s="737"/>
      <c r="N641" s="738"/>
      <c r="O641" s="723">
        <f t="shared" ref="O641:AA641" si="359">SUM(O631:O640)</f>
        <v>259093</v>
      </c>
      <c r="P641" s="742">
        <f t="shared" si="359"/>
        <v>117769.54545454546</v>
      </c>
      <c r="Q641" s="721">
        <f t="shared" si="359"/>
        <v>117.76954545454544</v>
      </c>
      <c r="R641" s="723">
        <f t="shared" si="359"/>
        <v>199507</v>
      </c>
      <c r="S641" s="719">
        <f t="shared" si="359"/>
        <v>52338</v>
      </c>
      <c r="T641" s="719">
        <f t="shared" si="359"/>
        <v>0</v>
      </c>
      <c r="U641" s="719">
        <f t="shared" si="359"/>
        <v>0</v>
      </c>
      <c r="V641" s="721">
        <f t="shared" si="359"/>
        <v>5203</v>
      </c>
      <c r="W641" s="723">
        <f t="shared" si="359"/>
        <v>257048</v>
      </c>
      <c r="X641" s="742">
        <f t="shared" si="359"/>
        <v>116840</v>
      </c>
      <c r="Y641" s="743">
        <f t="shared" si="359"/>
        <v>116.83999999999999</v>
      </c>
      <c r="Z641" s="729">
        <f t="shared" si="359"/>
        <v>-929.54545454545405</v>
      </c>
      <c r="AA641" s="731">
        <f t="shared" si="359"/>
        <v>-0.92954545454545379</v>
      </c>
      <c r="AB641" s="732">
        <f>+AA641/Q641</f>
        <v>-7.8929187589012392E-3</v>
      </c>
    </row>
    <row r="642" spans="2:30" s="175" customFormat="1" ht="12" customHeight="1" thickBot="1" x14ac:dyDescent="0.3">
      <c r="B642" s="739"/>
      <c r="C642" s="740"/>
      <c r="D642" s="740"/>
      <c r="E642" s="740"/>
      <c r="F642" s="740"/>
      <c r="G642" s="740"/>
      <c r="H642" s="740"/>
      <c r="I642" s="740"/>
      <c r="J642" s="740"/>
      <c r="K642" s="740"/>
      <c r="L642" s="740"/>
      <c r="M642" s="740"/>
      <c r="N642" s="741"/>
      <c r="O642" s="724"/>
      <c r="P642" s="720"/>
      <c r="Q642" s="722"/>
      <c r="R642" s="724"/>
      <c r="S642" s="720"/>
      <c r="T642" s="720"/>
      <c r="U642" s="720"/>
      <c r="V642" s="722"/>
      <c r="W642" s="724"/>
      <c r="X642" s="720"/>
      <c r="Y642" s="722"/>
      <c r="Z642" s="730"/>
      <c r="AA642" s="720"/>
      <c r="AB642" s="733"/>
    </row>
    <row r="643" spans="2:30" s="175" customFormat="1" ht="12" customHeight="1" thickBot="1" x14ac:dyDescent="0.3">
      <c r="B643" s="196"/>
      <c r="C643" s="196"/>
      <c r="D643" s="196"/>
      <c r="E643" s="196"/>
      <c r="F643" s="196"/>
      <c r="G643" s="196"/>
      <c r="H643" s="196"/>
      <c r="I643" s="183"/>
      <c r="J643" s="183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  <c r="AB643" s="221"/>
    </row>
    <row r="644" spans="2:30" s="175" customFormat="1" ht="12" customHeight="1" x14ac:dyDescent="0.25">
      <c r="B644" s="746" t="s">
        <v>114</v>
      </c>
      <c r="C644" s="747"/>
      <c r="D644" s="747"/>
      <c r="E644" s="747"/>
      <c r="F644" s="747"/>
      <c r="G644" s="747"/>
      <c r="H644" s="747"/>
      <c r="I644" s="747"/>
      <c r="J644" s="747"/>
      <c r="K644" s="747"/>
      <c r="L644" s="747"/>
      <c r="M644" s="747"/>
      <c r="N644" s="748"/>
      <c r="O644" s="752">
        <f>+O641+O620</f>
        <v>5318253.9000000004</v>
      </c>
      <c r="P644" s="752"/>
      <c r="Q644" s="752">
        <f t="shared" ref="Q644:W644" si="360">+Q641+Q620</f>
        <v>2417.3881363636369</v>
      </c>
      <c r="R644" s="752">
        <f t="shared" si="360"/>
        <v>4531194.2</v>
      </c>
      <c r="S644" s="752">
        <f t="shared" si="360"/>
        <v>623885.19999999995</v>
      </c>
      <c r="T644" s="752">
        <f t="shared" si="360"/>
        <v>20996</v>
      </c>
      <c r="U644" s="752">
        <f t="shared" si="360"/>
        <v>0</v>
      </c>
      <c r="V644" s="752">
        <f t="shared" si="360"/>
        <v>103562.6</v>
      </c>
      <c r="W644" s="752">
        <f t="shared" si="360"/>
        <v>5279638</v>
      </c>
      <c r="X644" s="754"/>
      <c r="Y644" s="756"/>
      <c r="Z644" s="754"/>
      <c r="AA644" s="756">
        <f>+AA641</f>
        <v>-0.92954545454545379</v>
      </c>
      <c r="AB644" s="757">
        <f>+AA644/Q644</f>
        <v>-3.8452470274125079E-4</v>
      </c>
    </row>
    <row r="645" spans="2:30" s="175" customFormat="1" ht="12" customHeight="1" thickBot="1" x14ac:dyDescent="0.3">
      <c r="B645" s="749"/>
      <c r="C645" s="750"/>
      <c r="D645" s="750"/>
      <c r="E645" s="750"/>
      <c r="F645" s="750"/>
      <c r="G645" s="750"/>
      <c r="H645" s="750"/>
      <c r="I645" s="750"/>
      <c r="J645" s="750"/>
      <c r="K645" s="750"/>
      <c r="L645" s="750"/>
      <c r="M645" s="750"/>
      <c r="N645" s="751"/>
      <c r="O645" s="753"/>
      <c r="P645" s="753"/>
      <c r="Q645" s="753"/>
      <c r="R645" s="753"/>
      <c r="S645" s="753"/>
      <c r="T645" s="753"/>
      <c r="U645" s="753"/>
      <c r="V645" s="753"/>
      <c r="W645" s="753"/>
      <c r="X645" s="755"/>
      <c r="Y645" s="755"/>
      <c r="Z645" s="755"/>
      <c r="AA645" s="755"/>
      <c r="AB645" s="758"/>
    </row>
    <row r="647" spans="2:30" ht="13.5" thickBot="1" x14ac:dyDescent="0.25"/>
    <row r="648" spans="2:30" s="175" customFormat="1" ht="12" customHeight="1" x14ac:dyDescent="0.25">
      <c r="B648" s="760" t="s">
        <v>31</v>
      </c>
      <c r="C648" s="761"/>
      <c r="D648" s="761"/>
      <c r="E648" s="761"/>
      <c r="F648" s="761"/>
      <c r="G648" s="259" t="s">
        <v>30</v>
      </c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764" t="s">
        <v>29</v>
      </c>
      <c r="U648" s="765"/>
      <c r="V648" s="765"/>
      <c r="W648" s="765"/>
      <c r="X648" s="765"/>
      <c r="Y648" s="766"/>
      <c r="Z648" s="704" t="s">
        <v>39</v>
      </c>
      <c r="AA648" s="705"/>
      <c r="AB648" s="706"/>
    </row>
    <row r="649" spans="2:30" s="175" customFormat="1" ht="12" customHeight="1" x14ac:dyDescent="0.2">
      <c r="B649" s="762"/>
      <c r="C649" s="763"/>
      <c r="D649" s="763"/>
      <c r="E649" s="763"/>
      <c r="F649" s="763"/>
      <c r="G649" s="767" t="s">
        <v>25</v>
      </c>
      <c r="H649" s="768"/>
      <c r="I649" s="768"/>
      <c r="J649" s="768"/>
      <c r="K649" s="768"/>
      <c r="L649" s="768"/>
      <c r="M649" s="768"/>
      <c r="N649" s="768"/>
      <c r="O649" s="768"/>
      <c r="P649" s="768"/>
      <c r="Q649" s="768"/>
      <c r="R649" s="768"/>
      <c r="S649" s="769"/>
      <c r="T649" s="773"/>
      <c r="U649" s="774"/>
      <c r="V649" s="774"/>
      <c r="W649" s="774"/>
      <c r="X649" s="774"/>
      <c r="Y649" s="775"/>
      <c r="Z649" s="707" t="s">
        <v>40</v>
      </c>
      <c r="AA649" s="708"/>
      <c r="AB649" s="709"/>
      <c r="AD649" s="182"/>
    </row>
    <row r="650" spans="2:30" s="175" customFormat="1" ht="12" customHeight="1" thickBot="1" x14ac:dyDescent="0.25">
      <c r="B650" s="779" t="s">
        <v>28</v>
      </c>
      <c r="C650" s="780"/>
      <c r="D650" s="780"/>
      <c r="E650" s="780"/>
      <c r="F650" s="780"/>
      <c r="G650" s="770"/>
      <c r="H650" s="771"/>
      <c r="I650" s="771"/>
      <c r="J650" s="771"/>
      <c r="K650" s="771"/>
      <c r="L650" s="771"/>
      <c r="M650" s="771"/>
      <c r="N650" s="771"/>
      <c r="O650" s="771"/>
      <c r="P650" s="771"/>
      <c r="Q650" s="771"/>
      <c r="R650" s="771"/>
      <c r="S650" s="772"/>
      <c r="T650" s="776"/>
      <c r="U650" s="777"/>
      <c r="V650" s="777"/>
      <c r="W650" s="777"/>
      <c r="X650" s="777"/>
      <c r="Y650" s="778"/>
      <c r="Z650" s="710"/>
      <c r="AA650" s="711"/>
      <c r="AB650" s="712"/>
      <c r="AD650" s="182"/>
    </row>
    <row r="651" spans="2:30" s="175" customFormat="1" ht="12" customHeight="1" thickBot="1" x14ac:dyDescent="0.25"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4"/>
      <c r="S651" s="185"/>
      <c r="T651" s="186"/>
      <c r="U651" s="187"/>
      <c r="V651" s="188"/>
      <c r="W651" s="188"/>
      <c r="X651" s="183"/>
      <c r="Y651" s="183"/>
      <c r="Z651" s="183"/>
      <c r="AA651" s="183"/>
      <c r="AB651" s="183"/>
      <c r="AD651" s="182"/>
    </row>
    <row r="652" spans="2:30" s="175" customFormat="1" ht="12" customHeight="1" thickBot="1" x14ac:dyDescent="0.25">
      <c r="B652" s="781" t="s">
        <v>27</v>
      </c>
      <c r="C652" s="782"/>
      <c r="D652" s="782"/>
      <c r="E652" s="783"/>
      <c r="F652" s="322" t="s">
        <v>26</v>
      </c>
      <c r="G652" s="713" t="s">
        <v>44</v>
      </c>
      <c r="H652" s="714"/>
      <c r="I652" s="714"/>
      <c r="J652" s="714"/>
      <c r="K652" s="714"/>
      <c r="L652" s="714"/>
      <c r="M652" s="713" t="s">
        <v>106</v>
      </c>
      <c r="N652" s="715"/>
      <c r="O652" s="713" t="s">
        <v>110</v>
      </c>
      <c r="P652" s="714"/>
      <c r="Q652" s="715"/>
      <c r="R652" s="784" t="s">
        <v>108</v>
      </c>
      <c r="S652" s="785"/>
      <c r="T652" s="785"/>
      <c r="U652" s="785"/>
      <c r="V652" s="785"/>
      <c r="W652" s="785"/>
      <c r="X652" s="785"/>
      <c r="Y652" s="786"/>
      <c r="Z652" s="713" t="s">
        <v>23</v>
      </c>
      <c r="AA652" s="714"/>
      <c r="AB652" s="715"/>
      <c r="AD652" s="182"/>
    </row>
    <row r="653" spans="2:30" s="175" customFormat="1" ht="12" customHeight="1" thickBot="1" x14ac:dyDescent="0.25">
      <c r="B653" s="189" t="s">
        <v>13</v>
      </c>
      <c r="C653" s="190" t="s">
        <v>22</v>
      </c>
      <c r="D653" s="191" t="s">
        <v>22</v>
      </c>
      <c r="E653" s="190" t="s">
        <v>21</v>
      </c>
      <c r="F653" s="198" t="s">
        <v>20</v>
      </c>
      <c r="G653" s="716"/>
      <c r="H653" s="717"/>
      <c r="I653" s="717"/>
      <c r="J653" s="717"/>
      <c r="K653" s="717"/>
      <c r="L653" s="717"/>
      <c r="M653" s="716" t="s">
        <v>107</v>
      </c>
      <c r="N653" s="718"/>
      <c r="O653" s="716" t="s">
        <v>111</v>
      </c>
      <c r="P653" s="717"/>
      <c r="Q653" s="718"/>
      <c r="R653" s="787" t="s">
        <v>112</v>
      </c>
      <c r="S653" s="788"/>
      <c r="T653" s="788"/>
      <c r="U653" s="788"/>
      <c r="V653" s="789"/>
      <c r="W653" s="790" t="s">
        <v>109</v>
      </c>
      <c r="X653" s="791"/>
      <c r="Y653" s="792"/>
      <c r="Z653" s="716" t="s">
        <v>17</v>
      </c>
      <c r="AA653" s="717"/>
      <c r="AB653" s="718"/>
      <c r="AD653" s="182"/>
    </row>
    <row r="654" spans="2:30" s="175" customFormat="1" ht="12" customHeight="1" thickBot="1" x14ac:dyDescent="0.25">
      <c r="B654" s="189">
        <v>2021</v>
      </c>
      <c r="C654" s="199" t="s">
        <v>16</v>
      </c>
      <c r="D654" s="200" t="s">
        <v>15</v>
      </c>
      <c r="E654" s="190" t="s">
        <v>14</v>
      </c>
      <c r="F654" s="238" t="s">
        <v>14</v>
      </c>
      <c r="G654" s="734" t="s">
        <v>33</v>
      </c>
      <c r="H654" s="734"/>
      <c r="I654" s="734" t="s">
        <v>12</v>
      </c>
      <c r="J654" s="734"/>
      <c r="K654" s="734" t="s">
        <v>11</v>
      </c>
      <c r="L654" s="735"/>
      <c r="M654" s="321" t="s">
        <v>41</v>
      </c>
      <c r="N654" s="239" t="s">
        <v>9</v>
      </c>
      <c r="O654" s="192" t="s">
        <v>37</v>
      </c>
      <c r="P654" s="240" t="s">
        <v>8</v>
      </c>
      <c r="Q654" s="193" t="s">
        <v>7</v>
      </c>
      <c r="R654" s="192" t="s">
        <v>99</v>
      </c>
      <c r="S654" s="241" t="s">
        <v>100</v>
      </c>
      <c r="T654" s="241" t="s">
        <v>48</v>
      </c>
      <c r="U654" s="241" t="s">
        <v>104</v>
      </c>
      <c r="V654" s="239" t="s">
        <v>101</v>
      </c>
      <c r="W654" s="238" t="s">
        <v>37</v>
      </c>
      <c r="X654" s="319" t="s">
        <v>8</v>
      </c>
      <c r="Y654" s="242" t="s">
        <v>7</v>
      </c>
      <c r="Z654" s="238" t="s">
        <v>8</v>
      </c>
      <c r="AA654" s="319" t="s">
        <v>7</v>
      </c>
      <c r="AB654" s="242" t="s">
        <v>6</v>
      </c>
      <c r="AD654" s="182"/>
    </row>
    <row r="655" spans="2:30" s="175" customFormat="1" ht="12" customHeight="1" x14ac:dyDescent="0.2">
      <c r="B655" s="194"/>
      <c r="C655" s="202"/>
      <c r="D655" s="202"/>
      <c r="E655" s="203"/>
      <c r="F655" s="320"/>
      <c r="G655" s="701"/>
      <c r="H655" s="701"/>
      <c r="I655" s="701"/>
      <c r="J655" s="701"/>
      <c r="K655" s="702"/>
      <c r="L655" s="703"/>
      <c r="M655" s="230"/>
      <c r="N655" s="231"/>
      <c r="O655" s="204"/>
      <c r="P655" s="219">
        <f t="shared" ref="P655:P671" si="361">+O655/2.2</f>
        <v>0</v>
      </c>
      <c r="Q655" s="233">
        <f>+P655/1000</f>
        <v>0</v>
      </c>
      <c r="R655" s="232"/>
      <c r="S655" s="234"/>
      <c r="T655" s="234"/>
      <c r="U655" s="234"/>
      <c r="V655" s="235"/>
      <c r="W655" s="243">
        <f t="shared" ref="W655:W671" si="362">+V655+U655+T655+S655+R655</f>
        <v>0</v>
      </c>
      <c r="X655" s="207">
        <f t="shared" ref="X655:X671" si="363">+W655/2.2</f>
        <v>0</v>
      </c>
      <c r="Y655" s="233">
        <f t="shared" ref="Y655:Y671" si="364">+X655/1000</f>
        <v>0</v>
      </c>
      <c r="Z655" s="236">
        <f t="shared" ref="Z655:Z671" si="365">+X655-P655</f>
        <v>0</v>
      </c>
      <c r="AA655" s="220">
        <f t="shared" ref="AA655:AA671" si="366">+Y655-Q655</f>
        <v>0</v>
      </c>
      <c r="AB655" s="237" t="e">
        <f t="shared" ref="AB655:AB670" si="367">+AA655/Q655</f>
        <v>#DIV/0!</v>
      </c>
      <c r="AD655" s="182"/>
    </row>
    <row r="656" spans="2:30" s="175" customFormat="1" ht="12" customHeight="1" x14ac:dyDescent="0.2">
      <c r="B656" s="194"/>
      <c r="C656" s="195"/>
      <c r="D656" s="195"/>
      <c r="E656" s="258"/>
      <c r="F656" s="317"/>
      <c r="G656" s="701"/>
      <c r="H656" s="701"/>
      <c r="I656" s="701"/>
      <c r="J656" s="701"/>
      <c r="K656" s="702"/>
      <c r="L656" s="703"/>
      <c r="M656" s="212"/>
      <c r="N656" s="213"/>
      <c r="O656" s="204"/>
      <c r="P656" s="207">
        <f t="shared" si="361"/>
        <v>0</v>
      </c>
      <c r="Q656" s="208">
        <f>+P656/1000</f>
        <v>0</v>
      </c>
      <c r="R656" s="204"/>
      <c r="S656" s="205"/>
      <c r="T656" s="205"/>
      <c r="U656" s="205"/>
      <c r="V656" s="206"/>
      <c r="W656" s="244">
        <f t="shared" si="362"/>
        <v>0</v>
      </c>
      <c r="X656" s="207">
        <f t="shared" si="363"/>
        <v>0</v>
      </c>
      <c r="Y656" s="208">
        <f t="shared" si="364"/>
        <v>0</v>
      </c>
      <c r="Z656" s="209">
        <f t="shared" si="365"/>
        <v>0</v>
      </c>
      <c r="AA656" s="210">
        <f t="shared" si="366"/>
        <v>0</v>
      </c>
      <c r="AB656" s="211" t="e">
        <f t="shared" si="367"/>
        <v>#DIV/0!</v>
      </c>
      <c r="AD656" s="182"/>
    </row>
    <row r="657" spans="2:30" s="175" customFormat="1" ht="12" customHeight="1" x14ac:dyDescent="0.2">
      <c r="B657" s="194"/>
      <c r="C657" s="195"/>
      <c r="D657" s="195"/>
      <c r="E657" s="258"/>
      <c r="F657" s="317"/>
      <c r="G657" s="701"/>
      <c r="H657" s="701"/>
      <c r="I657" s="701"/>
      <c r="J657" s="701"/>
      <c r="K657" s="702"/>
      <c r="L657" s="703"/>
      <c r="M657" s="212"/>
      <c r="N657" s="213"/>
      <c r="O657" s="204"/>
      <c r="P657" s="207">
        <f t="shared" si="361"/>
        <v>0</v>
      </c>
      <c r="Q657" s="208">
        <f>+P657/1000</f>
        <v>0</v>
      </c>
      <c r="R657" s="204"/>
      <c r="S657" s="205"/>
      <c r="T657" s="205"/>
      <c r="U657" s="205"/>
      <c r="V657" s="206"/>
      <c r="W657" s="244">
        <f t="shared" si="362"/>
        <v>0</v>
      </c>
      <c r="X657" s="207">
        <f t="shared" si="363"/>
        <v>0</v>
      </c>
      <c r="Y657" s="208">
        <f t="shared" si="364"/>
        <v>0</v>
      </c>
      <c r="Z657" s="209">
        <f t="shared" si="365"/>
        <v>0</v>
      </c>
      <c r="AA657" s="210">
        <f t="shared" si="366"/>
        <v>0</v>
      </c>
      <c r="AB657" s="211" t="e">
        <f t="shared" si="367"/>
        <v>#DIV/0!</v>
      </c>
      <c r="AD657" s="182"/>
    </row>
    <row r="658" spans="2:30" s="175" customFormat="1" ht="12" customHeight="1" x14ac:dyDescent="0.2">
      <c r="B658" s="194"/>
      <c r="C658" s="195"/>
      <c r="D658" s="195"/>
      <c r="E658" s="258"/>
      <c r="F658" s="317"/>
      <c r="G658" s="701"/>
      <c r="H658" s="701"/>
      <c r="I658" s="701"/>
      <c r="J658" s="701"/>
      <c r="K658" s="702"/>
      <c r="L658" s="703"/>
      <c r="M658" s="212"/>
      <c r="N658" s="213"/>
      <c r="O658" s="204"/>
      <c r="P658" s="207">
        <f t="shared" si="361"/>
        <v>0</v>
      </c>
      <c r="Q658" s="208">
        <f>+P658/1000</f>
        <v>0</v>
      </c>
      <c r="R658" s="204"/>
      <c r="S658" s="205"/>
      <c r="T658" s="205"/>
      <c r="U658" s="205"/>
      <c r="V658" s="206"/>
      <c r="W658" s="244">
        <f t="shared" si="362"/>
        <v>0</v>
      </c>
      <c r="X658" s="207">
        <f t="shared" si="363"/>
        <v>0</v>
      </c>
      <c r="Y658" s="208">
        <f t="shared" si="364"/>
        <v>0</v>
      </c>
      <c r="Z658" s="209">
        <f t="shared" si="365"/>
        <v>0</v>
      </c>
      <c r="AA658" s="210">
        <f t="shared" si="366"/>
        <v>0</v>
      </c>
      <c r="AB658" s="211" t="e">
        <f t="shared" si="367"/>
        <v>#DIV/0!</v>
      </c>
      <c r="AD658" s="182"/>
    </row>
    <row r="659" spans="2:30" s="175" customFormat="1" ht="12" customHeight="1" x14ac:dyDescent="0.2">
      <c r="B659" s="194"/>
      <c r="C659" s="195"/>
      <c r="D659" s="195"/>
      <c r="E659" s="258"/>
      <c r="F659" s="317"/>
      <c r="G659" s="701"/>
      <c r="H659" s="701"/>
      <c r="I659" s="701"/>
      <c r="J659" s="701"/>
      <c r="K659" s="702"/>
      <c r="L659" s="703"/>
      <c r="M659" s="212"/>
      <c r="N659" s="213"/>
      <c r="O659" s="204"/>
      <c r="P659" s="207">
        <f t="shared" si="361"/>
        <v>0</v>
      </c>
      <c r="Q659" s="208">
        <f t="shared" ref="Q659:Q671" si="368">+P659/1000</f>
        <v>0</v>
      </c>
      <c r="R659" s="204"/>
      <c r="S659" s="205"/>
      <c r="T659" s="205"/>
      <c r="U659" s="205"/>
      <c r="V659" s="206"/>
      <c r="W659" s="244">
        <f t="shared" si="362"/>
        <v>0</v>
      </c>
      <c r="X659" s="207">
        <f t="shared" si="363"/>
        <v>0</v>
      </c>
      <c r="Y659" s="208">
        <f t="shared" si="364"/>
        <v>0</v>
      </c>
      <c r="Z659" s="209">
        <f t="shared" si="365"/>
        <v>0</v>
      </c>
      <c r="AA659" s="210">
        <f t="shared" si="366"/>
        <v>0</v>
      </c>
      <c r="AB659" s="211" t="e">
        <f t="shared" si="367"/>
        <v>#DIV/0!</v>
      </c>
      <c r="AD659" s="182"/>
    </row>
    <row r="660" spans="2:30" s="175" customFormat="1" ht="12" customHeight="1" x14ac:dyDescent="0.2">
      <c r="B660" s="194"/>
      <c r="C660" s="195"/>
      <c r="D660" s="195"/>
      <c r="E660" s="258"/>
      <c r="F660" s="317"/>
      <c r="G660" s="701"/>
      <c r="H660" s="701"/>
      <c r="I660" s="701"/>
      <c r="J660" s="701"/>
      <c r="K660" s="702"/>
      <c r="L660" s="703"/>
      <c r="M660" s="212"/>
      <c r="N660" s="213"/>
      <c r="O660" s="204"/>
      <c r="P660" s="207">
        <f t="shared" si="361"/>
        <v>0</v>
      </c>
      <c r="Q660" s="208">
        <f t="shared" si="368"/>
        <v>0</v>
      </c>
      <c r="R660" s="204"/>
      <c r="S660" s="205"/>
      <c r="T660" s="205"/>
      <c r="U660" s="205"/>
      <c r="V660" s="206"/>
      <c r="W660" s="244">
        <f t="shared" si="362"/>
        <v>0</v>
      </c>
      <c r="X660" s="207">
        <f t="shared" si="363"/>
        <v>0</v>
      </c>
      <c r="Y660" s="208">
        <f t="shared" si="364"/>
        <v>0</v>
      </c>
      <c r="Z660" s="209">
        <f t="shared" si="365"/>
        <v>0</v>
      </c>
      <c r="AA660" s="210">
        <f t="shared" si="366"/>
        <v>0</v>
      </c>
      <c r="AB660" s="211" t="e">
        <f t="shared" si="367"/>
        <v>#DIV/0!</v>
      </c>
      <c r="AD660" s="182"/>
    </row>
    <row r="661" spans="2:30" s="175" customFormat="1" ht="12" customHeight="1" x14ac:dyDescent="0.2">
      <c r="B661" s="194"/>
      <c r="C661" s="195"/>
      <c r="D661" s="195"/>
      <c r="E661" s="258"/>
      <c r="F661" s="317"/>
      <c r="G661" s="701"/>
      <c r="H661" s="701"/>
      <c r="I661" s="701"/>
      <c r="J661" s="701"/>
      <c r="K661" s="702"/>
      <c r="L661" s="703"/>
      <c r="M661" s="212"/>
      <c r="N661" s="213"/>
      <c r="O661" s="204"/>
      <c r="P661" s="207">
        <f t="shared" si="361"/>
        <v>0</v>
      </c>
      <c r="Q661" s="208">
        <f t="shared" si="368"/>
        <v>0</v>
      </c>
      <c r="R661" s="204"/>
      <c r="S661" s="205"/>
      <c r="T661" s="205"/>
      <c r="U661" s="205"/>
      <c r="V661" s="206"/>
      <c r="W661" s="244">
        <f t="shared" si="362"/>
        <v>0</v>
      </c>
      <c r="X661" s="207">
        <f t="shared" si="363"/>
        <v>0</v>
      </c>
      <c r="Y661" s="208">
        <f t="shared" si="364"/>
        <v>0</v>
      </c>
      <c r="Z661" s="209">
        <f t="shared" si="365"/>
        <v>0</v>
      </c>
      <c r="AA661" s="210">
        <f t="shared" si="366"/>
        <v>0</v>
      </c>
      <c r="AB661" s="211" t="e">
        <f t="shared" si="367"/>
        <v>#DIV/0!</v>
      </c>
      <c r="AD661" s="182"/>
    </row>
    <row r="662" spans="2:30" s="175" customFormat="1" ht="12" customHeight="1" x14ac:dyDescent="0.2">
      <c r="B662" s="194"/>
      <c r="C662" s="195"/>
      <c r="D662" s="195"/>
      <c r="E662" s="258"/>
      <c r="F662" s="317"/>
      <c r="G662" s="701"/>
      <c r="H662" s="701"/>
      <c r="I662" s="701"/>
      <c r="J662" s="701"/>
      <c r="K662" s="702"/>
      <c r="L662" s="703"/>
      <c r="M662" s="212"/>
      <c r="N662" s="213"/>
      <c r="O662" s="204"/>
      <c r="P662" s="207">
        <f t="shared" si="361"/>
        <v>0</v>
      </c>
      <c r="Q662" s="208">
        <f t="shared" si="368"/>
        <v>0</v>
      </c>
      <c r="R662" s="204"/>
      <c r="S662" s="205"/>
      <c r="T662" s="205"/>
      <c r="U662" s="205"/>
      <c r="V662" s="206"/>
      <c r="W662" s="244">
        <f t="shared" si="362"/>
        <v>0</v>
      </c>
      <c r="X662" s="207">
        <f t="shared" si="363"/>
        <v>0</v>
      </c>
      <c r="Y662" s="208">
        <f t="shared" si="364"/>
        <v>0</v>
      </c>
      <c r="Z662" s="209">
        <f t="shared" si="365"/>
        <v>0</v>
      </c>
      <c r="AA662" s="210">
        <f t="shared" si="366"/>
        <v>0</v>
      </c>
      <c r="AB662" s="211" t="e">
        <f t="shared" si="367"/>
        <v>#DIV/0!</v>
      </c>
      <c r="AD662" s="182"/>
    </row>
    <row r="663" spans="2:30" s="175" customFormat="1" ht="12" customHeight="1" x14ac:dyDescent="0.2">
      <c r="B663" s="194"/>
      <c r="C663" s="195"/>
      <c r="D663" s="195"/>
      <c r="E663" s="258"/>
      <c r="F663" s="317"/>
      <c r="G663" s="701"/>
      <c r="H663" s="701"/>
      <c r="I663" s="701"/>
      <c r="J663" s="701"/>
      <c r="K663" s="702"/>
      <c r="L663" s="703"/>
      <c r="M663" s="212"/>
      <c r="N663" s="213"/>
      <c r="O663" s="204"/>
      <c r="P663" s="207">
        <f t="shared" si="361"/>
        <v>0</v>
      </c>
      <c r="Q663" s="208">
        <f t="shared" si="368"/>
        <v>0</v>
      </c>
      <c r="R663" s="204"/>
      <c r="S663" s="205"/>
      <c r="T663" s="205"/>
      <c r="U663" s="205"/>
      <c r="V663" s="206"/>
      <c r="W663" s="244">
        <f t="shared" si="362"/>
        <v>0</v>
      </c>
      <c r="X663" s="207">
        <f t="shared" si="363"/>
        <v>0</v>
      </c>
      <c r="Y663" s="208">
        <f t="shared" si="364"/>
        <v>0</v>
      </c>
      <c r="Z663" s="209">
        <f t="shared" si="365"/>
        <v>0</v>
      </c>
      <c r="AA663" s="210">
        <f t="shared" si="366"/>
        <v>0</v>
      </c>
      <c r="AB663" s="211" t="e">
        <f t="shared" si="367"/>
        <v>#DIV/0!</v>
      </c>
      <c r="AD663" s="182"/>
    </row>
    <row r="664" spans="2:30" s="175" customFormat="1" ht="12" customHeight="1" x14ac:dyDescent="0.2">
      <c r="B664" s="194"/>
      <c r="C664" s="195"/>
      <c r="D664" s="195"/>
      <c r="E664" s="258"/>
      <c r="F664" s="317"/>
      <c r="G664" s="701"/>
      <c r="H664" s="701"/>
      <c r="I664" s="701"/>
      <c r="J664" s="701"/>
      <c r="K664" s="702"/>
      <c r="L664" s="703"/>
      <c r="M664" s="212"/>
      <c r="N664" s="213"/>
      <c r="O664" s="204"/>
      <c r="P664" s="207">
        <f t="shared" si="361"/>
        <v>0</v>
      </c>
      <c r="Q664" s="208">
        <f t="shared" si="368"/>
        <v>0</v>
      </c>
      <c r="R664" s="204"/>
      <c r="S664" s="205"/>
      <c r="T664" s="205"/>
      <c r="U664" s="205"/>
      <c r="V664" s="206"/>
      <c r="W664" s="244">
        <f t="shared" si="362"/>
        <v>0</v>
      </c>
      <c r="X664" s="207">
        <f t="shared" si="363"/>
        <v>0</v>
      </c>
      <c r="Y664" s="208">
        <f t="shared" si="364"/>
        <v>0</v>
      </c>
      <c r="Z664" s="209">
        <f t="shared" si="365"/>
        <v>0</v>
      </c>
      <c r="AA664" s="210">
        <f t="shared" si="366"/>
        <v>0</v>
      </c>
      <c r="AB664" s="211" t="e">
        <f t="shared" si="367"/>
        <v>#DIV/0!</v>
      </c>
      <c r="AD664" s="182"/>
    </row>
    <row r="665" spans="2:30" s="175" customFormat="1" ht="12" customHeight="1" x14ac:dyDescent="0.25">
      <c r="B665" s="194"/>
      <c r="C665" s="195"/>
      <c r="D665" s="195"/>
      <c r="E665" s="258"/>
      <c r="F665" s="317"/>
      <c r="G665" s="701"/>
      <c r="H665" s="701"/>
      <c r="I665" s="701"/>
      <c r="J665" s="701"/>
      <c r="K665" s="702"/>
      <c r="L665" s="703"/>
      <c r="M665" s="212"/>
      <c r="N665" s="213"/>
      <c r="O665" s="204"/>
      <c r="P665" s="207">
        <f t="shared" si="361"/>
        <v>0</v>
      </c>
      <c r="Q665" s="208">
        <f t="shared" si="368"/>
        <v>0</v>
      </c>
      <c r="R665" s="204"/>
      <c r="S665" s="205"/>
      <c r="T665" s="205"/>
      <c r="U665" s="205"/>
      <c r="V665" s="206"/>
      <c r="W665" s="204">
        <f t="shared" si="362"/>
        <v>0</v>
      </c>
      <c r="X665" s="207">
        <f t="shared" si="363"/>
        <v>0</v>
      </c>
      <c r="Y665" s="208">
        <f t="shared" si="364"/>
        <v>0</v>
      </c>
      <c r="Z665" s="209">
        <f t="shared" si="365"/>
        <v>0</v>
      </c>
      <c r="AA665" s="210">
        <f t="shared" si="366"/>
        <v>0</v>
      </c>
      <c r="AB665" s="211" t="e">
        <f t="shared" si="367"/>
        <v>#DIV/0!</v>
      </c>
    </row>
    <row r="666" spans="2:30" s="175" customFormat="1" ht="12" customHeight="1" x14ac:dyDescent="0.25">
      <c r="B666" s="194"/>
      <c r="C666" s="195"/>
      <c r="D666" s="195"/>
      <c r="E666" s="258"/>
      <c r="F666" s="317"/>
      <c r="G666" s="701"/>
      <c r="H666" s="701"/>
      <c r="I666" s="701"/>
      <c r="J666" s="701"/>
      <c r="K666" s="702"/>
      <c r="L666" s="703"/>
      <c r="M666" s="212"/>
      <c r="N666" s="213"/>
      <c r="O666" s="204"/>
      <c r="P666" s="207">
        <f t="shared" si="361"/>
        <v>0</v>
      </c>
      <c r="Q666" s="208">
        <f t="shared" si="368"/>
        <v>0</v>
      </c>
      <c r="R666" s="204"/>
      <c r="S666" s="205"/>
      <c r="T666" s="205"/>
      <c r="U666" s="205"/>
      <c r="V666" s="206"/>
      <c r="W666" s="204">
        <f t="shared" si="362"/>
        <v>0</v>
      </c>
      <c r="X666" s="207">
        <f t="shared" si="363"/>
        <v>0</v>
      </c>
      <c r="Y666" s="208">
        <f t="shared" si="364"/>
        <v>0</v>
      </c>
      <c r="Z666" s="209">
        <f t="shared" si="365"/>
        <v>0</v>
      </c>
      <c r="AA666" s="210">
        <f t="shared" si="366"/>
        <v>0</v>
      </c>
      <c r="AB666" s="211" t="e">
        <f t="shared" si="367"/>
        <v>#DIV/0!</v>
      </c>
    </row>
    <row r="667" spans="2:30" s="175" customFormat="1" ht="12" customHeight="1" x14ac:dyDescent="0.25">
      <c r="B667" s="194"/>
      <c r="C667" s="195"/>
      <c r="D667" s="195"/>
      <c r="E667" s="258"/>
      <c r="F667" s="317"/>
      <c r="G667" s="701"/>
      <c r="H667" s="701"/>
      <c r="I667" s="701"/>
      <c r="J667" s="701"/>
      <c r="K667" s="702"/>
      <c r="L667" s="703"/>
      <c r="M667" s="212"/>
      <c r="N667" s="213"/>
      <c r="O667" s="204"/>
      <c r="P667" s="207">
        <f t="shared" si="361"/>
        <v>0</v>
      </c>
      <c r="Q667" s="208">
        <f t="shared" si="368"/>
        <v>0</v>
      </c>
      <c r="R667" s="204"/>
      <c r="S667" s="205"/>
      <c r="T667" s="205"/>
      <c r="U667" s="205"/>
      <c r="V667" s="206"/>
      <c r="W667" s="204">
        <f t="shared" si="362"/>
        <v>0</v>
      </c>
      <c r="X667" s="207">
        <f t="shared" si="363"/>
        <v>0</v>
      </c>
      <c r="Y667" s="208">
        <f t="shared" si="364"/>
        <v>0</v>
      </c>
      <c r="Z667" s="209">
        <f t="shared" si="365"/>
        <v>0</v>
      </c>
      <c r="AA667" s="210">
        <f t="shared" si="366"/>
        <v>0</v>
      </c>
      <c r="AB667" s="211" t="e">
        <f t="shared" si="367"/>
        <v>#DIV/0!</v>
      </c>
    </row>
    <row r="668" spans="2:30" s="175" customFormat="1" ht="12" customHeight="1" x14ac:dyDescent="0.25">
      <c r="B668" s="194"/>
      <c r="C668" s="195"/>
      <c r="D668" s="195"/>
      <c r="E668" s="258"/>
      <c r="F668" s="317"/>
      <c r="G668" s="701"/>
      <c r="H668" s="701"/>
      <c r="I668" s="701"/>
      <c r="J668" s="701"/>
      <c r="K668" s="702"/>
      <c r="L668" s="703"/>
      <c r="M668" s="212"/>
      <c r="N668" s="213"/>
      <c r="O668" s="204"/>
      <c r="P668" s="207">
        <f t="shared" si="361"/>
        <v>0</v>
      </c>
      <c r="Q668" s="208">
        <f t="shared" si="368"/>
        <v>0</v>
      </c>
      <c r="R668" s="204"/>
      <c r="S668" s="205"/>
      <c r="T668" s="205"/>
      <c r="U668" s="205"/>
      <c r="V668" s="206"/>
      <c r="W668" s="204">
        <f t="shared" si="362"/>
        <v>0</v>
      </c>
      <c r="X668" s="207">
        <f t="shared" si="363"/>
        <v>0</v>
      </c>
      <c r="Y668" s="208">
        <f t="shared" si="364"/>
        <v>0</v>
      </c>
      <c r="Z668" s="209">
        <f t="shared" si="365"/>
        <v>0</v>
      </c>
      <c r="AA668" s="210">
        <f t="shared" si="366"/>
        <v>0</v>
      </c>
      <c r="AB668" s="211" t="e">
        <f t="shared" si="367"/>
        <v>#DIV/0!</v>
      </c>
    </row>
    <row r="669" spans="2:30" s="175" customFormat="1" ht="12" customHeight="1" x14ac:dyDescent="0.25">
      <c r="B669" s="194"/>
      <c r="C669" s="195"/>
      <c r="D669" s="195"/>
      <c r="E669" s="258"/>
      <c r="F669" s="317"/>
      <c r="G669" s="701"/>
      <c r="H669" s="701"/>
      <c r="I669" s="701"/>
      <c r="J669" s="701"/>
      <c r="K669" s="702"/>
      <c r="L669" s="703"/>
      <c r="M669" s="212"/>
      <c r="N669" s="213"/>
      <c r="O669" s="204"/>
      <c r="P669" s="207">
        <f t="shared" si="361"/>
        <v>0</v>
      </c>
      <c r="Q669" s="208">
        <f t="shared" si="368"/>
        <v>0</v>
      </c>
      <c r="R669" s="204"/>
      <c r="S669" s="205"/>
      <c r="T669" s="205"/>
      <c r="U669" s="205"/>
      <c r="V669" s="206"/>
      <c r="W669" s="204">
        <f t="shared" si="362"/>
        <v>0</v>
      </c>
      <c r="X669" s="207">
        <f t="shared" si="363"/>
        <v>0</v>
      </c>
      <c r="Y669" s="208">
        <f t="shared" si="364"/>
        <v>0</v>
      </c>
      <c r="Z669" s="209">
        <f t="shared" si="365"/>
        <v>0</v>
      </c>
      <c r="AA669" s="210">
        <f t="shared" si="366"/>
        <v>0</v>
      </c>
      <c r="AB669" s="211" t="e">
        <f t="shared" si="367"/>
        <v>#DIV/0!</v>
      </c>
    </row>
    <row r="670" spans="2:30" s="175" customFormat="1" ht="12" customHeight="1" x14ac:dyDescent="0.25">
      <c r="B670" s="194"/>
      <c r="C670" s="195"/>
      <c r="D670" s="195"/>
      <c r="E670" s="258"/>
      <c r="F670" s="317"/>
      <c r="G670" s="701"/>
      <c r="H670" s="701"/>
      <c r="I670" s="701"/>
      <c r="J670" s="701"/>
      <c r="K670" s="702"/>
      <c r="L670" s="703"/>
      <c r="M670" s="212"/>
      <c r="N670" s="213"/>
      <c r="O670" s="204"/>
      <c r="P670" s="207">
        <f t="shared" si="361"/>
        <v>0</v>
      </c>
      <c r="Q670" s="208">
        <f t="shared" si="368"/>
        <v>0</v>
      </c>
      <c r="R670" s="204"/>
      <c r="S670" s="205"/>
      <c r="T670" s="205"/>
      <c r="U670" s="205"/>
      <c r="V670" s="206"/>
      <c r="W670" s="204">
        <f t="shared" si="362"/>
        <v>0</v>
      </c>
      <c r="X670" s="207">
        <f t="shared" si="363"/>
        <v>0</v>
      </c>
      <c r="Y670" s="208">
        <f t="shared" si="364"/>
        <v>0</v>
      </c>
      <c r="Z670" s="209">
        <f t="shared" si="365"/>
        <v>0</v>
      </c>
      <c r="AA670" s="210">
        <f t="shared" si="366"/>
        <v>0</v>
      </c>
      <c r="AB670" s="211" t="e">
        <f t="shared" si="367"/>
        <v>#DIV/0!</v>
      </c>
    </row>
    <row r="671" spans="2:30" s="175" customFormat="1" ht="12" customHeight="1" thickBot="1" x14ac:dyDescent="0.3">
      <c r="B671" s="214"/>
      <c r="C671" s="215"/>
      <c r="D671" s="215"/>
      <c r="E671" s="216"/>
      <c r="F671" s="318"/>
      <c r="G671" s="759"/>
      <c r="H671" s="759"/>
      <c r="I671" s="759"/>
      <c r="J671" s="759"/>
      <c r="K671" s="744"/>
      <c r="L671" s="745"/>
      <c r="M671" s="217"/>
      <c r="N671" s="218"/>
      <c r="O671" s="222"/>
      <c r="P671" s="223">
        <f t="shared" si="361"/>
        <v>0</v>
      </c>
      <c r="Q671" s="224">
        <f t="shared" si="368"/>
        <v>0</v>
      </c>
      <c r="R671" s="222"/>
      <c r="S671" s="225"/>
      <c r="T671" s="225"/>
      <c r="U671" s="225"/>
      <c r="V671" s="226"/>
      <c r="W671" s="222">
        <f t="shared" si="362"/>
        <v>0</v>
      </c>
      <c r="X671" s="207">
        <f t="shared" si="363"/>
        <v>0</v>
      </c>
      <c r="Y671" s="224">
        <f t="shared" si="364"/>
        <v>0</v>
      </c>
      <c r="Z671" s="227">
        <f t="shared" si="365"/>
        <v>0</v>
      </c>
      <c r="AA671" s="228">
        <f t="shared" si="366"/>
        <v>0</v>
      </c>
      <c r="AB671" s="229" t="e">
        <f>+AA671/Q671</f>
        <v>#DIV/0!</v>
      </c>
    </row>
    <row r="672" spans="2:30" s="175" customFormat="1" ht="12" customHeight="1" x14ac:dyDescent="0.25">
      <c r="B672" s="736" t="s">
        <v>113</v>
      </c>
      <c r="C672" s="737"/>
      <c r="D672" s="737"/>
      <c r="E672" s="737"/>
      <c r="F672" s="737"/>
      <c r="G672" s="737"/>
      <c r="H672" s="737"/>
      <c r="I672" s="737"/>
      <c r="J672" s="737"/>
      <c r="K672" s="737"/>
      <c r="L672" s="737"/>
      <c r="M672" s="737"/>
      <c r="N672" s="738"/>
      <c r="O672" s="723">
        <f>SUM(O655:O671)</f>
        <v>0</v>
      </c>
      <c r="P672" s="742">
        <f>SUM(P655:P671)</f>
        <v>0</v>
      </c>
      <c r="Q672" s="721">
        <f t="shared" ref="Q672:V672" si="369">SUM(Q655:Q671)</f>
        <v>0</v>
      </c>
      <c r="R672" s="723">
        <f t="shared" si="369"/>
        <v>0</v>
      </c>
      <c r="S672" s="719">
        <f t="shared" si="369"/>
        <v>0</v>
      </c>
      <c r="T672" s="719">
        <f t="shared" si="369"/>
        <v>0</v>
      </c>
      <c r="U672" s="719">
        <f t="shared" si="369"/>
        <v>0</v>
      </c>
      <c r="V672" s="721">
        <f t="shared" si="369"/>
        <v>0</v>
      </c>
      <c r="W672" s="723">
        <f>SUM(W655:W671)</f>
        <v>0</v>
      </c>
      <c r="X672" s="742">
        <f>SUM(X655:X671)</f>
        <v>0</v>
      </c>
      <c r="Y672" s="743">
        <f>SUM(Y655:Y671)</f>
        <v>0</v>
      </c>
      <c r="Z672" s="729">
        <f>SUM(Z655:Z671)</f>
        <v>0</v>
      </c>
      <c r="AA672" s="731">
        <f>SUM(AA655:AA671)</f>
        <v>0</v>
      </c>
      <c r="AB672" s="732" t="e">
        <f>+AA672/Q672</f>
        <v>#DIV/0!</v>
      </c>
    </row>
    <row r="673" spans="2:30" s="175" customFormat="1" ht="12" customHeight="1" thickBot="1" x14ac:dyDescent="0.3">
      <c r="B673" s="739"/>
      <c r="C673" s="740"/>
      <c r="D673" s="740"/>
      <c r="E673" s="740"/>
      <c r="F673" s="740"/>
      <c r="G673" s="740"/>
      <c r="H673" s="740"/>
      <c r="I673" s="740"/>
      <c r="J673" s="740"/>
      <c r="K673" s="740"/>
      <c r="L673" s="740"/>
      <c r="M673" s="740"/>
      <c r="N673" s="741"/>
      <c r="O673" s="724"/>
      <c r="P673" s="720"/>
      <c r="Q673" s="722"/>
      <c r="R673" s="724"/>
      <c r="S673" s="720"/>
      <c r="T673" s="720"/>
      <c r="U673" s="720"/>
      <c r="V673" s="722"/>
      <c r="W673" s="724"/>
      <c r="X673" s="720"/>
      <c r="Y673" s="722"/>
      <c r="Z673" s="730"/>
      <c r="AA673" s="720"/>
      <c r="AB673" s="733"/>
    </row>
    <row r="674" spans="2:30" s="175" customFormat="1" ht="12" customHeight="1" thickBot="1" x14ac:dyDescent="0.3">
      <c r="B674" s="196"/>
      <c r="C674" s="196"/>
      <c r="D674" s="196"/>
      <c r="E674" s="196"/>
      <c r="F674" s="196"/>
      <c r="G674" s="196"/>
      <c r="H674" s="196"/>
      <c r="I674" s="183"/>
      <c r="J674" s="183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  <c r="AB674" s="221"/>
    </row>
    <row r="675" spans="2:30" s="175" customFormat="1" ht="12" customHeight="1" x14ac:dyDescent="0.25">
      <c r="B675" s="746" t="s">
        <v>114</v>
      </c>
      <c r="C675" s="747"/>
      <c r="D675" s="747"/>
      <c r="E675" s="747"/>
      <c r="F675" s="747"/>
      <c r="G675" s="747"/>
      <c r="H675" s="747"/>
      <c r="I675" s="747"/>
      <c r="J675" s="747"/>
      <c r="K675" s="747"/>
      <c r="L675" s="747"/>
      <c r="M675" s="747"/>
      <c r="N675" s="748"/>
      <c r="O675" s="752">
        <f>+O672+O644</f>
        <v>5318253.9000000004</v>
      </c>
      <c r="P675" s="752"/>
      <c r="Q675" s="752">
        <f t="shared" ref="Q675:W675" si="370">+Q672+Q644</f>
        <v>2417.3881363636369</v>
      </c>
      <c r="R675" s="752">
        <f t="shared" si="370"/>
        <v>4531194.2</v>
      </c>
      <c r="S675" s="752">
        <f t="shared" si="370"/>
        <v>623885.19999999995</v>
      </c>
      <c r="T675" s="752">
        <f t="shared" si="370"/>
        <v>20996</v>
      </c>
      <c r="U675" s="752">
        <f t="shared" si="370"/>
        <v>0</v>
      </c>
      <c r="V675" s="752">
        <f t="shared" si="370"/>
        <v>103562.6</v>
      </c>
      <c r="W675" s="752">
        <f t="shared" si="370"/>
        <v>5279638</v>
      </c>
      <c r="X675" s="754"/>
      <c r="Y675" s="756"/>
      <c r="Z675" s="754"/>
      <c r="AA675" s="756">
        <f>+AA672</f>
        <v>0</v>
      </c>
      <c r="AB675" s="757">
        <f>+AA675/Q675</f>
        <v>0</v>
      </c>
    </row>
    <row r="676" spans="2:30" s="175" customFormat="1" ht="12" customHeight="1" thickBot="1" x14ac:dyDescent="0.3">
      <c r="B676" s="749"/>
      <c r="C676" s="750"/>
      <c r="D676" s="750"/>
      <c r="E676" s="750"/>
      <c r="F676" s="750"/>
      <c r="G676" s="750"/>
      <c r="H676" s="750"/>
      <c r="I676" s="750"/>
      <c r="J676" s="750"/>
      <c r="K676" s="750"/>
      <c r="L676" s="750"/>
      <c r="M676" s="750"/>
      <c r="N676" s="751"/>
      <c r="O676" s="753"/>
      <c r="P676" s="753"/>
      <c r="Q676" s="753"/>
      <c r="R676" s="753"/>
      <c r="S676" s="753"/>
      <c r="T676" s="753"/>
      <c r="U676" s="753"/>
      <c r="V676" s="753"/>
      <c r="W676" s="753"/>
      <c r="X676" s="755"/>
      <c r="Y676" s="755"/>
      <c r="Z676" s="755"/>
      <c r="AA676" s="755"/>
      <c r="AB676" s="758"/>
    </row>
    <row r="678" spans="2:30" ht="13.5" thickBot="1" x14ac:dyDescent="0.25"/>
    <row r="679" spans="2:30" s="175" customFormat="1" ht="12" customHeight="1" x14ac:dyDescent="0.25">
      <c r="B679" s="760" t="s">
        <v>31</v>
      </c>
      <c r="C679" s="761"/>
      <c r="D679" s="761"/>
      <c r="E679" s="761"/>
      <c r="F679" s="761"/>
      <c r="G679" s="259" t="s">
        <v>30</v>
      </c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764" t="s">
        <v>29</v>
      </c>
      <c r="U679" s="765"/>
      <c r="V679" s="765"/>
      <c r="W679" s="765"/>
      <c r="X679" s="765"/>
      <c r="Y679" s="766"/>
      <c r="Z679" s="704" t="s">
        <v>39</v>
      </c>
      <c r="AA679" s="705"/>
      <c r="AB679" s="706"/>
    </row>
    <row r="680" spans="2:30" s="175" customFormat="1" ht="12" customHeight="1" x14ac:dyDescent="0.2">
      <c r="B680" s="762"/>
      <c r="C680" s="763"/>
      <c r="D680" s="763"/>
      <c r="E680" s="763"/>
      <c r="F680" s="763"/>
      <c r="G680" s="767" t="s">
        <v>25</v>
      </c>
      <c r="H680" s="768"/>
      <c r="I680" s="768"/>
      <c r="J680" s="768"/>
      <c r="K680" s="768"/>
      <c r="L680" s="768"/>
      <c r="M680" s="768"/>
      <c r="N680" s="768"/>
      <c r="O680" s="768"/>
      <c r="P680" s="768"/>
      <c r="Q680" s="768"/>
      <c r="R680" s="768"/>
      <c r="S680" s="769"/>
      <c r="T680" s="773"/>
      <c r="U680" s="774"/>
      <c r="V680" s="774"/>
      <c r="W680" s="774"/>
      <c r="X680" s="774"/>
      <c r="Y680" s="775"/>
      <c r="Z680" s="707" t="s">
        <v>40</v>
      </c>
      <c r="AA680" s="708"/>
      <c r="AB680" s="709"/>
      <c r="AD680" s="182"/>
    </row>
    <row r="681" spans="2:30" s="175" customFormat="1" ht="12" customHeight="1" thickBot="1" x14ac:dyDescent="0.25">
      <c r="B681" s="779" t="s">
        <v>28</v>
      </c>
      <c r="C681" s="780"/>
      <c r="D681" s="780"/>
      <c r="E681" s="780"/>
      <c r="F681" s="780"/>
      <c r="G681" s="770"/>
      <c r="H681" s="771"/>
      <c r="I681" s="771"/>
      <c r="J681" s="771"/>
      <c r="K681" s="771"/>
      <c r="L681" s="771"/>
      <c r="M681" s="771"/>
      <c r="N681" s="771"/>
      <c r="O681" s="771"/>
      <c r="P681" s="771"/>
      <c r="Q681" s="771"/>
      <c r="R681" s="771"/>
      <c r="S681" s="772"/>
      <c r="T681" s="776"/>
      <c r="U681" s="777"/>
      <c r="V681" s="777"/>
      <c r="W681" s="777"/>
      <c r="X681" s="777"/>
      <c r="Y681" s="778"/>
      <c r="Z681" s="710"/>
      <c r="AA681" s="711"/>
      <c r="AB681" s="712"/>
      <c r="AD681" s="182"/>
    </row>
    <row r="682" spans="2:30" s="175" customFormat="1" ht="12" customHeight="1" thickBot="1" x14ac:dyDescent="0.25"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4"/>
      <c r="S682" s="185"/>
      <c r="T682" s="186"/>
      <c r="U682" s="187"/>
      <c r="V682" s="188"/>
      <c r="W682" s="188"/>
      <c r="X682" s="183"/>
      <c r="Y682" s="183"/>
      <c r="Z682" s="183"/>
      <c r="AA682" s="183"/>
      <c r="AB682" s="183"/>
      <c r="AD682" s="182"/>
    </row>
    <row r="683" spans="2:30" s="175" customFormat="1" ht="12" customHeight="1" thickBot="1" x14ac:dyDescent="0.25">
      <c r="B683" s="781" t="s">
        <v>27</v>
      </c>
      <c r="C683" s="782"/>
      <c r="D683" s="782"/>
      <c r="E683" s="783"/>
      <c r="F683" s="322" t="s">
        <v>26</v>
      </c>
      <c r="G683" s="713" t="s">
        <v>44</v>
      </c>
      <c r="H683" s="714"/>
      <c r="I683" s="714"/>
      <c r="J683" s="714"/>
      <c r="K683" s="714"/>
      <c r="L683" s="714"/>
      <c r="M683" s="713" t="s">
        <v>106</v>
      </c>
      <c r="N683" s="715"/>
      <c r="O683" s="713" t="s">
        <v>110</v>
      </c>
      <c r="P683" s="714"/>
      <c r="Q683" s="715"/>
      <c r="R683" s="784" t="s">
        <v>108</v>
      </c>
      <c r="S683" s="785"/>
      <c r="T683" s="785"/>
      <c r="U683" s="785"/>
      <c r="V683" s="785"/>
      <c r="W683" s="785"/>
      <c r="X683" s="785"/>
      <c r="Y683" s="786"/>
      <c r="Z683" s="713" t="s">
        <v>23</v>
      </c>
      <c r="AA683" s="714"/>
      <c r="AB683" s="715"/>
      <c r="AD683" s="182"/>
    </row>
    <row r="684" spans="2:30" s="175" customFormat="1" ht="12" customHeight="1" thickBot="1" x14ac:dyDescent="0.25">
      <c r="B684" s="189" t="s">
        <v>13</v>
      </c>
      <c r="C684" s="190" t="s">
        <v>22</v>
      </c>
      <c r="D684" s="191" t="s">
        <v>22</v>
      </c>
      <c r="E684" s="190" t="s">
        <v>21</v>
      </c>
      <c r="F684" s="198" t="s">
        <v>20</v>
      </c>
      <c r="G684" s="716"/>
      <c r="H684" s="717"/>
      <c r="I684" s="717"/>
      <c r="J684" s="717"/>
      <c r="K684" s="717"/>
      <c r="L684" s="717"/>
      <c r="M684" s="716" t="s">
        <v>107</v>
      </c>
      <c r="N684" s="718"/>
      <c r="O684" s="716" t="s">
        <v>111</v>
      </c>
      <c r="P684" s="717"/>
      <c r="Q684" s="718"/>
      <c r="R684" s="787" t="s">
        <v>112</v>
      </c>
      <c r="S684" s="788"/>
      <c r="T684" s="788"/>
      <c r="U684" s="788"/>
      <c r="V684" s="789"/>
      <c r="W684" s="790" t="s">
        <v>109</v>
      </c>
      <c r="X684" s="791"/>
      <c r="Y684" s="792"/>
      <c r="Z684" s="716" t="s">
        <v>17</v>
      </c>
      <c r="AA684" s="717"/>
      <c r="AB684" s="718"/>
      <c r="AD684" s="182"/>
    </row>
    <row r="685" spans="2:30" s="175" customFormat="1" ht="12" customHeight="1" thickBot="1" x14ac:dyDescent="0.25">
      <c r="B685" s="189">
        <v>2021</v>
      </c>
      <c r="C685" s="199" t="s">
        <v>16</v>
      </c>
      <c r="D685" s="200" t="s">
        <v>15</v>
      </c>
      <c r="E685" s="190" t="s">
        <v>14</v>
      </c>
      <c r="F685" s="238" t="s">
        <v>14</v>
      </c>
      <c r="G685" s="734" t="s">
        <v>33</v>
      </c>
      <c r="H685" s="734"/>
      <c r="I685" s="734" t="s">
        <v>12</v>
      </c>
      <c r="J685" s="734"/>
      <c r="K685" s="734" t="s">
        <v>11</v>
      </c>
      <c r="L685" s="735"/>
      <c r="M685" s="321" t="s">
        <v>41</v>
      </c>
      <c r="N685" s="239" t="s">
        <v>9</v>
      </c>
      <c r="O685" s="192" t="s">
        <v>37</v>
      </c>
      <c r="P685" s="240" t="s">
        <v>8</v>
      </c>
      <c r="Q685" s="193" t="s">
        <v>7</v>
      </c>
      <c r="R685" s="192" t="s">
        <v>99</v>
      </c>
      <c r="S685" s="241" t="s">
        <v>100</v>
      </c>
      <c r="T685" s="241" t="s">
        <v>48</v>
      </c>
      <c r="U685" s="241" t="s">
        <v>104</v>
      </c>
      <c r="V685" s="239" t="s">
        <v>101</v>
      </c>
      <c r="W685" s="238" t="s">
        <v>37</v>
      </c>
      <c r="X685" s="319" t="s">
        <v>8</v>
      </c>
      <c r="Y685" s="242" t="s">
        <v>7</v>
      </c>
      <c r="Z685" s="238" t="s">
        <v>8</v>
      </c>
      <c r="AA685" s="319" t="s">
        <v>7</v>
      </c>
      <c r="AB685" s="242" t="s">
        <v>6</v>
      </c>
      <c r="AD685" s="182"/>
    </row>
    <row r="686" spans="2:30" s="175" customFormat="1" ht="12" customHeight="1" x14ac:dyDescent="0.2">
      <c r="B686" s="194"/>
      <c r="C686" s="202"/>
      <c r="D686" s="202"/>
      <c r="E686" s="203"/>
      <c r="F686" s="320"/>
      <c r="G686" s="701"/>
      <c r="H686" s="701"/>
      <c r="I686" s="701"/>
      <c r="J686" s="701"/>
      <c r="K686" s="702"/>
      <c r="L686" s="703"/>
      <c r="M686" s="230"/>
      <c r="N686" s="231"/>
      <c r="O686" s="326"/>
      <c r="P686" s="219">
        <f t="shared" ref="P686:P702" si="371">+O686/2.2</f>
        <v>0</v>
      </c>
      <c r="Q686" s="233">
        <f>+P686/1000</f>
        <v>0</v>
      </c>
      <c r="R686" s="232"/>
      <c r="S686" s="234"/>
      <c r="T686" s="234"/>
      <c r="U686" s="234"/>
      <c r="V686" s="235"/>
      <c r="W686" s="243">
        <f t="shared" ref="W686:W702" si="372">+V686+U686+T686+S686+R686</f>
        <v>0</v>
      </c>
      <c r="X686" s="207">
        <f t="shared" ref="X686:X702" si="373">+W686/2.2</f>
        <v>0</v>
      </c>
      <c r="Y686" s="233">
        <f t="shared" ref="Y686:Y702" si="374">+X686/1000</f>
        <v>0</v>
      </c>
      <c r="Z686" s="236">
        <f t="shared" ref="Z686:Z702" si="375">+X686-P686</f>
        <v>0</v>
      </c>
      <c r="AA686" s="220">
        <f t="shared" ref="AA686:AA702" si="376">+Y686-Q686</f>
        <v>0</v>
      </c>
      <c r="AB686" s="237" t="e">
        <f t="shared" ref="AB686:AB701" si="377">+AA686/Q686</f>
        <v>#DIV/0!</v>
      </c>
      <c r="AD686" s="182"/>
    </row>
    <row r="687" spans="2:30" s="175" customFormat="1" ht="12" customHeight="1" x14ac:dyDescent="0.2">
      <c r="B687" s="194"/>
      <c r="C687" s="195"/>
      <c r="D687" s="195"/>
      <c r="E687" s="258"/>
      <c r="F687" s="317"/>
      <c r="G687" s="701"/>
      <c r="H687" s="701"/>
      <c r="I687" s="701"/>
      <c r="J687" s="701"/>
      <c r="K687" s="702"/>
      <c r="L687" s="703"/>
      <c r="M687" s="212"/>
      <c r="N687" s="213"/>
      <c r="O687" s="327"/>
      <c r="P687" s="207">
        <f t="shared" si="371"/>
        <v>0</v>
      </c>
      <c r="Q687" s="208">
        <f>+P687/1000</f>
        <v>0</v>
      </c>
      <c r="R687" s="204"/>
      <c r="S687" s="205"/>
      <c r="T687" s="205"/>
      <c r="U687" s="205"/>
      <c r="V687" s="206"/>
      <c r="W687" s="244">
        <f t="shared" si="372"/>
        <v>0</v>
      </c>
      <c r="X687" s="207">
        <f t="shared" si="373"/>
        <v>0</v>
      </c>
      <c r="Y687" s="208">
        <f t="shared" si="374"/>
        <v>0</v>
      </c>
      <c r="Z687" s="209">
        <f t="shared" si="375"/>
        <v>0</v>
      </c>
      <c r="AA687" s="210">
        <f t="shared" si="376"/>
        <v>0</v>
      </c>
      <c r="AB687" s="211" t="e">
        <f t="shared" si="377"/>
        <v>#DIV/0!</v>
      </c>
      <c r="AD687" s="182"/>
    </row>
    <row r="688" spans="2:30" s="175" customFormat="1" ht="12" customHeight="1" x14ac:dyDescent="0.2">
      <c r="B688" s="194"/>
      <c r="C688" s="195"/>
      <c r="D688" s="195"/>
      <c r="E688" s="258"/>
      <c r="F688" s="317"/>
      <c r="G688" s="701"/>
      <c r="H688" s="701"/>
      <c r="I688" s="701"/>
      <c r="J688" s="701"/>
      <c r="K688" s="702"/>
      <c r="L688" s="703"/>
      <c r="M688" s="212"/>
      <c r="N688" s="213"/>
      <c r="O688" s="327"/>
      <c r="P688" s="207">
        <f t="shared" si="371"/>
        <v>0</v>
      </c>
      <c r="Q688" s="208">
        <f>+P688/1000</f>
        <v>0</v>
      </c>
      <c r="R688" s="204"/>
      <c r="S688" s="205"/>
      <c r="T688" s="205"/>
      <c r="U688" s="205"/>
      <c r="V688" s="206"/>
      <c r="W688" s="244">
        <f t="shared" si="372"/>
        <v>0</v>
      </c>
      <c r="X688" s="207">
        <f t="shared" si="373"/>
        <v>0</v>
      </c>
      <c r="Y688" s="208">
        <f t="shared" si="374"/>
        <v>0</v>
      </c>
      <c r="Z688" s="209">
        <f t="shared" si="375"/>
        <v>0</v>
      </c>
      <c r="AA688" s="210">
        <f t="shared" si="376"/>
        <v>0</v>
      </c>
      <c r="AB688" s="211" t="e">
        <f t="shared" si="377"/>
        <v>#DIV/0!</v>
      </c>
      <c r="AD688" s="182"/>
    </row>
    <row r="689" spans="2:30" s="175" customFormat="1" ht="12" customHeight="1" x14ac:dyDescent="0.2">
      <c r="B689" s="194"/>
      <c r="C689" s="195"/>
      <c r="D689" s="195"/>
      <c r="E689" s="258"/>
      <c r="F689" s="317"/>
      <c r="G689" s="701"/>
      <c r="H689" s="701"/>
      <c r="I689" s="701"/>
      <c r="J689" s="701"/>
      <c r="K689" s="702"/>
      <c r="L689" s="703"/>
      <c r="M689" s="212"/>
      <c r="N689" s="213"/>
      <c r="O689" s="327"/>
      <c r="P689" s="207">
        <f t="shared" si="371"/>
        <v>0</v>
      </c>
      <c r="Q689" s="208">
        <f>+P689/1000</f>
        <v>0</v>
      </c>
      <c r="R689" s="204"/>
      <c r="S689" s="205"/>
      <c r="T689" s="205"/>
      <c r="U689" s="205"/>
      <c r="V689" s="206"/>
      <c r="W689" s="244">
        <f t="shared" si="372"/>
        <v>0</v>
      </c>
      <c r="X689" s="207">
        <f t="shared" si="373"/>
        <v>0</v>
      </c>
      <c r="Y689" s="208">
        <f t="shared" si="374"/>
        <v>0</v>
      </c>
      <c r="Z689" s="209">
        <f t="shared" si="375"/>
        <v>0</v>
      </c>
      <c r="AA689" s="210">
        <f t="shared" si="376"/>
        <v>0</v>
      </c>
      <c r="AB689" s="211" t="e">
        <f t="shared" si="377"/>
        <v>#DIV/0!</v>
      </c>
      <c r="AD689" s="182"/>
    </row>
    <row r="690" spans="2:30" s="175" customFormat="1" ht="12" customHeight="1" x14ac:dyDescent="0.2">
      <c r="B690" s="194"/>
      <c r="C690" s="195"/>
      <c r="D690" s="195"/>
      <c r="E690" s="258"/>
      <c r="F690" s="317"/>
      <c r="G690" s="701"/>
      <c r="H690" s="701"/>
      <c r="I690" s="701"/>
      <c r="J690" s="701"/>
      <c r="K690" s="702"/>
      <c r="L690" s="703"/>
      <c r="M690" s="212"/>
      <c r="N690" s="213"/>
      <c r="O690" s="327"/>
      <c r="P690" s="207">
        <f t="shared" si="371"/>
        <v>0</v>
      </c>
      <c r="Q690" s="208">
        <f t="shared" ref="Q690:Q702" si="378">+P690/1000</f>
        <v>0</v>
      </c>
      <c r="R690" s="204"/>
      <c r="S690" s="205"/>
      <c r="T690" s="205"/>
      <c r="U690" s="205"/>
      <c r="V690" s="206"/>
      <c r="W690" s="244">
        <f t="shared" si="372"/>
        <v>0</v>
      </c>
      <c r="X690" s="207">
        <f t="shared" si="373"/>
        <v>0</v>
      </c>
      <c r="Y690" s="208">
        <f t="shared" si="374"/>
        <v>0</v>
      </c>
      <c r="Z690" s="209">
        <f t="shared" si="375"/>
        <v>0</v>
      </c>
      <c r="AA690" s="210">
        <f t="shared" si="376"/>
        <v>0</v>
      </c>
      <c r="AB690" s="211" t="e">
        <f t="shared" si="377"/>
        <v>#DIV/0!</v>
      </c>
      <c r="AD690" s="182"/>
    </row>
    <row r="691" spans="2:30" s="175" customFormat="1" ht="12" customHeight="1" x14ac:dyDescent="0.2">
      <c r="B691" s="194"/>
      <c r="C691" s="195"/>
      <c r="D691" s="195"/>
      <c r="E691" s="258"/>
      <c r="F691" s="317"/>
      <c r="G691" s="701"/>
      <c r="H691" s="701"/>
      <c r="I691" s="701"/>
      <c r="J691" s="701"/>
      <c r="K691" s="702"/>
      <c r="L691" s="703"/>
      <c r="M691" s="212"/>
      <c r="N691" s="213"/>
      <c r="O691" s="204"/>
      <c r="P691" s="207">
        <f t="shared" si="371"/>
        <v>0</v>
      </c>
      <c r="Q691" s="208">
        <f t="shared" si="378"/>
        <v>0</v>
      </c>
      <c r="R691" s="204"/>
      <c r="S691" s="205"/>
      <c r="T691" s="205"/>
      <c r="U691" s="205"/>
      <c r="V691" s="206"/>
      <c r="W691" s="244">
        <f t="shared" si="372"/>
        <v>0</v>
      </c>
      <c r="X691" s="207">
        <f t="shared" si="373"/>
        <v>0</v>
      </c>
      <c r="Y691" s="208">
        <f t="shared" si="374"/>
        <v>0</v>
      </c>
      <c r="Z691" s="209">
        <f t="shared" si="375"/>
        <v>0</v>
      </c>
      <c r="AA691" s="210">
        <f t="shared" si="376"/>
        <v>0</v>
      </c>
      <c r="AB691" s="211" t="e">
        <f t="shared" si="377"/>
        <v>#DIV/0!</v>
      </c>
      <c r="AD691" s="182"/>
    </row>
    <row r="692" spans="2:30" s="175" customFormat="1" ht="12" customHeight="1" x14ac:dyDescent="0.2">
      <c r="B692" s="194"/>
      <c r="C692" s="195"/>
      <c r="D692" s="195"/>
      <c r="E692" s="258"/>
      <c r="F692" s="317"/>
      <c r="G692" s="701"/>
      <c r="H692" s="701"/>
      <c r="I692" s="701"/>
      <c r="J692" s="701"/>
      <c r="K692" s="702"/>
      <c r="L692" s="703"/>
      <c r="M692" s="212"/>
      <c r="N692" s="213"/>
      <c r="O692" s="204"/>
      <c r="P692" s="207">
        <f t="shared" si="371"/>
        <v>0</v>
      </c>
      <c r="Q692" s="208">
        <f t="shared" si="378"/>
        <v>0</v>
      </c>
      <c r="R692" s="204"/>
      <c r="S692" s="205"/>
      <c r="T692" s="205"/>
      <c r="U692" s="205"/>
      <c r="V692" s="206"/>
      <c r="W692" s="244">
        <f t="shared" si="372"/>
        <v>0</v>
      </c>
      <c r="X692" s="207">
        <f t="shared" si="373"/>
        <v>0</v>
      </c>
      <c r="Y692" s="208">
        <f t="shared" si="374"/>
        <v>0</v>
      </c>
      <c r="Z692" s="209">
        <f t="shared" si="375"/>
        <v>0</v>
      </c>
      <c r="AA692" s="210">
        <f t="shared" si="376"/>
        <v>0</v>
      </c>
      <c r="AB692" s="211" t="e">
        <f t="shared" si="377"/>
        <v>#DIV/0!</v>
      </c>
      <c r="AD692" s="182"/>
    </row>
    <row r="693" spans="2:30" s="175" customFormat="1" ht="12" customHeight="1" x14ac:dyDescent="0.2">
      <c r="B693" s="194"/>
      <c r="C693" s="195"/>
      <c r="D693" s="195"/>
      <c r="E693" s="258"/>
      <c r="F693" s="317"/>
      <c r="G693" s="701"/>
      <c r="H693" s="701"/>
      <c r="I693" s="701"/>
      <c r="J693" s="701"/>
      <c r="K693" s="702"/>
      <c r="L693" s="703"/>
      <c r="M693" s="212"/>
      <c r="N693" s="213"/>
      <c r="O693" s="204"/>
      <c r="P693" s="207">
        <f t="shared" si="371"/>
        <v>0</v>
      </c>
      <c r="Q693" s="208">
        <f t="shared" si="378"/>
        <v>0</v>
      </c>
      <c r="R693" s="204"/>
      <c r="S693" s="205"/>
      <c r="T693" s="205"/>
      <c r="U693" s="205"/>
      <c r="V693" s="206"/>
      <c r="W693" s="244">
        <f t="shared" si="372"/>
        <v>0</v>
      </c>
      <c r="X693" s="207">
        <f t="shared" si="373"/>
        <v>0</v>
      </c>
      <c r="Y693" s="208">
        <f t="shared" si="374"/>
        <v>0</v>
      </c>
      <c r="Z693" s="209">
        <f t="shared" si="375"/>
        <v>0</v>
      </c>
      <c r="AA693" s="210">
        <f t="shared" si="376"/>
        <v>0</v>
      </c>
      <c r="AB693" s="211" t="e">
        <f t="shared" si="377"/>
        <v>#DIV/0!</v>
      </c>
      <c r="AD693" s="182"/>
    </row>
    <row r="694" spans="2:30" s="175" customFormat="1" ht="12" customHeight="1" x14ac:dyDescent="0.2">
      <c r="B694" s="194"/>
      <c r="C694" s="195"/>
      <c r="D694" s="195"/>
      <c r="E694" s="258"/>
      <c r="F694" s="317"/>
      <c r="G694" s="701"/>
      <c r="H694" s="701"/>
      <c r="I694" s="701"/>
      <c r="J694" s="701"/>
      <c r="K694" s="702"/>
      <c r="L694" s="703"/>
      <c r="M694" s="212"/>
      <c r="N694" s="213"/>
      <c r="O694" s="204"/>
      <c r="P694" s="207">
        <f t="shared" si="371"/>
        <v>0</v>
      </c>
      <c r="Q694" s="208">
        <f t="shared" si="378"/>
        <v>0</v>
      </c>
      <c r="R694" s="204"/>
      <c r="S694" s="205"/>
      <c r="T694" s="205"/>
      <c r="U694" s="205"/>
      <c r="V694" s="206"/>
      <c r="W694" s="244">
        <f t="shared" si="372"/>
        <v>0</v>
      </c>
      <c r="X694" s="207">
        <f t="shared" si="373"/>
        <v>0</v>
      </c>
      <c r="Y694" s="208">
        <f t="shared" si="374"/>
        <v>0</v>
      </c>
      <c r="Z694" s="209">
        <f t="shared" si="375"/>
        <v>0</v>
      </c>
      <c r="AA694" s="210">
        <f t="shared" si="376"/>
        <v>0</v>
      </c>
      <c r="AB694" s="211" t="e">
        <f t="shared" si="377"/>
        <v>#DIV/0!</v>
      </c>
      <c r="AD694" s="182"/>
    </row>
    <row r="695" spans="2:30" s="175" customFormat="1" ht="12" customHeight="1" x14ac:dyDescent="0.2">
      <c r="B695" s="194"/>
      <c r="C695" s="195"/>
      <c r="D695" s="195"/>
      <c r="E695" s="258"/>
      <c r="F695" s="317"/>
      <c r="G695" s="701"/>
      <c r="H695" s="701"/>
      <c r="I695" s="701"/>
      <c r="J695" s="701"/>
      <c r="K695" s="702"/>
      <c r="L695" s="703"/>
      <c r="M695" s="212"/>
      <c r="N695" s="213"/>
      <c r="O695" s="204"/>
      <c r="P695" s="207">
        <f t="shared" si="371"/>
        <v>0</v>
      </c>
      <c r="Q695" s="208">
        <f t="shared" si="378"/>
        <v>0</v>
      </c>
      <c r="R695" s="204"/>
      <c r="S695" s="205"/>
      <c r="T695" s="205"/>
      <c r="U695" s="205"/>
      <c r="V695" s="206"/>
      <c r="W695" s="244">
        <f t="shared" si="372"/>
        <v>0</v>
      </c>
      <c r="X695" s="207">
        <f t="shared" si="373"/>
        <v>0</v>
      </c>
      <c r="Y695" s="208">
        <f t="shared" si="374"/>
        <v>0</v>
      </c>
      <c r="Z695" s="209">
        <f t="shared" si="375"/>
        <v>0</v>
      </c>
      <c r="AA695" s="210">
        <f t="shared" si="376"/>
        <v>0</v>
      </c>
      <c r="AB695" s="211" t="e">
        <f t="shared" si="377"/>
        <v>#DIV/0!</v>
      </c>
      <c r="AD695" s="182"/>
    </row>
    <row r="696" spans="2:30" s="175" customFormat="1" ht="12" customHeight="1" x14ac:dyDescent="0.25">
      <c r="B696" s="194"/>
      <c r="C696" s="195"/>
      <c r="D696" s="195"/>
      <c r="E696" s="258"/>
      <c r="F696" s="317"/>
      <c r="G696" s="701"/>
      <c r="H696" s="701"/>
      <c r="I696" s="701"/>
      <c r="J696" s="701"/>
      <c r="K696" s="702"/>
      <c r="L696" s="703"/>
      <c r="M696" s="212"/>
      <c r="N696" s="213"/>
      <c r="O696" s="204"/>
      <c r="P696" s="207">
        <f t="shared" si="371"/>
        <v>0</v>
      </c>
      <c r="Q696" s="208">
        <f t="shared" si="378"/>
        <v>0</v>
      </c>
      <c r="R696" s="204"/>
      <c r="S696" s="205"/>
      <c r="T696" s="205"/>
      <c r="U696" s="205"/>
      <c r="V696" s="206"/>
      <c r="W696" s="204">
        <f t="shared" si="372"/>
        <v>0</v>
      </c>
      <c r="X696" s="207">
        <f t="shared" si="373"/>
        <v>0</v>
      </c>
      <c r="Y696" s="208">
        <f t="shared" si="374"/>
        <v>0</v>
      </c>
      <c r="Z696" s="209">
        <f t="shared" si="375"/>
        <v>0</v>
      </c>
      <c r="AA696" s="210">
        <f t="shared" si="376"/>
        <v>0</v>
      </c>
      <c r="AB696" s="211" t="e">
        <f t="shared" si="377"/>
        <v>#DIV/0!</v>
      </c>
    </row>
    <row r="697" spans="2:30" s="175" customFormat="1" ht="12" customHeight="1" x14ac:dyDescent="0.25">
      <c r="B697" s="194"/>
      <c r="C697" s="195"/>
      <c r="D697" s="195"/>
      <c r="E697" s="258"/>
      <c r="F697" s="317"/>
      <c r="G697" s="701"/>
      <c r="H697" s="701"/>
      <c r="I697" s="701"/>
      <c r="J697" s="701"/>
      <c r="K697" s="702"/>
      <c r="L697" s="703"/>
      <c r="M697" s="212"/>
      <c r="N697" s="213"/>
      <c r="O697" s="204"/>
      <c r="P697" s="207">
        <f t="shared" si="371"/>
        <v>0</v>
      </c>
      <c r="Q697" s="208">
        <f t="shared" si="378"/>
        <v>0</v>
      </c>
      <c r="R697" s="204"/>
      <c r="S697" s="205"/>
      <c r="T697" s="205"/>
      <c r="U697" s="205"/>
      <c r="V697" s="206"/>
      <c r="W697" s="204">
        <f t="shared" si="372"/>
        <v>0</v>
      </c>
      <c r="X697" s="207">
        <f t="shared" si="373"/>
        <v>0</v>
      </c>
      <c r="Y697" s="208">
        <f t="shared" si="374"/>
        <v>0</v>
      </c>
      <c r="Z697" s="209">
        <f t="shared" si="375"/>
        <v>0</v>
      </c>
      <c r="AA697" s="210">
        <f t="shared" si="376"/>
        <v>0</v>
      </c>
      <c r="AB697" s="211" t="e">
        <f t="shared" si="377"/>
        <v>#DIV/0!</v>
      </c>
    </row>
    <row r="698" spans="2:30" s="175" customFormat="1" ht="12" customHeight="1" x14ac:dyDescent="0.25">
      <c r="B698" s="194"/>
      <c r="C698" s="195"/>
      <c r="D698" s="195"/>
      <c r="E698" s="258"/>
      <c r="F698" s="317"/>
      <c r="G698" s="701"/>
      <c r="H698" s="701"/>
      <c r="I698" s="701"/>
      <c r="J698" s="701"/>
      <c r="K698" s="702"/>
      <c r="L698" s="703"/>
      <c r="M698" s="212"/>
      <c r="N698" s="213"/>
      <c r="O698" s="204"/>
      <c r="P698" s="207">
        <f t="shared" si="371"/>
        <v>0</v>
      </c>
      <c r="Q698" s="208">
        <f t="shared" si="378"/>
        <v>0</v>
      </c>
      <c r="R698" s="204"/>
      <c r="S698" s="205"/>
      <c r="T698" s="205"/>
      <c r="U698" s="205"/>
      <c r="V698" s="206"/>
      <c r="W698" s="204">
        <f t="shared" si="372"/>
        <v>0</v>
      </c>
      <c r="X698" s="207">
        <f t="shared" si="373"/>
        <v>0</v>
      </c>
      <c r="Y698" s="208">
        <f t="shared" si="374"/>
        <v>0</v>
      </c>
      <c r="Z698" s="209">
        <f t="shared" si="375"/>
        <v>0</v>
      </c>
      <c r="AA698" s="210">
        <f t="shared" si="376"/>
        <v>0</v>
      </c>
      <c r="AB698" s="211" t="e">
        <f t="shared" si="377"/>
        <v>#DIV/0!</v>
      </c>
    </row>
    <row r="699" spans="2:30" s="175" customFormat="1" ht="12" customHeight="1" x14ac:dyDescent="0.25">
      <c r="B699" s="194"/>
      <c r="C699" s="195"/>
      <c r="D699" s="195"/>
      <c r="E699" s="258"/>
      <c r="F699" s="317"/>
      <c r="G699" s="701"/>
      <c r="H699" s="701"/>
      <c r="I699" s="701"/>
      <c r="J699" s="701"/>
      <c r="K699" s="702"/>
      <c r="L699" s="703"/>
      <c r="M699" s="212"/>
      <c r="N699" s="213"/>
      <c r="O699" s="204"/>
      <c r="P699" s="207">
        <f t="shared" si="371"/>
        <v>0</v>
      </c>
      <c r="Q699" s="208">
        <f t="shared" si="378"/>
        <v>0</v>
      </c>
      <c r="R699" s="204"/>
      <c r="S699" s="205"/>
      <c r="T699" s="205"/>
      <c r="U699" s="205"/>
      <c r="V699" s="206"/>
      <c r="W699" s="204">
        <f t="shared" si="372"/>
        <v>0</v>
      </c>
      <c r="X699" s="207">
        <f t="shared" si="373"/>
        <v>0</v>
      </c>
      <c r="Y699" s="208">
        <f t="shared" si="374"/>
        <v>0</v>
      </c>
      <c r="Z699" s="209">
        <f t="shared" si="375"/>
        <v>0</v>
      </c>
      <c r="AA699" s="210">
        <f t="shared" si="376"/>
        <v>0</v>
      </c>
      <c r="AB699" s="211" t="e">
        <f t="shared" si="377"/>
        <v>#DIV/0!</v>
      </c>
    </row>
    <row r="700" spans="2:30" s="175" customFormat="1" ht="12" customHeight="1" x14ac:dyDescent="0.25">
      <c r="B700" s="194"/>
      <c r="C700" s="195"/>
      <c r="D700" s="195"/>
      <c r="E700" s="258"/>
      <c r="F700" s="317"/>
      <c r="G700" s="701"/>
      <c r="H700" s="701"/>
      <c r="I700" s="701"/>
      <c r="J700" s="701"/>
      <c r="K700" s="702"/>
      <c r="L700" s="703"/>
      <c r="M700" s="212"/>
      <c r="N700" s="213"/>
      <c r="O700" s="204"/>
      <c r="P700" s="207">
        <f t="shared" si="371"/>
        <v>0</v>
      </c>
      <c r="Q700" s="208">
        <f t="shared" si="378"/>
        <v>0</v>
      </c>
      <c r="R700" s="204"/>
      <c r="S700" s="205"/>
      <c r="T700" s="205"/>
      <c r="U700" s="205"/>
      <c r="V700" s="206"/>
      <c r="W700" s="204">
        <f t="shared" si="372"/>
        <v>0</v>
      </c>
      <c r="X700" s="207">
        <f t="shared" si="373"/>
        <v>0</v>
      </c>
      <c r="Y700" s="208">
        <f t="shared" si="374"/>
        <v>0</v>
      </c>
      <c r="Z700" s="209">
        <f t="shared" si="375"/>
        <v>0</v>
      </c>
      <c r="AA700" s="210">
        <f t="shared" si="376"/>
        <v>0</v>
      </c>
      <c r="AB700" s="211" t="e">
        <f t="shared" si="377"/>
        <v>#DIV/0!</v>
      </c>
    </row>
    <row r="701" spans="2:30" s="175" customFormat="1" ht="12" customHeight="1" x14ac:dyDescent="0.25">
      <c r="B701" s="194"/>
      <c r="C701" s="195"/>
      <c r="D701" s="195"/>
      <c r="E701" s="258"/>
      <c r="F701" s="317"/>
      <c r="G701" s="701"/>
      <c r="H701" s="701"/>
      <c r="I701" s="701"/>
      <c r="J701" s="701"/>
      <c r="K701" s="702"/>
      <c r="L701" s="703"/>
      <c r="M701" s="212"/>
      <c r="N701" s="213"/>
      <c r="O701" s="204"/>
      <c r="P701" s="207">
        <f t="shared" si="371"/>
        <v>0</v>
      </c>
      <c r="Q701" s="208">
        <f t="shared" si="378"/>
        <v>0</v>
      </c>
      <c r="R701" s="204"/>
      <c r="S701" s="205"/>
      <c r="T701" s="205"/>
      <c r="U701" s="205"/>
      <c r="V701" s="206"/>
      <c r="W701" s="204">
        <f t="shared" si="372"/>
        <v>0</v>
      </c>
      <c r="X701" s="207">
        <f t="shared" si="373"/>
        <v>0</v>
      </c>
      <c r="Y701" s="208">
        <f t="shared" si="374"/>
        <v>0</v>
      </c>
      <c r="Z701" s="209">
        <f t="shared" si="375"/>
        <v>0</v>
      </c>
      <c r="AA701" s="210">
        <f t="shared" si="376"/>
        <v>0</v>
      </c>
      <c r="AB701" s="211" t="e">
        <f t="shared" si="377"/>
        <v>#DIV/0!</v>
      </c>
    </row>
    <row r="702" spans="2:30" s="175" customFormat="1" ht="12" customHeight="1" thickBot="1" x14ac:dyDescent="0.3">
      <c r="B702" s="214"/>
      <c r="C702" s="215"/>
      <c r="D702" s="215"/>
      <c r="E702" s="216"/>
      <c r="F702" s="318"/>
      <c r="G702" s="759"/>
      <c r="H702" s="759"/>
      <c r="I702" s="759"/>
      <c r="J702" s="759"/>
      <c r="K702" s="744"/>
      <c r="L702" s="745"/>
      <c r="M702" s="217"/>
      <c r="N702" s="218"/>
      <c r="O702" s="222"/>
      <c r="P702" s="223">
        <f t="shared" si="371"/>
        <v>0</v>
      </c>
      <c r="Q702" s="224">
        <f t="shared" si="378"/>
        <v>0</v>
      </c>
      <c r="R702" s="222"/>
      <c r="S702" s="225"/>
      <c r="T702" s="225"/>
      <c r="U702" s="225"/>
      <c r="V702" s="226"/>
      <c r="W702" s="222">
        <f t="shared" si="372"/>
        <v>0</v>
      </c>
      <c r="X702" s="207">
        <f t="shared" si="373"/>
        <v>0</v>
      </c>
      <c r="Y702" s="224">
        <f t="shared" si="374"/>
        <v>0</v>
      </c>
      <c r="Z702" s="227">
        <f t="shared" si="375"/>
        <v>0</v>
      </c>
      <c r="AA702" s="228">
        <f t="shared" si="376"/>
        <v>0</v>
      </c>
      <c r="AB702" s="229" t="e">
        <f>+AA702/Q702</f>
        <v>#DIV/0!</v>
      </c>
    </row>
    <row r="703" spans="2:30" s="175" customFormat="1" ht="12" customHeight="1" x14ac:dyDescent="0.25">
      <c r="B703" s="736" t="s">
        <v>113</v>
      </c>
      <c r="C703" s="737"/>
      <c r="D703" s="737"/>
      <c r="E703" s="737"/>
      <c r="F703" s="737"/>
      <c r="G703" s="737"/>
      <c r="H703" s="737"/>
      <c r="I703" s="737"/>
      <c r="J703" s="737"/>
      <c r="K703" s="737"/>
      <c r="L703" s="737"/>
      <c r="M703" s="737"/>
      <c r="N703" s="738"/>
      <c r="O703" s="723">
        <f>SUM(O686:O702)</f>
        <v>0</v>
      </c>
      <c r="P703" s="742">
        <f>SUM(P686:P702)</f>
        <v>0</v>
      </c>
      <c r="Q703" s="721">
        <f t="shared" ref="Q703:V703" si="379">SUM(Q686:Q702)</f>
        <v>0</v>
      </c>
      <c r="R703" s="723">
        <f t="shared" si="379"/>
        <v>0</v>
      </c>
      <c r="S703" s="719">
        <f t="shared" si="379"/>
        <v>0</v>
      </c>
      <c r="T703" s="719">
        <f t="shared" si="379"/>
        <v>0</v>
      </c>
      <c r="U703" s="719">
        <f t="shared" si="379"/>
        <v>0</v>
      </c>
      <c r="V703" s="721">
        <f t="shared" si="379"/>
        <v>0</v>
      </c>
      <c r="W703" s="723">
        <f>SUM(W686:W702)</f>
        <v>0</v>
      </c>
      <c r="X703" s="742">
        <f>SUM(X686:X702)</f>
        <v>0</v>
      </c>
      <c r="Y703" s="743">
        <f>SUM(Y686:Y702)</f>
        <v>0</v>
      </c>
      <c r="Z703" s="729">
        <f>SUM(Z686:Z702)</f>
        <v>0</v>
      </c>
      <c r="AA703" s="731">
        <f>SUM(AA686:AA702)</f>
        <v>0</v>
      </c>
      <c r="AB703" s="732" t="e">
        <f>+AA703/Q703</f>
        <v>#DIV/0!</v>
      </c>
    </row>
    <row r="704" spans="2:30" s="175" customFormat="1" ht="12" customHeight="1" thickBot="1" x14ac:dyDescent="0.3">
      <c r="B704" s="739"/>
      <c r="C704" s="740"/>
      <c r="D704" s="740"/>
      <c r="E704" s="740"/>
      <c r="F704" s="740"/>
      <c r="G704" s="740"/>
      <c r="H704" s="740"/>
      <c r="I704" s="740"/>
      <c r="J704" s="740"/>
      <c r="K704" s="740"/>
      <c r="L704" s="740"/>
      <c r="M704" s="740"/>
      <c r="N704" s="741"/>
      <c r="O704" s="724"/>
      <c r="P704" s="720"/>
      <c r="Q704" s="722"/>
      <c r="R704" s="724"/>
      <c r="S704" s="720"/>
      <c r="T704" s="720"/>
      <c r="U704" s="720"/>
      <c r="V704" s="722"/>
      <c r="W704" s="724"/>
      <c r="X704" s="720"/>
      <c r="Y704" s="722"/>
      <c r="Z704" s="730"/>
      <c r="AA704" s="720"/>
      <c r="AB704" s="733"/>
    </row>
    <row r="705" spans="2:30" s="175" customFormat="1" ht="12" customHeight="1" thickBot="1" x14ac:dyDescent="0.3">
      <c r="B705" s="196"/>
      <c r="C705" s="196"/>
      <c r="D705" s="196"/>
      <c r="E705" s="196"/>
      <c r="F705" s="196"/>
      <c r="G705" s="196"/>
      <c r="H705" s="196"/>
      <c r="I705" s="183"/>
      <c r="J705" s="183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  <c r="AB705" s="221"/>
    </row>
    <row r="706" spans="2:30" s="175" customFormat="1" ht="12" customHeight="1" x14ac:dyDescent="0.25">
      <c r="B706" s="746" t="s">
        <v>114</v>
      </c>
      <c r="C706" s="747"/>
      <c r="D706" s="747"/>
      <c r="E706" s="747"/>
      <c r="F706" s="747"/>
      <c r="G706" s="747"/>
      <c r="H706" s="747"/>
      <c r="I706" s="747"/>
      <c r="J706" s="747"/>
      <c r="K706" s="747"/>
      <c r="L706" s="747"/>
      <c r="M706" s="747"/>
      <c r="N706" s="748"/>
      <c r="O706" s="752">
        <f>+O703+O675</f>
        <v>5318253.9000000004</v>
      </c>
      <c r="P706" s="752"/>
      <c r="Q706" s="752">
        <f t="shared" ref="Q706:W706" si="380">+Q703+Q675</f>
        <v>2417.3881363636369</v>
      </c>
      <c r="R706" s="752">
        <f t="shared" si="380"/>
        <v>4531194.2</v>
      </c>
      <c r="S706" s="752">
        <f t="shared" si="380"/>
        <v>623885.19999999995</v>
      </c>
      <c r="T706" s="752">
        <f t="shared" si="380"/>
        <v>20996</v>
      </c>
      <c r="U706" s="752">
        <f t="shared" si="380"/>
        <v>0</v>
      </c>
      <c r="V706" s="752">
        <f t="shared" si="380"/>
        <v>103562.6</v>
      </c>
      <c r="W706" s="752">
        <f t="shared" si="380"/>
        <v>5279638</v>
      </c>
      <c r="X706" s="754"/>
      <c r="Y706" s="756"/>
      <c r="Z706" s="754"/>
      <c r="AA706" s="756">
        <f>+AA703</f>
        <v>0</v>
      </c>
      <c r="AB706" s="757">
        <f>+AA706/Q706</f>
        <v>0</v>
      </c>
    </row>
    <row r="707" spans="2:30" s="175" customFormat="1" ht="12" customHeight="1" thickBot="1" x14ac:dyDescent="0.3">
      <c r="B707" s="749"/>
      <c r="C707" s="750"/>
      <c r="D707" s="750"/>
      <c r="E707" s="750"/>
      <c r="F707" s="750"/>
      <c r="G707" s="750"/>
      <c r="H707" s="750"/>
      <c r="I707" s="750"/>
      <c r="J707" s="750"/>
      <c r="K707" s="750"/>
      <c r="L707" s="750"/>
      <c r="M707" s="750"/>
      <c r="N707" s="751"/>
      <c r="O707" s="753"/>
      <c r="P707" s="753"/>
      <c r="Q707" s="753"/>
      <c r="R707" s="753"/>
      <c r="S707" s="753"/>
      <c r="T707" s="753"/>
      <c r="U707" s="753"/>
      <c r="V707" s="753"/>
      <c r="W707" s="753"/>
      <c r="X707" s="755"/>
      <c r="Y707" s="755"/>
      <c r="Z707" s="755"/>
      <c r="AA707" s="755"/>
      <c r="AB707" s="758"/>
    </row>
    <row r="709" spans="2:30" ht="13.5" thickBot="1" x14ac:dyDescent="0.25"/>
    <row r="710" spans="2:30" s="175" customFormat="1" ht="12" customHeight="1" x14ac:dyDescent="0.25">
      <c r="B710" s="760" t="s">
        <v>31</v>
      </c>
      <c r="C710" s="761"/>
      <c r="D710" s="761"/>
      <c r="E710" s="761"/>
      <c r="F710" s="761"/>
      <c r="G710" s="259" t="s">
        <v>30</v>
      </c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764" t="s">
        <v>29</v>
      </c>
      <c r="U710" s="765"/>
      <c r="V710" s="765"/>
      <c r="W710" s="765"/>
      <c r="X710" s="765"/>
      <c r="Y710" s="766"/>
      <c r="Z710" s="704" t="s">
        <v>39</v>
      </c>
      <c r="AA710" s="705"/>
      <c r="AB710" s="706"/>
    </row>
    <row r="711" spans="2:30" s="175" customFormat="1" ht="12" customHeight="1" x14ac:dyDescent="0.2">
      <c r="B711" s="762"/>
      <c r="C711" s="763"/>
      <c r="D711" s="763"/>
      <c r="E711" s="763"/>
      <c r="F711" s="763"/>
      <c r="G711" s="767" t="s">
        <v>25</v>
      </c>
      <c r="H711" s="768"/>
      <c r="I711" s="768"/>
      <c r="J711" s="768"/>
      <c r="K711" s="768"/>
      <c r="L711" s="768"/>
      <c r="M711" s="768"/>
      <c r="N711" s="768"/>
      <c r="O711" s="768"/>
      <c r="P711" s="768"/>
      <c r="Q711" s="768"/>
      <c r="R711" s="768"/>
      <c r="S711" s="769"/>
      <c r="T711" s="773"/>
      <c r="U711" s="774"/>
      <c r="V711" s="774"/>
      <c r="W711" s="774"/>
      <c r="X711" s="774"/>
      <c r="Y711" s="775"/>
      <c r="Z711" s="707" t="s">
        <v>40</v>
      </c>
      <c r="AA711" s="708"/>
      <c r="AB711" s="709"/>
      <c r="AD711" s="182"/>
    </row>
    <row r="712" spans="2:30" s="175" customFormat="1" ht="12" customHeight="1" thickBot="1" x14ac:dyDescent="0.25">
      <c r="B712" s="779" t="s">
        <v>28</v>
      </c>
      <c r="C712" s="780"/>
      <c r="D712" s="780"/>
      <c r="E712" s="780"/>
      <c r="F712" s="780"/>
      <c r="G712" s="770"/>
      <c r="H712" s="771"/>
      <c r="I712" s="771"/>
      <c r="J712" s="771"/>
      <c r="K712" s="771"/>
      <c r="L712" s="771"/>
      <c r="M712" s="771"/>
      <c r="N712" s="771"/>
      <c r="O712" s="771"/>
      <c r="P712" s="771"/>
      <c r="Q712" s="771"/>
      <c r="R712" s="771"/>
      <c r="S712" s="772"/>
      <c r="T712" s="776"/>
      <c r="U712" s="777"/>
      <c r="V712" s="777"/>
      <c r="W712" s="777"/>
      <c r="X712" s="777"/>
      <c r="Y712" s="778"/>
      <c r="Z712" s="710"/>
      <c r="AA712" s="711"/>
      <c r="AB712" s="712"/>
      <c r="AD712" s="182"/>
    </row>
    <row r="713" spans="2:30" s="175" customFormat="1" ht="12" customHeight="1" thickBot="1" x14ac:dyDescent="0.25"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4"/>
      <c r="S713" s="185"/>
      <c r="T713" s="186"/>
      <c r="U713" s="187"/>
      <c r="V713" s="188"/>
      <c r="W713" s="188"/>
      <c r="X713" s="183"/>
      <c r="Y713" s="183"/>
      <c r="Z713" s="183"/>
      <c r="AA713" s="183"/>
      <c r="AB713" s="183"/>
      <c r="AD713" s="182"/>
    </row>
    <row r="714" spans="2:30" s="175" customFormat="1" ht="12" customHeight="1" thickBot="1" x14ac:dyDescent="0.25">
      <c r="B714" s="781" t="s">
        <v>27</v>
      </c>
      <c r="C714" s="782"/>
      <c r="D714" s="782"/>
      <c r="E714" s="783"/>
      <c r="F714" s="322" t="s">
        <v>26</v>
      </c>
      <c r="G714" s="713" t="s">
        <v>44</v>
      </c>
      <c r="H714" s="714"/>
      <c r="I714" s="714"/>
      <c r="J714" s="714"/>
      <c r="K714" s="714"/>
      <c r="L714" s="714"/>
      <c r="M714" s="713" t="s">
        <v>106</v>
      </c>
      <c r="N714" s="715"/>
      <c r="O714" s="713" t="s">
        <v>110</v>
      </c>
      <c r="P714" s="714"/>
      <c r="Q714" s="715"/>
      <c r="R714" s="784" t="s">
        <v>108</v>
      </c>
      <c r="S714" s="785"/>
      <c r="T714" s="785"/>
      <c r="U714" s="785"/>
      <c r="V714" s="785"/>
      <c r="W714" s="785"/>
      <c r="X714" s="785"/>
      <c r="Y714" s="786"/>
      <c r="Z714" s="713" t="s">
        <v>23</v>
      </c>
      <c r="AA714" s="714"/>
      <c r="AB714" s="715"/>
      <c r="AD714" s="182"/>
    </row>
    <row r="715" spans="2:30" s="175" customFormat="1" ht="12" customHeight="1" thickBot="1" x14ac:dyDescent="0.25">
      <c r="B715" s="189" t="s">
        <v>13</v>
      </c>
      <c r="C715" s="190" t="s">
        <v>22</v>
      </c>
      <c r="D715" s="191" t="s">
        <v>22</v>
      </c>
      <c r="E715" s="190" t="s">
        <v>21</v>
      </c>
      <c r="F715" s="198" t="s">
        <v>20</v>
      </c>
      <c r="G715" s="716"/>
      <c r="H715" s="717"/>
      <c r="I715" s="717"/>
      <c r="J715" s="717"/>
      <c r="K715" s="717"/>
      <c r="L715" s="717"/>
      <c r="M715" s="716" t="s">
        <v>107</v>
      </c>
      <c r="N715" s="718"/>
      <c r="O715" s="716" t="s">
        <v>111</v>
      </c>
      <c r="P715" s="717"/>
      <c r="Q715" s="718"/>
      <c r="R715" s="787" t="s">
        <v>112</v>
      </c>
      <c r="S715" s="788"/>
      <c r="T715" s="788"/>
      <c r="U715" s="788"/>
      <c r="V715" s="789"/>
      <c r="W715" s="790" t="s">
        <v>109</v>
      </c>
      <c r="X715" s="791"/>
      <c r="Y715" s="792"/>
      <c r="Z715" s="716" t="s">
        <v>17</v>
      </c>
      <c r="AA715" s="717"/>
      <c r="AB715" s="718"/>
      <c r="AD715" s="182"/>
    </row>
    <row r="716" spans="2:30" s="175" customFormat="1" ht="12" customHeight="1" thickBot="1" x14ac:dyDescent="0.25">
      <c r="B716" s="189">
        <v>2021</v>
      </c>
      <c r="C716" s="199" t="s">
        <v>16</v>
      </c>
      <c r="D716" s="200" t="s">
        <v>15</v>
      </c>
      <c r="E716" s="190" t="s">
        <v>14</v>
      </c>
      <c r="F716" s="238" t="s">
        <v>14</v>
      </c>
      <c r="G716" s="734" t="s">
        <v>33</v>
      </c>
      <c r="H716" s="734"/>
      <c r="I716" s="734" t="s">
        <v>12</v>
      </c>
      <c r="J716" s="734"/>
      <c r="K716" s="734" t="s">
        <v>11</v>
      </c>
      <c r="L716" s="735"/>
      <c r="M716" s="321" t="s">
        <v>41</v>
      </c>
      <c r="N716" s="239" t="s">
        <v>9</v>
      </c>
      <c r="O716" s="192" t="s">
        <v>37</v>
      </c>
      <c r="P716" s="240" t="s">
        <v>8</v>
      </c>
      <c r="Q716" s="193" t="s">
        <v>7</v>
      </c>
      <c r="R716" s="192" t="s">
        <v>99</v>
      </c>
      <c r="S716" s="241" t="s">
        <v>100</v>
      </c>
      <c r="T716" s="241" t="s">
        <v>48</v>
      </c>
      <c r="U716" s="241" t="s">
        <v>104</v>
      </c>
      <c r="V716" s="239" t="s">
        <v>101</v>
      </c>
      <c r="W716" s="238" t="s">
        <v>37</v>
      </c>
      <c r="X716" s="319" t="s">
        <v>8</v>
      </c>
      <c r="Y716" s="242" t="s">
        <v>7</v>
      </c>
      <c r="Z716" s="238" t="s">
        <v>8</v>
      </c>
      <c r="AA716" s="319" t="s">
        <v>7</v>
      </c>
      <c r="AB716" s="242" t="s">
        <v>6</v>
      </c>
      <c r="AD716" s="182"/>
    </row>
    <row r="717" spans="2:30" s="175" customFormat="1" ht="12" customHeight="1" x14ac:dyDescent="0.2">
      <c r="B717" s="194"/>
      <c r="C717" s="202"/>
      <c r="D717" s="202"/>
      <c r="E717" s="203"/>
      <c r="F717" s="320"/>
      <c r="G717" s="701"/>
      <c r="H717" s="701"/>
      <c r="I717" s="701"/>
      <c r="J717" s="701"/>
      <c r="K717" s="702"/>
      <c r="L717" s="703"/>
      <c r="M717" s="230"/>
      <c r="N717" s="231"/>
      <c r="O717" s="326"/>
      <c r="P717" s="219">
        <f t="shared" ref="P717:P733" si="381">+O717/2.2</f>
        <v>0</v>
      </c>
      <c r="Q717" s="233">
        <f>+P717/1000</f>
        <v>0</v>
      </c>
      <c r="R717" s="232"/>
      <c r="S717" s="234"/>
      <c r="T717" s="234"/>
      <c r="U717" s="234"/>
      <c r="V717" s="235"/>
      <c r="W717" s="243">
        <f t="shared" ref="W717:W733" si="382">+V717+U717+T717+S717+R717</f>
        <v>0</v>
      </c>
      <c r="X717" s="207">
        <f t="shared" ref="X717:X733" si="383">+W717/2.2</f>
        <v>0</v>
      </c>
      <c r="Y717" s="233">
        <f t="shared" ref="Y717:Y733" si="384">+X717/1000</f>
        <v>0</v>
      </c>
      <c r="Z717" s="236">
        <f t="shared" ref="Z717:Z733" si="385">+X717-P717</f>
        <v>0</v>
      </c>
      <c r="AA717" s="220">
        <f t="shared" ref="AA717:AA733" si="386">+Y717-Q717</f>
        <v>0</v>
      </c>
      <c r="AB717" s="237" t="e">
        <f t="shared" ref="AB717:AB732" si="387">+AA717/Q717</f>
        <v>#DIV/0!</v>
      </c>
      <c r="AD717" s="182"/>
    </row>
    <row r="718" spans="2:30" s="175" customFormat="1" ht="12" customHeight="1" x14ac:dyDescent="0.2">
      <c r="B718" s="194"/>
      <c r="C718" s="195"/>
      <c r="D718" s="195"/>
      <c r="E718" s="258"/>
      <c r="F718" s="317"/>
      <c r="G718" s="701"/>
      <c r="H718" s="701"/>
      <c r="I718" s="701"/>
      <c r="J718" s="701"/>
      <c r="K718" s="702"/>
      <c r="L718" s="703"/>
      <c r="M718" s="212"/>
      <c r="N718" s="213"/>
      <c r="O718" s="327"/>
      <c r="P718" s="207">
        <f t="shared" si="381"/>
        <v>0</v>
      </c>
      <c r="Q718" s="208">
        <f>+P718/1000</f>
        <v>0</v>
      </c>
      <c r="R718" s="204"/>
      <c r="S718" s="205"/>
      <c r="T718" s="205"/>
      <c r="U718" s="205"/>
      <c r="V718" s="206"/>
      <c r="W718" s="244">
        <f t="shared" si="382"/>
        <v>0</v>
      </c>
      <c r="X718" s="207">
        <f t="shared" si="383"/>
        <v>0</v>
      </c>
      <c r="Y718" s="208">
        <f t="shared" si="384"/>
        <v>0</v>
      </c>
      <c r="Z718" s="209">
        <f t="shared" si="385"/>
        <v>0</v>
      </c>
      <c r="AA718" s="210">
        <f t="shared" si="386"/>
        <v>0</v>
      </c>
      <c r="AB718" s="211" t="e">
        <f t="shared" si="387"/>
        <v>#DIV/0!</v>
      </c>
      <c r="AD718" s="182"/>
    </row>
    <row r="719" spans="2:30" s="175" customFormat="1" ht="12" customHeight="1" x14ac:dyDescent="0.2">
      <c r="B719" s="194"/>
      <c r="C719" s="195"/>
      <c r="D719" s="195"/>
      <c r="E719" s="258"/>
      <c r="F719" s="317"/>
      <c r="G719" s="701"/>
      <c r="H719" s="701"/>
      <c r="I719" s="701"/>
      <c r="J719" s="701"/>
      <c r="K719" s="702"/>
      <c r="L719" s="703"/>
      <c r="M719" s="212"/>
      <c r="N719" s="213"/>
      <c r="O719" s="327"/>
      <c r="P719" s="207">
        <f t="shared" si="381"/>
        <v>0</v>
      </c>
      <c r="Q719" s="208">
        <f>+P719/1000</f>
        <v>0</v>
      </c>
      <c r="R719" s="204"/>
      <c r="S719" s="205"/>
      <c r="T719" s="205"/>
      <c r="U719" s="205"/>
      <c r="V719" s="206"/>
      <c r="W719" s="244">
        <f t="shared" si="382"/>
        <v>0</v>
      </c>
      <c r="X719" s="207">
        <f t="shared" si="383"/>
        <v>0</v>
      </c>
      <c r="Y719" s="208">
        <f t="shared" si="384"/>
        <v>0</v>
      </c>
      <c r="Z719" s="209">
        <f t="shared" si="385"/>
        <v>0</v>
      </c>
      <c r="AA719" s="210">
        <f t="shared" si="386"/>
        <v>0</v>
      </c>
      <c r="AB719" s="211" t="e">
        <f t="shared" si="387"/>
        <v>#DIV/0!</v>
      </c>
      <c r="AD719" s="182"/>
    </row>
    <row r="720" spans="2:30" s="175" customFormat="1" ht="12" customHeight="1" x14ac:dyDescent="0.2">
      <c r="B720" s="194"/>
      <c r="C720" s="195"/>
      <c r="D720" s="195"/>
      <c r="E720" s="258"/>
      <c r="F720" s="317"/>
      <c r="G720" s="701"/>
      <c r="H720" s="701"/>
      <c r="I720" s="701"/>
      <c r="J720" s="701"/>
      <c r="K720" s="702"/>
      <c r="L720" s="703"/>
      <c r="M720" s="212"/>
      <c r="N720" s="213"/>
      <c r="O720" s="327"/>
      <c r="P720" s="207">
        <f t="shared" si="381"/>
        <v>0</v>
      </c>
      <c r="Q720" s="208">
        <f>+P720/1000</f>
        <v>0</v>
      </c>
      <c r="R720" s="204"/>
      <c r="S720" s="205"/>
      <c r="T720" s="205"/>
      <c r="U720" s="205"/>
      <c r="V720" s="206"/>
      <c r="W720" s="244">
        <f t="shared" si="382"/>
        <v>0</v>
      </c>
      <c r="X720" s="207">
        <f t="shared" si="383"/>
        <v>0</v>
      </c>
      <c r="Y720" s="208">
        <f t="shared" si="384"/>
        <v>0</v>
      </c>
      <c r="Z720" s="209">
        <f t="shared" si="385"/>
        <v>0</v>
      </c>
      <c r="AA720" s="210">
        <f t="shared" si="386"/>
        <v>0</v>
      </c>
      <c r="AB720" s="211" t="e">
        <f t="shared" si="387"/>
        <v>#DIV/0!</v>
      </c>
      <c r="AD720" s="182"/>
    </row>
    <row r="721" spans="2:30" s="175" customFormat="1" ht="12" customHeight="1" x14ac:dyDescent="0.2">
      <c r="B721" s="194"/>
      <c r="C721" s="195"/>
      <c r="D721" s="195"/>
      <c r="E721" s="258"/>
      <c r="F721" s="317"/>
      <c r="G721" s="701"/>
      <c r="H721" s="701"/>
      <c r="I721" s="701"/>
      <c r="J721" s="701"/>
      <c r="K721" s="702"/>
      <c r="L721" s="703"/>
      <c r="M721" s="212"/>
      <c r="N721" s="213"/>
      <c r="O721" s="327"/>
      <c r="P721" s="207">
        <f t="shared" si="381"/>
        <v>0</v>
      </c>
      <c r="Q721" s="208">
        <f t="shared" ref="Q721:Q733" si="388">+P721/1000</f>
        <v>0</v>
      </c>
      <c r="R721" s="204"/>
      <c r="S721" s="205"/>
      <c r="T721" s="205"/>
      <c r="U721" s="205"/>
      <c r="V721" s="206"/>
      <c r="W721" s="244">
        <f t="shared" si="382"/>
        <v>0</v>
      </c>
      <c r="X721" s="207">
        <f t="shared" si="383"/>
        <v>0</v>
      </c>
      <c r="Y721" s="208">
        <f t="shared" si="384"/>
        <v>0</v>
      </c>
      <c r="Z721" s="209">
        <f t="shared" si="385"/>
        <v>0</v>
      </c>
      <c r="AA721" s="210">
        <f t="shared" si="386"/>
        <v>0</v>
      </c>
      <c r="AB721" s="211" t="e">
        <f t="shared" si="387"/>
        <v>#DIV/0!</v>
      </c>
      <c r="AD721" s="182"/>
    </row>
    <row r="722" spans="2:30" s="175" customFormat="1" ht="12" customHeight="1" x14ac:dyDescent="0.2">
      <c r="B722" s="194"/>
      <c r="C722" s="195"/>
      <c r="D722" s="195"/>
      <c r="E722" s="258"/>
      <c r="F722" s="317"/>
      <c r="G722" s="701"/>
      <c r="H722" s="701"/>
      <c r="I722" s="701"/>
      <c r="J722" s="701"/>
      <c r="K722" s="702"/>
      <c r="L722" s="703"/>
      <c r="M722" s="212"/>
      <c r="N722" s="213"/>
      <c r="O722" s="204"/>
      <c r="P722" s="207">
        <f t="shared" si="381"/>
        <v>0</v>
      </c>
      <c r="Q722" s="208">
        <f t="shared" si="388"/>
        <v>0</v>
      </c>
      <c r="R722" s="204"/>
      <c r="S722" s="205"/>
      <c r="T722" s="205"/>
      <c r="U722" s="205"/>
      <c r="V722" s="206"/>
      <c r="W722" s="244">
        <f t="shared" si="382"/>
        <v>0</v>
      </c>
      <c r="X722" s="207">
        <f t="shared" si="383"/>
        <v>0</v>
      </c>
      <c r="Y722" s="208">
        <f t="shared" si="384"/>
        <v>0</v>
      </c>
      <c r="Z722" s="209">
        <f t="shared" si="385"/>
        <v>0</v>
      </c>
      <c r="AA722" s="210">
        <f t="shared" si="386"/>
        <v>0</v>
      </c>
      <c r="AB722" s="211" t="e">
        <f t="shared" si="387"/>
        <v>#DIV/0!</v>
      </c>
      <c r="AD722" s="182"/>
    </row>
    <row r="723" spans="2:30" s="175" customFormat="1" ht="12" customHeight="1" x14ac:dyDescent="0.2">
      <c r="B723" s="194"/>
      <c r="C723" s="195"/>
      <c r="D723" s="195"/>
      <c r="E723" s="258"/>
      <c r="F723" s="317"/>
      <c r="G723" s="701"/>
      <c r="H723" s="701"/>
      <c r="I723" s="701"/>
      <c r="J723" s="701"/>
      <c r="K723" s="702"/>
      <c r="L723" s="703"/>
      <c r="M723" s="212"/>
      <c r="N723" s="213"/>
      <c r="O723" s="204"/>
      <c r="P723" s="207">
        <f t="shared" si="381"/>
        <v>0</v>
      </c>
      <c r="Q723" s="208">
        <f t="shared" si="388"/>
        <v>0</v>
      </c>
      <c r="R723" s="204"/>
      <c r="S723" s="205"/>
      <c r="T723" s="205"/>
      <c r="U723" s="205"/>
      <c r="V723" s="206"/>
      <c r="W723" s="244">
        <f t="shared" si="382"/>
        <v>0</v>
      </c>
      <c r="X723" s="207">
        <f t="shared" si="383"/>
        <v>0</v>
      </c>
      <c r="Y723" s="208">
        <f t="shared" si="384"/>
        <v>0</v>
      </c>
      <c r="Z723" s="209">
        <f t="shared" si="385"/>
        <v>0</v>
      </c>
      <c r="AA723" s="210">
        <f t="shared" si="386"/>
        <v>0</v>
      </c>
      <c r="AB723" s="211" t="e">
        <f t="shared" si="387"/>
        <v>#DIV/0!</v>
      </c>
      <c r="AD723" s="182"/>
    </row>
    <row r="724" spans="2:30" s="175" customFormat="1" ht="12" customHeight="1" x14ac:dyDescent="0.2">
      <c r="B724" s="194"/>
      <c r="C724" s="195"/>
      <c r="D724" s="195"/>
      <c r="E724" s="258"/>
      <c r="F724" s="317"/>
      <c r="G724" s="701"/>
      <c r="H724" s="701"/>
      <c r="I724" s="701"/>
      <c r="J724" s="701"/>
      <c r="K724" s="702"/>
      <c r="L724" s="703"/>
      <c r="M724" s="212"/>
      <c r="N724" s="213"/>
      <c r="O724" s="204"/>
      <c r="P724" s="207">
        <f t="shared" si="381"/>
        <v>0</v>
      </c>
      <c r="Q724" s="208">
        <f t="shared" si="388"/>
        <v>0</v>
      </c>
      <c r="R724" s="204"/>
      <c r="S724" s="205"/>
      <c r="T724" s="205"/>
      <c r="U724" s="205"/>
      <c r="V724" s="206"/>
      <c r="W724" s="244">
        <f t="shared" si="382"/>
        <v>0</v>
      </c>
      <c r="X724" s="207">
        <f t="shared" si="383"/>
        <v>0</v>
      </c>
      <c r="Y724" s="208">
        <f t="shared" si="384"/>
        <v>0</v>
      </c>
      <c r="Z724" s="209">
        <f t="shared" si="385"/>
        <v>0</v>
      </c>
      <c r="AA724" s="210">
        <f t="shared" si="386"/>
        <v>0</v>
      </c>
      <c r="AB724" s="211" t="e">
        <f t="shared" si="387"/>
        <v>#DIV/0!</v>
      </c>
      <c r="AD724" s="182"/>
    </row>
    <row r="725" spans="2:30" s="175" customFormat="1" ht="12" customHeight="1" x14ac:dyDescent="0.2">
      <c r="B725" s="194"/>
      <c r="C725" s="195"/>
      <c r="D725" s="195"/>
      <c r="E725" s="258"/>
      <c r="F725" s="317"/>
      <c r="G725" s="701"/>
      <c r="H725" s="701"/>
      <c r="I725" s="701"/>
      <c r="J725" s="701"/>
      <c r="K725" s="702"/>
      <c r="L725" s="703"/>
      <c r="M725" s="212"/>
      <c r="N725" s="213"/>
      <c r="O725" s="204"/>
      <c r="P725" s="207">
        <f t="shared" si="381"/>
        <v>0</v>
      </c>
      <c r="Q725" s="208">
        <f t="shared" si="388"/>
        <v>0</v>
      </c>
      <c r="R725" s="204"/>
      <c r="S725" s="205"/>
      <c r="T725" s="205"/>
      <c r="U725" s="205"/>
      <c r="V725" s="206"/>
      <c r="W725" s="244">
        <f t="shared" si="382"/>
        <v>0</v>
      </c>
      <c r="X725" s="207">
        <f t="shared" si="383"/>
        <v>0</v>
      </c>
      <c r="Y725" s="208">
        <f t="shared" si="384"/>
        <v>0</v>
      </c>
      <c r="Z725" s="209">
        <f t="shared" si="385"/>
        <v>0</v>
      </c>
      <c r="AA725" s="210">
        <f t="shared" si="386"/>
        <v>0</v>
      </c>
      <c r="AB725" s="211" t="e">
        <f t="shared" si="387"/>
        <v>#DIV/0!</v>
      </c>
      <c r="AD725" s="182"/>
    </row>
    <row r="726" spans="2:30" s="175" customFormat="1" ht="12" customHeight="1" x14ac:dyDescent="0.2">
      <c r="B726" s="194"/>
      <c r="C726" s="195"/>
      <c r="D726" s="195"/>
      <c r="E726" s="258"/>
      <c r="F726" s="317"/>
      <c r="G726" s="701"/>
      <c r="H726" s="701"/>
      <c r="I726" s="701"/>
      <c r="J726" s="701"/>
      <c r="K726" s="702"/>
      <c r="L726" s="703"/>
      <c r="M726" s="212"/>
      <c r="N726" s="213"/>
      <c r="O726" s="204"/>
      <c r="P726" s="207">
        <f t="shared" si="381"/>
        <v>0</v>
      </c>
      <c r="Q726" s="208">
        <f t="shared" si="388"/>
        <v>0</v>
      </c>
      <c r="R726" s="204"/>
      <c r="S726" s="205"/>
      <c r="T726" s="205"/>
      <c r="U726" s="205"/>
      <c r="V726" s="206"/>
      <c r="W726" s="244">
        <f t="shared" si="382"/>
        <v>0</v>
      </c>
      <c r="X726" s="207">
        <f t="shared" si="383"/>
        <v>0</v>
      </c>
      <c r="Y726" s="208">
        <f t="shared" si="384"/>
        <v>0</v>
      </c>
      <c r="Z726" s="209">
        <f t="shared" si="385"/>
        <v>0</v>
      </c>
      <c r="AA726" s="210">
        <f t="shared" si="386"/>
        <v>0</v>
      </c>
      <c r="AB726" s="211" t="e">
        <f t="shared" si="387"/>
        <v>#DIV/0!</v>
      </c>
      <c r="AD726" s="182"/>
    </row>
    <row r="727" spans="2:30" s="175" customFormat="1" ht="12" customHeight="1" x14ac:dyDescent="0.25">
      <c r="B727" s="194"/>
      <c r="C727" s="195"/>
      <c r="D727" s="195"/>
      <c r="E727" s="258"/>
      <c r="F727" s="317"/>
      <c r="G727" s="701"/>
      <c r="H727" s="701"/>
      <c r="I727" s="701"/>
      <c r="J727" s="701"/>
      <c r="K727" s="702"/>
      <c r="L727" s="703"/>
      <c r="M727" s="212"/>
      <c r="N727" s="213"/>
      <c r="O727" s="204"/>
      <c r="P727" s="207">
        <f t="shared" si="381"/>
        <v>0</v>
      </c>
      <c r="Q727" s="208">
        <f t="shared" si="388"/>
        <v>0</v>
      </c>
      <c r="R727" s="204"/>
      <c r="S727" s="205"/>
      <c r="T727" s="205"/>
      <c r="U727" s="205"/>
      <c r="V727" s="206"/>
      <c r="W727" s="204">
        <f t="shared" si="382"/>
        <v>0</v>
      </c>
      <c r="X727" s="207">
        <f t="shared" si="383"/>
        <v>0</v>
      </c>
      <c r="Y727" s="208">
        <f t="shared" si="384"/>
        <v>0</v>
      </c>
      <c r="Z727" s="209">
        <f t="shared" si="385"/>
        <v>0</v>
      </c>
      <c r="AA727" s="210">
        <f t="shared" si="386"/>
        <v>0</v>
      </c>
      <c r="AB727" s="211" t="e">
        <f t="shared" si="387"/>
        <v>#DIV/0!</v>
      </c>
    </row>
    <row r="728" spans="2:30" s="175" customFormat="1" ht="12" customHeight="1" x14ac:dyDescent="0.25">
      <c r="B728" s="194"/>
      <c r="C728" s="195"/>
      <c r="D728" s="195"/>
      <c r="E728" s="258"/>
      <c r="F728" s="317"/>
      <c r="G728" s="701"/>
      <c r="H728" s="701"/>
      <c r="I728" s="701"/>
      <c r="J728" s="701"/>
      <c r="K728" s="702"/>
      <c r="L728" s="703"/>
      <c r="M728" s="212"/>
      <c r="N728" s="213"/>
      <c r="O728" s="204"/>
      <c r="P728" s="207">
        <f t="shared" si="381"/>
        <v>0</v>
      </c>
      <c r="Q728" s="208">
        <f t="shared" si="388"/>
        <v>0</v>
      </c>
      <c r="R728" s="204"/>
      <c r="S728" s="205"/>
      <c r="T728" s="205"/>
      <c r="U728" s="205"/>
      <c r="V728" s="206"/>
      <c r="W728" s="204">
        <f t="shared" si="382"/>
        <v>0</v>
      </c>
      <c r="X728" s="207">
        <f t="shared" si="383"/>
        <v>0</v>
      </c>
      <c r="Y728" s="208">
        <f t="shared" si="384"/>
        <v>0</v>
      </c>
      <c r="Z728" s="209">
        <f t="shared" si="385"/>
        <v>0</v>
      </c>
      <c r="AA728" s="210">
        <f t="shared" si="386"/>
        <v>0</v>
      </c>
      <c r="AB728" s="211" t="e">
        <f t="shared" si="387"/>
        <v>#DIV/0!</v>
      </c>
    </row>
    <row r="729" spans="2:30" s="175" customFormat="1" ht="12" customHeight="1" x14ac:dyDescent="0.25">
      <c r="B729" s="194"/>
      <c r="C729" s="195"/>
      <c r="D729" s="195"/>
      <c r="E729" s="258"/>
      <c r="F729" s="317"/>
      <c r="G729" s="701"/>
      <c r="H729" s="701"/>
      <c r="I729" s="701"/>
      <c r="J729" s="701"/>
      <c r="K729" s="702"/>
      <c r="L729" s="703"/>
      <c r="M729" s="212"/>
      <c r="N729" s="213"/>
      <c r="O729" s="204"/>
      <c r="P729" s="207">
        <f t="shared" si="381"/>
        <v>0</v>
      </c>
      <c r="Q729" s="208">
        <f t="shared" si="388"/>
        <v>0</v>
      </c>
      <c r="R729" s="204"/>
      <c r="S729" s="205"/>
      <c r="T729" s="205"/>
      <c r="U729" s="205"/>
      <c r="V729" s="206"/>
      <c r="W729" s="204">
        <f t="shared" si="382"/>
        <v>0</v>
      </c>
      <c r="X729" s="207">
        <f t="shared" si="383"/>
        <v>0</v>
      </c>
      <c r="Y729" s="208">
        <f t="shared" si="384"/>
        <v>0</v>
      </c>
      <c r="Z729" s="209">
        <f t="shared" si="385"/>
        <v>0</v>
      </c>
      <c r="AA729" s="210">
        <f t="shared" si="386"/>
        <v>0</v>
      </c>
      <c r="AB729" s="211" t="e">
        <f t="shared" si="387"/>
        <v>#DIV/0!</v>
      </c>
    </row>
    <row r="730" spans="2:30" s="175" customFormat="1" ht="12" customHeight="1" x14ac:dyDescent="0.25">
      <c r="B730" s="194"/>
      <c r="C730" s="195"/>
      <c r="D730" s="195"/>
      <c r="E730" s="258"/>
      <c r="F730" s="317"/>
      <c r="G730" s="701"/>
      <c r="H730" s="701"/>
      <c r="I730" s="701"/>
      <c r="J730" s="701"/>
      <c r="K730" s="702"/>
      <c r="L730" s="703"/>
      <c r="M730" s="212"/>
      <c r="N730" s="213"/>
      <c r="O730" s="204"/>
      <c r="P730" s="207">
        <f t="shared" si="381"/>
        <v>0</v>
      </c>
      <c r="Q730" s="208">
        <f t="shared" si="388"/>
        <v>0</v>
      </c>
      <c r="R730" s="204"/>
      <c r="S730" s="205"/>
      <c r="T730" s="205"/>
      <c r="U730" s="205"/>
      <c r="V730" s="206"/>
      <c r="W730" s="204">
        <f t="shared" si="382"/>
        <v>0</v>
      </c>
      <c r="X730" s="207">
        <f t="shared" si="383"/>
        <v>0</v>
      </c>
      <c r="Y730" s="208">
        <f t="shared" si="384"/>
        <v>0</v>
      </c>
      <c r="Z730" s="209">
        <f t="shared" si="385"/>
        <v>0</v>
      </c>
      <c r="AA730" s="210">
        <f t="shared" si="386"/>
        <v>0</v>
      </c>
      <c r="AB730" s="211" t="e">
        <f t="shared" si="387"/>
        <v>#DIV/0!</v>
      </c>
    </row>
    <row r="731" spans="2:30" s="175" customFormat="1" ht="12" customHeight="1" x14ac:dyDescent="0.25">
      <c r="B731" s="194"/>
      <c r="C731" s="195"/>
      <c r="D731" s="195"/>
      <c r="E731" s="258"/>
      <c r="F731" s="317"/>
      <c r="G731" s="701"/>
      <c r="H731" s="701"/>
      <c r="I731" s="701"/>
      <c r="J731" s="701"/>
      <c r="K731" s="702"/>
      <c r="L731" s="703"/>
      <c r="M731" s="212"/>
      <c r="N731" s="213"/>
      <c r="O731" s="204"/>
      <c r="P731" s="207">
        <f t="shared" si="381"/>
        <v>0</v>
      </c>
      <c r="Q731" s="208">
        <f t="shared" si="388"/>
        <v>0</v>
      </c>
      <c r="R731" s="204"/>
      <c r="S731" s="205"/>
      <c r="T731" s="205"/>
      <c r="U731" s="205"/>
      <c r="V731" s="206"/>
      <c r="W731" s="204">
        <f t="shared" si="382"/>
        <v>0</v>
      </c>
      <c r="X731" s="207">
        <f t="shared" si="383"/>
        <v>0</v>
      </c>
      <c r="Y731" s="208">
        <f t="shared" si="384"/>
        <v>0</v>
      </c>
      <c r="Z731" s="209">
        <f t="shared" si="385"/>
        <v>0</v>
      </c>
      <c r="AA731" s="210">
        <f t="shared" si="386"/>
        <v>0</v>
      </c>
      <c r="AB731" s="211" t="e">
        <f t="shared" si="387"/>
        <v>#DIV/0!</v>
      </c>
    </row>
    <row r="732" spans="2:30" s="175" customFormat="1" ht="12" customHeight="1" x14ac:dyDescent="0.25">
      <c r="B732" s="194"/>
      <c r="C732" s="195"/>
      <c r="D732" s="195"/>
      <c r="E732" s="258"/>
      <c r="F732" s="317"/>
      <c r="G732" s="701"/>
      <c r="H732" s="701"/>
      <c r="I732" s="701"/>
      <c r="J732" s="701"/>
      <c r="K732" s="702"/>
      <c r="L732" s="703"/>
      <c r="M732" s="212"/>
      <c r="N732" s="213"/>
      <c r="O732" s="204"/>
      <c r="P732" s="207">
        <f t="shared" si="381"/>
        <v>0</v>
      </c>
      <c r="Q732" s="208">
        <f t="shared" si="388"/>
        <v>0</v>
      </c>
      <c r="R732" s="204"/>
      <c r="S732" s="205"/>
      <c r="T732" s="205"/>
      <c r="U732" s="205"/>
      <c r="V732" s="206"/>
      <c r="W732" s="204">
        <f t="shared" si="382"/>
        <v>0</v>
      </c>
      <c r="X732" s="207">
        <f t="shared" si="383"/>
        <v>0</v>
      </c>
      <c r="Y732" s="208">
        <f t="shared" si="384"/>
        <v>0</v>
      </c>
      <c r="Z732" s="209">
        <f t="shared" si="385"/>
        <v>0</v>
      </c>
      <c r="AA732" s="210">
        <f t="shared" si="386"/>
        <v>0</v>
      </c>
      <c r="AB732" s="211" t="e">
        <f t="shared" si="387"/>
        <v>#DIV/0!</v>
      </c>
    </row>
    <row r="733" spans="2:30" s="175" customFormat="1" ht="12" customHeight="1" thickBot="1" x14ac:dyDescent="0.3">
      <c r="B733" s="214"/>
      <c r="C733" s="215"/>
      <c r="D733" s="215"/>
      <c r="E733" s="216"/>
      <c r="F733" s="318"/>
      <c r="G733" s="759"/>
      <c r="H733" s="759"/>
      <c r="I733" s="759"/>
      <c r="J733" s="759"/>
      <c r="K733" s="744"/>
      <c r="L733" s="745"/>
      <c r="M733" s="217"/>
      <c r="N733" s="218"/>
      <c r="O733" s="222"/>
      <c r="P733" s="223">
        <f t="shared" si="381"/>
        <v>0</v>
      </c>
      <c r="Q733" s="224">
        <f t="shared" si="388"/>
        <v>0</v>
      </c>
      <c r="R733" s="222"/>
      <c r="S733" s="225"/>
      <c r="T733" s="225"/>
      <c r="U733" s="225"/>
      <c r="V733" s="226"/>
      <c r="W733" s="222">
        <f t="shared" si="382"/>
        <v>0</v>
      </c>
      <c r="X733" s="207">
        <f t="shared" si="383"/>
        <v>0</v>
      </c>
      <c r="Y733" s="224">
        <f t="shared" si="384"/>
        <v>0</v>
      </c>
      <c r="Z733" s="227">
        <f t="shared" si="385"/>
        <v>0</v>
      </c>
      <c r="AA733" s="228">
        <f t="shared" si="386"/>
        <v>0</v>
      </c>
      <c r="AB733" s="229" t="e">
        <f>+AA733/Q733</f>
        <v>#DIV/0!</v>
      </c>
    </row>
    <row r="734" spans="2:30" s="175" customFormat="1" ht="12" customHeight="1" x14ac:dyDescent="0.25">
      <c r="B734" s="736" t="s">
        <v>113</v>
      </c>
      <c r="C734" s="737"/>
      <c r="D734" s="737"/>
      <c r="E734" s="737"/>
      <c r="F734" s="737"/>
      <c r="G734" s="737"/>
      <c r="H734" s="737"/>
      <c r="I734" s="737"/>
      <c r="J734" s="737"/>
      <c r="K734" s="737"/>
      <c r="L734" s="737"/>
      <c r="M734" s="737"/>
      <c r="N734" s="738"/>
      <c r="O734" s="723">
        <f>SUM(O717:O733)</f>
        <v>0</v>
      </c>
      <c r="P734" s="742">
        <f>SUM(P717:P733)</f>
        <v>0</v>
      </c>
      <c r="Q734" s="721">
        <f t="shared" ref="Q734:V734" si="389">SUM(Q717:Q733)</f>
        <v>0</v>
      </c>
      <c r="R734" s="723">
        <f t="shared" si="389"/>
        <v>0</v>
      </c>
      <c r="S734" s="719">
        <f t="shared" si="389"/>
        <v>0</v>
      </c>
      <c r="T734" s="719">
        <f t="shared" si="389"/>
        <v>0</v>
      </c>
      <c r="U734" s="719">
        <f t="shared" si="389"/>
        <v>0</v>
      </c>
      <c r="V734" s="721">
        <f t="shared" si="389"/>
        <v>0</v>
      </c>
      <c r="W734" s="723">
        <f>SUM(W717:W733)</f>
        <v>0</v>
      </c>
      <c r="X734" s="742">
        <f>SUM(X717:X733)</f>
        <v>0</v>
      </c>
      <c r="Y734" s="743">
        <f>SUM(Y717:Y733)</f>
        <v>0</v>
      </c>
      <c r="Z734" s="729">
        <f>SUM(Z717:Z733)</f>
        <v>0</v>
      </c>
      <c r="AA734" s="731">
        <f>SUM(AA717:AA733)</f>
        <v>0</v>
      </c>
      <c r="AB734" s="732" t="e">
        <f>+AA734/Q734</f>
        <v>#DIV/0!</v>
      </c>
    </row>
    <row r="735" spans="2:30" s="175" customFormat="1" ht="12" customHeight="1" thickBot="1" x14ac:dyDescent="0.3">
      <c r="B735" s="739"/>
      <c r="C735" s="740"/>
      <c r="D735" s="740"/>
      <c r="E735" s="740"/>
      <c r="F735" s="740"/>
      <c r="G735" s="740"/>
      <c r="H735" s="740"/>
      <c r="I735" s="740"/>
      <c r="J735" s="740"/>
      <c r="K735" s="740"/>
      <c r="L735" s="740"/>
      <c r="M735" s="740"/>
      <c r="N735" s="741"/>
      <c r="O735" s="724"/>
      <c r="P735" s="720"/>
      <c r="Q735" s="722"/>
      <c r="R735" s="724"/>
      <c r="S735" s="720"/>
      <c r="T735" s="720"/>
      <c r="U735" s="720"/>
      <c r="V735" s="722"/>
      <c r="W735" s="724"/>
      <c r="X735" s="720"/>
      <c r="Y735" s="722"/>
      <c r="Z735" s="730"/>
      <c r="AA735" s="720"/>
      <c r="AB735" s="733"/>
    </row>
    <row r="736" spans="2:30" s="175" customFormat="1" ht="12" customHeight="1" thickBot="1" x14ac:dyDescent="0.3">
      <c r="B736" s="196"/>
      <c r="C736" s="196"/>
      <c r="D736" s="196"/>
      <c r="E736" s="196"/>
      <c r="F736" s="196"/>
      <c r="G736" s="196"/>
      <c r="H736" s="196"/>
      <c r="I736" s="183"/>
      <c r="J736" s="183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  <c r="AB736" s="221"/>
    </row>
    <row r="737" spans="2:30" s="175" customFormat="1" ht="12" customHeight="1" x14ac:dyDescent="0.25">
      <c r="B737" s="746" t="s">
        <v>114</v>
      </c>
      <c r="C737" s="747"/>
      <c r="D737" s="747"/>
      <c r="E737" s="747"/>
      <c r="F737" s="747"/>
      <c r="G737" s="747"/>
      <c r="H737" s="747"/>
      <c r="I737" s="747"/>
      <c r="J737" s="747"/>
      <c r="K737" s="747"/>
      <c r="L737" s="747"/>
      <c r="M737" s="747"/>
      <c r="N737" s="748"/>
      <c r="O737" s="752">
        <f>+O734+O706</f>
        <v>5318253.9000000004</v>
      </c>
      <c r="P737" s="752"/>
      <c r="Q737" s="752">
        <f t="shared" ref="Q737:W737" si="390">+Q734+Q706</f>
        <v>2417.3881363636369</v>
      </c>
      <c r="R737" s="752">
        <f t="shared" si="390"/>
        <v>4531194.2</v>
      </c>
      <c r="S737" s="752">
        <f t="shared" si="390"/>
        <v>623885.19999999995</v>
      </c>
      <c r="T737" s="752">
        <f t="shared" si="390"/>
        <v>20996</v>
      </c>
      <c r="U737" s="752">
        <f t="shared" si="390"/>
        <v>0</v>
      </c>
      <c r="V737" s="752">
        <f t="shared" si="390"/>
        <v>103562.6</v>
      </c>
      <c r="W737" s="752">
        <f t="shared" si="390"/>
        <v>5279638</v>
      </c>
      <c r="X737" s="754"/>
      <c r="Y737" s="756"/>
      <c r="Z737" s="754"/>
      <c r="AA737" s="756">
        <f>+AA734</f>
        <v>0</v>
      </c>
      <c r="AB737" s="757">
        <f>+AA737/Q737</f>
        <v>0</v>
      </c>
    </row>
    <row r="738" spans="2:30" s="175" customFormat="1" ht="12" customHeight="1" thickBot="1" x14ac:dyDescent="0.3">
      <c r="B738" s="749"/>
      <c r="C738" s="750"/>
      <c r="D738" s="750"/>
      <c r="E738" s="750"/>
      <c r="F738" s="750"/>
      <c r="G738" s="750"/>
      <c r="H738" s="750"/>
      <c r="I738" s="750"/>
      <c r="J738" s="750"/>
      <c r="K738" s="750"/>
      <c r="L738" s="750"/>
      <c r="M738" s="750"/>
      <c r="N738" s="751"/>
      <c r="O738" s="753"/>
      <c r="P738" s="753"/>
      <c r="Q738" s="753"/>
      <c r="R738" s="753"/>
      <c r="S738" s="753"/>
      <c r="T738" s="753"/>
      <c r="U738" s="753"/>
      <c r="V738" s="753"/>
      <c r="W738" s="753"/>
      <c r="X738" s="755"/>
      <c r="Y738" s="755"/>
      <c r="Z738" s="755"/>
      <c r="AA738" s="755"/>
      <c r="AB738" s="758"/>
    </row>
    <row r="740" spans="2:30" ht="13.5" thickBot="1" x14ac:dyDescent="0.25"/>
    <row r="741" spans="2:30" s="175" customFormat="1" ht="12" customHeight="1" x14ac:dyDescent="0.25">
      <c r="B741" s="760" t="s">
        <v>31</v>
      </c>
      <c r="C741" s="761"/>
      <c r="D741" s="761"/>
      <c r="E741" s="761"/>
      <c r="F741" s="761"/>
      <c r="G741" s="259" t="s">
        <v>30</v>
      </c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764" t="s">
        <v>29</v>
      </c>
      <c r="U741" s="765"/>
      <c r="V741" s="765"/>
      <c r="W741" s="765"/>
      <c r="X741" s="765"/>
      <c r="Y741" s="766"/>
      <c r="Z741" s="704" t="s">
        <v>39</v>
      </c>
      <c r="AA741" s="705"/>
      <c r="AB741" s="706"/>
    </row>
    <row r="742" spans="2:30" s="175" customFormat="1" ht="12" customHeight="1" x14ac:dyDescent="0.2">
      <c r="B742" s="762"/>
      <c r="C742" s="763"/>
      <c r="D742" s="763"/>
      <c r="E742" s="763"/>
      <c r="F742" s="763"/>
      <c r="G742" s="767" t="s">
        <v>25</v>
      </c>
      <c r="H742" s="768"/>
      <c r="I742" s="768"/>
      <c r="J742" s="768"/>
      <c r="K742" s="768"/>
      <c r="L742" s="768"/>
      <c r="M742" s="768"/>
      <c r="N742" s="768"/>
      <c r="O742" s="768"/>
      <c r="P742" s="768"/>
      <c r="Q742" s="768"/>
      <c r="R742" s="768"/>
      <c r="S742" s="769"/>
      <c r="T742" s="773"/>
      <c r="U742" s="774"/>
      <c r="V742" s="774"/>
      <c r="W742" s="774"/>
      <c r="X742" s="774"/>
      <c r="Y742" s="775"/>
      <c r="Z742" s="707" t="s">
        <v>40</v>
      </c>
      <c r="AA742" s="708"/>
      <c r="AB742" s="709"/>
      <c r="AD742" s="182"/>
    </row>
    <row r="743" spans="2:30" s="175" customFormat="1" ht="12" customHeight="1" thickBot="1" x14ac:dyDescent="0.25">
      <c r="B743" s="779" t="s">
        <v>28</v>
      </c>
      <c r="C743" s="780"/>
      <c r="D743" s="780"/>
      <c r="E743" s="780"/>
      <c r="F743" s="780"/>
      <c r="G743" s="770"/>
      <c r="H743" s="771"/>
      <c r="I743" s="771"/>
      <c r="J743" s="771"/>
      <c r="K743" s="771"/>
      <c r="L743" s="771"/>
      <c r="M743" s="771"/>
      <c r="N743" s="771"/>
      <c r="O743" s="771"/>
      <c r="P743" s="771"/>
      <c r="Q743" s="771"/>
      <c r="R743" s="771"/>
      <c r="S743" s="772"/>
      <c r="T743" s="776"/>
      <c r="U743" s="777"/>
      <c r="V743" s="777"/>
      <c r="W743" s="777"/>
      <c r="X743" s="777"/>
      <c r="Y743" s="778"/>
      <c r="Z743" s="710"/>
      <c r="AA743" s="711"/>
      <c r="AB743" s="712"/>
      <c r="AD743" s="182"/>
    </row>
    <row r="744" spans="2:30" s="175" customFormat="1" ht="12" customHeight="1" thickBot="1" x14ac:dyDescent="0.25"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4"/>
      <c r="S744" s="185"/>
      <c r="T744" s="186"/>
      <c r="U744" s="187"/>
      <c r="V744" s="188"/>
      <c r="W744" s="188"/>
      <c r="X744" s="183"/>
      <c r="Y744" s="183"/>
      <c r="Z744" s="183"/>
      <c r="AA744" s="183"/>
      <c r="AB744" s="183"/>
      <c r="AD744" s="182"/>
    </row>
    <row r="745" spans="2:30" s="175" customFormat="1" ht="12" customHeight="1" thickBot="1" x14ac:dyDescent="0.25">
      <c r="B745" s="781" t="s">
        <v>27</v>
      </c>
      <c r="C745" s="782"/>
      <c r="D745" s="782"/>
      <c r="E745" s="783"/>
      <c r="F745" s="322" t="s">
        <v>26</v>
      </c>
      <c r="G745" s="713" t="s">
        <v>44</v>
      </c>
      <c r="H745" s="714"/>
      <c r="I745" s="714"/>
      <c r="J745" s="714"/>
      <c r="K745" s="714"/>
      <c r="L745" s="714"/>
      <c r="M745" s="713" t="s">
        <v>106</v>
      </c>
      <c r="N745" s="715"/>
      <c r="O745" s="713" t="s">
        <v>110</v>
      </c>
      <c r="P745" s="714"/>
      <c r="Q745" s="715"/>
      <c r="R745" s="784" t="s">
        <v>108</v>
      </c>
      <c r="S745" s="785"/>
      <c r="T745" s="785"/>
      <c r="U745" s="785"/>
      <c r="V745" s="785"/>
      <c r="W745" s="785"/>
      <c r="X745" s="785"/>
      <c r="Y745" s="786"/>
      <c r="Z745" s="713" t="s">
        <v>23</v>
      </c>
      <c r="AA745" s="714"/>
      <c r="AB745" s="715"/>
      <c r="AD745" s="182"/>
    </row>
    <row r="746" spans="2:30" s="175" customFormat="1" ht="12" customHeight="1" thickBot="1" x14ac:dyDescent="0.25">
      <c r="B746" s="189" t="s">
        <v>13</v>
      </c>
      <c r="C746" s="190" t="s">
        <v>22</v>
      </c>
      <c r="D746" s="191" t="s">
        <v>22</v>
      </c>
      <c r="E746" s="190" t="s">
        <v>21</v>
      </c>
      <c r="F746" s="198" t="s">
        <v>20</v>
      </c>
      <c r="G746" s="716"/>
      <c r="H746" s="717"/>
      <c r="I746" s="717"/>
      <c r="J746" s="717"/>
      <c r="K746" s="717"/>
      <c r="L746" s="717"/>
      <c r="M746" s="716" t="s">
        <v>107</v>
      </c>
      <c r="N746" s="718"/>
      <c r="O746" s="716" t="s">
        <v>111</v>
      </c>
      <c r="P746" s="717"/>
      <c r="Q746" s="718"/>
      <c r="R746" s="787" t="s">
        <v>112</v>
      </c>
      <c r="S746" s="788"/>
      <c r="T746" s="788"/>
      <c r="U746" s="788"/>
      <c r="V746" s="789"/>
      <c r="W746" s="790" t="s">
        <v>109</v>
      </c>
      <c r="X746" s="791"/>
      <c r="Y746" s="792"/>
      <c r="Z746" s="716" t="s">
        <v>17</v>
      </c>
      <c r="AA746" s="717"/>
      <c r="AB746" s="718"/>
      <c r="AD746" s="182"/>
    </row>
    <row r="747" spans="2:30" s="175" customFormat="1" ht="12" customHeight="1" thickBot="1" x14ac:dyDescent="0.25">
      <c r="B747" s="189">
        <v>2021</v>
      </c>
      <c r="C747" s="199" t="s">
        <v>16</v>
      </c>
      <c r="D747" s="200" t="s">
        <v>15</v>
      </c>
      <c r="E747" s="190" t="s">
        <v>14</v>
      </c>
      <c r="F747" s="238" t="s">
        <v>14</v>
      </c>
      <c r="G747" s="734" t="s">
        <v>33</v>
      </c>
      <c r="H747" s="734"/>
      <c r="I747" s="734" t="s">
        <v>12</v>
      </c>
      <c r="J747" s="734"/>
      <c r="K747" s="734" t="s">
        <v>11</v>
      </c>
      <c r="L747" s="735"/>
      <c r="M747" s="321" t="s">
        <v>41</v>
      </c>
      <c r="N747" s="239" t="s">
        <v>9</v>
      </c>
      <c r="O747" s="192" t="s">
        <v>37</v>
      </c>
      <c r="P747" s="240" t="s">
        <v>8</v>
      </c>
      <c r="Q747" s="193" t="s">
        <v>7</v>
      </c>
      <c r="R747" s="192" t="s">
        <v>99</v>
      </c>
      <c r="S747" s="241" t="s">
        <v>100</v>
      </c>
      <c r="T747" s="241" t="s">
        <v>48</v>
      </c>
      <c r="U747" s="241" t="s">
        <v>104</v>
      </c>
      <c r="V747" s="239" t="s">
        <v>101</v>
      </c>
      <c r="W747" s="238" t="s">
        <v>37</v>
      </c>
      <c r="X747" s="319" t="s">
        <v>8</v>
      </c>
      <c r="Y747" s="242" t="s">
        <v>7</v>
      </c>
      <c r="Z747" s="238" t="s">
        <v>8</v>
      </c>
      <c r="AA747" s="319" t="s">
        <v>7</v>
      </c>
      <c r="AB747" s="242" t="s">
        <v>6</v>
      </c>
      <c r="AD747" s="182"/>
    </row>
    <row r="748" spans="2:30" s="175" customFormat="1" ht="12" customHeight="1" x14ac:dyDescent="0.2">
      <c r="B748" s="194"/>
      <c r="C748" s="202"/>
      <c r="D748" s="202"/>
      <c r="E748" s="203"/>
      <c r="F748" s="320"/>
      <c r="G748" s="701"/>
      <c r="H748" s="701"/>
      <c r="I748" s="701"/>
      <c r="J748" s="701"/>
      <c r="K748" s="702"/>
      <c r="L748" s="703"/>
      <c r="M748" s="230"/>
      <c r="N748" s="231"/>
      <c r="O748" s="326"/>
      <c r="P748" s="219">
        <f t="shared" ref="P748:P764" si="391">+O748/2.2</f>
        <v>0</v>
      </c>
      <c r="Q748" s="233">
        <f>+P748/1000</f>
        <v>0</v>
      </c>
      <c r="R748" s="232"/>
      <c r="S748" s="234"/>
      <c r="T748" s="234"/>
      <c r="U748" s="234"/>
      <c r="V748" s="235"/>
      <c r="W748" s="243">
        <f t="shared" ref="W748:W764" si="392">+V748+U748+T748+S748+R748</f>
        <v>0</v>
      </c>
      <c r="X748" s="207">
        <f t="shared" ref="X748:X764" si="393">+W748/2.2</f>
        <v>0</v>
      </c>
      <c r="Y748" s="233">
        <f t="shared" ref="Y748:Y764" si="394">+X748/1000</f>
        <v>0</v>
      </c>
      <c r="Z748" s="236">
        <f t="shared" ref="Z748:Z764" si="395">+X748-P748</f>
        <v>0</v>
      </c>
      <c r="AA748" s="220">
        <f t="shared" ref="AA748:AA764" si="396">+Y748-Q748</f>
        <v>0</v>
      </c>
      <c r="AB748" s="237" t="e">
        <f t="shared" ref="AB748:AB763" si="397">+AA748/Q748</f>
        <v>#DIV/0!</v>
      </c>
      <c r="AD748" s="182"/>
    </row>
    <row r="749" spans="2:30" s="175" customFormat="1" ht="12" customHeight="1" x14ac:dyDescent="0.2">
      <c r="B749" s="194"/>
      <c r="C749" s="195"/>
      <c r="D749" s="195"/>
      <c r="E749" s="258"/>
      <c r="F749" s="317"/>
      <c r="G749" s="701"/>
      <c r="H749" s="701"/>
      <c r="I749" s="701"/>
      <c r="J749" s="701"/>
      <c r="K749" s="702"/>
      <c r="L749" s="703"/>
      <c r="M749" s="212"/>
      <c r="N749" s="213"/>
      <c r="O749" s="327"/>
      <c r="P749" s="207">
        <f t="shared" si="391"/>
        <v>0</v>
      </c>
      <c r="Q749" s="208">
        <f>+P749/1000</f>
        <v>0</v>
      </c>
      <c r="R749" s="204"/>
      <c r="S749" s="205"/>
      <c r="T749" s="205"/>
      <c r="U749" s="205"/>
      <c r="V749" s="206"/>
      <c r="W749" s="244">
        <f t="shared" si="392"/>
        <v>0</v>
      </c>
      <c r="X749" s="207">
        <f t="shared" si="393"/>
        <v>0</v>
      </c>
      <c r="Y749" s="208">
        <f t="shared" si="394"/>
        <v>0</v>
      </c>
      <c r="Z749" s="209">
        <f t="shared" si="395"/>
        <v>0</v>
      </c>
      <c r="AA749" s="210">
        <f t="shared" si="396"/>
        <v>0</v>
      </c>
      <c r="AB749" s="211" t="e">
        <f t="shared" si="397"/>
        <v>#DIV/0!</v>
      </c>
      <c r="AD749" s="182"/>
    </row>
    <row r="750" spans="2:30" s="175" customFormat="1" ht="12" customHeight="1" x14ac:dyDescent="0.2">
      <c r="B750" s="194"/>
      <c r="C750" s="195"/>
      <c r="D750" s="195"/>
      <c r="E750" s="258"/>
      <c r="F750" s="317"/>
      <c r="G750" s="701"/>
      <c r="H750" s="701"/>
      <c r="I750" s="701"/>
      <c r="J750" s="701"/>
      <c r="K750" s="702"/>
      <c r="L750" s="703"/>
      <c r="M750" s="212"/>
      <c r="N750" s="213"/>
      <c r="O750" s="327"/>
      <c r="P750" s="207">
        <f t="shared" si="391"/>
        <v>0</v>
      </c>
      <c r="Q750" s="208">
        <f>+P750/1000</f>
        <v>0</v>
      </c>
      <c r="R750" s="204"/>
      <c r="S750" s="205"/>
      <c r="T750" s="205"/>
      <c r="U750" s="205"/>
      <c r="V750" s="206"/>
      <c r="W750" s="244">
        <f t="shared" si="392"/>
        <v>0</v>
      </c>
      <c r="X750" s="207">
        <f t="shared" si="393"/>
        <v>0</v>
      </c>
      <c r="Y750" s="208">
        <f t="shared" si="394"/>
        <v>0</v>
      </c>
      <c r="Z750" s="209">
        <f t="shared" si="395"/>
        <v>0</v>
      </c>
      <c r="AA750" s="210">
        <f t="shared" si="396"/>
        <v>0</v>
      </c>
      <c r="AB750" s="211" t="e">
        <f t="shared" si="397"/>
        <v>#DIV/0!</v>
      </c>
      <c r="AD750" s="182"/>
    </row>
    <row r="751" spans="2:30" s="175" customFormat="1" ht="12" customHeight="1" x14ac:dyDescent="0.2">
      <c r="B751" s="194"/>
      <c r="C751" s="195"/>
      <c r="D751" s="195"/>
      <c r="E751" s="258"/>
      <c r="F751" s="317"/>
      <c r="G751" s="701"/>
      <c r="H751" s="701"/>
      <c r="I751" s="701"/>
      <c r="J751" s="701"/>
      <c r="K751" s="702"/>
      <c r="L751" s="703"/>
      <c r="M751" s="212"/>
      <c r="N751" s="213"/>
      <c r="O751" s="327"/>
      <c r="P751" s="207">
        <f t="shared" si="391"/>
        <v>0</v>
      </c>
      <c r="Q751" s="208">
        <f>+P751/1000</f>
        <v>0</v>
      </c>
      <c r="R751" s="204"/>
      <c r="S751" s="205"/>
      <c r="T751" s="205"/>
      <c r="U751" s="205"/>
      <c r="V751" s="206"/>
      <c r="W751" s="244">
        <f t="shared" si="392"/>
        <v>0</v>
      </c>
      <c r="X751" s="207">
        <f t="shared" si="393"/>
        <v>0</v>
      </c>
      <c r="Y751" s="208">
        <f t="shared" si="394"/>
        <v>0</v>
      </c>
      <c r="Z751" s="209">
        <f t="shared" si="395"/>
        <v>0</v>
      </c>
      <c r="AA751" s="210">
        <f t="shared" si="396"/>
        <v>0</v>
      </c>
      <c r="AB751" s="211" t="e">
        <f t="shared" si="397"/>
        <v>#DIV/0!</v>
      </c>
      <c r="AD751" s="182"/>
    </row>
    <row r="752" spans="2:30" s="175" customFormat="1" ht="12" customHeight="1" x14ac:dyDescent="0.2">
      <c r="B752" s="194"/>
      <c r="C752" s="195"/>
      <c r="D752" s="195"/>
      <c r="E752" s="258"/>
      <c r="F752" s="317"/>
      <c r="G752" s="701"/>
      <c r="H752" s="701"/>
      <c r="I752" s="701"/>
      <c r="J752" s="701"/>
      <c r="K752" s="702"/>
      <c r="L752" s="703"/>
      <c r="M752" s="212"/>
      <c r="N752" s="213"/>
      <c r="O752" s="327"/>
      <c r="P752" s="207">
        <f t="shared" si="391"/>
        <v>0</v>
      </c>
      <c r="Q752" s="208">
        <f t="shared" ref="Q752:Q764" si="398">+P752/1000</f>
        <v>0</v>
      </c>
      <c r="R752" s="204"/>
      <c r="S752" s="205"/>
      <c r="T752" s="205"/>
      <c r="U752" s="205"/>
      <c r="V752" s="206"/>
      <c r="W752" s="244">
        <f t="shared" si="392"/>
        <v>0</v>
      </c>
      <c r="X752" s="207">
        <f t="shared" si="393"/>
        <v>0</v>
      </c>
      <c r="Y752" s="208">
        <f t="shared" si="394"/>
        <v>0</v>
      </c>
      <c r="Z752" s="209">
        <f t="shared" si="395"/>
        <v>0</v>
      </c>
      <c r="AA752" s="210">
        <f t="shared" si="396"/>
        <v>0</v>
      </c>
      <c r="AB752" s="211" t="e">
        <f t="shared" si="397"/>
        <v>#DIV/0!</v>
      </c>
      <c r="AD752" s="182"/>
    </row>
    <row r="753" spans="2:30" s="175" customFormat="1" ht="12" customHeight="1" x14ac:dyDescent="0.2">
      <c r="B753" s="194"/>
      <c r="C753" s="195"/>
      <c r="D753" s="195"/>
      <c r="E753" s="258"/>
      <c r="F753" s="317"/>
      <c r="G753" s="701"/>
      <c r="H753" s="701"/>
      <c r="I753" s="701"/>
      <c r="J753" s="701"/>
      <c r="K753" s="702"/>
      <c r="L753" s="703"/>
      <c r="M753" s="212"/>
      <c r="N753" s="213"/>
      <c r="O753" s="204"/>
      <c r="P753" s="207">
        <f t="shared" si="391"/>
        <v>0</v>
      </c>
      <c r="Q753" s="208">
        <f t="shared" si="398"/>
        <v>0</v>
      </c>
      <c r="R753" s="204"/>
      <c r="S753" s="205"/>
      <c r="T753" s="205"/>
      <c r="U753" s="205"/>
      <c r="V753" s="206"/>
      <c r="W753" s="244">
        <f t="shared" si="392"/>
        <v>0</v>
      </c>
      <c r="X753" s="207">
        <f t="shared" si="393"/>
        <v>0</v>
      </c>
      <c r="Y753" s="208">
        <f t="shared" si="394"/>
        <v>0</v>
      </c>
      <c r="Z753" s="209">
        <f t="shared" si="395"/>
        <v>0</v>
      </c>
      <c r="AA753" s="210">
        <f t="shared" si="396"/>
        <v>0</v>
      </c>
      <c r="AB753" s="211" t="e">
        <f t="shared" si="397"/>
        <v>#DIV/0!</v>
      </c>
      <c r="AD753" s="182"/>
    </row>
    <row r="754" spans="2:30" s="175" customFormat="1" ht="12" customHeight="1" x14ac:dyDescent="0.2">
      <c r="B754" s="194"/>
      <c r="C754" s="195"/>
      <c r="D754" s="195"/>
      <c r="E754" s="258"/>
      <c r="F754" s="317"/>
      <c r="G754" s="701"/>
      <c r="H754" s="701"/>
      <c r="I754" s="701"/>
      <c r="J754" s="701"/>
      <c r="K754" s="702"/>
      <c r="L754" s="703"/>
      <c r="M754" s="212"/>
      <c r="N754" s="213"/>
      <c r="O754" s="204"/>
      <c r="P754" s="207">
        <f t="shared" si="391"/>
        <v>0</v>
      </c>
      <c r="Q754" s="208">
        <f t="shared" si="398"/>
        <v>0</v>
      </c>
      <c r="R754" s="204"/>
      <c r="S754" s="205"/>
      <c r="T754" s="205"/>
      <c r="U754" s="205"/>
      <c r="V754" s="206"/>
      <c r="W754" s="244">
        <f t="shared" si="392"/>
        <v>0</v>
      </c>
      <c r="X754" s="207">
        <f t="shared" si="393"/>
        <v>0</v>
      </c>
      <c r="Y754" s="208">
        <f t="shared" si="394"/>
        <v>0</v>
      </c>
      <c r="Z754" s="209">
        <f t="shared" si="395"/>
        <v>0</v>
      </c>
      <c r="AA754" s="210">
        <f t="shared" si="396"/>
        <v>0</v>
      </c>
      <c r="AB754" s="211" t="e">
        <f t="shared" si="397"/>
        <v>#DIV/0!</v>
      </c>
      <c r="AD754" s="182"/>
    </row>
    <row r="755" spans="2:30" s="175" customFormat="1" ht="12" customHeight="1" x14ac:dyDescent="0.2">
      <c r="B755" s="194"/>
      <c r="C755" s="195"/>
      <c r="D755" s="195"/>
      <c r="E755" s="258"/>
      <c r="F755" s="317"/>
      <c r="G755" s="701"/>
      <c r="H755" s="701"/>
      <c r="I755" s="701"/>
      <c r="J755" s="701"/>
      <c r="K755" s="702"/>
      <c r="L755" s="703"/>
      <c r="M755" s="212"/>
      <c r="N755" s="213"/>
      <c r="O755" s="204"/>
      <c r="P755" s="207">
        <f t="shared" si="391"/>
        <v>0</v>
      </c>
      <c r="Q755" s="208">
        <f t="shared" si="398"/>
        <v>0</v>
      </c>
      <c r="R755" s="204"/>
      <c r="S755" s="205"/>
      <c r="T755" s="205"/>
      <c r="U755" s="205"/>
      <c r="V755" s="206"/>
      <c r="W755" s="244">
        <f t="shared" si="392"/>
        <v>0</v>
      </c>
      <c r="X755" s="207">
        <f t="shared" si="393"/>
        <v>0</v>
      </c>
      <c r="Y755" s="208">
        <f t="shared" si="394"/>
        <v>0</v>
      </c>
      <c r="Z755" s="209">
        <f t="shared" si="395"/>
        <v>0</v>
      </c>
      <c r="AA755" s="210">
        <f t="shared" si="396"/>
        <v>0</v>
      </c>
      <c r="AB755" s="211" t="e">
        <f t="shared" si="397"/>
        <v>#DIV/0!</v>
      </c>
      <c r="AD755" s="182"/>
    </row>
    <row r="756" spans="2:30" s="175" customFormat="1" ht="12" customHeight="1" x14ac:dyDescent="0.2">
      <c r="B756" s="194"/>
      <c r="C756" s="195"/>
      <c r="D756" s="195"/>
      <c r="E756" s="258"/>
      <c r="F756" s="317"/>
      <c r="G756" s="701"/>
      <c r="H756" s="701"/>
      <c r="I756" s="701"/>
      <c r="J756" s="701"/>
      <c r="K756" s="702"/>
      <c r="L756" s="703"/>
      <c r="M756" s="212"/>
      <c r="N756" s="213"/>
      <c r="O756" s="204"/>
      <c r="P756" s="207">
        <f t="shared" si="391"/>
        <v>0</v>
      </c>
      <c r="Q756" s="208">
        <f t="shared" si="398"/>
        <v>0</v>
      </c>
      <c r="R756" s="204"/>
      <c r="S756" s="205"/>
      <c r="T756" s="205"/>
      <c r="U756" s="205"/>
      <c r="V756" s="206"/>
      <c r="W756" s="244">
        <f t="shared" si="392"/>
        <v>0</v>
      </c>
      <c r="X756" s="207">
        <f t="shared" si="393"/>
        <v>0</v>
      </c>
      <c r="Y756" s="208">
        <f t="shared" si="394"/>
        <v>0</v>
      </c>
      <c r="Z756" s="209">
        <f t="shared" si="395"/>
        <v>0</v>
      </c>
      <c r="AA756" s="210">
        <f t="shared" si="396"/>
        <v>0</v>
      </c>
      <c r="AB756" s="211" t="e">
        <f t="shared" si="397"/>
        <v>#DIV/0!</v>
      </c>
      <c r="AD756" s="182"/>
    </row>
    <row r="757" spans="2:30" s="175" customFormat="1" ht="12" customHeight="1" x14ac:dyDescent="0.2">
      <c r="B757" s="194"/>
      <c r="C757" s="195"/>
      <c r="D757" s="195"/>
      <c r="E757" s="258"/>
      <c r="F757" s="317"/>
      <c r="G757" s="701"/>
      <c r="H757" s="701"/>
      <c r="I757" s="701"/>
      <c r="J757" s="701"/>
      <c r="K757" s="702"/>
      <c r="L757" s="703"/>
      <c r="M757" s="212"/>
      <c r="N757" s="213"/>
      <c r="O757" s="204"/>
      <c r="P757" s="207">
        <f t="shared" si="391"/>
        <v>0</v>
      </c>
      <c r="Q757" s="208">
        <f t="shared" si="398"/>
        <v>0</v>
      </c>
      <c r="R757" s="204"/>
      <c r="S757" s="205"/>
      <c r="T757" s="205"/>
      <c r="U757" s="205"/>
      <c r="V757" s="206"/>
      <c r="W757" s="244">
        <f t="shared" si="392"/>
        <v>0</v>
      </c>
      <c r="X757" s="207">
        <f t="shared" si="393"/>
        <v>0</v>
      </c>
      <c r="Y757" s="208">
        <f t="shared" si="394"/>
        <v>0</v>
      </c>
      <c r="Z757" s="209">
        <f t="shared" si="395"/>
        <v>0</v>
      </c>
      <c r="AA757" s="210">
        <f t="shared" si="396"/>
        <v>0</v>
      </c>
      <c r="AB757" s="211" t="e">
        <f t="shared" si="397"/>
        <v>#DIV/0!</v>
      </c>
      <c r="AD757" s="182"/>
    </row>
    <row r="758" spans="2:30" s="175" customFormat="1" ht="12" customHeight="1" x14ac:dyDescent="0.25">
      <c r="B758" s="194"/>
      <c r="C758" s="195"/>
      <c r="D758" s="195"/>
      <c r="E758" s="258"/>
      <c r="F758" s="317"/>
      <c r="G758" s="701"/>
      <c r="H758" s="701"/>
      <c r="I758" s="701"/>
      <c r="J758" s="701"/>
      <c r="K758" s="702"/>
      <c r="L758" s="703"/>
      <c r="M758" s="212"/>
      <c r="N758" s="213"/>
      <c r="O758" s="204"/>
      <c r="P758" s="207">
        <f t="shared" si="391"/>
        <v>0</v>
      </c>
      <c r="Q758" s="208">
        <f t="shared" si="398"/>
        <v>0</v>
      </c>
      <c r="R758" s="204"/>
      <c r="S758" s="205"/>
      <c r="T758" s="205"/>
      <c r="U758" s="205"/>
      <c r="V758" s="206"/>
      <c r="W758" s="204">
        <f t="shared" si="392"/>
        <v>0</v>
      </c>
      <c r="X758" s="207">
        <f t="shared" si="393"/>
        <v>0</v>
      </c>
      <c r="Y758" s="208">
        <f t="shared" si="394"/>
        <v>0</v>
      </c>
      <c r="Z758" s="209">
        <f t="shared" si="395"/>
        <v>0</v>
      </c>
      <c r="AA758" s="210">
        <f t="shared" si="396"/>
        <v>0</v>
      </c>
      <c r="AB758" s="211" t="e">
        <f t="shared" si="397"/>
        <v>#DIV/0!</v>
      </c>
    </row>
    <row r="759" spans="2:30" s="175" customFormat="1" ht="12" customHeight="1" x14ac:dyDescent="0.25">
      <c r="B759" s="194"/>
      <c r="C759" s="195"/>
      <c r="D759" s="195"/>
      <c r="E759" s="258"/>
      <c r="F759" s="317"/>
      <c r="G759" s="701"/>
      <c r="H759" s="701"/>
      <c r="I759" s="701"/>
      <c r="J759" s="701"/>
      <c r="K759" s="702"/>
      <c r="L759" s="703"/>
      <c r="M759" s="212"/>
      <c r="N759" s="213"/>
      <c r="O759" s="204"/>
      <c r="P759" s="207">
        <f t="shared" si="391"/>
        <v>0</v>
      </c>
      <c r="Q759" s="208">
        <f t="shared" si="398"/>
        <v>0</v>
      </c>
      <c r="R759" s="204"/>
      <c r="S759" s="205"/>
      <c r="T759" s="205"/>
      <c r="U759" s="205"/>
      <c r="V759" s="206"/>
      <c r="W759" s="204">
        <f t="shared" si="392"/>
        <v>0</v>
      </c>
      <c r="X759" s="207">
        <f t="shared" si="393"/>
        <v>0</v>
      </c>
      <c r="Y759" s="208">
        <f t="shared" si="394"/>
        <v>0</v>
      </c>
      <c r="Z759" s="209">
        <f t="shared" si="395"/>
        <v>0</v>
      </c>
      <c r="AA759" s="210">
        <f t="shared" si="396"/>
        <v>0</v>
      </c>
      <c r="AB759" s="211" t="e">
        <f t="shared" si="397"/>
        <v>#DIV/0!</v>
      </c>
    </row>
    <row r="760" spans="2:30" s="175" customFormat="1" ht="12" customHeight="1" x14ac:dyDescent="0.25">
      <c r="B760" s="194"/>
      <c r="C760" s="195"/>
      <c r="D760" s="195"/>
      <c r="E760" s="258"/>
      <c r="F760" s="317"/>
      <c r="G760" s="701"/>
      <c r="H760" s="701"/>
      <c r="I760" s="701"/>
      <c r="J760" s="701"/>
      <c r="K760" s="702"/>
      <c r="L760" s="703"/>
      <c r="M760" s="212"/>
      <c r="N760" s="213"/>
      <c r="O760" s="204"/>
      <c r="P760" s="207">
        <f t="shared" si="391"/>
        <v>0</v>
      </c>
      <c r="Q760" s="208">
        <f t="shared" si="398"/>
        <v>0</v>
      </c>
      <c r="R760" s="204"/>
      <c r="S760" s="205"/>
      <c r="T760" s="205"/>
      <c r="U760" s="205"/>
      <c r="V760" s="206"/>
      <c r="W760" s="204">
        <f t="shared" si="392"/>
        <v>0</v>
      </c>
      <c r="X760" s="207">
        <f t="shared" si="393"/>
        <v>0</v>
      </c>
      <c r="Y760" s="208">
        <f t="shared" si="394"/>
        <v>0</v>
      </c>
      <c r="Z760" s="209">
        <f t="shared" si="395"/>
        <v>0</v>
      </c>
      <c r="AA760" s="210">
        <f t="shared" si="396"/>
        <v>0</v>
      </c>
      <c r="AB760" s="211" t="e">
        <f t="shared" si="397"/>
        <v>#DIV/0!</v>
      </c>
    </row>
    <row r="761" spans="2:30" s="175" customFormat="1" ht="12" customHeight="1" x14ac:dyDescent="0.25">
      <c r="B761" s="194"/>
      <c r="C761" s="195"/>
      <c r="D761" s="195"/>
      <c r="E761" s="258"/>
      <c r="F761" s="317"/>
      <c r="G761" s="701"/>
      <c r="H761" s="701"/>
      <c r="I761" s="701"/>
      <c r="J761" s="701"/>
      <c r="K761" s="702"/>
      <c r="L761" s="703"/>
      <c r="M761" s="212"/>
      <c r="N761" s="213"/>
      <c r="O761" s="204"/>
      <c r="P761" s="207">
        <f t="shared" si="391"/>
        <v>0</v>
      </c>
      <c r="Q761" s="208">
        <f t="shared" si="398"/>
        <v>0</v>
      </c>
      <c r="R761" s="204"/>
      <c r="S761" s="205"/>
      <c r="T761" s="205"/>
      <c r="U761" s="205"/>
      <c r="V761" s="206"/>
      <c r="W761" s="204">
        <f t="shared" si="392"/>
        <v>0</v>
      </c>
      <c r="X761" s="207">
        <f t="shared" si="393"/>
        <v>0</v>
      </c>
      <c r="Y761" s="208">
        <f t="shared" si="394"/>
        <v>0</v>
      </c>
      <c r="Z761" s="209">
        <f t="shared" si="395"/>
        <v>0</v>
      </c>
      <c r="AA761" s="210">
        <f t="shared" si="396"/>
        <v>0</v>
      </c>
      <c r="AB761" s="211" t="e">
        <f t="shared" si="397"/>
        <v>#DIV/0!</v>
      </c>
    </row>
    <row r="762" spans="2:30" s="175" customFormat="1" ht="12" customHeight="1" x14ac:dyDescent="0.25">
      <c r="B762" s="194"/>
      <c r="C762" s="195"/>
      <c r="D762" s="195"/>
      <c r="E762" s="258"/>
      <c r="F762" s="317"/>
      <c r="G762" s="701"/>
      <c r="H762" s="701"/>
      <c r="I762" s="701"/>
      <c r="J762" s="701"/>
      <c r="K762" s="702"/>
      <c r="L762" s="703"/>
      <c r="M762" s="212"/>
      <c r="N762" s="213"/>
      <c r="O762" s="204"/>
      <c r="P762" s="207">
        <f t="shared" si="391"/>
        <v>0</v>
      </c>
      <c r="Q762" s="208">
        <f t="shared" si="398"/>
        <v>0</v>
      </c>
      <c r="R762" s="204"/>
      <c r="S762" s="205"/>
      <c r="T762" s="205"/>
      <c r="U762" s="205"/>
      <c r="V762" s="206"/>
      <c r="W762" s="204">
        <f t="shared" si="392"/>
        <v>0</v>
      </c>
      <c r="X762" s="207">
        <f t="shared" si="393"/>
        <v>0</v>
      </c>
      <c r="Y762" s="208">
        <f t="shared" si="394"/>
        <v>0</v>
      </c>
      <c r="Z762" s="209">
        <f t="shared" si="395"/>
        <v>0</v>
      </c>
      <c r="AA762" s="210">
        <f t="shared" si="396"/>
        <v>0</v>
      </c>
      <c r="AB762" s="211" t="e">
        <f t="shared" si="397"/>
        <v>#DIV/0!</v>
      </c>
    </row>
    <row r="763" spans="2:30" s="175" customFormat="1" ht="12" customHeight="1" x14ac:dyDescent="0.25">
      <c r="B763" s="194"/>
      <c r="C763" s="195"/>
      <c r="D763" s="195"/>
      <c r="E763" s="258"/>
      <c r="F763" s="317"/>
      <c r="G763" s="701"/>
      <c r="H763" s="701"/>
      <c r="I763" s="701"/>
      <c r="J763" s="701"/>
      <c r="K763" s="702"/>
      <c r="L763" s="703"/>
      <c r="M763" s="212"/>
      <c r="N763" s="213"/>
      <c r="O763" s="204"/>
      <c r="P763" s="207">
        <f t="shared" si="391"/>
        <v>0</v>
      </c>
      <c r="Q763" s="208">
        <f t="shared" si="398"/>
        <v>0</v>
      </c>
      <c r="R763" s="204"/>
      <c r="S763" s="205"/>
      <c r="T763" s="205"/>
      <c r="U763" s="205"/>
      <c r="V763" s="206"/>
      <c r="W763" s="204">
        <f t="shared" si="392"/>
        <v>0</v>
      </c>
      <c r="X763" s="207">
        <f t="shared" si="393"/>
        <v>0</v>
      </c>
      <c r="Y763" s="208">
        <f t="shared" si="394"/>
        <v>0</v>
      </c>
      <c r="Z763" s="209">
        <f t="shared" si="395"/>
        <v>0</v>
      </c>
      <c r="AA763" s="210">
        <f t="shared" si="396"/>
        <v>0</v>
      </c>
      <c r="AB763" s="211" t="e">
        <f t="shared" si="397"/>
        <v>#DIV/0!</v>
      </c>
    </row>
    <row r="764" spans="2:30" s="175" customFormat="1" ht="12" customHeight="1" thickBot="1" x14ac:dyDescent="0.3">
      <c r="B764" s="214"/>
      <c r="C764" s="215"/>
      <c r="D764" s="215"/>
      <c r="E764" s="216"/>
      <c r="F764" s="318"/>
      <c r="G764" s="759"/>
      <c r="H764" s="759"/>
      <c r="I764" s="759"/>
      <c r="J764" s="759"/>
      <c r="K764" s="744"/>
      <c r="L764" s="745"/>
      <c r="M764" s="217"/>
      <c r="N764" s="218"/>
      <c r="O764" s="222"/>
      <c r="P764" s="223">
        <f t="shared" si="391"/>
        <v>0</v>
      </c>
      <c r="Q764" s="224">
        <f t="shared" si="398"/>
        <v>0</v>
      </c>
      <c r="R764" s="222"/>
      <c r="S764" s="225"/>
      <c r="T764" s="225"/>
      <c r="U764" s="225"/>
      <c r="V764" s="226"/>
      <c r="W764" s="222">
        <f t="shared" si="392"/>
        <v>0</v>
      </c>
      <c r="X764" s="207">
        <f t="shared" si="393"/>
        <v>0</v>
      </c>
      <c r="Y764" s="224">
        <f t="shared" si="394"/>
        <v>0</v>
      </c>
      <c r="Z764" s="227">
        <f t="shared" si="395"/>
        <v>0</v>
      </c>
      <c r="AA764" s="228">
        <f t="shared" si="396"/>
        <v>0</v>
      </c>
      <c r="AB764" s="229" t="e">
        <f>+AA764/Q764</f>
        <v>#DIV/0!</v>
      </c>
    </row>
    <row r="765" spans="2:30" s="175" customFormat="1" ht="12" customHeight="1" x14ac:dyDescent="0.25">
      <c r="B765" s="736" t="s">
        <v>113</v>
      </c>
      <c r="C765" s="737"/>
      <c r="D765" s="737"/>
      <c r="E765" s="737"/>
      <c r="F765" s="737"/>
      <c r="G765" s="737"/>
      <c r="H765" s="737"/>
      <c r="I765" s="737"/>
      <c r="J765" s="737"/>
      <c r="K765" s="737"/>
      <c r="L765" s="737"/>
      <c r="M765" s="737"/>
      <c r="N765" s="738"/>
      <c r="O765" s="723">
        <f>SUM(O748:O764)</f>
        <v>0</v>
      </c>
      <c r="P765" s="742">
        <f>SUM(P748:P764)</f>
        <v>0</v>
      </c>
      <c r="Q765" s="721">
        <f t="shared" ref="Q765:V765" si="399">SUM(Q748:Q764)</f>
        <v>0</v>
      </c>
      <c r="R765" s="723">
        <f t="shared" si="399"/>
        <v>0</v>
      </c>
      <c r="S765" s="719">
        <f t="shared" si="399"/>
        <v>0</v>
      </c>
      <c r="T765" s="719">
        <f t="shared" si="399"/>
        <v>0</v>
      </c>
      <c r="U765" s="719">
        <f t="shared" si="399"/>
        <v>0</v>
      </c>
      <c r="V765" s="721">
        <f t="shared" si="399"/>
        <v>0</v>
      </c>
      <c r="W765" s="723">
        <f>SUM(W748:W764)</f>
        <v>0</v>
      </c>
      <c r="X765" s="742">
        <f>SUM(X748:X764)</f>
        <v>0</v>
      </c>
      <c r="Y765" s="743">
        <f>SUM(Y748:Y764)</f>
        <v>0</v>
      </c>
      <c r="Z765" s="729">
        <f>SUM(Z748:Z764)</f>
        <v>0</v>
      </c>
      <c r="AA765" s="731">
        <f>SUM(AA748:AA764)</f>
        <v>0</v>
      </c>
      <c r="AB765" s="732" t="e">
        <f>+AA765/Q765</f>
        <v>#DIV/0!</v>
      </c>
    </row>
    <row r="766" spans="2:30" s="175" customFormat="1" ht="12" customHeight="1" thickBot="1" x14ac:dyDescent="0.3">
      <c r="B766" s="739"/>
      <c r="C766" s="740"/>
      <c r="D766" s="740"/>
      <c r="E766" s="740"/>
      <c r="F766" s="740"/>
      <c r="G766" s="740"/>
      <c r="H766" s="740"/>
      <c r="I766" s="740"/>
      <c r="J766" s="740"/>
      <c r="K766" s="740"/>
      <c r="L766" s="740"/>
      <c r="M766" s="740"/>
      <c r="N766" s="741"/>
      <c r="O766" s="724"/>
      <c r="P766" s="720"/>
      <c r="Q766" s="722"/>
      <c r="R766" s="724"/>
      <c r="S766" s="720"/>
      <c r="T766" s="720"/>
      <c r="U766" s="720"/>
      <c r="V766" s="722"/>
      <c r="W766" s="724"/>
      <c r="X766" s="720"/>
      <c r="Y766" s="722"/>
      <c r="Z766" s="730"/>
      <c r="AA766" s="720"/>
      <c r="AB766" s="733"/>
    </row>
    <row r="767" spans="2:30" s="175" customFormat="1" ht="12" customHeight="1" thickBot="1" x14ac:dyDescent="0.3">
      <c r="B767" s="196"/>
      <c r="C767" s="196"/>
      <c r="D767" s="196"/>
      <c r="E767" s="196"/>
      <c r="F767" s="196"/>
      <c r="G767" s="196"/>
      <c r="H767" s="196"/>
      <c r="I767" s="183"/>
      <c r="J767" s="183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  <c r="AB767" s="221"/>
    </row>
    <row r="768" spans="2:30" s="175" customFormat="1" ht="12" customHeight="1" x14ac:dyDescent="0.25">
      <c r="B768" s="746" t="s">
        <v>114</v>
      </c>
      <c r="C768" s="747"/>
      <c r="D768" s="747"/>
      <c r="E768" s="747"/>
      <c r="F768" s="747"/>
      <c r="G768" s="747"/>
      <c r="H768" s="747"/>
      <c r="I768" s="747"/>
      <c r="J768" s="747"/>
      <c r="K768" s="747"/>
      <c r="L768" s="747"/>
      <c r="M768" s="747"/>
      <c r="N768" s="748"/>
      <c r="O768" s="752">
        <f>+O765+O737</f>
        <v>5318253.9000000004</v>
      </c>
      <c r="P768" s="752"/>
      <c r="Q768" s="752">
        <f t="shared" ref="Q768:W768" si="400">+Q765+Q737</f>
        <v>2417.3881363636369</v>
      </c>
      <c r="R768" s="752">
        <f t="shared" si="400"/>
        <v>4531194.2</v>
      </c>
      <c r="S768" s="752">
        <f t="shared" si="400"/>
        <v>623885.19999999995</v>
      </c>
      <c r="T768" s="752">
        <f t="shared" si="400"/>
        <v>20996</v>
      </c>
      <c r="U768" s="752">
        <f t="shared" si="400"/>
        <v>0</v>
      </c>
      <c r="V768" s="752">
        <f t="shared" si="400"/>
        <v>103562.6</v>
      </c>
      <c r="W768" s="752">
        <f t="shared" si="400"/>
        <v>5279638</v>
      </c>
      <c r="X768" s="754"/>
      <c r="Y768" s="756"/>
      <c r="Z768" s="754"/>
      <c r="AA768" s="756">
        <f>+AA765</f>
        <v>0</v>
      </c>
      <c r="AB768" s="757">
        <f>+AA768/Q768</f>
        <v>0</v>
      </c>
    </row>
    <row r="769" spans="2:30" s="175" customFormat="1" ht="12" customHeight="1" thickBot="1" x14ac:dyDescent="0.3">
      <c r="B769" s="749"/>
      <c r="C769" s="750"/>
      <c r="D769" s="750"/>
      <c r="E769" s="750"/>
      <c r="F769" s="750"/>
      <c r="G769" s="750"/>
      <c r="H769" s="750"/>
      <c r="I769" s="750"/>
      <c r="J769" s="750"/>
      <c r="K769" s="750"/>
      <c r="L769" s="750"/>
      <c r="M769" s="750"/>
      <c r="N769" s="751"/>
      <c r="O769" s="753"/>
      <c r="P769" s="753"/>
      <c r="Q769" s="753"/>
      <c r="R769" s="753"/>
      <c r="S769" s="753"/>
      <c r="T769" s="753"/>
      <c r="U769" s="753"/>
      <c r="V769" s="753"/>
      <c r="W769" s="753"/>
      <c r="X769" s="755"/>
      <c r="Y769" s="755"/>
      <c r="Z769" s="755"/>
      <c r="AA769" s="755"/>
      <c r="AB769" s="758"/>
    </row>
    <row r="771" spans="2:30" ht="13.5" thickBot="1" x14ac:dyDescent="0.25"/>
    <row r="772" spans="2:30" s="175" customFormat="1" ht="12" customHeight="1" x14ac:dyDescent="0.25">
      <c r="B772" s="760" t="s">
        <v>31</v>
      </c>
      <c r="C772" s="761"/>
      <c r="D772" s="761"/>
      <c r="E772" s="761"/>
      <c r="F772" s="761"/>
      <c r="G772" s="259" t="s">
        <v>30</v>
      </c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764" t="s">
        <v>29</v>
      </c>
      <c r="U772" s="765"/>
      <c r="V772" s="765"/>
      <c r="W772" s="765"/>
      <c r="X772" s="765"/>
      <c r="Y772" s="766"/>
      <c r="Z772" s="704" t="s">
        <v>39</v>
      </c>
      <c r="AA772" s="705"/>
      <c r="AB772" s="706"/>
    </row>
    <row r="773" spans="2:30" s="175" customFormat="1" ht="12" customHeight="1" x14ac:dyDescent="0.2">
      <c r="B773" s="762"/>
      <c r="C773" s="763"/>
      <c r="D773" s="763"/>
      <c r="E773" s="763"/>
      <c r="F773" s="763"/>
      <c r="G773" s="767" t="s">
        <v>25</v>
      </c>
      <c r="H773" s="768"/>
      <c r="I773" s="768"/>
      <c r="J773" s="768"/>
      <c r="K773" s="768"/>
      <c r="L773" s="768"/>
      <c r="M773" s="768"/>
      <c r="N773" s="768"/>
      <c r="O773" s="768"/>
      <c r="P773" s="768"/>
      <c r="Q773" s="768"/>
      <c r="R773" s="768"/>
      <c r="S773" s="769"/>
      <c r="T773" s="773"/>
      <c r="U773" s="774"/>
      <c r="V773" s="774"/>
      <c r="W773" s="774"/>
      <c r="X773" s="774"/>
      <c r="Y773" s="775"/>
      <c r="Z773" s="707" t="s">
        <v>40</v>
      </c>
      <c r="AA773" s="708"/>
      <c r="AB773" s="709"/>
      <c r="AD773" s="182"/>
    </row>
    <row r="774" spans="2:30" s="175" customFormat="1" ht="12" customHeight="1" thickBot="1" x14ac:dyDescent="0.25">
      <c r="B774" s="779" t="s">
        <v>28</v>
      </c>
      <c r="C774" s="780"/>
      <c r="D774" s="780"/>
      <c r="E774" s="780"/>
      <c r="F774" s="780"/>
      <c r="G774" s="770"/>
      <c r="H774" s="771"/>
      <c r="I774" s="771"/>
      <c r="J774" s="771"/>
      <c r="K774" s="771"/>
      <c r="L774" s="771"/>
      <c r="M774" s="771"/>
      <c r="N774" s="771"/>
      <c r="O774" s="771"/>
      <c r="P774" s="771"/>
      <c r="Q774" s="771"/>
      <c r="R774" s="771"/>
      <c r="S774" s="772"/>
      <c r="T774" s="776"/>
      <c r="U774" s="777"/>
      <c r="V774" s="777"/>
      <c r="W774" s="777"/>
      <c r="X774" s="777"/>
      <c r="Y774" s="778"/>
      <c r="Z774" s="710"/>
      <c r="AA774" s="711"/>
      <c r="AB774" s="712"/>
      <c r="AD774" s="182"/>
    </row>
    <row r="775" spans="2:30" s="175" customFormat="1" ht="12" customHeight="1" thickBot="1" x14ac:dyDescent="0.25"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4"/>
      <c r="S775" s="185"/>
      <c r="T775" s="186"/>
      <c r="U775" s="187"/>
      <c r="V775" s="188"/>
      <c r="W775" s="188"/>
      <c r="X775" s="183"/>
      <c r="Y775" s="183"/>
      <c r="Z775" s="183"/>
      <c r="AA775" s="183"/>
      <c r="AB775" s="183"/>
      <c r="AD775" s="182"/>
    </row>
    <row r="776" spans="2:30" s="175" customFormat="1" ht="12" customHeight="1" thickBot="1" x14ac:dyDescent="0.25">
      <c r="B776" s="781" t="s">
        <v>27</v>
      </c>
      <c r="C776" s="782"/>
      <c r="D776" s="782"/>
      <c r="E776" s="783"/>
      <c r="F776" s="322" t="s">
        <v>26</v>
      </c>
      <c r="G776" s="713" t="s">
        <v>44</v>
      </c>
      <c r="H776" s="714"/>
      <c r="I776" s="714"/>
      <c r="J776" s="714"/>
      <c r="K776" s="714"/>
      <c r="L776" s="714"/>
      <c r="M776" s="713" t="s">
        <v>106</v>
      </c>
      <c r="N776" s="715"/>
      <c r="O776" s="713" t="s">
        <v>110</v>
      </c>
      <c r="P776" s="714"/>
      <c r="Q776" s="715"/>
      <c r="R776" s="784" t="s">
        <v>108</v>
      </c>
      <c r="S776" s="785"/>
      <c r="T776" s="785"/>
      <c r="U776" s="785"/>
      <c r="V776" s="785"/>
      <c r="W776" s="785"/>
      <c r="X776" s="785"/>
      <c r="Y776" s="786"/>
      <c r="Z776" s="713" t="s">
        <v>23</v>
      </c>
      <c r="AA776" s="714"/>
      <c r="AB776" s="715"/>
      <c r="AD776" s="182"/>
    </row>
    <row r="777" spans="2:30" s="175" customFormat="1" ht="12" customHeight="1" thickBot="1" x14ac:dyDescent="0.25">
      <c r="B777" s="189" t="s">
        <v>13</v>
      </c>
      <c r="C777" s="190" t="s">
        <v>22</v>
      </c>
      <c r="D777" s="191" t="s">
        <v>22</v>
      </c>
      <c r="E777" s="190" t="s">
        <v>21</v>
      </c>
      <c r="F777" s="198" t="s">
        <v>20</v>
      </c>
      <c r="G777" s="716"/>
      <c r="H777" s="717"/>
      <c r="I777" s="717"/>
      <c r="J777" s="717"/>
      <c r="K777" s="717"/>
      <c r="L777" s="717"/>
      <c r="M777" s="716" t="s">
        <v>107</v>
      </c>
      <c r="N777" s="718"/>
      <c r="O777" s="716" t="s">
        <v>111</v>
      </c>
      <c r="P777" s="717"/>
      <c r="Q777" s="718"/>
      <c r="R777" s="787" t="s">
        <v>112</v>
      </c>
      <c r="S777" s="788"/>
      <c r="T777" s="788"/>
      <c r="U777" s="788"/>
      <c r="V777" s="789"/>
      <c r="W777" s="790" t="s">
        <v>109</v>
      </c>
      <c r="X777" s="791"/>
      <c r="Y777" s="792"/>
      <c r="Z777" s="716" t="s">
        <v>17</v>
      </c>
      <c r="AA777" s="717"/>
      <c r="AB777" s="718"/>
      <c r="AD777" s="182"/>
    </row>
    <row r="778" spans="2:30" s="175" customFormat="1" ht="12" customHeight="1" thickBot="1" x14ac:dyDescent="0.25">
      <c r="B778" s="189">
        <v>2021</v>
      </c>
      <c r="C778" s="199" t="s">
        <v>16</v>
      </c>
      <c r="D778" s="200" t="s">
        <v>15</v>
      </c>
      <c r="E778" s="190" t="s">
        <v>14</v>
      </c>
      <c r="F778" s="238" t="s">
        <v>14</v>
      </c>
      <c r="G778" s="734" t="s">
        <v>33</v>
      </c>
      <c r="H778" s="734"/>
      <c r="I778" s="734" t="s">
        <v>12</v>
      </c>
      <c r="J778" s="734"/>
      <c r="K778" s="734" t="s">
        <v>11</v>
      </c>
      <c r="L778" s="735"/>
      <c r="M778" s="321" t="s">
        <v>41</v>
      </c>
      <c r="N778" s="239" t="s">
        <v>9</v>
      </c>
      <c r="O778" s="192" t="s">
        <v>37</v>
      </c>
      <c r="P778" s="240" t="s">
        <v>8</v>
      </c>
      <c r="Q778" s="193" t="s">
        <v>7</v>
      </c>
      <c r="R778" s="192" t="s">
        <v>99</v>
      </c>
      <c r="S778" s="241" t="s">
        <v>100</v>
      </c>
      <c r="T778" s="241" t="s">
        <v>48</v>
      </c>
      <c r="U778" s="241" t="s">
        <v>104</v>
      </c>
      <c r="V778" s="239" t="s">
        <v>101</v>
      </c>
      <c r="W778" s="238" t="s">
        <v>37</v>
      </c>
      <c r="X778" s="319" t="s">
        <v>8</v>
      </c>
      <c r="Y778" s="242" t="s">
        <v>7</v>
      </c>
      <c r="Z778" s="238" t="s">
        <v>8</v>
      </c>
      <c r="AA778" s="319" t="s">
        <v>7</v>
      </c>
      <c r="AB778" s="242" t="s">
        <v>6</v>
      </c>
      <c r="AD778" s="182"/>
    </row>
    <row r="779" spans="2:30" s="175" customFormat="1" ht="12" customHeight="1" x14ac:dyDescent="0.2">
      <c r="B779" s="194"/>
      <c r="C779" s="202"/>
      <c r="D779" s="202"/>
      <c r="E779" s="203"/>
      <c r="F779" s="320"/>
      <c r="G779" s="701"/>
      <c r="H779" s="701"/>
      <c r="I779" s="701"/>
      <c r="J779" s="701"/>
      <c r="K779" s="702"/>
      <c r="L779" s="703"/>
      <c r="M779" s="230"/>
      <c r="N779" s="231"/>
      <c r="O779" s="326"/>
      <c r="P779" s="219">
        <f t="shared" ref="P779:P795" si="401">+O779/2.2</f>
        <v>0</v>
      </c>
      <c r="Q779" s="233">
        <f>+P779/1000</f>
        <v>0</v>
      </c>
      <c r="R779" s="232"/>
      <c r="S779" s="234"/>
      <c r="T779" s="234"/>
      <c r="U779" s="234"/>
      <c r="V779" s="235"/>
      <c r="W779" s="243">
        <f t="shared" ref="W779:W795" si="402">+V779+U779+T779+S779+R779</f>
        <v>0</v>
      </c>
      <c r="X779" s="207">
        <f t="shared" ref="X779:X795" si="403">+W779/2.2</f>
        <v>0</v>
      </c>
      <c r="Y779" s="233">
        <f t="shared" ref="Y779:Y795" si="404">+X779/1000</f>
        <v>0</v>
      </c>
      <c r="Z779" s="236">
        <f t="shared" ref="Z779:Z795" si="405">+X779-P779</f>
        <v>0</v>
      </c>
      <c r="AA779" s="220">
        <f t="shared" ref="AA779:AA795" si="406">+Y779-Q779</f>
        <v>0</v>
      </c>
      <c r="AB779" s="237" t="e">
        <f t="shared" ref="AB779:AB794" si="407">+AA779/Q779</f>
        <v>#DIV/0!</v>
      </c>
      <c r="AD779" s="182"/>
    </row>
    <row r="780" spans="2:30" s="175" customFormat="1" ht="12" customHeight="1" x14ac:dyDescent="0.2">
      <c r="B780" s="194"/>
      <c r="C780" s="195"/>
      <c r="D780" s="195"/>
      <c r="E780" s="258"/>
      <c r="F780" s="317"/>
      <c r="G780" s="701"/>
      <c r="H780" s="701"/>
      <c r="I780" s="701"/>
      <c r="J780" s="701"/>
      <c r="K780" s="702"/>
      <c r="L780" s="703"/>
      <c r="M780" s="212"/>
      <c r="N780" s="213"/>
      <c r="O780" s="327"/>
      <c r="P780" s="207">
        <f t="shared" si="401"/>
        <v>0</v>
      </c>
      <c r="Q780" s="208">
        <f>+P780/1000</f>
        <v>0</v>
      </c>
      <c r="R780" s="204"/>
      <c r="S780" s="205"/>
      <c r="T780" s="205"/>
      <c r="U780" s="205"/>
      <c r="V780" s="206"/>
      <c r="W780" s="244">
        <f t="shared" si="402"/>
        <v>0</v>
      </c>
      <c r="X780" s="207">
        <f t="shared" si="403"/>
        <v>0</v>
      </c>
      <c r="Y780" s="208">
        <f t="shared" si="404"/>
        <v>0</v>
      </c>
      <c r="Z780" s="209">
        <f t="shared" si="405"/>
        <v>0</v>
      </c>
      <c r="AA780" s="210">
        <f t="shared" si="406"/>
        <v>0</v>
      </c>
      <c r="AB780" s="211" t="e">
        <f t="shared" si="407"/>
        <v>#DIV/0!</v>
      </c>
      <c r="AD780" s="182"/>
    </row>
    <row r="781" spans="2:30" s="175" customFormat="1" ht="12" customHeight="1" x14ac:dyDescent="0.2">
      <c r="B781" s="194"/>
      <c r="C781" s="195"/>
      <c r="D781" s="195"/>
      <c r="E781" s="258"/>
      <c r="F781" s="317"/>
      <c r="G781" s="701"/>
      <c r="H781" s="701"/>
      <c r="I781" s="701"/>
      <c r="J781" s="701"/>
      <c r="K781" s="702"/>
      <c r="L781" s="703"/>
      <c r="M781" s="212"/>
      <c r="N781" s="213"/>
      <c r="O781" s="327"/>
      <c r="P781" s="207">
        <f t="shared" si="401"/>
        <v>0</v>
      </c>
      <c r="Q781" s="208">
        <f>+P781/1000</f>
        <v>0</v>
      </c>
      <c r="R781" s="204"/>
      <c r="S781" s="205"/>
      <c r="T781" s="205"/>
      <c r="U781" s="205"/>
      <c r="V781" s="206"/>
      <c r="W781" s="244">
        <f t="shared" si="402"/>
        <v>0</v>
      </c>
      <c r="X781" s="207">
        <f t="shared" si="403"/>
        <v>0</v>
      </c>
      <c r="Y781" s="208">
        <f t="shared" si="404"/>
        <v>0</v>
      </c>
      <c r="Z781" s="209">
        <f t="shared" si="405"/>
        <v>0</v>
      </c>
      <c r="AA781" s="210">
        <f t="shared" si="406"/>
        <v>0</v>
      </c>
      <c r="AB781" s="211" t="e">
        <f t="shared" si="407"/>
        <v>#DIV/0!</v>
      </c>
      <c r="AD781" s="182"/>
    </row>
    <row r="782" spans="2:30" s="175" customFormat="1" ht="12" customHeight="1" x14ac:dyDescent="0.2">
      <c r="B782" s="194"/>
      <c r="C782" s="195"/>
      <c r="D782" s="195"/>
      <c r="E782" s="258"/>
      <c r="F782" s="317"/>
      <c r="G782" s="701"/>
      <c r="H782" s="701"/>
      <c r="I782" s="701"/>
      <c r="J782" s="701"/>
      <c r="K782" s="702"/>
      <c r="L782" s="703"/>
      <c r="M782" s="212"/>
      <c r="N782" s="213"/>
      <c r="O782" s="327"/>
      <c r="P782" s="207">
        <f t="shared" si="401"/>
        <v>0</v>
      </c>
      <c r="Q782" s="208">
        <f>+P782/1000</f>
        <v>0</v>
      </c>
      <c r="R782" s="204"/>
      <c r="S782" s="205"/>
      <c r="T782" s="205"/>
      <c r="U782" s="205"/>
      <c r="V782" s="206"/>
      <c r="W782" s="244">
        <f t="shared" si="402"/>
        <v>0</v>
      </c>
      <c r="X782" s="207">
        <f t="shared" si="403"/>
        <v>0</v>
      </c>
      <c r="Y782" s="208">
        <f t="shared" si="404"/>
        <v>0</v>
      </c>
      <c r="Z782" s="209">
        <f t="shared" si="405"/>
        <v>0</v>
      </c>
      <c r="AA782" s="210">
        <f t="shared" si="406"/>
        <v>0</v>
      </c>
      <c r="AB782" s="211" t="e">
        <f t="shared" si="407"/>
        <v>#DIV/0!</v>
      </c>
      <c r="AD782" s="182"/>
    </row>
    <row r="783" spans="2:30" s="175" customFormat="1" ht="12" customHeight="1" x14ac:dyDescent="0.2">
      <c r="B783" s="194"/>
      <c r="C783" s="195"/>
      <c r="D783" s="195"/>
      <c r="E783" s="258"/>
      <c r="F783" s="317"/>
      <c r="G783" s="701"/>
      <c r="H783" s="701"/>
      <c r="I783" s="701"/>
      <c r="J783" s="701"/>
      <c r="K783" s="702"/>
      <c r="L783" s="703"/>
      <c r="M783" s="212"/>
      <c r="N783" s="213"/>
      <c r="O783" s="327"/>
      <c r="P783" s="207">
        <f t="shared" si="401"/>
        <v>0</v>
      </c>
      <c r="Q783" s="208">
        <f t="shared" ref="Q783:Q795" si="408">+P783/1000</f>
        <v>0</v>
      </c>
      <c r="R783" s="204"/>
      <c r="S783" s="205"/>
      <c r="T783" s="205"/>
      <c r="U783" s="205"/>
      <c r="V783" s="206"/>
      <c r="W783" s="244">
        <f t="shared" si="402"/>
        <v>0</v>
      </c>
      <c r="X783" s="207">
        <f t="shared" si="403"/>
        <v>0</v>
      </c>
      <c r="Y783" s="208">
        <f t="shared" si="404"/>
        <v>0</v>
      </c>
      <c r="Z783" s="209">
        <f t="shared" si="405"/>
        <v>0</v>
      </c>
      <c r="AA783" s="210">
        <f t="shared" si="406"/>
        <v>0</v>
      </c>
      <c r="AB783" s="211" t="e">
        <f t="shared" si="407"/>
        <v>#DIV/0!</v>
      </c>
      <c r="AD783" s="182"/>
    </row>
    <row r="784" spans="2:30" s="175" customFormat="1" ht="12" customHeight="1" x14ac:dyDescent="0.2">
      <c r="B784" s="194"/>
      <c r="C784" s="195"/>
      <c r="D784" s="195"/>
      <c r="E784" s="258"/>
      <c r="F784" s="317"/>
      <c r="G784" s="701"/>
      <c r="H784" s="701"/>
      <c r="I784" s="701"/>
      <c r="J784" s="701"/>
      <c r="K784" s="702"/>
      <c r="L784" s="703"/>
      <c r="M784" s="212"/>
      <c r="N784" s="213"/>
      <c r="O784" s="204"/>
      <c r="P784" s="207">
        <f t="shared" si="401"/>
        <v>0</v>
      </c>
      <c r="Q784" s="208">
        <f t="shared" si="408"/>
        <v>0</v>
      </c>
      <c r="R784" s="204"/>
      <c r="S784" s="205"/>
      <c r="T784" s="205"/>
      <c r="U784" s="205"/>
      <c r="V784" s="206"/>
      <c r="W784" s="244">
        <f t="shared" si="402"/>
        <v>0</v>
      </c>
      <c r="X784" s="207">
        <f t="shared" si="403"/>
        <v>0</v>
      </c>
      <c r="Y784" s="208">
        <f t="shared" si="404"/>
        <v>0</v>
      </c>
      <c r="Z784" s="209">
        <f t="shared" si="405"/>
        <v>0</v>
      </c>
      <c r="AA784" s="210">
        <f t="shared" si="406"/>
        <v>0</v>
      </c>
      <c r="AB784" s="211" t="e">
        <f t="shared" si="407"/>
        <v>#DIV/0!</v>
      </c>
      <c r="AD784" s="182"/>
    </row>
    <row r="785" spans="2:30" s="175" customFormat="1" ht="12" customHeight="1" x14ac:dyDescent="0.2">
      <c r="B785" s="194"/>
      <c r="C785" s="195"/>
      <c r="D785" s="195"/>
      <c r="E785" s="258"/>
      <c r="F785" s="317"/>
      <c r="G785" s="701"/>
      <c r="H785" s="701"/>
      <c r="I785" s="701"/>
      <c r="J785" s="701"/>
      <c r="K785" s="702"/>
      <c r="L785" s="703"/>
      <c r="M785" s="212"/>
      <c r="N785" s="213"/>
      <c r="O785" s="204"/>
      <c r="P785" s="207">
        <f t="shared" si="401"/>
        <v>0</v>
      </c>
      <c r="Q785" s="208">
        <f t="shared" si="408"/>
        <v>0</v>
      </c>
      <c r="R785" s="204"/>
      <c r="S785" s="205"/>
      <c r="T785" s="205"/>
      <c r="U785" s="205"/>
      <c r="V785" s="206"/>
      <c r="W785" s="244">
        <f t="shared" si="402"/>
        <v>0</v>
      </c>
      <c r="X785" s="207">
        <f t="shared" si="403"/>
        <v>0</v>
      </c>
      <c r="Y785" s="208">
        <f t="shared" si="404"/>
        <v>0</v>
      </c>
      <c r="Z785" s="209">
        <f t="shared" si="405"/>
        <v>0</v>
      </c>
      <c r="AA785" s="210">
        <f t="shared" si="406"/>
        <v>0</v>
      </c>
      <c r="AB785" s="211" t="e">
        <f t="shared" si="407"/>
        <v>#DIV/0!</v>
      </c>
      <c r="AD785" s="182"/>
    </row>
    <row r="786" spans="2:30" s="175" customFormat="1" ht="12" customHeight="1" x14ac:dyDescent="0.2">
      <c r="B786" s="194"/>
      <c r="C786" s="195"/>
      <c r="D786" s="195"/>
      <c r="E786" s="258"/>
      <c r="F786" s="317"/>
      <c r="G786" s="701"/>
      <c r="H786" s="701"/>
      <c r="I786" s="701"/>
      <c r="J786" s="701"/>
      <c r="K786" s="702"/>
      <c r="L786" s="703"/>
      <c r="M786" s="212"/>
      <c r="N786" s="213"/>
      <c r="O786" s="204"/>
      <c r="P786" s="207">
        <f t="shared" si="401"/>
        <v>0</v>
      </c>
      <c r="Q786" s="208">
        <f t="shared" si="408"/>
        <v>0</v>
      </c>
      <c r="R786" s="204"/>
      <c r="S786" s="205"/>
      <c r="T786" s="205"/>
      <c r="U786" s="205"/>
      <c r="V786" s="206"/>
      <c r="W786" s="244">
        <f t="shared" si="402"/>
        <v>0</v>
      </c>
      <c r="X786" s="207">
        <f t="shared" si="403"/>
        <v>0</v>
      </c>
      <c r="Y786" s="208">
        <f t="shared" si="404"/>
        <v>0</v>
      </c>
      <c r="Z786" s="209">
        <f t="shared" si="405"/>
        <v>0</v>
      </c>
      <c r="AA786" s="210">
        <f t="shared" si="406"/>
        <v>0</v>
      </c>
      <c r="AB786" s="211" t="e">
        <f t="shared" si="407"/>
        <v>#DIV/0!</v>
      </c>
      <c r="AD786" s="182"/>
    </row>
    <row r="787" spans="2:30" s="175" customFormat="1" ht="12" customHeight="1" x14ac:dyDescent="0.2">
      <c r="B787" s="194"/>
      <c r="C787" s="195"/>
      <c r="D787" s="195"/>
      <c r="E787" s="258"/>
      <c r="F787" s="317"/>
      <c r="G787" s="701"/>
      <c r="H787" s="701"/>
      <c r="I787" s="701"/>
      <c r="J787" s="701"/>
      <c r="K787" s="702"/>
      <c r="L787" s="703"/>
      <c r="M787" s="212"/>
      <c r="N787" s="213"/>
      <c r="O787" s="204"/>
      <c r="P787" s="207">
        <f t="shared" si="401"/>
        <v>0</v>
      </c>
      <c r="Q787" s="208">
        <f t="shared" si="408"/>
        <v>0</v>
      </c>
      <c r="R787" s="204"/>
      <c r="S787" s="205"/>
      <c r="T787" s="205"/>
      <c r="U787" s="205"/>
      <c r="V787" s="206"/>
      <c r="W787" s="244">
        <f t="shared" si="402"/>
        <v>0</v>
      </c>
      <c r="X787" s="207">
        <f t="shared" si="403"/>
        <v>0</v>
      </c>
      <c r="Y787" s="208">
        <f t="shared" si="404"/>
        <v>0</v>
      </c>
      <c r="Z787" s="209">
        <f t="shared" si="405"/>
        <v>0</v>
      </c>
      <c r="AA787" s="210">
        <f t="shared" si="406"/>
        <v>0</v>
      </c>
      <c r="AB787" s="211" t="e">
        <f t="shared" si="407"/>
        <v>#DIV/0!</v>
      </c>
      <c r="AD787" s="182"/>
    </row>
    <row r="788" spans="2:30" s="175" customFormat="1" ht="12" customHeight="1" x14ac:dyDescent="0.2">
      <c r="B788" s="194"/>
      <c r="C788" s="195"/>
      <c r="D788" s="195"/>
      <c r="E788" s="258"/>
      <c r="F788" s="317"/>
      <c r="G788" s="701"/>
      <c r="H788" s="701"/>
      <c r="I788" s="701"/>
      <c r="J788" s="701"/>
      <c r="K788" s="702"/>
      <c r="L788" s="703"/>
      <c r="M788" s="212"/>
      <c r="N788" s="213"/>
      <c r="O788" s="204"/>
      <c r="P788" s="207">
        <f t="shared" si="401"/>
        <v>0</v>
      </c>
      <c r="Q788" s="208">
        <f t="shared" si="408"/>
        <v>0</v>
      </c>
      <c r="R788" s="204"/>
      <c r="S788" s="205"/>
      <c r="T788" s="205"/>
      <c r="U788" s="205"/>
      <c r="V788" s="206"/>
      <c r="W788" s="244">
        <f t="shared" si="402"/>
        <v>0</v>
      </c>
      <c r="X788" s="207">
        <f t="shared" si="403"/>
        <v>0</v>
      </c>
      <c r="Y788" s="208">
        <f t="shared" si="404"/>
        <v>0</v>
      </c>
      <c r="Z788" s="209">
        <f t="shared" si="405"/>
        <v>0</v>
      </c>
      <c r="AA788" s="210">
        <f t="shared" si="406"/>
        <v>0</v>
      </c>
      <c r="AB788" s="211" t="e">
        <f t="shared" si="407"/>
        <v>#DIV/0!</v>
      </c>
      <c r="AD788" s="182"/>
    </row>
    <row r="789" spans="2:30" s="175" customFormat="1" ht="12" customHeight="1" x14ac:dyDescent="0.25">
      <c r="B789" s="194"/>
      <c r="C789" s="195"/>
      <c r="D789" s="195"/>
      <c r="E789" s="258"/>
      <c r="F789" s="317"/>
      <c r="G789" s="701"/>
      <c r="H789" s="701"/>
      <c r="I789" s="701"/>
      <c r="J789" s="701"/>
      <c r="K789" s="702"/>
      <c r="L789" s="703"/>
      <c r="M789" s="212"/>
      <c r="N789" s="213"/>
      <c r="O789" s="204"/>
      <c r="P789" s="207">
        <f t="shared" si="401"/>
        <v>0</v>
      </c>
      <c r="Q789" s="208">
        <f t="shared" si="408"/>
        <v>0</v>
      </c>
      <c r="R789" s="204"/>
      <c r="S789" s="205"/>
      <c r="T789" s="205"/>
      <c r="U789" s="205"/>
      <c r="V789" s="206"/>
      <c r="W789" s="204">
        <f t="shared" si="402"/>
        <v>0</v>
      </c>
      <c r="X789" s="207">
        <f t="shared" si="403"/>
        <v>0</v>
      </c>
      <c r="Y789" s="208">
        <f t="shared" si="404"/>
        <v>0</v>
      </c>
      <c r="Z789" s="209">
        <f t="shared" si="405"/>
        <v>0</v>
      </c>
      <c r="AA789" s="210">
        <f t="shared" si="406"/>
        <v>0</v>
      </c>
      <c r="AB789" s="211" t="e">
        <f t="shared" si="407"/>
        <v>#DIV/0!</v>
      </c>
    </row>
    <row r="790" spans="2:30" s="175" customFormat="1" ht="12" customHeight="1" x14ac:dyDescent="0.25">
      <c r="B790" s="194"/>
      <c r="C790" s="195"/>
      <c r="D790" s="195"/>
      <c r="E790" s="258"/>
      <c r="F790" s="317"/>
      <c r="G790" s="701"/>
      <c r="H790" s="701"/>
      <c r="I790" s="701"/>
      <c r="J790" s="701"/>
      <c r="K790" s="702"/>
      <c r="L790" s="703"/>
      <c r="M790" s="212"/>
      <c r="N790" s="213"/>
      <c r="O790" s="204"/>
      <c r="P790" s="207">
        <f t="shared" si="401"/>
        <v>0</v>
      </c>
      <c r="Q790" s="208">
        <f t="shared" si="408"/>
        <v>0</v>
      </c>
      <c r="R790" s="204"/>
      <c r="S790" s="205"/>
      <c r="T790" s="205"/>
      <c r="U790" s="205"/>
      <c r="V790" s="206"/>
      <c r="W790" s="204">
        <f t="shared" si="402"/>
        <v>0</v>
      </c>
      <c r="X790" s="207">
        <f t="shared" si="403"/>
        <v>0</v>
      </c>
      <c r="Y790" s="208">
        <f t="shared" si="404"/>
        <v>0</v>
      </c>
      <c r="Z790" s="209">
        <f t="shared" si="405"/>
        <v>0</v>
      </c>
      <c r="AA790" s="210">
        <f t="shared" si="406"/>
        <v>0</v>
      </c>
      <c r="AB790" s="211" t="e">
        <f t="shared" si="407"/>
        <v>#DIV/0!</v>
      </c>
    </row>
    <row r="791" spans="2:30" s="175" customFormat="1" ht="12" customHeight="1" x14ac:dyDescent="0.25">
      <c r="B791" s="194"/>
      <c r="C791" s="195"/>
      <c r="D791" s="195"/>
      <c r="E791" s="258"/>
      <c r="F791" s="317"/>
      <c r="G791" s="701"/>
      <c r="H791" s="701"/>
      <c r="I791" s="701"/>
      <c r="J791" s="701"/>
      <c r="K791" s="702"/>
      <c r="L791" s="703"/>
      <c r="M791" s="212"/>
      <c r="N791" s="213"/>
      <c r="O791" s="204"/>
      <c r="P791" s="207">
        <f t="shared" si="401"/>
        <v>0</v>
      </c>
      <c r="Q791" s="208">
        <f t="shared" si="408"/>
        <v>0</v>
      </c>
      <c r="R791" s="204"/>
      <c r="S791" s="205"/>
      <c r="T791" s="205"/>
      <c r="U791" s="205"/>
      <c r="V791" s="206"/>
      <c r="W791" s="204">
        <f t="shared" si="402"/>
        <v>0</v>
      </c>
      <c r="X791" s="207">
        <f t="shared" si="403"/>
        <v>0</v>
      </c>
      <c r="Y791" s="208">
        <f t="shared" si="404"/>
        <v>0</v>
      </c>
      <c r="Z791" s="209">
        <f t="shared" si="405"/>
        <v>0</v>
      </c>
      <c r="AA791" s="210">
        <f t="shared" si="406"/>
        <v>0</v>
      </c>
      <c r="AB791" s="211" t="e">
        <f t="shared" si="407"/>
        <v>#DIV/0!</v>
      </c>
    </row>
    <row r="792" spans="2:30" s="175" customFormat="1" ht="12" customHeight="1" x14ac:dyDescent="0.25">
      <c r="B792" s="194"/>
      <c r="C792" s="195"/>
      <c r="D792" s="195"/>
      <c r="E792" s="258"/>
      <c r="F792" s="317"/>
      <c r="G792" s="701"/>
      <c r="H792" s="701"/>
      <c r="I792" s="701"/>
      <c r="J792" s="701"/>
      <c r="K792" s="702"/>
      <c r="L792" s="703"/>
      <c r="M792" s="212"/>
      <c r="N792" s="213"/>
      <c r="O792" s="204"/>
      <c r="P792" s="207">
        <f t="shared" si="401"/>
        <v>0</v>
      </c>
      <c r="Q792" s="208">
        <f t="shared" si="408"/>
        <v>0</v>
      </c>
      <c r="R792" s="204"/>
      <c r="S792" s="205"/>
      <c r="T792" s="205"/>
      <c r="U792" s="205"/>
      <c r="V792" s="206"/>
      <c r="W792" s="204">
        <f t="shared" si="402"/>
        <v>0</v>
      </c>
      <c r="X792" s="207">
        <f t="shared" si="403"/>
        <v>0</v>
      </c>
      <c r="Y792" s="208">
        <f t="shared" si="404"/>
        <v>0</v>
      </c>
      <c r="Z792" s="209">
        <f t="shared" si="405"/>
        <v>0</v>
      </c>
      <c r="AA792" s="210">
        <f t="shared" si="406"/>
        <v>0</v>
      </c>
      <c r="AB792" s="211" t="e">
        <f t="shared" si="407"/>
        <v>#DIV/0!</v>
      </c>
    </row>
    <row r="793" spans="2:30" s="175" customFormat="1" ht="12" customHeight="1" x14ac:dyDescent="0.25">
      <c r="B793" s="194"/>
      <c r="C793" s="195"/>
      <c r="D793" s="195"/>
      <c r="E793" s="258"/>
      <c r="F793" s="317"/>
      <c r="G793" s="701"/>
      <c r="H793" s="701"/>
      <c r="I793" s="701"/>
      <c r="J793" s="701"/>
      <c r="K793" s="702"/>
      <c r="L793" s="703"/>
      <c r="M793" s="212"/>
      <c r="N793" s="213"/>
      <c r="O793" s="204"/>
      <c r="P793" s="207">
        <f t="shared" si="401"/>
        <v>0</v>
      </c>
      <c r="Q793" s="208">
        <f t="shared" si="408"/>
        <v>0</v>
      </c>
      <c r="R793" s="204"/>
      <c r="S793" s="205"/>
      <c r="T793" s="205"/>
      <c r="U793" s="205"/>
      <c r="V793" s="206"/>
      <c r="W793" s="204">
        <f t="shared" si="402"/>
        <v>0</v>
      </c>
      <c r="X793" s="207">
        <f t="shared" si="403"/>
        <v>0</v>
      </c>
      <c r="Y793" s="208">
        <f t="shared" si="404"/>
        <v>0</v>
      </c>
      <c r="Z793" s="209">
        <f t="shared" si="405"/>
        <v>0</v>
      </c>
      <c r="AA793" s="210">
        <f t="shared" si="406"/>
        <v>0</v>
      </c>
      <c r="AB793" s="211" t="e">
        <f t="shared" si="407"/>
        <v>#DIV/0!</v>
      </c>
    </row>
    <row r="794" spans="2:30" s="175" customFormat="1" ht="12" customHeight="1" x14ac:dyDescent="0.25">
      <c r="B794" s="194"/>
      <c r="C794" s="195"/>
      <c r="D794" s="195"/>
      <c r="E794" s="258"/>
      <c r="F794" s="317"/>
      <c r="G794" s="701"/>
      <c r="H794" s="701"/>
      <c r="I794" s="701"/>
      <c r="J794" s="701"/>
      <c r="K794" s="702"/>
      <c r="L794" s="703"/>
      <c r="M794" s="212"/>
      <c r="N794" s="213"/>
      <c r="O794" s="204"/>
      <c r="P794" s="207">
        <f t="shared" si="401"/>
        <v>0</v>
      </c>
      <c r="Q794" s="208">
        <f t="shared" si="408"/>
        <v>0</v>
      </c>
      <c r="R794" s="204"/>
      <c r="S794" s="205"/>
      <c r="T794" s="205"/>
      <c r="U794" s="205"/>
      <c r="V794" s="206"/>
      <c r="W794" s="204">
        <f t="shared" si="402"/>
        <v>0</v>
      </c>
      <c r="X794" s="207">
        <f t="shared" si="403"/>
        <v>0</v>
      </c>
      <c r="Y794" s="208">
        <f t="shared" si="404"/>
        <v>0</v>
      </c>
      <c r="Z794" s="209">
        <f t="shared" si="405"/>
        <v>0</v>
      </c>
      <c r="AA794" s="210">
        <f t="shared" si="406"/>
        <v>0</v>
      </c>
      <c r="AB794" s="211" t="e">
        <f t="shared" si="407"/>
        <v>#DIV/0!</v>
      </c>
    </row>
    <row r="795" spans="2:30" s="175" customFormat="1" ht="12" customHeight="1" thickBot="1" x14ac:dyDescent="0.3">
      <c r="B795" s="214"/>
      <c r="C795" s="215"/>
      <c r="D795" s="215"/>
      <c r="E795" s="216"/>
      <c r="F795" s="318"/>
      <c r="G795" s="759"/>
      <c r="H795" s="759"/>
      <c r="I795" s="759"/>
      <c r="J795" s="759"/>
      <c r="K795" s="744"/>
      <c r="L795" s="745"/>
      <c r="M795" s="217"/>
      <c r="N795" s="218"/>
      <c r="O795" s="222"/>
      <c r="P795" s="223">
        <f t="shared" si="401"/>
        <v>0</v>
      </c>
      <c r="Q795" s="224">
        <f t="shared" si="408"/>
        <v>0</v>
      </c>
      <c r="R795" s="222"/>
      <c r="S795" s="225"/>
      <c r="T795" s="225"/>
      <c r="U795" s="225"/>
      <c r="V795" s="226"/>
      <c r="W795" s="222">
        <f t="shared" si="402"/>
        <v>0</v>
      </c>
      <c r="X795" s="207">
        <f t="shared" si="403"/>
        <v>0</v>
      </c>
      <c r="Y795" s="224">
        <f t="shared" si="404"/>
        <v>0</v>
      </c>
      <c r="Z795" s="227">
        <f t="shared" si="405"/>
        <v>0</v>
      </c>
      <c r="AA795" s="228">
        <f t="shared" si="406"/>
        <v>0</v>
      </c>
      <c r="AB795" s="229" t="e">
        <f>+AA795/Q795</f>
        <v>#DIV/0!</v>
      </c>
    </row>
    <row r="796" spans="2:30" s="175" customFormat="1" ht="12" customHeight="1" x14ac:dyDescent="0.25">
      <c r="B796" s="736" t="s">
        <v>113</v>
      </c>
      <c r="C796" s="737"/>
      <c r="D796" s="737"/>
      <c r="E796" s="737"/>
      <c r="F796" s="737"/>
      <c r="G796" s="737"/>
      <c r="H796" s="737"/>
      <c r="I796" s="737"/>
      <c r="J796" s="737"/>
      <c r="K796" s="737"/>
      <c r="L796" s="737"/>
      <c r="M796" s="737"/>
      <c r="N796" s="738"/>
      <c r="O796" s="723">
        <f>SUM(O779:O795)</f>
        <v>0</v>
      </c>
      <c r="P796" s="742">
        <f>SUM(P779:P795)</f>
        <v>0</v>
      </c>
      <c r="Q796" s="721">
        <f t="shared" ref="Q796:V796" si="409">SUM(Q779:Q795)</f>
        <v>0</v>
      </c>
      <c r="R796" s="723">
        <f t="shared" si="409"/>
        <v>0</v>
      </c>
      <c r="S796" s="719">
        <f t="shared" si="409"/>
        <v>0</v>
      </c>
      <c r="T796" s="719">
        <f t="shared" si="409"/>
        <v>0</v>
      </c>
      <c r="U796" s="719">
        <f t="shared" si="409"/>
        <v>0</v>
      </c>
      <c r="V796" s="721">
        <f t="shared" si="409"/>
        <v>0</v>
      </c>
      <c r="W796" s="723">
        <f>SUM(W779:W795)</f>
        <v>0</v>
      </c>
      <c r="X796" s="742">
        <f>SUM(X779:X795)</f>
        <v>0</v>
      </c>
      <c r="Y796" s="743">
        <f>SUM(Y779:Y795)</f>
        <v>0</v>
      </c>
      <c r="Z796" s="729">
        <f>SUM(Z779:Z795)</f>
        <v>0</v>
      </c>
      <c r="AA796" s="731">
        <f>SUM(AA779:AA795)</f>
        <v>0</v>
      </c>
      <c r="AB796" s="732" t="e">
        <f>+AA796/Q796</f>
        <v>#DIV/0!</v>
      </c>
    </row>
    <row r="797" spans="2:30" s="175" customFormat="1" ht="12" customHeight="1" thickBot="1" x14ac:dyDescent="0.3">
      <c r="B797" s="739"/>
      <c r="C797" s="740"/>
      <c r="D797" s="740"/>
      <c r="E797" s="740"/>
      <c r="F797" s="740"/>
      <c r="G797" s="740"/>
      <c r="H797" s="740"/>
      <c r="I797" s="740"/>
      <c r="J797" s="740"/>
      <c r="K797" s="740"/>
      <c r="L797" s="740"/>
      <c r="M797" s="740"/>
      <c r="N797" s="741"/>
      <c r="O797" s="724"/>
      <c r="P797" s="720"/>
      <c r="Q797" s="722"/>
      <c r="R797" s="724"/>
      <c r="S797" s="720"/>
      <c r="T797" s="720"/>
      <c r="U797" s="720"/>
      <c r="V797" s="722"/>
      <c r="W797" s="724"/>
      <c r="X797" s="720"/>
      <c r="Y797" s="722"/>
      <c r="Z797" s="730"/>
      <c r="AA797" s="720"/>
      <c r="AB797" s="733"/>
    </row>
    <row r="798" spans="2:30" s="175" customFormat="1" ht="12" customHeight="1" thickBot="1" x14ac:dyDescent="0.3">
      <c r="B798" s="196"/>
      <c r="C798" s="196"/>
      <c r="D798" s="196"/>
      <c r="E798" s="196"/>
      <c r="F798" s="196"/>
      <c r="G798" s="196"/>
      <c r="H798" s="196"/>
      <c r="I798" s="183"/>
      <c r="J798" s="183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  <c r="AB798" s="221"/>
    </row>
    <row r="799" spans="2:30" s="175" customFormat="1" ht="12" customHeight="1" x14ac:dyDescent="0.25">
      <c r="B799" s="746" t="s">
        <v>114</v>
      </c>
      <c r="C799" s="747"/>
      <c r="D799" s="747"/>
      <c r="E799" s="747"/>
      <c r="F799" s="747"/>
      <c r="G799" s="747"/>
      <c r="H799" s="747"/>
      <c r="I799" s="747"/>
      <c r="J799" s="747"/>
      <c r="K799" s="747"/>
      <c r="L799" s="747"/>
      <c r="M799" s="747"/>
      <c r="N799" s="748"/>
      <c r="O799" s="752">
        <f>+O796+O768</f>
        <v>5318253.9000000004</v>
      </c>
      <c r="P799" s="752"/>
      <c r="Q799" s="752">
        <f t="shared" ref="Q799:W799" si="410">+Q796+Q768</f>
        <v>2417.3881363636369</v>
      </c>
      <c r="R799" s="752">
        <f t="shared" si="410"/>
        <v>4531194.2</v>
      </c>
      <c r="S799" s="752">
        <f t="shared" si="410"/>
        <v>623885.19999999995</v>
      </c>
      <c r="T799" s="752">
        <f t="shared" si="410"/>
        <v>20996</v>
      </c>
      <c r="U799" s="752">
        <f t="shared" si="410"/>
        <v>0</v>
      </c>
      <c r="V799" s="752">
        <f t="shared" si="410"/>
        <v>103562.6</v>
      </c>
      <c r="W799" s="752">
        <f t="shared" si="410"/>
        <v>5279638</v>
      </c>
      <c r="X799" s="754"/>
      <c r="Y799" s="756"/>
      <c r="Z799" s="754"/>
      <c r="AA799" s="756">
        <f>+AA796</f>
        <v>0</v>
      </c>
      <c r="AB799" s="757">
        <f>+AA799/Q799</f>
        <v>0</v>
      </c>
    </row>
    <row r="800" spans="2:30" s="175" customFormat="1" ht="12" customHeight="1" thickBot="1" x14ac:dyDescent="0.3">
      <c r="B800" s="749"/>
      <c r="C800" s="750"/>
      <c r="D800" s="750"/>
      <c r="E800" s="750"/>
      <c r="F800" s="750"/>
      <c r="G800" s="750"/>
      <c r="H800" s="750"/>
      <c r="I800" s="750"/>
      <c r="J800" s="750"/>
      <c r="K800" s="750"/>
      <c r="L800" s="750"/>
      <c r="M800" s="750"/>
      <c r="N800" s="751"/>
      <c r="O800" s="753"/>
      <c r="P800" s="753"/>
      <c r="Q800" s="753"/>
      <c r="R800" s="753"/>
      <c r="S800" s="753"/>
      <c r="T800" s="753"/>
      <c r="U800" s="753"/>
      <c r="V800" s="753"/>
      <c r="W800" s="753"/>
      <c r="X800" s="755"/>
      <c r="Y800" s="755"/>
      <c r="Z800" s="755"/>
      <c r="AA800" s="755"/>
      <c r="AB800" s="758"/>
    </row>
    <row r="802" spans="2:30" ht="13.5" thickBot="1" x14ac:dyDescent="0.25"/>
    <row r="803" spans="2:30" s="175" customFormat="1" ht="12" customHeight="1" x14ac:dyDescent="0.25">
      <c r="B803" s="760" t="s">
        <v>31</v>
      </c>
      <c r="C803" s="761"/>
      <c r="D803" s="761"/>
      <c r="E803" s="761"/>
      <c r="F803" s="761"/>
      <c r="G803" s="259" t="s">
        <v>30</v>
      </c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764" t="s">
        <v>29</v>
      </c>
      <c r="U803" s="765"/>
      <c r="V803" s="765"/>
      <c r="W803" s="765"/>
      <c r="X803" s="765"/>
      <c r="Y803" s="766"/>
      <c r="Z803" s="704" t="s">
        <v>39</v>
      </c>
      <c r="AA803" s="705"/>
      <c r="AB803" s="706"/>
    </row>
    <row r="804" spans="2:30" s="175" customFormat="1" ht="12" customHeight="1" x14ac:dyDescent="0.2">
      <c r="B804" s="762"/>
      <c r="C804" s="763"/>
      <c r="D804" s="763"/>
      <c r="E804" s="763"/>
      <c r="F804" s="763"/>
      <c r="G804" s="767" t="s">
        <v>25</v>
      </c>
      <c r="H804" s="768"/>
      <c r="I804" s="768"/>
      <c r="J804" s="768"/>
      <c r="K804" s="768"/>
      <c r="L804" s="768"/>
      <c r="M804" s="768"/>
      <c r="N804" s="768"/>
      <c r="O804" s="768"/>
      <c r="P804" s="768"/>
      <c r="Q804" s="768"/>
      <c r="R804" s="768"/>
      <c r="S804" s="769"/>
      <c r="T804" s="773"/>
      <c r="U804" s="774"/>
      <c r="V804" s="774"/>
      <c r="W804" s="774"/>
      <c r="X804" s="774"/>
      <c r="Y804" s="775"/>
      <c r="Z804" s="707" t="s">
        <v>40</v>
      </c>
      <c r="AA804" s="708"/>
      <c r="AB804" s="709"/>
      <c r="AD804" s="182"/>
    </row>
    <row r="805" spans="2:30" s="175" customFormat="1" ht="12" customHeight="1" thickBot="1" x14ac:dyDescent="0.25">
      <c r="B805" s="779" t="s">
        <v>28</v>
      </c>
      <c r="C805" s="780"/>
      <c r="D805" s="780"/>
      <c r="E805" s="780"/>
      <c r="F805" s="780"/>
      <c r="G805" s="770"/>
      <c r="H805" s="771"/>
      <c r="I805" s="771"/>
      <c r="J805" s="771"/>
      <c r="K805" s="771"/>
      <c r="L805" s="771"/>
      <c r="M805" s="771"/>
      <c r="N805" s="771"/>
      <c r="O805" s="771"/>
      <c r="P805" s="771"/>
      <c r="Q805" s="771"/>
      <c r="R805" s="771"/>
      <c r="S805" s="772"/>
      <c r="T805" s="776"/>
      <c r="U805" s="777"/>
      <c r="V805" s="777"/>
      <c r="W805" s="777"/>
      <c r="X805" s="777"/>
      <c r="Y805" s="778"/>
      <c r="Z805" s="710"/>
      <c r="AA805" s="711"/>
      <c r="AB805" s="712"/>
      <c r="AD805" s="182"/>
    </row>
    <row r="806" spans="2:30" s="175" customFormat="1" ht="12" customHeight="1" thickBot="1" x14ac:dyDescent="0.25"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4"/>
      <c r="S806" s="185"/>
      <c r="T806" s="186"/>
      <c r="U806" s="187"/>
      <c r="V806" s="188"/>
      <c r="W806" s="188"/>
      <c r="X806" s="183"/>
      <c r="Y806" s="183"/>
      <c r="Z806" s="183"/>
      <c r="AA806" s="183"/>
      <c r="AB806" s="183"/>
      <c r="AD806" s="182"/>
    </row>
    <row r="807" spans="2:30" s="175" customFormat="1" ht="12" customHeight="1" thickBot="1" x14ac:dyDescent="0.25">
      <c r="B807" s="781" t="s">
        <v>27</v>
      </c>
      <c r="C807" s="782"/>
      <c r="D807" s="782"/>
      <c r="E807" s="783"/>
      <c r="F807" s="322" t="s">
        <v>26</v>
      </c>
      <c r="G807" s="713" t="s">
        <v>44</v>
      </c>
      <c r="H807" s="714"/>
      <c r="I807" s="714"/>
      <c r="J807" s="714"/>
      <c r="K807" s="714"/>
      <c r="L807" s="714"/>
      <c r="M807" s="713" t="s">
        <v>106</v>
      </c>
      <c r="N807" s="715"/>
      <c r="O807" s="713" t="s">
        <v>110</v>
      </c>
      <c r="P807" s="714"/>
      <c r="Q807" s="715"/>
      <c r="R807" s="784" t="s">
        <v>108</v>
      </c>
      <c r="S807" s="785"/>
      <c r="T807" s="785"/>
      <c r="U807" s="785"/>
      <c r="V807" s="785"/>
      <c r="W807" s="785"/>
      <c r="X807" s="785"/>
      <c r="Y807" s="786"/>
      <c r="Z807" s="713" t="s">
        <v>23</v>
      </c>
      <c r="AA807" s="714"/>
      <c r="AB807" s="715"/>
      <c r="AD807" s="182"/>
    </row>
    <row r="808" spans="2:30" s="175" customFormat="1" ht="12" customHeight="1" thickBot="1" x14ac:dyDescent="0.25">
      <c r="B808" s="189" t="s">
        <v>13</v>
      </c>
      <c r="C808" s="190" t="s">
        <v>22</v>
      </c>
      <c r="D808" s="191" t="s">
        <v>22</v>
      </c>
      <c r="E808" s="190" t="s">
        <v>21</v>
      </c>
      <c r="F808" s="198" t="s">
        <v>20</v>
      </c>
      <c r="G808" s="716"/>
      <c r="H808" s="717"/>
      <c r="I808" s="717"/>
      <c r="J808" s="717"/>
      <c r="K808" s="717"/>
      <c r="L808" s="717"/>
      <c r="M808" s="716" t="s">
        <v>107</v>
      </c>
      <c r="N808" s="718"/>
      <c r="O808" s="716" t="s">
        <v>111</v>
      </c>
      <c r="P808" s="717"/>
      <c r="Q808" s="718"/>
      <c r="R808" s="787" t="s">
        <v>112</v>
      </c>
      <c r="S808" s="788"/>
      <c r="T808" s="788"/>
      <c r="U808" s="788"/>
      <c r="V808" s="789"/>
      <c r="W808" s="790" t="s">
        <v>109</v>
      </c>
      <c r="X808" s="791"/>
      <c r="Y808" s="792"/>
      <c r="Z808" s="716" t="s">
        <v>17</v>
      </c>
      <c r="AA808" s="717"/>
      <c r="AB808" s="718"/>
      <c r="AD808" s="182"/>
    </row>
    <row r="809" spans="2:30" s="175" customFormat="1" ht="12" customHeight="1" thickBot="1" x14ac:dyDescent="0.25">
      <c r="B809" s="189">
        <v>2021</v>
      </c>
      <c r="C809" s="199" t="s">
        <v>16</v>
      </c>
      <c r="D809" s="200" t="s">
        <v>15</v>
      </c>
      <c r="E809" s="190" t="s">
        <v>14</v>
      </c>
      <c r="F809" s="238" t="s">
        <v>14</v>
      </c>
      <c r="G809" s="734" t="s">
        <v>33</v>
      </c>
      <c r="H809" s="734"/>
      <c r="I809" s="734" t="s">
        <v>12</v>
      </c>
      <c r="J809" s="734"/>
      <c r="K809" s="734" t="s">
        <v>11</v>
      </c>
      <c r="L809" s="735"/>
      <c r="M809" s="321" t="s">
        <v>41</v>
      </c>
      <c r="N809" s="239" t="s">
        <v>9</v>
      </c>
      <c r="O809" s="192" t="s">
        <v>37</v>
      </c>
      <c r="P809" s="240" t="s">
        <v>8</v>
      </c>
      <c r="Q809" s="193" t="s">
        <v>7</v>
      </c>
      <c r="R809" s="192" t="s">
        <v>99</v>
      </c>
      <c r="S809" s="241" t="s">
        <v>100</v>
      </c>
      <c r="T809" s="241" t="s">
        <v>48</v>
      </c>
      <c r="U809" s="241" t="s">
        <v>104</v>
      </c>
      <c r="V809" s="239" t="s">
        <v>101</v>
      </c>
      <c r="W809" s="238" t="s">
        <v>37</v>
      </c>
      <c r="X809" s="319" t="s">
        <v>8</v>
      </c>
      <c r="Y809" s="242" t="s">
        <v>7</v>
      </c>
      <c r="Z809" s="238" t="s">
        <v>8</v>
      </c>
      <c r="AA809" s="319" t="s">
        <v>7</v>
      </c>
      <c r="AB809" s="242" t="s">
        <v>6</v>
      </c>
      <c r="AD809" s="182"/>
    </row>
    <row r="810" spans="2:30" s="175" customFormat="1" ht="12" customHeight="1" x14ac:dyDescent="0.2">
      <c r="B810" s="194"/>
      <c r="C810" s="202"/>
      <c r="D810" s="202"/>
      <c r="E810" s="203"/>
      <c r="F810" s="320"/>
      <c r="G810" s="701"/>
      <c r="H810" s="701"/>
      <c r="I810" s="701"/>
      <c r="J810" s="701"/>
      <c r="K810" s="702"/>
      <c r="L810" s="703"/>
      <c r="M810" s="230"/>
      <c r="N810" s="231"/>
      <c r="O810" s="326"/>
      <c r="P810" s="219">
        <f t="shared" ref="P810:P826" si="411">+O810/2.2</f>
        <v>0</v>
      </c>
      <c r="Q810" s="233">
        <f>+P810/1000</f>
        <v>0</v>
      </c>
      <c r="R810" s="232"/>
      <c r="S810" s="234"/>
      <c r="T810" s="234"/>
      <c r="U810" s="234"/>
      <c r="V810" s="235"/>
      <c r="W810" s="243">
        <f t="shared" ref="W810:W826" si="412">+V810+U810+T810+S810+R810</f>
        <v>0</v>
      </c>
      <c r="X810" s="207">
        <f t="shared" ref="X810:X826" si="413">+W810/2.2</f>
        <v>0</v>
      </c>
      <c r="Y810" s="233">
        <f t="shared" ref="Y810:Y826" si="414">+X810/1000</f>
        <v>0</v>
      </c>
      <c r="Z810" s="236">
        <f t="shared" ref="Z810:Z826" si="415">+X810-P810</f>
        <v>0</v>
      </c>
      <c r="AA810" s="220">
        <f t="shared" ref="AA810:AA826" si="416">+Y810-Q810</f>
        <v>0</v>
      </c>
      <c r="AB810" s="237" t="e">
        <f t="shared" ref="AB810:AB825" si="417">+AA810/Q810</f>
        <v>#DIV/0!</v>
      </c>
      <c r="AD810" s="182"/>
    </row>
    <row r="811" spans="2:30" s="175" customFormat="1" ht="12" customHeight="1" x14ac:dyDescent="0.2">
      <c r="B811" s="194"/>
      <c r="C811" s="195"/>
      <c r="D811" s="195"/>
      <c r="E811" s="258"/>
      <c r="F811" s="317"/>
      <c r="G811" s="701"/>
      <c r="H811" s="701"/>
      <c r="I811" s="701"/>
      <c r="J811" s="701"/>
      <c r="K811" s="702"/>
      <c r="L811" s="703"/>
      <c r="M811" s="212"/>
      <c r="N811" s="213"/>
      <c r="O811" s="327"/>
      <c r="P811" s="207">
        <f t="shared" si="411"/>
        <v>0</v>
      </c>
      <c r="Q811" s="208">
        <f>+P811/1000</f>
        <v>0</v>
      </c>
      <c r="R811" s="204"/>
      <c r="S811" s="205"/>
      <c r="T811" s="205"/>
      <c r="U811" s="205"/>
      <c r="V811" s="206"/>
      <c r="W811" s="244">
        <f t="shared" si="412"/>
        <v>0</v>
      </c>
      <c r="X811" s="207">
        <f t="shared" si="413"/>
        <v>0</v>
      </c>
      <c r="Y811" s="208">
        <f t="shared" si="414"/>
        <v>0</v>
      </c>
      <c r="Z811" s="209">
        <f t="shared" si="415"/>
        <v>0</v>
      </c>
      <c r="AA811" s="210">
        <f t="shared" si="416"/>
        <v>0</v>
      </c>
      <c r="AB811" s="211" t="e">
        <f t="shared" si="417"/>
        <v>#DIV/0!</v>
      </c>
      <c r="AD811" s="182"/>
    </row>
    <row r="812" spans="2:30" s="175" customFormat="1" ht="12" customHeight="1" x14ac:dyDescent="0.2">
      <c r="B812" s="194"/>
      <c r="C812" s="195"/>
      <c r="D812" s="195"/>
      <c r="E812" s="258"/>
      <c r="F812" s="317"/>
      <c r="G812" s="701"/>
      <c r="H812" s="701"/>
      <c r="I812" s="701"/>
      <c r="J812" s="701"/>
      <c r="K812" s="702"/>
      <c r="L812" s="703"/>
      <c r="M812" s="212"/>
      <c r="N812" s="213"/>
      <c r="O812" s="327"/>
      <c r="P812" s="207">
        <f t="shared" si="411"/>
        <v>0</v>
      </c>
      <c r="Q812" s="208">
        <f>+P812/1000</f>
        <v>0</v>
      </c>
      <c r="R812" s="204"/>
      <c r="S812" s="205"/>
      <c r="T812" s="205"/>
      <c r="U812" s="205"/>
      <c r="V812" s="206"/>
      <c r="W812" s="244">
        <f t="shared" si="412"/>
        <v>0</v>
      </c>
      <c r="X812" s="207">
        <f t="shared" si="413"/>
        <v>0</v>
      </c>
      <c r="Y812" s="208">
        <f t="shared" si="414"/>
        <v>0</v>
      </c>
      <c r="Z812" s="209">
        <f t="shared" si="415"/>
        <v>0</v>
      </c>
      <c r="AA812" s="210">
        <f t="shared" si="416"/>
        <v>0</v>
      </c>
      <c r="AB812" s="211" t="e">
        <f t="shared" si="417"/>
        <v>#DIV/0!</v>
      </c>
      <c r="AD812" s="182"/>
    </row>
    <row r="813" spans="2:30" s="175" customFormat="1" ht="12" customHeight="1" x14ac:dyDescent="0.2">
      <c r="B813" s="194"/>
      <c r="C813" s="195"/>
      <c r="D813" s="195"/>
      <c r="E813" s="258"/>
      <c r="F813" s="317"/>
      <c r="G813" s="701"/>
      <c r="H813" s="701"/>
      <c r="I813" s="701"/>
      <c r="J813" s="701"/>
      <c r="K813" s="702"/>
      <c r="L813" s="703"/>
      <c r="M813" s="212"/>
      <c r="N813" s="213"/>
      <c r="O813" s="327"/>
      <c r="P813" s="207">
        <f t="shared" si="411"/>
        <v>0</v>
      </c>
      <c r="Q813" s="208">
        <f>+P813/1000</f>
        <v>0</v>
      </c>
      <c r="R813" s="204"/>
      <c r="S813" s="205"/>
      <c r="T813" s="205"/>
      <c r="U813" s="205"/>
      <c r="V813" s="206"/>
      <c r="W813" s="244">
        <f t="shared" si="412"/>
        <v>0</v>
      </c>
      <c r="X813" s="207">
        <f t="shared" si="413"/>
        <v>0</v>
      </c>
      <c r="Y813" s="208">
        <f t="shared" si="414"/>
        <v>0</v>
      </c>
      <c r="Z813" s="209">
        <f t="shared" si="415"/>
        <v>0</v>
      </c>
      <c r="AA813" s="210">
        <f t="shared" si="416"/>
        <v>0</v>
      </c>
      <c r="AB813" s="211" t="e">
        <f t="shared" si="417"/>
        <v>#DIV/0!</v>
      </c>
      <c r="AD813" s="182"/>
    </row>
    <row r="814" spans="2:30" s="175" customFormat="1" ht="12" customHeight="1" x14ac:dyDescent="0.2">
      <c r="B814" s="194"/>
      <c r="C814" s="195"/>
      <c r="D814" s="195"/>
      <c r="E814" s="258"/>
      <c r="F814" s="317"/>
      <c r="G814" s="701"/>
      <c r="H814" s="701"/>
      <c r="I814" s="701"/>
      <c r="J814" s="701"/>
      <c r="K814" s="702"/>
      <c r="L814" s="703"/>
      <c r="M814" s="212"/>
      <c r="N814" s="213"/>
      <c r="O814" s="327"/>
      <c r="P814" s="207">
        <f t="shared" si="411"/>
        <v>0</v>
      </c>
      <c r="Q814" s="208">
        <f t="shared" ref="Q814:Q826" si="418">+P814/1000</f>
        <v>0</v>
      </c>
      <c r="R814" s="204"/>
      <c r="S814" s="205"/>
      <c r="T814" s="205"/>
      <c r="U814" s="205"/>
      <c r="V814" s="206"/>
      <c r="W814" s="244">
        <f t="shared" si="412"/>
        <v>0</v>
      </c>
      <c r="X814" s="207">
        <f t="shared" si="413"/>
        <v>0</v>
      </c>
      <c r="Y814" s="208">
        <f t="shared" si="414"/>
        <v>0</v>
      </c>
      <c r="Z814" s="209">
        <f t="shared" si="415"/>
        <v>0</v>
      </c>
      <c r="AA814" s="210">
        <f t="shared" si="416"/>
        <v>0</v>
      </c>
      <c r="AB814" s="211" t="e">
        <f t="shared" si="417"/>
        <v>#DIV/0!</v>
      </c>
      <c r="AD814" s="182"/>
    </row>
    <row r="815" spans="2:30" s="175" customFormat="1" ht="12" customHeight="1" x14ac:dyDescent="0.2">
      <c r="B815" s="194"/>
      <c r="C815" s="195"/>
      <c r="D815" s="195"/>
      <c r="E815" s="258"/>
      <c r="F815" s="317"/>
      <c r="G815" s="701"/>
      <c r="H815" s="701"/>
      <c r="I815" s="701"/>
      <c r="J815" s="701"/>
      <c r="K815" s="702"/>
      <c r="L815" s="703"/>
      <c r="M815" s="212"/>
      <c r="N815" s="213"/>
      <c r="O815" s="204"/>
      <c r="P815" s="207">
        <f t="shared" si="411"/>
        <v>0</v>
      </c>
      <c r="Q815" s="208">
        <f t="shared" si="418"/>
        <v>0</v>
      </c>
      <c r="R815" s="204"/>
      <c r="S815" s="205"/>
      <c r="T815" s="205"/>
      <c r="U815" s="205"/>
      <c r="V815" s="206"/>
      <c r="W815" s="244">
        <f t="shared" si="412"/>
        <v>0</v>
      </c>
      <c r="X815" s="207">
        <f t="shared" si="413"/>
        <v>0</v>
      </c>
      <c r="Y815" s="208">
        <f t="shared" si="414"/>
        <v>0</v>
      </c>
      <c r="Z815" s="209">
        <f t="shared" si="415"/>
        <v>0</v>
      </c>
      <c r="AA815" s="210">
        <f t="shared" si="416"/>
        <v>0</v>
      </c>
      <c r="AB815" s="211" t="e">
        <f t="shared" si="417"/>
        <v>#DIV/0!</v>
      </c>
      <c r="AD815" s="182"/>
    </row>
    <row r="816" spans="2:30" s="175" customFormat="1" ht="12" customHeight="1" x14ac:dyDescent="0.2">
      <c r="B816" s="194"/>
      <c r="C816" s="195"/>
      <c r="D816" s="195"/>
      <c r="E816" s="258"/>
      <c r="F816" s="317"/>
      <c r="G816" s="701"/>
      <c r="H816" s="701"/>
      <c r="I816" s="701"/>
      <c r="J816" s="701"/>
      <c r="K816" s="702"/>
      <c r="L816" s="703"/>
      <c r="M816" s="212"/>
      <c r="N816" s="213"/>
      <c r="O816" s="204"/>
      <c r="P816" s="207">
        <f t="shared" si="411"/>
        <v>0</v>
      </c>
      <c r="Q816" s="208">
        <f t="shared" si="418"/>
        <v>0</v>
      </c>
      <c r="R816" s="204"/>
      <c r="S816" s="205"/>
      <c r="T816" s="205"/>
      <c r="U816" s="205"/>
      <c r="V816" s="206"/>
      <c r="W816" s="244">
        <f t="shared" si="412"/>
        <v>0</v>
      </c>
      <c r="X816" s="207">
        <f t="shared" si="413"/>
        <v>0</v>
      </c>
      <c r="Y816" s="208">
        <f t="shared" si="414"/>
        <v>0</v>
      </c>
      <c r="Z816" s="209">
        <f t="shared" si="415"/>
        <v>0</v>
      </c>
      <c r="AA816" s="210">
        <f t="shared" si="416"/>
        <v>0</v>
      </c>
      <c r="AB816" s="211" t="e">
        <f t="shared" si="417"/>
        <v>#DIV/0!</v>
      </c>
      <c r="AD816" s="182"/>
    </row>
    <row r="817" spans="2:30" s="175" customFormat="1" ht="12" customHeight="1" x14ac:dyDescent="0.2">
      <c r="B817" s="194"/>
      <c r="C817" s="195"/>
      <c r="D817" s="195"/>
      <c r="E817" s="258"/>
      <c r="F817" s="317"/>
      <c r="G817" s="701"/>
      <c r="H817" s="701"/>
      <c r="I817" s="701"/>
      <c r="J817" s="701"/>
      <c r="K817" s="702"/>
      <c r="L817" s="703"/>
      <c r="M817" s="212"/>
      <c r="N817" s="213"/>
      <c r="O817" s="204"/>
      <c r="P817" s="207">
        <f t="shared" si="411"/>
        <v>0</v>
      </c>
      <c r="Q817" s="208">
        <f t="shared" si="418"/>
        <v>0</v>
      </c>
      <c r="R817" s="204"/>
      <c r="S817" s="205"/>
      <c r="T817" s="205"/>
      <c r="U817" s="205"/>
      <c r="V817" s="206"/>
      <c r="W817" s="244">
        <f t="shared" si="412"/>
        <v>0</v>
      </c>
      <c r="X817" s="207">
        <f t="shared" si="413"/>
        <v>0</v>
      </c>
      <c r="Y817" s="208">
        <f t="shared" si="414"/>
        <v>0</v>
      </c>
      <c r="Z817" s="209">
        <f t="shared" si="415"/>
        <v>0</v>
      </c>
      <c r="AA817" s="210">
        <f t="shared" si="416"/>
        <v>0</v>
      </c>
      <c r="AB817" s="211" t="e">
        <f t="shared" si="417"/>
        <v>#DIV/0!</v>
      </c>
      <c r="AD817" s="182"/>
    </row>
    <row r="818" spans="2:30" s="175" customFormat="1" ht="12" customHeight="1" x14ac:dyDescent="0.2">
      <c r="B818" s="194"/>
      <c r="C818" s="195"/>
      <c r="D818" s="195"/>
      <c r="E818" s="258"/>
      <c r="F818" s="317"/>
      <c r="G818" s="701"/>
      <c r="H818" s="701"/>
      <c r="I818" s="701"/>
      <c r="J818" s="701"/>
      <c r="K818" s="702"/>
      <c r="L818" s="703"/>
      <c r="M818" s="212"/>
      <c r="N818" s="213"/>
      <c r="O818" s="204"/>
      <c r="P818" s="207">
        <f t="shared" si="411"/>
        <v>0</v>
      </c>
      <c r="Q818" s="208">
        <f t="shared" si="418"/>
        <v>0</v>
      </c>
      <c r="R818" s="204"/>
      <c r="S818" s="205"/>
      <c r="T818" s="205"/>
      <c r="U818" s="205"/>
      <c r="V818" s="206"/>
      <c r="W818" s="244">
        <f t="shared" si="412"/>
        <v>0</v>
      </c>
      <c r="X818" s="207">
        <f t="shared" si="413"/>
        <v>0</v>
      </c>
      <c r="Y818" s="208">
        <f t="shared" si="414"/>
        <v>0</v>
      </c>
      <c r="Z818" s="209">
        <f t="shared" si="415"/>
        <v>0</v>
      </c>
      <c r="AA818" s="210">
        <f t="shared" si="416"/>
        <v>0</v>
      </c>
      <c r="AB818" s="211" t="e">
        <f t="shared" si="417"/>
        <v>#DIV/0!</v>
      </c>
      <c r="AD818" s="182"/>
    </row>
    <row r="819" spans="2:30" s="175" customFormat="1" ht="12" customHeight="1" x14ac:dyDescent="0.2">
      <c r="B819" s="194"/>
      <c r="C819" s="195"/>
      <c r="D819" s="195"/>
      <c r="E819" s="258"/>
      <c r="F819" s="317"/>
      <c r="G819" s="701"/>
      <c r="H819" s="701"/>
      <c r="I819" s="701"/>
      <c r="J819" s="701"/>
      <c r="K819" s="702"/>
      <c r="L819" s="703"/>
      <c r="M819" s="212"/>
      <c r="N819" s="213"/>
      <c r="O819" s="204"/>
      <c r="P819" s="207">
        <f t="shared" si="411"/>
        <v>0</v>
      </c>
      <c r="Q819" s="208">
        <f t="shared" si="418"/>
        <v>0</v>
      </c>
      <c r="R819" s="204"/>
      <c r="S819" s="205"/>
      <c r="T819" s="205"/>
      <c r="U819" s="205"/>
      <c r="V819" s="206"/>
      <c r="W819" s="244">
        <f t="shared" si="412"/>
        <v>0</v>
      </c>
      <c r="X819" s="207">
        <f t="shared" si="413"/>
        <v>0</v>
      </c>
      <c r="Y819" s="208">
        <f t="shared" si="414"/>
        <v>0</v>
      </c>
      <c r="Z819" s="209">
        <f t="shared" si="415"/>
        <v>0</v>
      </c>
      <c r="AA819" s="210">
        <f t="shared" si="416"/>
        <v>0</v>
      </c>
      <c r="AB819" s="211" t="e">
        <f t="shared" si="417"/>
        <v>#DIV/0!</v>
      </c>
      <c r="AD819" s="182"/>
    </row>
    <row r="820" spans="2:30" s="175" customFormat="1" ht="12" customHeight="1" x14ac:dyDescent="0.25">
      <c r="B820" s="194"/>
      <c r="C820" s="195"/>
      <c r="D820" s="195"/>
      <c r="E820" s="258"/>
      <c r="F820" s="317"/>
      <c r="G820" s="701"/>
      <c r="H820" s="701"/>
      <c r="I820" s="701"/>
      <c r="J820" s="701"/>
      <c r="K820" s="702"/>
      <c r="L820" s="703"/>
      <c r="M820" s="212"/>
      <c r="N820" s="213"/>
      <c r="O820" s="204"/>
      <c r="P820" s="207">
        <f t="shared" si="411"/>
        <v>0</v>
      </c>
      <c r="Q820" s="208">
        <f t="shared" si="418"/>
        <v>0</v>
      </c>
      <c r="R820" s="204"/>
      <c r="S820" s="205"/>
      <c r="T820" s="205"/>
      <c r="U820" s="205"/>
      <c r="V820" s="206"/>
      <c r="W820" s="204">
        <f t="shared" si="412"/>
        <v>0</v>
      </c>
      <c r="X820" s="207">
        <f t="shared" si="413"/>
        <v>0</v>
      </c>
      <c r="Y820" s="208">
        <f t="shared" si="414"/>
        <v>0</v>
      </c>
      <c r="Z820" s="209">
        <f t="shared" si="415"/>
        <v>0</v>
      </c>
      <c r="AA820" s="210">
        <f t="shared" si="416"/>
        <v>0</v>
      </c>
      <c r="AB820" s="211" t="e">
        <f t="shared" si="417"/>
        <v>#DIV/0!</v>
      </c>
    </row>
    <row r="821" spans="2:30" s="175" customFormat="1" ht="12" customHeight="1" x14ac:dyDescent="0.25">
      <c r="B821" s="194"/>
      <c r="C821" s="195"/>
      <c r="D821" s="195"/>
      <c r="E821" s="258"/>
      <c r="F821" s="317"/>
      <c r="G821" s="701"/>
      <c r="H821" s="701"/>
      <c r="I821" s="701"/>
      <c r="J821" s="701"/>
      <c r="K821" s="702"/>
      <c r="L821" s="703"/>
      <c r="M821" s="212"/>
      <c r="N821" s="213"/>
      <c r="O821" s="204"/>
      <c r="P821" s="207">
        <f t="shared" si="411"/>
        <v>0</v>
      </c>
      <c r="Q821" s="208">
        <f t="shared" si="418"/>
        <v>0</v>
      </c>
      <c r="R821" s="204"/>
      <c r="S821" s="205"/>
      <c r="T821" s="205"/>
      <c r="U821" s="205"/>
      <c r="V821" s="206"/>
      <c r="W821" s="204">
        <f t="shared" si="412"/>
        <v>0</v>
      </c>
      <c r="X821" s="207">
        <f t="shared" si="413"/>
        <v>0</v>
      </c>
      <c r="Y821" s="208">
        <f t="shared" si="414"/>
        <v>0</v>
      </c>
      <c r="Z821" s="209">
        <f t="shared" si="415"/>
        <v>0</v>
      </c>
      <c r="AA821" s="210">
        <f t="shared" si="416"/>
        <v>0</v>
      </c>
      <c r="AB821" s="211" t="e">
        <f t="shared" si="417"/>
        <v>#DIV/0!</v>
      </c>
    </row>
    <row r="822" spans="2:30" s="175" customFormat="1" ht="12" customHeight="1" x14ac:dyDescent="0.25">
      <c r="B822" s="194"/>
      <c r="C822" s="195"/>
      <c r="D822" s="195"/>
      <c r="E822" s="258"/>
      <c r="F822" s="317"/>
      <c r="G822" s="701"/>
      <c r="H822" s="701"/>
      <c r="I822" s="701"/>
      <c r="J822" s="701"/>
      <c r="K822" s="702"/>
      <c r="L822" s="703"/>
      <c r="M822" s="212"/>
      <c r="N822" s="213"/>
      <c r="O822" s="204"/>
      <c r="P822" s="207">
        <f t="shared" si="411"/>
        <v>0</v>
      </c>
      <c r="Q822" s="208">
        <f t="shared" si="418"/>
        <v>0</v>
      </c>
      <c r="R822" s="204"/>
      <c r="S822" s="205"/>
      <c r="T822" s="205"/>
      <c r="U822" s="205"/>
      <c r="V822" s="206"/>
      <c r="W822" s="204">
        <f t="shared" si="412"/>
        <v>0</v>
      </c>
      <c r="X822" s="207">
        <f t="shared" si="413"/>
        <v>0</v>
      </c>
      <c r="Y822" s="208">
        <f t="shared" si="414"/>
        <v>0</v>
      </c>
      <c r="Z822" s="209">
        <f t="shared" si="415"/>
        <v>0</v>
      </c>
      <c r="AA822" s="210">
        <f t="shared" si="416"/>
        <v>0</v>
      </c>
      <c r="AB822" s="211" t="e">
        <f t="shared" si="417"/>
        <v>#DIV/0!</v>
      </c>
    </row>
    <row r="823" spans="2:30" s="175" customFormat="1" ht="12" customHeight="1" x14ac:dyDescent="0.25">
      <c r="B823" s="194"/>
      <c r="C823" s="195"/>
      <c r="D823" s="195"/>
      <c r="E823" s="258"/>
      <c r="F823" s="317"/>
      <c r="G823" s="701"/>
      <c r="H823" s="701"/>
      <c r="I823" s="701"/>
      <c r="J823" s="701"/>
      <c r="K823" s="702"/>
      <c r="L823" s="703"/>
      <c r="M823" s="212"/>
      <c r="N823" s="213"/>
      <c r="O823" s="204"/>
      <c r="P823" s="207">
        <f t="shared" si="411"/>
        <v>0</v>
      </c>
      <c r="Q823" s="208">
        <f t="shared" si="418"/>
        <v>0</v>
      </c>
      <c r="R823" s="204"/>
      <c r="S823" s="205"/>
      <c r="T823" s="205"/>
      <c r="U823" s="205"/>
      <c r="V823" s="206"/>
      <c r="W823" s="204">
        <f t="shared" si="412"/>
        <v>0</v>
      </c>
      <c r="X823" s="207">
        <f t="shared" si="413"/>
        <v>0</v>
      </c>
      <c r="Y823" s="208">
        <f t="shared" si="414"/>
        <v>0</v>
      </c>
      <c r="Z823" s="209">
        <f t="shared" si="415"/>
        <v>0</v>
      </c>
      <c r="AA823" s="210">
        <f t="shared" si="416"/>
        <v>0</v>
      </c>
      <c r="AB823" s="211" t="e">
        <f t="shared" si="417"/>
        <v>#DIV/0!</v>
      </c>
    </row>
    <row r="824" spans="2:30" s="175" customFormat="1" ht="12" customHeight="1" x14ac:dyDescent="0.25">
      <c r="B824" s="194"/>
      <c r="C824" s="195"/>
      <c r="D824" s="195"/>
      <c r="E824" s="258"/>
      <c r="F824" s="317"/>
      <c r="G824" s="701"/>
      <c r="H824" s="701"/>
      <c r="I824" s="701"/>
      <c r="J824" s="701"/>
      <c r="K824" s="702"/>
      <c r="L824" s="703"/>
      <c r="M824" s="212"/>
      <c r="N824" s="213"/>
      <c r="O824" s="204"/>
      <c r="P824" s="207">
        <f t="shared" si="411"/>
        <v>0</v>
      </c>
      <c r="Q824" s="208">
        <f t="shared" si="418"/>
        <v>0</v>
      </c>
      <c r="R824" s="204"/>
      <c r="S824" s="205"/>
      <c r="T824" s="205"/>
      <c r="U824" s="205"/>
      <c r="V824" s="206"/>
      <c r="W824" s="204">
        <f t="shared" si="412"/>
        <v>0</v>
      </c>
      <c r="X824" s="207">
        <f t="shared" si="413"/>
        <v>0</v>
      </c>
      <c r="Y824" s="208">
        <f t="shared" si="414"/>
        <v>0</v>
      </c>
      <c r="Z824" s="209">
        <f t="shared" si="415"/>
        <v>0</v>
      </c>
      <c r="AA824" s="210">
        <f t="shared" si="416"/>
        <v>0</v>
      </c>
      <c r="AB824" s="211" t="e">
        <f t="shared" si="417"/>
        <v>#DIV/0!</v>
      </c>
    </row>
    <row r="825" spans="2:30" s="175" customFormat="1" ht="12" customHeight="1" x14ac:dyDescent="0.25">
      <c r="B825" s="194"/>
      <c r="C825" s="195"/>
      <c r="D825" s="195"/>
      <c r="E825" s="258"/>
      <c r="F825" s="317"/>
      <c r="G825" s="701"/>
      <c r="H825" s="701"/>
      <c r="I825" s="701"/>
      <c r="J825" s="701"/>
      <c r="K825" s="702"/>
      <c r="L825" s="703"/>
      <c r="M825" s="212"/>
      <c r="N825" s="213"/>
      <c r="O825" s="204"/>
      <c r="P825" s="207">
        <f t="shared" si="411"/>
        <v>0</v>
      </c>
      <c r="Q825" s="208">
        <f t="shared" si="418"/>
        <v>0</v>
      </c>
      <c r="R825" s="204"/>
      <c r="S825" s="205"/>
      <c r="T825" s="205"/>
      <c r="U825" s="205"/>
      <c r="V825" s="206"/>
      <c r="W825" s="204">
        <f t="shared" si="412"/>
        <v>0</v>
      </c>
      <c r="X825" s="207">
        <f t="shared" si="413"/>
        <v>0</v>
      </c>
      <c r="Y825" s="208">
        <f t="shared" si="414"/>
        <v>0</v>
      </c>
      <c r="Z825" s="209">
        <f t="shared" si="415"/>
        <v>0</v>
      </c>
      <c r="AA825" s="210">
        <f t="shared" si="416"/>
        <v>0</v>
      </c>
      <c r="AB825" s="211" t="e">
        <f t="shared" si="417"/>
        <v>#DIV/0!</v>
      </c>
    </row>
    <row r="826" spans="2:30" s="175" customFormat="1" ht="12" customHeight="1" thickBot="1" x14ac:dyDescent="0.3">
      <c r="B826" s="214"/>
      <c r="C826" s="215"/>
      <c r="D826" s="215"/>
      <c r="E826" s="216"/>
      <c r="F826" s="318"/>
      <c r="G826" s="759"/>
      <c r="H826" s="759"/>
      <c r="I826" s="759"/>
      <c r="J826" s="759"/>
      <c r="K826" s="744"/>
      <c r="L826" s="745"/>
      <c r="M826" s="217"/>
      <c r="N826" s="218"/>
      <c r="O826" s="222"/>
      <c r="P826" s="223">
        <f t="shared" si="411"/>
        <v>0</v>
      </c>
      <c r="Q826" s="224">
        <f t="shared" si="418"/>
        <v>0</v>
      </c>
      <c r="R826" s="222"/>
      <c r="S826" s="225"/>
      <c r="T826" s="225"/>
      <c r="U826" s="225"/>
      <c r="V826" s="226"/>
      <c r="W826" s="222">
        <f t="shared" si="412"/>
        <v>0</v>
      </c>
      <c r="X826" s="207">
        <f t="shared" si="413"/>
        <v>0</v>
      </c>
      <c r="Y826" s="224">
        <f t="shared" si="414"/>
        <v>0</v>
      </c>
      <c r="Z826" s="227">
        <f t="shared" si="415"/>
        <v>0</v>
      </c>
      <c r="AA826" s="228">
        <f t="shared" si="416"/>
        <v>0</v>
      </c>
      <c r="AB826" s="229" t="e">
        <f>+AA826/Q826</f>
        <v>#DIV/0!</v>
      </c>
    </row>
    <row r="827" spans="2:30" s="175" customFormat="1" ht="12" customHeight="1" x14ac:dyDescent="0.25">
      <c r="B827" s="736" t="s">
        <v>113</v>
      </c>
      <c r="C827" s="737"/>
      <c r="D827" s="737"/>
      <c r="E827" s="737"/>
      <c r="F827" s="737"/>
      <c r="G827" s="737"/>
      <c r="H827" s="737"/>
      <c r="I827" s="737"/>
      <c r="J827" s="737"/>
      <c r="K827" s="737"/>
      <c r="L827" s="737"/>
      <c r="M827" s="737"/>
      <c r="N827" s="738"/>
      <c r="O827" s="723">
        <f>SUM(O810:O826)</f>
        <v>0</v>
      </c>
      <c r="P827" s="742">
        <f>SUM(P810:P826)</f>
        <v>0</v>
      </c>
      <c r="Q827" s="721">
        <f t="shared" ref="Q827:V827" si="419">SUM(Q810:Q826)</f>
        <v>0</v>
      </c>
      <c r="R827" s="723">
        <f t="shared" si="419"/>
        <v>0</v>
      </c>
      <c r="S827" s="719">
        <f t="shared" si="419"/>
        <v>0</v>
      </c>
      <c r="T827" s="719">
        <f t="shared" si="419"/>
        <v>0</v>
      </c>
      <c r="U827" s="719">
        <f t="shared" si="419"/>
        <v>0</v>
      </c>
      <c r="V827" s="721">
        <f t="shared" si="419"/>
        <v>0</v>
      </c>
      <c r="W827" s="723">
        <f>SUM(W810:W826)</f>
        <v>0</v>
      </c>
      <c r="X827" s="742">
        <f>SUM(X810:X826)</f>
        <v>0</v>
      </c>
      <c r="Y827" s="743">
        <f>SUM(Y810:Y826)</f>
        <v>0</v>
      </c>
      <c r="Z827" s="729">
        <f>SUM(Z810:Z826)</f>
        <v>0</v>
      </c>
      <c r="AA827" s="731">
        <f>SUM(AA810:AA826)</f>
        <v>0</v>
      </c>
      <c r="AB827" s="732" t="e">
        <f>+AA827/Q827</f>
        <v>#DIV/0!</v>
      </c>
    </row>
    <row r="828" spans="2:30" s="175" customFormat="1" ht="12" customHeight="1" thickBot="1" x14ac:dyDescent="0.3">
      <c r="B828" s="739"/>
      <c r="C828" s="740"/>
      <c r="D828" s="740"/>
      <c r="E828" s="740"/>
      <c r="F828" s="740"/>
      <c r="G828" s="740"/>
      <c r="H828" s="740"/>
      <c r="I828" s="740"/>
      <c r="J828" s="740"/>
      <c r="K828" s="740"/>
      <c r="L828" s="740"/>
      <c r="M828" s="740"/>
      <c r="N828" s="741"/>
      <c r="O828" s="724"/>
      <c r="P828" s="720"/>
      <c r="Q828" s="722"/>
      <c r="R828" s="724"/>
      <c r="S828" s="720"/>
      <c r="T828" s="720"/>
      <c r="U828" s="720"/>
      <c r="V828" s="722"/>
      <c r="W828" s="724"/>
      <c r="X828" s="720"/>
      <c r="Y828" s="722"/>
      <c r="Z828" s="730"/>
      <c r="AA828" s="720"/>
      <c r="AB828" s="733"/>
    </row>
    <row r="829" spans="2:30" s="175" customFormat="1" ht="12" customHeight="1" thickBot="1" x14ac:dyDescent="0.3">
      <c r="B829" s="196"/>
      <c r="C829" s="196"/>
      <c r="D829" s="196"/>
      <c r="E829" s="196"/>
      <c r="F829" s="196"/>
      <c r="G829" s="196"/>
      <c r="H829" s="196"/>
      <c r="I829" s="183"/>
      <c r="J829" s="183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  <c r="AB829" s="221"/>
    </row>
    <row r="830" spans="2:30" s="175" customFormat="1" ht="12" customHeight="1" x14ac:dyDescent="0.25">
      <c r="B830" s="746" t="s">
        <v>114</v>
      </c>
      <c r="C830" s="747"/>
      <c r="D830" s="747"/>
      <c r="E830" s="747"/>
      <c r="F830" s="747"/>
      <c r="G830" s="747"/>
      <c r="H830" s="747"/>
      <c r="I830" s="747"/>
      <c r="J830" s="747"/>
      <c r="K830" s="747"/>
      <c r="L830" s="747"/>
      <c r="M830" s="747"/>
      <c r="N830" s="748"/>
      <c r="O830" s="752">
        <f>+O827+O799</f>
        <v>5318253.9000000004</v>
      </c>
      <c r="P830" s="752"/>
      <c r="Q830" s="752">
        <f t="shared" ref="Q830:W830" si="420">+Q827+Q799</f>
        <v>2417.3881363636369</v>
      </c>
      <c r="R830" s="752">
        <f t="shared" si="420"/>
        <v>4531194.2</v>
      </c>
      <c r="S830" s="752">
        <f t="shared" si="420"/>
        <v>623885.19999999995</v>
      </c>
      <c r="T830" s="752">
        <f t="shared" si="420"/>
        <v>20996</v>
      </c>
      <c r="U830" s="752">
        <f t="shared" si="420"/>
        <v>0</v>
      </c>
      <c r="V830" s="752">
        <f t="shared" si="420"/>
        <v>103562.6</v>
      </c>
      <c r="W830" s="752">
        <f t="shared" si="420"/>
        <v>5279638</v>
      </c>
      <c r="X830" s="754"/>
      <c r="Y830" s="756"/>
      <c r="Z830" s="754"/>
      <c r="AA830" s="756">
        <f>+AA827</f>
        <v>0</v>
      </c>
      <c r="AB830" s="757">
        <f>+AA830/Q830</f>
        <v>0</v>
      </c>
    </row>
    <row r="831" spans="2:30" s="175" customFormat="1" ht="12" customHeight="1" thickBot="1" x14ac:dyDescent="0.3">
      <c r="B831" s="749"/>
      <c r="C831" s="750"/>
      <c r="D831" s="750"/>
      <c r="E831" s="750"/>
      <c r="F831" s="750"/>
      <c r="G831" s="750"/>
      <c r="H831" s="750"/>
      <c r="I831" s="750"/>
      <c r="J831" s="750"/>
      <c r="K831" s="750"/>
      <c r="L831" s="750"/>
      <c r="M831" s="750"/>
      <c r="N831" s="751"/>
      <c r="O831" s="753"/>
      <c r="P831" s="753"/>
      <c r="Q831" s="753"/>
      <c r="R831" s="753"/>
      <c r="S831" s="753"/>
      <c r="T831" s="753"/>
      <c r="U831" s="753"/>
      <c r="V831" s="753"/>
      <c r="W831" s="753"/>
      <c r="X831" s="755"/>
      <c r="Y831" s="755"/>
      <c r="Z831" s="755"/>
      <c r="AA831" s="755"/>
      <c r="AB831" s="758"/>
    </row>
  </sheetData>
  <mergeCells count="2835">
    <mergeCell ref="X605:X606"/>
    <mergeCell ref="Y605:Y606"/>
    <mergeCell ref="Z605:Z606"/>
    <mergeCell ref="AA605:AA606"/>
    <mergeCell ref="AB605:AB606"/>
    <mergeCell ref="G610:H610"/>
    <mergeCell ref="I610:J610"/>
    <mergeCell ref="K610:L610"/>
    <mergeCell ref="G611:H611"/>
    <mergeCell ref="I611:J611"/>
    <mergeCell ref="K611:L611"/>
    <mergeCell ref="G612:H612"/>
    <mergeCell ref="I612:J612"/>
    <mergeCell ref="K612:L612"/>
    <mergeCell ref="X609:X610"/>
    <mergeCell ref="Y609:Y610"/>
    <mergeCell ref="Z609:Z610"/>
    <mergeCell ref="AA609:AA610"/>
    <mergeCell ref="AB609:AB610"/>
    <mergeCell ref="G607:H607"/>
    <mergeCell ref="I607:J607"/>
    <mergeCell ref="K607:L607"/>
    <mergeCell ref="G608:H608"/>
    <mergeCell ref="I608:J608"/>
    <mergeCell ref="K608:L608"/>
    <mergeCell ref="G609:H609"/>
    <mergeCell ref="I609:J609"/>
    <mergeCell ref="K609:L609"/>
    <mergeCell ref="G613:H613"/>
    <mergeCell ref="I613:J613"/>
    <mergeCell ref="K613:L613"/>
    <mergeCell ref="G614:H614"/>
    <mergeCell ref="I614:J614"/>
    <mergeCell ref="K614:L614"/>
    <mergeCell ref="G615:H615"/>
    <mergeCell ref="I615:J615"/>
    <mergeCell ref="K615:L615"/>
    <mergeCell ref="AB446:AB447"/>
    <mergeCell ref="G452:H452"/>
    <mergeCell ref="I452:J452"/>
    <mergeCell ref="K452:L452"/>
    <mergeCell ref="G453:H453"/>
    <mergeCell ref="I453:J453"/>
    <mergeCell ref="K453:L453"/>
    <mergeCell ref="G454:H454"/>
    <mergeCell ref="I454:J454"/>
    <mergeCell ref="K454:L454"/>
    <mergeCell ref="K456:L456"/>
    <mergeCell ref="G446:H446"/>
    <mergeCell ref="I446:J446"/>
    <mergeCell ref="K446:L446"/>
    <mergeCell ref="G447:H447"/>
    <mergeCell ref="I447:J447"/>
    <mergeCell ref="K447:L447"/>
    <mergeCell ref="G448:H448"/>
    <mergeCell ref="I448:J448"/>
    <mergeCell ref="K448:L448"/>
    <mergeCell ref="G449:H449"/>
    <mergeCell ref="I449:J449"/>
    <mergeCell ref="K449:L449"/>
    <mergeCell ref="X446:X447"/>
    <mergeCell ref="Y446:Y447"/>
    <mergeCell ref="Z446:Z447"/>
    <mergeCell ref="AA446:AA447"/>
    <mergeCell ref="X410:X411"/>
    <mergeCell ref="Y410:Y411"/>
    <mergeCell ref="Z410:Z411"/>
    <mergeCell ref="AA410:AA411"/>
    <mergeCell ref="AB410:AB411"/>
    <mergeCell ref="G412:H412"/>
    <mergeCell ref="I412:J412"/>
    <mergeCell ref="K412:L412"/>
    <mergeCell ref="G413:H413"/>
    <mergeCell ref="I413:J413"/>
    <mergeCell ref="K413:L413"/>
    <mergeCell ref="G414:H414"/>
    <mergeCell ref="I414:J414"/>
    <mergeCell ref="K414:L414"/>
    <mergeCell ref="G444:H444"/>
    <mergeCell ref="I444:J444"/>
    <mergeCell ref="K444:L444"/>
    <mergeCell ref="P416:P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B417"/>
    <mergeCell ref="B419:N420"/>
    <mergeCell ref="O419:O420"/>
    <mergeCell ref="X268:X269"/>
    <mergeCell ref="Y268:Y269"/>
    <mergeCell ref="Z268:Z269"/>
    <mergeCell ref="AA268:AA269"/>
    <mergeCell ref="AB268:AB269"/>
    <mergeCell ref="K238:L238"/>
    <mergeCell ref="G239:H239"/>
    <mergeCell ref="I239:J239"/>
    <mergeCell ref="K239:L239"/>
    <mergeCell ref="G269:H269"/>
    <mergeCell ref="I269:J269"/>
    <mergeCell ref="K269:L269"/>
    <mergeCell ref="G270:H270"/>
    <mergeCell ref="I270:J270"/>
    <mergeCell ref="K270:L270"/>
    <mergeCell ref="G271:H271"/>
    <mergeCell ref="I271:J271"/>
    <mergeCell ref="K271:L271"/>
    <mergeCell ref="B241:N242"/>
    <mergeCell ref="O241:O242"/>
    <mergeCell ref="P241:P242"/>
    <mergeCell ref="Q241:Q242"/>
    <mergeCell ref="R241:R242"/>
    <mergeCell ref="S241:S242"/>
    <mergeCell ref="T241:T242"/>
    <mergeCell ref="U241:U242"/>
    <mergeCell ref="V241:V242"/>
    <mergeCell ref="W241:W242"/>
    <mergeCell ref="X132:X133"/>
    <mergeCell ref="Y132:Y133"/>
    <mergeCell ref="Z132:Z133"/>
    <mergeCell ref="AA132:AA133"/>
    <mergeCell ref="AB132:AB133"/>
    <mergeCell ref="Y50:Y52"/>
    <mergeCell ref="Z50:Z52"/>
    <mergeCell ref="AA50:AA52"/>
    <mergeCell ref="AB50:AB52"/>
    <mergeCell ref="G12:H12"/>
    <mergeCell ref="I12:J12"/>
    <mergeCell ref="K12:L12"/>
    <mergeCell ref="G9:H9"/>
    <mergeCell ref="I9:J9"/>
    <mergeCell ref="K9:L9"/>
    <mergeCell ref="G10:H10"/>
    <mergeCell ref="I10:J10"/>
    <mergeCell ref="K10:L10"/>
    <mergeCell ref="G11:H11"/>
    <mergeCell ref="I11:J11"/>
    <mergeCell ref="K11:L11"/>
    <mergeCell ref="B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B3:F4"/>
    <mergeCell ref="T3:Y3"/>
    <mergeCell ref="Z3:AB3"/>
    <mergeCell ref="G4:S5"/>
    <mergeCell ref="T4:Y5"/>
    <mergeCell ref="Z4:AB5"/>
    <mergeCell ref="B5:F5"/>
    <mergeCell ref="B7:E7"/>
    <mergeCell ref="G7:L8"/>
    <mergeCell ref="M7:N7"/>
    <mergeCell ref="O7:Q7"/>
    <mergeCell ref="R7:Y7"/>
    <mergeCell ref="Z7:AB7"/>
    <mergeCell ref="M8:N8"/>
    <mergeCell ref="O8:Q8"/>
    <mergeCell ref="R8:V8"/>
    <mergeCell ref="W8:Y8"/>
    <mergeCell ref="Z8:AB8"/>
    <mergeCell ref="Y13:Y14"/>
    <mergeCell ref="Z13:Z14"/>
    <mergeCell ref="AA13:AA14"/>
    <mergeCell ref="AB13:AB14"/>
    <mergeCell ref="B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B20:F21"/>
    <mergeCell ref="T20:Y20"/>
    <mergeCell ref="Z20:AB20"/>
    <mergeCell ref="G21:S22"/>
    <mergeCell ref="T21:Y22"/>
    <mergeCell ref="Z21:AB22"/>
    <mergeCell ref="B22:F22"/>
    <mergeCell ref="B24:E24"/>
    <mergeCell ref="G24:L25"/>
    <mergeCell ref="M24:N24"/>
    <mergeCell ref="O24:Q24"/>
    <mergeCell ref="R24:Y24"/>
    <mergeCell ref="Z24:AB24"/>
    <mergeCell ref="M25:N25"/>
    <mergeCell ref="O25:Q25"/>
    <mergeCell ref="R25:V25"/>
    <mergeCell ref="W25:Y25"/>
    <mergeCell ref="Z25:AB25"/>
    <mergeCell ref="G26:H26"/>
    <mergeCell ref="I26:J26"/>
    <mergeCell ref="K26:L26"/>
    <mergeCell ref="G27:H27"/>
    <mergeCell ref="I27:J27"/>
    <mergeCell ref="K27:L27"/>
    <mergeCell ref="G28:H28"/>
    <mergeCell ref="I28:J28"/>
    <mergeCell ref="K28:L28"/>
    <mergeCell ref="G29:H29"/>
    <mergeCell ref="I29:J29"/>
    <mergeCell ref="K29:L29"/>
    <mergeCell ref="G30:H30"/>
    <mergeCell ref="I30:J30"/>
    <mergeCell ref="K30:L30"/>
    <mergeCell ref="G31:H31"/>
    <mergeCell ref="I31:J31"/>
    <mergeCell ref="K31:L31"/>
    <mergeCell ref="G32:H32"/>
    <mergeCell ref="I32:J32"/>
    <mergeCell ref="K32:L32"/>
    <mergeCell ref="G33:H33"/>
    <mergeCell ref="I33:J33"/>
    <mergeCell ref="K33:L33"/>
    <mergeCell ref="B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B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B41:F42"/>
    <mergeCell ref="T41:Y41"/>
    <mergeCell ref="Z41:AB41"/>
    <mergeCell ref="G42:S43"/>
    <mergeCell ref="T42:Y43"/>
    <mergeCell ref="Z42:AB43"/>
    <mergeCell ref="B43:F43"/>
    <mergeCell ref="B45:E45"/>
    <mergeCell ref="G45:L46"/>
    <mergeCell ref="M45:N45"/>
    <mergeCell ref="O45:Q45"/>
    <mergeCell ref="R45:Y45"/>
    <mergeCell ref="Z45:AB45"/>
    <mergeCell ref="M46:N46"/>
    <mergeCell ref="O46:Q46"/>
    <mergeCell ref="R46:V46"/>
    <mergeCell ref="W46:Y46"/>
    <mergeCell ref="Z46:AB46"/>
    <mergeCell ref="G47:H47"/>
    <mergeCell ref="I47:J47"/>
    <mergeCell ref="K47:L47"/>
    <mergeCell ref="G48:H48"/>
    <mergeCell ref="I48:J48"/>
    <mergeCell ref="K48:L48"/>
    <mergeCell ref="G49:H49"/>
    <mergeCell ref="I49:J49"/>
    <mergeCell ref="K49:L49"/>
    <mergeCell ref="G50:H50"/>
    <mergeCell ref="I50:J50"/>
    <mergeCell ref="K50:L50"/>
    <mergeCell ref="G51:H51"/>
    <mergeCell ref="I51:J51"/>
    <mergeCell ref="K51:L51"/>
    <mergeCell ref="G52:H52"/>
    <mergeCell ref="I52:J52"/>
    <mergeCell ref="K52:L52"/>
    <mergeCell ref="G53:H53"/>
    <mergeCell ref="I53:J53"/>
    <mergeCell ref="K53:L53"/>
    <mergeCell ref="G54:H54"/>
    <mergeCell ref="I54:J54"/>
    <mergeCell ref="K54:L54"/>
    <mergeCell ref="G55:H55"/>
    <mergeCell ref="I55:J55"/>
    <mergeCell ref="K55:L55"/>
    <mergeCell ref="G56:H56"/>
    <mergeCell ref="I56:J56"/>
    <mergeCell ref="K56:L56"/>
    <mergeCell ref="B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X57:X58"/>
    <mergeCell ref="Y57:Y58"/>
    <mergeCell ref="Z57:Z58"/>
    <mergeCell ref="AA57:AA58"/>
    <mergeCell ref="AB57:AB58"/>
    <mergeCell ref="B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B64:F65"/>
    <mergeCell ref="T64:Y64"/>
    <mergeCell ref="Z64:AB64"/>
    <mergeCell ref="G65:S66"/>
    <mergeCell ref="T65:Y66"/>
    <mergeCell ref="Z65:AB66"/>
    <mergeCell ref="B66:F66"/>
    <mergeCell ref="B68:E68"/>
    <mergeCell ref="G68:L69"/>
    <mergeCell ref="M68:N68"/>
    <mergeCell ref="O68:Q68"/>
    <mergeCell ref="R68:Y68"/>
    <mergeCell ref="Z68:AB68"/>
    <mergeCell ref="M69:N69"/>
    <mergeCell ref="O69:Q69"/>
    <mergeCell ref="R69:V69"/>
    <mergeCell ref="W69:Y69"/>
    <mergeCell ref="Z69:AB69"/>
    <mergeCell ref="G70:H70"/>
    <mergeCell ref="I70:J70"/>
    <mergeCell ref="K70:L70"/>
    <mergeCell ref="G71:H71"/>
    <mergeCell ref="I71:J71"/>
    <mergeCell ref="K71:L71"/>
    <mergeCell ref="G72:H72"/>
    <mergeCell ref="I72:J72"/>
    <mergeCell ref="K72:L72"/>
    <mergeCell ref="G73:H73"/>
    <mergeCell ref="I73:J73"/>
    <mergeCell ref="K73:L73"/>
    <mergeCell ref="G74:H74"/>
    <mergeCell ref="I74:J74"/>
    <mergeCell ref="K74:L74"/>
    <mergeCell ref="G75:H75"/>
    <mergeCell ref="I75:J75"/>
    <mergeCell ref="K75:L75"/>
    <mergeCell ref="G82:H82"/>
    <mergeCell ref="I82:J82"/>
    <mergeCell ref="K82:L82"/>
    <mergeCell ref="G83:H83"/>
    <mergeCell ref="I83:J83"/>
    <mergeCell ref="K83:L83"/>
    <mergeCell ref="G84:H84"/>
    <mergeCell ref="I84:J84"/>
    <mergeCell ref="K84:L84"/>
    <mergeCell ref="G85:H85"/>
    <mergeCell ref="I85:J85"/>
    <mergeCell ref="K85:L85"/>
    <mergeCell ref="G76:H76"/>
    <mergeCell ref="I76:J76"/>
    <mergeCell ref="K76:L76"/>
    <mergeCell ref="G77:H77"/>
    <mergeCell ref="I77:J77"/>
    <mergeCell ref="K77:L77"/>
    <mergeCell ref="G78:H78"/>
    <mergeCell ref="I78:J78"/>
    <mergeCell ref="K78:L78"/>
    <mergeCell ref="G79:H79"/>
    <mergeCell ref="I79:J79"/>
    <mergeCell ref="K79:L79"/>
    <mergeCell ref="G80:H80"/>
    <mergeCell ref="I80:J80"/>
    <mergeCell ref="K80:L80"/>
    <mergeCell ref="G81:H81"/>
    <mergeCell ref="I81:J81"/>
    <mergeCell ref="K81:L81"/>
    <mergeCell ref="B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B89:N90"/>
    <mergeCell ref="O89:O90"/>
    <mergeCell ref="P89:P90"/>
    <mergeCell ref="Q89:Q90"/>
    <mergeCell ref="R89:R90"/>
    <mergeCell ref="S89:S90"/>
    <mergeCell ref="T89:T90"/>
    <mergeCell ref="U89:U90"/>
    <mergeCell ref="V89:V90"/>
    <mergeCell ref="W89:W90"/>
    <mergeCell ref="X89:X90"/>
    <mergeCell ref="Y89:Y90"/>
    <mergeCell ref="Z89:Z90"/>
    <mergeCell ref="AA89:AA90"/>
    <mergeCell ref="AB89:AB90"/>
    <mergeCell ref="B93:F94"/>
    <mergeCell ref="T93:Y93"/>
    <mergeCell ref="Z93:AB93"/>
    <mergeCell ref="G94:S95"/>
    <mergeCell ref="T94:Y95"/>
    <mergeCell ref="Z94:AB95"/>
    <mergeCell ref="B95:F95"/>
    <mergeCell ref="B97:E97"/>
    <mergeCell ref="G97:L98"/>
    <mergeCell ref="M97:N97"/>
    <mergeCell ref="O97:Q97"/>
    <mergeCell ref="R97:Y97"/>
    <mergeCell ref="Z97:AB97"/>
    <mergeCell ref="M98:N98"/>
    <mergeCell ref="O98:Q98"/>
    <mergeCell ref="R98:V98"/>
    <mergeCell ref="W98:Y98"/>
    <mergeCell ref="Z98:AB98"/>
    <mergeCell ref="G99:H99"/>
    <mergeCell ref="I99:J99"/>
    <mergeCell ref="K99:L99"/>
    <mergeCell ref="G100:H100"/>
    <mergeCell ref="I100:J100"/>
    <mergeCell ref="K100:L100"/>
    <mergeCell ref="G101:H101"/>
    <mergeCell ref="I101:J101"/>
    <mergeCell ref="K101:L101"/>
    <mergeCell ref="G102:H102"/>
    <mergeCell ref="I102:J102"/>
    <mergeCell ref="K102:L102"/>
    <mergeCell ref="G103:H103"/>
    <mergeCell ref="I103:J103"/>
    <mergeCell ref="K103:L103"/>
    <mergeCell ref="G104:H104"/>
    <mergeCell ref="I104:J104"/>
    <mergeCell ref="K104:L104"/>
    <mergeCell ref="G111:H111"/>
    <mergeCell ref="I111:J111"/>
    <mergeCell ref="K111:L111"/>
    <mergeCell ref="G112:H112"/>
    <mergeCell ref="I112:J112"/>
    <mergeCell ref="K112:L112"/>
    <mergeCell ref="G113:H113"/>
    <mergeCell ref="I113:J113"/>
    <mergeCell ref="K113:L113"/>
    <mergeCell ref="G105:H105"/>
    <mergeCell ref="I105:J105"/>
    <mergeCell ref="K105:L105"/>
    <mergeCell ref="G106:H106"/>
    <mergeCell ref="I106:J106"/>
    <mergeCell ref="K106:L106"/>
    <mergeCell ref="G107:H107"/>
    <mergeCell ref="I107:J107"/>
    <mergeCell ref="K107:L107"/>
    <mergeCell ref="G108:H108"/>
    <mergeCell ref="I108:J108"/>
    <mergeCell ref="K108:L108"/>
    <mergeCell ref="G109:H109"/>
    <mergeCell ref="I109:J109"/>
    <mergeCell ref="K109:L109"/>
    <mergeCell ref="G110:H110"/>
    <mergeCell ref="I110:J110"/>
    <mergeCell ref="K110:L110"/>
    <mergeCell ref="B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B117:N118"/>
    <mergeCell ref="O117:O118"/>
    <mergeCell ref="P117:P118"/>
    <mergeCell ref="Q117:Q118"/>
    <mergeCell ref="R117:R118"/>
    <mergeCell ref="S117:S118"/>
    <mergeCell ref="T117:T118"/>
    <mergeCell ref="U117:U118"/>
    <mergeCell ref="V117:V118"/>
    <mergeCell ref="W117:W118"/>
    <mergeCell ref="X117:X118"/>
    <mergeCell ref="Y117:Y118"/>
    <mergeCell ref="Z117:Z118"/>
    <mergeCell ref="AA117:AA118"/>
    <mergeCell ref="AB117:AB118"/>
    <mergeCell ref="B121:F122"/>
    <mergeCell ref="T121:Y121"/>
    <mergeCell ref="Z121:AB121"/>
    <mergeCell ref="G122:S123"/>
    <mergeCell ref="T122:Y123"/>
    <mergeCell ref="Z122:AB123"/>
    <mergeCell ref="B123:F123"/>
    <mergeCell ref="B125:E125"/>
    <mergeCell ref="G125:L126"/>
    <mergeCell ref="M125:N125"/>
    <mergeCell ref="O125:Q125"/>
    <mergeCell ref="R125:Y125"/>
    <mergeCell ref="Z125:AB125"/>
    <mergeCell ref="M126:N126"/>
    <mergeCell ref="O126:Q126"/>
    <mergeCell ref="R126:V126"/>
    <mergeCell ref="W126:Y126"/>
    <mergeCell ref="Z126:AB126"/>
    <mergeCell ref="G127:H127"/>
    <mergeCell ref="I127:J127"/>
    <mergeCell ref="K127:L127"/>
    <mergeCell ref="G128:H128"/>
    <mergeCell ref="I128:J128"/>
    <mergeCell ref="K128:L128"/>
    <mergeCell ref="G129:H129"/>
    <mergeCell ref="I129:J129"/>
    <mergeCell ref="K129:L129"/>
    <mergeCell ref="G130:H130"/>
    <mergeCell ref="I130:J130"/>
    <mergeCell ref="K130:L130"/>
    <mergeCell ref="G131:H131"/>
    <mergeCell ref="I131:J131"/>
    <mergeCell ref="K131:L131"/>
    <mergeCell ref="G132:H132"/>
    <mergeCell ref="I132:J132"/>
    <mergeCell ref="K132:L132"/>
    <mergeCell ref="G133:H133"/>
    <mergeCell ref="I133:J133"/>
    <mergeCell ref="K133:L133"/>
    <mergeCell ref="G134:H134"/>
    <mergeCell ref="I134:J134"/>
    <mergeCell ref="K134:L134"/>
    <mergeCell ref="G135:H135"/>
    <mergeCell ref="I135:J135"/>
    <mergeCell ref="K135:L135"/>
    <mergeCell ref="G136:H136"/>
    <mergeCell ref="I136:J136"/>
    <mergeCell ref="K136:L136"/>
    <mergeCell ref="G137:H137"/>
    <mergeCell ref="I137:J137"/>
    <mergeCell ref="K137:L137"/>
    <mergeCell ref="G138:H138"/>
    <mergeCell ref="I138:J138"/>
    <mergeCell ref="K138:L138"/>
    <mergeCell ref="G139:H139"/>
    <mergeCell ref="I139:J139"/>
    <mergeCell ref="K139:L139"/>
    <mergeCell ref="G140:H140"/>
    <mergeCell ref="I140:J140"/>
    <mergeCell ref="K140:L140"/>
    <mergeCell ref="G141:H141"/>
    <mergeCell ref="I141:J141"/>
    <mergeCell ref="K141:L141"/>
    <mergeCell ref="G142:H142"/>
    <mergeCell ref="I142:J142"/>
    <mergeCell ref="K142:L142"/>
    <mergeCell ref="G143:H143"/>
    <mergeCell ref="I143:J143"/>
    <mergeCell ref="K143:L143"/>
    <mergeCell ref="B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B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B151:F152"/>
    <mergeCell ref="T151:Y151"/>
    <mergeCell ref="Z151:AB151"/>
    <mergeCell ref="G152:S153"/>
    <mergeCell ref="T152:Y153"/>
    <mergeCell ref="Z152:AB153"/>
    <mergeCell ref="B153:F153"/>
    <mergeCell ref="B155:E155"/>
    <mergeCell ref="G155:L156"/>
    <mergeCell ref="M155:N155"/>
    <mergeCell ref="O155:Q155"/>
    <mergeCell ref="R155:Y155"/>
    <mergeCell ref="Z155:AB155"/>
    <mergeCell ref="M156:N156"/>
    <mergeCell ref="O156:Q156"/>
    <mergeCell ref="R156:V156"/>
    <mergeCell ref="W156:Y156"/>
    <mergeCell ref="Z156:AB156"/>
    <mergeCell ref="G157:H157"/>
    <mergeCell ref="I157:J157"/>
    <mergeCell ref="K157:L157"/>
    <mergeCell ref="G158:H158"/>
    <mergeCell ref="I158:J158"/>
    <mergeCell ref="K158:L158"/>
    <mergeCell ref="G159:H159"/>
    <mergeCell ref="I159:J159"/>
    <mergeCell ref="K159:L159"/>
    <mergeCell ref="G160:H160"/>
    <mergeCell ref="I160:J160"/>
    <mergeCell ref="K160:L160"/>
    <mergeCell ref="G161:H161"/>
    <mergeCell ref="I161:J161"/>
    <mergeCell ref="K161:L161"/>
    <mergeCell ref="G162:H162"/>
    <mergeCell ref="I162:J162"/>
    <mergeCell ref="K162:L162"/>
    <mergeCell ref="G163:H163"/>
    <mergeCell ref="I163:J163"/>
    <mergeCell ref="K163:L163"/>
    <mergeCell ref="G164:H164"/>
    <mergeCell ref="I164:J164"/>
    <mergeCell ref="K164:L164"/>
    <mergeCell ref="G165:H165"/>
    <mergeCell ref="I165:J165"/>
    <mergeCell ref="K165:L165"/>
    <mergeCell ref="G166:H166"/>
    <mergeCell ref="I166:J166"/>
    <mergeCell ref="K166:L166"/>
    <mergeCell ref="G167:H167"/>
    <mergeCell ref="I167:J167"/>
    <mergeCell ref="K167:L167"/>
    <mergeCell ref="G168:H168"/>
    <mergeCell ref="I168:J168"/>
    <mergeCell ref="K168:L168"/>
    <mergeCell ref="G169:H169"/>
    <mergeCell ref="I169:J169"/>
    <mergeCell ref="K169:L169"/>
    <mergeCell ref="G170:H170"/>
    <mergeCell ref="I170:J170"/>
    <mergeCell ref="K170:L170"/>
    <mergeCell ref="G171:H171"/>
    <mergeCell ref="I171:J171"/>
    <mergeCell ref="K171:L171"/>
    <mergeCell ref="B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B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X175:X176"/>
    <mergeCell ref="Y175:Y176"/>
    <mergeCell ref="Z175:Z176"/>
    <mergeCell ref="AA175:AA176"/>
    <mergeCell ref="AB175:AB176"/>
    <mergeCell ref="B179:F180"/>
    <mergeCell ref="T179:Y179"/>
    <mergeCell ref="Z179:AB179"/>
    <mergeCell ref="G180:S181"/>
    <mergeCell ref="T180:Y181"/>
    <mergeCell ref="Z180:AB181"/>
    <mergeCell ref="B181:F181"/>
    <mergeCell ref="B183:E183"/>
    <mergeCell ref="G183:L184"/>
    <mergeCell ref="M183:N183"/>
    <mergeCell ref="O183:Q183"/>
    <mergeCell ref="R183:Y183"/>
    <mergeCell ref="Z183:AB183"/>
    <mergeCell ref="M184:N184"/>
    <mergeCell ref="O184:Q184"/>
    <mergeCell ref="R184:V184"/>
    <mergeCell ref="W184:Y184"/>
    <mergeCell ref="Z184:AB184"/>
    <mergeCell ref="G185:H185"/>
    <mergeCell ref="I185:J185"/>
    <mergeCell ref="K185:L185"/>
    <mergeCell ref="G186:H186"/>
    <mergeCell ref="I186:J186"/>
    <mergeCell ref="K186:L186"/>
    <mergeCell ref="G187:H187"/>
    <mergeCell ref="I187:J187"/>
    <mergeCell ref="K187:L187"/>
    <mergeCell ref="G188:H188"/>
    <mergeCell ref="I188:J188"/>
    <mergeCell ref="K188:L188"/>
    <mergeCell ref="G189:H189"/>
    <mergeCell ref="I189:J189"/>
    <mergeCell ref="K189:L189"/>
    <mergeCell ref="G190:H190"/>
    <mergeCell ref="I190:J190"/>
    <mergeCell ref="K190:L190"/>
    <mergeCell ref="G191:H191"/>
    <mergeCell ref="I191:J191"/>
    <mergeCell ref="K191:L191"/>
    <mergeCell ref="G192:H192"/>
    <mergeCell ref="I192:J192"/>
    <mergeCell ref="K192:L192"/>
    <mergeCell ref="G193:H193"/>
    <mergeCell ref="I193:J193"/>
    <mergeCell ref="K193:L193"/>
    <mergeCell ref="G194:H194"/>
    <mergeCell ref="I194:J194"/>
    <mergeCell ref="K194:L194"/>
    <mergeCell ref="G195:H195"/>
    <mergeCell ref="I195:J195"/>
    <mergeCell ref="K195:L195"/>
    <mergeCell ref="G196:H196"/>
    <mergeCell ref="I196:J196"/>
    <mergeCell ref="K196:L196"/>
    <mergeCell ref="G197:H197"/>
    <mergeCell ref="I197:J197"/>
    <mergeCell ref="K197:L197"/>
    <mergeCell ref="G198:H198"/>
    <mergeCell ref="I198:J198"/>
    <mergeCell ref="K198:L198"/>
    <mergeCell ref="G199:H199"/>
    <mergeCell ref="I199:J199"/>
    <mergeCell ref="K199:L199"/>
    <mergeCell ref="G205:H205"/>
    <mergeCell ref="I205:J205"/>
    <mergeCell ref="K205:L205"/>
    <mergeCell ref="G200:H200"/>
    <mergeCell ref="I200:J200"/>
    <mergeCell ref="K200:L200"/>
    <mergeCell ref="G201:H201"/>
    <mergeCell ref="I201:J201"/>
    <mergeCell ref="K201:L201"/>
    <mergeCell ref="G202:H202"/>
    <mergeCell ref="I202:J202"/>
    <mergeCell ref="K202:L202"/>
    <mergeCell ref="G203:H203"/>
    <mergeCell ref="I203:J203"/>
    <mergeCell ref="K203:L203"/>
    <mergeCell ref="G204:H204"/>
    <mergeCell ref="I204:J204"/>
    <mergeCell ref="K204:L204"/>
    <mergeCell ref="B206:N207"/>
    <mergeCell ref="O206:O207"/>
    <mergeCell ref="P206:P207"/>
    <mergeCell ref="Q206:Q207"/>
    <mergeCell ref="R206:R207"/>
    <mergeCell ref="S206:S207"/>
    <mergeCell ref="T206:T207"/>
    <mergeCell ref="U206:U207"/>
    <mergeCell ref="V206:V207"/>
    <mergeCell ref="W206:W207"/>
    <mergeCell ref="X206:X207"/>
    <mergeCell ref="Y206:Y207"/>
    <mergeCell ref="Z206:Z207"/>
    <mergeCell ref="AA206:AA207"/>
    <mergeCell ref="AB206:AB207"/>
    <mergeCell ref="B209:N210"/>
    <mergeCell ref="O209:O210"/>
    <mergeCell ref="P209:P210"/>
    <mergeCell ref="Q209:Q210"/>
    <mergeCell ref="R209:R210"/>
    <mergeCell ref="S209:S210"/>
    <mergeCell ref="T209:T210"/>
    <mergeCell ref="U209:U210"/>
    <mergeCell ref="V209:V210"/>
    <mergeCell ref="W209:W210"/>
    <mergeCell ref="X209:X210"/>
    <mergeCell ref="Y209:Y210"/>
    <mergeCell ref="Z209:Z210"/>
    <mergeCell ref="AA209:AA210"/>
    <mergeCell ref="AB209:AB210"/>
    <mergeCell ref="B213:F214"/>
    <mergeCell ref="T213:Y213"/>
    <mergeCell ref="Z213:AB213"/>
    <mergeCell ref="G214:S215"/>
    <mergeCell ref="T214:Y215"/>
    <mergeCell ref="Z214:AB215"/>
    <mergeCell ref="B215:F215"/>
    <mergeCell ref="B217:E217"/>
    <mergeCell ref="G217:L218"/>
    <mergeCell ref="M217:N217"/>
    <mergeCell ref="O217:Q217"/>
    <mergeCell ref="R217:Y217"/>
    <mergeCell ref="Z217:AB217"/>
    <mergeCell ref="M218:N218"/>
    <mergeCell ref="O218:Q218"/>
    <mergeCell ref="R218:V218"/>
    <mergeCell ref="W218:Y218"/>
    <mergeCell ref="Z218:AB218"/>
    <mergeCell ref="G219:H219"/>
    <mergeCell ref="I219:J219"/>
    <mergeCell ref="K219:L219"/>
    <mergeCell ref="G220:H220"/>
    <mergeCell ref="I220:J220"/>
    <mergeCell ref="K220:L220"/>
    <mergeCell ref="G221:H221"/>
    <mergeCell ref="I221:J221"/>
    <mergeCell ref="K221:L221"/>
    <mergeCell ref="G222:H222"/>
    <mergeCell ref="I222:J222"/>
    <mergeCell ref="K222:L222"/>
    <mergeCell ref="G223:H223"/>
    <mergeCell ref="I223:J223"/>
    <mergeCell ref="K223:L223"/>
    <mergeCell ref="G224:H224"/>
    <mergeCell ref="I224:J224"/>
    <mergeCell ref="K224:L224"/>
    <mergeCell ref="G225:H225"/>
    <mergeCell ref="I225:J225"/>
    <mergeCell ref="K225:L225"/>
    <mergeCell ref="G226:H226"/>
    <mergeCell ref="I226:J226"/>
    <mergeCell ref="K226:L226"/>
    <mergeCell ref="G227:H227"/>
    <mergeCell ref="I227:J227"/>
    <mergeCell ref="K227:L227"/>
    <mergeCell ref="G228:H228"/>
    <mergeCell ref="I228:J228"/>
    <mergeCell ref="K228:L228"/>
    <mergeCell ref="G229:H229"/>
    <mergeCell ref="I229:J229"/>
    <mergeCell ref="K229:L229"/>
    <mergeCell ref="G230:H230"/>
    <mergeCell ref="I230:J230"/>
    <mergeCell ref="K230:L230"/>
    <mergeCell ref="G231:H231"/>
    <mergeCell ref="I231:J231"/>
    <mergeCell ref="K231:L231"/>
    <mergeCell ref="G232:H232"/>
    <mergeCell ref="I232:J232"/>
    <mergeCell ref="K232:L232"/>
    <mergeCell ref="G233:H233"/>
    <mergeCell ref="I233:J233"/>
    <mergeCell ref="K233:L233"/>
    <mergeCell ref="G240:H240"/>
    <mergeCell ref="I240:J240"/>
    <mergeCell ref="K240:L240"/>
    <mergeCell ref="G234:H234"/>
    <mergeCell ref="I234:J234"/>
    <mergeCell ref="K234:L234"/>
    <mergeCell ref="G235:H235"/>
    <mergeCell ref="I235:J235"/>
    <mergeCell ref="K235:L235"/>
    <mergeCell ref="G236:H236"/>
    <mergeCell ref="I236:J236"/>
    <mergeCell ref="K236:L236"/>
    <mergeCell ref="G237:H237"/>
    <mergeCell ref="I237:J237"/>
    <mergeCell ref="K237:L237"/>
    <mergeCell ref="G238:H238"/>
    <mergeCell ref="I238:J238"/>
    <mergeCell ref="AB241:AB242"/>
    <mergeCell ref="B244:N245"/>
    <mergeCell ref="O244:O245"/>
    <mergeCell ref="P244:P245"/>
    <mergeCell ref="Q244:Q245"/>
    <mergeCell ref="R244:R245"/>
    <mergeCell ref="S244:S245"/>
    <mergeCell ref="T244:T245"/>
    <mergeCell ref="U244:U245"/>
    <mergeCell ref="V244:V245"/>
    <mergeCell ref="W244:W245"/>
    <mergeCell ref="X244:X245"/>
    <mergeCell ref="Y244:Y245"/>
    <mergeCell ref="Z244:Z245"/>
    <mergeCell ref="AA244:AA245"/>
    <mergeCell ref="AB244:AB245"/>
    <mergeCell ref="B248:F249"/>
    <mergeCell ref="T248:Y248"/>
    <mergeCell ref="Z248:AB248"/>
    <mergeCell ref="G249:S250"/>
    <mergeCell ref="T249:Y250"/>
    <mergeCell ref="Z249:AB250"/>
    <mergeCell ref="B250:F250"/>
    <mergeCell ref="X241:X242"/>
    <mergeCell ref="Y241:Y242"/>
    <mergeCell ref="Z241:Z242"/>
    <mergeCell ref="AA241:AA242"/>
    <mergeCell ref="B252:E252"/>
    <mergeCell ref="G252:L253"/>
    <mergeCell ref="M252:N252"/>
    <mergeCell ref="O252:Q252"/>
    <mergeCell ref="R252:Y252"/>
    <mergeCell ref="Z252:AB252"/>
    <mergeCell ref="M253:N253"/>
    <mergeCell ref="O253:Q253"/>
    <mergeCell ref="R253:V253"/>
    <mergeCell ref="W253:Y253"/>
    <mergeCell ref="Z253:AB253"/>
    <mergeCell ref="G254:H254"/>
    <mergeCell ref="I254:J254"/>
    <mergeCell ref="K254:L254"/>
    <mergeCell ref="G255:H255"/>
    <mergeCell ref="I255:J255"/>
    <mergeCell ref="K255:L255"/>
    <mergeCell ref="G256:H256"/>
    <mergeCell ref="I256:J256"/>
    <mergeCell ref="K256:L256"/>
    <mergeCell ref="G257:H257"/>
    <mergeCell ref="I257:J257"/>
    <mergeCell ref="K257:L257"/>
    <mergeCell ref="G258:H258"/>
    <mergeCell ref="I258:J258"/>
    <mergeCell ref="K258:L258"/>
    <mergeCell ref="G259:H259"/>
    <mergeCell ref="I259:J259"/>
    <mergeCell ref="K259:L259"/>
    <mergeCell ref="G260:H260"/>
    <mergeCell ref="I260:J260"/>
    <mergeCell ref="K260:L260"/>
    <mergeCell ref="G261:H261"/>
    <mergeCell ref="I261:J261"/>
    <mergeCell ref="K261:L261"/>
    <mergeCell ref="G262:H262"/>
    <mergeCell ref="I262:J262"/>
    <mergeCell ref="K262:L262"/>
    <mergeCell ref="G263:H263"/>
    <mergeCell ref="I263:J263"/>
    <mergeCell ref="K263:L263"/>
    <mergeCell ref="G264:H264"/>
    <mergeCell ref="I264:J264"/>
    <mergeCell ref="K264:L264"/>
    <mergeCell ref="G265:H265"/>
    <mergeCell ref="I265:J265"/>
    <mergeCell ref="K265:L265"/>
    <mergeCell ref="G266:H266"/>
    <mergeCell ref="I266:J266"/>
    <mergeCell ref="K266:L266"/>
    <mergeCell ref="G267:H267"/>
    <mergeCell ref="I267:J267"/>
    <mergeCell ref="K267:L267"/>
    <mergeCell ref="G268:H268"/>
    <mergeCell ref="I268:J268"/>
    <mergeCell ref="K268:L268"/>
    <mergeCell ref="G274:H274"/>
    <mergeCell ref="I274:J274"/>
    <mergeCell ref="K274:L274"/>
    <mergeCell ref="G275:H275"/>
    <mergeCell ref="I275:J275"/>
    <mergeCell ref="K275:L275"/>
    <mergeCell ref="B276:N277"/>
    <mergeCell ref="O276:O277"/>
    <mergeCell ref="G272:H272"/>
    <mergeCell ref="I272:J272"/>
    <mergeCell ref="K272:L272"/>
    <mergeCell ref="G273:H273"/>
    <mergeCell ref="I273:J273"/>
    <mergeCell ref="K273:L273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B279:N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W279:W280"/>
    <mergeCell ref="X279:X280"/>
    <mergeCell ref="Y279:Y280"/>
    <mergeCell ref="Z279:Z280"/>
    <mergeCell ref="AA279:AA280"/>
    <mergeCell ref="AB279:AB280"/>
    <mergeCell ref="B283:F284"/>
    <mergeCell ref="T283:Y283"/>
    <mergeCell ref="Z283:AB283"/>
    <mergeCell ref="G284:S285"/>
    <mergeCell ref="T284:Y285"/>
    <mergeCell ref="Z284:AB285"/>
    <mergeCell ref="B285:F285"/>
    <mergeCell ref="B287:E287"/>
    <mergeCell ref="G287:L288"/>
    <mergeCell ref="M287:N287"/>
    <mergeCell ref="O287:Q287"/>
    <mergeCell ref="R287:Y287"/>
    <mergeCell ref="Z287:AB287"/>
    <mergeCell ref="M288:N288"/>
    <mergeCell ref="O288:Q288"/>
    <mergeCell ref="R288:V288"/>
    <mergeCell ref="W288:Y288"/>
    <mergeCell ref="Z288:AB288"/>
    <mergeCell ref="G289:H289"/>
    <mergeCell ref="I289:J289"/>
    <mergeCell ref="K289:L289"/>
    <mergeCell ref="G290:H290"/>
    <mergeCell ref="I290:J290"/>
    <mergeCell ref="K290:L290"/>
    <mergeCell ref="G291:H291"/>
    <mergeCell ref="I291:J291"/>
    <mergeCell ref="K291:L291"/>
    <mergeCell ref="G292:H292"/>
    <mergeCell ref="I292:J292"/>
    <mergeCell ref="K292:L292"/>
    <mergeCell ref="G293:H293"/>
    <mergeCell ref="I293:J293"/>
    <mergeCell ref="K293:L293"/>
    <mergeCell ref="G294:H294"/>
    <mergeCell ref="I294:J294"/>
    <mergeCell ref="K294:L294"/>
    <mergeCell ref="G295:H295"/>
    <mergeCell ref="I295:J295"/>
    <mergeCell ref="K295:L295"/>
    <mergeCell ref="G296:H296"/>
    <mergeCell ref="I296:J296"/>
    <mergeCell ref="K296:L296"/>
    <mergeCell ref="G297:H297"/>
    <mergeCell ref="I297:J297"/>
    <mergeCell ref="K297:L297"/>
    <mergeCell ref="G298:H298"/>
    <mergeCell ref="I298:J298"/>
    <mergeCell ref="K298:L298"/>
    <mergeCell ref="G299:H299"/>
    <mergeCell ref="I299:J299"/>
    <mergeCell ref="K299:L299"/>
    <mergeCell ref="G300:H300"/>
    <mergeCell ref="I300:J300"/>
    <mergeCell ref="K300:L300"/>
    <mergeCell ref="G301:H301"/>
    <mergeCell ref="I301:J301"/>
    <mergeCell ref="K301:L301"/>
    <mergeCell ref="G302:H302"/>
    <mergeCell ref="I302:J302"/>
    <mergeCell ref="K302:L302"/>
    <mergeCell ref="G308:H308"/>
    <mergeCell ref="I308:J308"/>
    <mergeCell ref="K308:L308"/>
    <mergeCell ref="G303:H303"/>
    <mergeCell ref="I303:J303"/>
    <mergeCell ref="K303:L303"/>
    <mergeCell ref="G304:H304"/>
    <mergeCell ref="I304:J304"/>
    <mergeCell ref="K304:L304"/>
    <mergeCell ref="G305:H305"/>
    <mergeCell ref="I305:J305"/>
    <mergeCell ref="K305:L305"/>
    <mergeCell ref="G306:H306"/>
    <mergeCell ref="I306:J306"/>
    <mergeCell ref="K306:L306"/>
    <mergeCell ref="G307:H307"/>
    <mergeCell ref="I307:J307"/>
    <mergeCell ref="K307:L307"/>
    <mergeCell ref="B309:N310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W309:W310"/>
    <mergeCell ref="X309:X310"/>
    <mergeCell ref="Y309:Y310"/>
    <mergeCell ref="Z309:Z310"/>
    <mergeCell ref="AA309:AA310"/>
    <mergeCell ref="AB309:AB310"/>
    <mergeCell ref="B312:N313"/>
    <mergeCell ref="O312:O313"/>
    <mergeCell ref="P312:P313"/>
    <mergeCell ref="Q312:Q313"/>
    <mergeCell ref="R312:R313"/>
    <mergeCell ref="S312:S313"/>
    <mergeCell ref="T312:T313"/>
    <mergeCell ref="U312:U313"/>
    <mergeCell ref="V312:V313"/>
    <mergeCell ref="W312:W313"/>
    <mergeCell ref="X312:X313"/>
    <mergeCell ref="Y312:Y313"/>
    <mergeCell ref="Z312:Z313"/>
    <mergeCell ref="AA312:AA313"/>
    <mergeCell ref="AB312:AB313"/>
    <mergeCell ref="G334:H334"/>
    <mergeCell ref="I334:J334"/>
    <mergeCell ref="K334:L334"/>
    <mergeCell ref="G335:H335"/>
    <mergeCell ref="I335:J335"/>
    <mergeCell ref="K335:L335"/>
    <mergeCell ref="G336:H336"/>
    <mergeCell ref="I336:J336"/>
    <mergeCell ref="K336:L336"/>
    <mergeCell ref="G337:H337"/>
    <mergeCell ref="I337:J337"/>
    <mergeCell ref="K337:L337"/>
    <mergeCell ref="G344:H344"/>
    <mergeCell ref="B316:F317"/>
    <mergeCell ref="T316:Y316"/>
    <mergeCell ref="Z316:AB316"/>
    <mergeCell ref="G317:S318"/>
    <mergeCell ref="T317:Y318"/>
    <mergeCell ref="Z317:AB318"/>
    <mergeCell ref="B318:F318"/>
    <mergeCell ref="B320:E320"/>
    <mergeCell ref="G320:L321"/>
    <mergeCell ref="M320:N320"/>
    <mergeCell ref="O320:Q320"/>
    <mergeCell ref="R320:Y320"/>
    <mergeCell ref="Z320:AB320"/>
    <mergeCell ref="M321:N321"/>
    <mergeCell ref="O321:Q321"/>
    <mergeCell ref="R321:V321"/>
    <mergeCell ref="W321:Y321"/>
    <mergeCell ref="Z321:AB321"/>
    <mergeCell ref="G322:H322"/>
    <mergeCell ref="I322:J322"/>
    <mergeCell ref="K322:L322"/>
    <mergeCell ref="G323:H323"/>
    <mergeCell ref="I323:J323"/>
    <mergeCell ref="K323:L323"/>
    <mergeCell ref="G324:H324"/>
    <mergeCell ref="I324:J324"/>
    <mergeCell ref="K324:L324"/>
    <mergeCell ref="G325:H325"/>
    <mergeCell ref="I325:J325"/>
    <mergeCell ref="K325:L325"/>
    <mergeCell ref="G326:H326"/>
    <mergeCell ref="I326:J326"/>
    <mergeCell ref="K326:L326"/>
    <mergeCell ref="G327:H327"/>
    <mergeCell ref="I327:J327"/>
    <mergeCell ref="K327:L327"/>
    <mergeCell ref="K344:L344"/>
    <mergeCell ref="G345:H345"/>
    <mergeCell ref="I345:J345"/>
    <mergeCell ref="G340:H340"/>
    <mergeCell ref="I340:J340"/>
    <mergeCell ref="K340:L340"/>
    <mergeCell ref="G341:H341"/>
    <mergeCell ref="I341:J341"/>
    <mergeCell ref="K341:L341"/>
    <mergeCell ref="G342:H342"/>
    <mergeCell ref="I342:J342"/>
    <mergeCell ref="K342:L342"/>
    <mergeCell ref="G343:H343"/>
    <mergeCell ref="I343:J343"/>
    <mergeCell ref="K343:L343"/>
    <mergeCell ref="V349:V350"/>
    <mergeCell ref="U349:U350"/>
    <mergeCell ref="W349:W350"/>
    <mergeCell ref="X349:X350"/>
    <mergeCell ref="Y349:Y350"/>
    <mergeCell ref="X201:X202"/>
    <mergeCell ref="Y201:Y202"/>
    <mergeCell ref="Z201:Z202"/>
    <mergeCell ref="AA201:AA202"/>
    <mergeCell ref="AB201:AB202"/>
    <mergeCell ref="AB329:AB330"/>
    <mergeCell ref="G338:H338"/>
    <mergeCell ref="I338:J338"/>
    <mergeCell ref="K338:L338"/>
    <mergeCell ref="G339:H339"/>
    <mergeCell ref="I339:J339"/>
    <mergeCell ref="K339:L339"/>
    <mergeCell ref="I328:J328"/>
    <mergeCell ref="K328:L328"/>
    <mergeCell ref="Y338:Y340"/>
    <mergeCell ref="Z338:Z340"/>
    <mergeCell ref="AA338:AA340"/>
    <mergeCell ref="AB338:AB340"/>
    <mergeCell ref="Z349:Z350"/>
    <mergeCell ref="K331:L331"/>
    <mergeCell ref="G332:H332"/>
    <mergeCell ref="I332:J332"/>
    <mergeCell ref="K332:L332"/>
    <mergeCell ref="G333:H333"/>
    <mergeCell ref="I333:J333"/>
    <mergeCell ref="K333:L333"/>
    <mergeCell ref="AA349:AA350"/>
    <mergeCell ref="AB349:AB350"/>
    <mergeCell ref="I344:J344"/>
    <mergeCell ref="Y106:Y108"/>
    <mergeCell ref="Z106:Z108"/>
    <mergeCell ref="AA106:AA108"/>
    <mergeCell ref="AB106:AB108"/>
    <mergeCell ref="X100:X101"/>
    <mergeCell ref="Y100:Y101"/>
    <mergeCell ref="Z100:Z101"/>
    <mergeCell ref="AA100:AA101"/>
    <mergeCell ref="AB100:AB101"/>
    <mergeCell ref="B346:N347"/>
    <mergeCell ref="O346:O347"/>
    <mergeCell ref="P346:P347"/>
    <mergeCell ref="Q346:Q347"/>
    <mergeCell ref="R346:R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B347"/>
    <mergeCell ref="K345:L345"/>
    <mergeCell ref="G328:H328"/>
    <mergeCell ref="Y300:Y302"/>
    <mergeCell ref="AB300:AB302"/>
    <mergeCell ref="X329:X330"/>
    <mergeCell ref="Y329:Y330"/>
    <mergeCell ref="Z329:Z330"/>
    <mergeCell ref="AA329:AA330"/>
    <mergeCell ref="B353:F354"/>
    <mergeCell ref="T353:Y353"/>
    <mergeCell ref="Z353:AB353"/>
    <mergeCell ref="G354:S355"/>
    <mergeCell ref="T354:Y355"/>
    <mergeCell ref="Z354:AB355"/>
    <mergeCell ref="B355:F355"/>
    <mergeCell ref="B357:E357"/>
    <mergeCell ref="G357:L358"/>
    <mergeCell ref="M357:N357"/>
    <mergeCell ref="O357:Q357"/>
    <mergeCell ref="R357:Y357"/>
    <mergeCell ref="Z357:AB357"/>
    <mergeCell ref="M358:N358"/>
    <mergeCell ref="O358:Q358"/>
    <mergeCell ref="R358:V358"/>
    <mergeCell ref="W358:Y358"/>
    <mergeCell ref="Z358:AB358"/>
    <mergeCell ref="G359:H359"/>
    <mergeCell ref="I359:J359"/>
    <mergeCell ref="K359:L359"/>
    <mergeCell ref="G360:H360"/>
    <mergeCell ref="I360:J360"/>
    <mergeCell ref="K360:L360"/>
    <mergeCell ref="G361:H361"/>
    <mergeCell ref="I361:J361"/>
    <mergeCell ref="K361:L361"/>
    <mergeCell ref="G362:H362"/>
    <mergeCell ref="I362:J362"/>
    <mergeCell ref="K362:L362"/>
    <mergeCell ref="G363:H363"/>
    <mergeCell ref="I363:J363"/>
    <mergeCell ref="K363:L363"/>
    <mergeCell ref="Z300:Z302"/>
    <mergeCell ref="AA300:AA302"/>
    <mergeCell ref="G329:H329"/>
    <mergeCell ref="I329:J329"/>
    <mergeCell ref="K329:L329"/>
    <mergeCell ref="G330:H330"/>
    <mergeCell ref="I330:J330"/>
    <mergeCell ref="K330:L330"/>
    <mergeCell ref="G331:H331"/>
    <mergeCell ref="I331:J331"/>
    <mergeCell ref="B349:N350"/>
    <mergeCell ref="O349:O350"/>
    <mergeCell ref="P349:P350"/>
    <mergeCell ref="Q349:Q350"/>
    <mergeCell ref="R349:R350"/>
    <mergeCell ref="S349:S350"/>
    <mergeCell ref="T349:T350"/>
    <mergeCell ref="Z368:Z369"/>
    <mergeCell ref="AA368:AA369"/>
    <mergeCell ref="AB368:AB369"/>
    <mergeCell ref="G364:H364"/>
    <mergeCell ref="I364:J364"/>
    <mergeCell ref="K364:L364"/>
    <mergeCell ref="B365:N366"/>
    <mergeCell ref="O365:O366"/>
    <mergeCell ref="P365:P366"/>
    <mergeCell ref="Q365:Q366"/>
    <mergeCell ref="R365:R366"/>
    <mergeCell ref="S365:S366"/>
    <mergeCell ref="T365:T366"/>
    <mergeCell ref="U365:U366"/>
    <mergeCell ref="V365:V366"/>
    <mergeCell ref="W365:W366"/>
    <mergeCell ref="X365:X366"/>
    <mergeCell ref="Z372:AB372"/>
    <mergeCell ref="G373:S374"/>
    <mergeCell ref="T373:Y374"/>
    <mergeCell ref="Z373:AB374"/>
    <mergeCell ref="B374:F374"/>
    <mergeCell ref="B376:E376"/>
    <mergeCell ref="G376:L377"/>
    <mergeCell ref="M376:N376"/>
    <mergeCell ref="O376:Q376"/>
    <mergeCell ref="R376:Y376"/>
    <mergeCell ref="Z376:AB376"/>
    <mergeCell ref="M377:N377"/>
    <mergeCell ref="O377:Q377"/>
    <mergeCell ref="R377:V377"/>
    <mergeCell ref="W377:Y377"/>
    <mergeCell ref="Z377:AB377"/>
    <mergeCell ref="Y365:Y366"/>
    <mergeCell ref="Z365:Z366"/>
    <mergeCell ref="AA365:AA366"/>
    <mergeCell ref="AB365:AB366"/>
    <mergeCell ref="B368:N369"/>
    <mergeCell ref="O368:O369"/>
    <mergeCell ref="P368:P369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G382:H382"/>
    <mergeCell ref="I382:J382"/>
    <mergeCell ref="K382:L382"/>
    <mergeCell ref="G378:H378"/>
    <mergeCell ref="I378:J378"/>
    <mergeCell ref="K378:L378"/>
    <mergeCell ref="G379:H379"/>
    <mergeCell ref="I379:J379"/>
    <mergeCell ref="K379:L379"/>
    <mergeCell ref="G380:H380"/>
    <mergeCell ref="I380:J380"/>
    <mergeCell ref="K380:L380"/>
    <mergeCell ref="G381:H381"/>
    <mergeCell ref="I381:J381"/>
    <mergeCell ref="K381:L381"/>
    <mergeCell ref="B372:F373"/>
    <mergeCell ref="T372:Y372"/>
    <mergeCell ref="B383:N384"/>
    <mergeCell ref="O383:O384"/>
    <mergeCell ref="P383:P384"/>
    <mergeCell ref="Q383:Q384"/>
    <mergeCell ref="R383:R384"/>
    <mergeCell ref="S383:S384"/>
    <mergeCell ref="T383:T384"/>
    <mergeCell ref="U383:U384"/>
    <mergeCell ref="V383:V384"/>
    <mergeCell ref="W383:W384"/>
    <mergeCell ref="X383:X384"/>
    <mergeCell ref="Y383:Y384"/>
    <mergeCell ref="Z383:Z384"/>
    <mergeCell ref="AA383:AA384"/>
    <mergeCell ref="AB383:AB384"/>
    <mergeCell ref="B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B387"/>
    <mergeCell ref="B390:F391"/>
    <mergeCell ref="T390:Y390"/>
    <mergeCell ref="Z390:AB390"/>
    <mergeCell ref="G391:S392"/>
    <mergeCell ref="T391:Y392"/>
    <mergeCell ref="Z391:AB392"/>
    <mergeCell ref="B392:F392"/>
    <mergeCell ref="B394:E394"/>
    <mergeCell ref="G394:L395"/>
    <mergeCell ref="M394:N394"/>
    <mergeCell ref="O394:Q394"/>
    <mergeCell ref="R394:Y394"/>
    <mergeCell ref="Z394:AB394"/>
    <mergeCell ref="M395:N395"/>
    <mergeCell ref="O395:Q395"/>
    <mergeCell ref="R395:V395"/>
    <mergeCell ref="W395:Y395"/>
    <mergeCell ref="Z395:AB395"/>
    <mergeCell ref="G396:H396"/>
    <mergeCell ref="I396:J396"/>
    <mergeCell ref="K396:L396"/>
    <mergeCell ref="G397:H397"/>
    <mergeCell ref="I397:J397"/>
    <mergeCell ref="K397:L397"/>
    <mergeCell ref="G398:H398"/>
    <mergeCell ref="I398:J398"/>
    <mergeCell ref="K398:L398"/>
    <mergeCell ref="G399:H399"/>
    <mergeCell ref="I399:J399"/>
    <mergeCell ref="K399:L399"/>
    <mergeCell ref="G400:H400"/>
    <mergeCell ref="I400:J400"/>
    <mergeCell ref="K400:L400"/>
    <mergeCell ref="G401:H401"/>
    <mergeCell ref="I401:J401"/>
    <mergeCell ref="K401:L401"/>
    <mergeCell ref="G402:H402"/>
    <mergeCell ref="I402:J402"/>
    <mergeCell ref="K402:L402"/>
    <mergeCell ref="G403:H403"/>
    <mergeCell ref="I403:J403"/>
    <mergeCell ref="K403:L403"/>
    <mergeCell ref="G404:H404"/>
    <mergeCell ref="I404:J404"/>
    <mergeCell ref="K404:L404"/>
    <mergeCell ref="G405:H405"/>
    <mergeCell ref="I405:J405"/>
    <mergeCell ref="K405:L405"/>
    <mergeCell ref="G406:H406"/>
    <mergeCell ref="I406:J406"/>
    <mergeCell ref="K406:L406"/>
    <mergeCell ref="G407:H407"/>
    <mergeCell ref="I407:J407"/>
    <mergeCell ref="K407:L407"/>
    <mergeCell ref="G408:H408"/>
    <mergeCell ref="I408:J408"/>
    <mergeCell ref="K408:L408"/>
    <mergeCell ref="G409:H409"/>
    <mergeCell ref="I409:J409"/>
    <mergeCell ref="K409:L409"/>
    <mergeCell ref="G410:H410"/>
    <mergeCell ref="I410:J410"/>
    <mergeCell ref="K410:L410"/>
    <mergeCell ref="G415:H415"/>
    <mergeCell ref="I415:J415"/>
    <mergeCell ref="K415:L415"/>
    <mergeCell ref="G411:H411"/>
    <mergeCell ref="I411:J411"/>
    <mergeCell ref="K411:L411"/>
    <mergeCell ref="B416:N417"/>
    <mergeCell ref="O416:O417"/>
    <mergeCell ref="P419:P420"/>
    <mergeCell ref="Q419:Q420"/>
    <mergeCell ref="R419:R420"/>
    <mergeCell ref="S419:S420"/>
    <mergeCell ref="T419:T420"/>
    <mergeCell ref="U419:U420"/>
    <mergeCell ref="V419:V420"/>
    <mergeCell ref="W419:W420"/>
    <mergeCell ref="X419:X420"/>
    <mergeCell ref="Y419:Y420"/>
    <mergeCell ref="Z419:Z420"/>
    <mergeCell ref="AA419:AA420"/>
    <mergeCell ref="AB419:AB420"/>
    <mergeCell ref="B423:F424"/>
    <mergeCell ref="T423:Y423"/>
    <mergeCell ref="Z423:AB423"/>
    <mergeCell ref="G424:S425"/>
    <mergeCell ref="T424:Y425"/>
    <mergeCell ref="Z424:AB425"/>
    <mergeCell ref="B425:F425"/>
    <mergeCell ref="B427:E427"/>
    <mergeCell ref="G427:L428"/>
    <mergeCell ref="M427:N427"/>
    <mergeCell ref="O427:Q427"/>
    <mergeCell ref="R427:Y427"/>
    <mergeCell ref="Z427:AB427"/>
    <mergeCell ref="M428:N428"/>
    <mergeCell ref="O428:Q428"/>
    <mergeCell ref="R428:V428"/>
    <mergeCell ref="W428:Y428"/>
    <mergeCell ref="Z428:AB428"/>
    <mergeCell ref="G429:H429"/>
    <mergeCell ref="I429:J429"/>
    <mergeCell ref="K429:L429"/>
    <mergeCell ref="G430:H430"/>
    <mergeCell ref="I430:J430"/>
    <mergeCell ref="K430:L430"/>
    <mergeCell ref="G431:H431"/>
    <mergeCell ref="I431:J431"/>
    <mergeCell ref="K431:L431"/>
    <mergeCell ref="G432:H432"/>
    <mergeCell ref="I432:J432"/>
    <mergeCell ref="K432:L432"/>
    <mergeCell ref="G433:H433"/>
    <mergeCell ref="I433:J433"/>
    <mergeCell ref="K433:L433"/>
    <mergeCell ref="G434:H434"/>
    <mergeCell ref="I434:J434"/>
    <mergeCell ref="K434:L434"/>
    <mergeCell ref="G435:H435"/>
    <mergeCell ref="I435:J435"/>
    <mergeCell ref="K435:L435"/>
    <mergeCell ref="G436:H436"/>
    <mergeCell ref="I436:J436"/>
    <mergeCell ref="K436:L436"/>
    <mergeCell ref="G437:H437"/>
    <mergeCell ref="I437:J437"/>
    <mergeCell ref="K437:L437"/>
    <mergeCell ref="G438:H438"/>
    <mergeCell ref="I438:J438"/>
    <mergeCell ref="K438:L438"/>
    <mergeCell ref="G439:H439"/>
    <mergeCell ref="I439:J439"/>
    <mergeCell ref="K439:L439"/>
    <mergeCell ref="G440:H440"/>
    <mergeCell ref="I440:J440"/>
    <mergeCell ref="K440:L440"/>
    <mergeCell ref="G441:H441"/>
    <mergeCell ref="I441:J441"/>
    <mergeCell ref="K441:L441"/>
    <mergeCell ref="G442:H442"/>
    <mergeCell ref="I442:J442"/>
    <mergeCell ref="K442:L442"/>
    <mergeCell ref="G443:H443"/>
    <mergeCell ref="I443:J443"/>
    <mergeCell ref="K443:L443"/>
    <mergeCell ref="G457:H457"/>
    <mergeCell ref="I457:J457"/>
    <mergeCell ref="K457:L457"/>
    <mergeCell ref="G459:H459"/>
    <mergeCell ref="I459:J459"/>
    <mergeCell ref="K459:L459"/>
    <mergeCell ref="G445:H445"/>
    <mergeCell ref="I445:J445"/>
    <mergeCell ref="K445:L445"/>
    <mergeCell ref="G450:H450"/>
    <mergeCell ref="I450:J450"/>
    <mergeCell ref="K450:L450"/>
    <mergeCell ref="G451:H451"/>
    <mergeCell ref="I451:J451"/>
    <mergeCell ref="K451:L451"/>
    <mergeCell ref="G455:H455"/>
    <mergeCell ref="I455:J455"/>
    <mergeCell ref="K455:L455"/>
    <mergeCell ref="G456:H456"/>
    <mergeCell ref="I456:J456"/>
    <mergeCell ref="G458:H458"/>
    <mergeCell ref="I458:J458"/>
    <mergeCell ref="K458:L458"/>
    <mergeCell ref="B460:N461"/>
    <mergeCell ref="O460:O461"/>
    <mergeCell ref="P460:P461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Y460:Y461"/>
    <mergeCell ref="Z460:Z461"/>
    <mergeCell ref="AA460:AA461"/>
    <mergeCell ref="AB460:AB461"/>
    <mergeCell ref="B463:N464"/>
    <mergeCell ref="O463:O464"/>
    <mergeCell ref="P463:P464"/>
    <mergeCell ref="Q463:Q464"/>
    <mergeCell ref="R463:R464"/>
    <mergeCell ref="S463:S464"/>
    <mergeCell ref="T463:T464"/>
    <mergeCell ref="U463:U464"/>
    <mergeCell ref="V463:V464"/>
    <mergeCell ref="W463:W464"/>
    <mergeCell ref="X463:X464"/>
    <mergeCell ref="Y463:Y464"/>
    <mergeCell ref="Z463:Z464"/>
    <mergeCell ref="AA463:AA464"/>
    <mergeCell ref="AB463:AB464"/>
    <mergeCell ref="B467:F468"/>
    <mergeCell ref="T467:Y467"/>
    <mergeCell ref="Z467:AB467"/>
    <mergeCell ref="G468:S469"/>
    <mergeCell ref="T468:Y469"/>
    <mergeCell ref="Z468:AB469"/>
    <mergeCell ref="B469:F469"/>
    <mergeCell ref="B471:E471"/>
    <mergeCell ref="G471:L472"/>
    <mergeCell ref="M471:N471"/>
    <mergeCell ref="O471:Q471"/>
    <mergeCell ref="R471:Y471"/>
    <mergeCell ref="Z471:AB471"/>
    <mergeCell ref="M472:N472"/>
    <mergeCell ref="O472:Q472"/>
    <mergeCell ref="R472:V472"/>
    <mergeCell ref="W472:Y472"/>
    <mergeCell ref="Z472:AB472"/>
    <mergeCell ref="G473:H473"/>
    <mergeCell ref="I473:J473"/>
    <mergeCell ref="K473:L473"/>
    <mergeCell ref="G474:H474"/>
    <mergeCell ref="I474:J474"/>
    <mergeCell ref="K474:L474"/>
    <mergeCell ref="G475:H475"/>
    <mergeCell ref="I475:J475"/>
    <mergeCell ref="K475:L475"/>
    <mergeCell ref="G476:H476"/>
    <mergeCell ref="I476:J476"/>
    <mergeCell ref="K476:L476"/>
    <mergeCell ref="G477:H477"/>
    <mergeCell ref="I477:J477"/>
    <mergeCell ref="K477:L477"/>
    <mergeCell ref="G478:H478"/>
    <mergeCell ref="I478:J478"/>
    <mergeCell ref="K478:L478"/>
    <mergeCell ref="G490:H490"/>
    <mergeCell ref="I490:J490"/>
    <mergeCell ref="K490:L490"/>
    <mergeCell ref="G491:H491"/>
    <mergeCell ref="I491:J491"/>
    <mergeCell ref="K491:L491"/>
    <mergeCell ref="G492:H492"/>
    <mergeCell ref="I492:J492"/>
    <mergeCell ref="K492:L492"/>
    <mergeCell ref="G479:H479"/>
    <mergeCell ref="I479:J479"/>
    <mergeCell ref="K479:L479"/>
    <mergeCell ref="G480:H480"/>
    <mergeCell ref="I480:J480"/>
    <mergeCell ref="K480:L480"/>
    <mergeCell ref="G481:H481"/>
    <mergeCell ref="I481:J481"/>
    <mergeCell ref="K481:L481"/>
    <mergeCell ref="G482:H482"/>
    <mergeCell ref="I482:J482"/>
    <mergeCell ref="K482:L482"/>
    <mergeCell ref="G483:H483"/>
    <mergeCell ref="I483:J483"/>
    <mergeCell ref="K483:L483"/>
    <mergeCell ref="G484:H484"/>
    <mergeCell ref="I484:J484"/>
    <mergeCell ref="K484:L484"/>
    <mergeCell ref="B493:N494"/>
    <mergeCell ref="O493:O494"/>
    <mergeCell ref="P493:P494"/>
    <mergeCell ref="Q493:Q494"/>
    <mergeCell ref="R493:R494"/>
    <mergeCell ref="S493:S494"/>
    <mergeCell ref="T493:T494"/>
    <mergeCell ref="U493:U494"/>
    <mergeCell ref="V493:V494"/>
    <mergeCell ref="W493:W494"/>
    <mergeCell ref="X493:X494"/>
    <mergeCell ref="Y493:Y494"/>
    <mergeCell ref="Z493:Z494"/>
    <mergeCell ref="AA493:AA494"/>
    <mergeCell ref="AB493:AB494"/>
    <mergeCell ref="B496:N497"/>
    <mergeCell ref="O496:O497"/>
    <mergeCell ref="P496:P497"/>
    <mergeCell ref="Q496:Q497"/>
    <mergeCell ref="R496:R497"/>
    <mergeCell ref="S496:S497"/>
    <mergeCell ref="T496:T497"/>
    <mergeCell ref="U496:U497"/>
    <mergeCell ref="V496:V497"/>
    <mergeCell ref="W496:W497"/>
    <mergeCell ref="X496:X497"/>
    <mergeCell ref="Y496:Y497"/>
    <mergeCell ref="Z496:Z497"/>
    <mergeCell ref="AA496:AA497"/>
    <mergeCell ref="AB496:AB497"/>
    <mergeCell ref="I507:J507"/>
    <mergeCell ref="K507:L507"/>
    <mergeCell ref="G508:H508"/>
    <mergeCell ref="I508:J508"/>
    <mergeCell ref="K508:L508"/>
    <mergeCell ref="G509:H509"/>
    <mergeCell ref="I509:J509"/>
    <mergeCell ref="K509:L509"/>
    <mergeCell ref="G510:H510"/>
    <mergeCell ref="I510:J510"/>
    <mergeCell ref="K510:L510"/>
    <mergeCell ref="G511:H511"/>
    <mergeCell ref="I511:J511"/>
    <mergeCell ref="K511:L511"/>
    <mergeCell ref="B500:F501"/>
    <mergeCell ref="T500:Y500"/>
    <mergeCell ref="Z500:AB500"/>
    <mergeCell ref="G501:S502"/>
    <mergeCell ref="T501:Y502"/>
    <mergeCell ref="Z501:AB502"/>
    <mergeCell ref="B502:F502"/>
    <mergeCell ref="B504:E504"/>
    <mergeCell ref="G504:L505"/>
    <mergeCell ref="M504:N504"/>
    <mergeCell ref="O504:Q504"/>
    <mergeCell ref="R504:Y504"/>
    <mergeCell ref="Z504:AB504"/>
    <mergeCell ref="M505:N505"/>
    <mergeCell ref="O505:Q505"/>
    <mergeCell ref="R505:V505"/>
    <mergeCell ref="W505:Y505"/>
    <mergeCell ref="Z505:AB505"/>
    <mergeCell ref="G519:H519"/>
    <mergeCell ref="I519:J519"/>
    <mergeCell ref="K519:L519"/>
    <mergeCell ref="G512:H512"/>
    <mergeCell ref="I512:J512"/>
    <mergeCell ref="K512:L512"/>
    <mergeCell ref="G514:H514"/>
    <mergeCell ref="I514:J514"/>
    <mergeCell ref="K514:L514"/>
    <mergeCell ref="G515:H515"/>
    <mergeCell ref="I515:J515"/>
    <mergeCell ref="K515:L515"/>
    <mergeCell ref="G516:H516"/>
    <mergeCell ref="I516:J516"/>
    <mergeCell ref="K516:L516"/>
    <mergeCell ref="G517:H517"/>
    <mergeCell ref="I517:J517"/>
    <mergeCell ref="K517:L517"/>
    <mergeCell ref="G518:H518"/>
    <mergeCell ref="I518:J518"/>
    <mergeCell ref="K518:L518"/>
    <mergeCell ref="B520:N521"/>
    <mergeCell ref="O520:O521"/>
    <mergeCell ref="P520:P521"/>
    <mergeCell ref="Q520:Q521"/>
    <mergeCell ref="R520:R521"/>
    <mergeCell ref="S520:S521"/>
    <mergeCell ref="T520:T521"/>
    <mergeCell ref="U520:U521"/>
    <mergeCell ref="V520:V521"/>
    <mergeCell ref="W520:W521"/>
    <mergeCell ref="X520:X521"/>
    <mergeCell ref="Y520:Y521"/>
    <mergeCell ref="Z520:Z521"/>
    <mergeCell ref="AA520:AA521"/>
    <mergeCell ref="AB520:AB521"/>
    <mergeCell ref="B523:N524"/>
    <mergeCell ref="O523:O524"/>
    <mergeCell ref="P523:P524"/>
    <mergeCell ref="Q523:Q524"/>
    <mergeCell ref="R523:R524"/>
    <mergeCell ref="S523:S524"/>
    <mergeCell ref="T523:T524"/>
    <mergeCell ref="U523:U524"/>
    <mergeCell ref="V523:V524"/>
    <mergeCell ref="W523:W524"/>
    <mergeCell ref="X523:X524"/>
    <mergeCell ref="Y523:Y524"/>
    <mergeCell ref="Z523:Z524"/>
    <mergeCell ref="AA523:AA524"/>
    <mergeCell ref="AB523:AB524"/>
    <mergeCell ref="B527:F528"/>
    <mergeCell ref="T527:Y527"/>
    <mergeCell ref="Z527:AB527"/>
    <mergeCell ref="G528:S529"/>
    <mergeCell ref="T528:Y529"/>
    <mergeCell ref="Z528:AB529"/>
    <mergeCell ref="B529:F529"/>
    <mergeCell ref="B531:E531"/>
    <mergeCell ref="G531:L532"/>
    <mergeCell ref="M531:N531"/>
    <mergeCell ref="O531:Q531"/>
    <mergeCell ref="R531:Y531"/>
    <mergeCell ref="Z531:AB531"/>
    <mergeCell ref="M532:N532"/>
    <mergeCell ref="O532:Q532"/>
    <mergeCell ref="R532:V532"/>
    <mergeCell ref="W532:Y532"/>
    <mergeCell ref="Z532:AB532"/>
    <mergeCell ref="G533:H533"/>
    <mergeCell ref="I533:J533"/>
    <mergeCell ref="K533:L533"/>
    <mergeCell ref="G534:H534"/>
    <mergeCell ref="I534:J534"/>
    <mergeCell ref="K534:L534"/>
    <mergeCell ref="G535:H535"/>
    <mergeCell ref="I535:J535"/>
    <mergeCell ref="K535:L535"/>
    <mergeCell ref="G536:H536"/>
    <mergeCell ref="I536:J536"/>
    <mergeCell ref="K536:L536"/>
    <mergeCell ref="G537:H537"/>
    <mergeCell ref="I537:J537"/>
    <mergeCell ref="K537:L537"/>
    <mergeCell ref="G538:H538"/>
    <mergeCell ref="I538:J538"/>
    <mergeCell ref="K538:L538"/>
    <mergeCell ref="G539:H539"/>
    <mergeCell ref="I539:J539"/>
    <mergeCell ref="K539:L539"/>
    <mergeCell ref="B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W540:W541"/>
    <mergeCell ref="X540:X541"/>
    <mergeCell ref="Y540:Y541"/>
    <mergeCell ref="Z540:Z541"/>
    <mergeCell ref="AA540:AA541"/>
    <mergeCell ref="AB540:AB541"/>
    <mergeCell ref="B543:N544"/>
    <mergeCell ref="O543:O544"/>
    <mergeCell ref="P543:P544"/>
    <mergeCell ref="Q543:Q544"/>
    <mergeCell ref="R543:R544"/>
    <mergeCell ref="S543:S544"/>
    <mergeCell ref="T543:T544"/>
    <mergeCell ref="U543:U544"/>
    <mergeCell ref="V543:V544"/>
    <mergeCell ref="W543:W544"/>
    <mergeCell ref="X543:X544"/>
    <mergeCell ref="Y543:Y544"/>
    <mergeCell ref="Z543:Z544"/>
    <mergeCell ref="AA543:AA544"/>
    <mergeCell ref="AB543:AB544"/>
    <mergeCell ref="B547:F548"/>
    <mergeCell ref="T547:Y547"/>
    <mergeCell ref="Z547:AB547"/>
    <mergeCell ref="G548:S549"/>
    <mergeCell ref="T548:Y549"/>
    <mergeCell ref="Z548:AB549"/>
    <mergeCell ref="B549:F549"/>
    <mergeCell ref="B551:E551"/>
    <mergeCell ref="G551:L552"/>
    <mergeCell ref="M551:N551"/>
    <mergeCell ref="O551:Q551"/>
    <mergeCell ref="R551:Y551"/>
    <mergeCell ref="Z551:AB551"/>
    <mergeCell ref="M552:N552"/>
    <mergeCell ref="O552:Q552"/>
    <mergeCell ref="R552:V552"/>
    <mergeCell ref="W552:Y552"/>
    <mergeCell ref="Z552:AB552"/>
    <mergeCell ref="G553:H553"/>
    <mergeCell ref="I553:J553"/>
    <mergeCell ref="K553:L553"/>
    <mergeCell ref="G554:H554"/>
    <mergeCell ref="I554:J554"/>
    <mergeCell ref="K554:L554"/>
    <mergeCell ref="G561:H561"/>
    <mergeCell ref="I561:J561"/>
    <mergeCell ref="K561:L561"/>
    <mergeCell ref="G562:H562"/>
    <mergeCell ref="I562:J562"/>
    <mergeCell ref="K562:L562"/>
    <mergeCell ref="G555:H555"/>
    <mergeCell ref="I555:J555"/>
    <mergeCell ref="K555:L555"/>
    <mergeCell ref="G556:H556"/>
    <mergeCell ref="I556:J556"/>
    <mergeCell ref="K556:L556"/>
    <mergeCell ref="G557:H557"/>
    <mergeCell ref="I557:J557"/>
    <mergeCell ref="K557:L557"/>
    <mergeCell ref="G558:H558"/>
    <mergeCell ref="I558:J558"/>
    <mergeCell ref="K558:L558"/>
    <mergeCell ref="G559:H559"/>
    <mergeCell ref="I559:J559"/>
    <mergeCell ref="K559:L559"/>
    <mergeCell ref="G560:H560"/>
    <mergeCell ref="I560:J560"/>
    <mergeCell ref="K560:L560"/>
    <mergeCell ref="B567:N568"/>
    <mergeCell ref="O567:O568"/>
    <mergeCell ref="P567:P568"/>
    <mergeCell ref="Q567:Q568"/>
    <mergeCell ref="R567:R568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G563:H563"/>
    <mergeCell ref="I563:J563"/>
    <mergeCell ref="K563:L563"/>
    <mergeCell ref="B564:N565"/>
    <mergeCell ref="O564:O565"/>
    <mergeCell ref="P564:P565"/>
    <mergeCell ref="Q564:Q565"/>
    <mergeCell ref="R564:R565"/>
    <mergeCell ref="G581:H581"/>
    <mergeCell ref="I581:J581"/>
    <mergeCell ref="K581:L581"/>
    <mergeCell ref="G577:H577"/>
    <mergeCell ref="I577:J577"/>
    <mergeCell ref="K577:L577"/>
    <mergeCell ref="G578:H578"/>
    <mergeCell ref="I578:J578"/>
    <mergeCell ref="K578:L578"/>
    <mergeCell ref="G579:H579"/>
    <mergeCell ref="I579:J579"/>
    <mergeCell ref="K579:L579"/>
    <mergeCell ref="G580:H580"/>
    <mergeCell ref="I580:J580"/>
    <mergeCell ref="K580:L580"/>
    <mergeCell ref="B571:F572"/>
    <mergeCell ref="T571:Y571"/>
    <mergeCell ref="G572:S573"/>
    <mergeCell ref="T572:Y573"/>
    <mergeCell ref="B573:F573"/>
    <mergeCell ref="B575:E575"/>
    <mergeCell ref="G575:L576"/>
    <mergeCell ref="M575:N575"/>
    <mergeCell ref="O575:Q575"/>
    <mergeCell ref="R575:Y575"/>
    <mergeCell ref="M576:N576"/>
    <mergeCell ref="O576:Q576"/>
    <mergeCell ref="R576:V576"/>
    <mergeCell ref="W576:Y576"/>
    <mergeCell ref="B582:N583"/>
    <mergeCell ref="O582:O583"/>
    <mergeCell ref="P582:P583"/>
    <mergeCell ref="Q582:Q583"/>
    <mergeCell ref="R582:R583"/>
    <mergeCell ref="S582:S583"/>
    <mergeCell ref="T582:T583"/>
    <mergeCell ref="U582:U583"/>
    <mergeCell ref="V582:V583"/>
    <mergeCell ref="W582:W583"/>
    <mergeCell ref="X582:X583"/>
    <mergeCell ref="Y582:Y583"/>
    <mergeCell ref="Z582:Z583"/>
    <mergeCell ref="AA582:AA583"/>
    <mergeCell ref="AB582:AB583"/>
    <mergeCell ref="B585:N586"/>
    <mergeCell ref="O585:O586"/>
    <mergeCell ref="P585:P586"/>
    <mergeCell ref="Q585:Q586"/>
    <mergeCell ref="R585:R586"/>
    <mergeCell ref="S585:S586"/>
    <mergeCell ref="T585:T586"/>
    <mergeCell ref="U585:U586"/>
    <mergeCell ref="V585:V586"/>
    <mergeCell ref="W585:W586"/>
    <mergeCell ref="X585:X586"/>
    <mergeCell ref="Y585:Y586"/>
    <mergeCell ref="Z585:Z586"/>
    <mergeCell ref="AA585:AA586"/>
    <mergeCell ref="AB585:AB586"/>
    <mergeCell ref="B589:F590"/>
    <mergeCell ref="T589:Y589"/>
    <mergeCell ref="Z589:AB589"/>
    <mergeCell ref="G590:S591"/>
    <mergeCell ref="T590:Y591"/>
    <mergeCell ref="Z590:AB591"/>
    <mergeCell ref="B591:F591"/>
    <mergeCell ref="B593:E593"/>
    <mergeCell ref="G593:L594"/>
    <mergeCell ref="M593:N593"/>
    <mergeCell ref="O593:Q593"/>
    <mergeCell ref="R593:Y593"/>
    <mergeCell ref="Z593:AB593"/>
    <mergeCell ref="M594:N594"/>
    <mergeCell ref="O594:Q594"/>
    <mergeCell ref="R594:V594"/>
    <mergeCell ref="W594:Y594"/>
    <mergeCell ref="Z594:AB594"/>
    <mergeCell ref="G595:H595"/>
    <mergeCell ref="I595:J595"/>
    <mergeCell ref="K595:L595"/>
    <mergeCell ref="G596:H596"/>
    <mergeCell ref="I596:J596"/>
    <mergeCell ref="K596:L596"/>
    <mergeCell ref="G597:H597"/>
    <mergeCell ref="I597:J597"/>
    <mergeCell ref="K597:L597"/>
    <mergeCell ref="G598:H598"/>
    <mergeCell ref="I598:J598"/>
    <mergeCell ref="K598:L598"/>
    <mergeCell ref="G599:H599"/>
    <mergeCell ref="I599:J599"/>
    <mergeCell ref="K599:L599"/>
    <mergeCell ref="G600:H600"/>
    <mergeCell ref="I600:J600"/>
    <mergeCell ref="K600:L600"/>
    <mergeCell ref="G601:H601"/>
    <mergeCell ref="I601:J601"/>
    <mergeCell ref="K601:L601"/>
    <mergeCell ref="G602:H602"/>
    <mergeCell ref="I602:J602"/>
    <mergeCell ref="K602:L602"/>
    <mergeCell ref="G603:H603"/>
    <mergeCell ref="I603:J603"/>
    <mergeCell ref="K603:L603"/>
    <mergeCell ref="G604:H604"/>
    <mergeCell ref="I604:J604"/>
    <mergeCell ref="K604:L604"/>
    <mergeCell ref="G605:H605"/>
    <mergeCell ref="I605:J605"/>
    <mergeCell ref="K605:L605"/>
    <mergeCell ref="G606:H606"/>
    <mergeCell ref="I606:J606"/>
    <mergeCell ref="K606:L606"/>
    <mergeCell ref="G616:H616"/>
    <mergeCell ref="I616:J616"/>
    <mergeCell ref="K616:L616"/>
    <mergeCell ref="B617:N618"/>
    <mergeCell ref="O617:O618"/>
    <mergeCell ref="P617:P618"/>
    <mergeCell ref="Q617:Q618"/>
    <mergeCell ref="R617:R618"/>
    <mergeCell ref="S617:S618"/>
    <mergeCell ref="T617:T618"/>
    <mergeCell ref="U617:U618"/>
    <mergeCell ref="V617:V618"/>
    <mergeCell ref="W617:W618"/>
    <mergeCell ref="X617:X618"/>
    <mergeCell ref="Y617:Y618"/>
    <mergeCell ref="Z617:Z618"/>
    <mergeCell ref="AA617:AA618"/>
    <mergeCell ref="AB617:AB618"/>
    <mergeCell ref="B620:N621"/>
    <mergeCell ref="O620:O621"/>
    <mergeCell ref="P620:P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B620:AB621"/>
    <mergeCell ref="B624:F625"/>
    <mergeCell ref="T624:Y624"/>
    <mergeCell ref="Z624:AB624"/>
    <mergeCell ref="G625:S626"/>
    <mergeCell ref="T625:Y626"/>
    <mergeCell ref="Z625:AB626"/>
    <mergeCell ref="B626:F626"/>
    <mergeCell ref="B628:E628"/>
    <mergeCell ref="G628:L629"/>
    <mergeCell ref="M628:N628"/>
    <mergeCell ref="O628:Q628"/>
    <mergeCell ref="R628:Y628"/>
    <mergeCell ref="Z628:AB628"/>
    <mergeCell ref="M629:N629"/>
    <mergeCell ref="O629:Q629"/>
    <mergeCell ref="R629:V629"/>
    <mergeCell ref="W629:Y629"/>
    <mergeCell ref="Z629:AB629"/>
    <mergeCell ref="G630:H630"/>
    <mergeCell ref="I630:J630"/>
    <mergeCell ref="K630:L630"/>
    <mergeCell ref="G631:H631"/>
    <mergeCell ref="I631:J631"/>
    <mergeCell ref="K631:L631"/>
    <mergeCell ref="G632:H632"/>
    <mergeCell ref="I632:J632"/>
    <mergeCell ref="K632:L632"/>
    <mergeCell ref="G633:H633"/>
    <mergeCell ref="I633:J633"/>
    <mergeCell ref="K633:L633"/>
    <mergeCell ref="G634:H634"/>
    <mergeCell ref="I634:J634"/>
    <mergeCell ref="K634:L634"/>
    <mergeCell ref="G635:H635"/>
    <mergeCell ref="I635:J635"/>
    <mergeCell ref="K635:L635"/>
    <mergeCell ref="G636:H636"/>
    <mergeCell ref="I636:J636"/>
    <mergeCell ref="K636:L636"/>
    <mergeCell ref="G637:H637"/>
    <mergeCell ref="I637:J637"/>
    <mergeCell ref="K637:L637"/>
    <mergeCell ref="G638:H638"/>
    <mergeCell ref="I638:J638"/>
    <mergeCell ref="K638:L638"/>
    <mergeCell ref="G639:H639"/>
    <mergeCell ref="I639:J639"/>
    <mergeCell ref="K639:L639"/>
    <mergeCell ref="G640:H640"/>
    <mergeCell ref="I640:J640"/>
    <mergeCell ref="K640:L640"/>
    <mergeCell ref="B641:N642"/>
    <mergeCell ref="O641:O642"/>
    <mergeCell ref="P641:P642"/>
    <mergeCell ref="Q641:Q642"/>
    <mergeCell ref="R641:R642"/>
    <mergeCell ref="S641:S642"/>
    <mergeCell ref="T641:T642"/>
    <mergeCell ref="U641:U642"/>
    <mergeCell ref="V641:V642"/>
    <mergeCell ref="W641:W642"/>
    <mergeCell ref="X641:X642"/>
    <mergeCell ref="Y641:Y642"/>
    <mergeCell ref="Z641:Z642"/>
    <mergeCell ref="AA641:AA642"/>
    <mergeCell ref="AB641:AB642"/>
    <mergeCell ref="B644:N645"/>
    <mergeCell ref="O644:O645"/>
    <mergeCell ref="P644:P645"/>
    <mergeCell ref="Q644:Q645"/>
    <mergeCell ref="R644:R645"/>
    <mergeCell ref="S644:S645"/>
    <mergeCell ref="T644:T645"/>
    <mergeCell ref="U644:U645"/>
    <mergeCell ref="V644:V645"/>
    <mergeCell ref="W644:W645"/>
    <mergeCell ref="X644:X645"/>
    <mergeCell ref="Y644:Y645"/>
    <mergeCell ref="Z644:Z645"/>
    <mergeCell ref="AA644:AA645"/>
    <mergeCell ref="AB644:AB645"/>
    <mergeCell ref="B648:F649"/>
    <mergeCell ref="T648:Y648"/>
    <mergeCell ref="Z648:AB648"/>
    <mergeCell ref="G649:S650"/>
    <mergeCell ref="T649:Y650"/>
    <mergeCell ref="Z649:AB650"/>
    <mergeCell ref="B650:F650"/>
    <mergeCell ref="B652:E652"/>
    <mergeCell ref="G652:L653"/>
    <mergeCell ref="M652:N652"/>
    <mergeCell ref="O652:Q652"/>
    <mergeCell ref="R652:Y652"/>
    <mergeCell ref="Z652:AB652"/>
    <mergeCell ref="M653:N653"/>
    <mergeCell ref="O653:Q653"/>
    <mergeCell ref="R653:V653"/>
    <mergeCell ref="W653:Y653"/>
    <mergeCell ref="Z653:AB653"/>
    <mergeCell ref="G654:H654"/>
    <mergeCell ref="I654:J654"/>
    <mergeCell ref="K654:L654"/>
    <mergeCell ref="G655:H655"/>
    <mergeCell ref="I655:J655"/>
    <mergeCell ref="K655:L655"/>
    <mergeCell ref="G656:H656"/>
    <mergeCell ref="I656:J656"/>
    <mergeCell ref="K656:L656"/>
    <mergeCell ref="G657:H657"/>
    <mergeCell ref="I657:J657"/>
    <mergeCell ref="K657:L657"/>
    <mergeCell ref="G658:H658"/>
    <mergeCell ref="I658:J658"/>
    <mergeCell ref="K658:L658"/>
    <mergeCell ref="G659:H659"/>
    <mergeCell ref="I659:J659"/>
    <mergeCell ref="K659:L659"/>
    <mergeCell ref="G660:H660"/>
    <mergeCell ref="I660:J660"/>
    <mergeCell ref="K660:L660"/>
    <mergeCell ref="G661:H661"/>
    <mergeCell ref="I661:J661"/>
    <mergeCell ref="K661:L661"/>
    <mergeCell ref="G662:H662"/>
    <mergeCell ref="I662:J662"/>
    <mergeCell ref="K662:L662"/>
    <mergeCell ref="G663:H663"/>
    <mergeCell ref="I663:J663"/>
    <mergeCell ref="K663:L663"/>
    <mergeCell ref="G664:H664"/>
    <mergeCell ref="I664:J664"/>
    <mergeCell ref="K664:L664"/>
    <mergeCell ref="G665:H665"/>
    <mergeCell ref="I665:J665"/>
    <mergeCell ref="K665:L665"/>
    <mergeCell ref="G666:H666"/>
    <mergeCell ref="I666:J666"/>
    <mergeCell ref="K666:L666"/>
    <mergeCell ref="G667:H667"/>
    <mergeCell ref="I667:J667"/>
    <mergeCell ref="K667:L667"/>
    <mergeCell ref="G668:H668"/>
    <mergeCell ref="I668:J668"/>
    <mergeCell ref="K668:L668"/>
    <mergeCell ref="G669:H669"/>
    <mergeCell ref="I669:J669"/>
    <mergeCell ref="K669:L669"/>
    <mergeCell ref="G670:H670"/>
    <mergeCell ref="I670:J670"/>
    <mergeCell ref="K670:L670"/>
    <mergeCell ref="G671:H671"/>
    <mergeCell ref="I671:J671"/>
    <mergeCell ref="K671:L671"/>
    <mergeCell ref="B672:N673"/>
    <mergeCell ref="O672:O673"/>
    <mergeCell ref="P672:P673"/>
    <mergeCell ref="Q672:Q673"/>
    <mergeCell ref="R672:R673"/>
    <mergeCell ref="S672:S673"/>
    <mergeCell ref="T672:T673"/>
    <mergeCell ref="U672:U673"/>
    <mergeCell ref="V672:V673"/>
    <mergeCell ref="W672:W673"/>
    <mergeCell ref="X672:X673"/>
    <mergeCell ref="Y672:Y673"/>
    <mergeCell ref="Z672:Z673"/>
    <mergeCell ref="AA672:AA673"/>
    <mergeCell ref="AB672:AB673"/>
    <mergeCell ref="B675:N676"/>
    <mergeCell ref="O675:O676"/>
    <mergeCell ref="P675:P676"/>
    <mergeCell ref="Q675:Q676"/>
    <mergeCell ref="R675:R676"/>
    <mergeCell ref="S675:S676"/>
    <mergeCell ref="T675:T676"/>
    <mergeCell ref="U675:U676"/>
    <mergeCell ref="V675:V676"/>
    <mergeCell ref="W675:W676"/>
    <mergeCell ref="X675:X676"/>
    <mergeCell ref="Y675:Y676"/>
    <mergeCell ref="Z675:Z676"/>
    <mergeCell ref="AA675:AA676"/>
    <mergeCell ref="AB675:AB676"/>
    <mergeCell ref="B679:F680"/>
    <mergeCell ref="T679:Y679"/>
    <mergeCell ref="Z679:AB679"/>
    <mergeCell ref="G680:S681"/>
    <mergeCell ref="T680:Y681"/>
    <mergeCell ref="Z680:AB681"/>
    <mergeCell ref="B681:F681"/>
    <mergeCell ref="B683:E683"/>
    <mergeCell ref="G683:L684"/>
    <mergeCell ref="M683:N683"/>
    <mergeCell ref="O683:Q683"/>
    <mergeCell ref="R683:Y683"/>
    <mergeCell ref="Z683:AB683"/>
    <mergeCell ref="M684:N684"/>
    <mergeCell ref="O684:Q684"/>
    <mergeCell ref="R684:V684"/>
    <mergeCell ref="W684:Y684"/>
    <mergeCell ref="Z684:AB684"/>
    <mergeCell ref="G685:H685"/>
    <mergeCell ref="I685:J685"/>
    <mergeCell ref="K685:L685"/>
    <mergeCell ref="G686:H686"/>
    <mergeCell ref="I686:J686"/>
    <mergeCell ref="K686:L686"/>
    <mergeCell ref="G687:H687"/>
    <mergeCell ref="I687:J687"/>
    <mergeCell ref="K687:L687"/>
    <mergeCell ref="G688:H688"/>
    <mergeCell ref="I688:J688"/>
    <mergeCell ref="K688:L688"/>
    <mergeCell ref="G689:H689"/>
    <mergeCell ref="I689:J689"/>
    <mergeCell ref="K689:L689"/>
    <mergeCell ref="G690:H690"/>
    <mergeCell ref="I690:J690"/>
    <mergeCell ref="K690:L690"/>
    <mergeCell ref="G691:H691"/>
    <mergeCell ref="I691:J691"/>
    <mergeCell ref="K691:L691"/>
    <mergeCell ref="G692:H692"/>
    <mergeCell ref="I692:J692"/>
    <mergeCell ref="K692:L692"/>
    <mergeCell ref="G693:H693"/>
    <mergeCell ref="I693:J693"/>
    <mergeCell ref="K693:L693"/>
    <mergeCell ref="G694:H694"/>
    <mergeCell ref="I694:J694"/>
    <mergeCell ref="K694:L694"/>
    <mergeCell ref="G695:H695"/>
    <mergeCell ref="I695:J695"/>
    <mergeCell ref="K695:L695"/>
    <mergeCell ref="G696:H696"/>
    <mergeCell ref="I696:J696"/>
    <mergeCell ref="K696:L696"/>
    <mergeCell ref="G697:H697"/>
    <mergeCell ref="I697:J697"/>
    <mergeCell ref="K697:L697"/>
    <mergeCell ref="G698:H698"/>
    <mergeCell ref="I698:J698"/>
    <mergeCell ref="K698:L698"/>
    <mergeCell ref="G699:H699"/>
    <mergeCell ref="I699:J699"/>
    <mergeCell ref="K699:L699"/>
    <mergeCell ref="G700:H700"/>
    <mergeCell ref="I700:J700"/>
    <mergeCell ref="K700:L700"/>
    <mergeCell ref="G701:H701"/>
    <mergeCell ref="I701:J701"/>
    <mergeCell ref="K701:L701"/>
    <mergeCell ref="G702:H702"/>
    <mergeCell ref="I702:J702"/>
    <mergeCell ref="K702:L702"/>
    <mergeCell ref="B703:N704"/>
    <mergeCell ref="O703:O704"/>
    <mergeCell ref="P703:P704"/>
    <mergeCell ref="Q703:Q704"/>
    <mergeCell ref="R703:R704"/>
    <mergeCell ref="S703:S704"/>
    <mergeCell ref="T703:T704"/>
    <mergeCell ref="U703:U704"/>
    <mergeCell ref="V703:V704"/>
    <mergeCell ref="W703:W704"/>
    <mergeCell ref="X703:X704"/>
    <mergeCell ref="Y703:Y704"/>
    <mergeCell ref="Z703:Z704"/>
    <mergeCell ref="AA703:AA704"/>
    <mergeCell ref="AB703:AB704"/>
    <mergeCell ref="B706:N707"/>
    <mergeCell ref="O706:O707"/>
    <mergeCell ref="P706:P707"/>
    <mergeCell ref="Q706:Q707"/>
    <mergeCell ref="R706:R707"/>
    <mergeCell ref="S706:S707"/>
    <mergeCell ref="T706:T707"/>
    <mergeCell ref="U706:U707"/>
    <mergeCell ref="V706:V707"/>
    <mergeCell ref="W706:W707"/>
    <mergeCell ref="X706:X707"/>
    <mergeCell ref="Y706:Y707"/>
    <mergeCell ref="Z706:Z707"/>
    <mergeCell ref="AA706:AA707"/>
    <mergeCell ref="AB706:AB707"/>
    <mergeCell ref="B710:F711"/>
    <mergeCell ref="T710:Y710"/>
    <mergeCell ref="Z710:AB710"/>
    <mergeCell ref="G711:S712"/>
    <mergeCell ref="T711:Y712"/>
    <mergeCell ref="Z711:AB712"/>
    <mergeCell ref="B712:F712"/>
    <mergeCell ref="B714:E714"/>
    <mergeCell ref="G714:L715"/>
    <mergeCell ref="M714:N714"/>
    <mergeCell ref="O714:Q714"/>
    <mergeCell ref="R714:Y714"/>
    <mergeCell ref="Z714:AB714"/>
    <mergeCell ref="M715:N715"/>
    <mergeCell ref="O715:Q715"/>
    <mergeCell ref="R715:V715"/>
    <mergeCell ref="W715:Y715"/>
    <mergeCell ref="Z715:AB715"/>
    <mergeCell ref="G716:H716"/>
    <mergeCell ref="I716:J716"/>
    <mergeCell ref="K716:L716"/>
    <mergeCell ref="G717:H717"/>
    <mergeCell ref="I717:J717"/>
    <mergeCell ref="K717:L717"/>
    <mergeCell ref="G718:H718"/>
    <mergeCell ref="I718:J718"/>
    <mergeCell ref="K718:L718"/>
    <mergeCell ref="G719:H719"/>
    <mergeCell ref="I719:J719"/>
    <mergeCell ref="K719:L719"/>
    <mergeCell ref="G720:H720"/>
    <mergeCell ref="I720:J720"/>
    <mergeCell ref="K720:L720"/>
    <mergeCell ref="G721:H721"/>
    <mergeCell ref="I721:J721"/>
    <mergeCell ref="K721:L721"/>
    <mergeCell ref="G722:H722"/>
    <mergeCell ref="I722:J722"/>
    <mergeCell ref="K722:L722"/>
    <mergeCell ref="G723:H723"/>
    <mergeCell ref="I723:J723"/>
    <mergeCell ref="K723:L723"/>
    <mergeCell ref="G724:H724"/>
    <mergeCell ref="I724:J724"/>
    <mergeCell ref="K724:L724"/>
    <mergeCell ref="G725:H725"/>
    <mergeCell ref="I725:J725"/>
    <mergeCell ref="K725:L725"/>
    <mergeCell ref="G726:H726"/>
    <mergeCell ref="I726:J726"/>
    <mergeCell ref="K726:L726"/>
    <mergeCell ref="G727:H727"/>
    <mergeCell ref="I727:J727"/>
    <mergeCell ref="K727:L727"/>
    <mergeCell ref="G728:H728"/>
    <mergeCell ref="I728:J728"/>
    <mergeCell ref="K728:L728"/>
    <mergeCell ref="G729:H729"/>
    <mergeCell ref="I729:J729"/>
    <mergeCell ref="K729:L729"/>
    <mergeCell ref="G730:H730"/>
    <mergeCell ref="I730:J730"/>
    <mergeCell ref="K730:L730"/>
    <mergeCell ref="G731:H731"/>
    <mergeCell ref="I731:J731"/>
    <mergeCell ref="K731:L731"/>
    <mergeCell ref="G732:H732"/>
    <mergeCell ref="I732:J732"/>
    <mergeCell ref="K732:L732"/>
    <mergeCell ref="G733:H733"/>
    <mergeCell ref="I733:J733"/>
    <mergeCell ref="K733:L733"/>
    <mergeCell ref="B734:N735"/>
    <mergeCell ref="O734:O735"/>
    <mergeCell ref="P734:P735"/>
    <mergeCell ref="Q734:Q735"/>
    <mergeCell ref="R734:R735"/>
    <mergeCell ref="S734:S735"/>
    <mergeCell ref="T734:T735"/>
    <mergeCell ref="U734:U735"/>
    <mergeCell ref="V734:V735"/>
    <mergeCell ref="W734:W735"/>
    <mergeCell ref="X734:X735"/>
    <mergeCell ref="Y734:Y735"/>
    <mergeCell ref="Z734:Z735"/>
    <mergeCell ref="AA734:AA735"/>
    <mergeCell ref="AB734:AB735"/>
    <mergeCell ref="B737:N738"/>
    <mergeCell ref="O737:O738"/>
    <mergeCell ref="P737:P738"/>
    <mergeCell ref="Q737:Q738"/>
    <mergeCell ref="R737:R738"/>
    <mergeCell ref="S737:S738"/>
    <mergeCell ref="T737:T738"/>
    <mergeCell ref="U737:U738"/>
    <mergeCell ref="V737:V738"/>
    <mergeCell ref="W737:W738"/>
    <mergeCell ref="X737:X738"/>
    <mergeCell ref="Y737:Y738"/>
    <mergeCell ref="Z737:Z738"/>
    <mergeCell ref="AA737:AA738"/>
    <mergeCell ref="AB737:AB738"/>
    <mergeCell ref="B741:F742"/>
    <mergeCell ref="T741:Y741"/>
    <mergeCell ref="Z741:AB741"/>
    <mergeCell ref="G742:S743"/>
    <mergeCell ref="T742:Y743"/>
    <mergeCell ref="Z742:AB743"/>
    <mergeCell ref="B743:F743"/>
    <mergeCell ref="B745:E745"/>
    <mergeCell ref="G745:L746"/>
    <mergeCell ref="M745:N745"/>
    <mergeCell ref="O745:Q745"/>
    <mergeCell ref="R745:Y745"/>
    <mergeCell ref="Z745:AB745"/>
    <mergeCell ref="M746:N746"/>
    <mergeCell ref="O746:Q746"/>
    <mergeCell ref="R746:V746"/>
    <mergeCell ref="W746:Y746"/>
    <mergeCell ref="Z746:AB746"/>
    <mergeCell ref="G747:H747"/>
    <mergeCell ref="I747:J747"/>
    <mergeCell ref="K747:L747"/>
    <mergeCell ref="G748:H748"/>
    <mergeCell ref="I748:J748"/>
    <mergeCell ref="K748:L748"/>
    <mergeCell ref="G749:H749"/>
    <mergeCell ref="I749:J749"/>
    <mergeCell ref="K749:L749"/>
    <mergeCell ref="G750:H750"/>
    <mergeCell ref="I750:J750"/>
    <mergeCell ref="K750:L750"/>
    <mergeCell ref="G751:H751"/>
    <mergeCell ref="I751:J751"/>
    <mergeCell ref="K751:L751"/>
    <mergeCell ref="G752:H752"/>
    <mergeCell ref="I752:J752"/>
    <mergeCell ref="K752:L752"/>
    <mergeCell ref="G753:H753"/>
    <mergeCell ref="I753:J753"/>
    <mergeCell ref="K753:L753"/>
    <mergeCell ref="G754:H754"/>
    <mergeCell ref="I754:J754"/>
    <mergeCell ref="K754:L754"/>
    <mergeCell ref="G755:H755"/>
    <mergeCell ref="I755:J755"/>
    <mergeCell ref="K755:L755"/>
    <mergeCell ref="G756:H756"/>
    <mergeCell ref="I756:J756"/>
    <mergeCell ref="K756:L756"/>
    <mergeCell ref="G757:H757"/>
    <mergeCell ref="I757:J757"/>
    <mergeCell ref="K757:L757"/>
    <mergeCell ref="G758:H758"/>
    <mergeCell ref="I758:J758"/>
    <mergeCell ref="K758:L758"/>
    <mergeCell ref="G759:H759"/>
    <mergeCell ref="I759:J759"/>
    <mergeCell ref="K759:L759"/>
    <mergeCell ref="G760:H760"/>
    <mergeCell ref="I760:J760"/>
    <mergeCell ref="K760:L760"/>
    <mergeCell ref="G761:H761"/>
    <mergeCell ref="I761:J761"/>
    <mergeCell ref="K761:L761"/>
    <mergeCell ref="G762:H762"/>
    <mergeCell ref="I762:J762"/>
    <mergeCell ref="K762:L762"/>
    <mergeCell ref="G763:H763"/>
    <mergeCell ref="I763:J763"/>
    <mergeCell ref="K763:L763"/>
    <mergeCell ref="G764:H764"/>
    <mergeCell ref="I764:J764"/>
    <mergeCell ref="K764:L764"/>
    <mergeCell ref="B765:N766"/>
    <mergeCell ref="O765:O766"/>
    <mergeCell ref="P765:P766"/>
    <mergeCell ref="Q765:Q766"/>
    <mergeCell ref="R765:R766"/>
    <mergeCell ref="S765:S766"/>
    <mergeCell ref="T765:T766"/>
    <mergeCell ref="U765:U766"/>
    <mergeCell ref="V765:V766"/>
    <mergeCell ref="W765:W766"/>
    <mergeCell ref="X765:X766"/>
    <mergeCell ref="Y765:Y766"/>
    <mergeCell ref="Z765:Z766"/>
    <mergeCell ref="AA765:AA766"/>
    <mergeCell ref="AB765:AB766"/>
    <mergeCell ref="B768:N769"/>
    <mergeCell ref="O768:O769"/>
    <mergeCell ref="P768:P769"/>
    <mergeCell ref="Q768:Q769"/>
    <mergeCell ref="R768:R769"/>
    <mergeCell ref="S768:S769"/>
    <mergeCell ref="T768:T769"/>
    <mergeCell ref="U768:U769"/>
    <mergeCell ref="V768:V769"/>
    <mergeCell ref="W768:W769"/>
    <mergeCell ref="X768:X769"/>
    <mergeCell ref="Y768:Y769"/>
    <mergeCell ref="Z768:Z769"/>
    <mergeCell ref="AA768:AA769"/>
    <mergeCell ref="AB768:AB769"/>
    <mergeCell ref="B772:F773"/>
    <mergeCell ref="T772:Y772"/>
    <mergeCell ref="Z772:AB772"/>
    <mergeCell ref="G773:S774"/>
    <mergeCell ref="T773:Y774"/>
    <mergeCell ref="Z773:AB774"/>
    <mergeCell ref="B774:F774"/>
    <mergeCell ref="B776:E776"/>
    <mergeCell ref="G776:L777"/>
    <mergeCell ref="M776:N776"/>
    <mergeCell ref="O776:Q776"/>
    <mergeCell ref="R776:Y776"/>
    <mergeCell ref="Z776:AB776"/>
    <mergeCell ref="M777:N777"/>
    <mergeCell ref="O777:Q777"/>
    <mergeCell ref="R777:V777"/>
    <mergeCell ref="W777:Y777"/>
    <mergeCell ref="Z777:AB777"/>
    <mergeCell ref="G778:H778"/>
    <mergeCell ref="I778:J778"/>
    <mergeCell ref="K778:L778"/>
    <mergeCell ref="G779:H779"/>
    <mergeCell ref="I779:J779"/>
    <mergeCell ref="K779:L779"/>
    <mergeCell ref="G780:H780"/>
    <mergeCell ref="I780:J780"/>
    <mergeCell ref="K780:L780"/>
    <mergeCell ref="G781:H781"/>
    <mergeCell ref="I781:J781"/>
    <mergeCell ref="K781:L781"/>
    <mergeCell ref="G782:H782"/>
    <mergeCell ref="I782:J782"/>
    <mergeCell ref="K782:L782"/>
    <mergeCell ref="G783:H783"/>
    <mergeCell ref="I783:J783"/>
    <mergeCell ref="K783:L783"/>
    <mergeCell ref="G784:H784"/>
    <mergeCell ref="I784:J784"/>
    <mergeCell ref="K784:L784"/>
    <mergeCell ref="G785:H785"/>
    <mergeCell ref="I785:J785"/>
    <mergeCell ref="K785:L785"/>
    <mergeCell ref="G786:H786"/>
    <mergeCell ref="I786:J786"/>
    <mergeCell ref="K786:L786"/>
    <mergeCell ref="G787:H787"/>
    <mergeCell ref="I787:J787"/>
    <mergeCell ref="K787:L787"/>
    <mergeCell ref="G788:H788"/>
    <mergeCell ref="I788:J788"/>
    <mergeCell ref="K788:L788"/>
    <mergeCell ref="G789:H789"/>
    <mergeCell ref="I789:J789"/>
    <mergeCell ref="K789:L789"/>
    <mergeCell ref="G790:H790"/>
    <mergeCell ref="I790:J790"/>
    <mergeCell ref="K790:L790"/>
    <mergeCell ref="G791:H791"/>
    <mergeCell ref="I791:J791"/>
    <mergeCell ref="K791:L791"/>
    <mergeCell ref="G792:H792"/>
    <mergeCell ref="I792:J792"/>
    <mergeCell ref="K792:L792"/>
    <mergeCell ref="G793:H793"/>
    <mergeCell ref="I793:J793"/>
    <mergeCell ref="K793:L793"/>
    <mergeCell ref="G794:H794"/>
    <mergeCell ref="I794:J794"/>
    <mergeCell ref="K794:L794"/>
    <mergeCell ref="G795:H795"/>
    <mergeCell ref="I795:J795"/>
    <mergeCell ref="K795:L795"/>
    <mergeCell ref="B796:N797"/>
    <mergeCell ref="O796:O797"/>
    <mergeCell ref="P796:P797"/>
    <mergeCell ref="Q796:Q797"/>
    <mergeCell ref="R796:R797"/>
    <mergeCell ref="S796:S797"/>
    <mergeCell ref="T796:T797"/>
    <mergeCell ref="U796:U797"/>
    <mergeCell ref="V796:V797"/>
    <mergeCell ref="W796:W797"/>
    <mergeCell ref="X796:X797"/>
    <mergeCell ref="Y796:Y797"/>
    <mergeCell ref="Z796:Z797"/>
    <mergeCell ref="AA796:AA797"/>
    <mergeCell ref="AB796:AB797"/>
    <mergeCell ref="B799:N800"/>
    <mergeCell ref="O799:O800"/>
    <mergeCell ref="P799:P800"/>
    <mergeCell ref="Q799:Q800"/>
    <mergeCell ref="R799:R800"/>
    <mergeCell ref="S799:S800"/>
    <mergeCell ref="T799:T800"/>
    <mergeCell ref="U799:U800"/>
    <mergeCell ref="V799:V800"/>
    <mergeCell ref="W799:W800"/>
    <mergeCell ref="X799:X800"/>
    <mergeCell ref="Y799:Y800"/>
    <mergeCell ref="Z799:Z800"/>
    <mergeCell ref="AA799:AA800"/>
    <mergeCell ref="AB799:AB800"/>
    <mergeCell ref="G814:H814"/>
    <mergeCell ref="I814:J814"/>
    <mergeCell ref="K814:L814"/>
    <mergeCell ref="B803:F804"/>
    <mergeCell ref="T803:Y803"/>
    <mergeCell ref="Z803:AB803"/>
    <mergeCell ref="G804:S805"/>
    <mergeCell ref="T804:Y805"/>
    <mergeCell ref="Z804:AB805"/>
    <mergeCell ref="B805:F805"/>
    <mergeCell ref="B807:E807"/>
    <mergeCell ref="G807:L808"/>
    <mergeCell ref="M807:N807"/>
    <mergeCell ref="O807:Q807"/>
    <mergeCell ref="R807:Y807"/>
    <mergeCell ref="Z807:AB807"/>
    <mergeCell ref="M808:N808"/>
    <mergeCell ref="O808:Q808"/>
    <mergeCell ref="R808:V808"/>
    <mergeCell ref="W808:Y808"/>
    <mergeCell ref="Z808:AB808"/>
    <mergeCell ref="B830:N831"/>
    <mergeCell ref="O830:O831"/>
    <mergeCell ref="P830:P831"/>
    <mergeCell ref="Q830:Q831"/>
    <mergeCell ref="R830:R831"/>
    <mergeCell ref="S830:S831"/>
    <mergeCell ref="T830:T831"/>
    <mergeCell ref="U830:U831"/>
    <mergeCell ref="V830:V831"/>
    <mergeCell ref="W830:W831"/>
    <mergeCell ref="X830:X831"/>
    <mergeCell ref="Y830:Y831"/>
    <mergeCell ref="Z830:Z831"/>
    <mergeCell ref="AA830:AA831"/>
    <mergeCell ref="AB830:AB831"/>
    <mergeCell ref="G821:H821"/>
    <mergeCell ref="I821:J821"/>
    <mergeCell ref="K821:L821"/>
    <mergeCell ref="G822:H822"/>
    <mergeCell ref="I822:J822"/>
    <mergeCell ref="K822:L822"/>
    <mergeCell ref="G823:H823"/>
    <mergeCell ref="I823:J823"/>
    <mergeCell ref="K823:L823"/>
    <mergeCell ref="G824:H824"/>
    <mergeCell ref="I824:J824"/>
    <mergeCell ref="K824:L824"/>
    <mergeCell ref="G825:H825"/>
    <mergeCell ref="I825:J825"/>
    <mergeCell ref="K825:L825"/>
    <mergeCell ref="G826:H826"/>
    <mergeCell ref="I826:J826"/>
    <mergeCell ref="AA827:AA828"/>
    <mergeCell ref="AB827:AB828"/>
    <mergeCell ref="K826:L826"/>
    <mergeCell ref="G815:H815"/>
    <mergeCell ref="I815:J815"/>
    <mergeCell ref="K815:L815"/>
    <mergeCell ref="G816:H816"/>
    <mergeCell ref="I816:J816"/>
    <mergeCell ref="K816:L816"/>
    <mergeCell ref="G817:H817"/>
    <mergeCell ref="I817:J817"/>
    <mergeCell ref="K817:L817"/>
    <mergeCell ref="G818:H818"/>
    <mergeCell ref="I818:J818"/>
    <mergeCell ref="K818:L818"/>
    <mergeCell ref="G819:H819"/>
    <mergeCell ref="I819:J819"/>
    <mergeCell ref="K819:L819"/>
    <mergeCell ref="G820:H820"/>
    <mergeCell ref="I820:J820"/>
    <mergeCell ref="K820:L820"/>
    <mergeCell ref="G506:H506"/>
    <mergeCell ref="I506:J506"/>
    <mergeCell ref="K506:L506"/>
    <mergeCell ref="G507:H507"/>
    <mergeCell ref="B827:N828"/>
    <mergeCell ref="O827:O828"/>
    <mergeCell ref="P827:P828"/>
    <mergeCell ref="Q827:Q828"/>
    <mergeCell ref="R827:R828"/>
    <mergeCell ref="S827:S828"/>
    <mergeCell ref="T827:T828"/>
    <mergeCell ref="U827:U828"/>
    <mergeCell ref="V827:V828"/>
    <mergeCell ref="W827:W828"/>
    <mergeCell ref="X827:X828"/>
    <mergeCell ref="Y827:Y828"/>
    <mergeCell ref="Z827:Z828"/>
    <mergeCell ref="G809:H809"/>
    <mergeCell ref="I809:J809"/>
    <mergeCell ref="K809:L809"/>
    <mergeCell ref="G810:H810"/>
    <mergeCell ref="I810:J810"/>
    <mergeCell ref="K810:L810"/>
    <mergeCell ref="G811:H811"/>
    <mergeCell ref="I811:J811"/>
    <mergeCell ref="K811:L811"/>
    <mergeCell ref="G812:H812"/>
    <mergeCell ref="I812:J812"/>
    <mergeCell ref="K812:L812"/>
    <mergeCell ref="G813:H813"/>
    <mergeCell ref="I813:J813"/>
    <mergeCell ref="K813:L813"/>
    <mergeCell ref="Z481:Z482"/>
    <mergeCell ref="AA481:AA482"/>
    <mergeCell ref="AB481:AB482"/>
    <mergeCell ref="G485:H485"/>
    <mergeCell ref="I485:J485"/>
    <mergeCell ref="K485:L485"/>
    <mergeCell ref="G486:H486"/>
    <mergeCell ref="I486:J486"/>
    <mergeCell ref="K486:L486"/>
    <mergeCell ref="G487:H487"/>
    <mergeCell ref="I487:J487"/>
    <mergeCell ref="K487:L487"/>
    <mergeCell ref="G488:H488"/>
    <mergeCell ref="I488:J488"/>
    <mergeCell ref="K488:L488"/>
    <mergeCell ref="G489:H489"/>
    <mergeCell ref="I489:J489"/>
    <mergeCell ref="K489:L489"/>
    <mergeCell ref="X481:X482"/>
    <mergeCell ref="Y481:Y482"/>
    <mergeCell ref="X558:X559"/>
    <mergeCell ref="Y558:Y559"/>
    <mergeCell ref="Z558:Z559"/>
    <mergeCell ref="AA558:AA559"/>
    <mergeCell ref="AB558:AB559"/>
    <mergeCell ref="X578:X579"/>
    <mergeCell ref="Y578:Y579"/>
    <mergeCell ref="Z578:Z579"/>
    <mergeCell ref="AA578:AA579"/>
    <mergeCell ref="AB578:AB579"/>
    <mergeCell ref="X514:X515"/>
    <mergeCell ref="Y514:Y515"/>
    <mergeCell ref="Z514:Z515"/>
    <mergeCell ref="AA514:AA515"/>
    <mergeCell ref="AB514:AB515"/>
    <mergeCell ref="G513:H513"/>
    <mergeCell ref="I513:J513"/>
    <mergeCell ref="K513:L513"/>
    <mergeCell ref="Z571:AB571"/>
    <mergeCell ref="Z572:AB573"/>
    <mergeCell ref="Z575:AB575"/>
    <mergeCell ref="Z576:AB576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</mergeCells>
  <pageMargins left="0.7" right="0.7" top="0.75" bottom="0.75" header="0.3" footer="0.3"/>
  <pageSetup paperSize="9"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B1:AR1164"/>
  <sheetViews>
    <sheetView topLeftCell="F837" zoomScale="85" zoomScaleNormal="85" workbookViewId="0">
      <selection activeCell="AE850" sqref="AE850:AJ851"/>
    </sheetView>
  </sheetViews>
  <sheetFormatPr baseColWidth="10" defaultColWidth="7.28515625" defaultRowHeight="16.5" outlineLevelCol="1" x14ac:dyDescent="0.25"/>
  <cols>
    <col min="1" max="1" width="1.5703125" style="132" customWidth="1"/>
    <col min="2" max="7" width="7.28515625" style="132"/>
    <col min="8" max="8" width="4.85546875" style="132" customWidth="1"/>
    <col min="9" max="9" width="16.5703125" style="132" customWidth="1"/>
    <col min="10" max="10" width="7.28515625" style="173" hidden="1" customWidth="1" outlineLevel="1"/>
    <col min="11" max="11" width="10.7109375" style="173" hidden="1" customWidth="1" outlineLevel="1"/>
    <col min="12" max="12" width="8.5703125" style="173" hidden="1" customWidth="1" outlineLevel="1"/>
    <col min="13" max="13" width="0.140625" style="173" hidden="1" customWidth="1" outlineLevel="1"/>
    <col min="14" max="14" width="8" style="132" hidden="1" customWidth="1" outlineLevel="1"/>
    <col min="15" max="15" width="5.7109375" style="132" hidden="1" customWidth="1" outlineLevel="1"/>
    <col min="16" max="16" width="3.85546875" style="132" customWidth="1" collapsed="1"/>
    <col min="17" max="17" width="14.28515625" style="132" customWidth="1"/>
    <col min="18" max="18" width="14.7109375" style="132" customWidth="1"/>
    <col min="19" max="19" width="10.5703125" style="132" hidden="1" customWidth="1"/>
    <col min="20" max="20" width="10.5703125" style="132" customWidth="1" outlineLevel="1"/>
    <col min="21" max="23" width="7.28515625" style="132" customWidth="1" outlineLevel="1"/>
    <col min="24" max="24" width="13.85546875" style="132" customWidth="1"/>
    <col min="25" max="25" width="13.5703125" style="132" customWidth="1"/>
    <col min="26" max="26" width="8.28515625" style="132" customWidth="1"/>
    <col min="27" max="27" width="6.7109375" style="132" customWidth="1"/>
    <col min="28" max="28" width="11.42578125" style="132" customWidth="1"/>
    <col min="29" max="30" width="7" style="132" customWidth="1"/>
    <col min="31" max="31" width="9.42578125" style="132" customWidth="1"/>
    <col min="32" max="32" width="7.28515625" style="132" hidden="1" customWidth="1" outlineLevel="1"/>
    <col min="33" max="33" width="8.140625" style="132" bestFit="1" customWidth="1" collapsed="1"/>
    <col min="34" max="38" width="7.28515625" style="132"/>
    <col min="39" max="39" width="7.7109375" style="132" bestFit="1" customWidth="1"/>
    <col min="40" max="40" width="1" style="132" customWidth="1"/>
    <col min="41" max="50" width="7.28515625" style="132"/>
    <col min="51" max="51" width="8.5703125" style="132" bestFit="1" customWidth="1"/>
    <col min="52" max="16384" width="7.28515625" style="132"/>
  </cols>
  <sheetData>
    <row r="1" spans="2:42" ht="12" customHeight="1" thickBot="1" x14ac:dyDescent="0.3">
      <c r="AN1" s="22"/>
    </row>
    <row r="2" spans="2:42" ht="12" customHeight="1" x14ac:dyDescent="0.25">
      <c r="B2" s="882" t="s">
        <v>31</v>
      </c>
      <c r="C2" s="883"/>
      <c r="D2" s="883"/>
      <c r="E2" s="883"/>
      <c r="F2" s="883"/>
      <c r="G2" s="884"/>
      <c r="H2" s="888" t="s">
        <v>30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371"/>
      <c r="AE2" s="764" t="s">
        <v>29</v>
      </c>
      <c r="AF2" s="765"/>
      <c r="AG2" s="765"/>
      <c r="AH2" s="765"/>
      <c r="AI2" s="765"/>
      <c r="AJ2" s="766"/>
      <c r="AK2" s="889" t="s">
        <v>39</v>
      </c>
      <c r="AL2" s="890"/>
      <c r="AM2" s="891"/>
      <c r="AN2" s="22"/>
    </row>
    <row r="3" spans="2:42" ht="12" customHeight="1" x14ac:dyDescent="0.25">
      <c r="B3" s="885"/>
      <c r="C3" s="886"/>
      <c r="D3" s="886"/>
      <c r="E3" s="886"/>
      <c r="F3" s="886"/>
      <c r="G3" s="887"/>
      <c r="H3" s="892" t="s">
        <v>25</v>
      </c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376"/>
      <c r="AE3" s="773">
        <v>44200</v>
      </c>
      <c r="AF3" s="774"/>
      <c r="AG3" s="774"/>
      <c r="AH3" s="774"/>
      <c r="AI3" s="774"/>
      <c r="AJ3" s="775"/>
      <c r="AK3" s="896" t="s">
        <v>40</v>
      </c>
      <c r="AL3" s="897"/>
      <c r="AM3" s="898"/>
      <c r="AN3" s="23"/>
    </row>
    <row r="4" spans="2:42" ht="12" customHeight="1" thickBot="1" x14ac:dyDescent="0.3">
      <c r="B4" s="902" t="s">
        <v>28</v>
      </c>
      <c r="C4" s="903"/>
      <c r="D4" s="903"/>
      <c r="E4" s="903"/>
      <c r="F4" s="903"/>
      <c r="G4" s="904"/>
      <c r="H4" s="894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377"/>
      <c r="AE4" s="776"/>
      <c r="AF4" s="777"/>
      <c r="AG4" s="777"/>
      <c r="AH4" s="777"/>
      <c r="AI4" s="777"/>
      <c r="AJ4" s="778"/>
      <c r="AK4" s="899"/>
      <c r="AL4" s="900"/>
      <c r="AM4" s="901"/>
      <c r="AN4" s="141"/>
    </row>
    <row r="5" spans="2:42" ht="12" customHeight="1" thickBot="1" x14ac:dyDescent="0.3">
      <c r="B5" s="135"/>
      <c r="C5" s="135"/>
      <c r="D5" s="135"/>
      <c r="E5" s="135"/>
      <c r="F5" s="135"/>
      <c r="G5" s="135"/>
      <c r="H5" s="135"/>
      <c r="I5" s="135"/>
      <c r="J5" s="174"/>
      <c r="K5" s="174"/>
      <c r="L5" s="174"/>
      <c r="M5" s="174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41"/>
    </row>
    <row r="6" spans="2:42" ht="12" customHeight="1" thickBot="1" x14ac:dyDescent="0.3">
      <c r="B6" s="873" t="s">
        <v>27</v>
      </c>
      <c r="C6" s="874"/>
      <c r="D6" s="874"/>
      <c r="E6" s="875"/>
      <c r="F6" s="848" t="s">
        <v>26</v>
      </c>
      <c r="G6" s="850"/>
      <c r="H6" s="848" t="s">
        <v>44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50"/>
      <c r="T6" s="848" t="s">
        <v>25</v>
      </c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50"/>
      <c r="AF6" s="879" t="s">
        <v>24</v>
      </c>
      <c r="AG6" s="880"/>
      <c r="AH6" s="881"/>
      <c r="AI6" s="879" t="s">
        <v>24</v>
      </c>
      <c r="AJ6" s="881"/>
      <c r="AK6" s="848" t="s">
        <v>23</v>
      </c>
      <c r="AL6" s="849"/>
      <c r="AM6" s="850"/>
      <c r="AN6" s="141"/>
    </row>
    <row r="7" spans="2:42" ht="12" customHeight="1" thickBot="1" x14ac:dyDescent="0.3">
      <c r="B7" s="1" t="s">
        <v>13</v>
      </c>
      <c r="C7" s="2" t="s">
        <v>22</v>
      </c>
      <c r="D7" s="3" t="s">
        <v>22</v>
      </c>
      <c r="E7" s="2" t="s">
        <v>21</v>
      </c>
      <c r="F7" s="907" t="s">
        <v>20</v>
      </c>
      <c r="G7" s="908"/>
      <c r="H7" s="876"/>
      <c r="I7" s="877"/>
      <c r="J7" s="877"/>
      <c r="K7" s="877"/>
      <c r="L7" s="877"/>
      <c r="M7" s="877"/>
      <c r="N7" s="877"/>
      <c r="O7" s="877"/>
      <c r="P7" s="877"/>
      <c r="Q7" s="877"/>
      <c r="R7" s="877"/>
      <c r="S7" s="878"/>
      <c r="T7" s="876"/>
      <c r="U7" s="877"/>
      <c r="V7" s="877"/>
      <c r="W7" s="877"/>
      <c r="X7" s="877"/>
      <c r="Y7" s="877"/>
      <c r="Z7" s="877"/>
      <c r="AA7" s="877"/>
      <c r="AB7" s="877"/>
      <c r="AC7" s="877"/>
      <c r="AD7" s="877"/>
      <c r="AE7" s="878"/>
      <c r="AF7" s="876" t="s">
        <v>19</v>
      </c>
      <c r="AG7" s="877"/>
      <c r="AH7" s="878"/>
      <c r="AI7" s="876" t="s">
        <v>18</v>
      </c>
      <c r="AJ7" s="878"/>
      <c r="AK7" s="876" t="s">
        <v>17</v>
      </c>
      <c r="AL7" s="877"/>
      <c r="AM7" s="878"/>
      <c r="AN7" s="141"/>
      <c r="AO7" s="846" t="s">
        <v>130</v>
      </c>
      <c r="AP7" s="846" t="s">
        <v>131</v>
      </c>
    </row>
    <row r="8" spans="2:42" ht="12" customHeight="1" thickBot="1" x14ac:dyDescent="0.3">
      <c r="B8" s="4">
        <v>2021</v>
      </c>
      <c r="C8" s="5" t="s">
        <v>16</v>
      </c>
      <c r="D8" s="5" t="s">
        <v>15</v>
      </c>
      <c r="E8" s="30" t="s">
        <v>14</v>
      </c>
      <c r="F8" s="6" t="s">
        <v>14</v>
      </c>
      <c r="G8" s="7" t="s">
        <v>13</v>
      </c>
      <c r="H8" s="868" t="s">
        <v>34</v>
      </c>
      <c r="I8" s="869"/>
      <c r="J8" s="870" t="s">
        <v>43</v>
      </c>
      <c r="K8" s="871"/>
      <c r="L8" s="870" t="s">
        <v>42</v>
      </c>
      <c r="M8" s="871"/>
      <c r="N8" s="872" t="s">
        <v>33</v>
      </c>
      <c r="O8" s="869"/>
      <c r="P8" s="872" t="s">
        <v>12</v>
      </c>
      <c r="Q8" s="869"/>
      <c r="R8" s="872" t="s">
        <v>11</v>
      </c>
      <c r="S8" s="905"/>
      <c r="T8" s="868" t="s">
        <v>35</v>
      </c>
      <c r="U8" s="906"/>
      <c r="V8" s="906"/>
      <c r="W8" s="905"/>
      <c r="X8" s="868" t="s">
        <v>10</v>
      </c>
      <c r="Y8" s="906"/>
      <c r="Z8" s="906"/>
      <c r="AA8" s="905"/>
      <c r="AB8" s="38" t="s">
        <v>38</v>
      </c>
      <c r="AC8" s="37" t="s">
        <v>36</v>
      </c>
      <c r="AD8" s="373" t="s">
        <v>41</v>
      </c>
      <c r="AE8" s="136" t="s">
        <v>9</v>
      </c>
      <c r="AF8" s="8" t="s">
        <v>37</v>
      </c>
      <c r="AG8" s="9" t="s">
        <v>8</v>
      </c>
      <c r="AH8" s="10" t="s">
        <v>7</v>
      </c>
      <c r="AI8" s="6" t="s">
        <v>8</v>
      </c>
      <c r="AJ8" s="7" t="s">
        <v>7</v>
      </c>
      <c r="AK8" s="6" t="s">
        <v>8</v>
      </c>
      <c r="AL8" s="11" t="s">
        <v>7</v>
      </c>
      <c r="AM8" s="7" t="s">
        <v>6</v>
      </c>
      <c r="AN8" s="141"/>
      <c r="AO8" s="847"/>
      <c r="AP8" s="847"/>
    </row>
    <row r="9" spans="2:42" s="307" customFormat="1" ht="12" customHeight="1" x14ac:dyDescent="0.25">
      <c r="B9" s="294">
        <v>44200</v>
      </c>
      <c r="C9" s="295">
        <v>0.88958333333333339</v>
      </c>
      <c r="D9" s="295">
        <v>1.5972222222222224E-2</v>
      </c>
      <c r="E9" s="296">
        <v>5</v>
      </c>
      <c r="F9" s="296">
        <v>26247</v>
      </c>
      <c r="G9" s="294">
        <v>44200</v>
      </c>
      <c r="H9" s="856" t="s">
        <v>87</v>
      </c>
      <c r="I9" s="857"/>
      <c r="J9" s="858"/>
      <c r="K9" s="859"/>
      <c r="L9" s="858"/>
      <c r="M9" s="859"/>
      <c r="N9" s="856"/>
      <c r="O9" s="857"/>
      <c r="P9" s="860" t="s">
        <v>190</v>
      </c>
      <c r="Q9" s="861"/>
      <c r="R9" s="862" t="s">
        <v>191</v>
      </c>
      <c r="S9" s="867"/>
      <c r="T9" s="853" t="s">
        <v>211</v>
      </c>
      <c r="U9" s="854"/>
      <c r="V9" s="854"/>
      <c r="W9" s="855"/>
      <c r="X9" s="853" t="s">
        <v>211</v>
      </c>
      <c r="Y9" s="854"/>
      <c r="Z9" s="854"/>
      <c r="AA9" s="855"/>
      <c r="AB9" s="297"/>
      <c r="AC9" s="298"/>
      <c r="AD9" s="299">
        <v>57</v>
      </c>
      <c r="AE9" s="262" t="s">
        <v>52</v>
      </c>
      <c r="AF9" s="297"/>
      <c r="AG9" s="45">
        <v>5460</v>
      </c>
      <c r="AH9" s="300">
        <f t="shared" ref="AH9:AH11" si="0">+AG9/1000</f>
        <v>5.46</v>
      </c>
      <c r="AI9" s="152">
        <v>5460</v>
      </c>
      <c r="AJ9" s="301">
        <f>+AI9/1000</f>
        <v>5.46</v>
      </c>
      <c r="AK9" s="302">
        <f>+AI9-AG9</f>
        <v>0</v>
      </c>
      <c r="AL9" s="303">
        <f>+AK9/1000</f>
        <v>0</v>
      </c>
      <c r="AM9" s="304">
        <f>+AK9/AG9</f>
        <v>0</v>
      </c>
      <c r="AN9" s="305"/>
      <c r="AO9" s="306">
        <v>77.36</v>
      </c>
      <c r="AP9" s="306">
        <v>4</v>
      </c>
    </row>
    <row r="10" spans="2:42" s="307" customFormat="1" ht="12" customHeight="1" x14ac:dyDescent="0.25">
      <c r="B10" s="294">
        <v>44201</v>
      </c>
      <c r="C10" s="295">
        <v>7.3611111111111113E-2</v>
      </c>
      <c r="D10" s="295">
        <v>0.23124999999999998</v>
      </c>
      <c r="E10" s="296">
        <v>5</v>
      </c>
      <c r="F10" s="296">
        <v>13532</v>
      </c>
      <c r="G10" s="294">
        <v>44201</v>
      </c>
      <c r="H10" s="856" t="s">
        <v>195</v>
      </c>
      <c r="I10" s="857"/>
      <c r="J10" s="858"/>
      <c r="K10" s="859"/>
      <c r="L10" s="858"/>
      <c r="M10" s="859"/>
      <c r="N10" s="856"/>
      <c r="O10" s="857"/>
      <c r="P10" s="860" t="s">
        <v>196</v>
      </c>
      <c r="Q10" s="861"/>
      <c r="R10" s="862" t="s">
        <v>197</v>
      </c>
      <c r="S10" s="863"/>
      <c r="T10" s="864" t="s">
        <v>198</v>
      </c>
      <c r="U10" s="865"/>
      <c r="V10" s="865"/>
      <c r="W10" s="866"/>
      <c r="X10" s="864" t="s">
        <v>198</v>
      </c>
      <c r="Y10" s="865"/>
      <c r="Z10" s="865"/>
      <c r="AA10" s="866"/>
      <c r="AB10" s="297"/>
      <c r="AC10" s="298"/>
      <c r="AD10" s="396">
        <v>36</v>
      </c>
      <c r="AE10" s="397" t="s">
        <v>32</v>
      </c>
      <c r="AF10" s="297"/>
      <c r="AG10" s="45">
        <v>2555</v>
      </c>
      <c r="AH10" s="398">
        <f t="shared" si="0"/>
        <v>2.5550000000000002</v>
      </c>
      <c r="AI10" s="836">
        <v>11030</v>
      </c>
      <c r="AJ10" s="838">
        <f>+AI10/1000</f>
        <v>11.03</v>
      </c>
      <c r="AK10" s="840">
        <f>+AI10-AG11-AG10</f>
        <v>-62</v>
      </c>
      <c r="AL10" s="842">
        <f>+AK10/1000</f>
        <v>-6.2E-2</v>
      </c>
      <c r="AM10" s="844">
        <f>+AK10/SUM(AG10:AG11)</f>
        <v>-5.5896141363144611E-3</v>
      </c>
      <c r="AN10" s="333"/>
      <c r="AO10" s="306">
        <v>70.39</v>
      </c>
      <c r="AP10" s="306">
        <v>2.85</v>
      </c>
    </row>
    <row r="11" spans="2:42" s="307" customFormat="1" ht="12" customHeight="1" x14ac:dyDescent="0.25">
      <c r="B11" s="294">
        <v>44201</v>
      </c>
      <c r="C11" s="295">
        <v>7.3611111111111113E-2</v>
      </c>
      <c r="D11" s="295">
        <v>0.23124999999999998</v>
      </c>
      <c r="E11" s="296">
        <v>5</v>
      </c>
      <c r="F11" s="296">
        <v>13533</v>
      </c>
      <c r="G11" s="294">
        <v>44201</v>
      </c>
      <c r="H11" s="856" t="s">
        <v>195</v>
      </c>
      <c r="I11" s="857"/>
      <c r="J11" s="858"/>
      <c r="K11" s="859"/>
      <c r="L11" s="858"/>
      <c r="M11" s="859"/>
      <c r="N11" s="856"/>
      <c r="O11" s="857"/>
      <c r="P11" s="860" t="s">
        <v>196</v>
      </c>
      <c r="Q11" s="861"/>
      <c r="R11" s="862" t="s">
        <v>197</v>
      </c>
      <c r="S11" s="863"/>
      <c r="T11" s="853" t="s">
        <v>208</v>
      </c>
      <c r="U11" s="854"/>
      <c r="V11" s="854"/>
      <c r="W11" s="855"/>
      <c r="X11" s="853" t="s">
        <v>208</v>
      </c>
      <c r="Y11" s="854"/>
      <c r="Z11" s="854"/>
      <c r="AA11" s="855"/>
      <c r="AB11" s="297"/>
      <c r="AC11" s="298"/>
      <c r="AD11" s="396">
        <v>48</v>
      </c>
      <c r="AE11" s="397" t="s">
        <v>32</v>
      </c>
      <c r="AF11" s="297"/>
      <c r="AG11" s="45">
        <v>8537</v>
      </c>
      <c r="AH11" s="399">
        <f t="shared" si="0"/>
        <v>8.5370000000000008</v>
      </c>
      <c r="AI11" s="837"/>
      <c r="AJ11" s="839"/>
      <c r="AK11" s="841"/>
      <c r="AL11" s="843"/>
      <c r="AM11" s="845"/>
      <c r="AN11" s="333"/>
      <c r="AO11" s="306">
        <v>76.05</v>
      </c>
      <c r="AP11" s="306">
        <v>2.41</v>
      </c>
    </row>
    <row r="12" spans="2:42" ht="12" customHeight="1" thickBot="1" x14ac:dyDescent="0.3">
      <c r="B12" s="24"/>
      <c r="C12" s="146"/>
      <c r="D12" s="146"/>
      <c r="E12" s="27"/>
      <c r="F12" s="36"/>
      <c r="G12" s="31"/>
      <c r="H12" s="909"/>
      <c r="I12" s="910"/>
      <c r="J12" s="911"/>
      <c r="K12" s="912"/>
      <c r="L12" s="911"/>
      <c r="M12" s="912"/>
      <c r="N12" s="913"/>
      <c r="O12" s="910"/>
      <c r="P12" s="913"/>
      <c r="Q12" s="910"/>
      <c r="R12" s="914"/>
      <c r="S12" s="915"/>
      <c r="T12" s="916"/>
      <c r="U12" s="917"/>
      <c r="V12" s="917"/>
      <c r="W12" s="915"/>
      <c r="X12" s="29"/>
      <c r="Y12" s="147"/>
      <c r="Z12" s="147"/>
      <c r="AA12" s="28"/>
      <c r="AB12" s="36"/>
      <c r="AC12" s="148"/>
      <c r="AD12" s="147"/>
      <c r="AE12" s="28"/>
      <c r="AF12" s="29"/>
      <c r="AG12" s="149"/>
      <c r="AH12" s="153"/>
      <c r="AI12" s="150"/>
      <c r="AJ12" s="154"/>
      <c r="AK12" s="155"/>
      <c r="AL12" s="156"/>
      <c r="AM12" s="157"/>
    </row>
    <row r="13" spans="2:42" ht="12" customHeight="1" x14ac:dyDescent="0.25">
      <c r="B13" s="151"/>
      <c r="C13" s="151"/>
      <c r="D13" s="151"/>
      <c r="E13" s="151"/>
      <c r="F13" s="151"/>
      <c r="G13" s="151"/>
      <c r="H13" s="151"/>
      <c r="I13" s="151"/>
      <c r="J13" s="174"/>
      <c r="K13" s="174"/>
      <c r="L13" s="174"/>
      <c r="M13" s="174"/>
      <c r="N13" s="151"/>
      <c r="O13" s="151"/>
      <c r="P13" s="135"/>
      <c r="Q13" s="135"/>
      <c r="R13" s="918" t="s">
        <v>5</v>
      </c>
      <c r="S13" s="919"/>
      <c r="T13" s="919"/>
      <c r="U13" s="919"/>
      <c r="V13" s="919"/>
      <c r="W13" s="919"/>
      <c r="X13" s="919"/>
      <c r="Y13" s="919"/>
      <c r="Z13" s="919"/>
      <c r="AA13" s="919"/>
      <c r="AB13" s="919"/>
      <c r="AC13" s="919"/>
      <c r="AD13" s="919"/>
      <c r="AE13" s="919"/>
      <c r="AF13" s="374"/>
      <c r="AG13" s="932" t="s">
        <v>4</v>
      </c>
      <c r="AH13" s="933"/>
      <c r="AI13" s="932" t="s">
        <v>3</v>
      </c>
      <c r="AJ13" s="933"/>
      <c r="AK13" s="932" t="s">
        <v>2</v>
      </c>
      <c r="AL13" s="934"/>
      <c r="AM13" s="935"/>
    </row>
    <row r="14" spans="2:42" x14ac:dyDescent="0.25">
      <c r="B14" s="151"/>
      <c r="C14" s="151"/>
      <c r="D14" s="151"/>
      <c r="E14" s="151"/>
      <c r="F14" s="151"/>
      <c r="G14" s="151"/>
      <c r="H14" s="151"/>
      <c r="I14" s="151"/>
      <c r="J14" s="174"/>
      <c r="K14" s="174"/>
      <c r="L14" s="174"/>
      <c r="M14" s="174"/>
      <c r="N14" s="151"/>
      <c r="O14" s="151"/>
      <c r="P14" s="135"/>
      <c r="Q14" s="135"/>
      <c r="R14" s="930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374"/>
      <c r="AG14" s="936" t="s">
        <v>1</v>
      </c>
      <c r="AH14" s="938">
        <f>+SUM(AH9:AH12)</f>
        <v>16.552</v>
      </c>
      <c r="AI14" s="936" t="s">
        <v>1</v>
      </c>
      <c r="AJ14" s="938">
        <f>+SUM(AJ9:AJ12)</f>
        <v>16.489999999999998</v>
      </c>
      <c r="AK14" s="936" t="s">
        <v>1</v>
      </c>
      <c r="AL14" s="940">
        <f>+AJ14-AH14</f>
        <v>-6.2000000000001165E-2</v>
      </c>
      <c r="AM14" s="851">
        <f>+AL14/AH14</f>
        <v>-3.7457709038183403E-3</v>
      </c>
    </row>
    <row r="15" spans="2:42" ht="17.25" thickBot="1" x14ac:dyDescent="0.3">
      <c r="B15" s="151"/>
      <c r="C15" s="151"/>
      <c r="D15" s="151"/>
      <c r="E15" s="151"/>
      <c r="F15" s="151"/>
      <c r="G15" s="151"/>
      <c r="H15" s="151"/>
      <c r="I15" s="151"/>
      <c r="J15" s="174"/>
      <c r="K15" s="174"/>
      <c r="L15" s="174"/>
      <c r="M15" s="174"/>
      <c r="N15" s="151"/>
      <c r="O15" s="151"/>
      <c r="P15" s="135"/>
      <c r="Q15" s="135"/>
      <c r="R15" s="921"/>
      <c r="S15" s="922"/>
      <c r="T15" s="922"/>
      <c r="U15" s="922"/>
      <c r="V15" s="922"/>
      <c r="W15" s="922"/>
      <c r="X15" s="922"/>
      <c r="Y15" s="922"/>
      <c r="Z15" s="922"/>
      <c r="AA15" s="922"/>
      <c r="AB15" s="922"/>
      <c r="AC15" s="922"/>
      <c r="AD15" s="922"/>
      <c r="AE15" s="922"/>
      <c r="AF15" s="375"/>
      <c r="AG15" s="937"/>
      <c r="AH15" s="939"/>
      <c r="AI15" s="937"/>
      <c r="AJ15" s="939"/>
      <c r="AK15" s="937"/>
      <c r="AL15" s="941"/>
      <c r="AM15" s="852"/>
    </row>
    <row r="16" spans="2:42" ht="17.25" thickBot="1" x14ac:dyDescent="0.3"/>
    <row r="17" spans="2:42" x14ac:dyDescent="0.25">
      <c r="R17" s="918" t="s">
        <v>0</v>
      </c>
      <c r="S17" s="919"/>
      <c r="T17" s="919"/>
      <c r="U17" s="919"/>
      <c r="V17" s="919"/>
      <c r="W17" s="919"/>
      <c r="X17" s="919"/>
      <c r="Y17" s="919"/>
      <c r="Z17" s="919"/>
      <c r="AA17" s="919"/>
      <c r="AB17" s="919"/>
      <c r="AC17" s="919"/>
      <c r="AD17" s="919"/>
      <c r="AE17" s="920"/>
      <c r="AF17" s="18"/>
      <c r="AG17" s="924">
        <f>+AH14</f>
        <v>16.552</v>
      </c>
      <c r="AH17" s="925"/>
      <c r="AI17" s="928">
        <f>+AJ14</f>
        <v>16.489999999999998</v>
      </c>
      <c r="AJ17" s="925"/>
      <c r="AK17" s="928">
        <f>+AI17-AG17</f>
        <v>-6.2000000000001165E-2</v>
      </c>
      <c r="AL17" s="925"/>
      <c r="AM17" s="945">
        <f>+AK17/AG17</f>
        <v>-3.7457709038183403E-3</v>
      </c>
    </row>
    <row r="18" spans="2:42" ht="17.25" thickBot="1" x14ac:dyDescent="0.3">
      <c r="R18" s="921"/>
      <c r="S18" s="922"/>
      <c r="T18" s="922"/>
      <c r="U18" s="922"/>
      <c r="V18" s="922"/>
      <c r="W18" s="922"/>
      <c r="X18" s="922"/>
      <c r="Y18" s="922"/>
      <c r="Z18" s="922"/>
      <c r="AA18" s="922"/>
      <c r="AB18" s="922"/>
      <c r="AC18" s="922"/>
      <c r="AD18" s="922"/>
      <c r="AE18" s="923"/>
      <c r="AF18" s="19"/>
      <c r="AG18" s="926"/>
      <c r="AH18" s="927"/>
      <c r="AI18" s="929"/>
      <c r="AJ18" s="927"/>
      <c r="AK18" s="929"/>
      <c r="AL18" s="927"/>
      <c r="AM18" s="946"/>
    </row>
    <row r="19" spans="2:42" ht="17.25" thickBot="1" x14ac:dyDescent="0.3"/>
    <row r="20" spans="2:42" ht="12" customHeight="1" x14ac:dyDescent="0.25">
      <c r="B20" s="882" t="s">
        <v>31</v>
      </c>
      <c r="C20" s="883"/>
      <c r="D20" s="883"/>
      <c r="E20" s="883"/>
      <c r="F20" s="883"/>
      <c r="G20" s="884"/>
      <c r="H20" s="888" t="s">
        <v>30</v>
      </c>
      <c r="I20" s="765"/>
      <c r="J20" s="765"/>
      <c r="K20" s="765"/>
      <c r="L20" s="765"/>
      <c r="M20" s="765"/>
      <c r="N20" s="765"/>
      <c r="O20" s="765"/>
      <c r="P20" s="765"/>
      <c r="Q20" s="765"/>
      <c r="R20" s="765"/>
      <c r="S20" s="765"/>
      <c r="T20" s="765"/>
      <c r="U20" s="765"/>
      <c r="V20" s="765"/>
      <c r="W20" s="765"/>
      <c r="X20" s="765"/>
      <c r="Y20" s="765"/>
      <c r="Z20" s="765"/>
      <c r="AA20" s="765"/>
      <c r="AB20" s="765"/>
      <c r="AC20" s="765"/>
      <c r="AD20" s="371"/>
      <c r="AE20" s="764" t="s">
        <v>29</v>
      </c>
      <c r="AF20" s="765"/>
      <c r="AG20" s="765"/>
      <c r="AH20" s="765"/>
      <c r="AI20" s="765"/>
      <c r="AJ20" s="766"/>
      <c r="AK20" s="889" t="s">
        <v>39</v>
      </c>
      <c r="AL20" s="890"/>
      <c r="AM20" s="891"/>
      <c r="AN20" s="22"/>
      <c r="AO20" s="168" t="s">
        <v>46</v>
      </c>
    </row>
    <row r="21" spans="2:42" ht="12" customHeight="1" thickBot="1" x14ac:dyDescent="0.3">
      <c r="B21" s="885"/>
      <c r="C21" s="886"/>
      <c r="D21" s="886"/>
      <c r="E21" s="886"/>
      <c r="F21" s="886"/>
      <c r="G21" s="887"/>
      <c r="H21" s="892" t="s">
        <v>25</v>
      </c>
      <c r="I21" s="893"/>
      <c r="J21" s="893"/>
      <c r="K21" s="893"/>
      <c r="L21" s="893"/>
      <c r="M21" s="893"/>
      <c r="N21" s="893"/>
      <c r="O21" s="893"/>
      <c r="P21" s="893"/>
      <c r="Q21" s="893"/>
      <c r="R21" s="893"/>
      <c r="S21" s="893"/>
      <c r="T21" s="893"/>
      <c r="U21" s="893"/>
      <c r="V21" s="893"/>
      <c r="W21" s="893"/>
      <c r="X21" s="893"/>
      <c r="Y21" s="893"/>
      <c r="Z21" s="893"/>
      <c r="AA21" s="893"/>
      <c r="AB21" s="893"/>
      <c r="AC21" s="893"/>
      <c r="AD21" s="376"/>
      <c r="AE21" s="773">
        <v>44202</v>
      </c>
      <c r="AF21" s="774"/>
      <c r="AG21" s="774"/>
      <c r="AH21" s="774"/>
      <c r="AI21" s="774"/>
      <c r="AJ21" s="775"/>
      <c r="AK21" s="896" t="s">
        <v>40</v>
      </c>
      <c r="AL21" s="897"/>
      <c r="AM21" s="898"/>
      <c r="AN21" s="23"/>
      <c r="AO21" s="169" t="s">
        <v>47</v>
      </c>
    </row>
    <row r="22" spans="2:42" ht="12" customHeight="1" thickBot="1" x14ac:dyDescent="0.3">
      <c r="B22" s="902" t="s">
        <v>28</v>
      </c>
      <c r="C22" s="903"/>
      <c r="D22" s="903"/>
      <c r="E22" s="903"/>
      <c r="F22" s="903"/>
      <c r="G22" s="904"/>
      <c r="H22" s="894"/>
      <c r="I22" s="895"/>
      <c r="J22" s="895"/>
      <c r="K22" s="895"/>
      <c r="L22" s="895"/>
      <c r="M22" s="895"/>
      <c r="N22" s="895"/>
      <c r="O22" s="895"/>
      <c r="P22" s="895"/>
      <c r="Q22" s="895"/>
      <c r="R22" s="895"/>
      <c r="S22" s="895"/>
      <c r="T22" s="895"/>
      <c r="U22" s="895"/>
      <c r="V22" s="895"/>
      <c r="W22" s="895"/>
      <c r="X22" s="895"/>
      <c r="Y22" s="895"/>
      <c r="Z22" s="895"/>
      <c r="AA22" s="895"/>
      <c r="AB22" s="895"/>
      <c r="AC22" s="895"/>
      <c r="AD22" s="377"/>
      <c r="AE22" s="776"/>
      <c r="AF22" s="777"/>
      <c r="AG22" s="777"/>
      <c r="AH22" s="777"/>
      <c r="AI22" s="777"/>
      <c r="AJ22" s="778"/>
      <c r="AK22" s="899"/>
      <c r="AL22" s="900"/>
      <c r="AM22" s="901"/>
      <c r="AN22" s="141"/>
      <c r="AO22" s="170"/>
    </row>
    <row r="23" spans="2:42" ht="12" customHeight="1" thickBot="1" x14ac:dyDescent="0.3">
      <c r="B23" s="135"/>
      <c r="C23" s="135"/>
      <c r="D23" s="135"/>
      <c r="E23" s="135"/>
      <c r="F23" s="135"/>
      <c r="G23" s="135"/>
      <c r="H23" s="135"/>
      <c r="I23" s="135"/>
      <c r="J23" s="174"/>
      <c r="K23" s="174"/>
      <c r="L23" s="174"/>
      <c r="M23" s="174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41"/>
      <c r="AO23" s="171"/>
    </row>
    <row r="24" spans="2:42" ht="12" customHeight="1" thickBot="1" x14ac:dyDescent="0.3">
      <c r="B24" s="873" t="s">
        <v>27</v>
      </c>
      <c r="C24" s="874"/>
      <c r="D24" s="874"/>
      <c r="E24" s="875"/>
      <c r="F24" s="848" t="s">
        <v>26</v>
      </c>
      <c r="G24" s="850"/>
      <c r="H24" s="848" t="s">
        <v>44</v>
      </c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50"/>
      <c r="T24" s="848" t="s">
        <v>25</v>
      </c>
      <c r="U24" s="849"/>
      <c r="V24" s="849"/>
      <c r="W24" s="849"/>
      <c r="X24" s="849"/>
      <c r="Y24" s="849"/>
      <c r="Z24" s="849"/>
      <c r="AA24" s="849"/>
      <c r="AB24" s="849"/>
      <c r="AC24" s="849"/>
      <c r="AD24" s="849"/>
      <c r="AE24" s="850"/>
      <c r="AF24" s="879" t="s">
        <v>24</v>
      </c>
      <c r="AG24" s="880"/>
      <c r="AH24" s="881"/>
      <c r="AI24" s="879" t="s">
        <v>24</v>
      </c>
      <c r="AJ24" s="881"/>
      <c r="AK24" s="848" t="s">
        <v>23</v>
      </c>
      <c r="AL24" s="849"/>
      <c r="AM24" s="850"/>
      <c r="AN24" s="141"/>
      <c r="AO24" s="171"/>
    </row>
    <row r="25" spans="2:42" ht="12" customHeight="1" thickBot="1" x14ac:dyDescent="0.3">
      <c r="B25" s="1" t="s">
        <v>13</v>
      </c>
      <c r="C25" s="2" t="s">
        <v>22</v>
      </c>
      <c r="D25" s="3" t="s">
        <v>22</v>
      </c>
      <c r="E25" s="2" t="s">
        <v>21</v>
      </c>
      <c r="F25" s="907" t="s">
        <v>20</v>
      </c>
      <c r="G25" s="908"/>
      <c r="H25" s="876"/>
      <c r="I25" s="877"/>
      <c r="J25" s="877"/>
      <c r="K25" s="877"/>
      <c r="L25" s="877"/>
      <c r="M25" s="877"/>
      <c r="N25" s="877"/>
      <c r="O25" s="877"/>
      <c r="P25" s="877"/>
      <c r="Q25" s="877"/>
      <c r="R25" s="877"/>
      <c r="S25" s="878"/>
      <c r="T25" s="876"/>
      <c r="U25" s="877"/>
      <c r="V25" s="877"/>
      <c r="W25" s="877"/>
      <c r="X25" s="877"/>
      <c r="Y25" s="877"/>
      <c r="Z25" s="877"/>
      <c r="AA25" s="877"/>
      <c r="AB25" s="877"/>
      <c r="AC25" s="877"/>
      <c r="AD25" s="877"/>
      <c r="AE25" s="878"/>
      <c r="AF25" s="876" t="s">
        <v>19</v>
      </c>
      <c r="AG25" s="877"/>
      <c r="AH25" s="878"/>
      <c r="AI25" s="876" t="s">
        <v>18</v>
      </c>
      <c r="AJ25" s="878"/>
      <c r="AK25" s="876" t="s">
        <v>17</v>
      </c>
      <c r="AL25" s="877"/>
      <c r="AM25" s="878"/>
      <c r="AN25" s="141"/>
      <c r="AO25" s="846" t="s">
        <v>130</v>
      </c>
      <c r="AP25" s="846" t="s">
        <v>131</v>
      </c>
    </row>
    <row r="26" spans="2:42" ht="12" customHeight="1" thickBot="1" x14ac:dyDescent="0.3">
      <c r="B26" s="4">
        <v>2021</v>
      </c>
      <c r="C26" s="5" t="s">
        <v>16</v>
      </c>
      <c r="D26" s="5" t="s">
        <v>15</v>
      </c>
      <c r="E26" s="30" t="s">
        <v>14</v>
      </c>
      <c r="F26" s="6" t="s">
        <v>14</v>
      </c>
      <c r="G26" s="7" t="s">
        <v>13</v>
      </c>
      <c r="H26" s="868" t="s">
        <v>34</v>
      </c>
      <c r="I26" s="869"/>
      <c r="J26" s="870" t="s">
        <v>43</v>
      </c>
      <c r="K26" s="871"/>
      <c r="L26" s="870" t="s">
        <v>42</v>
      </c>
      <c r="M26" s="871"/>
      <c r="N26" s="872" t="s">
        <v>33</v>
      </c>
      <c r="O26" s="869"/>
      <c r="P26" s="872" t="s">
        <v>12</v>
      </c>
      <c r="Q26" s="869"/>
      <c r="R26" s="872" t="s">
        <v>11</v>
      </c>
      <c r="S26" s="905"/>
      <c r="T26" s="868" t="s">
        <v>35</v>
      </c>
      <c r="U26" s="906"/>
      <c r="V26" s="906"/>
      <c r="W26" s="905"/>
      <c r="X26" s="868" t="s">
        <v>10</v>
      </c>
      <c r="Y26" s="906"/>
      <c r="Z26" s="906"/>
      <c r="AA26" s="905"/>
      <c r="AB26" s="38" t="s">
        <v>38</v>
      </c>
      <c r="AC26" s="37" t="s">
        <v>36</v>
      </c>
      <c r="AD26" s="373" t="s">
        <v>41</v>
      </c>
      <c r="AE26" s="136" t="s">
        <v>9</v>
      </c>
      <c r="AF26" s="8" t="s">
        <v>37</v>
      </c>
      <c r="AG26" s="9" t="s">
        <v>8</v>
      </c>
      <c r="AH26" s="10" t="s">
        <v>7</v>
      </c>
      <c r="AI26" s="6" t="s">
        <v>8</v>
      </c>
      <c r="AJ26" s="7" t="s">
        <v>7</v>
      </c>
      <c r="AK26" s="6" t="s">
        <v>8</v>
      </c>
      <c r="AL26" s="11" t="s">
        <v>7</v>
      </c>
      <c r="AM26" s="7" t="s">
        <v>6</v>
      </c>
      <c r="AN26" s="141"/>
      <c r="AO26" s="847"/>
      <c r="AP26" s="847"/>
    </row>
    <row r="27" spans="2:42" s="307" customFormat="1" ht="12" customHeight="1" x14ac:dyDescent="0.25">
      <c r="B27" s="294">
        <v>44202</v>
      </c>
      <c r="C27" s="295">
        <v>0.92847222222222225</v>
      </c>
      <c r="D27" s="295">
        <v>3.4722222222222224E-2</v>
      </c>
      <c r="E27" s="296">
        <v>5</v>
      </c>
      <c r="F27" s="296">
        <v>26266</v>
      </c>
      <c r="G27" s="294">
        <v>44202</v>
      </c>
      <c r="H27" s="856" t="s">
        <v>87</v>
      </c>
      <c r="I27" s="857"/>
      <c r="J27" s="858"/>
      <c r="K27" s="859"/>
      <c r="L27" s="858"/>
      <c r="M27" s="859"/>
      <c r="N27" s="856"/>
      <c r="O27" s="857"/>
      <c r="P27" s="860" t="s">
        <v>190</v>
      </c>
      <c r="Q27" s="861"/>
      <c r="R27" s="862" t="s">
        <v>191</v>
      </c>
      <c r="S27" s="867"/>
      <c r="T27" s="942" t="s">
        <v>276</v>
      </c>
      <c r="U27" s="943"/>
      <c r="V27" s="943"/>
      <c r="W27" s="944"/>
      <c r="X27" s="942" t="s">
        <v>276</v>
      </c>
      <c r="Y27" s="943"/>
      <c r="Z27" s="943"/>
      <c r="AA27" s="944"/>
      <c r="AB27" s="297"/>
      <c r="AC27" s="400"/>
      <c r="AD27" s="401">
        <v>58</v>
      </c>
      <c r="AE27" s="262" t="s">
        <v>52</v>
      </c>
      <c r="AF27" s="297"/>
      <c r="AG27" s="152">
        <v>11470</v>
      </c>
      <c r="AH27" s="300">
        <f>+AG27/1000</f>
        <v>11.47</v>
      </c>
      <c r="AI27" s="152">
        <v>11470</v>
      </c>
      <c r="AJ27" s="301">
        <f>+AI27/1000</f>
        <v>11.47</v>
      </c>
      <c r="AK27" s="302">
        <f>+AI27-AG27</f>
        <v>0</v>
      </c>
      <c r="AL27" s="303">
        <f>+AK27/1000</f>
        <v>0</v>
      </c>
      <c r="AM27" s="304">
        <f>+AK27/AG27</f>
        <v>0</v>
      </c>
      <c r="AN27" s="305"/>
      <c r="AO27" s="306">
        <v>76.94</v>
      </c>
      <c r="AP27" s="306">
        <v>4.8099999999999996</v>
      </c>
    </row>
    <row r="28" spans="2:42" s="307" customFormat="1" ht="12" customHeight="1" x14ac:dyDescent="0.25">
      <c r="B28" s="294">
        <v>44203</v>
      </c>
      <c r="C28" s="295">
        <v>0.16041666666666668</v>
      </c>
      <c r="D28" s="295">
        <v>0.31111111111111112</v>
      </c>
      <c r="E28" s="296">
        <v>5</v>
      </c>
      <c r="F28" s="296">
        <v>13558</v>
      </c>
      <c r="G28" s="294">
        <v>44203</v>
      </c>
      <c r="H28" s="856" t="s">
        <v>195</v>
      </c>
      <c r="I28" s="857"/>
      <c r="J28" s="858"/>
      <c r="K28" s="859"/>
      <c r="L28" s="858"/>
      <c r="M28" s="859"/>
      <c r="N28" s="856"/>
      <c r="O28" s="857"/>
      <c r="P28" s="860" t="s">
        <v>150</v>
      </c>
      <c r="Q28" s="861"/>
      <c r="R28" s="862" t="s">
        <v>197</v>
      </c>
      <c r="S28" s="863"/>
      <c r="T28" s="853" t="s">
        <v>208</v>
      </c>
      <c r="U28" s="854"/>
      <c r="V28" s="854"/>
      <c r="W28" s="855"/>
      <c r="X28" s="853" t="s">
        <v>208</v>
      </c>
      <c r="Y28" s="854"/>
      <c r="Z28" s="854"/>
      <c r="AA28" s="855"/>
      <c r="AB28" s="297"/>
      <c r="AC28" s="298"/>
      <c r="AD28" s="396">
        <v>49</v>
      </c>
      <c r="AE28" s="397" t="s">
        <v>32</v>
      </c>
      <c r="AF28" s="297"/>
      <c r="AG28" s="45">
        <v>8819</v>
      </c>
      <c r="AH28" s="398">
        <f t="shared" ref="AH28:AH29" si="1">+AG28/1000</f>
        <v>8.8190000000000008</v>
      </c>
      <c r="AI28" s="836">
        <v>10760</v>
      </c>
      <c r="AJ28" s="838">
        <f>+AI28/1000</f>
        <v>10.76</v>
      </c>
      <c r="AK28" s="840">
        <f>+AI28-AG29-AG28</f>
        <v>-61</v>
      </c>
      <c r="AL28" s="842">
        <f>+AK28/1000</f>
        <v>-6.0999999999999999E-2</v>
      </c>
      <c r="AM28" s="844">
        <f>+AK28/SUM(AG28:AG29)</f>
        <v>-5.6371869512984009E-3</v>
      </c>
      <c r="AO28" s="306">
        <v>74.63</v>
      </c>
      <c r="AP28" s="306">
        <v>2.76</v>
      </c>
    </row>
    <row r="29" spans="2:42" s="307" customFormat="1" ht="12" customHeight="1" x14ac:dyDescent="0.25">
      <c r="B29" s="294">
        <v>44203</v>
      </c>
      <c r="C29" s="295">
        <v>0.16041666666666668</v>
      </c>
      <c r="D29" s="295">
        <v>0.31111111111111112</v>
      </c>
      <c r="E29" s="296">
        <v>5</v>
      </c>
      <c r="F29" s="296">
        <v>13559</v>
      </c>
      <c r="G29" s="294">
        <v>44203</v>
      </c>
      <c r="H29" s="856" t="s">
        <v>195</v>
      </c>
      <c r="I29" s="857"/>
      <c r="J29" s="858"/>
      <c r="K29" s="859"/>
      <c r="L29" s="858"/>
      <c r="M29" s="859"/>
      <c r="N29" s="856"/>
      <c r="O29" s="857"/>
      <c r="P29" s="860" t="s">
        <v>150</v>
      </c>
      <c r="Q29" s="861"/>
      <c r="R29" s="862" t="s">
        <v>197</v>
      </c>
      <c r="S29" s="863"/>
      <c r="T29" s="864" t="s">
        <v>198</v>
      </c>
      <c r="U29" s="865"/>
      <c r="V29" s="865"/>
      <c r="W29" s="866"/>
      <c r="X29" s="864" t="s">
        <v>198</v>
      </c>
      <c r="Y29" s="865"/>
      <c r="Z29" s="865"/>
      <c r="AA29" s="866"/>
      <c r="AB29" s="297"/>
      <c r="AC29" s="298"/>
      <c r="AD29" s="396">
        <v>49</v>
      </c>
      <c r="AE29" s="397" t="s">
        <v>32</v>
      </c>
      <c r="AF29" s="297"/>
      <c r="AG29" s="45">
        <v>2002</v>
      </c>
      <c r="AH29" s="399">
        <f t="shared" si="1"/>
        <v>2.0019999999999998</v>
      </c>
      <c r="AI29" s="837"/>
      <c r="AJ29" s="839"/>
      <c r="AK29" s="841"/>
      <c r="AL29" s="843"/>
      <c r="AM29" s="845"/>
      <c r="AO29" s="306">
        <v>74.63</v>
      </c>
      <c r="AP29" s="306">
        <v>2.76</v>
      </c>
    </row>
    <row r="30" spans="2:42" ht="12" customHeight="1" thickBot="1" x14ac:dyDescent="0.3">
      <c r="B30" s="24"/>
      <c r="C30" s="146"/>
      <c r="D30" s="146"/>
      <c r="E30" s="27"/>
      <c r="F30" s="36"/>
      <c r="G30" s="31"/>
      <c r="H30" s="909"/>
      <c r="I30" s="910"/>
      <c r="J30" s="911"/>
      <c r="K30" s="912"/>
      <c r="L30" s="911"/>
      <c r="M30" s="912"/>
      <c r="N30" s="913"/>
      <c r="O30" s="910"/>
      <c r="P30" s="913"/>
      <c r="Q30" s="910"/>
      <c r="R30" s="914"/>
      <c r="S30" s="915"/>
      <c r="T30" s="916"/>
      <c r="U30" s="917"/>
      <c r="V30" s="917"/>
      <c r="W30" s="915"/>
      <c r="X30" s="29"/>
      <c r="Y30" s="147"/>
      <c r="Z30" s="147"/>
      <c r="AA30" s="28"/>
      <c r="AB30" s="36"/>
      <c r="AC30" s="148"/>
      <c r="AD30" s="147"/>
      <c r="AE30" s="28"/>
      <c r="AF30" s="29"/>
      <c r="AG30" s="149"/>
      <c r="AH30" s="153"/>
      <c r="AI30" s="150"/>
      <c r="AJ30" s="154"/>
      <c r="AK30" s="155"/>
      <c r="AL30" s="156"/>
      <c r="AM30" s="157"/>
    </row>
    <row r="31" spans="2:42" ht="12" customHeight="1" x14ac:dyDescent="0.25">
      <c r="B31" s="151"/>
      <c r="C31" s="151"/>
      <c r="D31" s="151"/>
      <c r="E31" s="151"/>
      <c r="F31" s="151"/>
      <c r="G31" s="151"/>
      <c r="H31" s="151"/>
      <c r="I31" s="151"/>
      <c r="J31" s="174"/>
      <c r="K31" s="174"/>
      <c r="L31" s="174"/>
      <c r="M31" s="174"/>
      <c r="N31" s="151"/>
      <c r="O31" s="151"/>
      <c r="P31" s="135"/>
      <c r="Q31" s="135"/>
      <c r="R31" s="918" t="s">
        <v>5</v>
      </c>
      <c r="S31" s="919"/>
      <c r="T31" s="919"/>
      <c r="U31" s="919"/>
      <c r="V31" s="919"/>
      <c r="W31" s="919"/>
      <c r="X31" s="919"/>
      <c r="Y31" s="919"/>
      <c r="Z31" s="919"/>
      <c r="AA31" s="919"/>
      <c r="AB31" s="919"/>
      <c r="AC31" s="919"/>
      <c r="AD31" s="919"/>
      <c r="AE31" s="919"/>
      <c r="AF31" s="374"/>
      <c r="AG31" s="932" t="s">
        <v>4</v>
      </c>
      <c r="AH31" s="933"/>
      <c r="AI31" s="932" t="s">
        <v>3</v>
      </c>
      <c r="AJ31" s="933"/>
      <c r="AK31" s="932" t="s">
        <v>2</v>
      </c>
      <c r="AL31" s="934"/>
      <c r="AM31" s="935"/>
    </row>
    <row r="32" spans="2:42" x14ac:dyDescent="0.25">
      <c r="B32" s="151"/>
      <c r="C32" s="151"/>
      <c r="D32" s="151"/>
      <c r="E32" s="151"/>
      <c r="F32" s="151"/>
      <c r="G32" s="151"/>
      <c r="H32" s="151"/>
      <c r="I32" s="151"/>
      <c r="J32" s="174"/>
      <c r="K32" s="174"/>
      <c r="L32" s="174"/>
      <c r="M32" s="174"/>
      <c r="N32" s="151"/>
      <c r="O32" s="151"/>
      <c r="P32" s="135"/>
      <c r="Q32" s="135"/>
      <c r="R32" s="930"/>
      <c r="S32" s="931"/>
      <c r="T32" s="931"/>
      <c r="U32" s="931"/>
      <c r="V32" s="931"/>
      <c r="W32" s="931"/>
      <c r="X32" s="931"/>
      <c r="Y32" s="931"/>
      <c r="Z32" s="931"/>
      <c r="AA32" s="931"/>
      <c r="AB32" s="931"/>
      <c r="AC32" s="931"/>
      <c r="AD32" s="931"/>
      <c r="AE32" s="931"/>
      <c r="AF32" s="374"/>
      <c r="AG32" s="936" t="s">
        <v>1</v>
      </c>
      <c r="AH32" s="938">
        <f>+SUM(AH27:AH30)</f>
        <v>22.291</v>
      </c>
      <c r="AI32" s="936" t="s">
        <v>1</v>
      </c>
      <c r="AJ32" s="938">
        <f>+SUM(AJ27:AJ30)</f>
        <v>22.23</v>
      </c>
      <c r="AK32" s="936" t="s">
        <v>1</v>
      </c>
      <c r="AL32" s="940">
        <f>+AJ32-AH32</f>
        <v>-6.0999999999999943E-2</v>
      </c>
      <c r="AM32" s="851">
        <f>+AL32/AH32</f>
        <v>-2.7365304382934792E-3</v>
      </c>
    </row>
    <row r="33" spans="2:42" ht="17.25" thickBot="1" x14ac:dyDescent="0.3">
      <c r="B33" s="151"/>
      <c r="C33" s="151"/>
      <c r="D33" s="151"/>
      <c r="E33" s="151"/>
      <c r="F33" s="151"/>
      <c r="G33" s="151"/>
      <c r="H33" s="151"/>
      <c r="I33" s="151"/>
      <c r="J33" s="174"/>
      <c r="K33" s="174"/>
      <c r="L33" s="174"/>
      <c r="M33" s="174"/>
      <c r="N33" s="151"/>
      <c r="O33" s="151"/>
      <c r="P33" s="135"/>
      <c r="Q33" s="135"/>
      <c r="R33" s="921"/>
      <c r="S33" s="922"/>
      <c r="T33" s="922"/>
      <c r="U33" s="922"/>
      <c r="V33" s="922"/>
      <c r="W33" s="922"/>
      <c r="X33" s="922"/>
      <c r="Y33" s="922"/>
      <c r="Z33" s="922"/>
      <c r="AA33" s="922"/>
      <c r="AB33" s="922"/>
      <c r="AC33" s="922"/>
      <c r="AD33" s="922"/>
      <c r="AE33" s="922"/>
      <c r="AF33" s="375"/>
      <c r="AG33" s="937"/>
      <c r="AH33" s="939"/>
      <c r="AI33" s="937"/>
      <c r="AJ33" s="939"/>
      <c r="AK33" s="937"/>
      <c r="AL33" s="941"/>
      <c r="AM33" s="852"/>
    </row>
    <row r="34" spans="2:42" ht="17.25" thickBot="1" x14ac:dyDescent="0.3"/>
    <row r="35" spans="2:42" x14ac:dyDescent="0.25">
      <c r="R35" s="918" t="s">
        <v>0</v>
      </c>
      <c r="S35" s="919"/>
      <c r="T35" s="919"/>
      <c r="U35" s="919"/>
      <c r="V35" s="919"/>
      <c r="W35" s="919"/>
      <c r="X35" s="919"/>
      <c r="Y35" s="919"/>
      <c r="Z35" s="919"/>
      <c r="AA35" s="919"/>
      <c r="AB35" s="919"/>
      <c r="AC35" s="919"/>
      <c r="AD35" s="919"/>
      <c r="AE35" s="920"/>
      <c r="AF35" s="18"/>
      <c r="AG35" s="924">
        <f>+AH32+AG17</f>
        <v>38.843000000000004</v>
      </c>
      <c r="AH35" s="925"/>
      <c r="AI35" s="928">
        <f>+AJ32+AI17</f>
        <v>38.72</v>
      </c>
      <c r="AJ35" s="925"/>
      <c r="AK35" s="928">
        <f>+AI35-AG35</f>
        <v>-0.12300000000000466</v>
      </c>
      <c r="AL35" s="925"/>
      <c r="AM35" s="945">
        <f>+AK35/AG35</f>
        <v>-3.1665937234509347E-3</v>
      </c>
    </row>
    <row r="36" spans="2:42" ht="17.25" thickBot="1" x14ac:dyDescent="0.3">
      <c r="R36" s="921"/>
      <c r="S36" s="922"/>
      <c r="T36" s="922"/>
      <c r="U36" s="922"/>
      <c r="V36" s="922"/>
      <c r="W36" s="922"/>
      <c r="X36" s="922"/>
      <c r="Y36" s="922"/>
      <c r="Z36" s="922"/>
      <c r="AA36" s="922"/>
      <c r="AB36" s="922"/>
      <c r="AC36" s="922"/>
      <c r="AD36" s="922"/>
      <c r="AE36" s="923"/>
      <c r="AF36" s="19"/>
      <c r="AG36" s="926"/>
      <c r="AH36" s="927"/>
      <c r="AI36" s="929"/>
      <c r="AJ36" s="927"/>
      <c r="AK36" s="929"/>
      <c r="AL36" s="927"/>
      <c r="AM36" s="946"/>
    </row>
    <row r="37" spans="2:42" ht="17.25" thickBot="1" x14ac:dyDescent="0.3"/>
    <row r="38" spans="2:42" ht="12" customHeight="1" x14ac:dyDescent="0.25">
      <c r="B38" s="882" t="s">
        <v>31</v>
      </c>
      <c r="C38" s="883"/>
      <c r="D38" s="883"/>
      <c r="E38" s="883"/>
      <c r="F38" s="883"/>
      <c r="G38" s="884"/>
      <c r="H38" s="888" t="s">
        <v>30</v>
      </c>
      <c r="I38" s="765"/>
      <c r="J38" s="765"/>
      <c r="K38" s="765"/>
      <c r="L38" s="765"/>
      <c r="M38" s="765"/>
      <c r="N38" s="765"/>
      <c r="O38" s="765"/>
      <c r="P38" s="765"/>
      <c r="Q38" s="765"/>
      <c r="R38" s="765"/>
      <c r="S38" s="765"/>
      <c r="T38" s="765"/>
      <c r="U38" s="765"/>
      <c r="V38" s="765"/>
      <c r="W38" s="765"/>
      <c r="X38" s="765"/>
      <c r="Y38" s="765"/>
      <c r="Z38" s="765"/>
      <c r="AA38" s="765"/>
      <c r="AB38" s="765"/>
      <c r="AC38" s="765"/>
      <c r="AD38" s="371"/>
      <c r="AE38" s="764" t="s">
        <v>29</v>
      </c>
      <c r="AF38" s="765"/>
      <c r="AG38" s="765"/>
      <c r="AH38" s="765"/>
      <c r="AI38" s="765"/>
      <c r="AJ38" s="766"/>
      <c r="AK38" s="889" t="s">
        <v>39</v>
      </c>
      <c r="AL38" s="890"/>
      <c r="AM38" s="891"/>
      <c r="AN38" s="22"/>
      <c r="AO38" s="168" t="s">
        <v>46</v>
      </c>
    </row>
    <row r="39" spans="2:42" ht="12" customHeight="1" thickBot="1" x14ac:dyDescent="0.3">
      <c r="B39" s="885"/>
      <c r="C39" s="886"/>
      <c r="D39" s="886"/>
      <c r="E39" s="886"/>
      <c r="F39" s="886"/>
      <c r="G39" s="887"/>
      <c r="H39" s="892" t="s">
        <v>25</v>
      </c>
      <c r="I39" s="893"/>
      <c r="J39" s="893"/>
      <c r="K39" s="893"/>
      <c r="L39" s="893"/>
      <c r="M39" s="893"/>
      <c r="N39" s="893"/>
      <c r="O39" s="893"/>
      <c r="P39" s="893"/>
      <c r="Q39" s="893"/>
      <c r="R39" s="893"/>
      <c r="S39" s="893"/>
      <c r="T39" s="893"/>
      <c r="U39" s="893"/>
      <c r="V39" s="893"/>
      <c r="W39" s="893"/>
      <c r="X39" s="893"/>
      <c r="Y39" s="893"/>
      <c r="Z39" s="893"/>
      <c r="AA39" s="893"/>
      <c r="AB39" s="893"/>
      <c r="AC39" s="893"/>
      <c r="AD39" s="376"/>
      <c r="AE39" s="773">
        <v>44203</v>
      </c>
      <c r="AF39" s="774"/>
      <c r="AG39" s="774"/>
      <c r="AH39" s="774"/>
      <c r="AI39" s="774"/>
      <c r="AJ39" s="775"/>
      <c r="AK39" s="896" t="s">
        <v>40</v>
      </c>
      <c r="AL39" s="897"/>
      <c r="AM39" s="898"/>
      <c r="AN39" s="23"/>
      <c r="AO39" s="169" t="s">
        <v>47</v>
      </c>
    </row>
    <row r="40" spans="2:42" ht="12" customHeight="1" thickBot="1" x14ac:dyDescent="0.3">
      <c r="B40" s="902" t="s">
        <v>28</v>
      </c>
      <c r="C40" s="903"/>
      <c r="D40" s="903"/>
      <c r="E40" s="903"/>
      <c r="F40" s="903"/>
      <c r="G40" s="904"/>
      <c r="H40" s="894"/>
      <c r="I40" s="895"/>
      <c r="J40" s="895"/>
      <c r="K40" s="895"/>
      <c r="L40" s="895"/>
      <c r="M40" s="895"/>
      <c r="N40" s="895"/>
      <c r="O40" s="895"/>
      <c r="P40" s="895"/>
      <c r="Q40" s="895"/>
      <c r="R40" s="895"/>
      <c r="S40" s="895"/>
      <c r="T40" s="895"/>
      <c r="U40" s="895"/>
      <c r="V40" s="895"/>
      <c r="W40" s="895"/>
      <c r="X40" s="895"/>
      <c r="Y40" s="895"/>
      <c r="Z40" s="895"/>
      <c r="AA40" s="895"/>
      <c r="AB40" s="895"/>
      <c r="AC40" s="895"/>
      <c r="AD40" s="377"/>
      <c r="AE40" s="776"/>
      <c r="AF40" s="777"/>
      <c r="AG40" s="777"/>
      <c r="AH40" s="777"/>
      <c r="AI40" s="777"/>
      <c r="AJ40" s="778"/>
      <c r="AK40" s="899"/>
      <c r="AL40" s="900"/>
      <c r="AM40" s="901"/>
      <c r="AN40" s="141"/>
      <c r="AO40" s="170"/>
    </row>
    <row r="41" spans="2:42" ht="12" customHeight="1" thickBot="1" x14ac:dyDescent="0.3">
      <c r="B41" s="135"/>
      <c r="C41" s="135"/>
      <c r="D41" s="135"/>
      <c r="E41" s="135"/>
      <c r="F41" s="135"/>
      <c r="G41" s="135"/>
      <c r="H41" s="135"/>
      <c r="I41" s="135"/>
      <c r="J41" s="174"/>
      <c r="K41" s="174"/>
      <c r="L41" s="174"/>
      <c r="M41" s="174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41"/>
      <c r="AO41" s="171"/>
    </row>
    <row r="42" spans="2:42" ht="12" customHeight="1" thickBot="1" x14ac:dyDescent="0.3">
      <c r="B42" s="873" t="s">
        <v>27</v>
      </c>
      <c r="C42" s="874"/>
      <c r="D42" s="874"/>
      <c r="E42" s="875"/>
      <c r="F42" s="848" t="s">
        <v>26</v>
      </c>
      <c r="G42" s="850"/>
      <c r="H42" s="848" t="s">
        <v>44</v>
      </c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50"/>
      <c r="T42" s="848" t="s">
        <v>25</v>
      </c>
      <c r="U42" s="849"/>
      <c r="V42" s="849"/>
      <c r="W42" s="849"/>
      <c r="X42" s="849"/>
      <c r="Y42" s="849"/>
      <c r="Z42" s="849"/>
      <c r="AA42" s="849"/>
      <c r="AB42" s="849"/>
      <c r="AC42" s="849"/>
      <c r="AD42" s="849"/>
      <c r="AE42" s="850"/>
      <c r="AF42" s="879" t="s">
        <v>24</v>
      </c>
      <c r="AG42" s="880"/>
      <c r="AH42" s="881"/>
      <c r="AI42" s="879" t="s">
        <v>24</v>
      </c>
      <c r="AJ42" s="881"/>
      <c r="AK42" s="848" t="s">
        <v>23</v>
      </c>
      <c r="AL42" s="849"/>
      <c r="AM42" s="850"/>
      <c r="AN42" s="141"/>
      <c r="AO42" s="171"/>
    </row>
    <row r="43" spans="2:42" ht="12" customHeight="1" thickBot="1" x14ac:dyDescent="0.3">
      <c r="B43" s="1" t="s">
        <v>13</v>
      </c>
      <c r="C43" s="2" t="s">
        <v>22</v>
      </c>
      <c r="D43" s="3" t="s">
        <v>22</v>
      </c>
      <c r="E43" s="2" t="s">
        <v>21</v>
      </c>
      <c r="F43" s="907" t="s">
        <v>20</v>
      </c>
      <c r="G43" s="908"/>
      <c r="H43" s="876"/>
      <c r="I43" s="877"/>
      <c r="J43" s="877"/>
      <c r="K43" s="877"/>
      <c r="L43" s="877"/>
      <c r="M43" s="877"/>
      <c r="N43" s="877"/>
      <c r="O43" s="877"/>
      <c r="P43" s="877"/>
      <c r="Q43" s="877"/>
      <c r="R43" s="877"/>
      <c r="S43" s="878"/>
      <c r="T43" s="876"/>
      <c r="U43" s="877"/>
      <c r="V43" s="877"/>
      <c r="W43" s="877"/>
      <c r="X43" s="877"/>
      <c r="Y43" s="877"/>
      <c r="Z43" s="877"/>
      <c r="AA43" s="877"/>
      <c r="AB43" s="877"/>
      <c r="AC43" s="877"/>
      <c r="AD43" s="877"/>
      <c r="AE43" s="878"/>
      <c r="AF43" s="876" t="s">
        <v>19</v>
      </c>
      <c r="AG43" s="877"/>
      <c r="AH43" s="878"/>
      <c r="AI43" s="876" t="s">
        <v>18</v>
      </c>
      <c r="AJ43" s="878"/>
      <c r="AK43" s="876" t="s">
        <v>17</v>
      </c>
      <c r="AL43" s="877"/>
      <c r="AM43" s="878"/>
      <c r="AN43" s="141"/>
      <c r="AO43" s="846" t="s">
        <v>130</v>
      </c>
      <c r="AP43" s="846" t="s">
        <v>131</v>
      </c>
    </row>
    <row r="44" spans="2:42" ht="12" customHeight="1" thickBot="1" x14ac:dyDescent="0.3">
      <c r="B44" s="4">
        <v>2021</v>
      </c>
      <c r="C44" s="5" t="s">
        <v>16</v>
      </c>
      <c r="D44" s="5" t="s">
        <v>15</v>
      </c>
      <c r="E44" s="30" t="s">
        <v>14</v>
      </c>
      <c r="F44" s="6" t="s">
        <v>14</v>
      </c>
      <c r="G44" s="7" t="s">
        <v>13</v>
      </c>
      <c r="H44" s="868" t="s">
        <v>34</v>
      </c>
      <c r="I44" s="869"/>
      <c r="J44" s="870" t="s">
        <v>43</v>
      </c>
      <c r="K44" s="871"/>
      <c r="L44" s="870" t="s">
        <v>42</v>
      </c>
      <c r="M44" s="871"/>
      <c r="N44" s="872" t="s">
        <v>33</v>
      </c>
      <c r="O44" s="869"/>
      <c r="P44" s="872" t="s">
        <v>12</v>
      </c>
      <c r="Q44" s="869"/>
      <c r="R44" s="872" t="s">
        <v>11</v>
      </c>
      <c r="S44" s="905"/>
      <c r="T44" s="868" t="s">
        <v>35</v>
      </c>
      <c r="U44" s="906"/>
      <c r="V44" s="906"/>
      <c r="W44" s="905"/>
      <c r="X44" s="868" t="s">
        <v>10</v>
      </c>
      <c r="Y44" s="906"/>
      <c r="Z44" s="906"/>
      <c r="AA44" s="905"/>
      <c r="AB44" s="38" t="s">
        <v>38</v>
      </c>
      <c r="AC44" s="37" t="s">
        <v>36</v>
      </c>
      <c r="AD44" s="373" t="s">
        <v>41</v>
      </c>
      <c r="AE44" s="136" t="s">
        <v>9</v>
      </c>
      <c r="AF44" s="8" t="s">
        <v>37</v>
      </c>
      <c r="AG44" s="9" t="s">
        <v>8</v>
      </c>
      <c r="AH44" s="10" t="s">
        <v>7</v>
      </c>
      <c r="AI44" s="6" t="s">
        <v>8</v>
      </c>
      <c r="AJ44" s="7" t="s">
        <v>7</v>
      </c>
      <c r="AK44" s="6" t="s">
        <v>8</v>
      </c>
      <c r="AL44" s="11" t="s">
        <v>7</v>
      </c>
      <c r="AM44" s="7" t="s">
        <v>6</v>
      </c>
      <c r="AN44" s="141"/>
      <c r="AO44" s="847"/>
      <c r="AP44" s="847"/>
    </row>
    <row r="45" spans="2:42" s="307" customFormat="1" ht="12" customHeight="1" x14ac:dyDescent="0.25">
      <c r="B45" s="294">
        <v>44203</v>
      </c>
      <c r="C45" s="295">
        <v>0.92847222222222225</v>
      </c>
      <c r="D45" s="295">
        <v>3.4722222222222224E-2</v>
      </c>
      <c r="E45" s="296">
        <v>5</v>
      </c>
      <c r="F45" s="296">
        <v>26266</v>
      </c>
      <c r="G45" s="294">
        <v>44202</v>
      </c>
      <c r="H45" s="856" t="s">
        <v>87</v>
      </c>
      <c r="I45" s="857"/>
      <c r="J45" s="858"/>
      <c r="K45" s="859"/>
      <c r="L45" s="858"/>
      <c r="M45" s="859"/>
      <c r="N45" s="856"/>
      <c r="O45" s="857"/>
      <c r="P45" s="860" t="s">
        <v>190</v>
      </c>
      <c r="Q45" s="861"/>
      <c r="R45" s="862" t="s">
        <v>191</v>
      </c>
      <c r="S45" s="867"/>
      <c r="T45" s="942" t="s">
        <v>211</v>
      </c>
      <c r="U45" s="943"/>
      <c r="V45" s="943"/>
      <c r="W45" s="944"/>
      <c r="X45" s="942" t="s">
        <v>211</v>
      </c>
      <c r="Y45" s="943"/>
      <c r="Z45" s="943"/>
      <c r="AA45" s="944"/>
      <c r="AB45" s="297"/>
      <c r="AC45" s="400"/>
      <c r="AD45" s="401">
        <v>57</v>
      </c>
      <c r="AE45" s="262" t="s">
        <v>52</v>
      </c>
      <c r="AF45" s="297"/>
      <c r="AG45" s="152">
        <v>11725</v>
      </c>
      <c r="AH45" s="399">
        <f>+AG45/1000</f>
        <v>11.725</v>
      </c>
      <c r="AI45" s="152">
        <v>11725</v>
      </c>
      <c r="AJ45" s="301">
        <f>+AI45/1000</f>
        <v>11.725</v>
      </c>
      <c r="AK45" s="302">
        <f>+AI45-AG45</f>
        <v>0</v>
      </c>
      <c r="AL45" s="303">
        <f>+AK45/1000</f>
        <v>0</v>
      </c>
      <c r="AM45" s="304">
        <f>+AK45/AG45</f>
        <v>0</v>
      </c>
      <c r="AN45" s="305"/>
      <c r="AO45" s="306">
        <v>75.41</v>
      </c>
      <c r="AP45" s="306">
        <v>3.77</v>
      </c>
    </row>
    <row r="46" spans="2:42" ht="12" customHeight="1" thickBot="1" x14ac:dyDescent="0.3">
      <c r="B46" s="24"/>
      <c r="C46" s="146"/>
      <c r="D46" s="146"/>
      <c r="E46" s="27"/>
      <c r="F46" s="36"/>
      <c r="G46" s="31"/>
      <c r="H46" s="909"/>
      <c r="I46" s="910"/>
      <c r="J46" s="911"/>
      <c r="K46" s="912"/>
      <c r="L46" s="911"/>
      <c r="M46" s="912"/>
      <c r="N46" s="913"/>
      <c r="O46" s="910"/>
      <c r="P46" s="913"/>
      <c r="Q46" s="910"/>
      <c r="R46" s="914"/>
      <c r="S46" s="915"/>
      <c r="T46" s="916"/>
      <c r="U46" s="917"/>
      <c r="V46" s="917"/>
      <c r="W46" s="915"/>
      <c r="X46" s="29"/>
      <c r="Y46" s="147"/>
      <c r="Z46" s="147"/>
      <c r="AA46" s="28"/>
      <c r="AB46" s="36"/>
      <c r="AC46" s="148"/>
      <c r="AD46" s="147"/>
      <c r="AE46" s="28"/>
      <c r="AF46" s="29"/>
      <c r="AG46" s="149"/>
      <c r="AH46" s="153"/>
      <c r="AI46" s="150"/>
      <c r="AJ46" s="154"/>
      <c r="AK46" s="155"/>
      <c r="AL46" s="156"/>
      <c r="AM46" s="157"/>
    </row>
    <row r="47" spans="2:42" ht="12" customHeight="1" x14ac:dyDescent="0.25">
      <c r="B47" s="151"/>
      <c r="C47" s="151"/>
      <c r="D47" s="151"/>
      <c r="E47" s="151"/>
      <c r="F47" s="151"/>
      <c r="G47" s="151"/>
      <c r="H47" s="151"/>
      <c r="I47" s="151"/>
      <c r="J47" s="174"/>
      <c r="K47" s="174"/>
      <c r="L47" s="174"/>
      <c r="M47" s="174"/>
      <c r="N47" s="151"/>
      <c r="O47" s="151"/>
      <c r="P47" s="135"/>
      <c r="Q47" s="135"/>
      <c r="R47" s="918" t="s">
        <v>5</v>
      </c>
      <c r="S47" s="919"/>
      <c r="T47" s="919"/>
      <c r="U47" s="919"/>
      <c r="V47" s="919"/>
      <c r="W47" s="919"/>
      <c r="X47" s="919"/>
      <c r="Y47" s="919"/>
      <c r="Z47" s="919"/>
      <c r="AA47" s="919"/>
      <c r="AB47" s="919"/>
      <c r="AC47" s="919"/>
      <c r="AD47" s="919"/>
      <c r="AE47" s="919"/>
      <c r="AF47" s="374"/>
      <c r="AG47" s="932" t="s">
        <v>4</v>
      </c>
      <c r="AH47" s="933"/>
      <c r="AI47" s="932" t="s">
        <v>3</v>
      </c>
      <c r="AJ47" s="933"/>
      <c r="AK47" s="932" t="s">
        <v>2</v>
      </c>
      <c r="AL47" s="934"/>
      <c r="AM47" s="935"/>
    </row>
    <row r="48" spans="2:42" x14ac:dyDescent="0.25">
      <c r="B48" s="151"/>
      <c r="C48" s="151"/>
      <c r="D48" s="151"/>
      <c r="E48" s="151"/>
      <c r="F48" s="151"/>
      <c r="G48" s="151"/>
      <c r="H48" s="151"/>
      <c r="I48" s="151"/>
      <c r="J48" s="174"/>
      <c r="K48" s="174"/>
      <c r="L48" s="174"/>
      <c r="M48" s="174"/>
      <c r="N48" s="151"/>
      <c r="O48" s="151"/>
      <c r="P48" s="135"/>
      <c r="Q48" s="135"/>
      <c r="R48" s="930"/>
      <c r="S48" s="931"/>
      <c r="T48" s="931"/>
      <c r="U48" s="931"/>
      <c r="V48" s="931"/>
      <c r="W48" s="931"/>
      <c r="X48" s="931"/>
      <c r="Y48" s="931"/>
      <c r="Z48" s="931"/>
      <c r="AA48" s="931"/>
      <c r="AB48" s="931"/>
      <c r="AC48" s="931"/>
      <c r="AD48" s="931"/>
      <c r="AE48" s="931"/>
      <c r="AF48" s="374"/>
      <c r="AG48" s="936" t="s">
        <v>1</v>
      </c>
      <c r="AH48" s="938">
        <f>+SUM(AH45:AH46)</f>
        <v>11.725</v>
      </c>
      <c r="AI48" s="936" t="s">
        <v>1</v>
      </c>
      <c r="AJ48" s="938">
        <f>+SUM(AJ45:AJ46)</f>
        <v>11.725</v>
      </c>
      <c r="AK48" s="936" t="s">
        <v>1</v>
      </c>
      <c r="AL48" s="940">
        <f>+AJ48-AH48</f>
        <v>0</v>
      </c>
      <c r="AM48" s="851">
        <f>+AL48/AH48</f>
        <v>0</v>
      </c>
    </row>
    <row r="49" spans="2:42" ht="17.25" thickBot="1" x14ac:dyDescent="0.3">
      <c r="B49" s="151"/>
      <c r="C49" s="151"/>
      <c r="D49" s="151"/>
      <c r="E49" s="151"/>
      <c r="F49" s="151"/>
      <c r="G49" s="151"/>
      <c r="H49" s="151"/>
      <c r="I49" s="151"/>
      <c r="J49" s="174"/>
      <c r="K49" s="174"/>
      <c r="L49" s="174"/>
      <c r="M49" s="174"/>
      <c r="N49" s="151"/>
      <c r="O49" s="151"/>
      <c r="P49" s="135"/>
      <c r="Q49" s="135"/>
      <c r="R49" s="921"/>
      <c r="S49" s="922"/>
      <c r="T49" s="922"/>
      <c r="U49" s="922"/>
      <c r="V49" s="922"/>
      <c r="W49" s="922"/>
      <c r="X49" s="922"/>
      <c r="Y49" s="922"/>
      <c r="Z49" s="922"/>
      <c r="AA49" s="922"/>
      <c r="AB49" s="922"/>
      <c r="AC49" s="922"/>
      <c r="AD49" s="922"/>
      <c r="AE49" s="922"/>
      <c r="AF49" s="375"/>
      <c r="AG49" s="937"/>
      <c r="AH49" s="939"/>
      <c r="AI49" s="937"/>
      <c r="AJ49" s="939"/>
      <c r="AK49" s="937"/>
      <c r="AL49" s="941"/>
      <c r="AM49" s="852"/>
    </row>
    <row r="50" spans="2:42" ht="17.25" thickBot="1" x14ac:dyDescent="0.3"/>
    <row r="51" spans="2:42" x14ac:dyDescent="0.25">
      <c r="R51" s="918" t="s">
        <v>0</v>
      </c>
      <c r="S51" s="919"/>
      <c r="T51" s="919"/>
      <c r="U51" s="919"/>
      <c r="V51" s="919"/>
      <c r="W51" s="919"/>
      <c r="X51" s="919"/>
      <c r="Y51" s="919"/>
      <c r="Z51" s="919"/>
      <c r="AA51" s="919"/>
      <c r="AB51" s="919"/>
      <c r="AC51" s="919"/>
      <c r="AD51" s="919"/>
      <c r="AE51" s="920"/>
      <c r="AF51" s="18"/>
      <c r="AG51" s="924">
        <f>+AH48+AG35</f>
        <v>50.568000000000005</v>
      </c>
      <c r="AH51" s="925"/>
      <c r="AI51" s="924">
        <f>+AJ48+AI35</f>
        <v>50.445</v>
      </c>
      <c r="AJ51" s="925"/>
      <c r="AK51" s="928">
        <f>+AI51-AG51</f>
        <v>-0.12300000000000466</v>
      </c>
      <c r="AL51" s="925"/>
      <c r="AM51" s="945">
        <f>+AK51/AG51</f>
        <v>-2.4323682961557634E-3</v>
      </c>
    </row>
    <row r="52" spans="2:42" ht="17.25" thickBot="1" x14ac:dyDescent="0.3">
      <c r="R52" s="921"/>
      <c r="S52" s="922"/>
      <c r="T52" s="922"/>
      <c r="U52" s="922"/>
      <c r="V52" s="922"/>
      <c r="W52" s="922"/>
      <c r="X52" s="922"/>
      <c r="Y52" s="922"/>
      <c r="Z52" s="922"/>
      <c r="AA52" s="922"/>
      <c r="AB52" s="922"/>
      <c r="AC52" s="922"/>
      <c r="AD52" s="922"/>
      <c r="AE52" s="923"/>
      <c r="AF52" s="19"/>
      <c r="AG52" s="926"/>
      <c r="AH52" s="927"/>
      <c r="AI52" s="926"/>
      <c r="AJ52" s="927"/>
      <c r="AK52" s="929"/>
      <c r="AL52" s="927"/>
      <c r="AM52" s="946"/>
    </row>
    <row r="53" spans="2:42" ht="17.25" thickBot="1" x14ac:dyDescent="0.3"/>
    <row r="54" spans="2:42" ht="12" customHeight="1" x14ac:dyDescent="0.25">
      <c r="B54" s="882" t="s">
        <v>31</v>
      </c>
      <c r="C54" s="883"/>
      <c r="D54" s="883"/>
      <c r="E54" s="883"/>
      <c r="F54" s="883"/>
      <c r="G54" s="884"/>
      <c r="H54" s="888" t="s">
        <v>30</v>
      </c>
      <c r="I54" s="765"/>
      <c r="J54" s="765"/>
      <c r="K54" s="765"/>
      <c r="L54" s="765"/>
      <c r="M54" s="765"/>
      <c r="N54" s="765"/>
      <c r="O54" s="765"/>
      <c r="P54" s="765"/>
      <c r="Q54" s="765"/>
      <c r="R54" s="765"/>
      <c r="S54" s="765"/>
      <c r="T54" s="765"/>
      <c r="U54" s="765"/>
      <c r="V54" s="765"/>
      <c r="W54" s="765"/>
      <c r="X54" s="765"/>
      <c r="Y54" s="765"/>
      <c r="Z54" s="765"/>
      <c r="AA54" s="765"/>
      <c r="AB54" s="765"/>
      <c r="AC54" s="765"/>
      <c r="AD54" s="371"/>
      <c r="AE54" s="764" t="s">
        <v>29</v>
      </c>
      <c r="AF54" s="765"/>
      <c r="AG54" s="765"/>
      <c r="AH54" s="765"/>
      <c r="AI54" s="765"/>
      <c r="AJ54" s="766"/>
      <c r="AK54" s="889" t="s">
        <v>39</v>
      </c>
      <c r="AL54" s="890"/>
      <c r="AM54" s="891"/>
      <c r="AN54" s="22"/>
      <c r="AO54" s="168" t="s">
        <v>46</v>
      </c>
    </row>
    <row r="55" spans="2:42" ht="12" customHeight="1" thickBot="1" x14ac:dyDescent="0.3">
      <c r="B55" s="885"/>
      <c r="C55" s="886"/>
      <c r="D55" s="886"/>
      <c r="E55" s="886"/>
      <c r="F55" s="886"/>
      <c r="G55" s="887"/>
      <c r="H55" s="892" t="s">
        <v>25</v>
      </c>
      <c r="I55" s="893"/>
      <c r="J55" s="893"/>
      <c r="K55" s="893"/>
      <c r="L55" s="893"/>
      <c r="M55" s="893"/>
      <c r="N55" s="893"/>
      <c r="O55" s="893"/>
      <c r="P55" s="893"/>
      <c r="Q55" s="893"/>
      <c r="R55" s="893"/>
      <c r="S55" s="893"/>
      <c r="T55" s="893"/>
      <c r="U55" s="893"/>
      <c r="V55" s="893"/>
      <c r="W55" s="893"/>
      <c r="X55" s="893"/>
      <c r="Y55" s="893"/>
      <c r="Z55" s="893"/>
      <c r="AA55" s="893"/>
      <c r="AB55" s="893"/>
      <c r="AC55" s="893"/>
      <c r="AD55" s="376"/>
      <c r="AE55" s="773">
        <v>44204</v>
      </c>
      <c r="AF55" s="774"/>
      <c r="AG55" s="774"/>
      <c r="AH55" s="774"/>
      <c r="AI55" s="774"/>
      <c r="AJ55" s="775"/>
      <c r="AK55" s="896" t="s">
        <v>40</v>
      </c>
      <c r="AL55" s="897"/>
      <c r="AM55" s="898"/>
      <c r="AN55" s="23"/>
      <c r="AO55" s="169" t="s">
        <v>47</v>
      </c>
    </row>
    <row r="56" spans="2:42" ht="12" customHeight="1" thickBot="1" x14ac:dyDescent="0.3">
      <c r="B56" s="902" t="s">
        <v>28</v>
      </c>
      <c r="C56" s="903"/>
      <c r="D56" s="903"/>
      <c r="E56" s="903"/>
      <c r="F56" s="903"/>
      <c r="G56" s="904"/>
      <c r="H56" s="894"/>
      <c r="I56" s="895"/>
      <c r="J56" s="895"/>
      <c r="K56" s="895"/>
      <c r="L56" s="895"/>
      <c r="M56" s="895"/>
      <c r="N56" s="895"/>
      <c r="O56" s="895"/>
      <c r="P56" s="895"/>
      <c r="Q56" s="895"/>
      <c r="R56" s="895"/>
      <c r="S56" s="895"/>
      <c r="T56" s="895"/>
      <c r="U56" s="895"/>
      <c r="V56" s="895"/>
      <c r="W56" s="895"/>
      <c r="X56" s="895"/>
      <c r="Y56" s="895"/>
      <c r="Z56" s="895"/>
      <c r="AA56" s="895"/>
      <c r="AB56" s="895"/>
      <c r="AC56" s="895"/>
      <c r="AD56" s="377"/>
      <c r="AE56" s="776"/>
      <c r="AF56" s="777"/>
      <c r="AG56" s="777"/>
      <c r="AH56" s="777"/>
      <c r="AI56" s="777"/>
      <c r="AJ56" s="778"/>
      <c r="AK56" s="899"/>
      <c r="AL56" s="900"/>
      <c r="AM56" s="901"/>
      <c r="AN56" s="141"/>
      <c r="AO56" s="170"/>
    </row>
    <row r="57" spans="2:42" ht="12" customHeight="1" thickBot="1" x14ac:dyDescent="0.3">
      <c r="B57" s="135"/>
      <c r="C57" s="135"/>
      <c r="D57" s="135"/>
      <c r="E57" s="135"/>
      <c r="F57" s="135"/>
      <c r="G57" s="135"/>
      <c r="H57" s="135"/>
      <c r="I57" s="135"/>
      <c r="J57" s="174"/>
      <c r="K57" s="174"/>
      <c r="L57" s="174"/>
      <c r="M57" s="174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41"/>
      <c r="AO57" s="171"/>
    </row>
    <row r="58" spans="2:42" ht="12" customHeight="1" thickBot="1" x14ac:dyDescent="0.3">
      <c r="B58" s="873" t="s">
        <v>27</v>
      </c>
      <c r="C58" s="874"/>
      <c r="D58" s="874"/>
      <c r="E58" s="875"/>
      <c r="F58" s="848" t="s">
        <v>26</v>
      </c>
      <c r="G58" s="850"/>
      <c r="H58" s="848" t="s">
        <v>44</v>
      </c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50"/>
      <c r="T58" s="848" t="s">
        <v>25</v>
      </c>
      <c r="U58" s="849"/>
      <c r="V58" s="849"/>
      <c r="W58" s="849"/>
      <c r="X58" s="849"/>
      <c r="Y58" s="849"/>
      <c r="Z58" s="849"/>
      <c r="AA58" s="849"/>
      <c r="AB58" s="849"/>
      <c r="AC58" s="849"/>
      <c r="AD58" s="849"/>
      <c r="AE58" s="850"/>
      <c r="AF58" s="879" t="s">
        <v>24</v>
      </c>
      <c r="AG58" s="880"/>
      <c r="AH58" s="881"/>
      <c r="AI58" s="879" t="s">
        <v>24</v>
      </c>
      <c r="AJ58" s="881"/>
      <c r="AK58" s="848" t="s">
        <v>23</v>
      </c>
      <c r="AL58" s="849"/>
      <c r="AM58" s="850"/>
      <c r="AN58" s="141"/>
      <c r="AO58" s="171"/>
    </row>
    <row r="59" spans="2:42" ht="12" customHeight="1" thickBot="1" x14ac:dyDescent="0.3">
      <c r="B59" s="1" t="s">
        <v>13</v>
      </c>
      <c r="C59" s="2" t="s">
        <v>22</v>
      </c>
      <c r="D59" s="3" t="s">
        <v>22</v>
      </c>
      <c r="E59" s="2" t="s">
        <v>21</v>
      </c>
      <c r="F59" s="907" t="s">
        <v>20</v>
      </c>
      <c r="G59" s="908"/>
      <c r="H59" s="876"/>
      <c r="I59" s="877"/>
      <c r="J59" s="877"/>
      <c r="K59" s="877"/>
      <c r="L59" s="877"/>
      <c r="M59" s="877"/>
      <c r="N59" s="877"/>
      <c r="O59" s="877"/>
      <c r="P59" s="877"/>
      <c r="Q59" s="877"/>
      <c r="R59" s="877"/>
      <c r="S59" s="878"/>
      <c r="T59" s="876"/>
      <c r="U59" s="877"/>
      <c r="V59" s="877"/>
      <c r="W59" s="877"/>
      <c r="X59" s="877"/>
      <c r="Y59" s="877"/>
      <c r="Z59" s="877"/>
      <c r="AA59" s="877"/>
      <c r="AB59" s="877"/>
      <c r="AC59" s="877"/>
      <c r="AD59" s="877"/>
      <c r="AE59" s="878"/>
      <c r="AF59" s="876" t="s">
        <v>19</v>
      </c>
      <c r="AG59" s="877"/>
      <c r="AH59" s="878"/>
      <c r="AI59" s="876" t="s">
        <v>18</v>
      </c>
      <c r="AJ59" s="878"/>
      <c r="AK59" s="876" t="s">
        <v>17</v>
      </c>
      <c r="AL59" s="877"/>
      <c r="AM59" s="878"/>
      <c r="AN59" s="141"/>
      <c r="AO59" s="846" t="s">
        <v>130</v>
      </c>
      <c r="AP59" s="846" t="s">
        <v>131</v>
      </c>
    </row>
    <row r="60" spans="2:42" ht="12" customHeight="1" thickBot="1" x14ac:dyDescent="0.3">
      <c r="B60" s="4">
        <v>2021</v>
      </c>
      <c r="C60" s="5" t="s">
        <v>16</v>
      </c>
      <c r="D60" s="5" t="s">
        <v>15</v>
      </c>
      <c r="E60" s="30" t="s">
        <v>14</v>
      </c>
      <c r="F60" s="6" t="s">
        <v>14</v>
      </c>
      <c r="G60" s="7" t="s">
        <v>13</v>
      </c>
      <c r="H60" s="868" t="s">
        <v>34</v>
      </c>
      <c r="I60" s="869"/>
      <c r="J60" s="870" t="s">
        <v>43</v>
      </c>
      <c r="K60" s="871"/>
      <c r="L60" s="870" t="s">
        <v>42</v>
      </c>
      <c r="M60" s="871"/>
      <c r="N60" s="872" t="s">
        <v>33</v>
      </c>
      <c r="O60" s="869"/>
      <c r="P60" s="872" t="s">
        <v>12</v>
      </c>
      <c r="Q60" s="869"/>
      <c r="R60" s="872" t="s">
        <v>11</v>
      </c>
      <c r="S60" s="905"/>
      <c r="T60" s="868" t="s">
        <v>35</v>
      </c>
      <c r="U60" s="906"/>
      <c r="V60" s="906"/>
      <c r="W60" s="905"/>
      <c r="X60" s="868" t="s">
        <v>10</v>
      </c>
      <c r="Y60" s="906"/>
      <c r="Z60" s="906"/>
      <c r="AA60" s="905"/>
      <c r="AB60" s="38" t="s">
        <v>38</v>
      </c>
      <c r="AC60" s="37" t="s">
        <v>36</v>
      </c>
      <c r="AD60" s="373" t="s">
        <v>41</v>
      </c>
      <c r="AE60" s="136" t="s">
        <v>9</v>
      </c>
      <c r="AF60" s="8" t="s">
        <v>37</v>
      </c>
      <c r="AG60" s="9" t="s">
        <v>8</v>
      </c>
      <c r="AH60" s="10" t="s">
        <v>7</v>
      </c>
      <c r="AI60" s="6" t="s">
        <v>8</v>
      </c>
      <c r="AJ60" s="7" t="s">
        <v>7</v>
      </c>
      <c r="AK60" s="6" t="s">
        <v>8</v>
      </c>
      <c r="AL60" s="11" t="s">
        <v>7</v>
      </c>
      <c r="AM60" s="7" t="s">
        <v>6</v>
      </c>
      <c r="AN60" s="141"/>
      <c r="AO60" s="847"/>
      <c r="AP60" s="847"/>
    </row>
    <row r="61" spans="2:42" s="307" customFormat="1" ht="12" customHeight="1" x14ac:dyDescent="0.25">
      <c r="B61" s="294">
        <v>44205</v>
      </c>
      <c r="C61" s="295">
        <v>0.23750000000000002</v>
      </c>
      <c r="D61" s="295">
        <v>0.30833333333333335</v>
      </c>
      <c r="E61" s="296">
        <v>5</v>
      </c>
      <c r="F61" s="296">
        <v>13582</v>
      </c>
      <c r="G61" s="294">
        <v>44205</v>
      </c>
      <c r="H61" s="856" t="s">
        <v>195</v>
      </c>
      <c r="I61" s="857"/>
      <c r="J61" s="858"/>
      <c r="K61" s="859"/>
      <c r="L61" s="858"/>
      <c r="M61" s="859"/>
      <c r="N61" s="856"/>
      <c r="O61" s="857"/>
      <c r="P61" s="860" t="s">
        <v>315</v>
      </c>
      <c r="Q61" s="861"/>
      <c r="R61" s="862" t="s">
        <v>316</v>
      </c>
      <c r="S61" s="863"/>
      <c r="T61" s="864" t="s">
        <v>198</v>
      </c>
      <c r="U61" s="865"/>
      <c r="V61" s="865"/>
      <c r="W61" s="866"/>
      <c r="X61" s="864" t="s">
        <v>198</v>
      </c>
      <c r="Y61" s="865"/>
      <c r="Z61" s="865"/>
      <c r="AA61" s="866"/>
      <c r="AB61" s="297"/>
      <c r="AC61" s="298"/>
      <c r="AD61" s="396">
        <v>46</v>
      </c>
      <c r="AE61" s="397" t="s">
        <v>32</v>
      </c>
      <c r="AF61" s="297"/>
      <c r="AG61" s="45">
        <v>2500</v>
      </c>
      <c r="AH61" s="398">
        <f t="shared" ref="AH61:AH62" si="2">+AG61/1000</f>
        <v>2.5</v>
      </c>
      <c r="AI61" s="836">
        <v>10130</v>
      </c>
      <c r="AJ61" s="838">
        <f>+AI61/1000</f>
        <v>10.130000000000001</v>
      </c>
      <c r="AK61" s="840">
        <f>+AI61-AG62-AG61</f>
        <v>17</v>
      </c>
      <c r="AL61" s="842">
        <f>+AK61/1000</f>
        <v>1.7000000000000001E-2</v>
      </c>
      <c r="AM61" s="844">
        <f>+AK61/SUM(AG61:AG62)</f>
        <v>1.6810046474834371E-3</v>
      </c>
      <c r="AO61" s="306">
        <v>71.040000000000006</v>
      </c>
      <c r="AP61" s="306">
        <v>2.92</v>
      </c>
    </row>
    <row r="62" spans="2:42" s="307" customFormat="1" ht="12" customHeight="1" x14ac:dyDescent="0.25">
      <c r="B62" s="294">
        <v>44205</v>
      </c>
      <c r="C62" s="295">
        <v>0.23750000000000002</v>
      </c>
      <c r="D62" s="295">
        <v>0.30833333333333335</v>
      </c>
      <c r="E62" s="296">
        <v>5</v>
      </c>
      <c r="F62" s="296">
        <v>13583</v>
      </c>
      <c r="G62" s="294">
        <v>44205</v>
      </c>
      <c r="H62" s="856" t="s">
        <v>195</v>
      </c>
      <c r="I62" s="857"/>
      <c r="J62" s="858"/>
      <c r="K62" s="859"/>
      <c r="L62" s="858"/>
      <c r="M62" s="859"/>
      <c r="N62" s="856"/>
      <c r="O62" s="857"/>
      <c r="P62" s="860" t="s">
        <v>315</v>
      </c>
      <c r="Q62" s="861"/>
      <c r="R62" s="862" t="s">
        <v>316</v>
      </c>
      <c r="S62" s="863"/>
      <c r="T62" s="853" t="s">
        <v>208</v>
      </c>
      <c r="U62" s="854"/>
      <c r="V62" s="854"/>
      <c r="W62" s="855"/>
      <c r="X62" s="853" t="s">
        <v>208</v>
      </c>
      <c r="Y62" s="854"/>
      <c r="Z62" s="854"/>
      <c r="AA62" s="855"/>
      <c r="AB62" s="297"/>
      <c r="AC62" s="298"/>
      <c r="AD62" s="396">
        <v>46</v>
      </c>
      <c r="AE62" s="397" t="s">
        <v>32</v>
      </c>
      <c r="AF62" s="297"/>
      <c r="AG62" s="45">
        <v>7613</v>
      </c>
      <c r="AH62" s="399">
        <f t="shared" si="2"/>
        <v>7.6130000000000004</v>
      </c>
      <c r="AI62" s="837"/>
      <c r="AJ62" s="839"/>
      <c r="AK62" s="841"/>
      <c r="AL62" s="843"/>
      <c r="AM62" s="845"/>
      <c r="AO62" s="306">
        <v>76.11</v>
      </c>
      <c r="AP62" s="306">
        <v>2.61</v>
      </c>
    </row>
    <row r="63" spans="2:42" ht="12" customHeight="1" thickBot="1" x14ac:dyDescent="0.3">
      <c r="B63" s="24"/>
      <c r="C63" s="146"/>
      <c r="D63" s="146"/>
      <c r="E63" s="27"/>
      <c r="F63" s="36"/>
      <c r="G63" s="31"/>
      <c r="H63" s="909"/>
      <c r="I63" s="910"/>
      <c r="J63" s="911"/>
      <c r="K63" s="912"/>
      <c r="L63" s="911"/>
      <c r="M63" s="912"/>
      <c r="N63" s="913"/>
      <c r="O63" s="910"/>
      <c r="P63" s="913"/>
      <c r="Q63" s="910"/>
      <c r="R63" s="914"/>
      <c r="S63" s="915"/>
      <c r="T63" s="916"/>
      <c r="U63" s="917"/>
      <c r="V63" s="917"/>
      <c r="W63" s="915"/>
      <c r="X63" s="29"/>
      <c r="Y63" s="147"/>
      <c r="Z63" s="147"/>
      <c r="AA63" s="28"/>
      <c r="AB63" s="36"/>
      <c r="AC63" s="148"/>
      <c r="AD63" s="147"/>
      <c r="AE63" s="28"/>
      <c r="AF63" s="29"/>
      <c r="AG63" s="149"/>
      <c r="AH63" s="153"/>
      <c r="AI63" s="150"/>
      <c r="AJ63" s="154"/>
      <c r="AK63" s="155"/>
      <c r="AL63" s="156"/>
      <c r="AM63" s="157"/>
    </row>
    <row r="64" spans="2:42" ht="12" customHeight="1" x14ac:dyDescent="0.25">
      <c r="B64" s="151"/>
      <c r="C64" s="151"/>
      <c r="D64" s="151"/>
      <c r="E64" s="151"/>
      <c r="F64" s="151"/>
      <c r="G64" s="151"/>
      <c r="H64" s="151"/>
      <c r="I64" s="151"/>
      <c r="J64" s="174"/>
      <c r="K64" s="174"/>
      <c r="L64" s="174"/>
      <c r="M64" s="174"/>
      <c r="N64" s="151"/>
      <c r="O64" s="151"/>
      <c r="P64" s="135"/>
      <c r="Q64" s="135"/>
      <c r="R64" s="918" t="s">
        <v>5</v>
      </c>
      <c r="S64" s="919"/>
      <c r="T64" s="919"/>
      <c r="U64" s="919"/>
      <c r="V64" s="919"/>
      <c r="W64" s="919"/>
      <c r="X64" s="919"/>
      <c r="Y64" s="919"/>
      <c r="Z64" s="919"/>
      <c r="AA64" s="919"/>
      <c r="AB64" s="919"/>
      <c r="AC64" s="919"/>
      <c r="AD64" s="919"/>
      <c r="AE64" s="919"/>
      <c r="AF64" s="374"/>
      <c r="AG64" s="932" t="s">
        <v>4</v>
      </c>
      <c r="AH64" s="933"/>
      <c r="AI64" s="932" t="s">
        <v>3</v>
      </c>
      <c r="AJ64" s="933"/>
      <c r="AK64" s="932" t="s">
        <v>2</v>
      </c>
      <c r="AL64" s="934"/>
      <c r="AM64" s="935"/>
    </row>
    <row r="65" spans="2:42" x14ac:dyDescent="0.25">
      <c r="B65" s="151"/>
      <c r="C65" s="151"/>
      <c r="D65" s="151"/>
      <c r="E65" s="151"/>
      <c r="F65" s="151"/>
      <c r="G65" s="151"/>
      <c r="H65" s="151"/>
      <c r="I65" s="151"/>
      <c r="J65" s="174"/>
      <c r="K65" s="174"/>
      <c r="L65" s="174"/>
      <c r="M65" s="174"/>
      <c r="N65" s="151"/>
      <c r="O65" s="151"/>
      <c r="P65" s="135"/>
      <c r="Q65" s="135"/>
      <c r="R65" s="930"/>
      <c r="S65" s="931"/>
      <c r="T65" s="931"/>
      <c r="U65" s="931"/>
      <c r="V65" s="931"/>
      <c r="W65" s="931"/>
      <c r="X65" s="931"/>
      <c r="Y65" s="931"/>
      <c r="Z65" s="931"/>
      <c r="AA65" s="931"/>
      <c r="AB65" s="931"/>
      <c r="AC65" s="931"/>
      <c r="AD65" s="931"/>
      <c r="AE65" s="931"/>
      <c r="AF65" s="374"/>
      <c r="AG65" s="936" t="s">
        <v>1</v>
      </c>
      <c r="AH65" s="938">
        <f>+SUM(AH61:AH63)</f>
        <v>10.113</v>
      </c>
      <c r="AI65" s="936" t="s">
        <v>1</v>
      </c>
      <c r="AJ65" s="938">
        <f>+SUM(AJ61:AJ63)</f>
        <v>10.130000000000001</v>
      </c>
      <c r="AK65" s="936" t="s">
        <v>1</v>
      </c>
      <c r="AL65" s="940">
        <f>+AJ65-AH65</f>
        <v>1.7000000000001236E-2</v>
      </c>
      <c r="AM65" s="851">
        <f>+AL65/AH65</f>
        <v>1.6810046474835594E-3</v>
      </c>
    </row>
    <row r="66" spans="2:42" ht="17.25" thickBot="1" x14ac:dyDescent="0.3">
      <c r="B66" s="151"/>
      <c r="C66" s="151"/>
      <c r="D66" s="151"/>
      <c r="E66" s="151"/>
      <c r="F66" s="151"/>
      <c r="G66" s="151"/>
      <c r="H66" s="151"/>
      <c r="I66" s="151"/>
      <c r="J66" s="174"/>
      <c r="K66" s="174"/>
      <c r="L66" s="174"/>
      <c r="M66" s="174"/>
      <c r="N66" s="151"/>
      <c r="O66" s="151"/>
      <c r="P66" s="135"/>
      <c r="Q66" s="135"/>
      <c r="R66" s="921"/>
      <c r="S66" s="922"/>
      <c r="T66" s="922"/>
      <c r="U66" s="922"/>
      <c r="V66" s="922"/>
      <c r="W66" s="922"/>
      <c r="X66" s="922"/>
      <c r="Y66" s="922"/>
      <c r="Z66" s="922"/>
      <c r="AA66" s="922"/>
      <c r="AB66" s="922"/>
      <c r="AC66" s="922"/>
      <c r="AD66" s="922"/>
      <c r="AE66" s="922"/>
      <c r="AF66" s="375"/>
      <c r="AG66" s="937"/>
      <c r="AH66" s="939"/>
      <c r="AI66" s="937"/>
      <c r="AJ66" s="939"/>
      <c r="AK66" s="937"/>
      <c r="AL66" s="941"/>
      <c r="AM66" s="852"/>
    </row>
    <row r="67" spans="2:42" ht="17.25" thickBot="1" x14ac:dyDescent="0.3"/>
    <row r="68" spans="2:42" x14ac:dyDescent="0.25">
      <c r="R68" s="918" t="s">
        <v>0</v>
      </c>
      <c r="S68" s="919"/>
      <c r="T68" s="919"/>
      <c r="U68" s="919"/>
      <c r="V68" s="919"/>
      <c r="W68" s="919"/>
      <c r="X68" s="919"/>
      <c r="Y68" s="919"/>
      <c r="Z68" s="919"/>
      <c r="AA68" s="919"/>
      <c r="AB68" s="919"/>
      <c r="AC68" s="919"/>
      <c r="AD68" s="919"/>
      <c r="AE68" s="920"/>
      <c r="AF68" s="18"/>
      <c r="AG68" s="924">
        <f>+AH65+AG51</f>
        <v>60.681000000000004</v>
      </c>
      <c r="AH68" s="925"/>
      <c r="AI68" s="924">
        <f>+AJ65+AI51</f>
        <v>60.575000000000003</v>
      </c>
      <c r="AJ68" s="925"/>
      <c r="AK68" s="928">
        <f>+AI68-AG68</f>
        <v>-0.10600000000000165</v>
      </c>
      <c r="AL68" s="925"/>
      <c r="AM68" s="945">
        <f>+AK68/AG68</f>
        <v>-1.7468400323000881E-3</v>
      </c>
    </row>
    <row r="69" spans="2:42" ht="17.25" thickBot="1" x14ac:dyDescent="0.3">
      <c r="R69" s="921"/>
      <c r="S69" s="922"/>
      <c r="T69" s="922"/>
      <c r="U69" s="922"/>
      <c r="V69" s="922"/>
      <c r="W69" s="922"/>
      <c r="X69" s="922"/>
      <c r="Y69" s="922"/>
      <c r="Z69" s="922"/>
      <c r="AA69" s="922"/>
      <c r="AB69" s="922"/>
      <c r="AC69" s="922"/>
      <c r="AD69" s="922"/>
      <c r="AE69" s="923"/>
      <c r="AF69" s="19"/>
      <c r="AG69" s="926"/>
      <c r="AH69" s="927"/>
      <c r="AI69" s="926"/>
      <c r="AJ69" s="927"/>
      <c r="AK69" s="929"/>
      <c r="AL69" s="927"/>
      <c r="AM69" s="946"/>
    </row>
    <row r="70" spans="2:42" ht="17.25" thickBot="1" x14ac:dyDescent="0.3"/>
    <row r="71" spans="2:42" ht="12" customHeight="1" x14ac:dyDescent="0.25">
      <c r="B71" s="882" t="s">
        <v>31</v>
      </c>
      <c r="C71" s="883"/>
      <c r="D71" s="883"/>
      <c r="E71" s="883"/>
      <c r="F71" s="883"/>
      <c r="G71" s="884"/>
      <c r="H71" s="888" t="s">
        <v>30</v>
      </c>
      <c r="I71" s="765"/>
      <c r="J71" s="765"/>
      <c r="K71" s="765"/>
      <c r="L71" s="765"/>
      <c r="M71" s="765"/>
      <c r="N71" s="765"/>
      <c r="O71" s="765"/>
      <c r="P71" s="765"/>
      <c r="Q71" s="765"/>
      <c r="R71" s="765"/>
      <c r="S71" s="765"/>
      <c r="T71" s="765"/>
      <c r="U71" s="765"/>
      <c r="V71" s="765"/>
      <c r="W71" s="765"/>
      <c r="X71" s="765"/>
      <c r="Y71" s="765"/>
      <c r="Z71" s="765"/>
      <c r="AA71" s="765"/>
      <c r="AB71" s="765"/>
      <c r="AC71" s="765"/>
      <c r="AD71" s="371"/>
      <c r="AE71" s="764" t="s">
        <v>29</v>
      </c>
      <c r="AF71" s="765"/>
      <c r="AG71" s="765"/>
      <c r="AH71" s="765"/>
      <c r="AI71" s="765"/>
      <c r="AJ71" s="766"/>
      <c r="AK71" s="889" t="s">
        <v>39</v>
      </c>
      <c r="AL71" s="890"/>
      <c r="AM71" s="891"/>
      <c r="AN71" s="22"/>
      <c r="AO71" s="168" t="s">
        <v>46</v>
      </c>
    </row>
    <row r="72" spans="2:42" ht="12" customHeight="1" thickBot="1" x14ac:dyDescent="0.3">
      <c r="B72" s="885"/>
      <c r="C72" s="886"/>
      <c r="D72" s="886"/>
      <c r="E72" s="886"/>
      <c r="F72" s="886"/>
      <c r="G72" s="887"/>
      <c r="H72" s="892" t="s">
        <v>25</v>
      </c>
      <c r="I72" s="893"/>
      <c r="J72" s="893"/>
      <c r="K72" s="893"/>
      <c r="L72" s="893"/>
      <c r="M72" s="893"/>
      <c r="N72" s="893"/>
      <c r="O72" s="893"/>
      <c r="P72" s="893"/>
      <c r="Q72" s="893"/>
      <c r="R72" s="893"/>
      <c r="S72" s="893"/>
      <c r="T72" s="893"/>
      <c r="U72" s="893"/>
      <c r="V72" s="893"/>
      <c r="W72" s="893"/>
      <c r="X72" s="893"/>
      <c r="Y72" s="893"/>
      <c r="Z72" s="893"/>
      <c r="AA72" s="893"/>
      <c r="AB72" s="893"/>
      <c r="AC72" s="893"/>
      <c r="AD72" s="376"/>
      <c r="AE72" s="773"/>
      <c r="AF72" s="774"/>
      <c r="AG72" s="774"/>
      <c r="AH72" s="774"/>
      <c r="AI72" s="774"/>
      <c r="AJ72" s="775"/>
      <c r="AK72" s="896" t="s">
        <v>40</v>
      </c>
      <c r="AL72" s="897"/>
      <c r="AM72" s="898"/>
      <c r="AN72" s="23"/>
      <c r="AO72" s="169" t="s">
        <v>47</v>
      </c>
    </row>
    <row r="73" spans="2:42" ht="12" customHeight="1" thickBot="1" x14ac:dyDescent="0.3">
      <c r="B73" s="902" t="s">
        <v>28</v>
      </c>
      <c r="C73" s="903"/>
      <c r="D73" s="903"/>
      <c r="E73" s="903"/>
      <c r="F73" s="903"/>
      <c r="G73" s="904"/>
      <c r="H73" s="894"/>
      <c r="I73" s="895"/>
      <c r="J73" s="895"/>
      <c r="K73" s="895"/>
      <c r="L73" s="895"/>
      <c r="M73" s="895"/>
      <c r="N73" s="895"/>
      <c r="O73" s="895"/>
      <c r="P73" s="895"/>
      <c r="Q73" s="895"/>
      <c r="R73" s="895"/>
      <c r="S73" s="895"/>
      <c r="T73" s="895"/>
      <c r="U73" s="895"/>
      <c r="V73" s="895"/>
      <c r="W73" s="895"/>
      <c r="X73" s="895"/>
      <c r="Y73" s="895"/>
      <c r="Z73" s="895"/>
      <c r="AA73" s="895"/>
      <c r="AB73" s="895"/>
      <c r="AC73" s="895"/>
      <c r="AD73" s="377"/>
      <c r="AE73" s="776"/>
      <c r="AF73" s="777"/>
      <c r="AG73" s="777"/>
      <c r="AH73" s="777"/>
      <c r="AI73" s="777"/>
      <c r="AJ73" s="778"/>
      <c r="AK73" s="899"/>
      <c r="AL73" s="900"/>
      <c r="AM73" s="901"/>
      <c r="AN73" s="141"/>
      <c r="AO73" s="170"/>
    </row>
    <row r="74" spans="2:42" ht="12" customHeight="1" thickBot="1" x14ac:dyDescent="0.3">
      <c r="B74" s="135"/>
      <c r="C74" s="135"/>
      <c r="D74" s="135"/>
      <c r="E74" s="135"/>
      <c r="F74" s="135"/>
      <c r="G74" s="135"/>
      <c r="H74" s="135"/>
      <c r="I74" s="135"/>
      <c r="J74" s="174"/>
      <c r="K74" s="174"/>
      <c r="L74" s="174"/>
      <c r="M74" s="174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41"/>
      <c r="AO74" s="171"/>
    </row>
    <row r="75" spans="2:42" ht="12" customHeight="1" thickBot="1" x14ac:dyDescent="0.3">
      <c r="B75" s="873" t="s">
        <v>27</v>
      </c>
      <c r="C75" s="874"/>
      <c r="D75" s="874"/>
      <c r="E75" s="875"/>
      <c r="F75" s="848" t="s">
        <v>26</v>
      </c>
      <c r="G75" s="850"/>
      <c r="H75" s="848" t="s">
        <v>44</v>
      </c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50"/>
      <c r="T75" s="848" t="s">
        <v>25</v>
      </c>
      <c r="U75" s="849"/>
      <c r="V75" s="849"/>
      <c r="W75" s="849"/>
      <c r="X75" s="849"/>
      <c r="Y75" s="849"/>
      <c r="Z75" s="849"/>
      <c r="AA75" s="849"/>
      <c r="AB75" s="849"/>
      <c r="AC75" s="849"/>
      <c r="AD75" s="849"/>
      <c r="AE75" s="850"/>
      <c r="AF75" s="879" t="s">
        <v>24</v>
      </c>
      <c r="AG75" s="880"/>
      <c r="AH75" s="881"/>
      <c r="AI75" s="879" t="s">
        <v>24</v>
      </c>
      <c r="AJ75" s="881"/>
      <c r="AK75" s="848" t="s">
        <v>23</v>
      </c>
      <c r="AL75" s="849"/>
      <c r="AM75" s="850"/>
      <c r="AN75" s="141"/>
      <c r="AO75" s="171"/>
    </row>
    <row r="76" spans="2:42" ht="12" customHeight="1" thickBot="1" x14ac:dyDescent="0.3">
      <c r="B76" s="1" t="s">
        <v>13</v>
      </c>
      <c r="C76" s="2" t="s">
        <v>22</v>
      </c>
      <c r="D76" s="3" t="s">
        <v>22</v>
      </c>
      <c r="E76" s="2" t="s">
        <v>21</v>
      </c>
      <c r="F76" s="907" t="s">
        <v>20</v>
      </c>
      <c r="G76" s="908"/>
      <c r="H76" s="876"/>
      <c r="I76" s="877"/>
      <c r="J76" s="877"/>
      <c r="K76" s="877"/>
      <c r="L76" s="877"/>
      <c r="M76" s="877"/>
      <c r="N76" s="877"/>
      <c r="O76" s="877"/>
      <c r="P76" s="877"/>
      <c r="Q76" s="877"/>
      <c r="R76" s="877"/>
      <c r="S76" s="878"/>
      <c r="T76" s="876"/>
      <c r="U76" s="877"/>
      <c r="V76" s="877"/>
      <c r="W76" s="877"/>
      <c r="X76" s="877"/>
      <c r="Y76" s="877"/>
      <c r="Z76" s="877"/>
      <c r="AA76" s="877"/>
      <c r="AB76" s="877"/>
      <c r="AC76" s="877"/>
      <c r="AD76" s="877"/>
      <c r="AE76" s="878"/>
      <c r="AF76" s="876" t="s">
        <v>19</v>
      </c>
      <c r="AG76" s="877"/>
      <c r="AH76" s="878"/>
      <c r="AI76" s="876" t="s">
        <v>18</v>
      </c>
      <c r="AJ76" s="878"/>
      <c r="AK76" s="876" t="s">
        <v>17</v>
      </c>
      <c r="AL76" s="877"/>
      <c r="AM76" s="878"/>
      <c r="AN76" s="141"/>
      <c r="AO76" s="846" t="s">
        <v>130</v>
      </c>
      <c r="AP76" s="846" t="s">
        <v>131</v>
      </c>
    </row>
    <row r="77" spans="2:42" ht="12" customHeight="1" thickBot="1" x14ac:dyDescent="0.3">
      <c r="B77" s="4">
        <v>2021</v>
      </c>
      <c r="C77" s="5" t="s">
        <v>16</v>
      </c>
      <c r="D77" s="5" t="s">
        <v>15</v>
      </c>
      <c r="E77" s="30" t="s">
        <v>14</v>
      </c>
      <c r="F77" s="6" t="s">
        <v>14</v>
      </c>
      <c r="G77" s="7" t="s">
        <v>13</v>
      </c>
      <c r="H77" s="868" t="s">
        <v>34</v>
      </c>
      <c r="I77" s="869"/>
      <c r="J77" s="870" t="s">
        <v>43</v>
      </c>
      <c r="K77" s="871"/>
      <c r="L77" s="870" t="s">
        <v>42</v>
      </c>
      <c r="M77" s="871"/>
      <c r="N77" s="872" t="s">
        <v>33</v>
      </c>
      <c r="O77" s="869"/>
      <c r="P77" s="872" t="s">
        <v>12</v>
      </c>
      <c r="Q77" s="869"/>
      <c r="R77" s="872" t="s">
        <v>11</v>
      </c>
      <c r="S77" s="905"/>
      <c r="T77" s="868" t="s">
        <v>35</v>
      </c>
      <c r="U77" s="906"/>
      <c r="V77" s="906"/>
      <c r="W77" s="905"/>
      <c r="X77" s="868" t="s">
        <v>10</v>
      </c>
      <c r="Y77" s="906"/>
      <c r="Z77" s="906"/>
      <c r="AA77" s="905"/>
      <c r="AB77" s="38" t="s">
        <v>38</v>
      </c>
      <c r="AC77" s="37" t="s">
        <v>36</v>
      </c>
      <c r="AD77" s="373" t="s">
        <v>41</v>
      </c>
      <c r="AE77" s="136" t="s">
        <v>9</v>
      </c>
      <c r="AF77" s="8" t="s">
        <v>37</v>
      </c>
      <c r="AG77" s="9" t="s">
        <v>8</v>
      </c>
      <c r="AH77" s="10" t="s">
        <v>7</v>
      </c>
      <c r="AI77" s="6" t="s">
        <v>8</v>
      </c>
      <c r="AJ77" s="7" t="s">
        <v>7</v>
      </c>
      <c r="AK77" s="6" t="s">
        <v>8</v>
      </c>
      <c r="AL77" s="11" t="s">
        <v>7</v>
      </c>
      <c r="AM77" s="7" t="s">
        <v>6</v>
      </c>
      <c r="AN77" s="141"/>
      <c r="AO77" s="847"/>
      <c r="AP77" s="847"/>
    </row>
    <row r="78" spans="2:42" s="307" customFormat="1" ht="12" customHeight="1" x14ac:dyDescent="0.25">
      <c r="B78" s="294">
        <v>44205</v>
      </c>
      <c r="C78" s="295">
        <v>0.81111111111111101</v>
      </c>
      <c r="D78" s="295">
        <v>0.11388888888888889</v>
      </c>
      <c r="E78" s="296">
        <v>5</v>
      </c>
      <c r="F78" s="296">
        <v>26295</v>
      </c>
      <c r="G78" s="294">
        <v>44205</v>
      </c>
      <c r="H78" s="856" t="s">
        <v>87</v>
      </c>
      <c r="I78" s="857"/>
      <c r="J78" s="858"/>
      <c r="K78" s="859"/>
      <c r="L78" s="858"/>
      <c r="M78" s="859"/>
      <c r="N78" s="856"/>
      <c r="O78" s="857"/>
      <c r="P78" s="860" t="s">
        <v>190</v>
      </c>
      <c r="Q78" s="861"/>
      <c r="R78" s="862" t="s">
        <v>191</v>
      </c>
      <c r="S78" s="867"/>
      <c r="T78" s="947" t="s">
        <v>332</v>
      </c>
      <c r="U78" s="948"/>
      <c r="V78" s="948"/>
      <c r="W78" s="949"/>
      <c r="X78" s="947" t="s">
        <v>332</v>
      </c>
      <c r="Y78" s="948"/>
      <c r="Z78" s="948"/>
      <c r="AA78" s="949"/>
      <c r="AB78" s="297"/>
      <c r="AC78" s="298"/>
      <c r="AD78" s="402">
        <v>59</v>
      </c>
      <c r="AE78" s="403" t="s">
        <v>52</v>
      </c>
      <c r="AF78" s="404"/>
      <c r="AG78" s="405">
        <v>8230</v>
      </c>
      <c r="AH78" s="406">
        <f>+AG78/1000</f>
        <v>8.23</v>
      </c>
      <c r="AI78" s="407">
        <v>8230</v>
      </c>
      <c r="AJ78" s="408">
        <f>+AI78/1000</f>
        <v>8.23</v>
      </c>
      <c r="AK78" s="409">
        <f>+AI78-AG78</f>
        <v>0</v>
      </c>
      <c r="AL78" s="408">
        <f>+AK78/1000</f>
        <v>0</v>
      </c>
      <c r="AM78" s="410">
        <f>+AK78/AG78</f>
        <v>0</v>
      </c>
      <c r="AN78" s="411"/>
      <c r="AO78" s="306">
        <v>76.59</v>
      </c>
      <c r="AP78" s="306">
        <v>3.75</v>
      </c>
    </row>
    <row r="79" spans="2:42" ht="12" customHeight="1" thickBot="1" x14ac:dyDescent="0.3">
      <c r="B79" s="24"/>
      <c r="C79" s="146"/>
      <c r="D79" s="146"/>
      <c r="E79" s="27"/>
      <c r="F79" s="36"/>
      <c r="G79" s="31"/>
      <c r="H79" s="909"/>
      <c r="I79" s="910"/>
      <c r="J79" s="911"/>
      <c r="K79" s="912"/>
      <c r="L79" s="911"/>
      <c r="M79" s="912"/>
      <c r="N79" s="913"/>
      <c r="O79" s="910"/>
      <c r="P79" s="913"/>
      <c r="Q79" s="910"/>
      <c r="R79" s="914"/>
      <c r="S79" s="915"/>
      <c r="T79" s="916"/>
      <c r="U79" s="917"/>
      <c r="V79" s="917"/>
      <c r="W79" s="915"/>
      <c r="X79" s="29"/>
      <c r="Y79" s="147"/>
      <c r="Z79" s="147"/>
      <c r="AA79" s="28"/>
      <c r="AB79" s="36"/>
      <c r="AC79" s="148"/>
      <c r="AD79" s="147"/>
      <c r="AE79" s="28"/>
      <c r="AF79" s="29"/>
      <c r="AG79" s="149"/>
      <c r="AH79" s="153"/>
      <c r="AI79" s="150"/>
      <c r="AJ79" s="154"/>
      <c r="AK79" s="155"/>
      <c r="AL79" s="156"/>
      <c r="AM79" s="157"/>
    </row>
    <row r="80" spans="2:42" ht="12" customHeight="1" x14ac:dyDescent="0.25">
      <c r="B80" s="151"/>
      <c r="C80" s="151"/>
      <c r="D80" s="151"/>
      <c r="E80" s="151"/>
      <c r="F80" s="151"/>
      <c r="G80" s="151"/>
      <c r="H80" s="151"/>
      <c r="I80" s="151"/>
      <c r="J80" s="174"/>
      <c r="K80" s="174"/>
      <c r="L80" s="174"/>
      <c r="M80" s="174"/>
      <c r="N80" s="151"/>
      <c r="O80" s="151"/>
      <c r="P80" s="135"/>
      <c r="Q80" s="135"/>
      <c r="R80" s="918" t="s">
        <v>5</v>
      </c>
      <c r="S80" s="919"/>
      <c r="T80" s="919"/>
      <c r="U80" s="919"/>
      <c r="V80" s="919"/>
      <c r="W80" s="919"/>
      <c r="X80" s="919"/>
      <c r="Y80" s="919"/>
      <c r="Z80" s="919"/>
      <c r="AA80" s="919"/>
      <c r="AB80" s="919"/>
      <c r="AC80" s="919"/>
      <c r="AD80" s="919"/>
      <c r="AE80" s="919"/>
      <c r="AF80" s="374"/>
      <c r="AG80" s="932" t="s">
        <v>4</v>
      </c>
      <c r="AH80" s="933"/>
      <c r="AI80" s="932" t="s">
        <v>3</v>
      </c>
      <c r="AJ80" s="933"/>
      <c r="AK80" s="932" t="s">
        <v>2</v>
      </c>
      <c r="AL80" s="934"/>
      <c r="AM80" s="935"/>
    </row>
    <row r="81" spans="2:42" x14ac:dyDescent="0.25">
      <c r="B81" s="151"/>
      <c r="C81" s="151"/>
      <c r="D81" s="151"/>
      <c r="E81" s="151"/>
      <c r="F81" s="151"/>
      <c r="G81" s="151"/>
      <c r="H81" s="151"/>
      <c r="I81" s="151"/>
      <c r="J81" s="174"/>
      <c r="K81" s="174"/>
      <c r="L81" s="174"/>
      <c r="M81" s="174"/>
      <c r="N81" s="151"/>
      <c r="O81" s="151"/>
      <c r="P81" s="135"/>
      <c r="Q81" s="135"/>
      <c r="R81" s="930"/>
      <c r="S81" s="931"/>
      <c r="T81" s="931"/>
      <c r="U81" s="931"/>
      <c r="V81" s="931"/>
      <c r="W81" s="931"/>
      <c r="X81" s="931"/>
      <c r="Y81" s="931"/>
      <c r="Z81" s="931"/>
      <c r="AA81" s="931"/>
      <c r="AB81" s="931"/>
      <c r="AC81" s="931"/>
      <c r="AD81" s="931"/>
      <c r="AE81" s="931"/>
      <c r="AF81" s="374"/>
      <c r="AG81" s="936" t="s">
        <v>1</v>
      </c>
      <c r="AH81" s="938">
        <f>+SUM(AH78:AH79)</f>
        <v>8.23</v>
      </c>
      <c r="AI81" s="936" t="s">
        <v>1</v>
      </c>
      <c r="AJ81" s="938">
        <f>+SUM(AJ78:AJ79)</f>
        <v>8.23</v>
      </c>
      <c r="AK81" s="936" t="s">
        <v>1</v>
      </c>
      <c r="AL81" s="940">
        <f>+AJ81-AH81</f>
        <v>0</v>
      </c>
      <c r="AM81" s="851">
        <f>+AL81/AH81</f>
        <v>0</v>
      </c>
    </row>
    <row r="82" spans="2:42" ht="17.25" thickBot="1" x14ac:dyDescent="0.3">
      <c r="B82" s="151"/>
      <c r="C82" s="151"/>
      <c r="D82" s="151"/>
      <c r="E82" s="151"/>
      <c r="F82" s="151"/>
      <c r="G82" s="151"/>
      <c r="H82" s="151"/>
      <c r="I82" s="151"/>
      <c r="J82" s="174"/>
      <c r="K82" s="174"/>
      <c r="L82" s="174"/>
      <c r="M82" s="174"/>
      <c r="N82" s="151"/>
      <c r="O82" s="151"/>
      <c r="P82" s="135"/>
      <c r="Q82" s="135"/>
      <c r="R82" s="921"/>
      <c r="S82" s="922"/>
      <c r="T82" s="922"/>
      <c r="U82" s="922"/>
      <c r="V82" s="922"/>
      <c r="W82" s="922"/>
      <c r="X82" s="922"/>
      <c r="Y82" s="922"/>
      <c r="Z82" s="922"/>
      <c r="AA82" s="922"/>
      <c r="AB82" s="922"/>
      <c r="AC82" s="922"/>
      <c r="AD82" s="922"/>
      <c r="AE82" s="922"/>
      <c r="AF82" s="375"/>
      <c r="AG82" s="937"/>
      <c r="AH82" s="939"/>
      <c r="AI82" s="937"/>
      <c r="AJ82" s="939"/>
      <c r="AK82" s="937"/>
      <c r="AL82" s="941"/>
      <c r="AM82" s="852"/>
    </row>
    <row r="83" spans="2:42" ht="17.25" thickBot="1" x14ac:dyDescent="0.3"/>
    <row r="84" spans="2:42" x14ac:dyDescent="0.25">
      <c r="R84" s="918" t="s">
        <v>0</v>
      </c>
      <c r="S84" s="919"/>
      <c r="T84" s="919"/>
      <c r="U84" s="919"/>
      <c r="V84" s="919"/>
      <c r="W84" s="919"/>
      <c r="X84" s="919"/>
      <c r="Y84" s="919"/>
      <c r="Z84" s="919"/>
      <c r="AA84" s="919"/>
      <c r="AB84" s="919"/>
      <c r="AC84" s="919"/>
      <c r="AD84" s="919"/>
      <c r="AE84" s="920"/>
      <c r="AF84" s="18"/>
      <c r="AG84" s="924">
        <f>+AH81+AG68</f>
        <v>68.911000000000001</v>
      </c>
      <c r="AH84" s="925"/>
      <c r="AI84" s="924">
        <f>+AJ81+AI68</f>
        <v>68.805000000000007</v>
      </c>
      <c r="AJ84" s="925"/>
      <c r="AK84" s="928">
        <f>+AI84-AG84</f>
        <v>-0.10599999999999454</v>
      </c>
      <c r="AL84" s="925"/>
      <c r="AM84" s="945">
        <f>+AK84/AG84</f>
        <v>-1.5382159597160765E-3</v>
      </c>
    </row>
    <row r="85" spans="2:42" ht="17.25" thickBot="1" x14ac:dyDescent="0.3">
      <c r="R85" s="921"/>
      <c r="S85" s="922"/>
      <c r="T85" s="922"/>
      <c r="U85" s="922"/>
      <c r="V85" s="922"/>
      <c r="W85" s="922"/>
      <c r="X85" s="922"/>
      <c r="Y85" s="922"/>
      <c r="Z85" s="922"/>
      <c r="AA85" s="922"/>
      <c r="AB85" s="922"/>
      <c r="AC85" s="922"/>
      <c r="AD85" s="922"/>
      <c r="AE85" s="923"/>
      <c r="AF85" s="19"/>
      <c r="AG85" s="926"/>
      <c r="AH85" s="927"/>
      <c r="AI85" s="926"/>
      <c r="AJ85" s="927"/>
      <c r="AK85" s="929"/>
      <c r="AL85" s="927"/>
      <c r="AM85" s="946"/>
    </row>
    <row r="86" spans="2:42" ht="17.25" thickBot="1" x14ac:dyDescent="0.3"/>
    <row r="87" spans="2:42" ht="12" customHeight="1" x14ac:dyDescent="0.25">
      <c r="B87" s="882" t="s">
        <v>31</v>
      </c>
      <c r="C87" s="883"/>
      <c r="D87" s="883"/>
      <c r="E87" s="883"/>
      <c r="F87" s="883"/>
      <c r="G87" s="884"/>
      <c r="H87" s="888" t="s">
        <v>30</v>
      </c>
      <c r="I87" s="765"/>
      <c r="J87" s="765"/>
      <c r="K87" s="765"/>
      <c r="L87" s="765"/>
      <c r="M87" s="765"/>
      <c r="N87" s="765"/>
      <c r="O87" s="765"/>
      <c r="P87" s="765"/>
      <c r="Q87" s="765"/>
      <c r="R87" s="765"/>
      <c r="S87" s="765"/>
      <c r="T87" s="765"/>
      <c r="U87" s="765"/>
      <c r="V87" s="765"/>
      <c r="W87" s="765"/>
      <c r="X87" s="765"/>
      <c r="Y87" s="765"/>
      <c r="Z87" s="765"/>
      <c r="AA87" s="765"/>
      <c r="AB87" s="765"/>
      <c r="AC87" s="765"/>
      <c r="AD87" s="371"/>
      <c r="AE87" s="764" t="s">
        <v>29</v>
      </c>
      <c r="AF87" s="765"/>
      <c r="AG87" s="765"/>
      <c r="AH87" s="765"/>
      <c r="AI87" s="765"/>
      <c r="AJ87" s="766"/>
      <c r="AK87" s="889" t="s">
        <v>39</v>
      </c>
      <c r="AL87" s="890"/>
      <c r="AM87" s="891"/>
      <c r="AN87" s="22"/>
      <c r="AO87" s="168" t="s">
        <v>46</v>
      </c>
    </row>
    <row r="88" spans="2:42" ht="12" customHeight="1" thickBot="1" x14ac:dyDescent="0.3">
      <c r="B88" s="885"/>
      <c r="C88" s="886"/>
      <c r="D88" s="886"/>
      <c r="E88" s="886"/>
      <c r="F88" s="886"/>
      <c r="G88" s="887"/>
      <c r="H88" s="892" t="s">
        <v>25</v>
      </c>
      <c r="I88" s="893"/>
      <c r="J88" s="893"/>
      <c r="K88" s="893"/>
      <c r="L88" s="893"/>
      <c r="M88" s="893"/>
      <c r="N88" s="893"/>
      <c r="O88" s="893"/>
      <c r="P88" s="893"/>
      <c r="Q88" s="893"/>
      <c r="R88" s="893"/>
      <c r="S88" s="893"/>
      <c r="T88" s="893"/>
      <c r="U88" s="893"/>
      <c r="V88" s="893"/>
      <c r="W88" s="893"/>
      <c r="X88" s="893"/>
      <c r="Y88" s="893"/>
      <c r="Z88" s="893"/>
      <c r="AA88" s="893"/>
      <c r="AB88" s="893"/>
      <c r="AC88" s="893"/>
      <c r="AD88" s="376"/>
      <c r="AE88" s="773">
        <v>44207</v>
      </c>
      <c r="AF88" s="774"/>
      <c r="AG88" s="774"/>
      <c r="AH88" s="774"/>
      <c r="AI88" s="774"/>
      <c r="AJ88" s="775"/>
      <c r="AK88" s="896" t="s">
        <v>40</v>
      </c>
      <c r="AL88" s="897"/>
      <c r="AM88" s="898"/>
      <c r="AN88" s="23"/>
      <c r="AO88" s="169" t="s">
        <v>47</v>
      </c>
    </row>
    <row r="89" spans="2:42" ht="12" customHeight="1" thickBot="1" x14ac:dyDescent="0.3">
      <c r="B89" s="902" t="s">
        <v>28</v>
      </c>
      <c r="C89" s="903"/>
      <c r="D89" s="903"/>
      <c r="E89" s="903"/>
      <c r="F89" s="903"/>
      <c r="G89" s="904"/>
      <c r="H89" s="894"/>
      <c r="I89" s="895"/>
      <c r="J89" s="895"/>
      <c r="K89" s="895"/>
      <c r="L89" s="895"/>
      <c r="M89" s="895"/>
      <c r="N89" s="895"/>
      <c r="O89" s="895"/>
      <c r="P89" s="895"/>
      <c r="Q89" s="895"/>
      <c r="R89" s="895"/>
      <c r="S89" s="895"/>
      <c r="T89" s="895"/>
      <c r="U89" s="895"/>
      <c r="V89" s="895"/>
      <c r="W89" s="895"/>
      <c r="X89" s="895"/>
      <c r="Y89" s="895"/>
      <c r="Z89" s="895"/>
      <c r="AA89" s="895"/>
      <c r="AB89" s="895"/>
      <c r="AC89" s="895"/>
      <c r="AD89" s="377"/>
      <c r="AE89" s="776"/>
      <c r="AF89" s="777"/>
      <c r="AG89" s="777"/>
      <c r="AH89" s="777"/>
      <c r="AI89" s="777"/>
      <c r="AJ89" s="778"/>
      <c r="AK89" s="899"/>
      <c r="AL89" s="900"/>
      <c r="AM89" s="901"/>
      <c r="AN89" s="141"/>
      <c r="AO89" s="170"/>
    </row>
    <row r="90" spans="2:42" ht="12" customHeight="1" thickBot="1" x14ac:dyDescent="0.3">
      <c r="B90" s="135"/>
      <c r="C90" s="135"/>
      <c r="D90" s="135"/>
      <c r="E90" s="135"/>
      <c r="F90" s="135"/>
      <c r="G90" s="135"/>
      <c r="H90" s="135"/>
      <c r="I90" s="135"/>
      <c r="J90" s="174"/>
      <c r="K90" s="174"/>
      <c r="L90" s="174"/>
      <c r="M90" s="174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41"/>
      <c r="AO90" s="171"/>
    </row>
    <row r="91" spans="2:42" ht="12" customHeight="1" thickBot="1" x14ac:dyDescent="0.3">
      <c r="B91" s="873" t="s">
        <v>27</v>
      </c>
      <c r="C91" s="874"/>
      <c r="D91" s="874"/>
      <c r="E91" s="875"/>
      <c r="F91" s="848" t="s">
        <v>26</v>
      </c>
      <c r="G91" s="850"/>
      <c r="H91" s="848" t="s">
        <v>44</v>
      </c>
      <c r="I91" s="849"/>
      <c r="J91" s="849"/>
      <c r="K91" s="849"/>
      <c r="L91" s="849"/>
      <c r="M91" s="849"/>
      <c r="N91" s="849"/>
      <c r="O91" s="849"/>
      <c r="P91" s="849"/>
      <c r="Q91" s="849"/>
      <c r="R91" s="849"/>
      <c r="S91" s="850"/>
      <c r="T91" s="848" t="s">
        <v>25</v>
      </c>
      <c r="U91" s="849"/>
      <c r="V91" s="849"/>
      <c r="W91" s="849"/>
      <c r="X91" s="849"/>
      <c r="Y91" s="849"/>
      <c r="Z91" s="849"/>
      <c r="AA91" s="849"/>
      <c r="AB91" s="849"/>
      <c r="AC91" s="849"/>
      <c r="AD91" s="849"/>
      <c r="AE91" s="850"/>
      <c r="AF91" s="879" t="s">
        <v>24</v>
      </c>
      <c r="AG91" s="880"/>
      <c r="AH91" s="881"/>
      <c r="AI91" s="879" t="s">
        <v>24</v>
      </c>
      <c r="AJ91" s="881"/>
      <c r="AK91" s="848" t="s">
        <v>23</v>
      </c>
      <c r="AL91" s="849"/>
      <c r="AM91" s="850"/>
      <c r="AN91" s="141"/>
      <c r="AO91" s="171"/>
    </row>
    <row r="92" spans="2:42" ht="12" customHeight="1" thickBot="1" x14ac:dyDescent="0.3">
      <c r="B92" s="1" t="s">
        <v>13</v>
      </c>
      <c r="C92" s="2" t="s">
        <v>22</v>
      </c>
      <c r="D92" s="3" t="s">
        <v>22</v>
      </c>
      <c r="E92" s="2" t="s">
        <v>21</v>
      </c>
      <c r="F92" s="907" t="s">
        <v>20</v>
      </c>
      <c r="G92" s="908"/>
      <c r="H92" s="876"/>
      <c r="I92" s="877"/>
      <c r="J92" s="877"/>
      <c r="K92" s="877"/>
      <c r="L92" s="877"/>
      <c r="M92" s="877"/>
      <c r="N92" s="877"/>
      <c r="O92" s="877"/>
      <c r="P92" s="877"/>
      <c r="Q92" s="877"/>
      <c r="R92" s="877"/>
      <c r="S92" s="878"/>
      <c r="T92" s="876"/>
      <c r="U92" s="877"/>
      <c r="V92" s="877"/>
      <c r="W92" s="877"/>
      <c r="X92" s="877"/>
      <c r="Y92" s="877"/>
      <c r="Z92" s="877"/>
      <c r="AA92" s="877"/>
      <c r="AB92" s="877"/>
      <c r="AC92" s="877"/>
      <c r="AD92" s="877"/>
      <c r="AE92" s="878"/>
      <c r="AF92" s="876" t="s">
        <v>19</v>
      </c>
      <c r="AG92" s="877"/>
      <c r="AH92" s="878"/>
      <c r="AI92" s="876" t="s">
        <v>18</v>
      </c>
      <c r="AJ92" s="878"/>
      <c r="AK92" s="876" t="s">
        <v>17</v>
      </c>
      <c r="AL92" s="877"/>
      <c r="AM92" s="878"/>
      <c r="AN92" s="141"/>
      <c r="AO92" s="846" t="s">
        <v>130</v>
      </c>
      <c r="AP92" s="846" t="s">
        <v>131</v>
      </c>
    </row>
    <row r="93" spans="2:42" ht="12" customHeight="1" thickBot="1" x14ac:dyDescent="0.3">
      <c r="B93" s="4">
        <v>2020</v>
      </c>
      <c r="C93" s="5" t="s">
        <v>16</v>
      </c>
      <c r="D93" s="5" t="s">
        <v>15</v>
      </c>
      <c r="E93" s="30" t="s">
        <v>14</v>
      </c>
      <c r="F93" s="6" t="s">
        <v>14</v>
      </c>
      <c r="G93" s="7" t="s">
        <v>13</v>
      </c>
      <c r="H93" s="868" t="s">
        <v>34</v>
      </c>
      <c r="I93" s="869"/>
      <c r="J93" s="870" t="s">
        <v>43</v>
      </c>
      <c r="K93" s="871"/>
      <c r="L93" s="870" t="s">
        <v>42</v>
      </c>
      <c r="M93" s="871"/>
      <c r="N93" s="872" t="s">
        <v>33</v>
      </c>
      <c r="O93" s="869"/>
      <c r="P93" s="872" t="s">
        <v>12</v>
      </c>
      <c r="Q93" s="869"/>
      <c r="R93" s="872" t="s">
        <v>11</v>
      </c>
      <c r="S93" s="905"/>
      <c r="T93" s="868" t="s">
        <v>35</v>
      </c>
      <c r="U93" s="906"/>
      <c r="V93" s="906"/>
      <c r="W93" s="905"/>
      <c r="X93" s="868" t="s">
        <v>10</v>
      </c>
      <c r="Y93" s="906"/>
      <c r="Z93" s="906"/>
      <c r="AA93" s="905"/>
      <c r="AB93" s="38" t="s">
        <v>38</v>
      </c>
      <c r="AC93" s="37" t="s">
        <v>36</v>
      </c>
      <c r="AD93" s="373" t="s">
        <v>41</v>
      </c>
      <c r="AE93" s="136" t="s">
        <v>9</v>
      </c>
      <c r="AF93" s="8" t="s">
        <v>37</v>
      </c>
      <c r="AG93" s="9" t="s">
        <v>8</v>
      </c>
      <c r="AH93" s="10" t="s">
        <v>7</v>
      </c>
      <c r="AI93" s="6" t="s">
        <v>8</v>
      </c>
      <c r="AJ93" s="7" t="s">
        <v>7</v>
      </c>
      <c r="AK93" s="6" t="s">
        <v>8</v>
      </c>
      <c r="AL93" s="11" t="s">
        <v>7</v>
      </c>
      <c r="AM93" s="7" t="s">
        <v>6</v>
      </c>
      <c r="AN93" s="141"/>
      <c r="AO93" s="847"/>
      <c r="AP93" s="847"/>
    </row>
    <row r="94" spans="2:42" s="307" customFormat="1" ht="12" customHeight="1" x14ac:dyDescent="0.25">
      <c r="B94" s="294">
        <v>44208</v>
      </c>
      <c r="C94" s="295">
        <v>5.2083333333333336E-2</v>
      </c>
      <c r="D94" s="295">
        <v>0.24791666666666667</v>
      </c>
      <c r="E94" s="296">
        <v>5</v>
      </c>
      <c r="F94" s="296">
        <v>13597</v>
      </c>
      <c r="G94" s="294">
        <v>44208</v>
      </c>
      <c r="H94" s="856" t="s">
        <v>195</v>
      </c>
      <c r="I94" s="857"/>
      <c r="J94" s="858"/>
      <c r="K94" s="859"/>
      <c r="L94" s="858"/>
      <c r="M94" s="859"/>
      <c r="N94" s="856"/>
      <c r="O94" s="857"/>
      <c r="P94" s="860" t="s">
        <v>315</v>
      </c>
      <c r="Q94" s="861"/>
      <c r="R94" s="862" t="s">
        <v>316</v>
      </c>
      <c r="S94" s="867"/>
      <c r="T94" s="942" t="s">
        <v>198</v>
      </c>
      <c r="U94" s="943"/>
      <c r="V94" s="943"/>
      <c r="W94" s="944"/>
      <c r="X94" s="942" t="s">
        <v>198</v>
      </c>
      <c r="Y94" s="943"/>
      <c r="Z94" s="943"/>
      <c r="AA94" s="944"/>
      <c r="AB94" s="297"/>
      <c r="AC94" s="298"/>
      <c r="AD94" s="378">
        <v>48</v>
      </c>
      <c r="AE94" s="261" t="s">
        <v>32</v>
      </c>
      <c r="AF94" s="297"/>
      <c r="AG94" s="152">
        <v>1958</v>
      </c>
      <c r="AH94" s="328">
        <f t="shared" ref="AH94:AH95" si="3">+AG94/1000</f>
        <v>1.958</v>
      </c>
      <c r="AI94" s="836">
        <v>11140</v>
      </c>
      <c r="AJ94" s="838">
        <f>+AI94/1000</f>
        <v>11.14</v>
      </c>
      <c r="AK94" s="840">
        <f>+AI94-AG95-AG94</f>
        <v>-137</v>
      </c>
      <c r="AL94" s="842">
        <f>+AK94/1000</f>
        <v>-0.13700000000000001</v>
      </c>
      <c r="AM94" s="844">
        <f>+AK94/SUM(AG94:AG95)</f>
        <v>-1.2148621087168573E-2</v>
      </c>
      <c r="AN94" s="333"/>
      <c r="AO94" s="306">
        <v>76.09</v>
      </c>
      <c r="AP94" s="306">
        <v>2.84</v>
      </c>
    </row>
    <row r="95" spans="2:42" s="307" customFormat="1" ht="12" customHeight="1" x14ac:dyDescent="0.25">
      <c r="B95" s="294">
        <v>44208</v>
      </c>
      <c r="C95" s="295">
        <v>5.2083333333333336E-2</v>
      </c>
      <c r="D95" s="295">
        <v>0.24791666666666667</v>
      </c>
      <c r="E95" s="296">
        <v>5</v>
      </c>
      <c r="F95" s="296">
        <v>13596</v>
      </c>
      <c r="G95" s="294">
        <v>44208</v>
      </c>
      <c r="H95" s="856" t="s">
        <v>195</v>
      </c>
      <c r="I95" s="857"/>
      <c r="J95" s="858"/>
      <c r="K95" s="859"/>
      <c r="L95" s="858"/>
      <c r="M95" s="859"/>
      <c r="N95" s="856"/>
      <c r="O95" s="857"/>
      <c r="P95" s="860" t="s">
        <v>315</v>
      </c>
      <c r="Q95" s="861"/>
      <c r="R95" s="862" t="s">
        <v>316</v>
      </c>
      <c r="S95" s="867"/>
      <c r="T95" s="942" t="s">
        <v>208</v>
      </c>
      <c r="U95" s="943"/>
      <c r="V95" s="943"/>
      <c r="W95" s="944"/>
      <c r="X95" s="942" t="s">
        <v>208</v>
      </c>
      <c r="Y95" s="943"/>
      <c r="Z95" s="943"/>
      <c r="AA95" s="944"/>
      <c r="AB95" s="297"/>
      <c r="AC95" s="298"/>
      <c r="AD95" s="378">
        <v>40</v>
      </c>
      <c r="AE95" s="261" t="s">
        <v>32</v>
      </c>
      <c r="AF95" s="297"/>
      <c r="AG95" s="152">
        <v>9319</v>
      </c>
      <c r="AH95" s="328">
        <f t="shared" si="3"/>
        <v>9.3190000000000008</v>
      </c>
      <c r="AI95" s="837"/>
      <c r="AJ95" s="839"/>
      <c r="AK95" s="841"/>
      <c r="AL95" s="843"/>
      <c r="AM95" s="845"/>
      <c r="AN95" s="333"/>
      <c r="AO95" s="306">
        <v>72.040000000000006</v>
      </c>
      <c r="AP95" s="306">
        <v>3.07</v>
      </c>
    </row>
    <row r="96" spans="2:42" ht="12" customHeight="1" thickBot="1" x14ac:dyDescent="0.3">
      <c r="B96" s="24"/>
      <c r="C96" s="146"/>
      <c r="D96" s="146"/>
      <c r="E96" s="27"/>
      <c r="F96" s="36"/>
      <c r="G96" s="31"/>
      <c r="H96" s="909"/>
      <c r="I96" s="910"/>
      <c r="J96" s="911"/>
      <c r="K96" s="912"/>
      <c r="L96" s="911"/>
      <c r="M96" s="912"/>
      <c r="N96" s="913"/>
      <c r="O96" s="910"/>
      <c r="P96" s="913"/>
      <c r="Q96" s="910"/>
      <c r="R96" s="914"/>
      <c r="S96" s="915"/>
      <c r="T96" s="916"/>
      <c r="U96" s="917"/>
      <c r="V96" s="917"/>
      <c r="W96" s="915"/>
      <c r="X96" s="29"/>
      <c r="Y96" s="147"/>
      <c r="Z96" s="147"/>
      <c r="AA96" s="28"/>
      <c r="AB96" s="36"/>
      <c r="AC96" s="148"/>
      <c r="AD96" s="147"/>
      <c r="AE96" s="28"/>
      <c r="AF96" s="29"/>
      <c r="AG96" s="149"/>
      <c r="AH96" s="153"/>
      <c r="AI96" s="150"/>
      <c r="AJ96" s="154"/>
      <c r="AK96" s="155"/>
      <c r="AL96" s="156"/>
      <c r="AM96" s="157"/>
    </row>
    <row r="97" spans="2:42" ht="12" customHeight="1" x14ac:dyDescent="0.25">
      <c r="B97" s="151"/>
      <c r="C97" s="151"/>
      <c r="D97" s="151"/>
      <c r="E97" s="151"/>
      <c r="F97" s="151"/>
      <c r="G97" s="151"/>
      <c r="H97" s="151"/>
      <c r="I97" s="151"/>
      <c r="J97" s="174"/>
      <c r="K97" s="174"/>
      <c r="L97" s="174"/>
      <c r="M97" s="174"/>
      <c r="N97" s="151"/>
      <c r="O97" s="151"/>
      <c r="P97" s="135"/>
      <c r="Q97" s="135"/>
      <c r="R97" s="918" t="s">
        <v>5</v>
      </c>
      <c r="S97" s="919"/>
      <c r="T97" s="919"/>
      <c r="U97" s="919"/>
      <c r="V97" s="919"/>
      <c r="W97" s="919"/>
      <c r="X97" s="919"/>
      <c r="Y97" s="919"/>
      <c r="Z97" s="919"/>
      <c r="AA97" s="919"/>
      <c r="AB97" s="919"/>
      <c r="AC97" s="919"/>
      <c r="AD97" s="919"/>
      <c r="AE97" s="919"/>
      <c r="AF97" s="374"/>
      <c r="AG97" s="932" t="s">
        <v>4</v>
      </c>
      <c r="AH97" s="933"/>
      <c r="AI97" s="932" t="s">
        <v>3</v>
      </c>
      <c r="AJ97" s="933"/>
      <c r="AK97" s="932" t="s">
        <v>2</v>
      </c>
      <c r="AL97" s="934"/>
      <c r="AM97" s="935"/>
    </row>
    <row r="98" spans="2:42" x14ac:dyDescent="0.25">
      <c r="B98" s="151"/>
      <c r="C98" s="151"/>
      <c r="D98" s="151"/>
      <c r="E98" s="151"/>
      <c r="F98" s="151"/>
      <c r="G98" s="151"/>
      <c r="H98" s="151"/>
      <c r="I98" s="151"/>
      <c r="J98" s="174"/>
      <c r="K98" s="174"/>
      <c r="L98" s="174"/>
      <c r="M98" s="174"/>
      <c r="N98" s="151"/>
      <c r="O98" s="151"/>
      <c r="P98" s="135"/>
      <c r="Q98" s="135"/>
      <c r="R98" s="930"/>
      <c r="S98" s="931"/>
      <c r="T98" s="931"/>
      <c r="U98" s="931"/>
      <c r="V98" s="931"/>
      <c r="W98" s="931"/>
      <c r="X98" s="931"/>
      <c r="Y98" s="931"/>
      <c r="Z98" s="931"/>
      <c r="AA98" s="931"/>
      <c r="AB98" s="931"/>
      <c r="AC98" s="931"/>
      <c r="AD98" s="931"/>
      <c r="AE98" s="931"/>
      <c r="AF98" s="374"/>
      <c r="AG98" s="936" t="s">
        <v>1</v>
      </c>
      <c r="AH98" s="938">
        <f>+SUM(AH94:AH96)</f>
        <v>11.277000000000001</v>
      </c>
      <c r="AI98" s="936" t="s">
        <v>1</v>
      </c>
      <c r="AJ98" s="938">
        <f>+SUM(AJ94:AJ96)</f>
        <v>11.14</v>
      </c>
      <c r="AK98" s="936" t="s">
        <v>1</v>
      </c>
      <c r="AL98" s="940">
        <f>+AJ98-AH98</f>
        <v>-0.13700000000000045</v>
      </c>
      <c r="AM98" s="851">
        <f>+AL98/AH98</f>
        <v>-1.2148621087168613E-2</v>
      </c>
    </row>
    <row r="99" spans="2:42" ht="17.25" thickBot="1" x14ac:dyDescent="0.3">
      <c r="B99" s="151"/>
      <c r="C99" s="151"/>
      <c r="D99" s="151"/>
      <c r="E99" s="151"/>
      <c r="F99" s="151"/>
      <c r="G99" s="151"/>
      <c r="H99" s="151"/>
      <c r="I99" s="151"/>
      <c r="J99" s="174"/>
      <c r="K99" s="174"/>
      <c r="L99" s="174"/>
      <c r="M99" s="174"/>
      <c r="N99" s="151"/>
      <c r="O99" s="151"/>
      <c r="P99" s="135"/>
      <c r="Q99" s="135"/>
      <c r="R99" s="921"/>
      <c r="S99" s="922"/>
      <c r="T99" s="922"/>
      <c r="U99" s="922"/>
      <c r="V99" s="922"/>
      <c r="W99" s="922"/>
      <c r="X99" s="922"/>
      <c r="Y99" s="922"/>
      <c r="Z99" s="922"/>
      <c r="AA99" s="922"/>
      <c r="AB99" s="922"/>
      <c r="AC99" s="922"/>
      <c r="AD99" s="922"/>
      <c r="AE99" s="922"/>
      <c r="AF99" s="375"/>
      <c r="AG99" s="937"/>
      <c r="AH99" s="939"/>
      <c r="AI99" s="937"/>
      <c r="AJ99" s="939"/>
      <c r="AK99" s="937"/>
      <c r="AL99" s="941"/>
      <c r="AM99" s="852"/>
    </row>
    <row r="100" spans="2:42" ht="17.25" thickBot="1" x14ac:dyDescent="0.3"/>
    <row r="101" spans="2:42" x14ac:dyDescent="0.25">
      <c r="R101" s="918" t="s">
        <v>0</v>
      </c>
      <c r="S101" s="919"/>
      <c r="T101" s="919"/>
      <c r="U101" s="919"/>
      <c r="V101" s="919"/>
      <c r="W101" s="919"/>
      <c r="X101" s="919"/>
      <c r="Y101" s="919"/>
      <c r="Z101" s="919"/>
      <c r="AA101" s="919"/>
      <c r="AB101" s="919"/>
      <c r="AC101" s="919"/>
      <c r="AD101" s="919"/>
      <c r="AE101" s="920"/>
      <c r="AF101" s="18"/>
      <c r="AG101" s="924">
        <f>+AH98+AG84</f>
        <v>80.188000000000002</v>
      </c>
      <c r="AH101" s="925"/>
      <c r="AI101" s="924">
        <f>+AJ98+AI84</f>
        <v>79.945000000000007</v>
      </c>
      <c r="AJ101" s="925"/>
      <c r="AK101" s="928">
        <f>+AI101-AG101</f>
        <v>-0.242999999999995</v>
      </c>
      <c r="AL101" s="925"/>
      <c r="AM101" s="945">
        <f>+AK101/AG101</f>
        <v>-3.0303786102658125E-3</v>
      </c>
    </row>
    <row r="102" spans="2:42" ht="17.25" thickBot="1" x14ac:dyDescent="0.3">
      <c r="R102" s="921"/>
      <c r="S102" s="922"/>
      <c r="T102" s="922"/>
      <c r="U102" s="922"/>
      <c r="V102" s="922"/>
      <c r="W102" s="922"/>
      <c r="X102" s="922"/>
      <c r="Y102" s="922"/>
      <c r="Z102" s="922"/>
      <c r="AA102" s="922"/>
      <c r="AB102" s="922"/>
      <c r="AC102" s="922"/>
      <c r="AD102" s="922"/>
      <c r="AE102" s="923"/>
      <c r="AF102" s="19"/>
      <c r="AG102" s="926"/>
      <c r="AH102" s="927"/>
      <c r="AI102" s="926"/>
      <c r="AJ102" s="927"/>
      <c r="AK102" s="929"/>
      <c r="AL102" s="927"/>
      <c r="AM102" s="946"/>
    </row>
    <row r="103" spans="2:42" ht="17.25" thickBot="1" x14ac:dyDescent="0.3"/>
    <row r="104" spans="2:42" ht="12" customHeight="1" x14ac:dyDescent="0.25">
      <c r="B104" s="882" t="s">
        <v>31</v>
      </c>
      <c r="C104" s="883"/>
      <c r="D104" s="883"/>
      <c r="E104" s="883"/>
      <c r="F104" s="883"/>
      <c r="G104" s="884"/>
      <c r="H104" s="888" t="s">
        <v>30</v>
      </c>
      <c r="I104" s="765"/>
      <c r="J104" s="765"/>
      <c r="K104" s="765"/>
      <c r="L104" s="765"/>
      <c r="M104" s="765"/>
      <c r="N104" s="765"/>
      <c r="O104" s="765"/>
      <c r="P104" s="765"/>
      <c r="Q104" s="765"/>
      <c r="R104" s="765"/>
      <c r="S104" s="765"/>
      <c r="T104" s="765"/>
      <c r="U104" s="765"/>
      <c r="V104" s="765"/>
      <c r="W104" s="765"/>
      <c r="X104" s="765"/>
      <c r="Y104" s="765"/>
      <c r="Z104" s="765"/>
      <c r="AA104" s="765"/>
      <c r="AB104" s="765"/>
      <c r="AC104" s="765"/>
      <c r="AD104" s="371"/>
      <c r="AE104" s="764" t="s">
        <v>29</v>
      </c>
      <c r="AF104" s="765"/>
      <c r="AG104" s="765"/>
      <c r="AH104" s="765"/>
      <c r="AI104" s="765"/>
      <c r="AJ104" s="766"/>
      <c r="AK104" s="889" t="s">
        <v>39</v>
      </c>
      <c r="AL104" s="890"/>
      <c r="AM104" s="891"/>
      <c r="AN104" s="22"/>
      <c r="AO104" s="168" t="s">
        <v>46</v>
      </c>
    </row>
    <row r="105" spans="2:42" ht="12" customHeight="1" thickBot="1" x14ac:dyDescent="0.3">
      <c r="B105" s="885"/>
      <c r="C105" s="886"/>
      <c r="D105" s="886"/>
      <c r="E105" s="886"/>
      <c r="F105" s="886"/>
      <c r="G105" s="887"/>
      <c r="H105" s="892" t="s">
        <v>25</v>
      </c>
      <c r="I105" s="893"/>
      <c r="J105" s="893"/>
      <c r="K105" s="893"/>
      <c r="L105" s="893"/>
      <c r="M105" s="893"/>
      <c r="N105" s="893"/>
      <c r="O105" s="893"/>
      <c r="P105" s="893"/>
      <c r="Q105" s="893"/>
      <c r="R105" s="893"/>
      <c r="S105" s="893"/>
      <c r="T105" s="893"/>
      <c r="U105" s="893"/>
      <c r="V105" s="893"/>
      <c r="W105" s="893"/>
      <c r="X105" s="893"/>
      <c r="Y105" s="893"/>
      <c r="Z105" s="893"/>
      <c r="AA105" s="893"/>
      <c r="AB105" s="893"/>
      <c r="AC105" s="893"/>
      <c r="AD105" s="376"/>
      <c r="AE105" s="773">
        <v>44209</v>
      </c>
      <c r="AF105" s="774"/>
      <c r="AG105" s="774"/>
      <c r="AH105" s="774"/>
      <c r="AI105" s="774"/>
      <c r="AJ105" s="775"/>
      <c r="AK105" s="896" t="s">
        <v>40</v>
      </c>
      <c r="AL105" s="897"/>
      <c r="AM105" s="898"/>
      <c r="AN105" s="23"/>
      <c r="AO105" s="169" t="s">
        <v>47</v>
      </c>
    </row>
    <row r="106" spans="2:42" ht="12" customHeight="1" thickBot="1" x14ac:dyDescent="0.3">
      <c r="B106" s="902" t="s">
        <v>28</v>
      </c>
      <c r="C106" s="903"/>
      <c r="D106" s="903"/>
      <c r="E106" s="903"/>
      <c r="F106" s="903"/>
      <c r="G106" s="904"/>
      <c r="H106" s="894"/>
      <c r="I106" s="895"/>
      <c r="J106" s="895"/>
      <c r="K106" s="895"/>
      <c r="L106" s="895"/>
      <c r="M106" s="895"/>
      <c r="N106" s="895"/>
      <c r="O106" s="895"/>
      <c r="P106" s="895"/>
      <c r="Q106" s="895"/>
      <c r="R106" s="895"/>
      <c r="S106" s="895"/>
      <c r="T106" s="895"/>
      <c r="U106" s="895"/>
      <c r="V106" s="895"/>
      <c r="W106" s="895"/>
      <c r="X106" s="895"/>
      <c r="Y106" s="895"/>
      <c r="Z106" s="895"/>
      <c r="AA106" s="895"/>
      <c r="AB106" s="895"/>
      <c r="AC106" s="895"/>
      <c r="AD106" s="377"/>
      <c r="AE106" s="776"/>
      <c r="AF106" s="777"/>
      <c r="AG106" s="777"/>
      <c r="AH106" s="777"/>
      <c r="AI106" s="777"/>
      <c r="AJ106" s="778"/>
      <c r="AK106" s="899"/>
      <c r="AL106" s="900"/>
      <c r="AM106" s="901"/>
      <c r="AN106" s="141"/>
      <c r="AO106" s="170"/>
    </row>
    <row r="107" spans="2:42" ht="12" customHeight="1" thickBot="1" x14ac:dyDescent="0.3">
      <c r="B107" s="135"/>
      <c r="C107" s="135"/>
      <c r="D107" s="135"/>
      <c r="E107" s="135"/>
      <c r="F107" s="135"/>
      <c r="G107" s="135"/>
      <c r="H107" s="135"/>
      <c r="I107" s="135"/>
      <c r="J107" s="174"/>
      <c r="K107" s="174"/>
      <c r="L107" s="174"/>
      <c r="M107" s="174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41"/>
      <c r="AO107" s="171"/>
    </row>
    <row r="108" spans="2:42" ht="12" customHeight="1" thickBot="1" x14ac:dyDescent="0.3">
      <c r="B108" s="873" t="s">
        <v>27</v>
      </c>
      <c r="C108" s="874"/>
      <c r="D108" s="874"/>
      <c r="E108" s="875"/>
      <c r="F108" s="848" t="s">
        <v>26</v>
      </c>
      <c r="G108" s="850"/>
      <c r="H108" s="848" t="s">
        <v>44</v>
      </c>
      <c r="I108" s="849"/>
      <c r="J108" s="849"/>
      <c r="K108" s="849"/>
      <c r="L108" s="849"/>
      <c r="M108" s="849"/>
      <c r="N108" s="849"/>
      <c r="O108" s="849"/>
      <c r="P108" s="849"/>
      <c r="Q108" s="849"/>
      <c r="R108" s="849"/>
      <c r="S108" s="850"/>
      <c r="T108" s="848" t="s">
        <v>25</v>
      </c>
      <c r="U108" s="849"/>
      <c r="V108" s="849"/>
      <c r="W108" s="849"/>
      <c r="X108" s="849"/>
      <c r="Y108" s="849"/>
      <c r="Z108" s="849"/>
      <c r="AA108" s="849"/>
      <c r="AB108" s="849"/>
      <c r="AC108" s="849"/>
      <c r="AD108" s="849"/>
      <c r="AE108" s="850"/>
      <c r="AF108" s="879" t="s">
        <v>24</v>
      </c>
      <c r="AG108" s="880"/>
      <c r="AH108" s="881"/>
      <c r="AI108" s="879" t="s">
        <v>24</v>
      </c>
      <c r="AJ108" s="881"/>
      <c r="AK108" s="848" t="s">
        <v>23</v>
      </c>
      <c r="AL108" s="849"/>
      <c r="AM108" s="850"/>
      <c r="AN108" s="141"/>
      <c r="AO108" s="171"/>
    </row>
    <row r="109" spans="2:42" ht="12" customHeight="1" thickBot="1" x14ac:dyDescent="0.3">
      <c r="B109" s="1" t="s">
        <v>13</v>
      </c>
      <c r="C109" s="2" t="s">
        <v>22</v>
      </c>
      <c r="D109" s="3" t="s">
        <v>22</v>
      </c>
      <c r="E109" s="2" t="s">
        <v>21</v>
      </c>
      <c r="F109" s="907" t="s">
        <v>20</v>
      </c>
      <c r="G109" s="908"/>
      <c r="H109" s="876"/>
      <c r="I109" s="877"/>
      <c r="J109" s="877"/>
      <c r="K109" s="877"/>
      <c r="L109" s="877"/>
      <c r="M109" s="877"/>
      <c r="N109" s="877"/>
      <c r="O109" s="877"/>
      <c r="P109" s="877"/>
      <c r="Q109" s="877"/>
      <c r="R109" s="877"/>
      <c r="S109" s="878"/>
      <c r="T109" s="876"/>
      <c r="U109" s="877"/>
      <c r="V109" s="877"/>
      <c r="W109" s="877"/>
      <c r="X109" s="877"/>
      <c r="Y109" s="877"/>
      <c r="Z109" s="877"/>
      <c r="AA109" s="877"/>
      <c r="AB109" s="877"/>
      <c r="AC109" s="877"/>
      <c r="AD109" s="877"/>
      <c r="AE109" s="878"/>
      <c r="AF109" s="876" t="s">
        <v>19</v>
      </c>
      <c r="AG109" s="877"/>
      <c r="AH109" s="878"/>
      <c r="AI109" s="876" t="s">
        <v>18</v>
      </c>
      <c r="AJ109" s="878"/>
      <c r="AK109" s="876" t="s">
        <v>17</v>
      </c>
      <c r="AL109" s="877"/>
      <c r="AM109" s="878"/>
      <c r="AN109" s="141"/>
      <c r="AO109" s="846" t="s">
        <v>130</v>
      </c>
      <c r="AP109" s="846" t="s">
        <v>131</v>
      </c>
    </row>
    <row r="110" spans="2:42" ht="12" customHeight="1" thickBot="1" x14ac:dyDescent="0.3">
      <c r="B110" s="4">
        <v>2020</v>
      </c>
      <c r="C110" s="5" t="s">
        <v>16</v>
      </c>
      <c r="D110" s="5" t="s">
        <v>15</v>
      </c>
      <c r="E110" s="30" t="s">
        <v>14</v>
      </c>
      <c r="F110" s="6" t="s">
        <v>14</v>
      </c>
      <c r="G110" s="7" t="s">
        <v>13</v>
      </c>
      <c r="H110" s="868" t="s">
        <v>34</v>
      </c>
      <c r="I110" s="869"/>
      <c r="J110" s="870" t="s">
        <v>43</v>
      </c>
      <c r="K110" s="871"/>
      <c r="L110" s="870" t="s">
        <v>42</v>
      </c>
      <c r="M110" s="871"/>
      <c r="N110" s="872" t="s">
        <v>33</v>
      </c>
      <c r="O110" s="869"/>
      <c r="P110" s="872" t="s">
        <v>12</v>
      </c>
      <c r="Q110" s="869"/>
      <c r="R110" s="872" t="s">
        <v>11</v>
      </c>
      <c r="S110" s="905"/>
      <c r="T110" s="868" t="s">
        <v>35</v>
      </c>
      <c r="U110" s="906"/>
      <c r="V110" s="906"/>
      <c r="W110" s="905"/>
      <c r="X110" s="868" t="s">
        <v>10</v>
      </c>
      <c r="Y110" s="906"/>
      <c r="Z110" s="906"/>
      <c r="AA110" s="905"/>
      <c r="AB110" s="38" t="s">
        <v>38</v>
      </c>
      <c r="AC110" s="37" t="s">
        <v>36</v>
      </c>
      <c r="AD110" s="373" t="s">
        <v>41</v>
      </c>
      <c r="AE110" s="136" t="s">
        <v>9</v>
      </c>
      <c r="AF110" s="8" t="s">
        <v>37</v>
      </c>
      <c r="AG110" s="9" t="s">
        <v>8</v>
      </c>
      <c r="AH110" s="10" t="s">
        <v>7</v>
      </c>
      <c r="AI110" s="6" t="s">
        <v>8</v>
      </c>
      <c r="AJ110" s="7" t="s">
        <v>7</v>
      </c>
      <c r="AK110" s="6" t="s">
        <v>8</v>
      </c>
      <c r="AL110" s="11" t="s">
        <v>7</v>
      </c>
      <c r="AM110" s="7" t="s">
        <v>6</v>
      </c>
      <c r="AN110" s="141"/>
      <c r="AO110" s="847"/>
      <c r="AP110" s="847"/>
    </row>
    <row r="111" spans="2:42" s="307" customFormat="1" ht="12" customHeight="1" x14ac:dyDescent="0.25">
      <c r="B111" s="294">
        <v>44210</v>
      </c>
      <c r="C111" s="295">
        <v>6.0416666666666667E-2</v>
      </c>
      <c r="D111" s="295">
        <v>0.12916666666666668</v>
      </c>
      <c r="E111" s="296">
        <v>5</v>
      </c>
      <c r="F111" s="296">
        <v>13618</v>
      </c>
      <c r="G111" s="294">
        <v>44210</v>
      </c>
      <c r="H111" s="856" t="s">
        <v>195</v>
      </c>
      <c r="I111" s="857"/>
      <c r="J111" s="858"/>
      <c r="K111" s="859"/>
      <c r="L111" s="858"/>
      <c r="M111" s="859"/>
      <c r="N111" s="856"/>
      <c r="O111" s="857"/>
      <c r="P111" s="860" t="s">
        <v>398</v>
      </c>
      <c r="Q111" s="861"/>
      <c r="R111" s="862" t="s">
        <v>399</v>
      </c>
      <c r="S111" s="863"/>
      <c r="T111" s="864" t="s">
        <v>415</v>
      </c>
      <c r="U111" s="865"/>
      <c r="V111" s="865"/>
      <c r="W111" s="866"/>
      <c r="X111" s="864" t="s">
        <v>415</v>
      </c>
      <c r="Y111" s="865"/>
      <c r="Z111" s="865"/>
      <c r="AA111" s="866"/>
      <c r="AB111" s="297"/>
      <c r="AC111" s="298"/>
      <c r="AD111" s="401">
        <v>49</v>
      </c>
      <c r="AE111" s="262" t="s">
        <v>52</v>
      </c>
      <c r="AF111" s="297"/>
      <c r="AG111" s="152">
        <v>2644</v>
      </c>
      <c r="AH111" s="328">
        <f t="shared" ref="AH111:AH112" si="4">+AG111/1000</f>
        <v>2.6440000000000001</v>
      </c>
      <c r="AI111" s="836">
        <v>10790</v>
      </c>
      <c r="AJ111" s="838">
        <f>+AI111/1000</f>
        <v>10.79</v>
      </c>
      <c r="AK111" s="840">
        <f>+AI111-AG112-AG111</f>
        <v>-192</v>
      </c>
      <c r="AL111" s="842">
        <f>+AK111/1000</f>
        <v>-0.192</v>
      </c>
      <c r="AM111" s="844">
        <f>+AK111/SUM(AG111:AG112)</f>
        <v>-1.7483154252413039E-2</v>
      </c>
      <c r="AN111" s="333"/>
      <c r="AO111" s="306">
        <v>72.11</v>
      </c>
      <c r="AP111" s="306">
        <v>2.95</v>
      </c>
    </row>
    <row r="112" spans="2:42" s="307" customFormat="1" ht="12" customHeight="1" x14ac:dyDescent="0.25">
      <c r="B112" s="294">
        <v>44210</v>
      </c>
      <c r="C112" s="295">
        <v>6.0416666666666667E-2</v>
      </c>
      <c r="D112" s="295">
        <v>0.12916666666666668</v>
      </c>
      <c r="E112" s="296">
        <v>5</v>
      </c>
      <c r="F112" s="296">
        <v>13619</v>
      </c>
      <c r="G112" s="294">
        <v>44210</v>
      </c>
      <c r="H112" s="856" t="s">
        <v>195</v>
      </c>
      <c r="I112" s="857"/>
      <c r="J112" s="858"/>
      <c r="K112" s="859"/>
      <c r="L112" s="858"/>
      <c r="M112" s="859"/>
      <c r="N112" s="856"/>
      <c r="O112" s="857"/>
      <c r="P112" s="860" t="s">
        <v>398</v>
      </c>
      <c r="Q112" s="861"/>
      <c r="R112" s="862" t="s">
        <v>399</v>
      </c>
      <c r="S112" s="863"/>
      <c r="T112" s="942" t="s">
        <v>208</v>
      </c>
      <c r="U112" s="943"/>
      <c r="V112" s="943"/>
      <c r="W112" s="944"/>
      <c r="X112" s="942" t="s">
        <v>208</v>
      </c>
      <c r="Y112" s="943"/>
      <c r="Z112" s="943"/>
      <c r="AA112" s="944"/>
      <c r="AB112" s="297"/>
      <c r="AC112" s="298"/>
      <c r="AD112" s="401">
        <v>52</v>
      </c>
      <c r="AE112" s="262" t="s">
        <v>52</v>
      </c>
      <c r="AF112" s="297"/>
      <c r="AG112" s="152">
        <v>8338</v>
      </c>
      <c r="AH112" s="328">
        <f t="shared" si="4"/>
        <v>8.3379999999999992</v>
      </c>
      <c r="AI112" s="837"/>
      <c r="AJ112" s="839"/>
      <c r="AK112" s="841"/>
      <c r="AL112" s="843"/>
      <c r="AM112" s="845"/>
      <c r="AN112" s="333"/>
      <c r="AO112" s="306">
        <v>76.510000000000005</v>
      </c>
      <c r="AP112" s="306">
        <v>2.89</v>
      </c>
    </row>
    <row r="113" spans="2:42" ht="12" customHeight="1" thickBot="1" x14ac:dyDescent="0.3">
      <c r="B113" s="24"/>
      <c r="C113" s="146"/>
      <c r="D113" s="146"/>
      <c r="E113" s="27"/>
      <c r="F113" s="36"/>
      <c r="G113" s="31"/>
      <c r="H113" s="909"/>
      <c r="I113" s="910"/>
      <c r="J113" s="911"/>
      <c r="K113" s="912"/>
      <c r="L113" s="911"/>
      <c r="M113" s="912"/>
      <c r="N113" s="913"/>
      <c r="O113" s="910"/>
      <c r="P113" s="913"/>
      <c r="Q113" s="910"/>
      <c r="R113" s="914"/>
      <c r="S113" s="915"/>
      <c r="T113" s="916"/>
      <c r="U113" s="917"/>
      <c r="V113" s="917"/>
      <c r="W113" s="915"/>
      <c r="X113" s="29"/>
      <c r="Y113" s="147"/>
      <c r="Z113" s="147"/>
      <c r="AA113" s="28"/>
      <c r="AB113" s="36"/>
      <c r="AC113" s="148"/>
      <c r="AD113" s="147"/>
      <c r="AE113" s="28"/>
      <c r="AF113" s="29"/>
      <c r="AG113" s="149"/>
      <c r="AH113" s="153"/>
      <c r="AI113" s="150"/>
      <c r="AJ113" s="154"/>
      <c r="AK113" s="155"/>
      <c r="AL113" s="156"/>
      <c r="AM113" s="157"/>
    </row>
    <row r="114" spans="2:42" ht="12" customHeight="1" x14ac:dyDescent="0.25">
      <c r="B114" s="151"/>
      <c r="C114" s="151"/>
      <c r="D114" s="151"/>
      <c r="E114" s="151"/>
      <c r="F114" s="151"/>
      <c r="G114" s="151"/>
      <c r="H114" s="151"/>
      <c r="I114" s="151"/>
      <c r="J114" s="174"/>
      <c r="K114" s="174"/>
      <c r="L114" s="174"/>
      <c r="M114" s="174"/>
      <c r="N114" s="151"/>
      <c r="O114" s="151"/>
      <c r="P114" s="135"/>
      <c r="Q114" s="135"/>
      <c r="R114" s="918" t="s">
        <v>5</v>
      </c>
      <c r="S114" s="919"/>
      <c r="T114" s="919"/>
      <c r="U114" s="919"/>
      <c r="V114" s="919"/>
      <c r="W114" s="919"/>
      <c r="X114" s="919"/>
      <c r="Y114" s="919"/>
      <c r="Z114" s="919"/>
      <c r="AA114" s="919"/>
      <c r="AB114" s="919"/>
      <c r="AC114" s="919"/>
      <c r="AD114" s="919"/>
      <c r="AE114" s="919"/>
      <c r="AF114" s="374"/>
      <c r="AG114" s="932" t="s">
        <v>4</v>
      </c>
      <c r="AH114" s="933"/>
      <c r="AI114" s="932" t="s">
        <v>3</v>
      </c>
      <c r="AJ114" s="933"/>
      <c r="AK114" s="932" t="s">
        <v>2</v>
      </c>
      <c r="AL114" s="934"/>
      <c r="AM114" s="935"/>
    </row>
    <row r="115" spans="2:42" x14ac:dyDescent="0.25">
      <c r="B115" s="151"/>
      <c r="C115" s="151"/>
      <c r="D115" s="151"/>
      <c r="E115" s="151"/>
      <c r="F115" s="151"/>
      <c r="G115" s="151"/>
      <c r="H115" s="151"/>
      <c r="I115" s="151"/>
      <c r="J115" s="174"/>
      <c r="K115" s="174"/>
      <c r="L115" s="174"/>
      <c r="M115" s="174"/>
      <c r="N115" s="151"/>
      <c r="O115" s="151"/>
      <c r="P115" s="135"/>
      <c r="Q115" s="135"/>
      <c r="R115" s="930"/>
      <c r="S115" s="931"/>
      <c r="T115" s="931"/>
      <c r="U115" s="931"/>
      <c r="V115" s="931"/>
      <c r="W115" s="931"/>
      <c r="X115" s="931"/>
      <c r="Y115" s="931"/>
      <c r="Z115" s="931"/>
      <c r="AA115" s="931"/>
      <c r="AB115" s="931"/>
      <c r="AC115" s="931"/>
      <c r="AD115" s="931"/>
      <c r="AE115" s="931"/>
      <c r="AF115" s="374"/>
      <c r="AG115" s="936" t="s">
        <v>1</v>
      </c>
      <c r="AH115" s="938">
        <f>+SUM(AH111:AH113)</f>
        <v>10.981999999999999</v>
      </c>
      <c r="AI115" s="936" t="s">
        <v>1</v>
      </c>
      <c r="AJ115" s="938">
        <f>+SUM(AJ111:AJ113)</f>
        <v>10.79</v>
      </c>
      <c r="AK115" s="936" t="s">
        <v>1</v>
      </c>
      <c r="AL115" s="940">
        <f>+AJ115-AH115</f>
        <v>-0.19200000000000017</v>
      </c>
      <c r="AM115" s="851">
        <f>+AL115/AH115</f>
        <v>-1.7483154252413056E-2</v>
      </c>
    </row>
    <row r="116" spans="2:42" ht="17.25" thickBot="1" x14ac:dyDescent="0.3">
      <c r="B116" s="151"/>
      <c r="C116" s="151"/>
      <c r="D116" s="151"/>
      <c r="E116" s="151"/>
      <c r="F116" s="151"/>
      <c r="G116" s="151"/>
      <c r="H116" s="151"/>
      <c r="I116" s="151"/>
      <c r="J116" s="174"/>
      <c r="K116" s="174"/>
      <c r="L116" s="174"/>
      <c r="M116" s="174"/>
      <c r="N116" s="151"/>
      <c r="O116" s="151"/>
      <c r="P116" s="135"/>
      <c r="Q116" s="135"/>
      <c r="R116" s="921"/>
      <c r="S116" s="922"/>
      <c r="T116" s="922"/>
      <c r="U116" s="922"/>
      <c r="V116" s="922"/>
      <c r="W116" s="922"/>
      <c r="X116" s="922"/>
      <c r="Y116" s="922"/>
      <c r="Z116" s="922"/>
      <c r="AA116" s="922"/>
      <c r="AB116" s="922"/>
      <c r="AC116" s="922"/>
      <c r="AD116" s="922"/>
      <c r="AE116" s="922"/>
      <c r="AF116" s="375"/>
      <c r="AG116" s="937"/>
      <c r="AH116" s="939"/>
      <c r="AI116" s="937"/>
      <c r="AJ116" s="939"/>
      <c r="AK116" s="937"/>
      <c r="AL116" s="941"/>
      <c r="AM116" s="852"/>
    </row>
    <row r="117" spans="2:42" ht="17.25" thickBot="1" x14ac:dyDescent="0.3"/>
    <row r="118" spans="2:42" x14ac:dyDescent="0.25">
      <c r="R118" s="918" t="s">
        <v>0</v>
      </c>
      <c r="S118" s="919"/>
      <c r="T118" s="919"/>
      <c r="U118" s="919"/>
      <c r="V118" s="919"/>
      <c r="W118" s="919"/>
      <c r="X118" s="919"/>
      <c r="Y118" s="919"/>
      <c r="Z118" s="919"/>
      <c r="AA118" s="919"/>
      <c r="AB118" s="919"/>
      <c r="AC118" s="919"/>
      <c r="AD118" s="919"/>
      <c r="AE118" s="920"/>
      <c r="AF118" s="18"/>
      <c r="AG118" s="924">
        <f>+AH115+AG101</f>
        <v>91.17</v>
      </c>
      <c r="AH118" s="925"/>
      <c r="AI118" s="924">
        <f>+AJ115+AI101</f>
        <v>90.735000000000014</v>
      </c>
      <c r="AJ118" s="925"/>
      <c r="AK118" s="928">
        <f>+AI118-AG118</f>
        <v>-0.43499999999998806</v>
      </c>
      <c r="AL118" s="925"/>
      <c r="AM118" s="945">
        <f>+AK118/AG118</f>
        <v>-4.7713063507731496E-3</v>
      </c>
    </row>
    <row r="119" spans="2:42" ht="17.25" thickBot="1" x14ac:dyDescent="0.3">
      <c r="R119" s="921"/>
      <c r="S119" s="922"/>
      <c r="T119" s="922"/>
      <c r="U119" s="922"/>
      <c r="V119" s="922"/>
      <c r="W119" s="922"/>
      <c r="X119" s="922"/>
      <c r="Y119" s="922"/>
      <c r="Z119" s="922"/>
      <c r="AA119" s="922"/>
      <c r="AB119" s="922"/>
      <c r="AC119" s="922"/>
      <c r="AD119" s="922"/>
      <c r="AE119" s="923"/>
      <c r="AF119" s="19"/>
      <c r="AG119" s="926"/>
      <c r="AH119" s="927"/>
      <c r="AI119" s="926"/>
      <c r="AJ119" s="927"/>
      <c r="AK119" s="929"/>
      <c r="AL119" s="927"/>
      <c r="AM119" s="946"/>
    </row>
    <row r="120" spans="2:42" ht="17.25" thickBot="1" x14ac:dyDescent="0.3"/>
    <row r="121" spans="2:42" ht="12" customHeight="1" x14ac:dyDescent="0.25">
      <c r="B121" s="882" t="s">
        <v>31</v>
      </c>
      <c r="C121" s="883"/>
      <c r="D121" s="883"/>
      <c r="E121" s="883"/>
      <c r="F121" s="883"/>
      <c r="G121" s="884"/>
      <c r="H121" s="888" t="s">
        <v>30</v>
      </c>
      <c r="I121" s="765"/>
      <c r="J121" s="765"/>
      <c r="K121" s="765"/>
      <c r="L121" s="765"/>
      <c r="M121" s="765"/>
      <c r="N121" s="765"/>
      <c r="O121" s="765"/>
      <c r="P121" s="765"/>
      <c r="Q121" s="765"/>
      <c r="R121" s="765"/>
      <c r="S121" s="765"/>
      <c r="T121" s="765"/>
      <c r="U121" s="765"/>
      <c r="V121" s="765"/>
      <c r="W121" s="765"/>
      <c r="X121" s="765"/>
      <c r="Y121" s="765"/>
      <c r="Z121" s="765"/>
      <c r="AA121" s="765"/>
      <c r="AB121" s="765"/>
      <c r="AC121" s="765"/>
      <c r="AD121" s="371"/>
      <c r="AE121" s="764" t="s">
        <v>29</v>
      </c>
      <c r="AF121" s="765"/>
      <c r="AG121" s="765"/>
      <c r="AH121" s="765"/>
      <c r="AI121" s="765"/>
      <c r="AJ121" s="766"/>
      <c r="AK121" s="889" t="s">
        <v>39</v>
      </c>
      <c r="AL121" s="890"/>
      <c r="AM121" s="891"/>
      <c r="AN121" s="22"/>
      <c r="AO121" s="168" t="s">
        <v>46</v>
      </c>
    </row>
    <row r="122" spans="2:42" ht="12" customHeight="1" thickBot="1" x14ac:dyDescent="0.3">
      <c r="B122" s="885"/>
      <c r="C122" s="886"/>
      <c r="D122" s="886"/>
      <c r="E122" s="886"/>
      <c r="F122" s="886"/>
      <c r="G122" s="887"/>
      <c r="H122" s="892" t="s">
        <v>25</v>
      </c>
      <c r="I122" s="893"/>
      <c r="J122" s="893"/>
      <c r="K122" s="893"/>
      <c r="L122" s="893"/>
      <c r="M122" s="893"/>
      <c r="N122" s="893"/>
      <c r="O122" s="893"/>
      <c r="P122" s="893"/>
      <c r="Q122" s="893"/>
      <c r="R122" s="893"/>
      <c r="S122" s="893"/>
      <c r="T122" s="893"/>
      <c r="U122" s="893"/>
      <c r="V122" s="893"/>
      <c r="W122" s="893"/>
      <c r="X122" s="893"/>
      <c r="Y122" s="893"/>
      <c r="Z122" s="893"/>
      <c r="AA122" s="893"/>
      <c r="AB122" s="893"/>
      <c r="AC122" s="893"/>
      <c r="AD122" s="376"/>
      <c r="AE122" s="773">
        <v>44210</v>
      </c>
      <c r="AF122" s="774"/>
      <c r="AG122" s="774"/>
      <c r="AH122" s="774"/>
      <c r="AI122" s="774"/>
      <c r="AJ122" s="775"/>
      <c r="AK122" s="896" t="s">
        <v>40</v>
      </c>
      <c r="AL122" s="897"/>
      <c r="AM122" s="898"/>
      <c r="AN122" s="23"/>
      <c r="AO122" s="169" t="s">
        <v>47</v>
      </c>
    </row>
    <row r="123" spans="2:42" ht="12" customHeight="1" thickBot="1" x14ac:dyDescent="0.3">
      <c r="B123" s="902" t="s">
        <v>28</v>
      </c>
      <c r="C123" s="903"/>
      <c r="D123" s="903"/>
      <c r="E123" s="903"/>
      <c r="F123" s="903"/>
      <c r="G123" s="904"/>
      <c r="H123" s="894"/>
      <c r="I123" s="895"/>
      <c r="J123" s="895"/>
      <c r="K123" s="895"/>
      <c r="L123" s="895"/>
      <c r="M123" s="895"/>
      <c r="N123" s="895"/>
      <c r="O123" s="895"/>
      <c r="P123" s="895"/>
      <c r="Q123" s="895"/>
      <c r="R123" s="895"/>
      <c r="S123" s="895"/>
      <c r="T123" s="895"/>
      <c r="U123" s="895"/>
      <c r="V123" s="895"/>
      <c r="W123" s="895"/>
      <c r="X123" s="895"/>
      <c r="Y123" s="895"/>
      <c r="Z123" s="895"/>
      <c r="AA123" s="895"/>
      <c r="AB123" s="895"/>
      <c r="AC123" s="895"/>
      <c r="AD123" s="377"/>
      <c r="AE123" s="776"/>
      <c r="AF123" s="777"/>
      <c r="AG123" s="777"/>
      <c r="AH123" s="777"/>
      <c r="AI123" s="777"/>
      <c r="AJ123" s="778"/>
      <c r="AK123" s="899"/>
      <c r="AL123" s="900"/>
      <c r="AM123" s="901"/>
      <c r="AN123" s="141"/>
      <c r="AO123" s="170"/>
    </row>
    <row r="124" spans="2:42" ht="12" customHeight="1" thickBot="1" x14ac:dyDescent="0.3">
      <c r="B124" s="135"/>
      <c r="C124" s="135"/>
      <c r="D124" s="135"/>
      <c r="E124" s="135"/>
      <c r="F124" s="135"/>
      <c r="G124" s="135"/>
      <c r="H124" s="135"/>
      <c r="I124" s="135"/>
      <c r="J124" s="174"/>
      <c r="K124" s="174"/>
      <c r="L124" s="174"/>
      <c r="M124" s="174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41"/>
      <c r="AO124" s="171"/>
    </row>
    <row r="125" spans="2:42" ht="12" customHeight="1" thickBot="1" x14ac:dyDescent="0.3">
      <c r="B125" s="873" t="s">
        <v>27</v>
      </c>
      <c r="C125" s="874"/>
      <c r="D125" s="874"/>
      <c r="E125" s="875"/>
      <c r="F125" s="848" t="s">
        <v>26</v>
      </c>
      <c r="G125" s="850"/>
      <c r="H125" s="848" t="s">
        <v>44</v>
      </c>
      <c r="I125" s="849"/>
      <c r="J125" s="849"/>
      <c r="K125" s="849"/>
      <c r="L125" s="849"/>
      <c r="M125" s="849"/>
      <c r="N125" s="849"/>
      <c r="O125" s="849"/>
      <c r="P125" s="849"/>
      <c r="Q125" s="849"/>
      <c r="R125" s="849"/>
      <c r="S125" s="850"/>
      <c r="T125" s="848" t="s">
        <v>25</v>
      </c>
      <c r="U125" s="849"/>
      <c r="V125" s="849"/>
      <c r="W125" s="849"/>
      <c r="X125" s="849"/>
      <c r="Y125" s="849"/>
      <c r="Z125" s="849"/>
      <c r="AA125" s="849"/>
      <c r="AB125" s="849"/>
      <c r="AC125" s="849"/>
      <c r="AD125" s="849"/>
      <c r="AE125" s="850"/>
      <c r="AF125" s="879" t="s">
        <v>24</v>
      </c>
      <c r="AG125" s="880"/>
      <c r="AH125" s="881"/>
      <c r="AI125" s="879" t="s">
        <v>24</v>
      </c>
      <c r="AJ125" s="881"/>
      <c r="AK125" s="848" t="s">
        <v>23</v>
      </c>
      <c r="AL125" s="849"/>
      <c r="AM125" s="850"/>
      <c r="AN125" s="141"/>
      <c r="AO125" s="171"/>
    </row>
    <row r="126" spans="2:42" ht="12" customHeight="1" thickBot="1" x14ac:dyDescent="0.3">
      <c r="B126" s="1" t="s">
        <v>13</v>
      </c>
      <c r="C126" s="2" t="s">
        <v>22</v>
      </c>
      <c r="D126" s="3" t="s">
        <v>22</v>
      </c>
      <c r="E126" s="2" t="s">
        <v>21</v>
      </c>
      <c r="F126" s="907" t="s">
        <v>20</v>
      </c>
      <c r="G126" s="908"/>
      <c r="H126" s="876"/>
      <c r="I126" s="877"/>
      <c r="J126" s="877"/>
      <c r="K126" s="877"/>
      <c r="L126" s="877"/>
      <c r="M126" s="877"/>
      <c r="N126" s="877"/>
      <c r="O126" s="877"/>
      <c r="P126" s="877"/>
      <c r="Q126" s="877"/>
      <c r="R126" s="877"/>
      <c r="S126" s="878"/>
      <c r="T126" s="876"/>
      <c r="U126" s="877"/>
      <c r="V126" s="877"/>
      <c r="W126" s="877"/>
      <c r="X126" s="877"/>
      <c r="Y126" s="877"/>
      <c r="Z126" s="877"/>
      <c r="AA126" s="877"/>
      <c r="AB126" s="877"/>
      <c r="AC126" s="877"/>
      <c r="AD126" s="877"/>
      <c r="AE126" s="878"/>
      <c r="AF126" s="876" t="s">
        <v>19</v>
      </c>
      <c r="AG126" s="877"/>
      <c r="AH126" s="878"/>
      <c r="AI126" s="876" t="s">
        <v>18</v>
      </c>
      <c r="AJ126" s="878"/>
      <c r="AK126" s="876" t="s">
        <v>17</v>
      </c>
      <c r="AL126" s="877"/>
      <c r="AM126" s="878"/>
      <c r="AN126" s="141"/>
      <c r="AO126" s="846" t="s">
        <v>130</v>
      </c>
      <c r="AP126" s="846" t="s">
        <v>131</v>
      </c>
    </row>
    <row r="127" spans="2:42" ht="12" customHeight="1" thickBot="1" x14ac:dyDescent="0.3">
      <c r="B127" s="4">
        <v>2020</v>
      </c>
      <c r="C127" s="5" t="s">
        <v>16</v>
      </c>
      <c r="D127" s="5" t="s">
        <v>15</v>
      </c>
      <c r="E127" s="30" t="s">
        <v>14</v>
      </c>
      <c r="F127" s="6" t="s">
        <v>14</v>
      </c>
      <c r="G127" s="7" t="s">
        <v>13</v>
      </c>
      <c r="H127" s="868" t="s">
        <v>34</v>
      </c>
      <c r="I127" s="869"/>
      <c r="J127" s="870" t="s">
        <v>43</v>
      </c>
      <c r="K127" s="871"/>
      <c r="L127" s="870" t="s">
        <v>42</v>
      </c>
      <c r="M127" s="871"/>
      <c r="N127" s="872" t="s">
        <v>33</v>
      </c>
      <c r="O127" s="869"/>
      <c r="P127" s="872" t="s">
        <v>12</v>
      </c>
      <c r="Q127" s="869"/>
      <c r="R127" s="872" t="s">
        <v>11</v>
      </c>
      <c r="S127" s="905"/>
      <c r="T127" s="868" t="s">
        <v>35</v>
      </c>
      <c r="U127" s="906"/>
      <c r="V127" s="906"/>
      <c r="W127" s="905"/>
      <c r="X127" s="868" t="s">
        <v>10</v>
      </c>
      <c r="Y127" s="906"/>
      <c r="Z127" s="906"/>
      <c r="AA127" s="905"/>
      <c r="AB127" s="38" t="s">
        <v>38</v>
      </c>
      <c r="AC127" s="37" t="s">
        <v>36</v>
      </c>
      <c r="AD127" s="373" t="s">
        <v>41</v>
      </c>
      <c r="AE127" s="136" t="s">
        <v>9</v>
      </c>
      <c r="AF127" s="8" t="s">
        <v>37</v>
      </c>
      <c r="AG127" s="9" t="s">
        <v>8</v>
      </c>
      <c r="AH127" s="10" t="s">
        <v>7</v>
      </c>
      <c r="AI127" s="6" t="s">
        <v>8</v>
      </c>
      <c r="AJ127" s="7" t="s">
        <v>7</v>
      </c>
      <c r="AK127" s="6" t="s">
        <v>8</v>
      </c>
      <c r="AL127" s="11" t="s">
        <v>7</v>
      </c>
      <c r="AM127" s="7" t="s">
        <v>6</v>
      </c>
      <c r="AN127" s="141"/>
      <c r="AO127" s="847"/>
      <c r="AP127" s="847"/>
    </row>
    <row r="128" spans="2:42" s="307" customFormat="1" ht="12" customHeight="1" x14ac:dyDescent="0.25">
      <c r="B128" s="294">
        <v>44210</v>
      </c>
      <c r="C128" s="295">
        <v>0.90208333333333324</v>
      </c>
      <c r="D128" s="295">
        <v>0.99930555555555556</v>
      </c>
      <c r="E128" s="296">
        <v>5</v>
      </c>
      <c r="F128" s="296">
        <v>26343</v>
      </c>
      <c r="G128" s="294">
        <v>44210</v>
      </c>
      <c r="H128" s="856" t="s">
        <v>87</v>
      </c>
      <c r="I128" s="857"/>
      <c r="J128" s="858"/>
      <c r="K128" s="859"/>
      <c r="L128" s="858"/>
      <c r="M128" s="859"/>
      <c r="N128" s="856"/>
      <c r="O128" s="857"/>
      <c r="P128" s="860" t="s">
        <v>380</v>
      </c>
      <c r="Q128" s="861"/>
      <c r="R128" s="862" t="s">
        <v>118</v>
      </c>
      <c r="S128" s="863"/>
      <c r="T128" s="947" t="s">
        <v>423</v>
      </c>
      <c r="U128" s="948"/>
      <c r="V128" s="948"/>
      <c r="W128" s="949"/>
      <c r="X128" s="947" t="s">
        <v>423</v>
      </c>
      <c r="Y128" s="948"/>
      <c r="Z128" s="948"/>
      <c r="AA128" s="949"/>
      <c r="AB128" s="297"/>
      <c r="AC128" s="298"/>
      <c r="AD128" s="402">
        <v>59</v>
      </c>
      <c r="AE128" s="262" t="s">
        <v>52</v>
      </c>
      <c r="AF128" s="404"/>
      <c r="AG128" s="152">
        <v>8010</v>
      </c>
      <c r="AH128" s="406">
        <f>+AG128/1000</f>
        <v>8.01</v>
      </c>
      <c r="AI128" s="407">
        <v>8010</v>
      </c>
      <c r="AJ128" s="408">
        <f>+AI128/1000</f>
        <v>8.01</v>
      </c>
      <c r="AK128" s="409">
        <f>+AI128-AG128</f>
        <v>0</v>
      </c>
      <c r="AL128" s="408">
        <f>+AK128/1000</f>
        <v>0</v>
      </c>
      <c r="AM128" s="410">
        <f>+AK128/AG128</f>
        <v>0</v>
      </c>
      <c r="AN128" s="411"/>
      <c r="AO128" s="306">
        <v>76.81</v>
      </c>
      <c r="AP128" s="306">
        <v>3.21</v>
      </c>
    </row>
    <row r="129" spans="2:42" ht="12" customHeight="1" thickBot="1" x14ac:dyDescent="0.3">
      <c r="B129" s="24"/>
      <c r="C129" s="146"/>
      <c r="D129" s="146"/>
      <c r="E129" s="27"/>
      <c r="F129" s="36"/>
      <c r="G129" s="31"/>
      <c r="H129" s="909"/>
      <c r="I129" s="910"/>
      <c r="J129" s="911"/>
      <c r="K129" s="912"/>
      <c r="L129" s="911"/>
      <c r="M129" s="912"/>
      <c r="N129" s="913"/>
      <c r="O129" s="910"/>
      <c r="P129" s="913"/>
      <c r="Q129" s="910"/>
      <c r="R129" s="914"/>
      <c r="S129" s="915"/>
      <c r="T129" s="916"/>
      <c r="U129" s="917"/>
      <c r="V129" s="917"/>
      <c r="W129" s="915"/>
      <c r="X129" s="29"/>
      <c r="Y129" s="147"/>
      <c r="Z129" s="147"/>
      <c r="AA129" s="28"/>
      <c r="AB129" s="36"/>
      <c r="AC129" s="148"/>
      <c r="AD129" s="147"/>
      <c r="AE129" s="28"/>
      <c r="AF129" s="29"/>
      <c r="AG129" s="149"/>
      <c r="AH129" s="153"/>
      <c r="AI129" s="150"/>
      <c r="AJ129" s="154"/>
      <c r="AK129" s="155"/>
      <c r="AL129" s="156"/>
      <c r="AM129" s="157"/>
    </row>
    <row r="130" spans="2:42" ht="12" customHeight="1" x14ac:dyDescent="0.25">
      <c r="B130" s="151"/>
      <c r="C130" s="151"/>
      <c r="D130" s="151"/>
      <c r="E130" s="151"/>
      <c r="F130" s="151"/>
      <c r="G130" s="151"/>
      <c r="H130" s="151"/>
      <c r="I130" s="151"/>
      <c r="J130" s="174"/>
      <c r="K130" s="174"/>
      <c r="L130" s="174"/>
      <c r="M130" s="174"/>
      <c r="N130" s="151"/>
      <c r="O130" s="151"/>
      <c r="P130" s="135"/>
      <c r="Q130" s="135"/>
      <c r="R130" s="918" t="s">
        <v>5</v>
      </c>
      <c r="S130" s="919"/>
      <c r="T130" s="919"/>
      <c r="U130" s="919"/>
      <c r="V130" s="919"/>
      <c r="W130" s="919"/>
      <c r="X130" s="919"/>
      <c r="Y130" s="919"/>
      <c r="Z130" s="919"/>
      <c r="AA130" s="919"/>
      <c r="AB130" s="919"/>
      <c r="AC130" s="919"/>
      <c r="AD130" s="919"/>
      <c r="AE130" s="919"/>
      <c r="AF130" s="374"/>
      <c r="AG130" s="932" t="s">
        <v>4</v>
      </c>
      <c r="AH130" s="933"/>
      <c r="AI130" s="932" t="s">
        <v>3</v>
      </c>
      <c r="AJ130" s="933"/>
      <c r="AK130" s="932" t="s">
        <v>2</v>
      </c>
      <c r="AL130" s="934"/>
      <c r="AM130" s="935"/>
    </row>
    <row r="131" spans="2:42" x14ac:dyDescent="0.25">
      <c r="B131" s="151"/>
      <c r="C131" s="151"/>
      <c r="D131" s="151"/>
      <c r="E131" s="151"/>
      <c r="F131" s="151"/>
      <c r="G131" s="151"/>
      <c r="H131" s="151"/>
      <c r="I131" s="151"/>
      <c r="J131" s="174"/>
      <c r="K131" s="174"/>
      <c r="L131" s="174"/>
      <c r="M131" s="174"/>
      <c r="N131" s="151"/>
      <c r="O131" s="151"/>
      <c r="P131" s="135"/>
      <c r="Q131" s="135"/>
      <c r="R131" s="930"/>
      <c r="S131" s="931"/>
      <c r="T131" s="931"/>
      <c r="U131" s="931"/>
      <c r="V131" s="931"/>
      <c r="W131" s="931"/>
      <c r="X131" s="931"/>
      <c r="Y131" s="931"/>
      <c r="Z131" s="931"/>
      <c r="AA131" s="931"/>
      <c r="AB131" s="931"/>
      <c r="AC131" s="931"/>
      <c r="AD131" s="931"/>
      <c r="AE131" s="931"/>
      <c r="AF131" s="374"/>
      <c r="AG131" s="936" t="s">
        <v>1</v>
      </c>
      <c r="AH131" s="938">
        <f>+SUM(AH128:AH129)</f>
        <v>8.01</v>
      </c>
      <c r="AI131" s="936" t="s">
        <v>1</v>
      </c>
      <c r="AJ131" s="938">
        <f>+SUM(AJ128:AJ129)</f>
        <v>8.01</v>
      </c>
      <c r="AK131" s="936" t="s">
        <v>1</v>
      </c>
      <c r="AL131" s="940">
        <f>+AJ131-AH131</f>
        <v>0</v>
      </c>
      <c r="AM131" s="851">
        <f>+AL131/AH131</f>
        <v>0</v>
      </c>
    </row>
    <row r="132" spans="2:42" ht="17.25" thickBot="1" x14ac:dyDescent="0.3">
      <c r="B132" s="151"/>
      <c r="C132" s="151"/>
      <c r="D132" s="151"/>
      <c r="E132" s="151"/>
      <c r="F132" s="151"/>
      <c r="G132" s="151"/>
      <c r="H132" s="151"/>
      <c r="I132" s="151"/>
      <c r="J132" s="174"/>
      <c r="K132" s="174"/>
      <c r="L132" s="174"/>
      <c r="M132" s="174"/>
      <c r="N132" s="151"/>
      <c r="O132" s="151"/>
      <c r="P132" s="135"/>
      <c r="Q132" s="135"/>
      <c r="R132" s="921"/>
      <c r="S132" s="922"/>
      <c r="T132" s="922"/>
      <c r="U132" s="922"/>
      <c r="V132" s="922"/>
      <c r="W132" s="922"/>
      <c r="X132" s="922"/>
      <c r="Y132" s="922"/>
      <c r="Z132" s="922"/>
      <c r="AA132" s="922"/>
      <c r="AB132" s="922"/>
      <c r="AC132" s="922"/>
      <c r="AD132" s="922"/>
      <c r="AE132" s="922"/>
      <c r="AF132" s="375"/>
      <c r="AG132" s="937"/>
      <c r="AH132" s="939"/>
      <c r="AI132" s="937"/>
      <c r="AJ132" s="939"/>
      <c r="AK132" s="937"/>
      <c r="AL132" s="941"/>
      <c r="AM132" s="852"/>
    </row>
    <row r="133" spans="2:42" ht="17.25" thickBot="1" x14ac:dyDescent="0.3"/>
    <row r="134" spans="2:42" x14ac:dyDescent="0.25">
      <c r="R134" s="918" t="s">
        <v>0</v>
      </c>
      <c r="S134" s="919"/>
      <c r="T134" s="919"/>
      <c r="U134" s="919"/>
      <c r="V134" s="919"/>
      <c r="W134" s="919"/>
      <c r="X134" s="919"/>
      <c r="Y134" s="919"/>
      <c r="Z134" s="919"/>
      <c r="AA134" s="919"/>
      <c r="AB134" s="919"/>
      <c r="AC134" s="919"/>
      <c r="AD134" s="919"/>
      <c r="AE134" s="920"/>
      <c r="AF134" s="18"/>
      <c r="AG134" s="924">
        <f>+AH131+AG118</f>
        <v>99.18</v>
      </c>
      <c r="AH134" s="925"/>
      <c r="AI134" s="924">
        <f>+AJ131+AI118</f>
        <v>98.745000000000019</v>
      </c>
      <c r="AJ134" s="925"/>
      <c r="AK134" s="928">
        <f>+AI134-AG134</f>
        <v>-0.43499999999998806</v>
      </c>
      <c r="AL134" s="925"/>
      <c r="AM134" s="945">
        <f>+AK134/AG134</f>
        <v>-4.3859649122805809E-3</v>
      </c>
    </row>
    <row r="135" spans="2:42" ht="17.25" thickBot="1" x14ac:dyDescent="0.3">
      <c r="R135" s="921"/>
      <c r="S135" s="922"/>
      <c r="T135" s="922"/>
      <c r="U135" s="922"/>
      <c r="V135" s="922"/>
      <c r="W135" s="922"/>
      <c r="X135" s="922"/>
      <c r="Y135" s="922"/>
      <c r="Z135" s="922"/>
      <c r="AA135" s="922"/>
      <c r="AB135" s="922"/>
      <c r="AC135" s="922"/>
      <c r="AD135" s="922"/>
      <c r="AE135" s="923"/>
      <c r="AF135" s="19"/>
      <c r="AG135" s="926"/>
      <c r="AH135" s="927"/>
      <c r="AI135" s="926"/>
      <c r="AJ135" s="927"/>
      <c r="AK135" s="929"/>
      <c r="AL135" s="927"/>
      <c r="AM135" s="946"/>
    </row>
    <row r="136" spans="2:42" ht="17.25" thickBot="1" x14ac:dyDescent="0.3"/>
    <row r="137" spans="2:42" ht="12" customHeight="1" x14ac:dyDescent="0.25">
      <c r="B137" s="882" t="s">
        <v>31</v>
      </c>
      <c r="C137" s="883"/>
      <c r="D137" s="883"/>
      <c r="E137" s="883"/>
      <c r="F137" s="883"/>
      <c r="G137" s="884"/>
      <c r="H137" s="888" t="s">
        <v>30</v>
      </c>
      <c r="I137" s="765"/>
      <c r="J137" s="765"/>
      <c r="K137" s="765"/>
      <c r="L137" s="765"/>
      <c r="M137" s="765"/>
      <c r="N137" s="765"/>
      <c r="O137" s="765"/>
      <c r="P137" s="765"/>
      <c r="Q137" s="765"/>
      <c r="R137" s="765"/>
      <c r="S137" s="765"/>
      <c r="T137" s="765"/>
      <c r="U137" s="765"/>
      <c r="V137" s="765"/>
      <c r="W137" s="765"/>
      <c r="X137" s="765"/>
      <c r="Y137" s="765"/>
      <c r="Z137" s="765"/>
      <c r="AA137" s="765"/>
      <c r="AB137" s="765"/>
      <c r="AC137" s="765"/>
      <c r="AD137" s="371"/>
      <c r="AE137" s="764" t="s">
        <v>29</v>
      </c>
      <c r="AF137" s="765"/>
      <c r="AG137" s="765"/>
      <c r="AH137" s="765"/>
      <c r="AI137" s="765"/>
      <c r="AJ137" s="766"/>
      <c r="AK137" s="889" t="s">
        <v>39</v>
      </c>
      <c r="AL137" s="890"/>
      <c r="AM137" s="891"/>
      <c r="AN137" s="22"/>
      <c r="AO137" s="168" t="s">
        <v>46</v>
      </c>
    </row>
    <row r="138" spans="2:42" ht="12" customHeight="1" thickBot="1" x14ac:dyDescent="0.3">
      <c r="B138" s="885"/>
      <c r="C138" s="886"/>
      <c r="D138" s="886"/>
      <c r="E138" s="886"/>
      <c r="F138" s="886"/>
      <c r="G138" s="887"/>
      <c r="H138" s="892" t="s">
        <v>25</v>
      </c>
      <c r="I138" s="893"/>
      <c r="J138" s="893"/>
      <c r="K138" s="893"/>
      <c r="L138" s="893"/>
      <c r="M138" s="893"/>
      <c r="N138" s="893"/>
      <c r="O138" s="893"/>
      <c r="P138" s="893"/>
      <c r="Q138" s="893"/>
      <c r="R138" s="893"/>
      <c r="S138" s="893"/>
      <c r="T138" s="893"/>
      <c r="U138" s="893"/>
      <c r="V138" s="893"/>
      <c r="W138" s="893"/>
      <c r="X138" s="893"/>
      <c r="Y138" s="893"/>
      <c r="Z138" s="893"/>
      <c r="AA138" s="893"/>
      <c r="AB138" s="893"/>
      <c r="AC138" s="893"/>
      <c r="AD138" s="376"/>
      <c r="AE138" s="773">
        <v>44211</v>
      </c>
      <c r="AF138" s="774"/>
      <c r="AG138" s="774"/>
      <c r="AH138" s="774"/>
      <c r="AI138" s="774"/>
      <c r="AJ138" s="775"/>
      <c r="AK138" s="896" t="s">
        <v>40</v>
      </c>
      <c r="AL138" s="897"/>
      <c r="AM138" s="898"/>
      <c r="AN138" s="23"/>
      <c r="AO138" s="169" t="s">
        <v>47</v>
      </c>
    </row>
    <row r="139" spans="2:42" ht="12" customHeight="1" thickBot="1" x14ac:dyDescent="0.3">
      <c r="B139" s="902" t="s">
        <v>28</v>
      </c>
      <c r="C139" s="903"/>
      <c r="D139" s="903"/>
      <c r="E139" s="903"/>
      <c r="F139" s="903"/>
      <c r="G139" s="904"/>
      <c r="H139" s="894"/>
      <c r="I139" s="895"/>
      <c r="J139" s="895"/>
      <c r="K139" s="895"/>
      <c r="L139" s="895"/>
      <c r="M139" s="895"/>
      <c r="N139" s="895"/>
      <c r="O139" s="895"/>
      <c r="P139" s="895"/>
      <c r="Q139" s="895"/>
      <c r="R139" s="895"/>
      <c r="S139" s="895"/>
      <c r="T139" s="895"/>
      <c r="U139" s="895"/>
      <c r="V139" s="895"/>
      <c r="W139" s="895"/>
      <c r="X139" s="895"/>
      <c r="Y139" s="895"/>
      <c r="Z139" s="895"/>
      <c r="AA139" s="895"/>
      <c r="AB139" s="895"/>
      <c r="AC139" s="895"/>
      <c r="AD139" s="377"/>
      <c r="AE139" s="776"/>
      <c r="AF139" s="777"/>
      <c r="AG139" s="777"/>
      <c r="AH139" s="777"/>
      <c r="AI139" s="777"/>
      <c r="AJ139" s="778"/>
      <c r="AK139" s="899"/>
      <c r="AL139" s="900"/>
      <c r="AM139" s="901"/>
      <c r="AN139" s="141"/>
      <c r="AO139" s="170"/>
    </row>
    <row r="140" spans="2:42" ht="12" customHeight="1" thickBot="1" x14ac:dyDescent="0.3">
      <c r="B140" s="135"/>
      <c r="C140" s="135"/>
      <c r="D140" s="135"/>
      <c r="E140" s="135"/>
      <c r="F140" s="135"/>
      <c r="G140" s="135"/>
      <c r="H140" s="135"/>
      <c r="I140" s="135"/>
      <c r="J140" s="174"/>
      <c r="K140" s="174"/>
      <c r="L140" s="174"/>
      <c r="M140" s="174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41"/>
      <c r="AO140" s="171"/>
    </row>
    <row r="141" spans="2:42" ht="12" customHeight="1" thickBot="1" x14ac:dyDescent="0.3">
      <c r="B141" s="873" t="s">
        <v>27</v>
      </c>
      <c r="C141" s="874"/>
      <c r="D141" s="874"/>
      <c r="E141" s="875"/>
      <c r="F141" s="848" t="s">
        <v>26</v>
      </c>
      <c r="G141" s="850"/>
      <c r="H141" s="848" t="s">
        <v>44</v>
      </c>
      <c r="I141" s="849"/>
      <c r="J141" s="849"/>
      <c r="K141" s="849"/>
      <c r="L141" s="849"/>
      <c r="M141" s="849"/>
      <c r="N141" s="849"/>
      <c r="O141" s="849"/>
      <c r="P141" s="849"/>
      <c r="Q141" s="849"/>
      <c r="R141" s="849"/>
      <c r="S141" s="850"/>
      <c r="T141" s="848" t="s">
        <v>25</v>
      </c>
      <c r="U141" s="849"/>
      <c r="V141" s="849"/>
      <c r="W141" s="849"/>
      <c r="X141" s="849"/>
      <c r="Y141" s="849"/>
      <c r="Z141" s="849"/>
      <c r="AA141" s="849"/>
      <c r="AB141" s="849"/>
      <c r="AC141" s="849"/>
      <c r="AD141" s="849"/>
      <c r="AE141" s="850"/>
      <c r="AF141" s="879" t="s">
        <v>24</v>
      </c>
      <c r="AG141" s="880"/>
      <c r="AH141" s="881"/>
      <c r="AI141" s="879" t="s">
        <v>24</v>
      </c>
      <c r="AJ141" s="881"/>
      <c r="AK141" s="848" t="s">
        <v>23</v>
      </c>
      <c r="AL141" s="849"/>
      <c r="AM141" s="850"/>
      <c r="AN141" s="141"/>
      <c r="AO141" s="171"/>
    </row>
    <row r="142" spans="2:42" ht="12" customHeight="1" thickBot="1" x14ac:dyDescent="0.3">
      <c r="B142" s="1" t="s">
        <v>13</v>
      </c>
      <c r="C142" s="2" t="s">
        <v>22</v>
      </c>
      <c r="D142" s="3" t="s">
        <v>22</v>
      </c>
      <c r="E142" s="2" t="s">
        <v>21</v>
      </c>
      <c r="F142" s="907" t="s">
        <v>20</v>
      </c>
      <c r="G142" s="908"/>
      <c r="H142" s="876"/>
      <c r="I142" s="877"/>
      <c r="J142" s="877"/>
      <c r="K142" s="877"/>
      <c r="L142" s="877"/>
      <c r="M142" s="877"/>
      <c r="N142" s="877"/>
      <c r="O142" s="877"/>
      <c r="P142" s="877"/>
      <c r="Q142" s="877"/>
      <c r="R142" s="877"/>
      <c r="S142" s="878"/>
      <c r="T142" s="876"/>
      <c r="U142" s="877"/>
      <c r="V142" s="877"/>
      <c r="W142" s="877"/>
      <c r="X142" s="877"/>
      <c r="Y142" s="877"/>
      <c r="Z142" s="877"/>
      <c r="AA142" s="877"/>
      <c r="AB142" s="877"/>
      <c r="AC142" s="877"/>
      <c r="AD142" s="877"/>
      <c r="AE142" s="878"/>
      <c r="AF142" s="876" t="s">
        <v>19</v>
      </c>
      <c r="AG142" s="877"/>
      <c r="AH142" s="878"/>
      <c r="AI142" s="876" t="s">
        <v>18</v>
      </c>
      <c r="AJ142" s="878"/>
      <c r="AK142" s="876" t="s">
        <v>17</v>
      </c>
      <c r="AL142" s="877"/>
      <c r="AM142" s="878"/>
      <c r="AN142" s="141"/>
      <c r="AO142" s="846" t="s">
        <v>130</v>
      </c>
      <c r="AP142" s="846" t="s">
        <v>131</v>
      </c>
    </row>
    <row r="143" spans="2:42" ht="12" customHeight="1" thickBot="1" x14ac:dyDescent="0.3">
      <c r="B143" s="4">
        <v>2021</v>
      </c>
      <c r="C143" s="5" t="s">
        <v>16</v>
      </c>
      <c r="D143" s="5" t="s">
        <v>15</v>
      </c>
      <c r="E143" s="30" t="s">
        <v>14</v>
      </c>
      <c r="F143" s="6" t="s">
        <v>14</v>
      </c>
      <c r="G143" s="7" t="s">
        <v>13</v>
      </c>
      <c r="H143" s="868" t="s">
        <v>34</v>
      </c>
      <c r="I143" s="869"/>
      <c r="J143" s="870" t="s">
        <v>43</v>
      </c>
      <c r="K143" s="871"/>
      <c r="L143" s="870" t="s">
        <v>42</v>
      </c>
      <c r="M143" s="871"/>
      <c r="N143" s="872" t="s">
        <v>33</v>
      </c>
      <c r="O143" s="869"/>
      <c r="P143" s="872" t="s">
        <v>12</v>
      </c>
      <c r="Q143" s="869"/>
      <c r="R143" s="872" t="s">
        <v>11</v>
      </c>
      <c r="S143" s="905"/>
      <c r="T143" s="868" t="s">
        <v>35</v>
      </c>
      <c r="U143" s="906"/>
      <c r="V143" s="906"/>
      <c r="W143" s="905"/>
      <c r="X143" s="868" t="s">
        <v>10</v>
      </c>
      <c r="Y143" s="906"/>
      <c r="Z143" s="906"/>
      <c r="AA143" s="905"/>
      <c r="AB143" s="38" t="s">
        <v>38</v>
      </c>
      <c r="AC143" s="37" t="s">
        <v>36</v>
      </c>
      <c r="AD143" s="373" t="s">
        <v>41</v>
      </c>
      <c r="AE143" s="136" t="s">
        <v>9</v>
      </c>
      <c r="AF143" s="8" t="s">
        <v>37</v>
      </c>
      <c r="AG143" s="9" t="s">
        <v>8</v>
      </c>
      <c r="AH143" s="10" t="s">
        <v>7</v>
      </c>
      <c r="AI143" s="6" t="s">
        <v>8</v>
      </c>
      <c r="AJ143" s="7" t="s">
        <v>7</v>
      </c>
      <c r="AK143" s="6" t="s">
        <v>8</v>
      </c>
      <c r="AL143" s="11" t="s">
        <v>7</v>
      </c>
      <c r="AM143" s="7" t="s">
        <v>6</v>
      </c>
      <c r="AN143" s="141"/>
      <c r="AO143" s="847"/>
      <c r="AP143" s="847"/>
    </row>
    <row r="144" spans="2:42" s="307" customFormat="1" ht="12" customHeight="1" x14ac:dyDescent="0.25">
      <c r="B144" s="294">
        <v>44210</v>
      </c>
      <c r="C144" s="295">
        <v>2.1527777777777781E-2</v>
      </c>
      <c r="D144" s="295">
        <v>0.4145833333333333</v>
      </c>
      <c r="E144" s="296">
        <v>5</v>
      </c>
      <c r="F144" s="296">
        <v>26344</v>
      </c>
      <c r="G144" s="294">
        <v>44210</v>
      </c>
      <c r="H144" s="856" t="s">
        <v>87</v>
      </c>
      <c r="I144" s="857"/>
      <c r="J144" s="858"/>
      <c r="K144" s="859"/>
      <c r="L144" s="858"/>
      <c r="M144" s="859"/>
      <c r="N144" s="856"/>
      <c r="O144" s="857"/>
      <c r="P144" s="860" t="s">
        <v>376</v>
      </c>
      <c r="Q144" s="861"/>
      <c r="R144" s="862" t="s">
        <v>377</v>
      </c>
      <c r="S144" s="867"/>
      <c r="T144" s="853" t="s">
        <v>422</v>
      </c>
      <c r="U144" s="854"/>
      <c r="V144" s="854"/>
      <c r="W144" s="855"/>
      <c r="X144" s="853" t="s">
        <v>422</v>
      </c>
      <c r="Y144" s="854"/>
      <c r="Z144" s="854"/>
      <c r="AA144" s="855"/>
      <c r="AB144" s="297"/>
      <c r="AC144" s="298"/>
      <c r="AD144" s="378">
        <v>36</v>
      </c>
      <c r="AE144" s="261" t="s">
        <v>32</v>
      </c>
      <c r="AF144" s="297"/>
      <c r="AG144" s="152">
        <v>6970</v>
      </c>
      <c r="AH144" s="300">
        <f>+AG144/1000</f>
        <v>6.97</v>
      </c>
      <c r="AI144" s="152">
        <v>6970</v>
      </c>
      <c r="AJ144" s="301">
        <f>+AI144/1000</f>
        <v>6.97</v>
      </c>
      <c r="AK144" s="302">
        <f>+AI144-AG144</f>
        <v>0</v>
      </c>
      <c r="AL144" s="303">
        <f>+AK144/1000</f>
        <v>0</v>
      </c>
      <c r="AM144" s="304">
        <f>+AK144/AG144</f>
        <v>0</v>
      </c>
      <c r="AN144" s="305"/>
      <c r="AO144" s="306">
        <v>77.41</v>
      </c>
      <c r="AP144" s="306">
        <v>3.21</v>
      </c>
    </row>
    <row r="145" spans="2:42" s="307" customFormat="1" ht="12" customHeight="1" x14ac:dyDescent="0.25">
      <c r="B145" s="294">
        <v>44211</v>
      </c>
      <c r="C145" s="295">
        <v>0.88402777777777775</v>
      </c>
      <c r="D145" s="295">
        <v>0.95486111111111116</v>
      </c>
      <c r="E145" s="296">
        <v>5</v>
      </c>
      <c r="F145" s="296">
        <v>26345</v>
      </c>
      <c r="G145" s="294">
        <v>44211</v>
      </c>
      <c r="H145" s="856" t="s">
        <v>87</v>
      </c>
      <c r="I145" s="857"/>
      <c r="J145" s="858"/>
      <c r="K145" s="859"/>
      <c r="L145" s="858"/>
      <c r="M145" s="859"/>
      <c r="N145" s="856"/>
      <c r="O145" s="857"/>
      <c r="P145" s="860" t="s">
        <v>380</v>
      </c>
      <c r="Q145" s="861"/>
      <c r="R145" s="862" t="s">
        <v>118</v>
      </c>
      <c r="S145" s="867"/>
      <c r="T145" s="853" t="s">
        <v>428</v>
      </c>
      <c r="U145" s="854"/>
      <c r="V145" s="854"/>
      <c r="W145" s="855"/>
      <c r="X145" s="853" t="s">
        <v>428</v>
      </c>
      <c r="Y145" s="854"/>
      <c r="Z145" s="854"/>
      <c r="AA145" s="855"/>
      <c r="AB145" s="297"/>
      <c r="AC145" s="298"/>
      <c r="AD145" s="299">
        <v>58</v>
      </c>
      <c r="AE145" s="262" t="s">
        <v>52</v>
      </c>
      <c r="AF145" s="297"/>
      <c r="AG145" s="152">
        <v>9770</v>
      </c>
      <c r="AH145" s="300">
        <f>+AG145/1000</f>
        <v>9.77</v>
      </c>
      <c r="AI145" s="152">
        <v>9770</v>
      </c>
      <c r="AJ145" s="301">
        <f>+AI145/1000</f>
        <v>9.77</v>
      </c>
      <c r="AK145" s="302">
        <f>+AI145-AG145</f>
        <v>0</v>
      </c>
      <c r="AL145" s="303">
        <f>+AK145/1000</f>
        <v>0</v>
      </c>
      <c r="AM145" s="304">
        <f>+AK145/AG145</f>
        <v>0</v>
      </c>
      <c r="AN145" s="305"/>
      <c r="AO145" s="306">
        <v>76.569999999999993</v>
      </c>
      <c r="AP145" s="306">
        <v>3.17</v>
      </c>
    </row>
    <row r="146" spans="2:42" s="307" customFormat="1" ht="12" customHeight="1" x14ac:dyDescent="0.25">
      <c r="B146" s="294">
        <v>44211</v>
      </c>
      <c r="C146" s="295">
        <v>1.8055555555555557E-2</v>
      </c>
      <c r="D146" s="295">
        <v>0.29583333333333334</v>
      </c>
      <c r="E146" s="296">
        <v>5</v>
      </c>
      <c r="F146" s="296">
        <v>13640</v>
      </c>
      <c r="G146" s="294">
        <v>44211</v>
      </c>
      <c r="H146" s="856" t="s">
        <v>429</v>
      </c>
      <c r="I146" s="857"/>
      <c r="J146" s="858"/>
      <c r="K146" s="859"/>
      <c r="L146" s="858"/>
      <c r="M146" s="859"/>
      <c r="N146" s="856"/>
      <c r="O146" s="857"/>
      <c r="P146" s="860" t="s">
        <v>315</v>
      </c>
      <c r="Q146" s="861"/>
      <c r="R146" s="862" t="s">
        <v>316</v>
      </c>
      <c r="S146" s="863"/>
      <c r="T146" s="864" t="s">
        <v>430</v>
      </c>
      <c r="U146" s="865"/>
      <c r="V146" s="865"/>
      <c r="W146" s="866"/>
      <c r="X146" s="864" t="s">
        <v>430</v>
      </c>
      <c r="Y146" s="865"/>
      <c r="Z146" s="865"/>
      <c r="AA146" s="866"/>
      <c r="AB146" s="297"/>
      <c r="AC146" s="298"/>
      <c r="AD146" s="401">
        <v>49</v>
      </c>
      <c r="AE146" s="262" t="s">
        <v>52</v>
      </c>
      <c r="AF146" s="297"/>
      <c r="AG146" s="152">
        <v>8079</v>
      </c>
      <c r="AH146" s="328">
        <f t="shared" ref="AH146:AH147" si="5">+AG146/1000</f>
        <v>8.0790000000000006</v>
      </c>
      <c r="AI146" s="836">
        <v>10580</v>
      </c>
      <c r="AJ146" s="838">
        <f>+AI146/1000</f>
        <v>10.58</v>
      </c>
      <c r="AK146" s="840">
        <f>+AI146-AG147-AG146</f>
        <v>-4</v>
      </c>
      <c r="AL146" s="842">
        <f>+AK146/1000</f>
        <v>-4.0000000000000001E-3</v>
      </c>
      <c r="AM146" s="844">
        <f>+AK146/SUM(AG146:AG147)</f>
        <v>-3.779289493575208E-4</v>
      </c>
      <c r="AN146" s="333"/>
      <c r="AO146" s="306">
        <v>72.11</v>
      </c>
      <c r="AP146" s="306">
        <v>2.95</v>
      </c>
    </row>
    <row r="147" spans="2:42" s="307" customFormat="1" ht="12" customHeight="1" x14ac:dyDescent="0.25">
      <c r="B147" s="294">
        <v>44211</v>
      </c>
      <c r="C147" s="295">
        <v>1.8055555555555557E-2</v>
      </c>
      <c r="D147" s="295">
        <v>0.29583333333333334</v>
      </c>
      <c r="E147" s="296">
        <v>5</v>
      </c>
      <c r="F147" s="296">
        <v>13641</v>
      </c>
      <c r="G147" s="294">
        <v>44211</v>
      </c>
      <c r="H147" s="856" t="s">
        <v>429</v>
      </c>
      <c r="I147" s="857"/>
      <c r="J147" s="858"/>
      <c r="K147" s="859"/>
      <c r="L147" s="858"/>
      <c r="M147" s="859"/>
      <c r="N147" s="856"/>
      <c r="O147" s="857"/>
      <c r="P147" s="860" t="s">
        <v>315</v>
      </c>
      <c r="Q147" s="861"/>
      <c r="R147" s="862" t="s">
        <v>316</v>
      </c>
      <c r="S147" s="863"/>
      <c r="T147" s="942" t="s">
        <v>198</v>
      </c>
      <c r="U147" s="943"/>
      <c r="V147" s="943"/>
      <c r="W147" s="944"/>
      <c r="X147" s="942" t="s">
        <v>198</v>
      </c>
      <c r="Y147" s="943"/>
      <c r="Z147" s="943"/>
      <c r="AA147" s="944"/>
      <c r="AB147" s="297"/>
      <c r="AC147" s="298"/>
      <c r="AD147" s="401">
        <v>52</v>
      </c>
      <c r="AE147" s="262" t="s">
        <v>52</v>
      </c>
      <c r="AF147" s="297"/>
      <c r="AG147" s="152">
        <v>2505</v>
      </c>
      <c r="AH147" s="328">
        <f t="shared" si="5"/>
        <v>2.5049999999999999</v>
      </c>
      <c r="AI147" s="837"/>
      <c r="AJ147" s="839"/>
      <c r="AK147" s="841"/>
      <c r="AL147" s="843"/>
      <c r="AM147" s="845"/>
      <c r="AN147" s="333"/>
      <c r="AO147" s="306">
        <v>76.510000000000005</v>
      </c>
      <c r="AP147" s="306">
        <v>2.89</v>
      </c>
    </row>
    <row r="148" spans="2:42" ht="12" customHeight="1" thickBot="1" x14ac:dyDescent="0.3">
      <c r="B148" s="24"/>
      <c r="C148" s="146"/>
      <c r="D148" s="146"/>
      <c r="E148" s="27"/>
      <c r="F148" s="36"/>
      <c r="G148" s="31"/>
      <c r="H148" s="909"/>
      <c r="I148" s="910"/>
      <c r="J148" s="911"/>
      <c r="K148" s="912"/>
      <c r="L148" s="911"/>
      <c r="M148" s="912"/>
      <c r="N148" s="913"/>
      <c r="O148" s="910"/>
      <c r="P148" s="913"/>
      <c r="Q148" s="910"/>
      <c r="R148" s="914"/>
      <c r="S148" s="915"/>
      <c r="T148" s="916"/>
      <c r="U148" s="917"/>
      <c r="V148" s="917"/>
      <c r="W148" s="915"/>
      <c r="X148" s="29"/>
      <c r="Y148" s="147"/>
      <c r="Z148" s="147"/>
      <c r="AA148" s="28"/>
      <c r="AB148" s="36"/>
      <c r="AC148" s="148"/>
      <c r="AD148" s="147"/>
      <c r="AE148" s="28"/>
      <c r="AF148" s="29"/>
      <c r="AG148" s="149"/>
      <c r="AH148" s="153"/>
      <c r="AI148" s="150"/>
      <c r="AJ148" s="154"/>
      <c r="AK148" s="155"/>
      <c r="AL148" s="156"/>
      <c r="AM148" s="157"/>
    </row>
    <row r="149" spans="2:42" ht="12" customHeight="1" x14ac:dyDescent="0.25">
      <c r="B149" s="151"/>
      <c r="C149" s="151"/>
      <c r="D149" s="151"/>
      <c r="E149" s="151"/>
      <c r="F149" s="151"/>
      <c r="G149" s="151"/>
      <c r="H149" s="151"/>
      <c r="I149" s="151"/>
      <c r="J149" s="174"/>
      <c r="K149" s="174"/>
      <c r="L149" s="174"/>
      <c r="M149" s="174"/>
      <c r="N149" s="151"/>
      <c r="O149" s="151"/>
      <c r="P149" s="135"/>
      <c r="Q149" s="135"/>
      <c r="R149" s="918" t="s">
        <v>5</v>
      </c>
      <c r="S149" s="919"/>
      <c r="T149" s="919"/>
      <c r="U149" s="919"/>
      <c r="V149" s="919"/>
      <c r="W149" s="919"/>
      <c r="X149" s="919"/>
      <c r="Y149" s="919"/>
      <c r="Z149" s="919"/>
      <c r="AA149" s="919"/>
      <c r="AB149" s="919"/>
      <c r="AC149" s="919"/>
      <c r="AD149" s="919"/>
      <c r="AE149" s="919"/>
      <c r="AF149" s="374"/>
      <c r="AG149" s="932" t="s">
        <v>4</v>
      </c>
      <c r="AH149" s="933"/>
      <c r="AI149" s="932" t="s">
        <v>3</v>
      </c>
      <c r="AJ149" s="933"/>
      <c r="AK149" s="932" t="s">
        <v>2</v>
      </c>
      <c r="AL149" s="934"/>
      <c r="AM149" s="935"/>
    </row>
    <row r="150" spans="2:42" x14ac:dyDescent="0.25">
      <c r="B150" s="151"/>
      <c r="C150" s="151"/>
      <c r="D150" s="151"/>
      <c r="E150" s="151"/>
      <c r="F150" s="151"/>
      <c r="G150" s="151"/>
      <c r="H150" s="151"/>
      <c r="I150" s="151"/>
      <c r="J150" s="174"/>
      <c r="K150" s="174"/>
      <c r="L150" s="174"/>
      <c r="M150" s="174"/>
      <c r="N150" s="151"/>
      <c r="O150" s="151"/>
      <c r="P150" s="135"/>
      <c r="Q150" s="135"/>
      <c r="R150" s="930"/>
      <c r="S150" s="931"/>
      <c r="T150" s="931"/>
      <c r="U150" s="931"/>
      <c r="V150" s="931"/>
      <c r="W150" s="931"/>
      <c r="X150" s="931"/>
      <c r="Y150" s="931"/>
      <c r="Z150" s="931"/>
      <c r="AA150" s="931"/>
      <c r="AB150" s="931"/>
      <c r="AC150" s="931"/>
      <c r="AD150" s="931"/>
      <c r="AE150" s="931"/>
      <c r="AF150" s="374"/>
      <c r="AG150" s="936" t="s">
        <v>1</v>
      </c>
      <c r="AH150" s="938">
        <f>+SUM(AH144:AH148)</f>
        <v>27.323999999999998</v>
      </c>
      <c r="AI150" s="936" t="s">
        <v>1</v>
      </c>
      <c r="AJ150" s="938">
        <f>+SUM(AJ144:AJ148)</f>
        <v>27.32</v>
      </c>
      <c r="AK150" s="936" t="s">
        <v>1</v>
      </c>
      <c r="AL150" s="940">
        <f>+AJ150-AH150</f>
        <v>-3.9999999999977831E-3</v>
      </c>
      <c r="AM150" s="851">
        <f>+AL150/AH150</f>
        <v>-1.463914507391957E-4</v>
      </c>
    </row>
    <row r="151" spans="2:42" ht="17.25" thickBot="1" x14ac:dyDescent="0.3">
      <c r="B151" s="151"/>
      <c r="C151" s="151"/>
      <c r="D151" s="151"/>
      <c r="E151" s="151"/>
      <c r="F151" s="151"/>
      <c r="G151" s="151"/>
      <c r="H151" s="151"/>
      <c r="I151" s="151"/>
      <c r="J151" s="174"/>
      <c r="K151" s="174"/>
      <c r="L151" s="174"/>
      <c r="M151" s="174"/>
      <c r="N151" s="151"/>
      <c r="O151" s="151"/>
      <c r="P151" s="135"/>
      <c r="Q151" s="135"/>
      <c r="R151" s="921"/>
      <c r="S151" s="922"/>
      <c r="T151" s="922"/>
      <c r="U151" s="922"/>
      <c r="V151" s="922"/>
      <c r="W151" s="922"/>
      <c r="X151" s="922"/>
      <c r="Y151" s="922"/>
      <c r="Z151" s="922"/>
      <c r="AA151" s="922"/>
      <c r="AB151" s="922"/>
      <c r="AC151" s="922"/>
      <c r="AD151" s="922"/>
      <c r="AE151" s="922"/>
      <c r="AF151" s="375"/>
      <c r="AG151" s="937"/>
      <c r="AH151" s="939"/>
      <c r="AI151" s="937"/>
      <c r="AJ151" s="939"/>
      <c r="AK151" s="937"/>
      <c r="AL151" s="941"/>
      <c r="AM151" s="852"/>
    </row>
    <row r="152" spans="2:42" ht="17.25" thickBot="1" x14ac:dyDescent="0.3"/>
    <row r="153" spans="2:42" x14ac:dyDescent="0.25">
      <c r="R153" s="918" t="s">
        <v>0</v>
      </c>
      <c r="S153" s="919"/>
      <c r="T153" s="919"/>
      <c r="U153" s="919"/>
      <c r="V153" s="919"/>
      <c r="W153" s="919"/>
      <c r="X153" s="919"/>
      <c r="Y153" s="919"/>
      <c r="Z153" s="919"/>
      <c r="AA153" s="919"/>
      <c r="AB153" s="919"/>
      <c r="AC153" s="919"/>
      <c r="AD153" s="919"/>
      <c r="AE153" s="920"/>
      <c r="AF153" s="18"/>
      <c r="AG153" s="924">
        <f>+AH150+AG134</f>
        <v>126.504</v>
      </c>
      <c r="AH153" s="925"/>
      <c r="AI153" s="924">
        <f>+AJ150+AI134</f>
        <v>126.06500000000003</v>
      </c>
      <c r="AJ153" s="925"/>
      <c r="AK153" s="928">
        <f>+AI153-AG153</f>
        <v>-0.43899999999997874</v>
      </c>
      <c r="AL153" s="925"/>
      <c r="AM153" s="945">
        <f>+AK153/AG153</f>
        <v>-3.4702460001263102E-3</v>
      </c>
    </row>
    <row r="154" spans="2:42" ht="17.25" thickBot="1" x14ac:dyDescent="0.3">
      <c r="R154" s="921"/>
      <c r="S154" s="922"/>
      <c r="T154" s="922"/>
      <c r="U154" s="922"/>
      <c r="V154" s="922"/>
      <c r="W154" s="922"/>
      <c r="X154" s="922"/>
      <c r="Y154" s="922"/>
      <c r="Z154" s="922"/>
      <c r="AA154" s="922"/>
      <c r="AB154" s="922"/>
      <c r="AC154" s="922"/>
      <c r="AD154" s="922"/>
      <c r="AE154" s="923"/>
      <c r="AF154" s="19"/>
      <c r="AG154" s="926"/>
      <c r="AH154" s="927"/>
      <c r="AI154" s="926"/>
      <c r="AJ154" s="927"/>
      <c r="AK154" s="929"/>
      <c r="AL154" s="927"/>
      <c r="AM154" s="946"/>
    </row>
    <row r="155" spans="2:42" ht="17.25" thickBot="1" x14ac:dyDescent="0.3"/>
    <row r="156" spans="2:42" ht="12" customHeight="1" x14ac:dyDescent="0.25">
      <c r="B156" s="882" t="s">
        <v>31</v>
      </c>
      <c r="C156" s="883"/>
      <c r="D156" s="883"/>
      <c r="E156" s="883"/>
      <c r="F156" s="883"/>
      <c r="G156" s="884"/>
      <c r="H156" s="888" t="s">
        <v>30</v>
      </c>
      <c r="I156" s="765"/>
      <c r="J156" s="765"/>
      <c r="K156" s="765"/>
      <c r="L156" s="765"/>
      <c r="M156" s="765"/>
      <c r="N156" s="765"/>
      <c r="O156" s="765"/>
      <c r="P156" s="765"/>
      <c r="Q156" s="765"/>
      <c r="R156" s="765"/>
      <c r="S156" s="765"/>
      <c r="T156" s="765"/>
      <c r="U156" s="765"/>
      <c r="V156" s="765"/>
      <c r="W156" s="765"/>
      <c r="X156" s="765"/>
      <c r="Y156" s="765"/>
      <c r="Z156" s="765"/>
      <c r="AA156" s="765"/>
      <c r="AB156" s="765"/>
      <c r="AC156" s="765"/>
      <c r="AD156" s="371"/>
      <c r="AE156" s="764" t="s">
        <v>29</v>
      </c>
      <c r="AF156" s="765"/>
      <c r="AG156" s="765"/>
      <c r="AH156" s="765"/>
      <c r="AI156" s="765"/>
      <c r="AJ156" s="766"/>
      <c r="AK156" s="889" t="s">
        <v>39</v>
      </c>
      <c r="AL156" s="890"/>
      <c r="AM156" s="891"/>
      <c r="AN156" s="22"/>
      <c r="AO156" s="168" t="s">
        <v>46</v>
      </c>
    </row>
    <row r="157" spans="2:42" ht="12" customHeight="1" thickBot="1" x14ac:dyDescent="0.3">
      <c r="B157" s="885"/>
      <c r="C157" s="886"/>
      <c r="D157" s="886"/>
      <c r="E157" s="886"/>
      <c r="F157" s="886"/>
      <c r="G157" s="887"/>
      <c r="H157" s="892" t="s">
        <v>25</v>
      </c>
      <c r="I157" s="893"/>
      <c r="J157" s="893"/>
      <c r="K157" s="893"/>
      <c r="L157" s="893"/>
      <c r="M157" s="893"/>
      <c r="N157" s="893"/>
      <c r="O157" s="893"/>
      <c r="P157" s="893"/>
      <c r="Q157" s="893"/>
      <c r="R157" s="893"/>
      <c r="S157" s="893"/>
      <c r="T157" s="893"/>
      <c r="U157" s="893"/>
      <c r="V157" s="893"/>
      <c r="W157" s="893"/>
      <c r="X157" s="893"/>
      <c r="Y157" s="893"/>
      <c r="Z157" s="893"/>
      <c r="AA157" s="893"/>
      <c r="AB157" s="893"/>
      <c r="AC157" s="893"/>
      <c r="AD157" s="376"/>
      <c r="AE157" s="773">
        <v>44214</v>
      </c>
      <c r="AF157" s="774"/>
      <c r="AG157" s="774"/>
      <c r="AH157" s="774"/>
      <c r="AI157" s="774"/>
      <c r="AJ157" s="775"/>
      <c r="AK157" s="896" t="s">
        <v>40</v>
      </c>
      <c r="AL157" s="897"/>
      <c r="AM157" s="898"/>
      <c r="AN157" s="23"/>
      <c r="AO157" s="169" t="s">
        <v>47</v>
      </c>
    </row>
    <row r="158" spans="2:42" ht="12" customHeight="1" thickBot="1" x14ac:dyDescent="0.3">
      <c r="B158" s="902" t="s">
        <v>28</v>
      </c>
      <c r="C158" s="903"/>
      <c r="D158" s="903"/>
      <c r="E158" s="903"/>
      <c r="F158" s="903"/>
      <c r="G158" s="904"/>
      <c r="H158" s="894"/>
      <c r="I158" s="895"/>
      <c r="J158" s="895"/>
      <c r="K158" s="895"/>
      <c r="L158" s="895"/>
      <c r="M158" s="895"/>
      <c r="N158" s="895"/>
      <c r="O158" s="895"/>
      <c r="P158" s="895"/>
      <c r="Q158" s="895"/>
      <c r="R158" s="895"/>
      <c r="S158" s="895"/>
      <c r="T158" s="895"/>
      <c r="U158" s="895"/>
      <c r="V158" s="895"/>
      <c r="W158" s="895"/>
      <c r="X158" s="895"/>
      <c r="Y158" s="895"/>
      <c r="Z158" s="895"/>
      <c r="AA158" s="895"/>
      <c r="AB158" s="895"/>
      <c r="AC158" s="895"/>
      <c r="AD158" s="377"/>
      <c r="AE158" s="776"/>
      <c r="AF158" s="777"/>
      <c r="AG158" s="777"/>
      <c r="AH158" s="777"/>
      <c r="AI158" s="777"/>
      <c r="AJ158" s="778"/>
      <c r="AK158" s="899"/>
      <c r="AL158" s="900"/>
      <c r="AM158" s="901"/>
      <c r="AN158" s="141"/>
      <c r="AO158" s="170"/>
    </row>
    <row r="159" spans="2:42" ht="12" customHeight="1" thickBot="1" x14ac:dyDescent="0.3">
      <c r="B159" s="135"/>
      <c r="C159" s="135"/>
      <c r="D159" s="135"/>
      <c r="E159" s="135"/>
      <c r="F159" s="135"/>
      <c r="G159" s="135"/>
      <c r="H159" s="135"/>
      <c r="I159" s="135"/>
      <c r="J159" s="174"/>
      <c r="K159" s="174"/>
      <c r="L159" s="174"/>
      <c r="M159" s="174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41"/>
      <c r="AO159" s="171"/>
    </row>
    <row r="160" spans="2:42" ht="12" customHeight="1" thickBot="1" x14ac:dyDescent="0.3">
      <c r="B160" s="873" t="s">
        <v>27</v>
      </c>
      <c r="C160" s="874"/>
      <c r="D160" s="874"/>
      <c r="E160" s="875"/>
      <c r="F160" s="848" t="s">
        <v>26</v>
      </c>
      <c r="G160" s="850"/>
      <c r="H160" s="848" t="s">
        <v>44</v>
      </c>
      <c r="I160" s="849"/>
      <c r="J160" s="849"/>
      <c r="K160" s="849"/>
      <c r="L160" s="849"/>
      <c r="M160" s="849"/>
      <c r="N160" s="849"/>
      <c r="O160" s="849"/>
      <c r="P160" s="849"/>
      <c r="Q160" s="849"/>
      <c r="R160" s="849"/>
      <c r="S160" s="850"/>
      <c r="T160" s="848" t="s">
        <v>25</v>
      </c>
      <c r="U160" s="849"/>
      <c r="V160" s="849"/>
      <c r="W160" s="849"/>
      <c r="X160" s="849"/>
      <c r="Y160" s="849"/>
      <c r="Z160" s="849"/>
      <c r="AA160" s="849"/>
      <c r="AB160" s="849"/>
      <c r="AC160" s="849"/>
      <c r="AD160" s="849"/>
      <c r="AE160" s="850"/>
      <c r="AF160" s="879" t="s">
        <v>24</v>
      </c>
      <c r="AG160" s="880"/>
      <c r="AH160" s="881"/>
      <c r="AI160" s="879" t="s">
        <v>24</v>
      </c>
      <c r="AJ160" s="881"/>
      <c r="AK160" s="848" t="s">
        <v>23</v>
      </c>
      <c r="AL160" s="849"/>
      <c r="AM160" s="850"/>
      <c r="AN160" s="141"/>
      <c r="AO160" s="171"/>
    </row>
    <row r="161" spans="2:42" ht="12" customHeight="1" thickBot="1" x14ac:dyDescent="0.3">
      <c r="B161" s="1" t="s">
        <v>13</v>
      </c>
      <c r="C161" s="2" t="s">
        <v>22</v>
      </c>
      <c r="D161" s="3" t="s">
        <v>22</v>
      </c>
      <c r="E161" s="2" t="s">
        <v>21</v>
      </c>
      <c r="F161" s="907" t="s">
        <v>20</v>
      </c>
      <c r="G161" s="908"/>
      <c r="H161" s="876"/>
      <c r="I161" s="877"/>
      <c r="J161" s="877"/>
      <c r="K161" s="877"/>
      <c r="L161" s="877"/>
      <c r="M161" s="877"/>
      <c r="N161" s="877"/>
      <c r="O161" s="877"/>
      <c r="P161" s="877"/>
      <c r="Q161" s="877"/>
      <c r="R161" s="877"/>
      <c r="S161" s="878"/>
      <c r="T161" s="876"/>
      <c r="U161" s="877"/>
      <c r="V161" s="877"/>
      <c r="W161" s="877"/>
      <c r="X161" s="877"/>
      <c r="Y161" s="877"/>
      <c r="Z161" s="877"/>
      <c r="AA161" s="877"/>
      <c r="AB161" s="877"/>
      <c r="AC161" s="877"/>
      <c r="AD161" s="877"/>
      <c r="AE161" s="878"/>
      <c r="AF161" s="876" t="s">
        <v>19</v>
      </c>
      <c r="AG161" s="877"/>
      <c r="AH161" s="878"/>
      <c r="AI161" s="876" t="s">
        <v>18</v>
      </c>
      <c r="AJ161" s="878"/>
      <c r="AK161" s="876" t="s">
        <v>17</v>
      </c>
      <c r="AL161" s="877"/>
      <c r="AM161" s="878"/>
      <c r="AN161" s="141"/>
      <c r="AO161" s="846" t="s">
        <v>130</v>
      </c>
      <c r="AP161" s="846" t="s">
        <v>131</v>
      </c>
    </row>
    <row r="162" spans="2:42" ht="12" customHeight="1" thickBot="1" x14ac:dyDescent="0.3">
      <c r="B162" s="4">
        <v>2020</v>
      </c>
      <c r="C162" s="5" t="s">
        <v>16</v>
      </c>
      <c r="D162" s="5" t="s">
        <v>15</v>
      </c>
      <c r="E162" s="30" t="s">
        <v>14</v>
      </c>
      <c r="F162" s="6" t="s">
        <v>14</v>
      </c>
      <c r="G162" s="7" t="s">
        <v>13</v>
      </c>
      <c r="H162" s="868" t="s">
        <v>34</v>
      </c>
      <c r="I162" s="869"/>
      <c r="J162" s="870" t="s">
        <v>43</v>
      </c>
      <c r="K162" s="871"/>
      <c r="L162" s="870" t="s">
        <v>42</v>
      </c>
      <c r="M162" s="871"/>
      <c r="N162" s="872" t="s">
        <v>33</v>
      </c>
      <c r="O162" s="869"/>
      <c r="P162" s="872" t="s">
        <v>12</v>
      </c>
      <c r="Q162" s="869"/>
      <c r="R162" s="872" t="s">
        <v>11</v>
      </c>
      <c r="S162" s="905"/>
      <c r="T162" s="868" t="s">
        <v>35</v>
      </c>
      <c r="U162" s="906"/>
      <c r="V162" s="906"/>
      <c r="W162" s="905"/>
      <c r="X162" s="868" t="s">
        <v>10</v>
      </c>
      <c r="Y162" s="906"/>
      <c r="Z162" s="906"/>
      <c r="AA162" s="905"/>
      <c r="AB162" s="38" t="s">
        <v>38</v>
      </c>
      <c r="AC162" s="37" t="s">
        <v>36</v>
      </c>
      <c r="AD162" s="373" t="s">
        <v>41</v>
      </c>
      <c r="AE162" s="136" t="s">
        <v>9</v>
      </c>
      <c r="AF162" s="8" t="s">
        <v>37</v>
      </c>
      <c r="AG162" s="9" t="s">
        <v>8</v>
      </c>
      <c r="AH162" s="10" t="s">
        <v>7</v>
      </c>
      <c r="AI162" s="6" t="s">
        <v>8</v>
      </c>
      <c r="AJ162" s="7" t="s">
        <v>7</v>
      </c>
      <c r="AK162" s="6" t="s">
        <v>8</v>
      </c>
      <c r="AL162" s="11" t="s">
        <v>7</v>
      </c>
      <c r="AM162" s="7" t="s">
        <v>6</v>
      </c>
      <c r="AN162" s="141"/>
      <c r="AO162" s="847"/>
      <c r="AP162" s="847"/>
    </row>
    <row r="163" spans="2:42" s="307" customFormat="1" ht="12" customHeight="1" x14ac:dyDescent="0.25">
      <c r="B163" s="294">
        <v>44215</v>
      </c>
      <c r="C163" s="295">
        <v>4.7916666666666663E-2</v>
      </c>
      <c r="D163" s="295">
        <v>0.21805555555555556</v>
      </c>
      <c r="E163" s="296">
        <v>5</v>
      </c>
      <c r="F163" s="296">
        <v>13653</v>
      </c>
      <c r="G163" s="294">
        <v>44215</v>
      </c>
      <c r="H163" s="856" t="s">
        <v>429</v>
      </c>
      <c r="I163" s="857"/>
      <c r="J163" s="858"/>
      <c r="K163" s="859"/>
      <c r="L163" s="858"/>
      <c r="M163" s="859"/>
      <c r="N163" s="856"/>
      <c r="O163" s="857"/>
      <c r="P163" s="860" t="s">
        <v>315</v>
      </c>
      <c r="Q163" s="861"/>
      <c r="R163" s="862" t="s">
        <v>316</v>
      </c>
      <c r="S163" s="863"/>
      <c r="T163" s="864" t="s">
        <v>487</v>
      </c>
      <c r="U163" s="865"/>
      <c r="V163" s="865"/>
      <c r="W163" s="866"/>
      <c r="X163" s="864" t="s">
        <v>487</v>
      </c>
      <c r="Y163" s="865"/>
      <c r="Z163" s="865"/>
      <c r="AA163" s="866"/>
      <c r="AB163" s="297"/>
      <c r="AC163" s="298"/>
      <c r="AD163" s="298">
        <v>42</v>
      </c>
      <c r="AE163" s="261" t="s">
        <v>32</v>
      </c>
      <c r="AF163" s="297"/>
      <c r="AG163" s="152">
        <v>9576</v>
      </c>
      <c r="AH163" s="328">
        <f t="shared" ref="AH163" si="6">+AG163/1000</f>
        <v>9.5760000000000005</v>
      </c>
      <c r="AI163" s="152">
        <v>9500</v>
      </c>
      <c r="AJ163" s="329">
        <f t="shared" ref="AJ163" si="7">+AI163/1000</f>
        <v>9.5</v>
      </c>
      <c r="AK163" s="330">
        <f t="shared" ref="AK163" si="8">+AI163-AG163</f>
        <v>-76</v>
      </c>
      <c r="AL163" s="331">
        <f t="shared" ref="AL163" si="9">+AK163/1000</f>
        <v>-7.5999999999999998E-2</v>
      </c>
      <c r="AM163" s="332">
        <f t="shared" ref="AM163" si="10">+AK163/AG163</f>
        <v>-7.9365079365079361E-3</v>
      </c>
      <c r="AN163" s="333"/>
      <c r="AO163" s="306">
        <v>76.38</v>
      </c>
      <c r="AP163" s="306">
        <v>1.84</v>
      </c>
    </row>
    <row r="164" spans="2:42" ht="12" customHeight="1" thickBot="1" x14ac:dyDescent="0.3">
      <c r="B164" s="24"/>
      <c r="C164" s="146"/>
      <c r="D164" s="146"/>
      <c r="E164" s="27"/>
      <c r="F164" s="36"/>
      <c r="G164" s="31"/>
      <c r="H164" s="909"/>
      <c r="I164" s="910"/>
      <c r="J164" s="911"/>
      <c r="K164" s="912"/>
      <c r="L164" s="911"/>
      <c r="M164" s="912"/>
      <c r="N164" s="913"/>
      <c r="O164" s="910"/>
      <c r="P164" s="913"/>
      <c r="Q164" s="910"/>
      <c r="R164" s="914"/>
      <c r="S164" s="915"/>
      <c r="T164" s="916"/>
      <c r="U164" s="917"/>
      <c r="V164" s="917"/>
      <c r="W164" s="915"/>
      <c r="X164" s="29"/>
      <c r="Y164" s="147"/>
      <c r="Z164" s="147"/>
      <c r="AA164" s="28"/>
      <c r="AB164" s="36"/>
      <c r="AC164" s="148"/>
      <c r="AD164" s="147"/>
      <c r="AE164" s="28"/>
      <c r="AF164" s="29"/>
      <c r="AG164" s="149"/>
      <c r="AH164" s="153"/>
      <c r="AI164" s="150"/>
      <c r="AJ164" s="154"/>
      <c r="AK164" s="155"/>
      <c r="AL164" s="156"/>
      <c r="AM164" s="157"/>
    </row>
    <row r="165" spans="2:42" ht="12" customHeight="1" x14ac:dyDescent="0.25">
      <c r="B165" s="151"/>
      <c r="C165" s="151"/>
      <c r="D165" s="151"/>
      <c r="E165" s="151"/>
      <c r="F165" s="151"/>
      <c r="G165" s="151"/>
      <c r="H165" s="151"/>
      <c r="I165" s="151"/>
      <c r="J165" s="174"/>
      <c r="K165" s="174"/>
      <c r="L165" s="174"/>
      <c r="M165" s="174"/>
      <c r="N165" s="151"/>
      <c r="O165" s="151"/>
      <c r="P165" s="135"/>
      <c r="Q165" s="135"/>
      <c r="R165" s="918" t="s">
        <v>5</v>
      </c>
      <c r="S165" s="919"/>
      <c r="T165" s="919"/>
      <c r="U165" s="919"/>
      <c r="V165" s="919"/>
      <c r="W165" s="919"/>
      <c r="X165" s="919"/>
      <c r="Y165" s="919"/>
      <c r="Z165" s="919"/>
      <c r="AA165" s="919"/>
      <c r="AB165" s="919"/>
      <c r="AC165" s="919"/>
      <c r="AD165" s="919"/>
      <c r="AE165" s="919"/>
      <c r="AF165" s="374"/>
      <c r="AG165" s="932" t="s">
        <v>4</v>
      </c>
      <c r="AH165" s="933"/>
      <c r="AI165" s="932" t="s">
        <v>3</v>
      </c>
      <c r="AJ165" s="933"/>
      <c r="AK165" s="932" t="s">
        <v>2</v>
      </c>
      <c r="AL165" s="934"/>
      <c r="AM165" s="935"/>
    </row>
    <row r="166" spans="2:42" x14ac:dyDescent="0.25">
      <c r="B166" s="151"/>
      <c r="C166" s="151"/>
      <c r="D166" s="151"/>
      <c r="E166" s="151"/>
      <c r="F166" s="151"/>
      <c r="G166" s="151"/>
      <c r="H166" s="151"/>
      <c r="I166" s="151"/>
      <c r="J166" s="174"/>
      <c r="K166" s="174"/>
      <c r="L166" s="174"/>
      <c r="M166" s="174"/>
      <c r="N166" s="151"/>
      <c r="O166" s="151"/>
      <c r="P166" s="135"/>
      <c r="Q166" s="135"/>
      <c r="R166" s="930"/>
      <c r="S166" s="931"/>
      <c r="T166" s="931"/>
      <c r="U166" s="931"/>
      <c r="V166" s="931"/>
      <c r="W166" s="931"/>
      <c r="X166" s="931"/>
      <c r="Y166" s="931"/>
      <c r="Z166" s="931"/>
      <c r="AA166" s="931"/>
      <c r="AB166" s="931"/>
      <c r="AC166" s="931"/>
      <c r="AD166" s="931"/>
      <c r="AE166" s="931"/>
      <c r="AF166" s="374"/>
      <c r="AG166" s="936" t="s">
        <v>1</v>
      </c>
      <c r="AH166" s="938">
        <f>+SUM(AH163:AH164)</f>
        <v>9.5760000000000005</v>
      </c>
      <c r="AI166" s="936" t="s">
        <v>1</v>
      </c>
      <c r="AJ166" s="938">
        <f>+SUM(AJ163:AJ164)</f>
        <v>9.5</v>
      </c>
      <c r="AK166" s="936" t="s">
        <v>1</v>
      </c>
      <c r="AL166" s="940">
        <f>+AJ166-AH166</f>
        <v>-7.6000000000000512E-2</v>
      </c>
      <c r="AM166" s="851">
        <f>+AL166/AH166</f>
        <v>-7.9365079365079898E-3</v>
      </c>
    </row>
    <row r="167" spans="2:42" ht="17.25" thickBot="1" x14ac:dyDescent="0.3">
      <c r="B167" s="151"/>
      <c r="C167" s="151"/>
      <c r="D167" s="151"/>
      <c r="E167" s="151"/>
      <c r="F167" s="151"/>
      <c r="G167" s="151"/>
      <c r="H167" s="151"/>
      <c r="I167" s="151"/>
      <c r="J167" s="174"/>
      <c r="K167" s="174"/>
      <c r="L167" s="174"/>
      <c r="M167" s="174"/>
      <c r="N167" s="151"/>
      <c r="O167" s="151"/>
      <c r="P167" s="135"/>
      <c r="Q167" s="135"/>
      <c r="R167" s="921"/>
      <c r="S167" s="922"/>
      <c r="T167" s="922"/>
      <c r="U167" s="922"/>
      <c r="V167" s="922"/>
      <c r="W167" s="922"/>
      <c r="X167" s="922"/>
      <c r="Y167" s="922"/>
      <c r="Z167" s="922"/>
      <c r="AA167" s="922"/>
      <c r="AB167" s="922"/>
      <c r="AC167" s="922"/>
      <c r="AD167" s="922"/>
      <c r="AE167" s="922"/>
      <c r="AF167" s="375"/>
      <c r="AG167" s="937"/>
      <c r="AH167" s="939"/>
      <c r="AI167" s="937"/>
      <c r="AJ167" s="939"/>
      <c r="AK167" s="937"/>
      <c r="AL167" s="941"/>
      <c r="AM167" s="852"/>
    </row>
    <row r="168" spans="2:42" ht="17.25" thickBot="1" x14ac:dyDescent="0.3"/>
    <row r="169" spans="2:42" x14ac:dyDescent="0.25">
      <c r="R169" s="918" t="s">
        <v>0</v>
      </c>
      <c r="S169" s="919"/>
      <c r="T169" s="919"/>
      <c r="U169" s="919"/>
      <c r="V169" s="919"/>
      <c r="W169" s="919"/>
      <c r="X169" s="919"/>
      <c r="Y169" s="919"/>
      <c r="Z169" s="919"/>
      <c r="AA169" s="919"/>
      <c r="AB169" s="919"/>
      <c r="AC169" s="919"/>
      <c r="AD169" s="919"/>
      <c r="AE169" s="920"/>
      <c r="AF169" s="18"/>
      <c r="AG169" s="924">
        <f>+AH166+AG153</f>
        <v>136.08000000000001</v>
      </c>
      <c r="AH169" s="925"/>
      <c r="AI169" s="924">
        <f>+AJ166+AI153</f>
        <v>135.56500000000003</v>
      </c>
      <c r="AJ169" s="925"/>
      <c r="AK169" s="928">
        <f>+AI169-AG169</f>
        <v>-0.51499999999998636</v>
      </c>
      <c r="AL169" s="925"/>
      <c r="AM169" s="945">
        <f>+AK169/AG169</f>
        <v>-3.7845385067606283E-3</v>
      </c>
    </row>
    <row r="170" spans="2:42" ht="17.25" thickBot="1" x14ac:dyDescent="0.3">
      <c r="R170" s="921"/>
      <c r="S170" s="922"/>
      <c r="T170" s="922"/>
      <c r="U170" s="922"/>
      <c r="V170" s="922"/>
      <c r="W170" s="922"/>
      <c r="X170" s="922"/>
      <c r="Y170" s="922"/>
      <c r="Z170" s="922"/>
      <c r="AA170" s="922"/>
      <c r="AB170" s="922"/>
      <c r="AC170" s="922"/>
      <c r="AD170" s="922"/>
      <c r="AE170" s="923"/>
      <c r="AF170" s="19"/>
      <c r="AG170" s="926"/>
      <c r="AH170" s="927"/>
      <c r="AI170" s="926"/>
      <c r="AJ170" s="927"/>
      <c r="AK170" s="929"/>
      <c r="AL170" s="927"/>
      <c r="AM170" s="946"/>
    </row>
    <row r="171" spans="2:42" ht="17.25" thickBot="1" x14ac:dyDescent="0.3"/>
    <row r="172" spans="2:42" ht="12" customHeight="1" x14ac:dyDescent="0.25">
      <c r="B172" s="882" t="s">
        <v>31</v>
      </c>
      <c r="C172" s="883"/>
      <c r="D172" s="883"/>
      <c r="E172" s="883"/>
      <c r="F172" s="883"/>
      <c r="G172" s="884"/>
      <c r="H172" s="888" t="s">
        <v>30</v>
      </c>
      <c r="I172" s="765"/>
      <c r="J172" s="765"/>
      <c r="K172" s="765"/>
      <c r="L172" s="765"/>
      <c r="M172" s="765"/>
      <c r="N172" s="765"/>
      <c r="O172" s="765"/>
      <c r="P172" s="765"/>
      <c r="Q172" s="765"/>
      <c r="R172" s="765"/>
      <c r="S172" s="765"/>
      <c r="T172" s="765"/>
      <c r="U172" s="765"/>
      <c r="V172" s="765"/>
      <c r="W172" s="765"/>
      <c r="X172" s="765"/>
      <c r="Y172" s="765"/>
      <c r="Z172" s="765"/>
      <c r="AA172" s="765"/>
      <c r="AB172" s="765"/>
      <c r="AC172" s="765"/>
      <c r="AD172" s="371"/>
      <c r="AE172" s="764" t="s">
        <v>29</v>
      </c>
      <c r="AF172" s="765"/>
      <c r="AG172" s="765"/>
      <c r="AH172" s="765"/>
      <c r="AI172" s="765"/>
      <c r="AJ172" s="766"/>
      <c r="AK172" s="889" t="s">
        <v>39</v>
      </c>
      <c r="AL172" s="890"/>
      <c r="AM172" s="891"/>
      <c r="AN172" s="22"/>
      <c r="AO172" s="168" t="s">
        <v>46</v>
      </c>
    </row>
    <row r="173" spans="2:42" ht="12" customHeight="1" thickBot="1" x14ac:dyDescent="0.3">
      <c r="B173" s="885"/>
      <c r="C173" s="886"/>
      <c r="D173" s="886"/>
      <c r="E173" s="886"/>
      <c r="F173" s="886"/>
      <c r="G173" s="887"/>
      <c r="H173" s="892" t="s">
        <v>25</v>
      </c>
      <c r="I173" s="893"/>
      <c r="J173" s="893"/>
      <c r="K173" s="893"/>
      <c r="L173" s="893"/>
      <c r="M173" s="893"/>
      <c r="N173" s="893"/>
      <c r="O173" s="893"/>
      <c r="P173" s="893"/>
      <c r="Q173" s="893"/>
      <c r="R173" s="893"/>
      <c r="S173" s="893"/>
      <c r="T173" s="893"/>
      <c r="U173" s="893"/>
      <c r="V173" s="893"/>
      <c r="W173" s="893"/>
      <c r="X173" s="893"/>
      <c r="Y173" s="893"/>
      <c r="Z173" s="893"/>
      <c r="AA173" s="893"/>
      <c r="AB173" s="893"/>
      <c r="AC173" s="893"/>
      <c r="AD173" s="376"/>
      <c r="AE173" s="773">
        <v>44216</v>
      </c>
      <c r="AF173" s="774"/>
      <c r="AG173" s="774"/>
      <c r="AH173" s="774"/>
      <c r="AI173" s="774"/>
      <c r="AJ173" s="775"/>
      <c r="AK173" s="896" t="s">
        <v>40</v>
      </c>
      <c r="AL173" s="897"/>
      <c r="AM173" s="898"/>
      <c r="AN173" s="23"/>
      <c r="AO173" s="169" t="s">
        <v>47</v>
      </c>
    </row>
    <row r="174" spans="2:42" ht="12" customHeight="1" thickBot="1" x14ac:dyDescent="0.3">
      <c r="B174" s="902" t="s">
        <v>28</v>
      </c>
      <c r="C174" s="903"/>
      <c r="D174" s="903"/>
      <c r="E174" s="903"/>
      <c r="F174" s="903"/>
      <c r="G174" s="904"/>
      <c r="H174" s="894"/>
      <c r="I174" s="895"/>
      <c r="J174" s="895"/>
      <c r="K174" s="895"/>
      <c r="L174" s="895"/>
      <c r="M174" s="895"/>
      <c r="N174" s="895"/>
      <c r="O174" s="895"/>
      <c r="P174" s="895"/>
      <c r="Q174" s="895"/>
      <c r="R174" s="895"/>
      <c r="S174" s="895"/>
      <c r="T174" s="895"/>
      <c r="U174" s="895"/>
      <c r="V174" s="895"/>
      <c r="W174" s="895"/>
      <c r="X174" s="895"/>
      <c r="Y174" s="895"/>
      <c r="Z174" s="895"/>
      <c r="AA174" s="895"/>
      <c r="AB174" s="895"/>
      <c r="AC174" s="895"/>
      <c r="AD174" s="377"/>
      <c r="AE174" s="776"/>
      <c r="AF174" s="777"/>
      <c r="AG174" s="777"/>
      <c r="AH174" s="777"/>
      <c r="AI174" s="777"/>
      <c r="AJ174" s="778"/>
      <c r="AK174" s="899"/>
      <c r="AL174" s="900"/>
      <c r="AM174" s="901"/>
      <c r="AN174" s="141"/>
      <c r="AO174" s="170"/>
    </row>
    <row r="175" spans="2:42" ht="12" customHeight="1" thickBot="1" x14ac:dyDescent="0.3">
      <c r="B175" s="135"/>
      <c r="C175" s="135"/>
      <c r="D175" s="135"/>
      <c r="E175" s="135"/>
      <c r="F175" s="135"/>
      <c r="G175" s="135"/>
      <c r="H175" s="135"/>
      <c r="I175" s="135"/>
      <c r="J175" s="174"/>
      <c r="K175" s="174"/>
      <c r="L175" s="174"/>
      <c r="M175" s="174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41"/>
      <c r="AO175" s="171"/>
    </row>
    <row r="176" spans="2:42" ht="12" customHeight="1" thickBot="1" x14ac:dyDescent="0.3">
      <c r="B176" s="873" t="s">
        <v>27</v>
      </c>
      <c r="C176" s="874"/>
      <c r="D176" s="874"/>
      <c r="E176" s="875"/>
      <c r="F176" s="848" t="s">
        <v>26</v>
      </c>
      <c r="G176" s="850"/>
      <c r="H176" s="848" t="s">
        <v>44</v>
      </c>
      <c r="I176" s="849"/>
      <c r="J176" s="849"/>
      <c r="K176" s="849"/>
      <c r="L176" s="849"/>
      <c r="M176" s="849"/>
      <c r="N176" s="849"/>
      <c r="O176" s="849"/>
      <c r="P176" s="849"/>
      <c r="Q176" s="849"/>
      <c r="R176" s="849"/>
      <c r="S176" s="850"/>
      <c r="T176" s="848" t="s">
        <v>25</v>
      </c>
      <c r="U176" s="849"/>
      <c r="V176" s="849"/>
      <c r="W176" s="849"/>
      <c r="X176" s="849"/>
      <c r="Y176" s="849"/>
      <c r="Z176" s="849"/>
      <c r="AA176" s="849"/>
      <c r="AB176" s="849"/>
      <c r="AC176" s="849"/>
      <c r="AD176" s="849"/>
      <c r="AE176" s="850"/>
      <c r="AF176" s="879" t="s">
        <v>24</v>
      </c>
      <c r="AG176" s="880"/>
      <c r="AH176" s="881"/>
      <c r="AI176" s="879" t="s">
        <v>24</v>
      </c>
      <c r="AJ176" s="881"/>
      <c r="AK176" s="848" t="s">
        <v>23</v>
      </c>
      <c r="AL176" s="849"/>
      <c r="AM176" s="850"/>
      <c r="AN176" s="141"/>
      <c r="AO176" s="171"/>
    </row>
    <row r="177" spans="2:42" ht="12" customHeight="1" thickBot="1" x14ac:dyDescent="0.3">
      <c r="B177" s="1" t="s">
        <v>13</v>
      </c>
      <c r="C177" s="2" t="s">
        <v>22</v>
      </c>
      <c r="D177" s="3" t="s">
        <v>22</v>
      </c>
      <c r="E177" s="2" t="s">
        <v>21</v>
      </c>
      <c r="F177" s="907" t="s">
        <v>20</v>
      </c>
      <c r="G177" s="908"/>
      <c r="H177" s="876"/>
      <c r="I177" s="877"/>
      <c r="J177" s="877"/>
      <c r="K177" s="877"/>
      <c r="L177" s="877"/>
      <c r="M177" s="877"/>
      <c r="N177" s="877"/>
      <c r="O177" s="877"/>
      <c r="P177" s="877"/>
      <c r="Q177" s="877"/>
      <c r="R177" s="877"/>
      <c r="S177" s="878"/>
      <c r="T177" s="876"/>
      <c r="U177" s="877"/>
      <c r="V177" s="877"/>
      <c r="W177" s="877"/>
      <c r="X177" s="877"/>
      <c r="Y177" s="877"/>
      <c r="Z177" s="877"/>
      <c r="AA177" s="877"/>
      <c r="AB177" s="877"/>
      <c r="AC177" s="877"/>
      <c r="AD177" s="877"/>
      <c r="AE177" s="878"/>
      <c r="AF177" s="876" t="s">
        <v>19</v>
      </c>
      <c r="AG177" s="877"/>
      <c r="AH177" s="878"/>
      <c r="AI177" s="876" t="s">
        <v>18</v>
      </c>
      <c r="AJ177" s="878"/>
      <c r="AK177" s="876" t="s">
        <v>17</v>
      </c>
      <c r="AL177" s="877"/>
      <c r="AM177" s="878"/>
      <c r="AN177" s="141"/>
      <c r="AO177" s="846" t="s">
        <v>130</v>
      </c>
      <c r="AP177" s="846" t="s">
        <v>131</v>
      </c>
    </row>
    <row r="178" spans="2:42" ht="12" customHeight="1" thickBot="1" x14ac:dyDescent="0.3">
      <c r="B178" s="4">
        <v>2021</v>
      </c>
      <c r="C178" s="5" t="s">
        <v>16</v>
      </c>
      <c r="D178" s="5" t="s">
        <v>15</v>
      </c>
      <c r="E178" s="30" t="s">
        <v>14</v>
      </c>
      <c r="F178" s="6" t="s">
        <v>14</v>
      </c>
      <c r="G178" s="7" t="s">
        <v>13</v>
      </c>
      <c r="H178" s="868" t="s">
        <v>34</v>
      </c>
      <c r="I178" s="869"/>
      <c r="J178" s="870" t="s">
        <v>43</v>
      </c>
      <c r="K178" s="871"/>
      <c r="L178" s="870" t="s">
        <v>42</v>
      </c>
      <c r="M178" s="871"/>
      <c r="N178" s="872" t="s">
        <v>33</v>
      </c>
      <c r="O178" s="869"/>
      <c r="P178" s="872" t="s">
        <v>12</v>
      </c>
      <c r="Q178" s="869"/>
      <c r="R178" s="872" t="s">
        <v>11</v>
      </c>
      <c r="S178" s="905"/>
      <c r="T178" s="868" t="s">
        <v>35</v>
      </c>
      <c r="U178" s="906"/>
      <c r="V178" s="906"/>
      <c r="W178" s="905"/>
      <c r="X178" s="868" t="s">
        <v>10</v>
      </c>
      <c r="Y178" s="906"/>
      <c r="Z178" s="906"/>
      <c r="AA178" s="905"/>
      <c r="AB178" s="38" t="s">
        <v>38</v>
      </c>
      <c r="AC178" s="37" t="s">
        <v>36</v>
      </c>
      <c r="AD178" s="373" t="s">
        <v>41</v>
      </c>
      <c r="AE178" s="136" t="s">
        <v>9</v>
      </c>
      <c r="AF178" s="8" t="s">
        <v>37</v>
      </c>
      <c r="AG178" s="9" t="s">
        <v>8</v>
      </c>
      <c r="AH178" s="10" t="s">
        <v>7</v>
      </c>
      <c r="AI178" s="6" t="s">
        <v>8</v>
      </c>
      <c r="AJ178" s="7" t="s">
        <v>7</v>
      </c>
      <c r="AK178" s="6" t="s">
        <v>8</v>
      </c>
      <c r="AL178" s="11" t="s">
        <v>7</v>
      </c>
      <c r="AM178" s="7" t="s">
        <v>6</v>
      </c>
      <c r="AN178" s="141"/>
      <c r="AO178" s="847"/>
      <c r="AP178" s="847"/>
    </row>
    <row r="179" spans="2:42" s="307" customFormat="1" ht="12" customHeight="1" x14ac:dyDescent="0.25">
      <c r="B179" s="294">
        <v>44216</v>
      </c>
      <c r="C179" s="295">
        <v>0.9159722222222223</v>
      </c>
      <c r="D179" s="295">
        <v>0.94097222222222221</v>
      </c>
      <c r="E179" s="296">
        <v>5</v>
      </c>
      <c r="F179" s="296">
        <v>26383</v>
      </c>
      <c r="G179" s="294">
        <v>44216</v>
      </c>
      <c r="H179" s="856" t="s">
        <v>87</v>
      </c>
      <c r="I179" s="857"/>
      <c r="J179" s="858"/>
      <c r="K179" s="859"/>
      <c r="L179" s="858"/>
      <c r="M179" s="859"/>
      <c r="N179" s="856"/>
      <c r="O179" s="857"/>
      <c r="P179" s="860" t="s">
        <v>190</v>
      </c>
      <c r="Q179" s="861"/>
      <c r="R179" s="862" t="s">
        <v>191</v>
      </c>
      <c r="S179" s="867"/>
      <c r="T179" s="853" t="s">
        <v>521</v>
      </c>
      <c r="U179" s="854"/>
      <c r="V179" s="854"/>
      <c r="W179" s="855"/>
      <c r="X179" s="853" t="s">
        <v>521</v>
      </c>
      <c r="Y179" s="854"/>
      <c r="Z179" s="854"/>
      <c r="AA179" s="855"/>
      <c r="AB179" s="297"/>
      <c r="AC179" s="298"/>
      <c r="AD179" s="400">
        <v>60</v>
      </c>
      <c r="AE179" s="262" t="s">
        <v>52</v>
      </c>
      <c r="AF179" s="297"/>
      <c r="AG179" s="152">
        <v>9370</v>
      </c>
      <c r="AH179" s="328">
        <f>+AG179/1000</f>
        <v>9.3699999999999992</v>
      </c>
      <c r="AI179" s="152">
        <v>9370</v>
      </c>
      <c r="AJ179" s="329">
        <f>+AI179/1000</f>
        <v>9.3699999999999992</v>
      </c>
      <c r="AK179" s="330">
        <f>+AI179-AG179</f>
        <v>0</v>
      </c>
      <c r="AL179" s="331">
        <f>+AK179/1000</f>
        <v>0</v>
      </c>
      <c r="AM179" s="332">
        <f>+AK179/AG179</f>
        <v>0</v>
      </c>
      <c r="AN179" s="333"/>
      <c r="AO179" s="306">
        <v>77.510000000000005</v>
      </c>
      <c r="AP179" s="306">
        <v>2.36</v>
      </c>
    </row>
    <row r="180" spans="2:42" s="307" customFormat="1" ht="12" customHeight="1" x14ac:dyDescent="0.25">
      <c r="B180" s="294">
        <v>44217</v>
      </c>
      <c r="C180" s="295">
        <v>3.9583333333333331E-2</v>
      </c>
      <c r="D180" s="295">
        <v>0.26180555555555557</v>
      </c>
      <c r="E180" s="296">
        <v>5</v>
      </c>
      <c r="F180" s="296">
        <v>13675</v>
      </c>
      <c r="G180" s="294">
        <v>44217</v>
      </c>
      <c r="H180" s="856" t="s">
        <v>429</v>
      </c>
      <c r="I180" s="857"/>
      <c r="J180" s="858"/>
      <c r="K180" s="859"/>
      <c r="L180" s="858"/>
      <c r="M180" s="859"/>
      <c r="N180" s="856"/>
      <c r="O180" s="857"/>
      <c r="P180" s="860" t="s">
        <v>315</v>
      </c>
      <c r="Q180" s="861"/>
      <c r="R180" s="862" t="s">
        <v>316</v>
      </c>
      <c r="S180" s="863"/>
      <c r="T180" s="864" t="s">
        <v>430</v>
      </c>
      <c r="U180" s="865"/>
      <c r="V180" s="865"/>
      <c r="W180" s="866"/>
      <c r="X180" s="864" t="s">
        <v>430</v>
      </c>
      <c r="Y180" s="865"/>
      <c r="Z180" s="865"/>
      <c r="AA180" s="866"/>
      <c r="AB180" s="297"/>
      <c r="AC180" s="298"/>
      <c r="AD180" s="401">
        <v>58</v>
      </c>
      <c r="AE180" s="262" t="s">
        <v>52</v>
      </c>
      <c r="AF180" s="297"/>
      <c r="AG180" s="152">
        <v>9038</v>
      </c>
      <c r="AH180" s="328">
        <f t="shared" ref="AH180:AH181" si="11">+AG180/1000</f>
        <v>9.0380000000000003</v>
      </c>
      <c r="AI180" s="836">
        <v>10960</v>
      </c>
      <c r="AJ180" s="838">
        <f>+AI180/1000</f>
        <v>10.96</v>
      </c>
      <c r="AK180" s="840">
        <f>+AI180-AG181-AG180</f>
        <v>33</v>
      </c>
      <c r="AL180" s="842">
        <f>+AK180/1000</f>
        <v>3.3000000000000002E-2</v>
      </c>
      <c r="AM180" s="844">
        <f>+AK180/SUM(AG180:AG181)</f>
        <v>3.0200420975565116E-3</v>
      </c>
      <c r="AN180" s="333"/>
      <c r="AO180" s="306">
        <v>76.81</v>
      </c>
      <c r="AP180" s="306">
        <v>1.83</v>
      </c>
    </row>
    <row r="181" spans="2:42" s="307" customFormat="1" ht="12" customHeight="1" x14ac:dyDescent="0.25">
      <c r="B181" s="294">
        <v>44217</v>
      </c>
      <c r="C181" s="295">
        <v>3.9583333333333331E-2</v>
      </c>
      <c r="D181" s="295">
        <v>0.26180555555555557</v>
      </c>
      <c r="E181" s="296">
        <v>5</v>
      </c>
      <c r="F181" s="296">
        <v>13676</v>
      </c>
      <c r="G181" s="294">
        <v>44217</v>
      </c>
      <c r="H181" s="856" t="s">
        <v>429</v>
      </c>
      <c r="I181" s="857"/>
      <c r="J181" s="858"/>
      <c r="K181" s="859"/>
      <c r="L181" s="858"/>
      <c r="M181" s="859"/>
      <c r="N181" s="856"/>
      <c r="O181" s="857"/>
      <c r="P181" s="860" t="s">
        <v>315</v>
      </c>
      <c r="Q181" s="861"/>
      <c r="R181" s="862" t="s">
        <v>316</v>
      </c>
      <c r="S181" s="863"/>
      <c r="T181" s="942" t="s">
        <v>198</v>
      </c>
      <c r="U181" s="943"/>
      <c r="V181" s="943"/>
      <c r="W181" s="944"/>
      <c r="X181" s="942" t="s">
        <v>198</v>
      </c>
      <c r="Y181" s="943"/>
      <c r="Z181" s="943"/>
      <c r="AA181" s="944"/>
      <c r="AB181" s="297"/>
      <c r="AC181" s="298"/>
      <c r="AD181" s="412">
        <v>35</v>
      </c>
      <c r="AE181" s="261" t="s">
        <v>32</v>
      </c>
      <c r="AF181" s="297"/>
      <c r="AG181" s="152">
        <v>1889</v>
      </c>
      <c r="AH181" s="328">
        <f t="shared" si="11"/>
        <v>1.889</v>
      </c>
      <c r="AI181" s="837"/>
      <c r="AJ181" s="839"/>
      <c r="AK181" s="841"/>
      <c r="AL181" s="843"/>
      <c r="AM181" s="845"/>
      <c r="AN181" s="333"/>
      <c r="AO181" s="306">
        <v>72.14</v>
      </c>
      <c r="AP181" s="306">
        <v>3.3</v>
      </c>
    </row>
    <row r="182" spans="2:42" ht="12" customHeight="1" thickBot="1" x14ac:dyDescent="0.3">
      <c r="B182" s="24"/>
      <c r="C182" s="146"/>
      <c r="D182" s="146"/>
      <c r="E182" s="27"/>
      <c r="F182" s="36"/>
      <c r="G182" s="31"/>
      <c r="H182" s="909"/>
      <c r="I182" s="910"/>
      <c r="J182" s="911"/>
      <c r="K182" s="912"/>
      <c r="L182" s="911"/>
      <c r="M182" s="912"/>
      <c r="N182" s="913"/>
      <c r="O182" s="910"/>
      <c r="P182" s="913"/>
      <c r="Q182" s="910"/>
      <c r="R182" s="914"/>
      <c r="S182" s="915"/>
      <c r="T182" s="916"/>
      <c r="U182" s="917"/>
      <c r="V182" s="917"/>
      <c r="W182" s="915"/>
      <c r="X182" s="29"/>
      <c r="Y182" s="147"/>
      <c r="Z182" s="147"/>
      <c r="AA182" s="28"/>
      <c r="AB182" s="36"/>
      <c r="AC182" s="148"/>
      <c r="AD182" s="147"/>
      <c r="AE182" s="28"/>
      <c r="AF182" s="29"/>
      <c r="AG182" s="149"/>
      <c r="AH182" s="153"/>
      <c r="AI182" s="150"/>
      <c r="AJ182" s="154"/>
      <c r="AK182" s="155"/>
      <c r="AL182" s="156"/>
      <c r="AM182" s="157"/>
    </row>
    <row r="183" spans="2:42" ht="12" customHeight="1" x14ac:dyDescent="0.25">
      <c r="B183" s="151"/>
      <c r="C183" s="151"/>
      <c r="D183" s="151"/>
      <c r="E183" s="151"/>
      <c r="F183" s="151"/>
      <c r="G183" s="151"/>
      <c r="H183" s="151"/>
      <c r="I183" s="151"/>
      <c r="J183" s="174"/>
      <c r="K183" s="174"/>
      <c r="L183" s="174"/>
      <c r="M183" s="174"/>
      <c r="N183" s="151"/>
      <c r="O183" s="151"/>
      <c r="P183" s="135"/>
      <c r="Q183" s="135"/>
      <c r="R183" s="918" t="s">
        <v>5</v>
      </c>
      <c r="S183" s="919"/>
      <c r="T183" s="919"/>
      <c r="U183" s="919"/>
      <c r="V183" s="919"/>
      <c r="W183" s="919"/>
      <c r="X183" s="919"/>
      <c r="Y183" s="919"/>
      <c r="Z183" s="919"/>
      <c r="AA183" s="919"/>
      <c r="AB183" s="919"/>
      <c r="AC183" s="919"/>
      <c r="AD183" s="919"/>
      <c r="AE183" s="919"/>
      <c r="AF183" s="374"/>
      <c r="AG183" s="932" t="s">
        <v>4</v>
      </c>
      <c r="AH183" s="933"/>
      <c r="AI183" s="932" t="s">
        <v>3</v>
      </c>
      <c r="AJ183" s="933"/>
      <c r="AK183" s="932" t="s">
        <v>2</v>
      </c>
      <c r="AL183" s="934"/>
      <c r="AM183" s="935"/>
    </row>
    <row r="184" spans="2:42" x14ac:dyDescent="0.25">
      <c r="B184" s="151"/>
      <c r="C184" s="151"/>
      <c r="D184" s="151"/>
      <c r="E184" s="151"/>
      <c r="F184" s="151"/>
      <c r="G184" s="151"/>
      <c r="H184" s="151"/>
      <c r="I184" s="151"/>
      <c r="J184" s="174"/>
      <c r="K184" s="174"/>
      <c r="L184" s="174"/>
      <c r="M184" s="174"/>
      <c r="N184" s="151"/>
      <c r="O184" s="151"/>
      <c r="P184" s="135"/>
      <c r="Q184" s="135"/>
      <c r="R184" s="930"/>
      <c r="S184" s="931"/>
      <c r="T184" s="931"/>
      <c r="U184" s="931"/>
      <c r="V184" s="931"/>
      <c r="W184" s="931"/>
      <c r="X184" s="931"/>
      <c r="Y184" s="931"/>
      <c r="Z184" s="931"/>
      <c r="AA184" s="931"/>
      <c r="AB184" s="931"/>
      <c r="AC184" s="931"/>
      <c r="AD184" s="931"/>
      <c r="AE184" s="931"/>
      <c r="AF184" s="374"/>
      <c r="AG184" s="936" t="s">
        <v>1</v>
      </c>
      <c r="AH184" s="938">
        <f>+SUM(AH179:AH182)</f>
        <v>20.297000000000001</v>
      </c>
      <c r="AI184" s="936" t="s">
        <v>1</v>
      </c>
      <c r="AJ184" s="938">
        <f>+SUM(AJ179:AJ182)</f>
        <v>20.329999999999998</v>
      </c>
      <c r="AK184" s="936" t="s">
        <v>1</v>
      </c>
      <c r="AL184" s="940">
        <f>+AJ184-AH184</f>
        <v>3.2999999999997698E-2</v>
      </c>
      <c r="AM184" s="851">
        <f>+AL184/AH184</f>
        <v>1.6258560378379907E-3</v>
      </c>
    </row>
    <row r="185" spans="2:42" ht="17.25" thickBot="1" x14ac:dyDescent="0.3">
      <c r="B185" s="151"/>
      <c r="C185" s="151"/>
      <c r="D185" s="151"/>
      <c r="E185" s="151"/>
      <c r="F185" s="151"/>
      <c r="G185" s="151"/>
      <c r="H185" s="151"/>
      <c r="I185" s="151"/>
      <c r="J185" s="174"/>
      <c r="K185" s="174"/>
      <c r="L185" s="174"/>
      <c r="M185" s="174"/>
      <c r="N185" s="151"/>
      <c r="O185" s="151"/>
      <c r="P185" s="135"/>
      <c r="Q185" s="135"/>
      <c r="R185" s="921"/>
      <c r="S185" s="922"/>
      <c r="T185" s="922"/>
      <c r="U185" s="922"/>
      <c r="V185" s="922"/>
      <c r="W185" s="922"/>
      <c r="X185" s="922"/>
      <c r="Y185" s="922"/>
      <c r="Z185" s="922"/>
      <c r="AA185" s="922"/>
      <c r="AB185" s="922"/>
      <c r="AC185" s="922"/>
      <c r="AD185" s="922"/>
      <c r="AE185" s="922"/>
      <c r="AF185" s="375"/>
      <c r="AG185" s="937"/>
      <c r="AH185" s="939"/>
      <c r="AI185" s="937"/>
      <c r="AJ185" s="939"/>
      <c r="AK185" s="937"/>
      <c r="AL185" s="941"/>
      <c r="AM185" s="852"/>
    </row>
    <row r="186" spans="2:42" ht="17.25" thickBot="1" x14ac:dyDescent="0.3"/>
    <row r="187" spans="2:42" x14ac:dyDescent="0.25">
      <c r="R187" s="918" t="s">
        <v>0</v>
      </c>
      <c r="S187" s="919"/>
      <c r="T187" s="919"/>
      <c r="U187" s="919"/>
      <c r="V187" s="919"/>
      <c r="W187" s="919"/>
      <c r="X187" s="919"/>
      <c r="Y187" s="919"/>
      <c r="Z187" s="919"/>
      <c r="AA187" s="919"/>
      <c r="AB187" s="919"/>
      <c r="AC187" s="919"/>
      <c r="AD187" s="919"/>
      <c r="AE187" s="920"/>
      <c r="AF187" s="18"/>
      <c r="AG187" s="924">
        <f>+AH184+AG169</f>
        <v>156.37700000000001</v>
      </c>
      <c r="AH187" s="925"/>
      <c r="AI187" s="924">
        <f>+AJ184+AI169</f>
        <v>155.89500000000004</v>
      </c>
      <c r="AJ187" s="925"/>
      <c r="AK187" s="928">
        <f>+AI187-AG187</f>
        <v>-0.4819999999999709</v>
      </c>
      <c r="AL187" s="925"/>
      <c r="AM187" s="945">
        <f>+AK187/AG187</f>
        <v>-3.0822947108588273E-3</v>
      </c>
    </row>
    <row r="188" spans="2:42" ht="17.25" thickBot="1" x14ac:dyDescent="0.3">
      <c r="R188" s="921"/>
      <c r="S188" s="922"/>
      <c r="T188" s="922"/>
      <c r="U188" s="922"/>
      <c r="V188" s="922"/>
      <c r="W188" s="922"/>
      <c r="X188" s="922"/>
      <c r="Y188" s="922"/>
      <c r="Z188" s="922"/>
      <c r="AA188" s="922"/>
      <c r="AB188" s="922"/>
      <c r="AC188" s="922"/>
      <c r="AD188" s="922"/>
      <c r="AE188" s="923"/>
      <c r="AF188" s="19"/>
      <c r="AG188" s="926"/>
      <c r="AH188" s="927"/>
      <c r="AI188" s="926"/>
      <c r="AJ188" s="927"/>
      <c r="AK188" s="929"/>
      <c r="AL188" s="927"/>
      <c r="AM188" s="946"/>
    </row>
    <row r="189" spans="2:42" ht="17.25" thickBot="1" x14ac:dyDescent="0.3"/>
    <row r="190" spans="2:42" ht="12" customHeight="1" x14ac:dyDescent="0.25">
      <c r="B190" s="882" t="s">
        <v>31</v>
      </c>
      <c r="C190" s="883"/>
      <c r="D190" s="883"/>
      <c r="E190" s="883"/>
      <c r="F190" s="883"/>
      <c r="G190" s="884"/>
      <c r="H190" s="888" t="s">
        <v>30</v>
      </c>
      <c r="I190" s="765"/>
      <c r="J190" s="765"/>
      <c r="K190" s="765"/>
      <c r="L190" s="765"/>
      <c r="M190" s="765"/>
      <c r="N190" s="765"/>
      <c r="O190" s="765"/>
      <c r="P190" s="765"/>
      <c r="Q190" s="765"/>
      <c r="R190" s="765"/>
      <c r="S190" s="765"/>
      <c r="T190" s="765"/>
      <c r="U190" s="765"/>
      <c r="V190" s="765"/>
      <c r="W190" s="765"/>
      <c r="X190" s="765"/>
      <c r="Y190" s="765"/>
      <c r="Z190" s="765"/>
      <c r="AA190" s="765"/>
      <c r="AB190" s="765"/>
      <c r="AC190" s="765"/>
      <c r="AD190" s="371"/>
      <c r="AE190" s="764" t="s">
        <v>29</v>
      </c>
      <c r="AF190" s="765"/>
      <c r="AG190" s="765"/>
      <c r="AH190" s="765"/>
      <c r="AI190" s="765"/>
      <c r="AJ190" s="766"/>
      <c r="AK190" s="889" t="s">
        <v>39</v>
      </c>
      <c r="AL190" s="890"/>
      <c r="AM190" s="891"/>
      <c r="AN190" s="22"/>
      <c r="AO190" s="168" t="s">
        <v>46</v>
      </c>
    </row>
    <row r="191" spans="2:42" ht="12" customHeight="1" thickBot="1" x14ac:dyDescent="0.3">
      <c r="B191" s="885"/>
      <c r="C191" s="886"/>
      <c r="D191" s="886"/>
      <c r="E191" s="886"/>
      <c r="F191" s="886"/>
      <c r="G191" s="887"/>
      <c r="H191" s="892" t="s">
        <v>736</v>
      </c>
      <c r="I191" s="893"/>
      <c r="J191" s="893"/>
      <c r="K191" s="893"/>
      <c r="L191" s="893"/>
      <c r="M191" s="893"/>
      <c r="N191" s="893"/>
      <c r="O191" s="893"/>
      <c r="P191" s="893"/>
      <c r="Q191" s="893"/>
      <c r="R191" s="893"/>
      <c r="S191" s="893"/>
      <c r="T191" s="893"/>
      <c r="U191" s="893"/>
      <c r="V191" s="893"/>
      <c r="W191" s="893"/>
      <c r="X191" s="893"/>
      <c r="Y191" s="893"/>
      <c r="Z191" s="893"/>
      <c r="AA191" s="893"/>
      <c r="AB191" s="893"/>
      <c r="AC191" s="893"/>
      <c r="AD191" s="376"/>
      <c r="AE191" s="773">
        <v>44217</v>
      </c>
      <c r="AF191" s="774"/>
      <c r="AG191" s="774"/>
      <c r="AH191" s="774"/>
      <c r="AI191" s="774"/>
      <c r="AJ191" s="775"/>
      <c r="AK191" s="896" t="s">
        <v>40</v>
      </c>
      <c r="AL191" s="897"/>
      <c r="AM191" s="898"/>
      <c r="AN191" s="23"/>
      <c r="AO191" s="169" t="s">
        <v>47</v>
      </c>
    </row>
    <row r="192" spans="2:42" ht="12" customHeight="1" thickBot="1" x14ac:dyDescent="0.3">
      <c r="B192" s="902" t="s">
        <v>28</v>
      </c>
      <c r="C192" s="903"/>
      <c r="D192" s="903"/>
      <c r="E192" s="903"/>
      <c r="F192" s="903"/>
      <c r="G192" s="904"/>
      <c r="H192" s="894"/>
      <c r="I192" s="895"/>
      <c r="J192" s="895"/>
      <c r="K192" s="895"/>
      <c r="L192" s="895"/>
      <c r="M192" s="895"/>
      <c r="N192" s="895"/>
      <c r="O192" s="895"/>
      <c r="P192" s="895"/>
      <c r="Q192" s="895"/>
      <c r="R192" s="895"/>
      <c r="S192" s="895"/>
      <c r="T192" s="895"/>
      <c r="U192" s="895"/>
      <c r="V192" s="895"/>
      <c r="W192" s="895"/>
      <c r="X192" s="895"/>
      <c r="Y192" s="895"/>
      <c r="Z192" s="895"/>
      <c r="AA192" s="895"/>
      <c r="AB192" s="895"/>
      <c r="AC192" s="895"/>
      <c r="AD192" s="377"/>
      <c r="AE192" s="776"/>
      <c r="AF192" s="777"/>
      <c r="AG192" s="777"/>
      <c r="AH192" s="777"/>
      <c r="AI192" s="777"/>
      <c r="AJ192" s="778"/>
      <c r="AK192" s="899"/>
      <c r="AL192" s="900"/>
      <c r="AM192" s="901"/>
      <c r="AN192" s="141"/>
      <c r="AO192" s="170"/>
    </row>
    <row r="193" spans="2:42" ht="12" customHeight="1" thickBot="1" x14ac:dyDescent="0.3">
      <c r="B193" s="135"/>
      <c r="C193" s="135"/>
      <c r="D193" s="135"/>
      <c r="E193" s="135"/>
      <c r="F193" s="135"/>
      <c r="G193" s="135"/>
      <c r="H193" s="135"/>
      <c r="I193" s="135"/>
      <c r="J193" s="174"/>
      <c r="K193" s="174"/>
      <c r="L193" s="174"/>
      <c r="M193" s="174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41"/>
      <c r="AO193" s="171"/>
    </row>
    <row r="194" spans="2:42" ht="12" customHeight="1" thickBot="1" x14ac:dyDescent="0.3">
      <c r="B194" s="873" t="s">
        <v>27</v>
      </c>
      <c r="C194" s="874"/>
      <c r="D194" s="874"/>
      <c r="E194" s="875"/>
      <c r="F194" s="848" t="s">
        <v>26</v>
      </c>
      <c r="G194" s="850"/>
      <c r="H194" s="848" t="s">
        <v>44</v>
      </c>
      <c r="I194" s="849"/>
      <c r="J194" s="849"/>
      <c r="K194" s="849"/>
      <c r="L194" s="849"/>
      <c r="M194" s="849"/>
      <c r="N194" s="849"/>
      <c r="O194" s="849"/>
      <c r="P194" s="849"/>
      <c r="Q194" s="849"/>
      <c r="R194" s="849"/>
      <c r="S194" s="850"/>
      <c r="T194" s="848" t="s">
        <v>25</v>
      </c>
      <c r="U194" s="849"/>
      <c r="V194" s="849"/>
      <c r="W194" s="849"/>
      <c r="X194" s="849"/>
      <c r="Y194" s="849"/>
      <c r="Z194" s="849"/>
      <c r="AA194" s="849"/>
      <c r="AB194" s="849"/>
      <c r="AC194" s="849"/>
      <c r="AD194" s="849"/>
      <c r="AE194" s="850"/>
      <c r="AF194" s="879" t="s">
        <v>24</v>
      </c>
      <c r="AG194" s="880"/>
      <c r="AH194" s="881"/>
      <c r="AI194" s="879" t="s">
        <v>24</v>
      </c>
      <c r="AJ194" s="881"/>
      <c r="AK194" s="848" t="s">
        <v>23</v>
      </c>
      <c r="AL194" s="849"/>
      <c r="AM194" s="850"/>
      <c r="AN194" s="141"/>
      <c r="AO194" s="171"/>
    </row>
    <row r="195" spans="2:42" ht="12" customHeight="1" thickBot="1" x14ac:dyDescent="0.3">
      <c r="B195" s="1" t="s">
        <v>13</v>
      </c>
      <c r="C195" s="2" t="s">
        <v>22</v>
      </c>
      <c r="D195" s="3" t="s">
        <v>22</v>
      </c>
      <c r="E195" s="2" t="s">
        <v>21</v>
      </c>
      <c r="F195" s="907" t="s">
        <v>20</v>
      </c>
      <c r="G195" s="908"/>
      <c r="H195" s="876"/>
      <c r="I195" s="877"/>
      <c r="J195" s="877"/>
      <c r="K195" s="877"/>
      <c r="L195" s="877"/>
      <c r="M195" s="877"/>
      <c r="N195" s="877"/>
      <c r="O195" s="877"/>
      <c r="P195" s="877"/>
      <c r="Q195" s="877"/>
      <c r="R195" s="877"/>
      <c r="S195" s="878"/>
      <c r="T195" s="876"/>
      <c r="U195" s="877"/>
      <c r="V195" s="877"/>
      <c r="W195" s="877"/>
      <c r="X195" s="877"/>
      <c r="Y195" s="877"/>
      <c r="Z195" s="877"/>
      <c r="AA195" s="877"/>
      <c r="AB195" s="877"/>
      <c r="AC195" s="877"/>
      <c r="AD195" s="877"/>
      <c r="AE195" s="878"/>
      <c r="AF195" s="876" t="s">
        <v>19</v>
      </c>
      <c r="AG195" s="877"/>
      <c r="AH195" s="878"/>
      <c r="AI195" s="876" t="s">
        <v>18</v>
      </c>
      <c r="AJ195" s="878"/>
      <c r="AK195" s="876" t="s">
        <v>17</v>
      </c>
      <c r="AL195" s="877"/>
      <c r="AM195" s="878"/>
      <c r="AN195" s="141"/>
      <c r="AO195" s="846" t="s">
        <v>130</v>
      </c>
      <c r="AP195" s="846" t="s">
        <v>131</v>
      </c>
    </row>
    <row r="196" spans="2:42" ht="12" customHeight="1" thickBot="1" x14ac:dyDescent="0.3">
      <c r="B196" s="4">
        <v>2021</v>
      </c>
      <c r="C196" s="5" t="s">
        <v>16</v>
      </c>
      <c r="D196" s="5" t="s">
        <v>15</v>
      </c>
      <c r="E196" s="30" t="s">
        <v>14</v>
      </c>
      <c r="F196" s="6" t="s">
        <v>14</v>
      </c>
      <c r="G196" s="7" t="s">
        <v>13</v>
      </c>
      <c r="H196" s="868" t="s">
        <v>34</v>
      </c>
      <c r="I196" s="869"/>
      <c r="J196" s="870" t="s">
        <v>43</v>
      </c>
      <c r="K196" s="871"/>
      <c r="L196" s="870" t="s">
        <v>42</v>
      </c>
      <c r="M196" s="871"/>
      <c r="N196" s="872" t="s">
        <v>33</v>
      </c>
      <c r="O196" s="869"/>
      <c r="P196" s="872" t="s">
        <v>12</v>
      </c>
      <c r="Q196" s="869"/>
      <c r="R196" s="872" t="s">
        <v>11</v>
      </c>
      <c r="S196" s="905"/>
      <c r="T196" s="868" t="s">
        <v>35</v>
      </c>
      <c r="U196" s="906"/>
      <c r="V196" s="906"/>
      <c r="W196" s="905"/>
      <c r="X196" s="868" t="s">
        <v>10</v>
      </c>
      <c r="Y196" s="906"/>
      <c r="Z196" s="906"/>
      <c r="AA196" s="905"/>
      <c r="AB196" s="38" t="s">
        <v>38</v>
      </c>
      <c r="AC196" s="37" t="s">
        <v>36</v>
      </c>
      <c r="AD196" s="373" t="s">
        <v>41</v>
      </c>
      <c r="AE196" s="136" t="s">
        <v>9</v>
      </c>
      <c r="AF196" s="8" t="s">
        <v>37</v>
      </c>
      <c r="AG196" s="9" t="s">
        <v>8</v>
      </c>
      <c r="AH196" s="10" t="s">
        <v>7</v>
      </c>
      <c r="AI196" s="6" t="s">
        <v>8</v>
      </c>
      <c r="AJ196" s="7" t="s">
        <v>7</v>
      </c>
      <c r="AK196" s="6" t="s">
        <v>8</v>
      </c>
      <c r="AL196" s="11" t="s">
        <v>7</v>
      </c>
      <c r="AM196" s="7" t="s">
        <v>6</v>
      </c>
      <c r="AN196" s="141"/>
      <c r="AO196" s="847"/>
      <c r="AP196" s="847"/>
    </row>
    <row r="197" spans="2:42" s="307" customFormat="1" ht="12" customHeight="1" x14ac:dyDescent="0.25">
      <c r="B197" s="294">
        <v>44217</v>
      </c>
      <c r="C197" s="295">
        <v>0.97638888888888886</v>
      </c>
      <c r="D197" s="295">
        <v>4.0972222222222222E-2</v>
      </c>
      <c r="E197" s="296">
        <v>5</v>
      </c>
      <c r="F197" s="296">
        <v>26384</v>
      </c>
      <c r="G197" s="294">
        <v>44217</v>
      </c>
      <c r="H197" s="856" t="s">
        <v>87</v>
      </c>
      <c r="I197" s="857"/>
      <c r="J197" s="858"/>
      <c r="K197" s="859"/>
      <c r="L197" s="858"/>
      <c r="M197" s="859"/>
      <c r="N197" s="856"/>
      <c r="O197" s="857"/>
      <c r="P197" s="860" t="s">
        <v>190</v>
      </c>
      <c r="Q197" s="861"/>
      <c r="R197" s="862" t="s">
        <v>191</v>
      </c>
      <c r="S197" s="867"/>
      <c r="T197" s="853" t="s">
        <v>546</v>
      </c>
      <c r="U197" s="854"/>
      <c r="V197" s="854"/>
      <c r="W197" s="855"/>
      <c r="X197" s="853" t="s">
        <v>546</v>
      </c>
      <c r="Y197" s="854"/>
      <c r="Z197" s="854"/>
      <c r="AA197" s="855"/>
      <c r="AB197" s="297"/>
      <c r="AC197" s="298"/>
      <c r="AD197" s="400">
        <v>57</v>
      </c>
      <c r="AE197" s="262" t="s">
        <v>52</v>
      </c>
      <c r="AF197" s="297"/>
      <c r="AG197" s="152">
        <v>14025</v>
      </c>
      <c r="AH197" s="328">
        <f>+AG197/1000</f>
        <v>14.025</v>
      </c>
      <c r="AI197" s="152">
        <v>14025</v>
      </c>
      <c r="AJ197" s="329">
        <f>+AI197/1000</f>
        <v>14.025</v>
      </c>
      <c r="AK197" s="330">
        <f>+AI197-AG197</f>
        <v>0</v>
      </c>
      <c r="AL197" s="331">
        <f>+AK197/1000</f>
        <v>0</v>
      </c>
      <c r="AM197" s="332">
        <f>+AK197/AG197</f>
        <v>0</v>
      </c>
      <c r="AN197" s="333"/>
      <c r="AO197" s="306">
        <v>76.97</v>
      </c>
      <c r="AP197" s="306">
        <v>3.88</v>
      </c>
    </row>
    <row r="198" spans="2:42" ht="12" customHeight="1" thickBot="1" x14ac:dyDescent="0.3">
      <c r="B198" s="24"/>
      <c r="C198" s="146"/>
      <c r="D198" s="146"/>
      <c r="E198" s="27"/>
      <c r="F198" s="36"/>
      <c r="G198" s="31"/>
      <c r="H198" s="909"/>
      <c r="I198" s="910"/>
      <c r="J198" s="911"/>
      <c r="K198" s="912"/>
      <c r="L198" s="911"/>
      <c r="M198" s="912"/>
      <c r="N198" s="913"/>
      <c r="O198" s="910"/>
      <c r="P198" s="913"/>
      <c r="Q198" s="910"/>
      <c r="R198" s="914"/>
      <c r="S198" s="915"/>
      <c r="T198" s="916"/>
      <c r="U198" s="917"/>
      <c r="V198" s="917"/>
      <c r="W198" s="915"/>
      <c r="X198" s="29"/>
      <c r="Y198" s="147"/>
      <c r="Z198" s="147"/>
      <c r="AA198" s="28"/>
      <c r="AB198" s="36"/>
      <c r="AC198" s="148"/>
      <c r="AD198" s="147"/>
      <c r="AE198" s="28"/>
      <c r="AF198" s="29"/>
      <c r="AG198" s="149"/>
      <c r="AH198" s="153"/>
      <c r="AI198" s="150"/>
      <c r="AJ198" s="154"/>
      <c r="AK198" s="155"/>
      <c r="AL198" s="156"/>
      <c r="AM198" s="157"/>
    </row>
    <row r="199" spans="2:42" ht="12" customHeight="1" x14ac:dyDescent="0.25">
      <c r="B199" s="151"/>
      <c r="C199" s="151"/>
      <c r="D199" s="151"/>
      <c r="E199" s="151"/>
      <c r="F199" s="151"/>
      <c r="G199" s="151"/>
      <c r="H199" s="151"/>
      <c r="I199" s="151"/>
      <c r="J199" s="174"/>
      <c r="K199" s="174"/>
      <c r="L199" s="174"/>
      <c r="M199" s="174"/>
      <c r="N199" s="151"/>
      <c r="O199" s="151"/>
      <c r="P199" s="135"/>
      <c r="Q199" s="135"/>
      <c r="R199" s="918" t="s">
        <v>5</v>
      </c>
      <c r="S199" s="919"/>
      <c r="T199" s="919"/>
      <c r="U199" s="919"/>
      <c r="V199" s="919"/>
      <c r="W199" s="919"/>
      <c r="X199" s="919"/>
      <c r="Y199" s="919"/>
      <c r="Z199" s="919"/>
      <c r="AA199" s="919"/>
      <c r="AB199" s="919"/>
      <c r="AC199" s="919"/>
      <c r="AD199" s="919"/>
      <c r="AE199" s="919"/>
      <c r="AF199" s="374"/>
      <c r="AG199" s="932" t="s">
        <v>4</v>
      </c>
      <c r="AH199" s="933"/>
      <c r="AI199" s="932" t="s">
        <v>3</v>
      </c>
      <c r="AJ199" s="933"/>
      <c r="AK199" s="932" t="s">
        <v>2</v>
      </c>
      <c r="AL199" s="934"/>
      <c r="AM199" s="935"/>
    </row>
    <row r="200" spans="2:42" x14ac:dyDescent="0.25">
      <c r="B200" s="151"/>
      <c r="C200" s="151"/>
      <c r="D200" s="151"/>
      <c r="E200" s="151"/>
      <c r="F200" s="151"/>
      <c r="G200" s="151"/>
      <c r="H200" s="151"/>
      <c r="I200" s="151"/>
      <c r="J200" s="174"/>
      <c r="K200" s="174"/>
      <c r="L200" s="174"/>
      <c r="M200" s="174"/>
      <c r="N200" s="151"/>
      <c r="O200" s="151"/>
      <c r="P200" s="135"/>
      <c r="Q200" s="135"/>
      <c r="R200" s="930"/>
      <c r="S200" s="931"/>
      <c r="T200" s="931"/>
      <c r="U200" s="931"/>
      <c r="V200" s="931"/>
      <c r="W200" s="931"/>
      <c r="X200" s="931"/>
      <c r="Y200" s="931"/>
      <c r="Z200" s="931"/>
      <c r="AA200" s="931"/>
      <c r="AB200" s="931"/>
      <c r="AC200" s="931"/>
      <c r="AD200" s="931"/>
      <c r="AE200" s="931"/>
      <c r="AF200" s="374"/>
      <c r="AG200" s="936" t="s">
        <v>1</v>
      </c>
      <c r="AH200" s="938">
        <f>+SUM(AH197:AH198)</f>
        <v>14.025</v>
      </c>
      <c r="AI200" s="936" t="s">
        <v>1</v>
      </c>
      <c r="AJ200" s="938">
        <f>+SUM(AJ197:AJ198)</f>
        <v>14.025</v>
      </c>
      <c r="AK200" s="936" t="s">
        <v>1</v>
      </c>
      <c r="AL200" s="940">
        <f>+AJ200-AH200</f>
        <v>0</v>
      </c>
      <c r="AM200" s="851">
        <f>+AL200/AH200</f>
        <v>0</v>
      </c>
    </row>
    <row r="201" spans="2:42" ht="17.25" thickBot="1" x14ac:dyDescent="0.3">
      <c r="B201" s="151"/>
      <c r="C201" s="151"/>
      <c r="D201" s="151"/>
      <c r="E201" s="151"/>
      <c r="F201" s="151"/>
      <c r="G201" s="151"/>
      <c r="H201" s="151"/>
      <c r="I201" s="151"/>
      <c r="J201" s="174"/>
      <c r="K201" s="174"/>
      <c r="L201" s="174"/>
      <c r="M201" s="174"/>
      <c r="N201" s="151"/>
      <c r="O201" s="151"/>
      <c r="P201" s="135"/>
      <c r="Q201" s="135"/>
      <c r="R201" s="921"/>
      <c r="S201" s="922"/>
      <c r="T201" s="922"/>
      <c r="U201" s="922"/>
      <c r="V201" s="922"/>
      <c r="W201" s="922"/>
      <c r="X201" s="922"/>
      <c r="Y201" s="922"/>
      <c r="Z201" s="922"/>
      <c r="AA201" s="922"/>
      <c r="AB201" s="922"/>
      <c r="AC201" s="922"/>
      <c r="AD201" s="922"/>
      <c r="AE201" s="922"/>
      <c r="AF201" s="375"/>
      <c r="AG201" s="937"/>
      <c r="AH201" s="939"/>
      <c r="AI201" s="937"/>
      <c r="AJ201" s="939"/>
      <c r="AK201" s="937"/>
      <c r="AL201" s="941"/>
      <c r="AM201" s="852"/>
    </row>
    <row r="202" spans="2:42" ht="17.25" thickBot="1" x14ac:dyDescent="0.3"/>
    <row r="203" spans="2:42" x14ac:dyDescent="0.25">
      <c r="R203" s="918" t="s">
        <v>0</v>
      </c>
      <c r="S203" s="919"/>
      <c r="T203" s="919"/>
      <c r="U203" s="919"/>
      <c r="V203" s="919"/>
      <c r="W203" s="919"/>
      <c r="X203" s="919"/>
      <c r="Y203" s="919"/>
      <c r="Z203" s="919"/>
      <c r="AA203" s="919"/>
      <c r="AB203" s="919"/>
      <c r="AC203" s="919"/>
      <c r="AD203" s="919"/>
      <c r="AE203" s="920"/>
      <c r="AF203" s="18"/>
      <c r="AG203" s="924">
        <f>+AH200+AG187</f>
        <v>170.40200000000002</v>
      </c>
      <c r="AH203" s="925"/>
      <c r="AI203" s="924">
        <f>+AJ200+AI187</f>
        <v>169.92000000000004</v>
      </c>
      <c r="AJ203" s="925"/>
      <c r="AK203" s="928">
        <f>+AI203-AG203</f>
        <v>-0.4819999999999709</v>
      </c>
      <c r="AL203" s="925"/>
      <c r="AM203" s="945">
        <f>+AK203/AG203</f>
        <v>-2.8286052980597107E-3</v>
      </c>
    </row>
    <row r="204" spans="2:42" ht="17.25" thickBot="1" x14ac:dyDescent="0.3">
      <c r="R204" s="921"/>
      <c r="S204" s="922"/>
      <c r="T204" s="922"/>
      <c r="U204" s="922"/>
      <c r="V204" s="922"/>
      <c r="W204" s="922"/>
      <c r="X204" s="922"/>
      <c r="Y204" s="922"/>
      <c r="Z204" s="922"/>
      <c r="AA204" s="922"/>
      <c r="AB204" s="922"/>
      <c r="AC204" s="922"/>
      <c r="AD204" s="922"/>
      <c r="AE204" s="923"/>
      <c r="AF204" s="19"/>
      <c r="AG204" s="926"/>
      <c r="AH204" s="927"/>
      <c r="AI204" s="926"/>
      <c r="AJ204" s="927"/>
      <c r="AK204" s="929"/>
      <c r="AL204" s="927"/>
      <c r="AM204" s="946"/>
    </row>
    <row r="205" spans="2:42" ht="17.25" thickBot="1" x14ac:dyDescent="0.3"/>
    <row r="206" spans="2:42" ht="12" customHeight="1" x14ac:dyDescent="0.25">
      <c r="B206" s="882" t="s">
        <v>31</v>
      </c>
      <c r="C206" s="883"/>
      <c r="D206" s="883"/>
      <c r="E206" s="883"/>
      <c r="F206" s="883"/>
      <c r="G206" s="884"/>
      <c r="H206" s="888" t="s">
        <v>30</v>
      </c>
      <c r="I206" s="765"/>
      <c r="J206" s="765"/>
      <c r="K206" s="765"/>
      <c r="L206" s="765"/>
      <c r="M206" s="765"/>
      <c r="N206" s="765"/>
      <c r="O206" s="765"/>
      <c r="P206" s="765"/>
      <c r="Q206" s="765"/>
      <c r="R206" s="765"/>
      <c r="S206" s="765"/>
      <c r="T206" s="765"/>
      <c r="U206" s="765"/>
      <c r="V206" s="765"/>
      <c r="W206" s="765"/>
      <c r="X206" s="765"/>
      <c r="Y206" s="765"/>
      <c r="Z206" s="765"/>
      <c r="AA206" s="765"/>
      <c r="AB206" s="765"/>
      <c r="AC206" s="765"/>
      <c r="AD206" s="371"/>
      <c r="AE206" s="764" t="s">
        <v>29</v>
      </c>
      <c r="AF206" s="765"/>
      <c r="AG206" s="765"/>
      <c r="AH206" s="765"/>
      <c r="AI206" s="765"/>
      <c r="AJ206" s="766"/>
      <c r="AK206" s="889" t="s">
        <v>39</v>
      </c>
      <c r="AL206" s="890"/>
      <c r="AM206" s="891"/>
      <c r="AN206" s="22"/>
      <c r="AO206" s="168" t="s">
        <v>46</v>
      </c>
    </row>
    <row r="207" spans="2:42" ht="12" customHeight="1" thickBot="1" x14ac:dyDescent="0.3">
      <c r="B207" s="885"/>
      <c r="C207" s="886"/>
      <c r="D207" s="886"/>
      <c r="E207" s="886"/>
      <c r="F207" s="886"/>
      <c r="G207" s="887"/>
      <c r="H207" s="892" t="s">
        <v>736</v>
      </c>
      <c r="I207" s="893"/>
      <c r="J207" s="893"/>
      <c r="K207" s="893"/>
      <c r="L207" s="893"/>
      <c r="M207" s="893"/>
      <c r="N207" s="893"/>
      <c r="O207" s="893"/>
      <c r="P207" s="893"/>
      <c r="Q207" s="893"/>
      <c r="R207" s="893"/>
      <c r="S207" s="893"/>
      <c r="T207" s="893"/>
      <c r="U207" s="893"/>
      <c r="V207" s="893"/>
      <c r="W207" s="893"/>
      <c r="X207" s="893"/>
      <c r="Y207" s="893"/>
      <c r="Z207" s="893"/>
      <c r="AA207" s="893"/>
      <c r="AB207" s="893"/>
      <c r="AC207" s="893"/>
      <c r="AD207" s="376"/>
      <c r="AE207" s="773">
        <v>44218</v>
      </c>
      <c r="AF207" s="774"/>
      <c r="AG207" s="774"/>
      <c r="AH207" s="774"/>
      <c r="AI207" s="774"/>
      <c r="AJ207" s="775"/>
      <c r="AK207" s="896" t="s">
        <v>40</v>
      </c>
      <c r="AL207" s="897"/>
      <c r="AM207" s="898"/>
      <c r="AN207" s="23"/>
      <c r="AO207" s="169" t="s">
        <v>47</v>
      </c>
    </row>
    <row r="208" spans="2:42" ht="12" customHeight="1" thickBot="1" x14ac:dyDescent="0.3">
      <c r="B208" s="902" t="s">
        <v>28</v>
      </c>
      <c r="C208" s="903"/>
      <c r="D208" s="903"/>
      <c r="E208" s="903"/>
      <c r="F208" s="903"/>
      <c r="G208" s="904"/>
      <c r="H208" s="894"/>
      <c r="I208" s="895"/>
      <c r="J208" s="895"/>
      <c r="K208" s="895"/>
      <c r="L208" s="895"/>
      <c r="M208" s="895"/>
      <c r="N208" s="895"/>
      <c r="O208" s="895"/>
      <c r="P208" s="895"/>
      <c r="Q208" s="895"/>
      <c r="R208" s="895"/>
      <c r="S208" s="895"/>
      <c r="T208" s="895"/>
      <c r="U208" s="895"/>
      <c r="V208" s="895"/>
      <c r="W208" s="895"/>
      <c r="X208" s="895"/>
      <c r="Y208" s="895"/>
      <c r="Z208" s="895"/>
      <c r="AA208" s="895"/>
      <c r="AB208" s="895"/>
      <c r="AC208" s="895"/>
      <c r="AD208" s="377"/>
      <c r="AE208" s="776"/>
      <c r="AF208" s="777"/>
      <c r="AG208" s="777"/>
      <c r="AH208" s="777"/>
      <c r="AI208" s="777"/>
      <c r="AJ208" s="778"/>
      <c r="AK208" s="899"/>
      <c r="AL208" s="900"/>
      <c r="AM208" s="901"/>
      <c r="AN208" s="141"/>
      <c r="AO208" s="170"/>
    </row>
    <row r="209" spans="2:42" ht="12" customHeight="1" thickBot="1" x14ac:dyDescent="0.3">
      <c r="B209" s="135"/>
      <c r="C209" s="135"/>
      <c r="D209" s="135"/>
      <c r="E209" s="135"/>
      <c r="F209" s="135"/>
      <c r="G209" s="135"/>
      <c r="H209" s="135"/>
      <c r="I209" s="135"/>
      <c r="J209" s="174"/>
      <c r="K209" s="174"/>
      <c r="L209" s="174"/>
      <c r="M209" s="174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41"/>
      <c r="AO209" s="171"/>
    </row>
    <row r="210" spans="2:42" ht="12" customHeight="1" thickBot="1" x14ac:dyDescent="0.3">
      <c r="B210" s="873" t="s">
        <v>27</v>
      </c>
      <c r="C210" s="874"/>
      <c r="D210" s="874"/>
      <c r="E210" s="875"/>
      <c r="F210" s="848" t="s">
        <v>26</v>
      </c>
      <c r="G210" s="850"/>
      <c r="H210" s="848" t="s">
        <v>44</v>
      </c>
      <c r="I210" s="849"/>
      <c r="J210" s="849"/>
      <c r="K210" s="849"/>
      <c r="L210" s="849"/>
      <c r="M210" s="849"/>
      <c r="N210" s="849"/>
      <c r="O210" s="849"/>
      <c r="P210" s="849"/>
      <c r="Q210" s="849"/>
      <c r="R210" s="849"/>
      <c r="S210" s="850"/>
      <c r="T210" s="848" t="s">
        <v>25</v>
      </c>
      <c r="U210" s="849"/>
      <c r="V210" s="849"/>
      <c r="W210" s="849"/>
      <c r="X210" s="849"/>
      <c r="Y210" s="849"/>
      <c r="Z210" s="849"/>
      <c r="AA210" s="849"/>
      <c r="AB210" s="849"/>
      <c r="AC210" s="849"/>
      <c r="AD210" s="849"/>
      <c r="AE210" s="850"/>
      <c r="AF210" s="879" t="s">
        <v>24</v>
      </c>
      <c r="AG210" s="880"/>
      <c r="AH210" s="881"/>
      <c r="AI210" s="879" t="s">
        <v>24</v>
      </c>
      <c r="AJ210" s="881"/>
      <c r="AK210" s="848" t="s">
        <v>23</v>
      </c>
      <c r="AL210" s="849"/>
      <c r="AM210" s="850"/>
      <c r="AN210" s="141"/>
      <c r="AO210" s="171"/>
    </row>
    <row r="211" spans="2:42" ht="12" customHeight="1" thickBot="1" x14ac:dyDescent="0.3">
      <c r="B211" s="1" t="s">
        <v>13</v>
      </c>
      <c r="C211" s="2" t="s">
        <v>22</v>
      </c>
      <c r="D211" s="3" t="s">
        <v>22</v>
      </c>
      <c r="E211" s="2" t="s">
        <v>21</v>
      </c>
      <c r="F211" s="907" t="s">
        <v>20</v>
      </c>
      <c r="G211" s="908"/>
      <c r="H211" s="876"/>
      <c r="I211" s="877"/>
      <c r="J211" s="877"/>
      <c r="K211" s="877"/>
      <c r="L211" s="877"/>
      <c r="M211" s="877"/>
      <c r="N211" s="877"/>
      <c r="O211" s="877"/>
      <c r="P211" s="877"/>
      <c r="Q211" s="877"/>
      <c r="R211" s="877"/>
      <c r="S211" s="878"/>
      <c r="T211" s="876"/>
      <c r="U211" s="877"/>
      <c r="V211" s="877"/>
      <c r="W211" s="877"/>
      <c r="X211" s="877"/>
      <c r="Y211" s="877"/>
      <c r="Z211" s="877"/>
      <c r="AA211" s="877"/>
      <c r="AB211" s="877"/>
      <c r="AC211" s="877"/>
      <c r="AD211" s="877"/>
      <c r="AE211" s="878"/>
      <c r="AF211" s="876" t="s">
        <v>19</v>
      </c>
      <c r="AG211" s="877"/>
      <c r="AH211" s="878"/>
      <c r="AI211" s="876" t="s">
        <v>18</v>
      </c>
      <c r="AJ211" s="878"/>
      <c r="AK211" s="876" t="s">
        <v>17</v>
      </c>
      <c r="AL211" s="877"/>
      <c r="AM211" s="878"/>
      <c r="AN211" s="141"/>
      <c r="AO211" s="846" t="s">
        <v>130</v>
      </c>
      <c r="AP211" s="846" t="s">
        <v>131</v>
      </c>
    </row>
    <row r="212" spans="2:42" ht="12" customHeight="1" thickBot="1" x14ac:dyDescent="0.3">
      <c r="B212" s="4">
        <v>2021</v>
      </c>
      <c r="C212" s="5" t="s">
        <v>16</v>
      </c>
      <c r="D212" s="5" t="s">
        <v>15</v>
      </c>
      <c r="E212" s="30" t="s">
        <v>14</v>
      </c>
      <c r="F212" s="6" t="s">
        <v>14</v>
      </c>
      <c r="G212" s="7" t="s">
        <v>13</v>
      </c>
      <c r="H212" s="868" t="s">
        <v>34</v>
      </c>
      <c r="I212" s="869"/>
      <c r="J212" s="870" t="s">
        <v>43</v>
      </c>
      <c r="K212" s="871"/>
      <c r="L212" s="870" t="s">
        <v>42</v>
      </c>
      <c r="M212" s="871"/>
      <c r="N212" s="872" t="s">
        <v>33</v>
      </c>
      <c r="O212" s="869"/>
      <c r="P212" s="872" t="s">
        <v>12</v>
      </c>
      <c r="Q212" s="869"/>
      <c r="R212" s="872" t="s">
        <v>11</v>
      </c>
      <c r="S212" s="905"/>
      <c r="T212" s="868" t="s">
        <v>35</v>
      </c>
      <c r="U212" s="906"/>
      <c r="V212" s="906"/>
      <c r="W212" s="905"/>
      <c r="X212" s="868" t="s">
        <v>10</v>
      </c>
      <c r="Y212" s="906"/>
      <c r="Z212" s="906"/>
      <c r="AA212" s="905"/>
      <c r="AB212" s="38" t="s">
        <v>38</v>
      </c>
      <c r="AC212" s="37" t="s">
        <v>36</v>
      </c>
      <c r="AD212" s="373" t="s">
        <v>41</v>
      </c>
      <c r="AE212" s="136" t="s">
        <v>9</v>
      </c>
      <c r="AF212" s="8" t="s">
        <v>37</v>
      </c>
      <c r="AG212" s="9" t="s">
        <v>8</v>
      </c>
      <c r="AH212" s="10" t="s">
        <v>7</v>
      </c>
      <c r="AI212" s="6" t="s">
        <v>8</v>
      </c>
      <c r="AJ212" s="7" t="s">
        <v>7</v>
      </c>
      <c r="AK212" s="6" t="s">
        <v>8</v>
      </c>
      <c r="AL212" s="11" t="s">
        <v>7</v>
      </c>
      <c r="AM212" s="7" t="s">
        <v>6</v>
      </c>
      <c r="AN212" s="141"/>
      <c r="AO212" s="847"/>
      <c r="AP212" s="847"/>
    </row>
    <row r="213" spans="2:42" s="307" customFormat="1" ht="12" customHeight="1" x14ac:dyDescent="0.25">
      <c r="B213" s="294">
        <v>44219</v>
      </c>
      <c r="C213" s="295">
        <v>4.8611111111111112E-2</v>
      </c>
      <c r="D213" s="295">
        <v>0.26111111111111113</v>
      </c>
      <c r="E213" s="296">
        <v>5</v>
      </c>
      <c r="F213" s="296">
        <v>13700</v>
      </c>
      <c r="G213" s="294">
        <v>44219</v>
      </c>
      <c r="H213" s="856" t="s">
        <v>429</v>
      </c>
      <c r="I213" s="857"/>
      <c r="J213" s="858"/>
      <c r="K213" s="859"/>
      <c r="L213" s="858"/>
      <c r="M213" s="859"/>
      <c r="N213" s="856"/>
      <c r="O213" s="857"/>
      <c r="P213" s="860" t="s">
        <v>315</v>
      </c>
      <c r="Q213" s="861"/>
      <c r="R213" s="862" t="s">
        <v>316</v>
      </c>
      <c r="S213" s="867"/>
      <c r="T213" s="853" t="s">
        <v>430</v>
      </c>
      <c r="U213" s="854"/>
      <c r="V213" s="854"/>
      <c r="W213" s="855"/>
      <c r="X213" s="853" t="s">
        <v>430</v>
      </c>
      <c r="Y213" s="854"/>
      <c r="Z213" s="854"/>
      <c r="AA213" s="855"/>
      <c r="AB213" s="297"/>
      <c r="AC213" s="298"/>
      <c r="AD213" s="401">
        <v>54</v>
      </c>
      <c r="AE213" s="262" t="s">
        <v>52</v>
      </c>
      <c r="AF213" s="297"/>
      <c r="AG213" s="152">
        <v>11170</v>
      </c>
      <c r="AH213" s="328">
        <f>+AG213/1000</f>
        <v>11.17</v>
      </c>
      <c r="AI213" s="152">
        <v>11180</v>
      </c>
      <c r="AJ213" s="329">
        <f>+AI213/1000</f>
        <v>11.18</v>
      </c>
      <c r="AK213" s="330">
        <f>+AI213-AG213</f>
        <v>10</v>
      </c>
      <c r="AL213" s="331">
        <f>+AK213/1000</f>
        <v>0.01</v>
      </c>
      <c r="AM213" s="332">
        <f>+AK213/AG213</f>
        <v>8.9525514771709937E-4</v>
      </c>
      <c r="AO213" s="306">
        <v>75.77</v>
      </c>
      <c r="AP213" s="306">
        <v>2.66</v>
      </c>
    </row>
    <row r="214" spans="2:42" ht="12" customHeight="1" thickBot="1" x14ac:dyDescent="0.3">
      <c r="B214" s="24"/>
      <c r="C214" s="146"/>
      <c r="D214" s="146"/>
      <c r="E214" s="27"/>
      <c r="F214" s="36"/>
      <c r="G214" s="31"/>
      <c r="H214" s="909"/>
      <c r="I214" s="910"/>
      <c r="J214" s="911"/>
      <c r="K214" s="912"/>
      <c r="L214" s="911"/>
      <c r="M214" s="912"/>
      <c r="N214" s="913"/>
      <c r="O214" s="910"/>
      <c r="P214" s="913"/>
      <c r="Q214" s="910"/>
      <c r="R214" s="914"/>
      <c r="S214" s="915"/>
      <c r="T214" s="916"/>
      <c r="U214" s="917"/>
      <c r="V214" s="917"/>
      <c r="W214" s="915"/>
      <c r="X214" s="29"/>
      <c r="Y214" s="147"/>
      <c r="Z214" s="147"/>
      <c r="AA214" s="28"/>
      <c r="AB214" s="36"/>
      <c r="AC214" s="148"/>
      <c r="AD214" s="147"/>
      <c r="AE214" s="28"/>
      <c r="AF214" s="29"/>
      <c r="AG214" s="149"/>
      <c r="AH214" s="153"/>
      <c r="AI214" s="150"/>
      <c r="AJ214" s="154"/>
      <c r="AK214" s="155"/>
      <c r="AL214" s="156"/>
      <c r="AM214" s="157"/>
    </row>
    <row r="215" spans="2:42" ht="12" customHeight="1" x14ac:dyDescent="0.25">
      <c r="B215" s="151"/>
      <c r="C215" s="151"/>
      <c r="D215" s="151"/>
      <c r="E215" s="151"/>
      <c r="F215" s="151"/>
      <c r="G215" s="151"/>
      <c r="H215" s="151"/>
      <c r="I215" s="151"/>
      <c r="J215" s="174"/>
      <c r="K215" s="174"/>
      <c r="L215" s="174"/>
      <c r="M215" s="174"/>
      <c r="N215" s="151"/>
      <c r="O215" s="151"/>
      <c r="P215" s="135"/>
      <c r="Q215" s="135"/>
      <c r="R215" s="918" t="s">
        <v>5</v>
      </c>
      <c r="S215" s="919"/>
      <c r="T215" s="919"/>
      <c r="U215" s="919"/>
      <c r="V215" s="919"/>
      <c r="W215" s="919"/>
      <c r="X215" s="919"/>
      <c r="Y215" s="919"/>
      <c r="Z215" s="919"/>
      <c r="AA215" s="919"/>
      <c r="AB215" s="919"/>
      <c r="AC215" s="919"/>
      <c r="AD215" s="919"/>
      <c r="AE215" s="919"/>
      <c r="AF215" s="374"/>
      <c r="AG215" s="932" t="s">
        <v>4</v>
      </c>
      <c r="AH215" s="933"/>
      <c r="AI215" s="932" t="s">
        <v>3</v>
      </c>
      <c r="AJ215" s="933"/>
      <c r="AK215" s="932" t="s">
        <v>2</v>
      </c>
      <c r="AL215" s="934"/>
      <c r="AM215" s="935"/>
    </row>
    <row r="216" spans="2:42" x14ac:dyDescent="0.25">
      <c r="B216" s="151"/>
      <c r="C216" s="151"/>
      <c r="D216" s="151"/>
      <c r="E216" s="151"/>
      <c r="F216" s="151"/>
      <c r="G216" s="151"/>
      <c r="H216" s="151"/>
      <c r="I216" s="151"/>
      <c r="J216" s="174"/>
      <c r="K216" s="174"/>
      <c r="L216" s="174"/>
      <c r="M216" s="174"/>
      <c r="N216" s="151"/>
      <c r="O216" s="151"/>
      <c r="P216" s="135"/>
      <c r="Q216" s="135"/>
      <c r="R216" s="930"/>
      <c r="S216" s="931"/>
      <c r="T216" s="931"/>
      <c r="U216" s="931"/>
      <c r="V216" s="931"/>
      <c r="W216" s="931"/>
      <c r="X216" s="931"/>
      <c r="Y216" s="931"/>
      <c r="Z216" s="931"/>
      <c r="AA216" s="931"/>
      <c r="AB216" s="931"/>
      <c r="AC216" s="931"/>
      <c r="AD216" s="931"/>
      <c r="AE216" s="931"/>
      <c r="AF216" s="374"/>
      <c r="AG216" s="936" t="s">
        <v>1</v>
      </c>
      <c r="AH216" s="938">
        <f>+SUM(AH213:AH214)</f>
        <v>11.17</v>
      </c>
      <c r="AI216" s="936" t="s">
        <v>1</v>
      </c>
      <c r="AJ216" s="938">
        <f>+SUM(AJ213:AJ214)</f>
        <v>11.18</v>
      </c>
      <c r="AK216" s="936" t="s">
        <v>1</v>
      </c>
      <c r="AL216" s="940">
        <f>+AJ216-AH216</f>
        <v>9.9999999999997868E-3</v>
      </c>
      <c r="AM216" s="851">
        <f>+AL216/AH216</f>
        <v>8.9525514771708029E-4</v>
      </c>
    </row>
    <row r="217" spans="2:42" ht="17.25" thickBot="1" x14ac:dyDescent="0.3">
      <c r="B217" s="151"/>
      <c r="C217" s="151"/>
      <c r="D217" s="151"/>
      <c r="E217" s="151"/>
      <c r="F217" s="151"/>
      <c r="G217" s="151"/>
      <c r="H217" s="151"/>
      <c r="I217" s="151"/>
      <c r="J217" s="174"/>
      <c r="K217" s="174"/>
      <c r="L217" s="174"/>
      <c r="M217" s="174"/>
      <c r="N217" s="151"/>
      <c r="O217" s="151"/>
      <c r="P217" s="135"/>
      <c r="Q217" s="135"/>
      <c r="R217" s="921"/>
      <c r="S217" s="922"/>
      <c r="T217" s="922"/>
      <c r="U217" s="922"/>
      <c r="V217" s="922"/>
      <c r="W217" s="922"/>
      <c r="X217" s="922"/>
      <c r="Y217" s="922"/>
      <c r="Z217" s="922"/>
      <c r="AA217" s="922"/>
      <c r="AB217" s="922"/>
      <c r="AC217" s="922"/>
      <c r="AD217" s="922"/>
      <c r="AE217" s="922"/>
      <c r="AF217" s="375"/>
      <c r="AG217" s="937"/>
      <c r="AH217" s="939"/>
      <c r="AI217" s="937"/>
      <c r="AJ217" s="939"/>
      <c r="AK217" s="937"/>
      <c r="AL217" s="941"/>
      <c r="AM217" s="852"/>
    </row>
    <row r="218" spans="2:42" ht="17.25" thickBot="1" x14ac:dyDescent="0.3"/>
    <row r="219" spans="2:42" x14ac:dyDescent="0.25">
      <c r="R219" s="918" t="s">
        <v>0</v>
      </c>
      <c r="S219" s="919"/>
      <c r="T219" s="919"/>
      <c r="U219" s="919"/>
      <c r="V219" s="919"/>
      <c r="W219" s="919"/>
      <c r="X219" s="919"/>
      <c r="Y219" s="919"/>
      <c r="Z219" s="919"/>
      <c r="AA219" s="919"/>
      <c r="AB219" s="919"/>
      <c r="AC219" s="919"/>
      <c r="AD219" s="919"/>
      <c r="AE219" s="920"/>
      <c r="AF219" s="18"/>
      <c r="AG219" s="924">
        <f>+AH216+AG203</f>
        <v>181.572</v>
      </c>
      <c r="AH219" s="925"/>
      <c r="AI219" s="924">
        <f>+AJ216+AI203</f>
        <v>181.10000000000005</v>
      </c>
      <c r="AJ219" s="925"/>
      <c r="AK219" s="928">
        <f>+AI219-AG219</f>
        <v>-0.47199999999995157</v>
      </c>
      <c r="AL219" s="925"/>
      <c r="AM219" s="945">
        <f>+AK219/AG219</f>
        <v>-2.5995197497408829E-3</v>
      </c>
    </row>
    <row r="220" spans="2:42" ht="17.25" thickBot="1" x14ac:dyDescent="0.3">
      <c r="R220" s="921"/>
      <c r="S220" s="922"/>
      <c r="T220" s="922"/>
      <c r="U220" s="922"/>
      <c r="V220" s="922"/>
      <c r="W220" s="922"/>
      <c r="X220" s="922"/>
      <c r="Y220" s="922"/>
      <c r="Z220" s="922"/>
      <c r="AA220" s="922"/>
      <c r="AB220" s="922"/>
      <c r="AC220" s="922"/>
      <c r="AD220" s="922"/>
      <c r="AE220" s="923"/>
      <c r="AF220" s="19"/>
      <c r="AG220" s="926"/>
      <c r="AH220" s="927"/>
      <c r="AI220" s="926"/>
      <c r="AJ220" s="927"/>
      <c r="AK220" s="929"/>
      <c r="AL220" s="927"/>
      <c r="AM220" s="946"/>
    </row>
    <row r="221" spans="2:42" ht="17.25" thickBot="1" x14ac:dyDescent="0.3"/>
    <row r="222" spans="2:42" ht="12" customHeight="1" x14ac:dyDescent="0.25">
      <c r="B222" s="882" t="s">
        <v>31</v>
      </c>
      <c r="C222" s="883"/>
      <c r="D222" s="883"/>
      <c r="E222" s="883"/>
      <c r="F222" s="883"/>
      <c r="G222" s="884"/>
      <c r="H222" s="888" t="s">
        <v>30</v>
      </c>
      <c r="I222" s="765"/>
      <c r="J222" s="765"/>
      <c r="K222" s="765"/>
      <c r="L222" s="765"/>
      <c r="M222" s="765"/>
      <c r="N222" s="765"/>
      <c r="O222" s="765"/>
      <c r="P222" s="765"/>
      <c r="Q222" s="765"/>
      <c r="R222" s="765"/>
      <c r="S222" s="765"/>
      <c r="T222" s="765"/>
      <c r="U222" s="765"/>
      <c r="V222" s="765"/>
      <c r="W222" s="765"/>
      <c r="X222" s="765"/>
      <c r="Y222" s="765"/>
      <c r="Z222" s="765"/>
      <c r="AA222" s="765"/>
      <c r="AB222" s="765"/>
      <c r="AC222" s="765"/>
      <c r="AD222" s="371"/>
      <c r="AE222" s="764" t="s">
        <v>29</v>
      </c>
      <c r="AF222" s="765"/>
      <c r="AG222" s="765"/>
      <c r="AH222" s="765"/>
      <c r="AI222" s="765"/>
      <c r="AJ222" s="766"/>
      <c r="AK222" s="889" t="s">
        <v>39</v>
      </c>
      <c r="AL222" s="890"/>
      <c r="AM222" s="891"/>
      <c r="AN222" s="22"/>
      <c r="AO222" s="168" t="s">
        <v>46</v>
      </c>
    </row>
    <row r="223" spans="2:42" ht="12" customHeight="1" thickBot="1" x14ac:dyDescent="0.3">
      <c r="B223" s="885"/>
      <c r="C223" s="886"/>
      <c r="D223" s="886"/>
      <c r="E223" s="886"/>
      <c r="F223" s="886"/>
      <c r="G223" s="887"/>
      <c r="H223" s="892" t="s">
        <v>736</v>
      </c>
      <c r="I223" s="893"/>
      <c r="J223" s="893"/>
      <c r="K223" s="893"/>
      <c r="L223" s="893"/>
      <c r="M223" s="893"/>
      <c r="N223" s="893"/>
      <c r="O223" s="893"/>
      <c r="P223" s="893"/>
      <c r="Q223" s="893"/>
      <c r="R223" s="893"/>
      <c r="S223" s="893"/>
      <c r="T223" s="893"/>
      <c r="U223" s="893"/>
      <c r="V223" s="893"/>
      <c r="W223" s="893"/>
      <c r="X223" s="893"/>
      <c r="Y223" s="893"/>
      <c r="Z223" s="893"/>
      <c r="AA223" s="893"/>
      <c r="AB223" s="893"/>
      <c r="AC223" s="893"/>
      <c r="AD223" s="376"/>
      <c r="AE223" s="773">
        <v>44221</v>
      </c>
      <c r="AF223" s="774"/>
      <c r="AG223" s="774"/>
      <c r="AH223" s="774"/>
      <c r="AI223" s="774"/>
      <c r="AJ223" s="775"/>
      <c r="AK223" s="896" t="s">
        <v>40</v>
      </c>
      <c r="AL223" s="897"/>
      <c r="AM223" s="898"/>
      <c r="AN223" s="23"/>
      <c r="AO223" s="169" t="s">
        <v>47</v>
      </c>
    </row>
    <row r="224" spans="2:42" ht="12" customHeight="1" thickBot="1" x14ac:dyDescent="0.3">
      <c r="B224" s="902" t="s">
        <v>28</v>
      </c>
      <c r="C224" s="903"/>
      <c r="D224" s="903"/>
      <c r="E224" s="903"/>
      <c r="F224" s="903"/>
      <c r="G224" s="904"/>
      <c r="H224" s="894"/>
      <c r="I224" s="895"/>
      <c r="J224" s="895"/>
      <c r="K224" s="895"/>
      <c r="L224" s="895"/>
      <c r="M224" s="895"/>
      <c r="N224" s="895"/>
      <c r="O224" s="895"/>
      <c r="P224" s="895"/>
      <c r="Q224" s="895"/>
      <c r="R224" s="895"/>
      <c r="S224" s="895"/>
      <c r="T224" s="895"/>
      <c r="U224" s="895"/>
      <c r="V224" s="895"/>
      <c r="W224" s="895"/>
      <c r="X224" s="895"/>
      <c r="Y224" s="895"/>
      <c r="Z224" s="895"/>
      <c r="AA224" s="895"/>
      <c r="AB224" s="895"/>
      <c r="AC224" s="895"/>
      <c r="AD224" s="377"/>
      <c r="AE224" s="776"/>
      <c r="AF224" s="777"/>
      <c r="AG224" s="777"/>
      <c r="AH224" s="777"/>
      <c r="AI224" s="777"/>
      <c r="AJ224" s="778"/>
      <c r="AK224" s="899"/>
      <c r="AL224" s="900"/>
      <c r="AM224" s="901"/>
      <c r="AN224" s="141"/>
      <c r="AO224" s="170"/>
    </row>
    <row r="225" spans="2:42" ht="12" customHeight="1" thickBot="1" x14ac:dyDescent="0.3">
      <c r="B225" s="135"/>
      <c r="C225" s="135"/>
      <c r="D225" s="135"/>
      <c r="E225" s="135"/>
      <c r="F225" s="135"/>
      <c r="G225" s="135"/>
      <c r="H225" s="135"/>
      <c r="I225" s="135"/>
      <c r="J225" s="174"/>
      <c r="K225" s="174"/>
      <c r="L225" s="174"/>
      <c r="M225" s="174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41"/>
      <c r="AO225" s="171"/>
    </row>
    <row r="226" spans="2:42" ht="12" customHeight="1" thickBot="1" x14ac:dyDescent="0.3">
      <c r="B226" s="873" t="s">
        <v>27</v>
      </c>
      <c r="C226" s="874"/>
      <c r="D226" s="874"/>
      <c r="E226" s="875"/>
      <c r="F226" s="848" t="s">
        <v>26</v>
      </c>
      <c r="G226" s="850"/>
      <c r="H226" s="848" t="s">
        <v>44</v>
      </c>
      <c r="I226" s="849"/>
      <c r="J226" s="849"/>
      <c r="K226" s="849"/>
      <c r="L226" s="849"/>
      <c r="M226" s="849"/>
      <c r="N226" s="849"/>
      <c r="O226" s="849"/>
      <c r="P226" s="849"/>
      <c r="Q226" s="849"/>
      <c r="R226" s="849"/>
      <c r="S226" s="850"/>
      <c r="T226" s="848" t="s">
        <v>25</v>
      </c>
      <c r="U226" s="849"/>
      <c r="V226" s="849"/>
      <c r="W226" s="849"/>
      <c r="X226" s="849"/>
      <c r="Y226" s="849"/>
      <c r="Z226" s="849"/>
      <c r="AA226" s="849"/>
      <c r="AB226" s="849"/>
      <c r="AC226" s="849"/>
      <c r="AD226" s="849"/>
      <c r="AE226" s="850"/>
      <c r="AF226" s="879" t="s">
        <v>24</v>
      </c>
      <c r="AG226" s="880"/>
      <c r="AH226" s="881"/>
      <c r="AI226" s="879" t="s">
        <v>24</v>
      </c>
      <c r="AJ226" s="881"/>
      <c r="AK226" s="848" t="s">
        <v>23</v>
      </c>
      <c r="AL226" s="849"/>
      <c r="AM226" s="850"/>
      <c r="AN226" s="141"/>
      <c r="AO226" s="171"/>
    </row>
    <row r="227" spans="2:42" ht="12" customHeight="1" thickBot="1" x14ac:dyDescent="0.3">
      <c r="B227" s="1" t="s">
        <v>13</v>
      </c>
      <c r="C227" s="2" t="s">
        <v>22</v>
      </c>
      <c r="D227" s="3" t="s">
        <v>22</v>
      </c>
      <c r="E227" s="2" t="s">
        <v>21</v>
      </c>
      <c r="F227" s="907" t="s">
        <v>20</v>
      </c>
      <c r="G227" s="908"/>
      <c r="H227" s="876"/>
      <c r="I227" s="877"/>
      <c r="J227" s="877"/>
      <c r="K227" s="877"/>
      <c r="L227" s="877"/>
      <c r="M227" s="877"/>
      <c r="N227" s="877"/>
      <c r="O227" s="877"/>
      <c r="P227" s="877"/>
      <c r="Q227" s="877"/>
      <c r="R227" s="877"/>
      <c r="S227" s="878"/>
      <c r="T227" s="876"/>
      <c r="U227" s="877"/>
      <c r="V227" s="877"/>
      <c r="W227" s="877"/>
      <c r="X227" s="877"/>
      <c r="Y227" s="877"/>
      <c r="Z227" s="877"/>
      <c r="AA227" s="877"/>
      <c r="AB227" s="877"/>
      <c r="AC227" s="877"/>
      <c r="AD227" s="877"/>
      <c r="AE227" s="878"/>
      <c r="AF227" s="876" t="s">
        <v>19</v>
      </c>
      <c r="AG227" s="877"/>
      <c r="AH227" s="878"/>
      <c r="AI227" s="876" t="s">
        <v>18</v>
      </c>
      <c r="AJ227" s="878"/>
      <c r="AK227" s="876" t="s">
        <v>17</v>
      </c>
      <c r="AL227" s="877"/>
      <c r="AM227" s="878"/>
      <c r="AN227" s="141"/>
      <c r="AO227" s="846" t="s">
        <v>130</v>
      </c>
      <c r="AP227" s="846" t="s">
        <v>131</v>
      </c>
    </row>
    <row r="228" spans="2:42" ht="12" customHeight="1" thickBot="1" x14ac:dyDescent="0.3">
      <c r="B228" s="4">
        <v>2021</v>
      </c>
      <c r="C228" s="5" t="s">
        <v>16</v>
      </c>
      <c r="D228" s="5" t="s">
        <v>15</v>
      </c>
      <c r="E228" s="30" t="s">
        <v>14</v>
      </c>
      <c r="F228" s="6" t="s">
        <v>14</v>
      </c>
      <c r="G228" s="7" t="s">
        <v>13</v>
      </c>
      <c r="H228" s="868" t="s">
        <v>34</v>
      </c>
      <c r="I228" s="869"/>
      <c r="J228" s="870" t="s">
        <v>43</v>
      </c>
      <c r="K228" s="871"/>
      <c r="L228" s="870" t="s">
        <v>42</v>
      </c>
      <c r="M228" s="871"/>
      <c r="N228" s="872" t="s">
        <v>33</v>
      </c>
      <c r="O228" s="869"/>
      <c r="P228" s="872" t="s">
        <v>12</v>
      </c>
      <c r="Q228" s="869"/>
      <c r="R228" s="872" t="s">
        <v>11</v>
      </c>
      <c r="S228" s="905"/>
      <c r="T228" s="868" t="s">
        <v>35</v>
      </c>
      <c r="U228" s="906"/>
      <c r="V228" s="906"/>
      <c r="W228" s="905"/>
      <c r="X228" s="868" t="s">
        <v>10</v>
      </c>
      <c r="Y228" s="906"/>
      <c r="Z228" s="906"/>
      <c r="AA228" s="905"/>
      <c r="AB228" s="38" t="s">
        <v>38</v>
      </c>
      <c r="AC228" s="37" t="s">
        <v>36</v>
      </c>
      <c r="AD228" s="373" t="s">
        <v>41</v>
      </c>
      <c r="AE228" s="136" t="s">
        <v>9</v>
      </c>
      <c r="AF228" s="8" t="s">
        <v>37</v>
      </c>
      <c r="AG228" s="9" t="s">
        <v>8</v>
      </c>
      <c r="AH228" s="10" t="s">
        <v>7</v>
      </c>
      <c r="AI228" s="6" t="s">
        <v>8</v>
      </c>
      <c r="AJ228" s="7" t="s">
        <v>7</v>
      </c>
      <c r="AK228" s="6" t="s">
        <v>8</v>
      </c>
      <c r="AL228" s="11" t="s">
        <v>7</v>
      </c>
      <c r="AM228" s="7" t="s">
        <v>6</v>
      </c>
      <c r="AN228" s="141"/>
      <c r="AO228" s="847"/>
      <c r="AP228" s="847"/>
    </row>
    <row r="229" spans="2:42" s="307" customFormat="1" ht="12" customHeight="1" x14ac:dyDescent="0.25">
      <c r="B229" s="294">
        <v>44222</v>
      </c>
      <c r="C229" s="295">
        <v>5.8333333333333327E-2</v>
      </c>
      <c r="D229" s="295">
        <v>0.18958333333333333</v>
      </c>
      <c r="E229" s="296">
        <v>5</v>
      </c>
      <c r="F229" s="296">
        <v>13709</v>
      </c>
      <c r="G229" s="294">
        <v>44222</v>
      </c>
      <c r="H229" s="856" t="s">
        <v>429</v>
      </c>
      <c r="I229" s="857"/>
      <c r="J229" s="858"/>
      <c r="K229" s="859"/>
      <c r="L229" s="858"/>
      <c r="M229" s="859"/>
      <c r="N229" s="856"/>
      <c r="O229" s="857"/>
      <c r="P229" s="860" t="s">
        <v>398</v>
      </c>
      <c r="Q229" s="861"/>
      <c r="R229" s="862" t="s">
        <v>399</v>
      </c>
      <c r="S229" s="867"/>
      <c r="T229" s="942" t="s">
        <v>580</v>
      </c>
      <c r="U229" s="943"/>
      <c r="V229" s="943"/>
      <c r="W229" s="944"/>
      <c r="X229" s="942" t="s">
        <v>580</v>
      </c>
      <c r="Y229" s="943"/>
      <c r="Z229" s="943"/>
      <c r="AA229" s="944"/>
      <c r="AB229" s="297"/>
      <c r="AC229" s="298"/>
      <c r="AD229" s="401">
        <v>55</v>
      </c>
      <c r="AE229" s="262" t="s">
        <v>52</v>
      </c>
      <c r="AF229" s="297"/>
      <c r="AG229" s="152">
        <v>8851</v>
      </c>
      <c r="AH229" s="328">
        <f t="shared" ref="AH229:AH230" si="12">+AG229/1000</f>
        <v>8.8510000000000009</v>
      </c>
      <c r="AI229" s="836">
        <v>11350</v>
      </c>
      <c r="AJ229" s="838">
        <f>+AI229/1000</f>
        <v>11.35</v>
      </c>
      <c r="AK229" s="840">
        <f>+AI229-AG230-AG229</f>
        <v>-66</v>
      </c>
      <c r="AL229" s="842">
        <f>+AK229/1000</f>
        <v>-6.6000000000000003E-2</v>
      </c>
      <c r="AM229" s="844">
        <f>+AK229/SUM(AG229:AG230)</f>
        <v>-5.7813594954449895E-3</v>
      </c>
      <c r="AN229" s="333"/>
      <c r="AO229" s="306">
        <v>76.77</v>
      </c>
      <c r="AP229" s="306">
        <v>1.94</v>
      </c>
    </row>
    <row r="230" spans="2:42" s="307" customFormat="1" ht="12" customHeight="1" x14ac:dyDescent="0.25">
      <c r="B230" s="294">
        <v>44222</v>
      </c>
      <c r="C230" s="295">
        <v>5.8333333333333327E-2</v>
      </c>
      <c r="D230" s="295">
        <v>0.18958333333333333</v>
      </c>
      <c r="E230" s="296">
        <v>5</v>
      </c>
      <c r="F230" s="296">
        <v>13710</v>
      </c>
      <c r="G230" s="294">
        <v>44222</v>
      </c>
      <c r="H230" s="856" t="s">
        <v>429</v>
      </c>
      <c r="I230" s="857"/>
      <c r="J230" s="858"/>
      <c r="K230" s="859"/>
      <c r="L230" s="858"/>
      <c r="M230" s="859"/>
      <c r="N230" s="856"/>
      <c r="O230" s="857"/>
      <c r="P230" s="860" t="s">
        <v>398</v>
      </c>
      <c r="Q230" s="861"/>
      <c r="R230" s="862" t="s">
        <v>399</v>
      </c>
      <c r="S230" s="867"/>
      <c r="T230" s="864" t="s">
        <v>544</v>
      </c>
      <c r="U230" s="865"/>
      <c r="V230" s="865"/>
      <c r="W230" s="866"/>
      <c r="X230" s="864" t="s">
        <v>544</v>
      </c>
      <c r="Y230" s="865"/>
      <c r="Z230" s="865"/>
      <c r="AA230" s="866"/>
      <c r="AB230" s="297"/>
      <c r="AC230" s="298"/>
      <c r="AD230" s="378">
        <v>34</v>
      </c>
      <c r="AE230" s="261" t="s">
        <v>32</v>
      </c>
      <c r="AF230" s="297"/>
      <c r="AG230" s="152">
        <v>2565</v>
      </c>
      <c r="AH230" s="328">
        <f t="shared" si="12"/>
        <v>2.5649999999999999</v>
      </c>
      <c r="AI230" s="837"/>
      <c r="AJ230" s="839"/>
      <c r="AK230" s="841"/>
      <c r="AL230" s="843"/>
      <c r="AM230" s="845"/>
      <c r="AN230" s="333"/>
      <c r="AO230" s="306">
        <v>71.95</v>
      </c>
      <c r="AP230" s="306">
        <v>3.28</v>
      </c>
    </row>
    <row r="231" spans="2:42" ht="12" customHeight="1" thickBot="1" x14ac:dyDescent="0.3">
      <c r="B231" s="24"/>
      <c r="C231" s="146"/>
      <c r="D231" s="146"/>
      <c r="E231" s="27"/>
      <c r="F231" s="36"/>
      <c r="G231" s="31"/>
      <c r="H231" s="909"/>
      <c r="I231" s="910"/>
      <c r="J231" s="911"/>
      <c r="K231" s="912"/>
      <c r="L231" s="911"/>
      <c r="M231" s="912"/>
      <c r="N231" s="913"/>
      <c r="O231" s="910"/>
      <c r="P231" s="913"/>
      <c r="Q231" s="910"/>
      <c r="R231" s="914"/>
      <c r="S231" s="915"/>
      <c r="T231" s="916"/>
      <c r="U231" s="917"/>
      <c r="V231" s="917"/>
      <c r="W231" s="915"/>
      <c r="X231" s="29"/>
      <c r="Y231" s="147"/>
      <c r="Z231" s="147"/>
      <c r="AA231" s="28"/>
      <c r="AB231" s="36"/>
      <c r="AC231" s="148"/>
      <c r="AD231" s="147"/>
      <c r="AE231" s="28"/>
      <c r="AF231" s="29"/>
      <c r="AG231" s="149"/>
      <c r="AH231" s="153"/>
      <c r="AI231" s="150"/>
      <c r="AJ231" s="154"/>
      <c r="AK231" s="155"/>
      <c r="AL231" s="156"/>
      <c r="AM231" s="157"/>
    </row>
    <row r="232" spans="2:42" ht="12" customHeight="1" x14ac:dyDescent="0.25">
      <c r="B232" s="151"/>
      <c r="C232" s="151"/>
      <c r="D232" s="151"/>
      <c r="E232" s="151"/>
      <c r="F232" s="151"/>
      <c r="G232" s="151"/>
      <c r="H232" s="151"/>
      <c r="I232" s="151"/>
      <c r="J232" s="174"/>
      <c r="K232" s="174"/>
      <c r="L232" s="174"/>
      <c r="M232" s="174"/>
      <c r="N232" s="151"/>
      <c r="O232" s="151"/>
      <c r="P232" s="135"/>
      <c r="Q232" s="135"/>
      <c r="R232" s="918" t="s">
        <v>5</v>
      </c>
      <c r="S232" s="919"/>
      <c r="T232" s="919"/>
      <c r="U232" s="919"/>
      <c r="V232" s="919"/>
      <c r="W232" s="919"/>
      <c r="X232" s="919"/>
      <c r="Y232" s="919"/>
      <c r="Z232" s="919"/>
      <c r="AA232" s="919"/>
      <c r="AB232" s="919"/>
      <c r="AC232" s="919"/>
      <c r="AD232" s="919"/>
      <c r="AE232" s="919"/>
      <c r="AF232" s="374"/>
      <c r="AG232" s="932" t="s">
        <v>4</v>
      </c>
      <c r="AH232" s="933"/>
      <c r="AI232" s="932" t="s">
        <v>3</v>
      </c>
      <c r="AJ232" s="933"/>
      <c r="AK232" s="932" t="s">
        <v>2</v>
      </c>
      <c r="AL232" s="934"/>
      <c r="AM232" s="935"/>
    </row>
    <row r="233" spans="2:42" x14ac:dyDescent="0.25">
      <c r="B233" s="151"/>
      <c r="C233" s="151"/>
      <c r="D233" s="151"/>
      <c r="E233" s="151"/>
      <c r="F233" s="151"/>
      <c r="G233" s="151"/>
      <c r="H233" s="151"/>
      <c r="I233" s="151"/>
      <c r="J233" s="174"/>
      <c r="K233" s="174"/>
      <c r="L233" s="174"/>
      <c r="M233" s="174"/>
      <c r="N233" s="151"/>
      <c r="O233" s="151"/>
      <c r="P233" s="135"/>
      <c r="Q233" s="135"/>
      <c r="R233" s="930"/>
      <c r="S233" s="931"/>
      <c r="T233" s="931"/>
      <c r="U233" s="931"/>
      <c r="V233" s="931"/>
      <c r="W233" s="931"/>
      <c r="X233" s="931"/>
      <c r="Y233" s="931"/>
      <c r="Z233" s="931"/>
      <c r="AA233" s="931"/>
      <c r="AB233" s="931"/>
      <c r="AC233" s="931"/>
      <c r="AD233" s="931"/>
      <c r="AE233" s="931"/>
      <c r="AF233" s="374"/>
      <c r="AG233" s="936" t="s">
        <v>1</v>
      </c>
      <c r="AH233" s="938">
        <f>+SUM(AH229:AH231)</f>
        <v>11.416</v>
      </c>
      <c r="AI233" s="936" t="s">
        <v>1</v>
      </c>
      <c r="AJ233" s="938">
        <f>+SUM(AJ229:AJ231)</f>
        <v>11.35</v>
      </c>
      <c r="AK233" s="936" t="s">
        <v>1</v>
      </c>
      <c r="AL233" s="940">
        <f>+AJ233-AH233</f>
        <v>-6.6000000000000725E-2</v>
      </c>
      <c r="AM233" s="851">
        <f>+AL233/AH233</f>
        <v>-5.7813594954450528E-3</v>
      </c>
    </row>
    <row r="234" spans="2:42" ht="17.25" thickBot="1" x14ac:dyDescent="0.3">
      <c r="B234" s="151"/>
      <c r="C234" s="151"/>
      <c r="D234" s="151"/>
      <c r="E234" s="151"/>
      <c r="F234" s="151"/>
      <c r="G234" s="151"/>
      <c r="H234" s="151"/>
      <c r="I234" s="151"/>
      <c r="J234" s="174"/>
      <c r="K234" s="174"/>
      <c r="L234" s="174"/>
      <c r="M234" s="174"/>
      <c r="N234" s="151"/>
      <c r="O234" s="151"/>
      <c r="P234" s="135"/>
      <c r="Q234" s="135"/>
      <c r="R234" s="921"/>
      <c r="S234" s="922"/>
      <c r="T234" s="922"/>
      <c r="U234" s="922"/>
      <c r="V234" s="922"/>
      <c r="W234" s="922"/>
      <c r="X234" s="922"/>
      <c r="Y234" s="922"/>
      <c r="Z234" s="922"/>
      <c r="AA234" s="922"/>
      <c r="AB234" s="922"/>
      <c r="AC234" s="922"/>
      <c r="AD234" s="922"/>
      <c r="AE234" s="922"/>
      <c r="AF234" s="375"/>
      <c r="AG234" s="937"/>
      <c r="AH234" s="939"/>
      <c r="AI234" s="937"/>
      <c r="AJ234" s="939"/>
      <c r="AK234" s="937"/>
      <c r="AL234" s="941"/>
      <c r="AM234" s="852"/>
    </row>
    <row r="235" spans="2:42" ht="17.25" thickBot="1" x14ac:dyDescent="0.3"/>
    <row r="236" spans="2:42" x14ac:dyDescent="0.25">
      <c r="R236" s="918" t="s">
        <v>0</v>
      </c>
      <c r="S236" s="919"/>
      <c r="T236" s="919"/>
      <c r="U236" s="919"/>
      <c r="V236" s="919"/>
      <c r="W236" s="919"/>
      <c r="X236" s="919"/>
      <c r="Y236" s="919"/>
      <c r="Z236" s="919"/>
      <c r="AA236" s="919"/>
      <c r="AB236" s="919"/>
      <c r="AC236" s="919"/>
      <c r="AD236" s="919"/>
      <c r="AE236" s="920"/>
      <c r="AF236" s="18"/>
      <c r="AG236" s="924">
        <f>+AH233+AG219</f>
        <v>192.988</v>
      </c>
      <c r="AH236" s="925"/>
      <c r="AI236" s="924">
        <f>+AJ233+AI219</f>
        <v>192.45000000000005</v>
      </c>
      <c r="AJ236" s="925"/>
      <c r="AK236" s="928">
        <f>+AI236-AG236</f>
        <v>-0.53799999999995407</v>
      </c>
      <c r="AL236" s="925"/>
      <c r="AM236" s="945">
        <f>+AK236/AG236</f>
        <v>-2.7877380977053188E-3</v>
      </c>
    </row>
    <row r="237" spans="2:42" ht="17.25" thickBot="1" x14ac:dyDescent="0.3">
      <c r="R237" s="921"/>
      <c r="S237" s="922"/>
      <c r="T237" s="922"/>
      <c r="U237" s="922"/>
      <c r="V237" s="922"/>
      <c r="W237" s="922"/>
      <c r="X237" s="922"/>
      <c r="Y237" s="922"/>
      <c r="Z237" s="922"/>
      <c r="AA237" s="922"/>
      <c r="AB237" s="922"/>
      <c r="AC237" s="922"/>
      <c r="AD237" s="922"/>
      <c r="AE237" s="923"/>
      <c r="AF237" s="19"/>
      <c r="AG237" s="926"/>
      <c r="AH237" s="927"/>
      <c r="AI237" s="926"/>
      <c r="AJ237" s="927"/>
      <c r="AK237" s="929"/>
      <c r="AL237" s="927"/>
      <c r="AM237" s="946"/>
    </row>
    <row r="238" spans="2:42" ht="17.25" thickBot="1" x14ac:dyDescent="0.3"/>
    <row r="239" spans="2:42" ht="12" customHeight="1" x14ac:dyDescent="0.25">
      <c r="B239" s="882" t="s">
        <v>31</v>
      </c>
      <c r="C239" s="883"/>
      <c r="D239" s="883"/>
      <c r="E239" s="883"/>
      <c r="F239" s="883"/>
      <c r="G239" s="884"/>
      <c r="H239" s="888" t="s">
        <v>30</v>
      </c>
      <c r="I239" s="765"/>
      <c r="J239" s="765"/>
      <c r="K239" s="765"/>
      <c r="L239" s="765"/>
      <c r="M239" s="765"/>
      <c r="N239" s="765"/>
      <c r="O239" s="765"/>
      <c r="P239" s="765"/>
      <c r="Q239" s="765"/>
      <c r="R239" s="765"/>
      <c r="S239" s="765"/>
      <c r="T239" s="765"/>
      <c r="U239" s="765"/>
      <c r="V239" s="765"/>
      <c r="W239" s="765"/>
      <c r="X239" s="765"/>
      <c r="Y239" s="765"/>
      <c r="Z239" s="765"/>
      <c r="AA239" s="765"/>
      <c r="AB239" s="765"/>
      <c r="AC239" s="765"/>
      <c r="AD239" s="371"/>
      <c r="AE239" s="764" t="s">
        <v>29</v>
      </c>
      <c r="AF239" s="765"/>
      <c r="AG239" s="765"/>
      <c r="AH239" s="765"/>
      <c r="AI239" s="765"/>
      <c r="AJ239" s="766"/>
      <c r="AK239" s="889" t="s">
        <v>39</v>
      </c>
      <c r="AL239" s="890"/>
      <c r="AM239" s="891"/>
      <c r="AN239" s="22"/>
      <c r="AO239" s="168" t="s">
        <v>46</v>
      </c>
    </row>
    <row r="240" spans="2:42" ht="12" customHeight="1" thickBot="1" x14ac:dyDescent="0.3">
      <c r="B240" s="885"/>
      <c r="C240" s="886"/>
      <c r="D240" s="886"/>
      <c r="E240" s="886"/>
      <c r="F240" s="886"/>
      <c r="G240" s="887"/>
      <c r="H240" s="892" t="s">
        <v>736</v>
      </c>
      <c r="I240" s="893"/>
      <c r="J240" s="893"/>
      <c r="K240" s="893"/>
      <c r="L240" s="893"/>
      <c r="M240" s="893"/>
      <c r="N240" s="893"/>
      <c r="O240" s="893"/>
      <c r="P240" s="893"/>
      <c r="Q240" s="893"/>
      <c r="R240" s="893"/>
      <c r="S240" s="893"/>
      <c r="T240" s="893"/>
      <c r="U240" s="893"/>
      <c r="V240" s="893"/>
      <c r="W240" s="893"/>
      <c r="X240" s="893"/>
      <c r="Y240" s="893"/>
      <c r="Z240" s="893"/>
      <c r="AA240" s="893"/>
      <c r="AB240" s="893"/>
      <c r="AC240" s="893"/>
      <c r="AD240" s="376"/>
      <c r="AE240" s="773">
        <v>44222</v>
      </c>
      <c r="AF240" s="774"/>
      <c r="AG240" s="774"/>
      <c r="AH240" s="774"/>
      <c r="AI240" s="774"/>
      <c r="AJ240" s="775"/>
      <c r="AK240" s="896" t="s">
        <v>40</v>
      </c>
      <c r="AL240" s="897"/>
      <c r="AM240" s="898"/>
      <c r="AN240" s="23"/>
      <c r="AO240" s="169" t="s">
        <v>47</v>
      </c>
    </row>
    <row r="241" spans="2:42" ht="12" customHeight="1" thickBot="1" x14ac:dyDescent="0.3">
      <c r="B241" s="902" t="s">
        <v>28</v>
      </c>
      <c r="C241" s="903"/>
      <c r="D241" s="903"/>
      <c r="E241" s="903"/>
      <c r="F241" s="903"/>
      <c r="G241" s="904"/>
      <c r="H241" s="894"/>
      <c r="I241" s="895"/>
      <c r="J241" s="895"/>
      <c r="K241" s="895"/>
      <c r="L241" s="895"/>
      <c r="M241" s="895"/>
      <c r="N241" s="895"/>
      <c r="O241" s="895"/>
      <c r="P241" s="895"/>
      <c r="Q241" s="895"/>
      <c r="R241" s="895"/>
      <c r="S241" s="895"/>
      <c r="T241" s="895"/>
      <c r="U241" s="895"/>
      <c r="V241" s="895"/>
      <c r="W241" s="895"/>
      <c r="X241" s="895"/>
      <c r="Y241" s="895"/>
      <c r="Z241" s="895"/>
      <c r="AA241" s="895"/>
      <c r="AB241" s="895"/>
      <c r="AC241" s="895"/>
      <c r="AD241" s="377"/>
      <c r="AE241" s="776"/>
      <c r="AF241" s="777"/>
      <c r="AG241" s="777"/>
      <c r="AH241" s="777"/>
      <c r="AI241" s="777"/>
      <c r="AJ241" s="778"/>
      <c r="AK241" s="899"/>
      <c r="AL241" s="900"/>
      <c r="AM241" s="901"/>
      <c r="AN241" s="141"/>
      <c r="AO241" s="170"/>
    </row>
    <row r="242" spans="2:42" ht="12" customHeight="1" thickBot="1" x14ac:dyDescent="0.3">
      <c r="B242" s="135"/>
      <c r="C242" s="135"/>
      <c r="D242" s="135"/>
      <c r="E242" s="135"/>
      <c r="F242" s="135"/>
      <c r="G242" s="135"/>
      <c r="H242" s="135"/>
      <c r="I242" s="135"/>
      <c r="J242" s="174"/>
      <c r="K242" s="174"/>
      <c r="L242" s="174"/>
      <c r="M242" s="174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41"/>
      <c r="AO242" s="171"/>
    </row>
    <row r="243" spans="2:42" ht="12" customHeight="1" thickBot="1" x14ac:dyDescent="0.3">
      <c r="B243" s="873" t="s">
        <v>27</v>
      </c>
      <c r="C243" s="874"/>
      <c r="D243" s="874"/>
      <c r="E243" s="875"/>
      <c r="F243" s="848" t="s">
        <v>26</v>
      </c>
      <c r="G243" s="850"/>
      <c r="H243" s="848" t="s">
        <v>44</v>
      </c>
      <c r="I243" s="849"/>
      <c r="J243" s="849"/>
      <c r="K243" s="849"/>
      <c r="L243" s="849"/>
      <c r="M243" s="849"/>
      <c r="N243" s="849"/>
      <c r="O243" s="849"/>
      <c r="P243" s="849"/>
      <c r="Q243" s="849"/>
      <c r="R243" s="849"/>
      <c r="S243" s="850"/>
      <c r="T243" s="848" t="s">
        <v>25</v>
      </c>
      <c r="U243" s="849"/>
      <c r="V243" s="849"/>
      <c r="W243" s="849"/>
      <c r="X243" s="849"/>
      <c r="Y243" s="849"/>
      <c r="Z243" s="849"/>
      <c r="AA243" s="849"/>
      <c r="AB243" s="849"/>
      <c r="AC243" s="849"/>
      <c r="AD243" s="849"/>
      <c r="AE243" s="850"/>
      <c r="AF243" s="879" t="s">
        <v>24</v>
      </c>
      <c r="AG243" s="880"/>
      <c r="AH243" s="881"/>
      <c r="AI243" s="879" t="s">
        <v>24</v>
      </c>
      <c r="AJ243" s="881"/>
      <c r="AK243" s="848" t="s">
        <v>23</v>
      </c>
      <c r="AL243" s="849"/>
      <c r="AM243" s="850"/>
      <c r="AN243" s="141"/>
      <c r="AO243" s="171"/>
    </row>
    <row r="244" spans="2:42" ht="12" customHeight="1" thickBot="1" x14ac:dyDescent="0.3">
      <c r="B244" s="1" t="s">
        <v>13</v>
      </c>
      <c r="C244" s="2" t="s">
        <v>22</v>
      </c>
      <c r="D244" s="3" t="s">
        <v>22</v>
      </c>
      <c r="E244" s="2" t="s">
        <v>21</v>
      </c>
      <c r="F244" s="907" t="s">
        <v>20</v>
      </c>
      <c r="G244" s="908"/>
      <c r="H244" s="876"/>
      <c r="I244" s="877"/>
      <c r="J244" s="877"/>
      <c r="K244" s="877"/>
      <c r="L244" s="877"/>
      <c r="M244" s="877"/>
      <c r="N244" s="877"/>
      <c r="O244" s="877"/>
      <c r="P244" s="877"/>
      <c r="Q244" s="877"/>
      <c r="R244" s="877"/>
      <c r="S244" s="878"/>
      <c r="T244" s="876"/>
      <c r="U244" s="877"/>
      <c r="V244" s="877"/>
      <c r="W244" s="877"/>
      <c r="X244" s="877"/>
      <c r="Y244" s="877"/>
      <c r="Z244" s="877"/>
      <c r="AA244" s="877"/>
      <c r="AB244" s="877"/>
      <c r="AC244" s="877"/>
      <c r="AD244" s="877"/>
      <c r="AE244" s="878"/>
      <c r="AF244" s="876" t="s">
        <v>19</v>
      </c>
      <c r="AG244" s="877"/>
      <c r="AH244" s="878"/>
      <c r="AI244" s="876" t="s">
        <v>18</v>
      </c>
      <c r="AJ244" s="878"/>
      <c r="AK244" s="876" t="s">
        <v>17</v>
      </c>
      <c r="AL244" s="877"/>
      <c r="AM244" s="878"/>
      <c r="AN244" s="141"/>
      <c r="AO244" s="846" t="s">
        <v>130</v>
      </c>
      <c r="AP244" s="846" t="s">
        <v>131</v>
      </c>
    </row>
    <row r="245" spans="2:42" ht="12" customHeight="1" thickBot="1" x14ac:dyDescent="0.3">
      <c r="B245" s="4">
        <v>2021</v>
      </c>
      <c r="C245" s="5" t="s">
        <v>16</v>
      </c>
      <c r="D245" s="5" t="s">
        <v>15</v>
      </c>
      <c r="E245" s="30" t="s">
        <v>14</v>
      </c>
      <c r="F245" s="6" t="s">
        <v>14</v>
      </c>
      <c r="G245" s="7" t="s">
        <v>13</v>
      </c>
      <c r="H245" s="868" t="s">
        <v>34</v>
      </c>
      <c r="I245" s="869"/>
      <c r="J245" s="870" t="s">
        <v>43</v>
      </c>
      <c r="K245" s="871"/>
      <c r="L245" s="870" t="s">
        <v>42</v>
      </c>
      <c r="M245" s="871"/>
      <c r="N245" s="872" t="s">
        <v>33</v>
      </c>
      <c r="O245" s="869"/>
      <c r="P245" s="872" t="s">
        <v>12</v>
      </c>
      <c r="Q245" s="869"/>
      <c r="R245" s="872" t="s">
        <v>11</v>
      </c>
      <c r="S245" s="905"/>
      <c r="T245" s="868" t="s">
        <v>35</v>
      </c>
      <c r="U245" s="906"/>
      <c r="V245" s="906"/>
      <c r="W245" s="905"/>
      <c r="X245" s="868" t="s">
        <v>10</v>
      </c>
      <c r="Y245" s="906"/>
      <c r="Z245" s="906"/>
      <c r="AA245" s="905"/>
      <c r="AB245" s="38" t="s">
        <v>38</v>
      </c>
      <c r="AC245" s="37" t="s">
        <v>36</v>
      </c>
      <c r="AD245" s="373" t="s">
        <v>41</v>
      </c>
      <c r="AE245" s="136" t="s">
        <v>9</v>
      </c>
      <c r="AF245" s="8" t="s">
        <v>37</v>
      </c>
      <c r="AG245" s="9" t="s">
        <v>8</v>
      </c>
      <c r="AH245" s="10" t="s">
        <v>7</v>
      </c>
      <c r="AI245" s="6" t="s">
        <v>8</v>
      </c>
      <c r="AJ245" s="7" t="s">
        <v>7</v>
      </c>
      <c r="AK245" s="6" t="s">
        <v>8</v>
      </c>
      <c r="AL245" s="11" t="s">
        <v>7</v>
      </c>
      <c r="AM245" s="7" t="s">
        <v>6</v>
      </c>
      <c r="AN245" s="141"/>
      <c r="AO245" s="847"/>
      <c r="AP245" s="847"/>
    </row>
    <row r="246" spans="2:42" s="307" customFormat="1" ht="12" customHeight="1" x14ac:dyDescent="0.25">
      <c r="B246" s="294">
        <v>44222</v>
      </c>
      <c r="C246" s="295">
        <v>0.89930555555555547</v>
      </c>
      <c r="D246" s="295">
        <v>0.9458333333333333</v>
      </c>
      <c r="E246" s="296">
        <v>5</v>
      </c>
      <c r="F246" s="296">
        <v>26400</v>
      </c>
      <c r="G246" s="294">
        <v>44222</v>
      </c>
      <c r="H246" s="856" t="s">
        <v>87</v>
      </c>
      <c r="I246" s="857"/>
      <c r="J246" s="858"/>
      <c r="K246" s="859"/>
      <c r="L246" s="858"/>
      <c r="M246" s="859"/>
      <c r="N246" s="856"/>
      <c r="O246" s="857"/>
      <c r="P246" s="860" t="s">
        <v>380</v>
      </c>
      <c r="Q246" s="861"/>
      <c r="R246" s="862" t="s">
        <v>118</v>
      </c>
      <c r="S246" s="867"/>
      <c r="T246" s="864" t="s">
        <v>596</v>
      </c>
      <c r="U246" s="865"/>
      <c r="V246" s="865"/>
      <c r="W246" s="866"/>
      <c r="X246" s="864" t="s">
        <v>596</v>
      </c>
      <c r="Y246" s="865"/>
      <c r="Z246" s="865"/>
      <c r="AA246" s="866"/>
      <c r="AB246" s="297"/>
      <c r="AC246" s="298"/>
      <c r="AD246" s="401">
        <v>57</v>
      </c>
      <c r="AE246" s="262" t="s">
        <v>52</v>
      </c>
      <c r="AF246" s="297"/>
      <c r="AG246" s="152">
        <v>7175</v>
      </c>
      <c r="AH246" s="328">
        <f t="shared" ref="AH246" si="13">+AG246/1000</f>
        <v>7.1749999999999998</v>
      </c>
      <c r="AI246" s="152">
        <v>7175</v>
      </c>
      <c r="AJ246" s="329">
        <f t="shared" ref="AJ246" si="14">+AI246/1000</f>
        <v>7.1749999999999998</v>
      </c>
      <c r="AK246" s="330">
        <f t="shared" ref="AK246" si="15">+AI246-AG246</f>
        <v>0</v>
      </c>
      <c r="AL246" s="331">
        <f t="shared" ref="AL246" si="16">+AK246/1000</f>
        <v>0</v>
      </c>
      <c r="AM246" s="332">
        <f t="shared" ref="AM246" si="17">+AK246/AG246</f>
        <v>0</v>
      </c>
      <c r="AO246" s="306">
        <v>76.98</v>
      </c>
      <c r="AP246" s="306">
        <v>3.41</v>
      </c>
    </row>
    <row r="247" spans="2:42" ht="12" customHeight="1" thickBot="1" x14ac:dyDescent="0.3">
      <c r="B247" s="24"/>
      <c r="C247" s="146"/>
      <c r="D247" s="146"/>
      <c r="E247" s="27"/>
      <c r="F247" s="36"/>
      <c r="G247" s="31"/>
      <c r="H247" s="909"/>
      <c r="I247" s="910"/>
      <c r="J247" s="911"/>
      <c r="K247" s="912"/>
      <c r="L247" s="911"/>
      <c r="M247" s="912"/>
      <c r="N247" s="913"/>
      <c r="O247" s="910"/>
      <c r="P247" s="913"/>
      <c r="Q247" s="910"/>
      <c r="R247" s="914"/>
      <c r="S247" s="915"/>
      <c r="T247" s="916"/>
      <c r="U247" s="917"/>
      <c r="V247" s="917"/>
      <c r="W247" s="915"/>
      <c r="X247" s="29"/>
      <c r="Y247" s="147"/>
      <c r="Z247" s="147"/>
      <c r="AA247" s="28"/>
      <c r="AB247" s="36"/>
      <c r="AC247" s="148"/>
      <c r="AD247" s="147"/>
      <c r="AE247" s="28"/>
      <c r="AF247" s="29"/>
      <c r="AG247" s="149"/>
      <c r="AH247" s="153"/>
      <c r="AI247" s="150"/>
      <c r="AJ247" s="154"/>
      <c r="AK247" s="155"/>
      <c r="AL247" s="156"/>
      <c r="AM247" s="157"/>
    </row>
    <row r="248" spans="2:42" ht="12" customHeight="1" x14ac:dyDescent="0.25">
      <c r="B248" s="151"/>
      <c r="C248" s="151"/>
      <c r="D248" s="151"/>
      <c r="E248" s="151"/>
      <c r="F248" s="151"/>
      <c r="G248" s="151"/>
      <c r="H248" s="151"/>
      <c r="I248" s="151"/>
      <c r="J248" s="174"/>
      <c r="K248" s="174"/>
      <c r="L248" s="174"/>
      <c r="M248" s="174"/>
      <c r="N248" s="151"/>
      <c r="O248" s="151"/>
      <c r="P248" s="135"/>
      <c r="Q248" s="135"/>
      <c r="R248" s="918" t="s">
        <v>5</v>
      </c>
      <c r="S248" s="919"/>
      <c r="T248" s="919"/>
      <c r="U248" s="919"/>
      <c r="V248" s="919"/>
      <c r="W248" s="919"/>
      <c r="X248" s="919"/>
      <c r="Y248" s="919"/>
      <c r="Z248" s="919"/>
      <c r="AA248" s="919"/>
      <c r="AB248" s="919"/>
      <c r="AC248" s="919"/>
      <c r="AD248" s="919"/>
      <c r="AE248" s="919"/>
      <c r="AF248" s="374"/>
      <c r="AG248" s="932" t="s">
        <v>4</v>
      </c>
      <c r="AH248" s="933"/>
      <c r="AI248" s="932" t="s">
        <v>3</v>
      </c>
      <c r="AJ248" s="933"/>
      <c r="AK248" s="932" t="s">
        <v>2</v>
      </c>
      <c r="AL248" s="934"/>
      <c r="AM248" s="935"/>
    </row>
    <row r="249" spans="2:42" x14ac:dyDescent="0.25">
      <c r="B249" s="151"/>
      <c r="C249" s="151"/>
      <c r="D249" s="151"/>
      <c r="E249" s="151"/>
      <c r="F249" s="151"/>
      <c r="G249" s="151"/>
      <c r="H249" s="151"/>
      <c r="I249" s="151"/>
      <c r="J249" s="174"/>
      <c r="K249" s="174"/>
      <c r="L249" s="174"/>
      <c r="M249" s="174"/>
      <c r="N249" s="151"/>
      <c r="O249" s="151"/>
      <c r="P249" s="135"/>
      <c r="Q249" s="135"/>
      <c r="R249" s="930"/>
      <c r="S249" s="931"/>
      <c r="T249" s="931"/>
      <c r="U249" s="931"/>
      <c r="V249" s="931"/>
      <c r="W249" s="931"/>
      <c r="X249" s="931"/>
      <c r="Y249" s="931"/>
      <c r="Z249" s="931"/>
      <c r="AA249" s="931"/>
      <c r="AB249" s="931"/>
      <c r="AC249" s="931"/>
      <c r="AD249" s="931"/>
      <c r="AE249" s="931"/>
      <c r="AF249" s="374"/>
      <c r="AG249" s="936" t="s">
        <v>1</v>
      </c>
      <c r="AH249" s="938">
        <f>+SUM(AH246:AH247)</f>
        <v>7.1749999999999998</v>
      </c>
      <c r="AI249" s="936" t="s">
        <v>1</v>
      </c>
      <c r="AJ249" s="938">
        <f>+SUM(AJ246:AJ247)</f>
        <v>7.1749999999999998</v>
      </c>
      <c r="AK249" s="936" t="s">
        <v>1</v>
      </c>
      <c r="AL249" s="940">
        <f>+AJ249-AH249</f>
        <v>0</v>
      </c>
      <c r="AM249" s="851">
        <f>+AL249/AH249</f>
        <v>0</v>
      </c>
    </row>
    <row r="250" spans="2:42" ht="17.25" thickBot="1" x14ac:dyDescent="0.3">
      <c r="B250" s="151"/>
      <c r="C250" s="151"/>
      <c r="D250" s="151"/>
      <c r="E250" s="151"/>
      <c r="F250" s="151"/>
      <c r="G250" s="151"/>
      <c r="H250" s="151"/>
      <c r="I250" s="151"/>
      <c r="J250" s="174"/>
      <c r="K250" s="174"/>
      <c r="L250" s="174"/>
      <c r="M250" s="174"/>
      <c r="N250" s="151"/>
      <c r="O250" s="151"/>
      <c r="P250" s="135"/>
      <c r="Q250" s="135"/>
      <c r="R250" s="921"/>
      <c r="S250" s="922"/>
      <c r="T250" s="922"/>
      <c r="U250" s="922"/>
      <c r="V250" s="922"/>
      <c r="W250" s="922"/>
      <c r="X250" s="922"/>
      <c r="Y250" s="922"/>
      <c r="Z250" s="922"/>
      <c r="AA250" s="922"/>
      <c r="AB250" s="922"/>
      <c r="AC250" s="922"/>
      <c r="AD250" s="922"/>
      <c r="AE250" s="922"/>
      <c r="AF250" s="375"/>
      <c r="AG250" s="937"/>
      <c r="AH250" s="939"/>
      <c r="AI250" s="937"/>
      <c r="AJ250" s="939"/>
      <c r="AK250" s="937"/>
      <c r="AL250" s="941"/>
      <c r="AM250" s="852"/>
    </row>
    <row r="251" spans="2:42" ht="17.25" thickBot="1" x14ac:dyDescent="0.3"/>
    <row r="252" spans="2:42" x14ac:dyDescent="0.25">
      <c r="R252" s="918" t="s">
        <v>0</v>
      </c>
      <c r="S252" s="919"/>
      <c r="T252" s="919"/>
      <c r="U252" s="919"/>
      <c r="V252" s="919"/>
      <c r="W252" s="919"/>
      <c r="X252" s="919"/>
      <c r="Y252" s="919"/>
      <c r="Z252" s="919"/>
      <c r="AA252" s="919"/>
      <c r="AB252" s="919"/>
      <c r="AC252" s="919"/>
      <c r="AD252" s="919"/>
      <c r="AE252" s="920"/>
      <c r="AF252" s="18"/>
      <c r="AG252" s="924">
        <f>+AH249+AG236</f>
        <v>200.16300000000001</v>
      </c>
      <c r="AH252" s="925"/>
      <c r="AI252" s="924">
        <f>+AJ249+AI236</f>
        <v>199.62500000000006</v>
      </c>
      <c r="AJ252" s="925"/>
      <c r="AK252" s="928">
        <f>+AI252-AG252</f>
        <v>-0.53799999999995407</v>
      </c>
      <c r="AL252" s="925"/>
      <c r="AM252" s="945">
        <f>+AK252/AG252</f>
        <v>-2.6878094353099927E-3</v>
      </c>
    </row>
    <row r="253" spans="2:42" ht="17.25" thickBot="1" x14ac:dyDescent="0.3">
      <c r="R253" s="921"/>
      <c r="S253" s="922"/>
      <c r="T253" s="922"/>
      <c r="U253" s="922"/>
      <c r="V253" s="922"/>
      <c r="W253" s="922"/>
      <c r="X253" s="922"/>
      <c r="Y253" s="922"/>
      <c r="Z253" s="922"/>
      <c r="AA253" s="922"/>
      <c r="AB253" s="922"/>
      <c r="AC253" s="922"/>
      <c r="AD253" s="922"/>
      <c r="AE253" s="923"/>
      <c r="AF253" s="19"/>
      <c r="AG253" s="926"/>
      <c r="AH253" s="927"/>
      <c r="AI253" s="926"/>
      <c r="AJ253" s="927"/>
      <c r="AK253" s="929"/>
      <c r="AL253" s="927"/>
      <c r="AM253" s="946"/>
    </row>
    <row r="254" spans="2:42" ht="17.25" thickBot="1" x14ac:dyDescent="0.3"/>
    <row r="255" spans="2:42" ht="12" customHeight="1" x14ac:dyDescent="0.25">
      <c r="B255" s="882" t="s">
        <v>31</v>
      </c>
      <c r="C255" s="883"/>
      <c r="D255" s="883"/>
      <c r="E255" s="883"/>
      <c r="F255" s="883"/>
      <c r="G255" s="884"/>
      <c r="H255" s="888" t="s">
        <v>30</v>
      </c>
      <c r="I255" s="765"/>
      <c r="J255" s="765"/>
      <c r="K255" s="765"/>
      <c r="L255" s="765"/>
      <c r="M255" s="765"/>
      <c r="N255" s="765"/>
      <c r="O255" s="765"/>
      <c r="P255" s="765"/>
      <c r="Q255" s="765"/>
      <c r="R255" s="765"/>
      <c r="S255" s="765"/>
      <c r="T255" s="765"/>
      <c r="U255" s="765"/>
      <c r="V255" s="765"/>
      <c r="W255" s="765"/>
      <c r="X255" s="765"/>
      <c r="Y255" s="765"/>
      <c r="Z255" s="765"/>
      <c r="AA255" s="765"/>
      <c r="AB255" s="765"/>
      <c r="AC255" s="765"/>
      <c r="AD255" s="371"/>
      <c r="AE255" s="764" t="s">
        <v>29</v>
      </c>
      <c r="AF255" s="765"/>
      <c r="AG255" s="765"/>
      <c r="AH255" s="765"/>
      <c r="AI255" s="765"/>
      <c r="AJ255" s="766"/>
      <c r="AK255" s="889" t="s">
        <v>39</v>
      </c>
      <c r="AL255" s="890"/>
      <c r="AM255" s="891"/>
      <c r="AN255" s="22"/>
      <c r="AO255" s="168" t="s">
        <v>46</v>
      </c>
    </row>
    <row r="256" spans="2:42" ht="12" customHeight="1" thickBot="1" x14ac:dyDescent="0.3">
      <c r="B256" s="885"/>
      <c r="C256" s="886"/>
      <c r="D256" s="886"/>
      <c r="E256" s="886"/>
      <c r="F256" s="886"/>
      <c r="G256" s="887"/>
      <c r="H256" s="892" t="s">
        <v>736</v>
      </c>
      <c r="I256" s="893"/>
      <c r="J256" s="893"/>
      <c r="K256" s="893"/>
      <c r="L256" s="893"/>
      <c r="M256" s="893"/>
      <c r="N256" s="893"/>
      <c r="O256" s="893"/>
      <c r="P256" s="893"/>
      <c r="Q256" s="893"/>
      <c r="R256" s="893"/>
      <c r="S256" s="893"/>
      <c r="T256" s="893"/>
      <c r="U256" s="893"/>
      <c r="V256" s="893"/>
      <c r="W256" s="893"/>
      <c r="X256" s="893"/>
      <c r="Y256" s="893"/>
      <c r="Z256" s="893"/>
      <c r="AA256" s="893"/>
      <c r="AB256" s="893"/>
      <c r="AC256" s="893"/>
      <c r="AD256" s="376"/>
      <c r="AE256" s="773">
        <v>44223</v>
      </c>
      <c r="AF256" s="774"/>
      <c r="AG256" s="774"/>
      <c r="AH256" s="774"/>
      <c r="AI256" s="774"/>
      <c r="AJ256" s="775"/>
      <c r="AK256" s="896" t="s">
        <v>40</v>
      </c>
      <c r="AL256" s="897"/>
      <c r="AM256" s="898"/>
      <c r="AN256" s="23"/>
      <c r="AO256" s="169" t="s">
        <v>47</v>
      </c>
    </row>
    <row r="257" spans="2:42" ht="12" customHeight="1" thickBot="1" x14ac:dyDescent="0.3">
      <c r="B257" s="902" t="s">
        <v>28</v>
      </c>
      <c r="C257" s="903"/>
      <c r="D257" s="903"/>
      <c r="E257" s="903"/>
      <c r="F257" s="903"/>
      <c r="G257" s="904"/>
      <c r="H257" s="894"/>
      <c r="I257" s="895"/>
      <c r="J257" s="895"/>
      <c r="K257" s="895"/>
      <c r="L257" s="895"/>
      <c r="M257" s="895"/>
      <c r="N257" s="895"/>
      <c r="O257" s="895"/>
      <c r="P257" s="895"/>
      <c r="Q257" s="895"/>
      <c r="R257" s="895"/>
      <c r="S257" s="895"/>
      <c r="T257" s="895"/>
      <c r="U257" s="895"/>
      <c r="V257" s="895"/>
      <c r="W257" s="895"/>
      <c r="X257" s="895"/>
      <c r="Y257" s="895"/>
      <c r="Z257" s="895"/>
      <c r="AA257" s="895"/>
      <c r="AB257" s="895"/>
      <c r="AC257" s="895"/>
      <c r="AD257" s="377"/>
      <c r="AE257" s="776"/>
      <c r="AF257" s="777"/>
      <c r="AG257" s="777"/>
      <c r="AH257" s="777"/>
      <c r="AI257" s="777"/>
      <c r="AJ257" s="778"/>
      <c r="AK257" s="899"/>
      <c r="AL257" s="900"/>
      <c r="AM257" s="901"/>
      <c r="AN257" s="141"/>
      <c r="AO257" s="170"/>
    </row>
    <row r="258" spans="2:42" ht="12" customHeight="1" thickBot="1" x14ac:dyDescent="0.3">
      <c r="B258" s="135"/>
      <c r="C258" s="135"/>
      <c r="D258" s="135"/>
      <c r="E258" s="135"/>
      <c r="F258" s="135"/>
      <c r="G258" s="135"/>
      <c r="H258" s="135"/>
      <c r="I258" s="135"/>
      <c r="J258" s="174"/>
      <c r="K258" s="174"/>
      <c r="L258" s="174"/>
      <c r="M258" s="174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41"/>
      <c r="AO258" s="171"/>
    </row>
    <row r="259" spans="2:42" ht="12" customHeight="1" thickBot="1" x14ac:dyDescent="0.3">
      <c r="B259" s="873" t="s">
        <v>27</v>
      </c>
      <c r="C259" s="874"/>
      <c r="D259" s="874"/>
      <c r="E259" s="875"/>
      <c r="F259" s="848" t="s">
        <v>26</v>
      </c>
      <c r="G259" s="850"/>
      <c r="H259" s="848" t="s">
        <v>44</v>
      </c>
      <c r="I259" s="849"/>
      <c r="J259" s="849"/>
      <c r="K259" s="849"/>
      <c r="L259" s="849"/>
      <c r="M259" s="849"/>
      <c r="N259" s="849"/>
      <c r="O259" s="849"/>
      <c r="P259" s="849"/>
      <c r="Q259" s="849"/>
      <c r="R259" s="849"/>
      <c r="S259" s="850"/>
      <c r="T259" s="848" t="s">
        <v>25</v>
      </c>
      <c r="U259" s="849"/>
      <c r="V259" s="849"/>
      <c r="W259" s="849"/>
      <c r="X259" s="849"/>
      <c r="Y259" s="849"/>
      <c r="Z259" s="849"/>
      <c r="AA259" s="849"/>
      <c r="AB259" s="849"/>
      <c r="AC259" s="849"/>
      <c r="AD259" s="849"/>
      <c r="AE259" s="850"/>
      <c r="AF259" s="879" t="s">
        <v>24</v>
      </c>
      <c r="AG259" s="880"/>
      <c r="AH259" s="881"/>
      <c r="AI259" s="879" t="s">
        <v>24</v>
      </c>
      <c r="AJ259" s="881"/>
      <c r="AK259" s="848" t="s">
        <v>23</v>
      </c>
      <c r="AL259" s="849"/>
      <c r="AM259" s="850"/>
      <c r="AN259" s="141"/>
      <c r="AO259" s="171"/>
    </row>
    <row r="260" spans="2:42" ht="12" customHeight="1" thickBot="1" x14ac:dyDescent="0.3">
      <c r="B260" s="1" t="s">
        <v>13</v>
      </c>
      <c r="C260" s="2" t="s">
        <v>22</v>
      </c>
      <c r="D260" s="3" t="s">
        <v>22</v>
      </c>
      <c r="E260" s="2" t="s">
        <v>21</v>
      </c>
      <c r="F260" s="907" t="s">
        <v>20</v>
      </c>
      <c r="G260" s="908"/>
      <c r="H260" s="876"/>
      <c r="I260" s="877"/>
      <c r="J260" s="877"/>
      <c r="K260" s="877"/>
      <c r="L260" s="877"/>
      <c r="M260" s="877"/>
      <c r="N260" s="877"/>
      <c r="O260" s="877"/>
      <c r="P260" s="877"/>
      <c r="Q260" s="877"/>
      <c r="R260" s="877"/>
      <c r="S260" s="878"/>
      <c r="T260" s="876"/>
      <c r="U260" s="877"/>
      <c r="V260" s="877"/>
      <c r="W260" s="877"/>
      <c r="X260" s="877"/>
      <c r="Y260" s="877"/>
      <c r="Z260" s="877"/>
      <c r="AA260" s="877"/>
      <c r="AB260" s="877"/>
      <c r="AC260" s="877"/>
      <c r="AD260" s="877"/>
      <c r="AE260" s="878"/>
      <c r="AF260" s="876" t="s">
        <v>19</v>
      </c>
      <c r="AG260" s="877"/>
      <c r="AH260" s="878"/>
      <c r="AI260" s="876" t="s">
        <v>18</v>
      </c>
      <c r="AJ260" s="878"/>
      <c r="AK260" s="876" t="s">
        <v>17</v>
      </c>
      <c r="AL260" s="877"/>
      <c r="AM260" s="878"/>
      <c r="AN260" s="141"/>
      <c r="AO260" s="846" t="s">
        <v>130</v>
      </c>
      <c r="AP260" s="846" t="s">
        <v>131</v>
      </c>
    </row>
    <row r="261" spans="2:42" ht="12" customHeight="1" thickBot="1" x14ac:dyDescent="0.3">
      <c r="B261" s="4">
        <v>2020</v>
      </c>
      <c r="C261" s="5" t="s">
        <v>16</v>
      </c>
      <c r="D261" s="5" t="s">
        <v>15</v>
      </c>
      <c r="E261" s="30" t="s">
        <v>14</v>
      </c>
      <c r="F261" s="6" t="s">
        <v>14</v>
      </c>
      <c r="G261" s="7" t="s">
        <v>13</v>
      </c>
      <c r="H261" s="868" t="s">
        <v>34</v>
      </c>
      <c r="I261" s="869"/>
      <c r="J261" s="870" t="s">
        <v>43</v>
      </c>
      <c r="K261" s="871"/>
      <c r="L261" s="870" t="s">
        <v>42</v>
      </c>
      <c r="M261" s="871"/>
      <c r="N261" s="872" t="s">
        <v>33</v>
      </c>
      <c r="O261" s="869"/>
      <c r="P261" s="872" t="s">
        <v>12</v>
      </c>
      <c r="Q261" s="869"/>
      <c r="R261" s="872" t="s">
        <v>11</v>
      </c>
      <c r="S261" s="905"/>
      <c r="T261" s="868" t="s">
        <v>35</v>
      </c>
      <c r="U261" s="906"/>
      <c r="V261" s="906"/>
      <c r="W261" s="905"/>
      <c r="X261" s="868" t="s">
        <v>10</v>
      </c>
      <c r="Y261" s="906"/>
      <c r="Z261" s="906"/>
      <c r="AA261" s="905"/>
      <c r="AB261" s="38" t="s">
        <v>38</v>
      </c>
      <c r="AC261" s="37" t="s">
        <v>36</v>
      </c>
      <c r="AD261" s="373" t="s">
        <v>41</v>
      </c>
      <c r="AE261" s="136" t="s">
        <v>9</v>
      </c>
      <c r="AF261" s="8" t="s">
        <v>37</v>
      </c>
      <c r="AG261" s="9" t="s">
        <v>8</v>
      </c>
      <c r="AH261" s="10" t="s">
        <v>7</v>
      </c>
      <c r="AI261" s="6" t="s">
        <v>8</v>
      </c>
      <c r="AJ261" s="7" t="s">
        <v>7</v>
      </c>
      <c r="AK261" s="6" t="s">
        <v>8</v>
      </c>
      <c r="AL261" s="11" t="s">
        <v>7</v>
      </c>
      <c r="AM261" s="7" t="s">
        <v>6</v>
      </c>
      <c r="AN261" s="141"/>
      <c r="AO261" s="847"/>
      <c r="AP261" s="847"/>
    </row>
    <row r="262" spans="2:42" s="307" customFormat="1" ht="12" customHeight="1" x14ac:dyDescent="0.25">
      <c r="B262" s="294">
        <v>44224</v>
      </c>
      <c r="C262" s="295">
        <v>4.027777777777778E-2</v>
      </c>
      <c r="D262" s="295">
        <v>0.14652777777777778</v>
      </c>
      <c r="E262" s="296">
        <v>5</v>
      </c>
      <c r="F262" s="296">
        <v>13732</v>
      </c>
      <c r="G262" s="294">
        <v>44224</v>
      </c>
      <c r="H262" s="856" t="s">
        <v>429</v>
      </c>
      <c r="I262" s="857"/>
      <c r="J262" s="858"/>
      <c r="K262" s="859"/>
      <c r="L262" s="858"/>
      <c r="M262" s="859"/>
      <c r="N262" s="856"/>
      <c r="O262" s="857"/>
      <c r="P262" s="860" t="s">
        <v>398</v>
      </c>
      <c r="Q262" s="861"/>
      <c r="R262" s="862" t="s">
        <v>399</v>
      </c>
      <c r="S262" s="867"/>
      <c r="T262" s="942" t="s">
        <v>580</v>
      </c>
      <c r="U262" s="943"/>
      <c r="V262" s="943"/>
      <c r="W262" s="944"/>
      <c r="X262" s="942" t="s">
        <v>580</v>
      </c>
      <c r="Y262" s="943"/>
      <c r="Z262" s="943"/>
      <c r="AA262" s="944"/>
      <c r="AB262" s="297"/>
      <c r="AC262" s="298"/>
      <c r="AD262" s="401">
        <v>58</v>
      </c>
      <c r="AE262" s="262" t="s">
        <v>52</v>
      </c>
      <c r="AF262" s="297"/>
      <c r="AG262" s="152">
        <v>7728</v>
      </c>
      <c r="AH262" s="328">
        <f t="shared" ref="AH262:AH263" si="18">+AG262/1000</f>
        <v>7.7279999999999998</v>
      </c>
      <c r="AI262" s="836">
        <v>10280</v>
      </c>
      <c r="AJ262" s="838">
        <f>+AI262/1000</f>
        <v>10.28</v>
      </c>
      <c r="AK262" s="840">
        <f>+AI262-AG263-AG262</f>
        <v>-11</v>
      </c>
      <c r="AL262" s="842">
        <f>+AK262/1000</f>
        <v>-1.0999999999999999E-2</v>
      </c>
      <c r="AM262" s="844">
        <f>+AK262/SUM(AG262:AG263)</f>
        <v>-1.0688951511029054E-3</v>
      </c>
      <c r="AO262" s="306">
        <v>76.599999999999994</v>
      </c>
      <c r="AP262" s="306">
        <v>1.97</v>
      </c>
    </row>
    <row r="263" spans="2:42" s="307" customFormat="1" ht="12" customHeight="1" x14ac:dyDescent="0.25">
      <c r="B263" s="294">
        <v>44224</v>
      </c>
      <c r="C263" s="295">
        <v>4.027777777777778E-2</v>
      </c>
      <c r="D263" s="295">
        <v>0.14652777777777778</v>
      </c>
      <c r="E263" s="296">
        <v>5</v>
      </c>
      <c r="F263" s="296">
        <v>13733</v>
      </c>
      <c r="G263" s="294">
        <v>44224</v>
      </c>
      <c r="H263" s="856" t="s">
        <v>429</v>
      </c>
      <c r="I263" s="857"/>
      <c r="J263" s="858"/>
      <c r="K263" s="859"/>
      <c r="L263" s="858"/>
      <c r="M263" s="859"/>
      <c r="N263" s="856"/>
      <c r="O263" s="857"/>
      <c r="P263" s="860" t="s">
        <v>398</v>
      </c>
      <c r="Q263" s="861"/>
      <c r="R263" s="862" t="s">
        <v>399</v>
      </c>
      <c r="S263" s="867"/>
      <c r="T263" s="864" t="s">
        <v>544</v>
      </c>
      <c r="U263" s="865"/>
      <c r="V263" s="865"/>
      <c r="W263" s="866"/>
      <c r="X263" s="864" t="s">
        <v>544</v>
      </c>
      <c r="Y263" s="865"/>
      <c r="Z263" s="865"/>
      <c r="AA263" s="866"/>
      <c r="AB263" s="297"/>
      <c r="AC263" s="298"/>
      <c r="AD263" s="378">
        <v>47</v>
      </c>
      <c r="AE263" s="261" t="s">
        <v>32</v>
      </c>
      <c r="AF263" s="297"/>
      <c r="AG263" s="152">
        <v>2563</v>
      </c>
      <c r="AH263" s="328">
        <f t="shared" si="18"/>
        <v>2.5630000000000002</v>
      </c>
      <c r="AI263" s="837"/>
      <c r="AJ263" s="839"/>
      <c r="AK263" s="841"/>
      <c r="AL263" s="843"/>
      <c r="AM263" s="845"/>
      <c r="AO263" s="306">
        <v>72.06</v>
      </c>
      <c r="AP263" s="306">
        <v>3.1</v>
      </c>
    </row>
    <row r="264" spans="2:42" ht="12" customHeight="1" thickBot="1" x14ac:dyDescent="0.3">
      <c r="B264" s="24"/>
      <c r="C264" s="146"/>
      <c r="D264" s="146"/>
      <c r="E264" s="27"/>
      <c r="F264" s="36"/>
      <c r="G264" s="31"/>
      <c r="H264" s="909"/>
      <c r="I264" s="910"/>
      <c r="J264" s="911"/>
      <c r="K264" s="912"/>
      <c r="L264" s="911"/>
      <c r="M264" s="912"/>
      <c r="N264" s="913"/>
      <c r="O264" s="910"/>
      <c r="P264" s="913"/>
      <c r="Q264" s="910"/>
      <c r="R264" s="914"/>
      <c r="S264" s="915"/>
      <c r="T264" s="916"/>
      <c r="U264" s="917"/>
      <c r="V264" s="917"/>
      <c r="W264" s="915"/>
      <c r="X264" s="29"/>
      <c r="Y264" s="147"/>
      <c r="Z264" s="147"/>
      <c r="AA264" s="28"/>
      <c r="AB264" s="36"/>
      <c r="AC264" s="148"/>
      <c r="AD264" s="147"/>
      <c r="AE264" s="28"/>
      <c r="AF264" s="29"/>
      <c r="AG264" s="149"/>
      <c r="AH264" s="153"/>
      <c r="AI264" s="150"/>
      <c r="AJ264" s="154"/>
      <c r="AK264" s="155"/>
      <c r="AL264" s="156"/>
      <c r="AM264" s="157"/>
    </row>
    <row r="265" spans="2:42" ht="12" customHeight="1" x14ac:dyDescent="0.25">
      <c r="B265" s="151"/>
      <c r="C265" s="151"/>
      <c r="D265" s="151"/>
      <c r="E265" s="151"/>
      <c r="F265" s="151"/>
      <c r="G265" s="151"/>
      <c r="H265" s="151"/>
      <c r="I265" s="151"/>
      <c r="J265" s="174"/>
      <c r="K265" s="174"/>
      <c r="L265" s="174"/>
      <c r="M265" s="174"/>
      <c r="N265" s="151"/>
      <c r="O265" s="151"/>
      <c r="P265" s="135"/>
      <c r="Q265" s="135"/>
      <c r="R265" s="918" t="s">
        <v>5</v>
      </c>
      <c r="S265" s="919"/>
      <c r="T265" s="919"/>
      <c r="U265" s="919"/>
      <c r="V265" s="919"/>
      <c r="W265" s="919"/>
      <c r="X265" s="919"/>
      <c r="Y265" s="919"/>
      <c r="Z265" s="919"/>
      <c r="AA265" s="919"/>
      <c r="AB265" s="919"/>
      <c r="AC265" s="919"/>
      <c r="AD265" s="919"/>
      <c r="AE265" s="919"/>
      <c r="AF265" s="374"/>
      <c r="AG265" s="932" t="s">
        <v>4</v>
      </c>
      <c r="AH265" s="933"/>
      <c r="AI265" s="932" t="s">
        <v>3</v>
      </c>
      <c r="AJ265" s="933"/>
      <c r="AK265" s="932" t="s">
        <v>2</v>
      </c>
      <c r="AL265" s="934"/>
      <c r="AM265" s="935"/>
    </row>
    <row r="266" spans="2:42" x14ac:dyDescent="0.25">
      <c r="B266" s="151"/>
      <c r="C266" s="151"/>
      <c r="D266" s="151"/>
      <c r="E266" s="151"/>
      <c r="F266" s="151"/>
      <c r="G266" s="151"/>
      <c r="H266" s="151"/>
      <c r="I266" s="151"/>
      <c r="J266" s="174"/>
      <c r="K266" s="174"/>
      <c r="L266" s="174"/>
      <c r="M266" s="174"/>
      <c r="N266" s="151"/>
      <c r="O266" s="151"/>
      <c r="P266" s="135"/>
      <c r="Q266" s="135"/>
      <c r="R266" s="930"/>
      <c r="S266" s="931"/>
      <c r="T266" s="931"/>
      <c r="U266" s="931"/>
      <c r="V266" s="931"/>
      <c r="W266" s="931"/>
      <c r="X266" s="931"/>
      <c r="Y266" s="931"/>
      <c r="Z266" s="931"/>
      <c r="AA266" s="931"/>
      <c r="AB266" s="931"/>
      <c r="AC266" s="931"/>
      <c r="AD266" s="931"/>
      <c r="AE266" s="931"/>
      <c r="AF266" s="374"/>
      <c r="AG266" s="936" t="s">
        <v>1</v>
      </c>
      <c r="AH266" s="938">
        <f>+SUM(AH262:AH264)</f>
        <v>10.291</v>
      </c>
      <c r="AI266" s="936" t="s">
        <v>1</v>
      </c>
      <c r="AJ266" s="938">
        <f>+SUM(AJ262:AJ264)</f>
        <v>10.28</v>
      </c>
      <c r="AK266" s="936" t="s">
        <v>1</v>
      </c>
      <c r="AL266" s="940">
        <f>+AJ266-AH266</f>
        <v>-1.1000000000001009E-2</v>
      </c>
      <c r="AM266" s="851">
        <f>+AL266/AH266</f>
        <v>-1.0688951511030034E-3</v>
      </c>
    </row>
    <row r="267" spans="2:42" ht="17.25" thickBot="1" x14ac:dyDescent="0.3">
      <c r="B267" s="151"/>
      <c r="C267" s="151"/>
      <c r="D267" s="151"/>
      <c r="E267" s="151"/>
      <c r="F267" s="151"/>
      <c r="G267" s="151"/>
      <c r="H267" s="151"/>
      <c r="I267" s="151"/>
      <c r="J267" s="174"/>
      <c r="K267" s="174"/>
      <c r="L267" s="174"/>
      <c r="M267" s="174"/>
      <c r="N267" s="151"/>
      <c r="O267" s="151"/>
      <c r="P267" s="135"/>
      <c r="Q267" s="135"/>
      <c r="R267" s="921"/>
      <c r="S267" s="922"/>
      <c r="T267" s="922"/>
      <c r="U267" s="922"/>
      <c r="V267" s="922"/>
      <c r="W267" s="922"/>
      <c r="X267" s="922"/>
      <c r="Y267" s="922"/>
      <c r="Z267" s="922"/>
      <c r="AA267" s="922"/>
      <c r="AB267" s="922"/>
      <c r="AC267" s="922"/>
      <c r="AD267" s="922"/>
      <c r="AE267" s="922"/>
      <c r="AF267" s="375"/>
      <c r="AG267" s="937"/>
      <c r="AH267" s="939"/>
      <c r="AI267" s="937"/>
      <c r="AJ267" s="939"/>
      <c r="AK267" s="937"/>
      <c r="AL267" s="941"/>
      <c r="AM267" s="852"/>
    </row>
    <row r="268" spans="2:42" ht="17.25" thickBot="1" x14ac:dyDescent="0.3"/>
    <row r="269" spans="2:42" x14ac:dyDescent="0.25">
      <c r="R269" s="918" t="s">
        <v>0</v>
      </c>
      <c r="S269" s="919"/>
      <c r="T269" s="919"/>
      <c r="U269" s="919"/>
      <c r="V269" s="919"/>
      <c r="W269" s="919"/>
      <c r="X269" s="919"/>
      <c r="Y269" s="919"/>
      <c r="Z269" s="919"/>
      <c r="AA269" s="919"/>
      <c r="AB269" s="919"/>
      <c r="AC269" s="919"/>
      <c r="AD269" s="919"/>
      <c r="AE269" s="920"/>
      <c r="AF269" s="18"/>
      <c r="AG269" s="924">
        <f>+AH266+AG252</f>
        <v>210.45400000000001</v>
      </c>
      <c r="AH269" s="925"/>
      <c r="AI269" s="924">
        <f>+AJ266+AI252</f>
        <v>209.90500000000006</v>
      </c>
      <c r="AJ269" s="925"/>
      <c r="AK269" s="928">
        <f>+AI269-AG269</f>
        <v>-0.54899999999994975</v>
      </c>
      <c r="AL269" s="925"/>
      <c r="AM269" s="945">
        <f>+AK269/AG269</f>
        <v>-2.6086460699247804E-3</v>
      </c>
    </row>
    <row r="270" spans="2:42" ht="17.25" thickBot="1" x14ac:dyDescent="0.3">
      <c r="R270" s="921"/>
      <c r="S270" s="922"/>
      <c r="T270" s="922"/>
      <c r="U270" s="922"/>
      <c r="V270" s="922"/>
      <c r="W270" s="922"/>
      <c r="X270" s="922"/>
      <c r="Y270" s="922"/>
      <c r="Z270" s="922"/>
      <c r="AA270" s="922"/>
      <c r="AB270" s="922"/>
      <c r="AC270" s="922"/>
      <c r="AD270" s="922"/>
      <c r="AE270" s="923"/>
      <c r="AF270" s="19"/>
      <c r="AG270" s="926"/>
      <c r="AH270" s="927"/>
      <c r="AI270" s="926"/>
      <c r="AJ270" s="927"/>
      <c r="AK270" s="929"/>
      <c r="AL270" s="927"/>
      <c r="AM270" s="946"/>
    </row>
    <row r="271" spans="2:42" ht="17.25" thickBot="1" x14ac:dyDescent="0.3"/>
    <row r="272" spans="2:42" ht="12" customHeight="1" x14ac:dyDescent="0.25">
      <c r="B272" s="882" t="s">
        <v>31</v>
      </c>
      <c r="C272" s="883"/>
      <c r="D272" s="883"/>
      <c r="E272" s="883"/>
      <c r="F272" s="883"/>
      <c r="G272" s="884"/>
      <c r="H272" s="888" t="s">
        <v>30</v>
      </c>
      <c r="I272" s="765"/>
      <c r="J272" s="765"/>
      <c r="K272" s="765"/>
      <c r="L272" s="765"/>
      <c r="M272" s="765"/>
      <c r="N272" s="765"/>
      <c r="O272" s="765"/>
      <c r="P272" s="765"/>
      <c r="Q272" s="765"/>
      <c r="R272" s="765"/>
      <c r="S272" s="765"/>
      <c r="T272" s="765"/>
      <c r="U272" s="765"/>
      <c r="V272" s="765"/>
      <c r="W272" s="765"/>
      <c r="X272" s="765"/>
      <c r="Y272" s="765"/>
      <c r="Z272" s="765"/>
      <c r="AA272" s="765"/>
      <c r="AB272" s="765"/>
      <c r="AC272" s="765"/>
      <c r="AD272" s="371"/>
      <c r="AE272" s="764" t="s">
        <v>29</v>
      </c>
      <c r="AF272" s="765"/>
      <c r="AG272" s="765"/>
      <c r="AH272" s="765"/>
      <c r="AI272" s="765"/>
      <c r="AJ272" s="766"/>
      <c r="AK272" s="889" t="s">
        <v>39</v>
      </c>
      <c r="AL272" s="890"/>
      <c r="AM272" s="891"/>
      <c r="AN272" s="22"/>
      <c r="AO272" s="168" t="s">
        <v>46</v>
      </c>
    </row>
    <row r="273" spans="2:42" ht="12" customHeight="1" thickBot="1" x14ac:dyDescent="0.3">
      <c r="B273" s="885"/>
      <c r="C273" s="886"/>
      <c r="D273" s="886"/>
      <c r="E273" s="886"/>
      <c r="F273" s="886"/>
      <c r="G273" s="887"/>
      <c r="H273" s="892" t="s">
        <v>736</v>
      </c>
      <c r="I273" s="893"/>
      <c r="J273" s="893"/>
      <c r="K273" s="893"/>
      <c r="L273" s="893"/>
      <c r="M273" s="893"/>
      <c r="N273" s="893"/>
      <c r="O273" s="893"/>
      <c r="P273" s="893"/>
      <c r="Q273" s="893"/>
      <c r="R273" s="893"/>
      <c r="S273" s="893"/>
      <c r="T273" s="893"/>
      <c r="U273" s="893"/>
      <c r="V273" s="893"/>
      <c r="W273" s="893"/>
      <c r="X273" s="893"/>
      <c r="Y273" s="893"/>
      <c r="Z273" s="893"/>
      <c r="AA273" s="893"/>
      <c r="AB273" s="893"/>
      <c r="AC273" s="893"/>
      <c r="AD273" s="376"/>
      <c r="AE273" s="773">
        <v>44224</v>
      </c>
      <c r="AF273" s="774"/>
      <c r="AG273" s="774"/>
      <c r="AH273" s="774"/>
      <c r="AI273" s="774"/>
      <c r="AJ273" s="775"/>
      <c r="AK273" s="896" t="s">
        <v>40</v>
      </c>
      <c r="AL273" s="897"/>
      <c r="AM273" s="898"/>
      <c r="AN273" s="23"/>
      <c r="AO273" s="169" t="s">
        <v>47</v>
      </c>
    </row>
    <row r="274" spans="2:42" ht="12" customHeight="1" thickBot="1" x14ac:dyDescent="0.3">
      <c r="B274" s="902" t="s">
        <v>28</v>
      </c>
      <c r="C274" s="903"/>
      <c r="D274" s="903"/>
      <c r="E274" s="903"/>
      <c r="F274" s="903"/>
      <c r="G274" s="904"/>
      <c r="H274" s="894"/>
      <c r="I274" s="895"/>
      <c r="J274" s="895"/>
      <c r="K274" s="895"/>
      <c r="L274" s="895"/>
      <c r="M274" s="895"/>
      <c r="N274" s="895"/>
      <c r="O274" s="895"/>
      <c r="P274" s="895"/>
      <c r="Q274" s="895"/>
      <c r="R274" s="895"/>
      <c r="S274" s="895"/>
      <c r="T274" s="895"/>
      <c r="U274" s="895"/>
      <c r="V274" s="895"/>
      <c r="W274" s="895"/>
      <c r="X274" s="895"/>
      <c r="Y274" s="895"/>
      <c r="Z274" s="895"/>
      <c r="AA274" s="895"/>
      <c r="AB274" s="895"/>
      <c r="AC274" s="895"/>
      <c r="AD274" s="377"/>
      <c r="AE274" s="776"/>
      <c r="AF274" s="777"/>
      <c r="AG274" s="777"/>
      <c r="AH274" s="777"/>
      <c r="AI274" s="777"/>
      <c r="AJ274" s="778"/>
      <c r="AK274" s="899"/>
      <c r="AL274" s="900"/>
      <c r="AM274" s="901"/>
      <c r="AN274" s="141"/>
      <c r="AO274" s="170"/>
    </row>
    <row r="275" spans="2:42" ht="12" customHeight="1" thickBot="1" x14ac:dyDescent="0.3">
      <c r="B275" s="135"/>
      <c r="C275" s="135"/>
      <c r="D275" s="135"/>
      <c r="E275" s="135"/>
      <c r="F275" s="135"/>
      <c r="G275" s="135"/>
      <c r="H275" s="135"/>
      <c r="I275" s="135"/>
      <c r="J275" s="174"/>
      <c r="K275" s="174"/>
      <c r="L275" s="174"/>
      <c r="M275" s="174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41"/>
      <c r="AO275" s="171"/>
    </row>
    <row r="276" spans="2:42" ht="12" customHeight="1" thickBot="1" x14ac:dyDescent="0.3">
      <c r="B276" s="873" t="s">
        <v>27</v>
      </c>
      <c r="C276" s="874"/>
      <c r="D276" s="874"/>
      <c r="E276" s="875"/>
      <c r="F276" s="848" t="s">
        <v>26</v>
      </c>
      <c r="G276" s="850"/>
      <c r="H276" s="848" t="s">
        <v>44</v>
      </c>
      <c r="I276" s="849"/>
      <c r="J276" s="849"/>
      <c r="K276" s="849"/>
      <c r="L276" s="849"/>
      <c r="M276" s="849"/>
      <c r="N276" s="849"/>
      <c r="O276" s="849"/>
      <c r="P276" s="849"/>
      <c r="Q276" s="849"/>
      <c r="R276" s="849"/>
      <c r="S276" s="850"/>
      <c r="T276" s="848" t="s">
        <v>25</v>
      </c>
      <c r="U276" s="849"/>
      <c r="V276" s="849"/>
      <c r="W276" s="849"/>
      <c r="X276" s="849"/>
      <c r="Y276" s="849"/>
      <c r="Z276" s="849"/>
      <c r="AA276" s="849"/>
      <c r="AB276" s="849"/>
      <c r="AC276" s="849"/>
      <c r="AD276" s="849"/>
      <c r="AE276" s="850"/>
      <c r="AF276" s="879" t="s">
        <v>24</v>
      </c>
      <c r="AG276" s="880"/>
      <c r="AH276" s="881"/>
      <c r="AI276" s="879" t="s">
        <v>24</v>
      </c>
      <c r="AJ276" s="881"/>
      <c r="AK276" s="848" t="s">
        <v>23</v>
      </c>
      <c r="AL276" s="849"/>
      <c r="AM276" s="850"/>
      <c r="AN276" s="141"/>
      <c r="AO276" s="171"/>
    </row>
    <row r="277" spans="2:42" ht="12" customHeight="1" thickBot="1" x14ac:dyDescent="0.3">
      <c r="B277" s="1" t="s">
        <v>13</v>
      </c>
      <c r="C277" s="2" t="s">
        <v>22</v>
      </c>
      <c r="D277" s="3" t="s">
        <v>22</v>
      </c>
      <c r="E277" s="2" t="s">
        <v>21</v>
      </c>
      <c r="F277" s="907" t="s">
        <v>20</v>
      </c>
      <c r="G277" s="908"/>
      <c r="H277" s="876"/>
      <c r="I277" s="877"/>
      <c r="J277" s="877"/>
      <c r="K277" s="877"/>
      <c r="L277" s="877"/>
      <c r="M277" s="877"/>
      <c r="N277" s="877"/>
      <c r="O277" s="877"/>
      <c r="P277" s="877"/>
      <c r="Q277" s="877"/>
      <c r="R277" s="877"/>
      <c r="S277" s="878"/>
      <c r="T277" s="876"/>
      <c r="U277" s="877"/>
      <c r="V277" s="877"/>
      <c r="W277" s="877"/>
      <c r="X277" s="877"/>
      <c r="Y277" s="877"/>
      <c r="Z277" s="877"/>
      <c r="AA277" s="877"/>
      <c r="AB277" s="877"/>
      <c r="AC277" s="877"/>
      <c r="AD277" s="877"/>
      <c r="AE277" s="878"/>
      <c r="AF277" s="876" t="s">
        <v>19</v>
      </c>
      <c r="AG277" s="877"/>
      <c r="AH277" s="878"/>
      <c r="AI277" s="876" t="s">
        <v>18</v>
      </c>
      <c r="AJ277" s="878"/>
      <c r="AK277" s="876" t="s">
        <v>17</v>
      </c>
      <c r="AL277" s="877"/>
      <c r="AM277" s="878"/>
      <c r="AN277" s="141"/>
      <c r="AO277" s="846" t="s">
        <v>130</v>
      </c>
      <c r="AP277" s="846" t="s">
        <v>131</v>
      </c>
    </row>
    <row r="278" spans="2:42" ht="12" customHeight="1" thickBot="1" x14ac:dyDescent="0.3">
      <c r="B278" s="4">
        <v>2021</v>
      </c>
      <c r="C278" s="5" t="s">
        <v>16</v>
      </c>
      <c r="D278" s="5" t="s">
        <v>15</v>
      </c>
      <c r="E278" s="30" t="s">
        <v>14</v>
      </c>
      <c r="F278" s="6" t="s">
        <v>14</v>
      </c>
      <c r="G278" s="7" t="s">
        <v>13</v>
      </c>
      <c r="H278" s="868" t="s">
        <v>34</v>
      </c>
      <c r="I278" s="869"/>
      <c r="J278" s="870" t="s">
        <v>43</v>
      </c>
      <c r="K278" s="871"/>
      <c r="L278" s="870" t="s">
        <v>42</v>
      </c>
      <c r="M278" s="871"/>
      <c r="N278" s="872" t="s">
        <v>33</v>
      </c>
      <c r="O278" s="869"/>
      <c r="P278" s="872" t="s">
        <v>12</v>
      </c>
      <c r="Q278" s="869"/>
      <c r="R278" s="872" t="s">
        <v>11</v>
      </c>
      <c r="S278" s="905"/>
      <c r="T278" s="868" t="s">
        <v>35</v>
      </c>
      <c r="U278" s="906"/>
      <c r="V278" s="906"/>
      <c r="W278" s="905"/>
      <c r="X278" s="868" t="s">
        <v>10</v>
      </c>
      <c r="Y278" s="906"/>
      <c r="Z278" s="906"/>
      <c r="AA278" s="905"/>
      <c r="AB278" s="38" t="s">
        <v>38</v>
      </c>
      <c r="AC278" s="37" t="s">
        <v>36</v>
      </c>
      <c r="AD278" s="373" t="s">
        <v>41</v>
      </c>
      <c r="AE278" s="136" t="s">
        <v>9</v>
      </c>
      <c r="AF278" s="8" t="s">
        <v>37</v>
      </c>
      <c r="AG278" s="9" t="s">
        <v>8</v>
      </c>
      <c r="AH278" s="10" t="s">
        <v>7</v>
      </c>
      <c r="AI278" s="6" t="s">
        <v>8</v>
      </c>
      <c r="AJ278" s="7" t="s">
        <v>7</v>
      </c>
      <c r="AK278" s="6" t="s">
        <v>8</v>
      </c>
      <c r="AL278" s="11" t="s">
        <v>7</v>
      </c>
      <c r="AM278" s="7" t="s">
        <v>6</v>
      </c>
      <c r="AN278" s="141"/>
      <c r="AO278" s="847"/>
      <c r="AP278" s="847"/>
    </row>
    <row r="279" spans="2:42" s="307" customFormat="1" ht="12" customHeight="1" x14ac:dyDescent="0.25">
      <c r="B279" s="294">
        <v>44224</v>
      </c>
      <c r="C279" s="295">
        <v>0.89236111111111116</v>
      </c>
      <c r="D279" s="295">
        <v>0.94097222222222221</v>
      </c>
      <c r="E279" s="296">
        <v>5</v>
      </c>
      <c r="F279" s="296">
        <v>26403</v>
      </c>
      <c r="G279" s="294">
        <v>44224</v>
      </c>
      <c r="H279" s="856" t="s">
        <v>87</v>
      </c>
      <c r="I279" s="857"/>
      <c r="J279" s="858"/>
      <c r="K279" s="859"/>
      <c r="L279" s="858"/>
      <c r="M279" s="859"/>
      <c r="N279" s="856"/>
      <c r="O279" s="857"/>
      <c r="P279" s="860" t="s">
        <v>600</v>
      </c>
      <c r="Q279" s="861"/>
      <c r="R279" s="862" t="s">
        <v>118</v>
      </c>
      <c r="S279" s="867"/>
      <c r="T279" s="942" t="s">
        <v>613</v>
      </c>
      <c r="U279" s="943"/>
      <c r="V279" s="943"/>
      <c r="W279" s="944"/>
      <c r="X279" s="942" t="s">
        <v>613</v>
      </c>
      <c r="Y279" s="943"/>
      <c r="Z279" s="943"/>
      <c r="AA279" s="944"/>
      <c r="AB279" s="297"/>
      <c r="AC279" s="298"/>
      <c r="AD279" s="401">
        <v>59</v>
      </c>
      <c r="AE279" s="262" t="s">
        <v>52</v>
      </c>
      <c r="AF279" s="297"/>
      <c r="AG279" s="152">
        <v>5275</v>
      </c>
      <c r="AH279" s="328">
        <f t="shared" ref="AH279" si="19">+AG279/1000</f>
        <v>5.2750000000000004</v>
      </c>
      <c r="AI279" s="152">
        <v>5275</v>
      </c>
      <c r="AJ279" s="329">
        <f t="shared" ref="AJ279" si="20">+AI279/1000</f>
        <v>5.2750000000000004</v>
      </c>
      <c r="AK279" s="330">
        <f t="shared" ref="AK279" si="21">+AI279-AG279</f>
        <v>0</v>
      </c>
      <c r="AL279" s="331">
        <f t="shared" ref="AL279" si="22">+AK279/1000</f>
        <v>0</v>
      </c>
      <c r="AM279" s="332">
        <f t="shared" ref="AM279" si="23">+AK279/AG279</f>
        <v>0</v>
      </c>
      <c r="AO279" s="306">
        <v>77.16</v>
      </c>
      <c r="AP279" s="306">
        <v>3.57</v>
      </c>
    </row>
    <row r="280" spans="2:42" ht="12" customHeight="1" thickBot="1" x14ac:dyDescent="0.3">
      <c r="B280" s="24"/>
      <c r="C280" s="146"/>
      <c r="D280" s="146"/>
      <c r="E280" s="27"/>
      <c r="F280" s="36"/>
      <c r="G280" s="31"/>
      <c r="H280" s="909"/>
      <c r="I280" s="910"/>
      <c r="J280" s="911"/>
      <c r="K280" s="912"/>
      <c r="L280" s="911"/>
      <c r="M280" s="912"/>
      <c r="N280" s="913"/>
      <c r="O280" s="910"/>
      <c r="P280" s="913"/>
      <c r="Q280" s="910"/>
      <c r="R280" s="914"/>
      <c r="S280" s="915"/>
      <c r="T280" s="916"/>
      <c r="U280" s="917"/>
      <c r="V280" s="917"/>
      <c r="W280" s="915"/>
      <c r="X280" s="29"/>
      <c r="Y280" s="147"/>
      <c r="Z280" s="147"/>
      <c r="AA280" s="28"/>
      <c r="AB280" s="36"/>
      <c r="AC280" s="148"/>
      <c r="AD280" s="147"/>
      <c r="AE280" s="28"/>
      <c r="AF280" s="29"/>
      <c r="AG280" s="149"/>
      <c r="AH280" s="153"/>
      <c r="AI280" s="150"/>
      <c r="AJ280" s="154"/>
      <c r="AK280" s="155"/>
      <c r="AL280" s="156"/>
      <c r="AM280" s="157"/>
    </row>
    <row r="281" spans="2:42" ht="12" customHeight="1" x14ac:dyDescent="0.25">
      <c r="B281" s="151"/>
      <c r="C281" s="151"/>
      <c r="D281" s="151"/>
      <c r="E281" s="151"/>
      <c r="F281" s="151"/>
      <c r="G281" s="151"/>
      <c r="H281" s="151"/>
      <c r="I281" s="151"/>
      <c r="J281" s="174"/>
      <c r="K281" s="174"/>
      <c r="L281" s="174"/>
      <c r="M281" s="174"/>
      <c r="N281" s="151"/>
      <c r="O281" s="151"/>
      <c r="P281" s="135"/>
      <c r="Q281" s="135"/>
      <c r="R281" s="918" t="s">
        <v>5</v>
      </c>
      <c r="S281" s="919"/>
      <c r="T281" s="919"/>
      <c r="U281" s="919"/>
      <c r="V281" s="919"/>
      <c r="W281" s="919"/>
      <c r="X281" s="919"/>
      <c r="Y281" s="919"/>
      <c r="Z281" s="919"/>
      <c r="AA281" s="919"/>
      <c r="AB281" s="919"/>
      <c r="AC281" s="919"/>
      <c r="AD281" s="919"/>
      <c r="AE281" s="919"/>
      <c r="AF281" s="374"/>
      <c r="AG281" s="932" t="s">
        <v>4</v>
      </c>
      <c r="AH281" s="933"/>
      <c r="AI281" s="932" t="s">
        <v>3</v>
      </c>
      <c r="AJ281" s="933"/>
      <c r="AK281" s="932" t="s">
        <v>2</v>
      </c>
      <c r="AL281" s="934"/>
      <c r="AM281" s="935"/>
    </row>
    <row r="282" spans="2:42" x14ac:dyDescent="0.25">
      <c r="B282" s="151"/>
      <c r="C282" s="151"/>
      <c r="D282" s="151"/>
      <c r="E282" s="151"/>
      <c r="F282" s="151"/>
      <c r="G282" s="151"/>
      <c r="H282" s="151"/>
      <c r="I282" s="151"/>
      <c r="J282" s="174"/>
      <c r="K282" s="174"/>
      <c r="L282" s="174"/>
      <c r="M282" s="174"/>
      <c r="N282" s="151"/>
      <c r="O282" s="151"/>
      <c r="P282" s="135"/>
      <c r="Q282" s="135"/>
      <c r="R282" s="930"/>
      <c r="S282" s="931"/>
      <c r="T282" s="931"/>
      <c r="U282" s="931"/>
      <c r="V282" s="931"/>
      <c r="W282" s="931"/>
      <c r="X282" s="931"/>
      <c r="Y282" s="931"/>
      <c r="Z282" s="931"/>
      <c r="AA282" s="931"/>
      <c r="AB282" s="931"/>
      <c r="AC282" s="931"/>
      <c r="AD282" s="931"/>
      <c r="AE282" s="931"/>
      <c r="AF282" s="374"/>
      <c r="AG282" s="936" t="s">
        <v>1</v>
      </c>
      <c r="AH282" s="938">
        <f>+SUM(AH279:AH280)</f>
        <v>5.2750000000000004</v>
      </c>
      <c r="AI282" s="936" t="s">
        <v>1</v>
      </c>
      <c r="AJ282" s="938">
        <f>+SUM(AJ279:AJ280)</f>
        <v>5.2750000000000004</v>
      </c>
      <c r="AK282" s="936" t="s">
        <v>1</v>
      </c>
      <c r="AL282" s="940">
        <f>+AJ282-AH282</f>
        <v>0</v>
      </c>
      <c r="AM282" s="851">
        <f>+AL282/AH282</f>
        <v>0</v>
      </c>
    </row>
    <row r="283" spans="2:42" ht="17.25" thickBot="1" x14ac:dyDescent="0.3">
      <c r="B283" s="151"/>
      <c r="C283" s="151"/>
      <c r="D283" s="151"/>
      <c r="E283" s="151"/>
      <c r="F283" s="151"/>
      <c r="G283" s="151"/>
      <c r="H283" s="151"/>
      <c r="I283" s="151"/>
      <c r="J283" s="174"/>
      <c r="K283" s="174"/>
      <c r="L283" s="174"/>
      <c r="M283" s="174"/>
      <c r="N283" s="151"/>
      <c r="O283" s="151"/>
      <c r="P283" s="135"/>
      <c r="Q283" s="135"/>
      <c r="R283" s="921"/>
      <c r="S283" s="922"/>
      <c r="T283" s="922"/>
      <c r="U283" s="922"/>
      <c r="V283" s="922"/>
      <c r="W283" s="922"/>
      <c r="X283" s="922"/>
      <c r="Y283" s="922"/>
      <c r="Z283" s="922"/>
      <c r="AA283" s="922"/>
      <c r="AB283" s="922"/>
      <c r="AC283" s="922"/>
      <c r="AD283" s="922"/>
      <c r="AE283" s="922"/>
      <c r="AF283" s="375"/>
      <c r="AG283" s="937"/>
      <c r="AH283" s="939"/>
      <c r="AI283" s="937"/>
      <c r="AJ283" s="939"/>
      <c r="AK283" s="937"/>
      <c r="AL283" s="941"/>
      <c r="AM283" s="852"/>
    </row>
    <row r="284" spans="2:42" ht="17.25" thickBot="1" x14ac:dyDescent="0.3"/>
    <row r="285" spans="2:42" x14ac:dyDescent="0.25">
      <c r="R285" s="918" t="s">
        <v>0</v>
      </c>
      <c r="S285" s="919"/>
      <c r="T285" s="919"/>
      <c r="U285" s="919"/>
      <c r="V285" s="919"/>
      <c r="W285" s="919"/>
      <c r="X285" s="919"/>
      <c r="Y285" s="919"/>
      <c r="Z285" s="919"/>
      <c r="AA285" s="919"/>
      <c r="AB285" s="919"/>
      <c r="AC285" s="919"/>
      <c r="AD285" s="919"/>
      <c r="AE285" s="920"/>
      <c r="AF285" s="18"/>
      <c r="AG285" s="924">
        <f>+AH282+AG269</f>
        <v>215.72900000000001</v>
      </c>
      <c r="AH285" s="925"/>
      <c r="AI285" s="924">
        <f>+AJ282+AI269</f>
        <v>215.18000000000006</v>
      </c>
      <c r="AJ285" s="925"/>
      <c r="AK285" s="928">
        <f>+AI285-AG285</f>
        <v>-0.54899999999994975</v>
      </c>
      <c r="AL285" s="925"/>
      <c r="AM285" s="945">
        <f>+AK285/AG285</f>
        <v>-2.5448595228270178E-3</v>
      </c>
    </row>
    <row r="286" spans="2:42" ht="17.25" thickBot="1" x14ac:dyDescent="0.3">
      <c r="R286" s="921"/>
      <c r="S286" s="922"/>
      <c r="T286" s="922"/>
      <c r="U286" s="922"/>
      <c r="V286" s="922"/>
      <c r="W286" s="922"/>
      <c r="X286" s="922"/>
      <c r="Y286" s="922"/>
      <c r="Z286" s="922"/>
      <c r="AA286" s="922"/>
      <c r="AB286" s="922"/>
      <c r="AC286" s="922"/>
      <c r="AD286" s="922"/>
      <c r="AE286" s="923"/>
      <c r="AF286" s="19"/>
      <c r="AG286" s="926"/>
      <c r="AH286" s="927"/>
      <c r="AI286" s="926"/>
      <c r="AJ286" s="927"/>
      <c r="AK286" s="929"/>
      <c r="AL286" s="927"/>
      <c r="AM286" s="946"/>
    </row>
    <row r="287" spans="2:42" ht="17.25" thickBot="1" x14ac:dyDescent="0.3"/>
    <row r="288" spans="2:42" ht="12" customHeight="1" x14ac:dyDescent="0.25">
      <c r="B288" s="882" t="s">
        <v>31</v>
      </c>
      <c r="C288" s="883"/>
      <c r="D288" s="883"/>
      <c r="E288" s="883"/>
      <c r="F288" s="883"/>
      <c r="G288" s="884"/>
      <c r="H288" s="888" t="s">
        <v>30</v>
      </c>
      <c r="I288" s="765"/>
      <c r="J288" s="765"/>
      <c r="K288" s="765"/>
      <c r="L288" s="765"/>
      <c r="M288" s="765"/>
      <c r="N288" s="765"/>
      <c r="O288" s="765"/>
      <c r="P288" s="765"/>
      <c r="Q288" s="765"/>
      <c r="R288" s="765"/>
      <c r="S288" s="765"/>
      <c r="T288" s="765"/>
      <c r="U288" s="765"/>
      <c r="V288" s="765"/>
      <c r="W288" s="765"/>
      <c r="X288" s="765"/>
      <c r="Y288" s="765"/>
      <c r="Z288" s="765"/>
      <c r="AA288" s="765"/>
      <c r="AB288" s="765"/>
      <c r="AC288" s="765"/>
      <c r="AD288" s="371"/>
      <c r="AE288" s="764" t="s">
        <v>29</v>
      </c>
      <c r="AF288" s="765"/>
      <c r="AG288" s="765"/>
      <c r="AH288" s="765"/>
      <c r="AI288" s="765"/>
      <c r="AJ288" s="766"/>
      <c r="AK288" s="889" t="s">
        <v>39</v>
      </c>
      <c r="AL288" s="890"/>
      <c r="AM288" s="891"/>
      <c r="AN288" s="22"/>
      <c r="AO288" s="168" t="s">
        <v>46</v>
      </c>
    </row>
    <row r="289" spans="2:42" ht="12" customHeight="1" thickBot="1" x14ac:dyDescent="0.3">
      <c r="B289" s="885"/>
      <c r="C289" s="886"/>
      <c r="D289" s="886"/>
      <c r="E289" s="886"/>
      <c r="F289" s="886"/>
      <c r="G289" s="887"/>
      <c r="H289" s="892" t="s">
        <v>736</v>
      </c>
      <c r="I289" s="893"/>
      <c r="J289" s="893"/>
      <c r="K289" s="893"/>
      <c r="L289" s="893"/>
      <c r="M289" s="893"/>
      <c r="N289" s="893"/>
      <c r="O289" s="893"/>
      <c r="P289" s="893"/>
      <c r="Q289" s="893"/>
      <c r="R289" s="893"/>
      <c r="S289" s="893"/>
      <c r="T289" s="893"/>
      <c r="U289" s="893"/>
      <c r="V289" s="893"/>
      <c r="W289" s="893"/>
      <c r="X289" s="893"/>
      <c r="Y289" s="893"/>
      <c r="Z289" s="893"/>
      <c r="AA289" s="893"/>
      <c r="AB289" s="893"/>
      <c r="AC289" s="893"/>
      <c r="AD289" s="376"/>
      <c r="AE289" s="773">
        <v>44225</v>
      </c>
      <c r="AF289" s="774"/>
      <c r="AG289" s="774"/>
      <c r="AH289" s="774"/>
      <c r="AI289" s="774"/>
      <c r="AJ289" s="775"/>
      <c r="AK289" s="896" t="s">
        <v>40</v>
      </c>
      <c r="AL289" s="897"/>
      <c r="AM289" s="898"/>
      <c r="AN289" s="23"/>
      <c r="AO289" s="169" t="s">
        <v>47</v>
      </c>
    </row>
    <row r="290" spans="2:42" ht="12" customHeight="1" thickBot="1" x14ac:dyDescent="0.3">
      <c r="B290" s="902" t="s">
        <v>28</v>
      </c>
      <c r="C290" s="903"/>
      <c r="D290" s="903"/>
      <c r="E290" s="903"/>
      <c r="F290" s="903"/>
      <c r="G290" s="904"/>
      <c r="H290" s="894"/>
      <c r="I290" s="895"/>
      <c r="J290" s="895"/>
      <c r="K290" s="895"/>
      <c r="L290" s="895"/>
      <c r="M290" s="895"/>
      <c r="N290" s="895"/>
      <c r="O290" s="895"/>
      <c r="P290" s="895"/>
      <c r="Q290" s="895"/>
      <c r="R290" s="895"/>
      <c r="S290" s="895"/>
      <c r="T290" s="895"/>
      <c r="U290" s="895"/>
      <c r="V290" s="895"/>
      <c r="W290" s="895"/>
      <c r="X290" s="895"/>
      <c r="Y290" s="895"/>
      <c r="Z290" s="895"/>
      <c r="AA290" s="895"/>
      <c r="AB290" s="895"/>
      <c r="AC290" s="895"/>
      <c r="AD290" s="377"/>
      <c r="AE290" s="776"/>
      <c r="AF290" s="777"/>
      <c r="AG290" s="777"/>
      <c r="AH290" s="777"/>
      <c r="AI290" s="777"/>
      <c r="AJ290" s="778"/>
      <c r="AK290" s="899"/>
      <c r="AL290" s="900"/>
      <c r="AM290" s="901"/>
      <c r="AN290" s="141"/>
      <c r="AO290" s="170"/>
    </row>
    <row r="291" spans="2:42" ht="12" customHeight="1" thickBot="1" x14ac:dyDescent="0.3">
      <c r="B291" s="135"/>
      <c r="C291" s="135"/>
      <c r="D291" s="135"/>
      <c r="E291" s="135"/>
      <c r="F291" s="135"/>
      <c r="G291" s="135"/>
      <c r="H291" s="135"/>
      <c r="I291" s="135"/>
      <c r="J291" s="174"/>
      <c r="K291" s="174"/>
      <c r="L291" s="174"/>
      <c r="M291" s="174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41"/>
      <c r="AO291" s="171"/>
    </row>
    <row r="292" spans="2:42" ht="12" customHeight="1" thickBot="1" x14ac:dyDescent="0.3">
      <c r="B292" s="873" t="s">
        <v>27</v>
      </c>
      <c r="C292" s="874"/>
      <c r="D292" s="874"/>
      <c r="E292" s="875"/>
      <c r="F292" s="848" t="s">
        <v>26</v>
      </c>
      <c r="G292" s="850"/>
      <c r="H292" s="848" t="s">
        <v>44</v>
      </c>
      <c r="I292" s="849"/>
      <c r="J292" s="849"/>
      <c r="K292" s="849"/>
      <c r="L292" s="849"/>
      <c r="M292" s="849"/>
      <c r="N292" s="849"/>
      <c r="O292" s="849"/>
      <c r="P292" s="849"/>
      <c r="Q292" s="849"/>
      <c r="R292" s="849"/>
      <c r="S292" s="850"/>
      <c r="T292" s="848" t="s">
        <v>25</v>
      </c>
      <c r="U292" s="849"/>
      <c r="V292" s="849"/>
      <c r="W292" s="849"/>
      <c r="X292" s="849"/>
      <c r="Y292" s="849"/>
      <c r="Z292" s="849"/>
      <c r="AA292" s="849"/>
      <c r="AB292" s="849"/>
      <c r="AC292" s="849"/>
      <c r="AD292" s="849"/>
      <c r="AE292" s="850"/>
      <c r="AF292" s="879" t="s">
        <v>24</v>
      </c>
      <c r="AG292" s="880"/>
      <c r="AH292" s="881"/>
      <c r="AI292" s="879" t="s">
        <v>24</v>
      </c>
      <c r="AJ292" s="881"/>
      <c r="AK292" s="848" t="s">
        <v>23</v>
      </c>
      <c r="AL292" s="849"/>
      <c r="AM292" s="850"/>
      <c r="AN292" s="141"/>
      <c r="AO292" s="171"/>
    </row>
    <row r="293" spans="2:42" ht="12" customHeight="1" thickBot="1" x14ac:dyDescent="0.3">
      <c r="B293" s="1" t="s">
        <v>13</v>
      </c>
      <c r="C293" s="2" t="s">
        <v>22</v>
      </c>
      <c r="D293" s="3" t="s">
        <v>22</v>
      </c>
      <c r="E293" s="2" t="s">
        <v>21</v>
      </c>
      <c r="F293" s="907" t="s">
        <v>20</v>
      </c>
      <c r="G293" s="908"/>
      <c r="H293" s="876"/>
      <c r="I293" s="877"/>
      <c r="J293" s="877"/>
      <c r="K293" s="877"/>
      <c r="L293" s="877"/>
      <c r="M293" s="877"/>
      <c r="N293" s="877"/>
      <c r="O293" s="877"/>
      <c r="P293" s="877"/>
      <c r="Q293" s="877"/>
      <c r="R293" s="877"/>
      <c r="S293" s="878"/>
      <c r="T293" s="876"/>
      <c r="U293" s="877"/>
      <c r="V293" s="877"/>
      <c r="W293" s="877"/>
      <c r="X293" s="877"/>
      <c r="Y293" s="877"/>
      <c r="Z293" s="877"/>
      <c r="AA293" s="877"/>
      <c r="AB293" s="877"/>
      <c r="AC293" s="877"/>
      <c r="AD293" s="877"/>
      <c r="AE293" s="878"/>
      <c r="AF293" s="876" t="s">
        <v>19</v>
      </c>
      <c r="AG293" s="877"/>
      <c r="AH293" s="878"/>
      <c r="AI293" s="876" t="s">
        <v>18</v>
      </c>
      <c r="AJ293" s="878"/>
      <c r="AK293" s="876" t="s">
        <v>17</v>
      </c>
      <c r="AL293" s="877"/>
      <c r="AM293" s="878"/>
      <c r="AN293" s="141"/>
      <c r="AO293" s="846" t="s">
        <v>130</v>
      </c>
      <c r="AP293" s="846" t="s">
        <v>131</v>
      </c>
    </row>
    <row r="294" spans="2:42" ht="12" customHeight="1" thickBot="1" x14ac:dyDescent="0.3">
      <c r="B294" s="4">
        <v>2021</v>
      </c>
      <c r="C294" s="5" t="s">
        <v>16</v>
      </c>
      <c r="D294" s="5" t="s">
        <v>15</v>
      </c>
      <c r="E294" s="30" t="s">
        <v>14</v>
      </c>
      <c r="F294" s="6" t="s">
        <v>14</v>
      </c>
      <c r="G294" s="7" t="s">
        <v>13</v>
      </c>
      <c r="H294" s="868" t="s">
        <v>34</v>
      </c>
      <c r="I294" s="869"/>
      <c r="J294" s="870" t="s">
        <v>43</v>
      </c>
      <c r="K294" s="871"/>
      <c r="L294" s="870" t="s">
        <v>42</v>
      </c>
      <c r="M294" s="871"/>
      <c r="N294" s="872" t="s">
        <v>33</v>
      </c>
      <c r="O294" s="869"/>
      <c r="P294" s="872" t="s">
        <v>12</v>
      </c>
      <c r="Q294" s="869"/>
      <c r="R294" s="872" t="s">
        <v>11</v>
      </c>
      <c r="S294" s="905"/>
      <c r="T294" s="868" t="s">
        <v>35</v>
      </c>
      <c r="U294" s="906"/>
      <c r="V294" s="906"/>
      <c r="W294" s="905"/>
      <c r="X294" s="868" t="s">
        <v>10</v>
      </c>
      <c r="Y294" s="906"/>
      <c r="Z294" s="906"/>
      <c r="AA294" s="905"/>
      <c r="AB294" s="38" t="s">
        <v>38</v>
      </c>
      <c r="AC294" s="37" t="s">
        <v>36</v>
      </c>
      <c r="AD294" s="373" t="s">
        <v>41</v>
      </c>
      <c r="AE294" s="136" t="s">
        <v>9</v>
      </c>
      <c r="AF294" s="8" t="s">
        <v>37</v>
      </c>
      <c r="AG294" s="9" t="s">
        <v>8</v>
      </c>
      <c r="AH294" s="10" t="s">
        <v>7</v>
      </c>
      <c r="AI294" s="6" t="s">
        <v>8</v>
      </c>
      <c r="AJ294" s="7" t="s">
        <v>7</v>
      </c>
      <c r="AK294" s="6" t="s">
        <v>8</v>
      </c>
      <c r="AL294" s="11" t="s">
        <v>7</v>
      </c>
      <c r="AM294" s="7" t="s">
        <v>6</v>
      </c>
      <c r="AN294" s="141"/>
      <c r="AO294" s="847"/>
      <c r="AP294" s="847"/>
    </row>
    <row r="295" spans="2:42" s="307" customFormat="1" ht="12" customHeight="1" x14ac:dyDescent="0.25">
      <c r="B295" s="294">
        <v>44226</v>
      </c>
      <c r="C295" s="295">
        <v>0.1111111111111111</v>
      </c>
      <c r="D295" s="295">
        <v>0.18958333333333333</v>
      </c>
      <c r="E295" s="296">
        <v>5</v>
      </c>
      <c r="F295" s="296">
        <v>13757</v>
      </c>
      <c r="G295" s="294">
        <v>44226</v>
      </c>
      <c r="H295" s="856" t="s">
        <v>429</v>
      </c>
      <c r="I295" s="857"/>
      <c r="J295" s="858"/>
      <c r="K295" s="859"/>
      <c r="L295" s="858"/>
      <c r="M295" s="859"/>
      <c r="N295" s="856"/>
      <c r="O295" s="857"/>
      <c r="P295" s="860" t="s">
        <v>398</v>
      </c>
      <c r="Q295" s="861"/>
      <c r="R295" s="862" t="s">
        <v>399</v>
      </c>
      <c r="S295" s="867"/>
      <c r="T295" s="942" t="s">
        <v>580</v>
      </c>
      <c r="U295" s="943"/>
      <c r="V295" s="943"/>
      <c r="W295" s="944"/>
      <c r="X295" s="942" t="s">
        <v>580</v>
      </c>
      <c r="Y295" s="943"/>
      <c r="Z295" s="943"/>
      <c r="AA295" s="944"/>
      <c r="AB295" s="297"/>
      <c r="AC295" s="298"/>
      <c r="AD295" s="378">
        <v>47</v>
      </c>
      <c r="AE295" s="261" t="s">
        <v>32</v>
      </c>
      <c r="AF295" s="297"/>
      <c r="AG295" s="152">
        <v>8094</v>
      </c>
      <c r="AH295" s="328">
        <f t="shared" ref="AH295:AH296" si="24">+AG295/1000</f>
        <v>8.0939999999999994</v>
      </c>
      <c r="AI295" s="836">
        <v>10630</v>
      </c>
      <c r="AJ295" s="838">
        <f>+AI295/1000</f>
        <v>10.63</v>
      </c>
      <c r="AK295" s="840">
        <f>+AI295-AG296-AG295</f>
        <v>-2</v>
      </c>
      <c r="AL295" s="842">
        <f>+AK295/1000</f>
        <v>-2E-3</v>
      </c>
      <c r="AM295" s="844">
        <f>+AK295/SUM(AG295:AG296)</f>
        <v>-1.8811136192626034E-4</v>
      </c>
      <c r="AO295" s="306">
        <v>76.45</v>
      </c>
      <c r="AP295" s="306">
        <v>2</v>
      </c>
    </row>
    <row r="296" spans="2:42" s="307" customFormat="1" ht="12" customHeight="1" x14ac:dyDescent="0.25">
      <c r="B296" s="294">
        <v>44226</v>
      </c>
      <c r="C296" s="295">
        <v>0.1111111111111111</v>
      </c>
      <c r="D296" s="295">
        <v>0.18958333333333333</v>
      </c>
      <c r="E296" s="296">
        <v>5</v>
      </c>
      <c r="F296" s="296">
        <v>13758</v>
      </c>
      <c r="G296" s="294">
        <v>44226</v>
      </c>
      <c r="H296" s="856" t="s">
        <v>429</v>
      </c>
      <c r="I296" s="857"/>
      <c r="J296" s="858"/>
      <c r="K296" s="859"/>
      <c r="L296" s="858"/>
      <c r="M296" s="859"/>
      <c r="N296" s="856"/>
      <c r="O296" s="857"/>
      <c r="P296" s="860" t="s">
        <v>398</v>
      </c>
      <c r="Q296" s="861"/>
      <c r="R296" s="862" t="s">
        <v>399</v>
      </c>
      <c r="S296" s="867"/>
      <c r="T296" s="864" t="s">
        <v>544</v>
      </c>
      <c r="U296" s="865"/>
      <c r="V296" s="865"/>
      <c r="W296" s="866"/>
      <c r="X296" s="864" t="s">
        <v>544</v>
      </c>
      <c r="Y296" s="865"/>
      <c r="Z296" s="865"/>
      <c r="AA296" s="866"/>
      <c r="AB296" s="297"/>
      <c r="AC296" s="298"/>
      <c r="AD296" s="378">
        <v>39</v>
      </c>
      <c r="AE296" s="261" t="s">
        <v>32</v>
      </c>
      <c r="AF296" s="297"/>
      <c r="AG296" s="152">
        <v>2538</v>
      </c>
      <c r="AH296" s="328">
        <f t="shared" si="24"/>
        <v>2.5379999999999998</v>
      </c>
      <c r="AI296" s="837"/>
      <c r="AJ296" s="839"/>
      <c r="AK296" s="841"/>
      <c r="AL296" s="843"/>
      <c r="AM296" s="845"/>
      <c r="AO296" s="306">
        <v>71.95</v>
      </c>
      <c r="AP296" s="306">
        <v>3.15</v>
      </c>
    </row>
    <row r="297" spans="2:42" ht="12" customHeight="1" thickBot="1" x14ac:dyDescent="0.3">
      <c r="B297" s="24"/>
      <c r="C297" s="146"/>
      <c r="D297" s="146"/>
      <c r="E297" s="27"/>
      <c r="F297" s="36"/>
      <c r="G297" s="31"/>
      <c r="H297" s="909"/>
      <c r="I297" s="910"/>
      <c r="J297" s="911"/>
      <c r="K297" s="912"/>
      <c r="L297" s="911"/>
      <c r="M297" s="912"/>
      <c r="N297" s="913"/>
      <c r="O297" s="910"/>
      <c r="P297" s="913"/>
      <c r="Q297" s="910"/>
      <c r="R297" s="914"/>
      <c r="S297" s="915"/>
      <c r="T297" s="916"/>
      <c r="U297" s="917"/>
      <c r="V297" s="917"/>
      <c r="W297" s="915"/>
      <c r="X297" s="29"/>
      <c r="Y297" s="147"/>
      <c r="Z297" s="147"/>
      <c r="AA297" s="28"/>
      <c r="AB297" s="36"/>
      <c r="AC297" s="148"/>
      <c r="AD297" s="147"/>
      <c r="AE297" s="28"/>
      <c r="AF297" s="29"/>
      <c r="AG297" s="149"/>
      <c r="AH297" s="153"/>
      <c r="AI297" s="150"/>
      <c r="AJ297" s="154"/>
      <c r="AK297" s="155"/>
      <c r="AL297" s="156"/>
      <c r="AM297" s="157"/>
    </row>
    <row r="298" spans="2:42" ht="12" customHeight="1" x14ac:dyDescent="0.25">
      <c r="B298" s="151"/>
      <c r="C298" s="151"/>
      <c r="D298" s="151"/>
      <c r="E298" s="151"/>
      <c r="F298" s="151"/>
      <c r="G298" s="151"/>
      <c r="H298" s="151"/>
      <c r="I298" s="151"/>
      <c r="J298" s="174"/>
      <c r="K298" s="174"/>
      <c r="L298" s="174"/>
      <c r="M298" s="174"/>
      <c r="N298" s="151"/>
      <c r="O298" s="151"/>
      <c r="P298" s="135"/>
      <c r="Q298" s="135"/>
      <c r="R298" s="918" t="s">
        <v>5</v>
      </c>
      <c r="S298" s="919"/>
      <c r="T298" s="919"/>
      <c r="U298" s="919"/>
      <c r="V298" s="919"/>
      <c r="W298" s="919"/>
      <c r="X298" s="919"/>
      <c r="Y298" s="919"/>
      <c r="Z298" s="919"/>
      <c r="AA298" s="919"/>
      <c r="AB298" s="919"/>
      <c r="AC298" s="919"/>
      <c r="AD298" s="919"/>
      <c r="AE298" s="919"/>
      <c r="AF298" s="374"/>
      <c r="AG298" s="932" t="s">
        <v>4</v>
      </c>
      <c r="AH298" s="933"/>
      <c r="AI298" s="932" t="s">
        <v>3</v>
      </c>
      <c r="AJ298" s="933"/>
      <c r="AK298" s="932" t="s">
        <v>2</v>
      </c>
      <c r="AL298" s="934"/>
      <c r="AM298" s="935"/>
    </row>
    <row r="299" spans="2:42" x14ac:dyDescent="0.25">
      <c r="B299" s="151"/>
      <c r="C299" s="151"/>
      <c r="D299" s="151"/>
      <c r="E299" s="151"/>
      <c r="F299" s="151"/>
      <c r="G299" s="151"/>
      <c r="H299" s="151"/>
      <c r="I299" s="151"/>
      <c r="J299" s="174"/>
      <c r="K299" s="174"/>
      <c r="L299" s="174"/>
      <c r="M299" s="174"/>
      <c r="N299" s="151"/>
      <c r="O299" s="151"/>
      <c r="P299" s="135"/>
      <c r="Q299" s="135"/>
      <c r="R299" s="930"/>
      <c r="S299" s="931"/>
      <c r="T299" s="931"/>
      <c r="U299" s="931"/>
      <c r="V299" s="931"/>
      <c r="W299" s="931"/>
      <c r="X299" s="931"/>
      <c r="Y299" s="931"/>
      <c r="Z299" s="931"/>
      <c r="AA299" s="931"/>
      <c r="AB299" s="931"/>
      <c r="AC299" s="931"/>
      <c r="AD299" s="931"/>
      <c r="AE299" s="931"/>
      <c r="AF299" s="374"/>
      <c r="AG299" s="936" t="s">
        <v>1</v>
      </c>
      <c r="AH299" s="938">
        <f>+SUM(AH295:AH297)</f>
        <v>10.632</v>
      </c>
      <c r="AI299" s="936" t="s">
        <v>1</v>
      </c>
      <c r="AJ299" s="938">
        <f>+SUM(AJ295:AJ297)</f>
        <v>10.63</v>
      </c>
      <c r="AK299" s="936" t="s">
        <v>1</v>
      </c>
      <c r="AL299" s="940">
        <f>+AJ299-AH299</f>
        <v>-1.9999999999988916E-3</v>
      </c>
      <c r="AM299" s="851">
        <f>+AL299/AH299</f>
        <v>-1.8811136192615609E-4</v>
      </c>
    </row>
    <row r="300" spans="2:42" ht="17.25" thickBot="1" x14ac:dyDescent="0.3">
      <c r="B300" s="151"/>
      <c r="C300" s="151"/>
      <c r="D300" s="151"/>
      <c r="E300" s="151"/>
      <c r="F300" s="151"/>
      <c r="G300" s="151"/>
      <c r="H300" s="151"/>
      <c r="I300" s="151"/>
      <c r="J300" s="174"/>
      <c r="K300" s="174"/>
      <c r="L300" s="174"/>
      <c r="M300" s="174"/>
      <c r="N300" s="151"/>
      <c r="O300" s="151"/>
      <c r="P300" s="135"/>
      <c r="Q300" s="135"/>
      <c r="R300" s="921"/>
      <c r="S300" s="922"/>
      <c r="T300" s="922"/>
      <c r="U300" s="922"/>
      <c r="V300" s="922"/>
      <c r="W300" s="922"/>
      <c r="X300" s="922"/>
      <c r="Y300" s="922"/>
      <c r="Z300" s="922"/>
      <c r="AA300" s="922"/>
      <c r="AB300" s="922"/>
      <c r="AC300" s="922"/>
      <c r="AD300" s="922"/>
      <c r="AE300" s="922"/>
      <c r="AF300" s="375"/>
      <c r="AG300" s="937"/>
      <c r="AH300" s="939"/>
      <c r="AI300" s="937"/>
      <c r="AJ300" s="939"/>
      <c r="AK300" s="937"/>
      <c r="AL300" s="941"/>
      <c r="AM300" s="852"/>
    </row>
    <row r="301" spans="2:42" ht="17.25" thickBot="1" x14ac:dyDescent="0.3"/>
    <row r="302" spans="2:42" x14ac:dyDescent="0.25">
      <c r="R302" s="918" t="s">
        <v>0</v>
      </c>
      <c r="S302" s="919"/>
      <c r="T302" s="919"/>
      <c r="U302" s="919"/>
      <c r="V302" s="919"/>
      <c r="W302" s="919"/>
      <c r="X302" s="919"/>
      <c r="Y302" s="919"/>
      <c r="Z302" s="919"/>
      <c r="AA302" s="919"/>
      <c r="AB302" s="919"/>
      <c r="AC302" s="919"/>
      <c r="AD302" s="919"/>
      <c r="AE302" s="920"/>
      <c r="AF302" s="18"/>
      <c r="AG302" s="924">
        <f>+AH299+AG285</f>
        <v>226.36100000000002</v>
      </c>
      <c r="AH302" s="925"/>
      <c r="AI302" s="924">
        <f>+AJ299+AI285</f>
        <v>225.81000000000006</v>
      </c>
      <c r="AJ302" s="925"/>
      <c r="AK302" s="928">
        <f>+AI302-AG302</f>
        <v>-0.5509999999999593</v>
      </c>
      <c r="AL302" s="925"/>
      <c r="AM302" s="945">
        <f>+AK302/AG302</f>
        <v>-2.4341648958961979E-3</v>
      </c>
    </row>
    <row r="303" spans="2:42" ht="17.25" thickBot="1" x14ac:dyDescent="0.3">
      <c r="R303" s="921"/>
      <c r="S303" s="922"/>
      <c r="T303" s="922"/>
      <c r="U303" s="922"/>
      <c r="V303" s="922"/>
      <c r="W303" s="922"/>
      <c r="X303" s="922"/>
      <c r="Y303" s="922"/>
      <c r="Z303" s="922"/>
      <c r="AA303" s="922"/>
      <c r="AB303" s="922"/>
      <c r="AC303" s="922"/>
      <c r="AD303" s="922"/>
      <c r="AE303" s="923"/>
      <c r="AF303" s="19"/>
      <c r="AG303" s="926"/>
      <c r="AH303" s="927"/>
      <c r="AI303" s="926"/>
      <c r="AJ303" s="927"/>
      <c r="AK303" s="929"/>
      <c r="AL303" s="927"/>
      <c r="AM303" s="946"/>
    </row>
    <row r="304" spans="2:42" ht="17.25" thickBot="1" x14ac:dyDescent="0.3"/>
    <row r="305" spans="2:42" ht="12" customHeight="1" x14ac:dyDescent="0.25">
      <c r="B305" s="882" t="s">
        <v>31</v>
      </c>
      <c r="C305" s="883"/>
      <c r="D305" s="883"/>
      <c r="E305" s="883"/>
      <c r="F305" s="883"/>
      <c r="G305" s="884"/>
      <c r="H305" s="888" t="s">
        <v>30</v>
      </c>
      <c r="I305" s="765"/>
      <c r="J305" s="765"/>
      <c r="K305" s="765"/>
      <c r="L305" s="765"/>
      <c r="M305" s="765"/>
      <c r="N305" s="765"/>
      <c r="O305" s="765"/>
      <c r="P305" s="765"/>
      <c r="Q305" s="765"/>
      <c r="R305" s="765"/>
      <c r="S305" s="765"/>
      <c r="T305" s="765"/>
      <c r="U305" s="765"/>
      <c r="V305" s="765"/>
      <c r="W305" s="765"/>
      <c r="X305" s="765"/>
      <c r="Y305" s="765"/>
      <c r="Z305" s="765"/>
      <c r="AA305" s="765"/>
      <c r="AB305" s="765"/>
      <c r="AC305" s="765"/>
      <c r="AD305" s="371"/>
      <c r="AE305" s="764" t="s">
        <v>29</v>
      </c>
      <c r="AF305" s="765"/>
      <c r="AG305" s="765"/>
      <c r="AH305" s="765"/>
      <c r="AI305" s="765"/>
      <c r="AJ305" s="766"/>
      <c r="AK305" s="889" t="s">
        <v>39</v>
      </c>
      <c r="AL305" s="890"/>
      <c r="AM305" s="891"/>
      <c r="AN305" s="22"/>
      <c r="AO305" s="168" t="s">
        <v>46</v>
      </c>
    </row>
    <row r="306" spans="2:42" ht="12" customHeight="1" thickBot="1" x14ac:dyDescent="0.3">
      <c r="B306" s="885"/>
      <c r="C306" s="886"/>
      <c r="D306" s="886"/>
      <c r="E306" s="886"/>
      <c r="F306" s="886"/>
      <c r="G306" s="887"/>
      <c r="H306" s="892" t="s">
        <v>736</v>
      </c>
      <c r="I306" s="893"/>
      <c r="J306" s="893"/>
      <c r="K306" s="893"/>
      <c r="L306" s="893"/>
      <c r="M306" s="893"/>
      <c r="N306" s="893"/>
      <c r="O306" s="893"/>
      <c r="P306" s="893"/>
      <c r="Q306" s="893"/>
      <c r="R306" s="893"/>
      <c r="S306" s="893"/>
      <c r="T306" s="893"/>
      <c r="U306" s="893"/>
      <c r="V306" s="893"/>
      <c r="W306" s="893"/>
      <c r="X306" s="893"/>
      <c r="Y306" s="893"/>
      <c r="Z306" s="893"/>
      <c r="AA306" s="893"/>
      <c r="AB306" s="893"/>
      <c r="AC306" s="893"/>
      <c r="AD306" s="376"/>
      <c r="AE306" s="773">
        <v>44226</v>
      </c>
      <c r="AF306" s="774"/>
      <c r="AG306" s="774"/>
      <c r="AH306" s="774"/>
      <c r="AI306" s="774"/>
      <c r="AJ306" s="775"/>
      <c r="AK306" s="896" t="s">
        <v>40</v>
      </c>
      <c r="AL306" s="897"/>
      <c r="AM306" s="898"/>
      <c r="AN306" s="23"/>
      <c r="AO306" s="169" t="s">
        <v>47</v>
      </c>
    </row>
    <row r="307" spans="2:42" ht="12" customHeight="1" thickBot="1" x14ac:dyDescent="0.3">
      <c r="B307" s="902" t="s">
        <v>28</v>
      </c>
      <c r="C307" s="903"/>
      <c r="D307" s="903"/>
      <c r="E307" s="903"/>
      <c r="F307" s="903"/>
      <c r="G307" s="904"/>
      <c r="H307" s="894"/>
      <c r="I307" s="895"/>
      <c r="J307" s="895"/>
      <c r="K307" s="895"/>
      <c r="L307" s="895"/>
      <c r="M307" s="895"/>
      <c r="N307" s="895"/>
      <c r="O307" s="895"/>
      <c r="P307" s="895"/>
      <c r="Q307" s="895"/>
      <c r="R307" s="895"/>
      <c r="S307" s="895"/>
      <c r="T307" s="895"/>
      <c r="U307" s="895"/>
      <c r="V307" s="895"/>
      <c r="W307" s="895"/>
      <c r="X307" s="895"/>
      <c r="Y307" s="895"/>
      <c r="Z307" s="895"/>
      <c r="AA307" s="895"/>
      <c r="AB307" s="895"/>
      <c r="AC307" s="895"/>
      <c r="AD307" s="377"/>
      <c r="AE307" s="776"/>
      <c r="AF307" s="777"/>
      <c r="AG307" s="777"/>
      <c r="AH307" s="777"/>
      <c r="AI307" s="777"/>
      <c r="AJ307" s="778"/>
      <c r="AK307" s="899"/>
      <c r="AL307" s="900"/>
      <c r="AM307" s="901"/>
      <c r="AN307" s="141"/>
      <c r="AO307" s="170"/>
    </row>
    <row r="308" spans="2:42" ht="12" customHeight="1" thickBot="1" x14ac:dyDescent="0.3">
      <c r="B308" s="135"/>
      <c r="C308" s="135"/>
      <c r="D308" s="135"/>
      <c r="E308" s="135"/>
      <c r="F308" s="135"/>
      <c r="G308" s="135"/>
      <c r="H308" s="135"/>
      <c r="I308" s="135"/>
      <c r="J308" s="174"/>
      <c r="K308" s="174"/>
      <c r="L308" s="174"/>
      <c r="M308" s="174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  <c r="AM308" s="135"/>
      <c r="AN308" s="141"/>
      <c r="AO308" s="171"/>
    </row>
    <row r="309" spans="2:42" ht="12" customHeight="1" thickBot="1" x14ac:dyDescent="0.3">
      <c r="B309" s="873" t="s">
        <v>27</v>
      </c>
      <c r="C309" s="874"/>
      <c r="D309" s="874"/>
      <c r="E309" s="875"/>
      <c r="F309" s="848" t="s">
        <v>26</v>
      </c>
      <c r="G309" s="850"/>
      <c r="H309" s="848" t="s">
        <v>44</v>
      </c>
      <c r="I309" s="849"/>
      <c r="J309" s="849"/>
      <c r="K309" s="849"/>
      <c r="L309" s="849"/>
      <c r="M309" s="849"/>
      <c r="N309" s="849"/>
      <c r="O309" s="849"/>
      <c r="P309" s="849"/>
      <c r="Q309" s="849"/>
      <c r="R309" s="849"/>
      <c r="S309" s="850"/>
      <c r="T309" s="848" t="s">
        <v>25</v>
      </c>
      <c r="U309" s="849"/>
      <c r="V309" s="849"/>
      <c r="W309" s="849"/>
      <c r="X309" s="849"/>
      <c r="Y309" s="849"/>
      <c r="Z309" s="849"/>
      <c r="AA309" s="849"/>
      <c r="AB309" s="849"/>
      <c r="AC309" s="849"/>
      <c r="AD309" s="849"/>
      <c r="AE309" s="850"/>
      <c r="AF309" s="879" t="s">
        <v>24</v>
      </c>
      <c r="AG309" s="880"/>
      <c r="AH309" s="881"/>
      <c r="AI309" s="879" t="s">
        <v>24</v>
      </c>
      <c r="AJ309" s="881"/>
      <c r="AK309" s="848" t="s">
        <v>23</v>
      </c>
      <c r="AL309" s="849"/>
      <c r="AM309" s="850"/>
      <c r="AN309" s="141"/>
      <c r="AO309" s="171"/>
    </row>
    <row r="310" spans="2:42" ht="12" customHeight="1" thickBot="1" x14ac:dyDescent="0.3">
      <c r="B310" s="1" t="s">
        <v>13</v>
      </c>
      <c r="C310" s="2" t="s">
        <v>22</v>
      </c>
      <c r="D310" s="3" t="s">
        <v>22</v>
      </c>
      <c r="E310" s="2" t="s">
        <v>21</v>
      </c>
      <c r="F310" s="907" t="s">
        <v>20</v>
      </c>
      <c r="G310" s="908"/>
      <c r="H310" s="876"/>
      <c r="I310" s="877"/>
      <c r="J310" s="877"/>
      <c r="K310" s="877"/>
      <c r="L310" s="877"/>
      <c r="M310" s="877"/>
      <c r="N310" s="877"/>
      <c r="O310" s="877"/>
      <c r="P310" s="877"/>
      <c r="Q310" s="877"/>
      <c r="R310" s="877"/>
      <c r="S310" s="878"/>
      <c r="T310" s="876"/>
      <c r="U310" s="877"/>
      <c r="V310" s="877"/>
      <c r="W310" s="877"/>
      <c r="X310" s="877"/>
      <c r="Y310" s="877"/>
      <c r="Z310" s="877"/>
      <c r="AA310" s="877"/>
      <c r="AB310" s="877"/>
      <c r="AC310" s="877"/>
      <c r="AD310" s="877"/>
      <c r="AE310" s="878"/>
      <c r="AF310" s="876" t="s">
        <v>19</v>
      </c>
      <c r="AG310" s="877"/>
      <c r="AH310" s="878"/>
      <c r="AI310" s="876" t="s">
        <v>18</v>
      </c>
      <c r="AJ310" s="878"/>
      <c r="AK310" s="876" t="s">
        <v>17</v>
      </c>
      <c r="AL310" s="877"/>
      <c r="AM310" s="878"/>
      <c r="AN310" s="141"/>
      <c r="AO310" s="846" t="s">
        <v>130</v>
      </c>
      <c r="AP310" s="846" t="s">
        <v>131</v>
      </c>
    </row>
    <row r="311" spans="2:42" ht="12" customHeight="1" thickBot="1" x14ac:dyDescent="0.3">
      <c r="B311" s="4">
        <v>2021</v>
      </c>
      <c r="C311" s="5" t="s">
        <v>16</v>
      </c>
      <c r="D311" s="5" t="s">
        <v>15</v>
      </c>
      <c r="E311" s="30" t="s">
        <v>14</v>
      </c>
      <c r="F311" s="6" t="s">
        <v>14</v>
      </c>
      <c r="G311" s="7" t="s">
        <v>13</v>
      </c>
      <c r="H311" s="868" t="s">
        <v>34</v>
      </c>
      <c r="I311" s="869"/>
      <c r="J311" s="870" t="s">
        <v>43</v>
      </c>
      <c r="K311" s="871"/>
      <c r="L311" s="870" t="s">
        <v>42</v>
      </c>
      <c r="M311" s="871"/>
      <c r="N311" s="872" t="s">
        <v>33</v>
      </c>
      <c r="O311" s="869"/>
      <c r="P311" s="872" t="s">
        <v>12</v>
      </c>
      <c r="Q311" s="869"/>
      <c r="R311" s="872" t="s">
        <v>11</v>
      </c>
      <c r="S311" s="905"/>
      <c r="T311" s="868" t="s">
        <v>35</v>
      </c>
      <c r="U311" s="906"/>
      <c r="V311" s="906"/>
      <c r="W311" s="905"/>
      <c r="X311" s="868" t="s">
        <v>10</v>
      </c>
      <c r="Y311" s="906"/>
      <c r="Z311" s="906"/>
      <c r="AA311" s="905"/>
      <c r="AB311" s="38" t="s">
        <v>38</v>
      </c>
      <c r="AC311" s="37" t="s">
        <v>36</v>
      </c>
      <c r="AD311" s="373" t="s">
        <v>41</v>
      </c>
      <c r="AE311" s="136" t="s">
        <v>9</v>
      </c>
      <c r="AF311" s="8" t="s">
        <v>37</v>
      </c>
      <c r="AG311" s="9" t="s">
        <v>8</v>
      </c>
      <c r="AH311" s="10" t="s">
        <v>7</v>
      </c>
      <c r="AI311" s="6" t="s">
        <v>8</v>
      </c>
      <c r="AJ311" s="7" t="s">
        <v>7</v>
      </c>
      <c r="AK311" s="6" t="s">
        <v>8</v>
      </c>
      <c r="AL311" s="11" t="s">
        <v>7</v>
      </c>
      <c r="AM311" s="7" t="s">
        <v>6</v>
      </c>
      <c r="AN311" s="141"/>
      <c r="AO311" s="847"/>
      <c r="AP311" s="847"/>
    </row>
    <row r="312" spans="2:42" s="307" customFormat="1" ht="12" customHeight="1" x14ac:dyDescent="0.25">
      <c r="B312" s="294">
        <v>44226</v>
      </c>
      <c r="C312" s="295">
        <v>0.82777777777777783</v>
      </c>
      <c r="D312" s="295">
        <v>0.86875000000000002</v>
      </c>
      <c r="E312" s="296">
        <v>5</v>
      </c>
      <c r="F312" s="296">
        <v>26405</v>
      </c>
      <c r="G312" s="294">
        <v>44226</v>
      </c>
      <c r="H312" s="950" t="s">
        <v>87</v>
      </c>
      <c r="I312" s="951"/>
      <c r="J312" s="952"/>
      <c r="K312" s="953"/>
      <c r="L312" s="952"/>
      <c r="M312" s="953"/>
      <c r="N312" s="950"/>
      <c r="O312" s="951"/>
      <c r="P312" s="954" t="s">
        <v>380</v>
      </c>
      <c r="Q312" s="955"/>
      <c r="R312" s="954" t="s">
        <v>118</v>
      </c>
      <c r="S312" s="956"/>
      <c r="T312" s="864" t="s">
        <v>621</v>
      </c>
      <c r="U312" s="865"/>
      <c r="V312" s="865"/>
      <c r="W312" s="866"/>
      <c r="X312" s="864" t="s">
        <v>621</v>
      </c>
      <c r="Y312" s="865"/>
      <c r="Z312" s="865"/>
      <c r="AA312" s="866"/>
      <c r="AB312" s="297"/>
      <c r="AC312" s="298"/>
      <c r="AD312" s="402">
        <v>56</v>
      </c>
      <c r="AE312" s="403" t="s">
        <v>52</v>
      </c>
      <c r="AF312" s="404"/>
      <c r="AG312" s="405">
        <v>7530</v>
      </c>
      <c r="AH312" s="406">
        <f>+AG312/1000</f>
        <v>7.53</v>
      </c>
      <c r="AI312" s="407">
        <v>7530</v>
      </c>
      <c r="AJ312" s="408">
        <f>+AI312/1000</f>
        <v>7.53</v>
      </c>
      <c r="AK312" s="409">
        <f>+AI312-AG312</f>
        <v>0</v>
      </c>
      <c r="AL312" s="408">
        <f>+AK312/1000</f>
        <v>0</v>
      </c>
      <c r="AM312" s="410">
        <f>+AK312/AG312</f>
        <v>0</v>
      </c>
      <c r="AO312" s="306">
        <v>76.89</v>
      </c>
      <c r="AP312" s="306">
        <v>3.3</v>
      </c>
    </row>
    <row r="313" spans="2:42" ht="12" customHeight="1" thickBot="1" x14ac:dyDescent="0.3">
      <c r="B313" s="24"/>
      <c r="C313" s="146"/>
      <c r="D313" s="146"/>
      <c r="E313" s="27"/>
      <c r="F313" s="36"/>
      <c r="G313" s="31"/>
      <c r="H313" s="909"/>
      <c r="I313" s="910"/>
      <c r="J313" s="911"/>
      <c r="K313" s="912"/>
      <c r="L313" s="911"/>
      <c r="M313" s="912"/>
      <c r="N313" s="913"/>
      <c r="O313" s="910"/>
      <c r="P313" s="913"/>
      <c r="Q313" s="910"/>
      <c r="R313" s="914"/>
      <c r="S313" s="915"/>
      <c r="T313" s="916"/>
      <c r="U313" s="917"/>
      <c r="V313" s="917"/>
      <c r="W313" s="915"/>
      <c r="X313" s="29"/>
      <c r="Y313" s="147"/>
      <c r="Z313" s="147"/>
      <c r="AA313" s="28"/>
      <c r="AB313" s="36"/>
      <c r="AC313" s="148"/>
      <c r="AD313" s="147"/>
      <c r="AE313" s="28"/>
      <c r="AF313" s="29"/>
      <c r="AG313" s="149"/>
      <c r="AH313" s="153"/>
      <c r="AI313" s="150"/>
      <c r="AJ313" s="154"/>
      <c r="AK313" s="155"/>
      <c r="AL313" s="156"/>
      <c r="AM313" s="157"/>
    </row>
    <row r="314" spans="2:42" ht="12" customHeight="1" x14ac:dyDescent="0.25">
      <c r="B314" s="151"/>
      <c r="C314" s="151"/>
      <c r="D314" s="151"/>
      <c r="E314" s="151"/>
      <c r="F314" s="151"/>
      <c r="G314" s="151"/>
      <c r="H314" s="151"/>
      <c r="I314" s="151"/>
      <c r="J314" s="174"/>
      <c r="K314" s="174"/>
      <c r="L314" s="174"/>
      <c r="M314" s="174"/>
      <c r="N314" s="151"/>
      <c r="O314" s="151"/>
      <c r="P314" s="135"/>
      <c r="Q314" s="135"/>
      <c r="R314" s="918" t="s">
        <v>5</v>
      </c>
      <c r="S314" s="919"/>
      <c r="T314" s="919"/>
      <c r="U314" s="919"/>
      <c r="V314" s="919"/>
      <c r="W314" s="919"/>
      <c r="X314" s="919"/>
      <c r="Y314" s="919"/>
      <c r="Z314" s="919"/>
      <c r="AA314" s="919"/>
      <c r="AB314" s="919"/>
      <c r="AC314" s="919"/>
      <c r="AD314" s="919"/>
      <c r="AE314" s="919"/>
      <c r="AF314" s="374"/>
      <c r="AG314" s="932" t="s">
        <v>4</v>
      </c>
      <c r="AH314" s="933"/>
      <c r="AI314" s="932" t="s">
        <v>3</v>
      </c>
      <c r="AJ314" s="933"/>
      <c r="AK314" s="932" t="s">
        <v>2</v>
      </c>
      <c r="AL314" s="934"/>
      <c r="AM314" s="935"/>
    </row>
    <row r="315" spans="2:42" x14ac:dyDescent="0.25">
      <c r="B315" s="151"/>
      <c r="C315" s="151"/>
      <c r="D315" s="151"/>
      <c r="E315" s="151"/>
      <c r="F315" s="151"/>
      <c r="G315" s="151"/>
      <c r="H315" s="151"/>
      <c r="I315" s="151"/>
      <c r="J315" s="174"/>
      <c r="K315" s="174"/>
      <c r="L315" s="174"/>
      <c r="M315" s="174"/>
      <c r="N315" s="151"/>
      <c r="O315" s="151"/>
      <c r="P315" s="135"/>
      <c r="Q315" s="135"/>
      <c r="R315" s="930"/>
      <c r="S315" s="931"/>
      <c r="T315" s="931"/>
      <c r="U315" s="931"/>
      <c r="V315" s="931"/>
      <c r="W315" s="931"/>
      <c r="X315" s="931"/>
      <c r="Y315" s="931"/>
      <c r="Z315" s="931"/>
      <c r="AA315" s="931"/>
      <c r="AB315" s="931"/>
      <c r="AC315" s="931"/>
      <c r="AD315" s="931"/>
      <c r="AE315" s="931"/>
      <c r="AF315" s="374"/>
      <c r="AG315" s="936" t="s">
        <v>1</v>
      </c>
      <c r="AH315" s="938">
        <f>+SUM(AH312:AH313)</f>
        <v>7.53</v>
      </c>
      <c r="AI315" s="936" t="s">
        <v>1</v>
      </c>
      <c r="AJ315" s="938">
        <f>+SUM(AJ312:AJ313)</f>
        <v>7.53</v>
      </c>
      <c r="AK315" s="936" t="s">
        <v>1</v>
      </c>
      <c r="AL315" s="940">
        <f>+AJ315-AH315</f>
        <v>0</v>
      </c>
      <c r="AM315" s="851">
        <f>+AL315/AH315</f>
        <v>0</v>
      </c>
    </row>
    <row r="316" spans="2:42" ht="17.25" thickBot="1" x14ac:dyDescent="0.3">
      <c r="B316" s="151"/>
      <c r="C316" s="151"/>
      <c r="D316" s="151"/>
      <c r="E316" s="151"/>
      <c r="F316" s="151"/>
      <c r="G316" s="151"/>
      <c r="H316" s="151"/>
      <c r="I316" s="151"/>
      <c r="J316" s="174"/>
      <c r="K316" s="174"/>
      <c r="L316" s="174"/>
      <c r="M316" s="174"/>
      <c r="N316" s="151"/>
      <c r="O316" s="151"/>
      <c r="P316" s="135"/>
      <c r="Q316" s="135"/>
      <c r="R316" s="921"/>
      <c r="S316" s="922"/>
      <c r="T316" s="922"/>
      <c r="U316" s="922"/>
      <c r="V316" s="922"/>
      <c r="W316" s="922"/>
      <c r="X316" s="922"/>
      <c r="Y316" s="922"/>
      <c r="Z316" s="922"/>
      <c r="AA316" s="922"/>
      <c r="AB316" s="922"/>
      <c r="AC316" s="922"/>
      <c r="AD316" s="922"/>
      <c r="AE316" s="922"/>
      <c r="AF316" s="375"/>
      <c r="AG316" s="937"/>
      <c r="AH316" s="939"/>
      <c r="AI316" s="937"/>
      <c r="AJ316" s="939"/>
      <c r="AK316" s="937"/>
      <c r="AL316" s="941"/>
      <c r="AM316" s="852"/>
    </row>
    <row r="317" spans="2:42" ht="17.25" thickBot="1" x14ac:dyDescent="0.3"/>
    <row r="318" spans="2:42" x14ac:dyDescent="0.25">
      <c r="R318" s="918" t="s">
        <v>0</v>
      </c>
      <c r="S318" s="919"/>
      <c r="T318" s="919"/>
      <c r="U318" s="919"/>
      <c r="V318" s="919"/>
      <c r="W318" s="919"/>
      <c r="X318" s="919"/>
      <c r="Y318" s="919"/>
      <c r="Z318" s="919"/>
      <c r="AA318" s="919"/>
      <c r="AB318" s="919"/>
      <c r="AC318" s="919"/>
      <c r="AD318" s="919"/>
      <c r="AE318" s="920"/>
      <c r="AF318" s="18"/>
      <c r="AG318" s="924">
        <f>+AH315+AG302</f>
        <v>233.89100000000002</v>
      </c>
      <c r="AH318" s="925"/>
      <c r="AI318" s="924">
        <f>+AJ315+AI302</f>
        <v>233.34000000000006</v>
      </c>
      <c r="AJ318" s="925"/>
      <c r="AK318" s="928">
        <f>+AI318-AG318</f>
        <v>-0.5509999999999593</v>
      </c>
      <c r="AL318" s="925"/>
      <c r="AM318" s="945">
        <f>+AK318/AG318</f>
        <v>-2.3557982136976595E-3</v>
      </c>
    </row>
    <row r="319" spans="2:42" ht="17.25" thickBot="1" x14ac:dyDescent="0.3">
      <c r="R319" s="921"/>
      <c r="S319" s="922"/>
      <c r="T319" s="922"/>
      <c r="U319" s="922"/>
      <c r="V319" s="922"/>
      <c r="W319" s="922"/>
      <c r="X319" s="922"/>
      <c r="Y319" s="922"/>
      <c r="Z319" s="922"/>
      <c r="AA319" s="922"/>
      <c r="AB319" s="922"/>
      <c r="AC319" s="922"/>
      <c r="AD319" s="922"/>
      <c r="AE319" s="923"/>
      <c r="AF319" s="19"/>
      <c r="AG319" s="926"/>
      <c r="AH319" s="927"/>
      <c r="AI319" s="926"/>
      <c r="AJ319" s="927"/>
      <c r="AK319" s="929"/>
      <c r="AL319" s="927"/>
      <c r="AM319" s="946"/>
    </row>
    <row r="320" spans="2:42" ht="17.25" thickBot="1" x14ac:dyDescent="0.3"/>
    <row r="321" spans="2:42" ht="12" customHeight="1" x14ac:dyDescent="0.25">
      <c r="B321" s="882" t="s">
        <v>31</v>
      </c>
      <c r="C321" s="883"/>
      <c r="D321" s="883"/>
      <c r="E321" s="883"/>
      <c r="F321" s="883"/>
      <c r="G321" s="884"/>
      <c r="H321" s="888" t="s">
        <v>30</v>
      </c>
      <c r="I321" s="765"/>
      <c r="J321" s="765"/>
      <c r="K321" s="765"/>
      <c r="L321" s="765"/>
      <c r="M321" s="765"/>
      <c r="N321" s="765"/>
      <c r="O321" s="765"/>
      <c r="P321" s="765"/>
      <c r="Q321" s="765"/>
      <c r="R321" s="765"/>
      <c r="S321" s="765"/>
      <c r="T321" s="765"/>
      <c r="U321" s="765"/>
      <c r="V321" s="765"/>
      <c r="W321" s="765"/>
      <c r="X321" s="765"/>
      <c r="Y321" s="765"/>
      <c r="Z321" s="765"/>
      <c r="AA321" s="765"/>
      <c r="AB321" s="765"/>
      <c r="AC321" s="765"/>
      <c r="AD321" s="371"/>
      <c r="AE321" s="764" t="s">
        <v>29</v>
      </c>
      <c r="AF321" s="765"/>
      <c r="AG321" s="765"/>
      <c r="AH321" s="765"/>
      <c r="AI321" s="765"/>
      <c r="AJ321" s="766"/>
      <c r="AK321" s="889" t="s">
        <v>39</v>
      </c>
      <c r="AL321" s="890"/>
      <c r="AM321" s="891"/>
      <c r="AN321" s="22"/>
      <c r="AO321" s="168" t="s">
        <v>46</v>
      </c>
    </row>
    <row r="322" spans="2:42" ht="12" customHeight="1" thickBot="1" x14ac:dyDescent="0.3">
      <c r="B322" s="885"/>
      <c r="C322" s="886"/>
      <c r="D322" s="886"/>
      <c r="E322" s="886"/>
      <c r="F322" s="886"/>
      <c r="G322" s="887"/>
      <c r="H322" s="892" t="s">
        <v>736</v>
      </c>
      <c r="I322" s="893"/>
      <c r="J322" s="893"/>
      <c r="K322" s="893"/>
      <c r="L322" s="893"/>
      <c r="M322" s="893"/>
      <c r="N322" s="893"/>
      <c r="O322" s="893"/>
      <c r="P322" s="893"/>
      <c r="Q322" s="893"/>
      <c r="R322" s="893"/>
      <c r="S322" s="893"/>
      <c r="T322" s="893"/>
      <c r="U322" s="893"/>
      <c r="V322" s="893"/>
      <c r="W322" s="893"/>
      <c r="X322" s="893"/>
      <c r="Y322" s="893"/>
      <c r="Z322" s="893"/>
      <c r="AA322" s="893"/>
      <c r="AB322" s="893"/>
      <c r="AC322" s="893"/>
      <c r="AD322" s="376"/>
      <c r="AE322" s="773">
        <v>44227</v>
      </c>
      <c r="AF322" s="774"/>
      <c r="AG322" s="774"/>
      <c r="AH322" s="774"/>
      <c r="AI322" s="774"/>
      <c r="AJ322" s="775"/>
      <c r="AK322" s="896" t="s">
        <v>40</v>
      </c>
      <c r="AL322" s="897"/>
      <c r="AM322" s="898"/>
      <c r="AN322" s="23"/>
      <c r="AO322" s="169" t="s">
        <v>47</v>
      </c>
    </row>
    <row r="323" spans="2:42" ht="12" customHeight="1" thickBot="1" x14ac:dyDescent="0.3">
      <c r="B323" s="902" t="s">
        <v>28</v>
      </c>
      <c r="C323" s="903"/>
      <c r="D323" s="903"/>
      <c r="E323" s="903"/>
      <c r="F323" s="903"/>
      <c r="G323" s="904"/>
      <c r="H323" s="894"/>
      <c r="I323" s="895"/>
      <c r="J323" s="895"/>
      <c r="K323" s="895"/>
      <c r="L323" s="895"/>
      <c r="M323" s="895"/>
      <c r="N323" s="895"/>
      <c r="O323" s="895"/>
      <c r="P323" s="895"/>
      <c r="Q323" s="895"/>
      <c r="R323" s="895"/>
      <c r="S323" s="895"/>
      <c r="T323" s="895"/>
      <c r="U323" s="895"/>
      <c r="V323" s="895"/>
      <c r="W323" s="895"/>
      <c r="X323" s="895"/>
      <c r="Y323" s="895"/>
      <c r="Z323" s="895"/>
      <c r="AA323" s="895"/>
      <c r="AB323" s="895"/>
      <c r="AC323" s="895"/>
      <c r="AD323" s="377"/>
      <c r="AE323" s="776"/>
      <c r="AF323" s="777"/>
      <c r="AG323" s="777"/>
      <c r="AH323" s="777"/>
      <c r="AI323" s="777"/>
      <c r="AJ323" s="778"/>
      <c r="AK323" s="899"/>
      <c r="AL323" s="900"/>
      <c r="AM323" s="901"/>
      <c r="AN323" s="141"/>
      <c r="AO323" s="170"/>
    </row>
    <row r="324" spans="2:42" ht="12" customHeight="1" thickBot="1" x14ac:dyDescent="0.3">
      <c r="B324" s="135"/>
      <c r="C324" s="135"/>
      <c r="D324" s="135"/>
      <c r="E324" s="135"/>
      <c r="F324" s="135"/>
      <c r="G324" s="135"/>
      <c r="H324" s="135"/>
      <c r="I324" s="135"/>
      <c r="J324" s="174"/>
      <c r="K324" s="174"/>
      <c r="L324" s="174"/>
      <c r="M324" s="174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135"/>
      <c r="AN324" s="141"/>
      <c r="AO324" s="171"/>
    </row>
    <row r="325" spans="2:42" ht="12" customHeight="1" thickBot="1" x14ac:dyDescent="0.3">
      <c r="B325" s="873" t="s">
        <v>27</v>
      </c>
      <c r="C325" s="874"/>
      <c r="D325" s="874"/>
      <c r="E325" s="875"/>
      <c r="F325" s="848" t="s">
        <v>26</v>
      </c>
      <c r="G325" s="850"/>
      <c r="H325" s="848" t="s">
        <v>44</v>
      </c>
      <c r="I325" s="849"/>
      <c r="J325" s="849"/>
      <c r="K325" s="849"/>
      <c r="L325" s="849"/>
      <c r="M325" s="849"/>
      <c r="N325" s="849"/>
      <c r="O325" s="849"/>
      <c r="P325" s="849"/>
      <c r="Q325" s="849"/>
      <c r="R325" s="849"/>
      <c r="S325" s="850"/>
      <c r="T325" s="848" t="s">
        <v>25</v>
      </c>
      <c r="U325" s="849"/>
      <c r="V325" s="849"/>
      <c r="W325" s="849"/>
      <c r="X325" s="849"/>
      <c r="Y325" s="849"/>
      <c r="Z325" s="849"/>
      <c r="AA325" s="849"/>
      <c r="AB325" s="849"/>
      <c r="AC325" s="849"/>
      <c r="AD325" s="849"/>
      <c r="AE325" s="850"/>
      <c r="AF325" s="879" t="s">
        <v>24</v>
      </c>
      <c r="AG325" s="880"/>
      <c r="AH325" s="881"/>
      <c r="AI325" s="879" t="s">
        <v>24</v>
      </c>
      <c r="AJ325" s="881"/>
      <c r="AK325" s="848" t="s">
        <v>23</v>
      </c>
      <c r="AL325" s="849"/>
      <c r="AM325" s="850"/>
      <c r="AN325" s="141"/>
      <c r="AO325" s="171"/>
    </row>
    <row r="326" spans="2:42" ht="12" customHeight="1" thickBot="1" x14ac:dyDescent="0.3">
      <c r="B326" s="1" t="s">
        <v>13</v>
      </c>
      <c r="C326" s="2" t="s">
        <v>22</v>
      </c>
      <c r="D326" s="3" t="s">
        <v>22</v>
      </c>
      <c r="E326" s="2" t="s">
        <v>21</v>
      </c>
      <c r="F326" s="907" t="s">
        <v>20</v>
      </c>
      <c r="G326" s="908"/>
      <c r="H326" s="876"/>
      <c r="I326" s="877"/>
      <c r="J326" s="877"/>
      <c r="K326" s="877"/>
      <c r="L326" s="877"/>
      <c r="M326" s="877"/>
      <c r="N326" s="877"/>
      <c r="O326" s="877"/>
      <c r="P326" s="877"/>
      <c r="Q326" s="877"/>
      <c r="R326" s="877"/>
      <c r="S326" s="878"/>
      <c r="T326" s="876"/>
      <c r="U326" s="877"/>
      <c r="V326" s="877"/>
      <c r="W326" s="877"/>
      <c r="X326" s="877"/>
      <c r="Y326" s="877"/>
      <c r="Z326" s="877"/>
      <c r="AA326" s="877"/>
      <c r="AB326" s="877"/>
      <c r="AC326" s="877"/>
      <c r="AD326" s="877"/>
      <c r="AE326" s="878"/>
      <c r="AF326" s="876" t="s">
        <v>19</v>
      </c>
      <c r="AG326" s="877"/>
      <c r="AH326" s="878"/>
      <c r="AI326" s="876" t="s">
        <v>18</v>
      </c>
      <c r="AJ326" s="878"/>
      <c r="AK326" s="876" t="s">
        <v>17</v>
      </c>
      <c r="AL326" s="877"/>
      <c r="AM326" s="878"/>
      <c r="AN326" s="141"/>
      <c r="AO326" s="846" t="s">
        <v>130</v>
      </c>
      <c r="AP326" s="846" t="s">
        <v>131</v>
      </c>
    </row>
    <row r="327" spans="2:42" ht="12" customHeight="1" thickBot="1" x14ac:dyDescent="0.3">
      <c r="B327" s="4">
        <v>2020</v>
      </c>
      <c r="C327" s="5" t="s">
        <v>16</v>
      </c>
      <c r="D327" s="5" t="s">
        <v>15</v>
      </c>
      <c r="E327" s="30" t="s">
        <v>14</v>
      </c>
      <c r="F327" s="6" t="s">
        <v>14</v>
      </c>
      <c r="G327" s="7" t="s">
        <v>13</v>
      </c>
      <c r="H327" s="868" t="s">
        <v>34</v>
      </c>
      <c r="I327" s="869"/>
      <c r="J327" s="870" t="s">
        <v>43</v>
      </c>
      <c r="K327" s="871"/>
      <c r="L327" s="870" t="s">
        <v>42</v>
      </c>
      <c r="M327" s="871"/>
      <c r="N327" s="872" t="s">
        <v>33</v>
      </c>
      <c r="O327" s="869"/>
      <c r="P327" s="872" t="s">
        <v>12</v>
      </c>
      <c r="Q327" s="869"/>
      <c r="R327" s="872" t="s">
        <v>11</v>
      </c>
      <c r="S327" s="905"/>
      <c r="T327" s="868" t="s">
        <v>35</v>
      </c>
      <c r="U327" s="906"/>
      <c r="V327" s="906"/>
      <c r="W327" s="905"/>
      <c r="X327" s="868" t="s">
        <v>10</v>
      </c>
      <c r="Y327" s="906"/>
      <c r="Z327" s="906"/>
      <c r="AA327" s="905"/>
      <c r="AB327" s="38" t="s">
        <v>38</v>
      </c>
      <c r="AC327" s="37" t="s">
        <v>36</v>
      </c>
      <c r="AD327" s="373" t="s">
        <v>41</v>
      </c>
      <c r="AE327" s="136" t="s">
        <v>9</v>
      </c>
      <c r="AF327" s="8" t="s">
        <v>37</v>
      </c>
      <c r="AG327" s="9" t="s">
        <v>8</v>
      </c>
      <c r="AH327" s="10" t="s">
        <v>7</v>
      </c>
      <c r="AI327" s="6" t="s">
        <v>8</v>
      </c>
      <c r="AJ327" s="7" t="s">
        <v>7</v>
      </c>
      <c r="AK327" s="6" t="s">
        <v>8</v>
      </c>
      <c r="AL327" s="11" t="s">
        <v>7</v>
      </c>
      <c r="AM327" s="7" t="s">
        <v>6</v>
      </c>
      <c r="AN327" s="141"/>
      <c r="AO327" s="847"/>
      <c r="AP327" s="847"/>
    </row>
    <row r="328" spans="2:42" s="307" customFormat="1" ht="12" customHeight="1" x14ac:dyDescent="0.25">
      <c r="B328" s="294">
        <v>44227</v>
      </c>
      <c r="C328" s="295">
        <v>0.87638888888888899</v>
      </c>
      <c r="D328" s="295">
        <v>0.96319444444444446</v>
      </c>
      <c r="E328" s="296">
        <v>5</v>
      </c>
      <c r="F328" s="296">
        <v>26408</v>
      </c>
      <c r="G328" s="294">
        <v>44227</v>
      </c>
      <c r="H328" s="856" t="s">
        <v>87</v>
      </c>
      <c r="I328" s="857"/>
      <c r="J328" s="858"/>
      <c r="K328" s="859"/>
      <c r="L328" s="858"/>
      <c r="M328" s="859"/>
      <c r="N328" s="856"/>
      <c r="O328" s="857"/>
      <c r="P328" s="860" t="s">
        <v>143</v>
      </c>
      <c r="Q328" s="861"/>
      <c r="R328" s="862" t="s">
        <v>118</v>
      </c>
      <c r="S328" s="867"/>
      <c r="T328" s="853" t="s">
        <v>627</v>
      </c>
      <c r="U328" s="854"/>
      <c r="V328" s="854"/>
      <c r="W328" s="855"/>
      <c r="X328" s="853" t="s">
        <v>627</v>
      </c>
      <c r="Y328" s="854"/>
      <c r="Z328" s="854"/>
      <c r="AA328" s="855"/>
      <c r="AB328" s="297"/>
      <c r="AC328" s="298"/>
      <c r="AD328" s="299">
        <v>59</v>
      </c>
      <c r="AE328" s="262" t="s">
        <v>52</v>
      </c>
      <c r="AF328" s="297"/>
      <c r="AG328" s="152">
        <v>9755</v>
      </c>
      <c r="AH328" s="300">
        <f>+AG328/1000</f>
        <v>9.7550000000000008</v>
      </c>
      <c r="AI328" s="152">
        <v>9755</v>
      </c>
      <c r="AJ328" s="301">
        <f>+AI328/1000</f>
        <v>9.7550000000000008</v>
      </c>
      <c r="AK328" s="302">
        <f>+AI328-AG328</f>
        <v>0</v>
      </c>
      <c r="AL328" s="303">
        <f>+AK328/1000</f>
        <v>0</v>
      </c>
      <c r="AM328" s="304">
        <f>+AK328/AG328</f>
        <v>0</v>
      </c>
      <c r="AO328" s="306">
        <v>76.61</v>
      </c>
      <c r="AP328" s="306">
        <v>3.56</v>
      </c>
    </row>
    <row r="329" spans="2:42" ht="12" customHeight="1" thickBot="1" x14ac:dyDescent="0.3">
      <c r="B329" s="24"/>
      <c r="C329" s="146"/>
      <c r="D329" s="146"/>
      <c r="E329" s="27"/>
      <c r="F329" s="36"/>
      <c r="G329" s="31"/>
      <c r="H329" s="909"/>
      <c r="I329" s="910"/>
      <c r="J329" s="911"/>
      <c r="K329" s="912"/>
      <c r="L329" s="911"/>
      <c r="M329" s="912"/>
      <c r="N329" s="913"/>
      <c r="O329" s="910"/>
      <c r="P329" s="913"/>
      <c r="Q329" s="910"/>
      <c r="R329" s="914"/>
      <c r="S329" s="915"/>
      <c r="T329" s="916"/>
      <c r="U329" s="917"/>
      <c r="V329" s="917"/>
      <c r="W329" s="915"/>
      <c r="X329" s="29"/>
      <c r="Y329" s="147"/>
      <c r="Z329" s="147"/>
      <c r="AA329" s="28"/>
      <c r="AB329" s="36"/>
      <c r="AC329" s="148"/>
      <c r="AD329" s="147"/>
      <c r="AE329" s="28"/>
      <c r="AF329" s="29"/>
      <c r="AG329" s="149"/>
      <c r="AH329" s="153"/>
      <c r="AI329" s="150"/>
      <c r="AJ329" s="154"/>
      <c r="AK329" s="155"/>
      <c r="AL329" s="156"/>
      <c r="AM329" s="157"/>
    </row>
    <row r="330" spans="2:42" ht="12" customHeight="1" x14ac:dyDescent="0.25">
      <c r="B330" s="151"/>
      <c r="C330" s="151"/>
      <c r="D330" s="151"/>
      <c r="E330" s="151"/>
      <c r="F330" s="151"/>
      <c r="G330" s="151"/>
      <c r="H330" s="151"/>
      <c r="I330" s="151"/>
      <c r="J330" s="174"/>
      <c r="K330" s="174"/>
      <c r="L330" s="174"/>
      <c r="M330" s="174"/>
      <c r="N330" s="151"/>
      <c r="O330" s="151"/>
      <c r="P330" s="135"/>
      <c r="Q330" s="135"/>
      <c r="R330" s="918" t="s">
        <v>5</v>
      </c>
      <c r="S330" s="919"/>
      <c r="T330" s="919"/>
      <c r="U330" s="919"/>
      <c r="V330" s="919"/>
      <c r="W330" s="919"/>
      <c r="X330" s="919"/>
      <c r="Y330" s="919"/>
      <c r="Z330" s="919"/>
      <c r="AA330" s="919"/>
      <c r="AB330" s="919"/>
      <c r="AC330" s="919"/>
      <c r="AD330" s="919"/>
      <c r="AE330" s="919"/>
      <c r="AF330" s="374"/>
      <c r="AG330" s="932" t="s">
        <v>4</v>
      </c>
      <c r="AH330" s="933"/>
      <c r="AI330" s="932" t="s">
        <v>3</v>
      </c>
      <c r="AJ330" s="933"/>
      <c r="AK330" s="932" t="s">
        <v>2</v>
      </c>
      <c r="AL330" s="934"/>
      <c r="AM330" s="935"/>
    </row>
    <row r="331" spans="2:42" x14ac:dyDescent="0.25">
      <c r="B331" s="151"/>
      <c r="C331" s="151"/>
      <c r="D331" s="151"/>
      <c r="E331" s="151"/>
      <c r="F331" s="151"/>
      <c r="G331" s="151"/>
      <c r="H331" s="151"/>
      <c r="I331" s="151"/>
      <c r="J331" s="174"/>
      <c r="K331" s="174"/>
      <c r="L331" s="174"/>
      <c r="M331" s="174"/>
      <c r="N331" s="151"/>
      <c r="O331" s="151"/>
      <c r="P331" s="135"/>
      <c r="Q331" s="135"/>
      <c r="R331" s="930"/>
      <c r="S331" s="931"/>
      <c r="T331" s="931"/>
      <c r="U331" s="931"/>
      <c r="V331" s="931"/>
      <c r="W331" s="931"/>
      <c r="X331" s="931"/>
      <c r="Y331" s="931"/>
      <c r="Z331" s="931"/>
      <c r="AA331" s="931"/>
      <c r="AB331" s="931"/>
      <c r="AC331" s="931"/>
      <c r="AD331" s="931"/>
      <c r="AE331" s="931"/>
      <c r="AF331" s="374"/>
      <c r="AG331" s="936" t="s">
        <v>1</v>
      </c>
      <c r="AH331" s="938">
        <f>+SUM(AH328:AH329)</f>
        <v>9.7550000000000008</v>
      </c>
      <c r="AI331" s="936" t="s">
        <v>1</v>
      </c>
      <c r="AJ331" s="938">
        <f>+SUM(AJ328:AJ329)</f>
        <v>9.7550000000000008</v>
      </c>
      <c r="AK331" s="936" t="s">
        <v>1</v>
      </c>
      <c r="AL331" s="940">
        <f>+AJ331-AH331</f>
        <v>0</v>
      </c>
      <c r="AM331" s="851">
        <f>+AL331/AH331</f>
        <v>0</v>
      </c>
    </row>
    <row r="332" spans="2:42" ht="17.25" thickBot="1" x14ac:dyDescent="0.3">
      <c r="B332" s="151"/>
      <c r="C332" s="151"/>
      <c r="D332" s="151"/>
      <c r="E332" s="151"/>
      <c r="F332" s="151"/>
      <c r="G332" s="151"/>
      <c r="H332" s="151"/>
      <c r="I332" s="151"/>
      <c r="J332" s="174"/>
      <c r="K332" s="174"/>
      <c r="L332" s="174"/>
      <c r="M332" s="174"/>
      <c r="N332" s="151"/>
      <c r="O332" s="151"/>
      <c r="P332" s="135"/>
      <c r="Q332" s="135"/>
      <c r="R332" s="921"/>
      <c r="S332" s="922"/>
      <c r="T332" s="922"/>
      <c r="U332" s="922"/>
      <c r="V332" s="922"/>
      <c r="W332" s="922"/>
      <c r="X332" s="922"/>
      <c r="Y332" s="922"/>
      <c r="Z332" s="922"/>
      <c r="AA332" s="922"/>
      <c r="AB332" s="922"/>
      <c r="AC332" s="922"/>
      <c r="AD332" s="922"/>
      <c r="AE332" s="922"/>
      <c r="AF332" s="375"/>
      <c r="AG332" s="937"/>
      <c r="AH332" s="939"/>
      <c r="AI332" s="937"/>
      <c r="AJ332" s="939"/>
      <c r="AK332" s="937"/>
      <c r="AL332" s="941"/>
      <c r="AM332" s="852"/>
    </row>
    <row r="333" spans="2:42" ht="17.25" thickBot="1" x14ac:dyDescent="0.3"/>
    <row r="334" spans="2:42" x14ac:dyDescent="0.25">
      <c r="R334" s="918" t="s">
        <v>0</v>
      </c>
      <c r="S334" s="919"/>
      <c r="T334" s="919"/>
      <c r="U334" s="919"/>
      <c r="V334" s="919"/>
      <c r="W334" s="919"/>
      <c r="X334" s="919"/>
      <c r="Y334" s="919"/>
      <c r="Z334" s="919"/>
      <c r="AA334" s="919"/>
      <c r="AB334" s="919"/>
      <c r="AC334" s="919"/>
      <c r="AD334" s="919"/>
      <c r="AE334" s="920"/>
      <c r="AF334" s="18"/>
      <c r="AG334" s="924">
        <f>+AH331+AG318</f>
        <v>243.64600000000002</v>
      </c>
      <c r="AH334" s="925"/>
      <c r="AI334" s="924">
        <f>+AJ331+AI318</f>
        <v>243.09500000000006</v>
      </c>
      <c r="AJ334" s="925"/>
      <c r="AK334" s="928">
        <f>+AI334-AG334</f>
        <v>-0.5509999999999593</v>
      </c>
      <c r="AL334" s="925"/>
      <c r="AM334" s="945">
        <f>+AK334/AG334</f>
        <v>-2.2614777176721934E-3</v>
      </c>
    </row>
    <row r="335" spans="2:42" ht="17.25" thickBot="1" x14ac:dyDescent="0.3">
      <c r="R335" s="921"/>
      <c r="S335" s="922"/>
      <c r="T335" s="922"/>
      <c r="U335" s="922"/>
      <c r="V335" s="922"/>
      <c r="W335" s="922"/>
      <c r="X335" s="922"/>
      <c r="Y335" s="922"/>
      <c r="Z335" s="922"/>
      <c r="AA335" s="922"/>
      <c r="AB335" s="922"/>
      <c r="AC335" s="922"/>
      <c r="AD335" s="922"/>
      <c r="AE335" s="923"/>
      <c r="AF335" s="19"/>
      <c r="AG335" s="926"/>
      <c r="AH335" s="927"/>
      <c r="AI335" s="926"/>
      <c r="AJ335" s="927"/>
      <c r="AK335" s="929"/>
      <c r="AL335" s="927"/>
      <c r="AM335" s="946"/>
    </row>
    <row r="336" spans="2:42" ht="17.25" thickBot="1" x14ac:dyDescent="0.3"/>
    <row r="337" spans="2:42" ht="12" customHeight="1" x14ac:dyDescent="0.25">
      <c r="B337" s="882" t="s">
        <v>31</v>
      </c>
      <c r="C337" s="883"/>
      <c r="D337" s="883"/>
      <c r="E337" s="883"/>
      <c r="F337" s="883"/>
      <c r="G337" s="884"/>
      <c r="H337" s="888" t="s">
        <v>30</v>
      </c>
      <c r="I337" s="765"/>
      <c r="J337" s="765"/>
      <c r="K337" s="765"/>
      <c r="L337" s="765"/>
      <c r="M337" s="765"/>
      <c r="N337" s="765"/>
      <c r="O337" s="765"/>
      <c r="P337" s="765"/>
      <c r="Q337" s="765"/>
      <c r="R337" s="765"/>
      <c r="S337" s="765"/>
      <c r="T337" s="765"/>
      <c r="U337" s="765"/>
      <c r="V337" s="765"/>
      <c r="W337" s="765"/>
      <c r="X337" s="765"/>
      <c r="Y337" s="765"/>
      <c r="Z337" s="765"/>
      <c r="AA337" s="765"/>
      <c r="AB337" s="765"/>
      <c r="AC337" s="765"/>
      <c r="AD337" s="371"/>
      <c r="AE337" s="764" t="s">
        <v>29</v>
      </c>
      <c r="AF337" s="765"/>
      <c r="AG337" s="765"/>
      <c r="AH337" s="765"/>
      <c r="AI337" s="765"/>
      <c r="AJ337" s="766"/>
      <c r="AK337" s="889" t="s">
        <v>39</v>
      </c>
      <c r="AL337" s="890"/>
      <c r="AM337" s="891"/>
      <c r="AN337" s="22"/>
      <c r="AO337" s="168" t="s">
        <v>46</v>
      </c>
    </row>
    <row r="338" spans="2:42" ht="12" customHeight="1" thickBot="1" x14ac:dyDescent="0.3">
      <c r="B338" s="885"/>
      <c r="C338" s="886"/>
      <c r="D338" s="886"/>
      <c r="E338" s="886"/>
      <c r="F338" s="886"/>
      <c r="G338" s="887"/>
      <c r="H338" s="892" t="s">
        <v>736</v>
      </c>
      <c r="I338" s="893"/>
      <c r="J338" s="893"/>
      <c r="K338" s="893"/>
      <c r="L338" s="893"/>
      <c r="M338" s="893"/>
      <c r="N338" s="893"/>
      <c r="O338" s="893"/>
      <c r="P338" s="893"/>
      <c r="Q338" s="893"/>
      <c r="R338" s="893"/>
      <c r="S338" s="893"/>
      <c r="T338" s="893"/>
      <c r="U338" s="893"/>
      <c r="V338" s="893"/>
      <c r="W338" s="893"/>
      <c r="X338" s="893"/>
      <c r="Y338" s="893"/>
      <c r="Z338" s="893"/>
      <c r="AA338" s="893"/>
      <c r="AB338" s="893"/>
      <c r="AC338" s="893"/>
      <c r="AD338" s="376"/>
      <c r="AE338" s="773">
        <v>44228</v>
      </c>
      <c r="AF338" s="774"/>
      <c r="AG338" s="774"/>
      <c r="AH338" s="774"/>
      <c r="AI338" s="774"/>
      <c r="AJ338" s="775"/>
      <c r="AK338" s="896" t="s">
        <v>40</v>
      </c>
      <c r="AL338" s="897"/>
      <c r="AM338" s="898"/>
      <c r="AN338" s="23"/>
      <c r="AO338" s="169" t="s">
        <v>47</v>
      </c>
    </row>
    <row r="339" spans="2:42" ht="12" customHeight="1" thickBot="1" x14ac:dyDescent="0.3">
      <c r="B339" s="902" t="s">
        <v>28</v>
      </c>
      <c r="C339" s="903"/>
      <c r="D339" s="903"/>
      <c r="E339" s="903"/>
      <c r="F339" s="903"/>
      <c r="G339" s="904"/>
      <c r="H339" s="894"/>
      <c r="I339" s="895"/>
      <c r="J339" s="895"/>
      <c r="K339" s="895"/>
      <c r="L339" s="895"/>
      <c r="M339" s="895"/>
      <c r="N339" s="895"/>
      <c r="O339" s="895"/>
      <c r="P339" s="895"/>
      <c r="Q339" s="895"/>
      <c r="R339" s="895"/>
      <c r="S339" s="895"/>
      <c r="T339" s="895"/>
      <c r="U339" s="895"/>
      <c r="V339" s="895"/>
      <c r="W339" s="895"/>
      <c r="X339" s="895"/>
      <c r="Y339" s="895"/>
      <c r="Z339" s="895"/>
      <c r="AA339" s="895"/>
      <c r="AB339" s="895"/>
      <c r="AC339" s="895"/>
      <c r="AD339" s="377"/>
      <c r="AE339" s="776"/>
      <c r="AF339" s="777"/>
      <c r="AG339" s="777"/>
      <c r="AH339" s="777"/>
      <c r="AI339" s="777"/>
      <c r="AJ339" s="778"/>
      <c r="AK339" s="899"/>
      <c r="AL339" s="900"/>
      <c r="AM339" s="901"/>
      <c r="AN339" s="141"/>
      <c r="AO339" s="170"/>
    </row>
    <row r="340" spans="2:42" ht="12" customHeight="1" thickBot="1" x14ac:dyDescent="0.3">
      <c r="B340" s="135"/>
      <c r="C340" s="135"/>
      <c r="D340" s="135"/>
      <c r="E340" s="135"/>
      <c r="F340" s="135"/>
      <c r="G340" s="135"/>
      <c r="H340" s="135"/>
      <c r="I340" s="135"/>
      <c r="J340" s="174"/>
      <c r="K340" s="174"/>
      <c r="L340" s="174"/>
      <c r="M340" s="174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  <c r="AM340" s="135"/>
      <c r="AN340" s="141"/>
      <c r="AO340" s="171"/>
    </row>
    <row r="341" spans="2:42" ht="12" customHeight="1" thickBot="1" x14ac:dyDescent="0.3">
      <c r="B341" s="873" t="s">
        <v>27</v>
      </c>
      <c r="C341" s="874"/>
      <c r="D341" s="874"/>
      <c r="E341" s="875"/>
      <c r="F341" s="848" t="s">
        <v>26</v>
      </c>
      <c r="G341" s="850"/>
      <c r="H341" s="848" t="s">
        <v>44</v>
      </c>
      <c r="I341" s="849"/>
      <c r="J341" s="849"/>
      <c r="K341" s="849"/>
      <c r="L341" s="849"/>
      <c r="M341" s="849"/>
      <c r="N341" s="849"/>
      <c r="O341" s="849"/>
      <c r="P341" s="849"/>
      <c r="Q341" s="849"/>
      <c r="R341" s="849"/>
      <c r="S341" s="850"/>
      <c r="T341" s="848" t="s">
        <v>25</v>
      </c>
      <c r="U341" s="849"/>
      <c r="V341" s="849"/>
      <c r="W341" s="849"/>
      <c r="X341" s="849"/>
      <c r="Y341" s="849"/>
      <c r="Z341" s="849"/>
      <c r="AA341" s="849"/>
      <c r="AB341" s="849"/>
      <c r="AC341" s="849"/>
      <c r="AD341" s="849"/>
      <c r="AE341" s="850"/>
      <c r="AF341" s="879" t="s">
        <v>24</v>
      </c>
      <c r="AG341" s="880"/>
      <c r="AH341" s="881"/>
      <c r="AI341" s="879" t="s">
        <v>24</v>
      </c>
      <c r="AJ341" s="881"/>
      <c r="AK341" s="848" t="s">
        <v>23</v>
      </c>
      <c r="AL341" s="849"/>
      <c r="AM341" s="850"/>
      <c r="AN341" s="141"/>
      <c r="AO341" s="171"/>
    </row>
    <row r="342" spans="2:42" ht="12" customHeight="1" thickBot="1" x14ac:dyDescent="0.3">
      <c r="B342" s="1" t="s">
        <v>13</v>
      </c>
      <c r="C342" s="2" t="s">
        <v>22</v>
      </c>
      <c r="D342" s="3" t="s">
        <v>22</v>
      </c>
      <c r="E342" s="2" t="s">
        <v>21</v>
      </c>
      <c r="F342" s="907" t="s">
        <v>20</v>
      </c>
      <c r="G342" s="908"/>
      <c r="H342" s="876"/>
      <c r="I342" s="877"/>
      <c r="J342" s="877"/>
      <c r="K342" s="877"/>
      <c r="L342" s="877"/>
      <c r="M342" s="877"/>
      <c r="N342" s="877"/>
      <c r="O342" s="877"/>
      <c r="P342" s="877"/>
      <c r="Q342" s="877"/>
      <c r="R342" s="877"/>
      <c r="S342" s="878"/>
      <c r="T342" s="876"/>
      <c r="U342" s="877"/>
      <c r="V342" s="877"/>
      <c r="W342" s="877"/>
      <c r="X342" s="877"/>
      <c r="Y342" s="877"/>
      <c r="Z342" s="877"/>
      <c r="AA342" s="877"/>
      <c r="AB342" s="877"/>
      <c r="AC342" s="877"/>
      <c r="AD342" s="877"/>
      <c r="AE342" s="878"/>
      <c r="AF342" s="876" t="s">
        <v>19</v>
      </c>
      <c r="AG342" s="877"/>
      <c r="AH342" s="878"/>
      <c r="AI342" s="876" t="s">
        <v>18</v>
      </c>
      <c r="AJ342" s="878"/>
      <c r="AK342" s="876" t="s">
        <v>17</v>
      </c>
      <c r="AL342" s="877"/>
      <c r="AM342" s="878"/>
      <c r="AN342" s="141"/>
      <c r="AO342" s="846" t="s">
        <v>130</v>
      </c>
      <c r="AP342" s="846" t="s">
        <v>131</v>
      </c>
    </row>
    <row r="343" spans="2:42" ht="12" customHeight="1" thickBot="1" x14ac:dyDescent="0.3">
      <c r="B343" s="4">
        <v>2021</v>
      </c>
      <c r="C343" s="5" t="s">
        <v>16</v>
      </c>
      <c r="D343" s="5" t="s">
        <v>15</v>
      </c>
      <c r="E343" s="30" t="s">
        <v>14</v>
      </c>
      <c r="F343" s="6" t="s">
        <v>14</v>
      </c>
      <c r="G343" s="7" t="s">
        <v>13</v>
      </c>
      <c r="H343" s="868" t="s">
        <v>34</v>
      </c>
      <c r="I343" s="869"/>
      <c r="J343" s="870" t="s">
        <v>43</v>
      </c>
      <c r="K343" s="871"/>
      <c r="L343" s="870" t="s">
        <v>42</v>
      </c>
      <c r="M343" s="871"/>
      <c r="N343" s="872" t="s">
        <v>33</v>
      </c>
      <c r="O343" s="869"/>
      <c r="P343" s="872" t="s">
        <v>12</v>
      </c>
      <c r="Q343" s="869"/>
      <c r="R343" s="872" t="s">
        <v>11</v>
      </c>
      <c r="S343" s="905"/>
      <c r="T343" s="868" t="s">
        <v>35</v>
      </c>
      <c r="U343" s="906"/>
      <c r="V343" s="906"/>
      <c r="W343" s="905"/>
      <c r="X343" s="868" t="s">
        <v>10</v>
      </c>
      <c r="Y343" s="906"/>
      <c r="Z343" s="906"/>
      <c r="AA343" s="905"/>
      <c r="AB343" s="38" t="s">
        <v>38</v>
      </c>
      <c r="AC343" s="37" t="s">
        <v>36</v>
      </c>
      <c r="AD343" s="373" t="s">
        <v>41</v>
      </c>
      <c r="AE343" s="136" t="s">
        <v>9</v>
      </c>
      <c r="AF343" s="8" t="s">
        <v>37</v>
      </c>
      <c r="AG343" s="9" t="s">
        <v>8</v>
      </c>
      <c r="AH343" s="10" t="s">
        <v>7</v>
      </c>
      <c r="AI343" s="6" t="s">
        <v>8</v>
      </c>
      <c r="AJ343" s="7" t="s">
        <v>7</v>
      </c>
      <c r="AK343" s="6" t="s">
        <v>8</v>
      </c>
      <c r="AL343" s="11" t="s">
        <v>7</v>
      </c>
      <c r="AM343" s="7" t="s">
        <v>6</v>
      </c>
      <c r="AN343" s="141"/>
      <c r="AO343" s="847"/>
      <c r="AP343" s="847"/>
    </row>
    <row r="344" spans="2:42" s="307" customFormat="1" ht="12" customHeight="1" x14ac:dyDescent="0.25">
      <c r="B344" s="294">
        <v>44229</v>
      </c>
      <c r="C344" s="295">
        <v>3.8194444444444441E-2</v>
      </c>
      <c r="D344" s="295">
        <v>0.13958333333333334</v>
      </c>
      <c r="E344" s="296">
        <v>5</v>
      </c>
      <c r="F344" s="296">
        <v>13767</v>
      </c>
      <c r="G344" s="294">
        <v>44219</v>
      </c>
      <c r="H344" s="856" t="s">
        <v>429</v>
      </c>
      <c r="I344" s="857"/>
      <c r="J344" s="858"/>
      <c r="K344" s="859"/>
      <c r="L344" s="858"/>
      <c r="M344" s="859"/>
      <c r="N344" s="856"/>
      <c r="O344" s="857"/>
      <c r="P344" s="860" t="s">
        <v>315</v>
      </c>
      <c r="Q344" s="861"/>
      <c r="R344" s="862" t="s">
        <v>316</v>
      </c>
      <c r="S344" s="867"/>
      <c r="T344" s="853" t="s">
        <v>430</v>
      </c>
      <c r="U344" s="854"/>
      <c r="V344" s="854"/>
      <c r="W344" s="855"/>
      <c r="X344" s="853" t="s">
        <v>430</v>
      </c>
      <c r="Y344" s="854"/>
      <c r="Z344" s="854"/>
      <c r="AA344" s="855"/>
      <c r="AB344" s="297"/>
      <c r="AC344" s="298"/>
      <c r="AD344" s="401">
        <v>54</v>
      </c>
      <c r="AE344" s="262" t="s">
        <v>52</v>
      </c>
      <c r="AF344" s="297"/>
      <c r="AG344" s="152">
        <v>11237</v>
      </c>
      <c r="AH344" s="328">
        <f>+AG344/1000</f>
        <v>11.237</v>
      </c>
      <c r="AI344" s="152">
        <v>11190</v>
      </c>
      <c r="AJ344" s="329">
        <f>+AI344/1000</f>
        <v>11.19</v>
      </c>
      <c r="AK344" s="330">
        <f>+AI344-AG344</f>
        <v>-47</v>
      </c>
      <c r="AL344" s="331">
        <f>+AK344/1000</f>
        <v>-4.7E-2</v>
      </c>
      <c r="AM344" s="332">
        <f>+AK344/AG344</f>
        <v>-4.1826110171754027E-3</v>
      </c>
      <c r="AO344" s="306">
        <v>76.69</v>
      </c>
      <c r="AP344" s="306">
        <v>2.5</v>
      </c>
    </row>
    <row r="345" spans="2:42" ht="12" customHeight="1" thickBot="1" x14ac:dyDescent="0.3">
      <c r="B345" s="24"/>
      <c r="C345" s="146"/>
      <c r="D345" s="146"/>
      <c r="E345" s="27"/>
      <c r="F345" s="36"/>
      <c r="G345" s="31"/>
      <c r="H345" s="909"/>
      <c r="I345" s="910"/>
      <c r="J345" s="911"/>
      <c r="K345" s="912"/>
      <c r="L345" s="911"/>
      <c r="M345" s="912"/>
      <c r="N345" s="913"/>
      <c r="O345" s="910"/>
      <c r="P345" s="913"/>
      <c r="Q345" s="910"/>
      <c r="R345" s="914"/>
      <c r="S345" s="915"/>
      <c r="T345" s="916"/>
      <c r="U345" s="917"/>
      <c r="V345" s="917"/>
      <c r="W345" s="915"/>
      <c r="X345" s="29"/>
      <c r="Y345" s="147"/>
      <c r="Z345" s="147"/>
      <c r="AA345" s="28"/>
      <c r="AB345" s="36"/>
      <c r="AC345" s="148"/>
      <c r="AD345" s="147"/>
      <c r="AE345" s="28"/>
      <c r="AF345" s="29"/>
      <c r="AG345" s="149"/>
      <c r="AH345" s="153"/>
      <c r="AI345" s="150"/>
      <c r="AJ345" s="154"/>
      <c r="AK345" s="155"/>
      <c r="AL345" s="156"/>
      <c r="AM345" s="157"/>
    </row>
    <row r="346" spans="2:42" ht="12" customHeight="1" x14ac:dyDescent="0.25">
      <c r="B346" s="151"/>
      <c r="C346" s="151"/>
      <c r="D346" s="151"/>
      <c r="E346" s="151"/>
      <c r="F346" s="151"/>
      <c r="G346" s="151"/>
      <c r="H346" s="151"/>
      <c r="I346" s="151"/>
      <c r="J346" s="174"/>
      <c r="K346" s="174"/>
      <c r="L346" s="174"/>
      <c r="M346" s="174"/>
      <c r="N346" s="151"/>
      <c r="O346" s="151"/>
      <c r="P346" s="135"/>
      <c r="Q346" s="135"/>
      <c r="R346" s="918" t="s">
        <v>5</v>
      </c>
      <c r="S346" s="919"/>
      <c r="T346" s="919"/>
      <c r="U346" s="919"/>
      <c r="V346" s="919"/>
      <c r="W346" s="919"/>
      <c r="X346" s="919"/>
      <c r="Y346" s="919"/>
      <c r="Z346" s="919"/>
      <c r="AA346" s="919"/>
      <c r="AB346" s="919"/>
      <c r="AC346" s="919"/>
      <c r="AD346" s="919"/>
      <c r="AE346" s="919"/>
      <c r="AF346" s="374"/>
      <c r="AG346" s="932" t="s">
        <v>4</v>
      </c>
      <c r="AH346" s="933"/>
      <c r="AI346" s="932" t="s">
        <v>3</v>
      </c>
      <c r="AJ346" s="933"/>
      <c r="AK346" s="932" t="s">
        <v>2</v>
      </c>
      <c r="AL346" s="934"/>
      <c r="AM346" s="935"/>
    </row>
    <row r="347" spans="2:42" x14ac:dyDescent="0.25">
      <c r="B347" s="151"/>
      <c r="C347" s="151"/>
      <c r="D347" s="151"/>
      <c r="E347" s="151"/>
      <c r="F347" s="151"/>
      <c r="G347" s="151"/>
      <c r="H347" s="151"/>
      <c r="I347" s="151"/>
      <c r="J347" s="174"/>
      <c r="K347" s="174"/>
      <c r="L347" s="174"/>
      <c r="M347" s="174"/>
      <c r="N347" s="151"/>
      <c r="O347" s="151"/>
      <c r="P347" s="135"/>
      <c r="Q347" s="135"/>
      <c r="R347" s="930"/>
      <c r="S347" s="931"/>
      <c r="T347" s="931"/>
      <c r="U347" s="931"/>
      <c r="V347" s="931"/>
      <c r="W347" s="931"/>
      <c r="X347" s="931"/>
      <c r="Y347" s="931"/>
      <c r="Z347" s="931"/>
      <c r="AA347" s="931"/>
      <c r="AB347" s="931"/>
      <c r="AC347" s="931"/>
      <c r="AD347" s="931"/>
      <c r="AE347" s="931"/>
      <c r="AF347" s="374"/>
      <c r="AG347" s="936" t="s">
        <v>1</v>
      </c>
      <c r="AH347" s="938">
        <f>+SUM(AH344:AH345)</f>
        <v>11.237</v>
      </c>
      <c r="AI347" s="936" t="s">
        <v>1</v>
      </c>
      <c r="AJ347" s="938">
        <f>+SUM(AJ344:AJ345)</f>
        <v>11.19</v>
      </c>
      <c r="AK347" s="936" t="s">
        <v>1</v>
      </c>
      <c r="AL347" s="940">
        <f>+AJ347-AH347</f>
        <v>-4.7000000000000597E-2</v>
      </c>
      <c r="AM347" s="851">
        <f>+AL347/AH347</f>
        <v>-4.1826110171754556E-3</v>
      </c>
    </row>
    <row r="348" spans="2:42" ht="17.25" thickBot="1" x14ac:dyDescent="0.3">
      <c r="B348" s="151"/>
      <c r="C348" s="151"/>
      <c r="D348" s="151"/>
      <c r="E348" s="151"/>
      <c r="F348" s="151"/>
      <c r="G348" s="151"/>
      <c r="H348" s="151"/>
      <c r="I348" s="151"/>
      <c r="J348" s="174"/>
      <c r="K348" s="174"/>
      <c r="L348" s="174"/>
      <c r="M348" s="174"/>
      <c r="N348" s="151"/>
      <c r="O348" s="151"/>
      <c r="P348" s="135"/>
      <c r="Q348" s="135"/>
      <c r="R348" s="921"/>
      <c r="S348" s="922"/>
      <c r="T348" s="922"/>
      <c r="U348" s="922"/>
      <c r="V348" s="922"/>
      <c r="W348" s="922"/>
      <c r="X348" s="922"/>
      <c r="Y348" s="922"/>
      <c r="Z348" s="922"/>
      <c r="AA348" s="922"/>
      <c r="AB348" s="922"/>
      <c r="AC348" s="922"/>
      <c r="AD348" s="922"/>
      <c r="AE348" s="922"/>
      <c r="AF348" s="375"/>
      <c r="AG348" s="937"/>
      <c r="AH348" s="939"/>
      <c r="AI348" s="937"/>
      <c r="AJ348" s="939"/>
      <c r="AK348" s="937"/>
      <c r="AL348" s="941"/>
      <c r="AM348" s="852"/>
    </row>
    <row r="349" spans="2:42" ht="17.25" thickBot="1" x14ac:dyDescent="0.3"/>
    <row r="350" spans="2:42" x14ac:dyDescent="0.25">
      <c r="R350" s="918" t="s">
        <v>0</v>
      </c>
      <c r="S350" s="919"/>
      <c r="T350" s="919"/>
      <c r="U350" s="919"/>
      <c r="V350" s="919"/>
      <c r="W350" s="919"/>
      <c r="X350" s="919"/>
      <c r="Y350" s="919"/>
      <c r="Z350" s="919"/>
      <c r="AA350" s="919"/>
      <c r="AB350" s="919"/>
      <c r="AC350" s="919"/>
      <c r="AD350" s="919"/>
      <c r="AE350" s="920"/>
      <c r="AF350" s="18"/>
      <c r="AG350" s="924">
        <f>+AH347+AG334</f>
        <v>254.88300000000001</v>
      </c>
      <c r="AH350" s="925"/>
      <c r="AI350" s="924">
        <f>+AJ347+AI334</f>
        <v>254.28500000000005</v>
      </c>
      <c r="AJ350" s="925"/>
      <c r="AK350" s="928">
        <f>+AI350-AG350</f>
        <v>-0.59799999999995634</v>
      </c>
      <c r="AL350" s="925"/>
      <c r="AM350" s="945">
        <f>+AK350/AG350</f>
        <v>-2.3461745192890713E-3</v>
      </c>
    </row>
    <row r="351" spans="2:42" ht="17.25" thickBot="1" x14ac:dyDescent="0.3">
      <c r="R351" s="921"/>
      <c r="S351" s="922"/>
      <c r="T351" s="922"/>
      <c r="U351" s="922"/>
      <c r="V351" s="922"/>
      <c r="W351" s="922"/>
      <c r="X351" s="922"/>
      <c r="Y351" s="922"/>
      <c r="Z351" s="922"/>
      <c r="AA351" s="922"/>
      <c r="AB351" s="922"/>
      <c r="AC351" s="922"/>
      <c r="AD351" s="922"/>
      <c r="AE351" s="923"/>
      <c r="AF351" s="19"/>
      <c r="AG351" s="926"/>
      <c r="AH351" s="927"/>
      <c r="AI351" s="926"/>
      <c r="AJ351" s="927"/>
      <c r="AK351" s="929"/>
      <c r="AL351" s="927"/>
      <c r="AM351" s="946"/>
    </row>
    <row r="352" spans="2:42" ht="17.25" thickBot="1" x14ac:dyDescent="0.3"/>
    <row r="353" spans="2:42" ht="12" customHeight="1" x14ac:dyDescent="0.25">
      <c r="B353" s="882" t="s">
        <v>31</v>
      </c>
      <c r="C353" s="883"/>
      <c r="D353" s="883"/>
      <c r="E353" s="883"/>
      <c r="F353" s="883"/>
      <c r="G353" s="884"/>
      <c r="H353" s="888" t="s">
        <v>30</v>
      </c>
      <c r="I353" s="765"/>
      <c r="J353" s="765"/>
      <c r="K353" s="765"/>
      <c r="L353" s="765"/>
      <c r="M353" s="765"/>
      <c r="N353" s="765"/>
      <c r="O353" s="765"/>
      <c r="P353" s="765"/>
      <c r="Q353" s="765"/>
      <c r="R353" s="765"/>
      <c r="S353" s="765"/>
      <c r="T353" s="765"/>
      <c r="U353" s="765"/>
      <c r="V353" s="765"/>
      <c r="W353" s="765"/>
      <c r="X353" s="765"/>
      <c r="Y353" s="765"/>
      <c r="Z353" s="765"/>
      <c r="AA353" s="765"/>
      <c r="AB353" s="765"/>
      <c r="AC353" s="765"/>
      <c r="AD353" s="371"/>
      <c r="AE353" s="764" t="s">
        <v>29</v>
      </c>
      <c r="AF353" s="765"/>
      <c r="AG353" s="765"/>
      <c r="AH353" s="765"/>
      <c r="AI353" s="765"/>
      <c r="AJ353" s="766"/>
      <c r="AK353" s="889" t="s">
        <v>39</v>
      </c>
      <c r="AL353" s="890"/>
      <c r="AM353" s="891"/>
      <c r="AN353" s="22"/>
      <c r="AO353" s="168" t="s">
        <v>46</v>
      </c>
    </row>
    <row r="354" spans="2:42" ht="12" customHeight="1" thickBot="1" x14ac:dyDescent="0.3">
      <c r="B354" s="885"/>
      <c r="C354" s="886"/>
      <c r="D354" s="886"/>
      <c r="E354" s="886"/>
      <c r="F354" s="886"/>
      <c r="G354" s="887"/>
      <c r="H354" s="892" t="s">
        <v>736</v>
      </c>
      <c r="I354" s="893"/>
      <c r="J354" s="893"/>
      <c r="K354" s="893"/>
      <c r="L354" s="893"/>
      <c r="M354" s="893"/>
      <c r="N354" s="893"/>
      <c r="O354" s="893"/>
      <c r="P354" s="893"/>
      <c r="Q354" s="893"/>
      <c r="R354" s="893"/>
      <c r="S354" s="893"/>
      <c r="T354" s="893"/>
      <c r="U354" s="893"/>
      <c r="V354" s="893"/>
      <c r="W354" s="893"/>
      <c r="X354" s="893"/>
      <c r="Y354" s="893"/>
      <c r="Z354" s="893"/>
      <c r="AA354" s="893"/>
      <c r="AB354" s="893"/>
      <c r="AC354" s="893"/>
      <c r="AD354" s="376"/>
      <c r="AE354" s="773">
        <v>44229</v>
      </c>
      <c r="AF354" s="774"/>
      <c r="AG354" s="774"/>
      <c r="AH354" s="774"/>
      <c r="AI354" s="774"/>
      <c r="AJ354" s="775"/>
      <c r="AK354" s="896" t="s">
        <v>40</v>
      </c>
      <c r="AL354" s="897"/>
      <c r="AM354" s="898"/>
      <c r="AN354" s="23"/>
      <c r="AO354" s="169" t="s">
        <v>47</v>
      </c>
    </row>
    <row r="355" spans="2:42" ht="12" customHeight="1" thickBot="1" x14ac:dyDescent="0.3">
      <c r="B355" s="902" t="s">
        <v>28</v>
      </c>
      <c r="C355" s="903"/>
      <c r="D355" s="903"/>
      <c r="E355" s="903"/>
      <c r="F355" s="903"/>
      <c r="G355" s="904"/>
      <c r="H355" s="894"/>
      <c r="I355" s="895"/>
      <c r="J355" s="895"/>
      <c r="K355" s="895"/>
      <c r="L355" s="895"/>
      <c r="M355" s="895"/>
      <c r="N355" s="895"/>
      <c r="O355" s="895"/>
      <c r="P355" s="895"/>
      <c r="Q355" s="895"/>
      <c r="R355" s="895"/>
      <c r="S355" s="895"/>
      <c r="T355" s="895"/>
      <c r="U355" s="895"/>
      <c r="V355" s="895"/>
      <c r="W355" s="895"/>
      <c r="X355" s="895"/>
      <c r="Y355" s="895"/>
      <c r="Z355" s="895"/>
      <c r="AA355" s="895"/>
      <c r="AB355" s="895"/>
      <c r="AC355" s="895"/>
      <c r="AD355" s="377"/>
      <c r="AE355" s="776"/>
      <c r="AF355" s="777"/>
      <c r="AG355" s="777"/>
      <c r="AH355" s="777"/>
      <c r="AI355" s="777"/>
      <c r="AJ355" s="778"/>
      <c r="AK355" s="899"/>
      <c r="AL355" s="900"/>
      <c r="AM355" s="901"/>
      <c r="AN355" s="141"/>
      <c r="AO355" s="170"/>
    </row>
    <row r="356" spans="2:42" ht="12" customHeight="1" thickBot="1" x14ac:dyDescent="0.3">
      <c r="B356" s="135"/>
      <c r="C356" s="135"/>
      <c r="D356" s="135"/>
      <c r="E356" s="135"/>
      <c r="F356" s="135"/>
      <c r="G356" s="135"/>
      <c r="H356" s="135"/>
      <c r="I356" s="135"/>
      <c r="J356" s="174"/>
      <c r="K356" s="174"/>
      <c r="L356" s="174"/>
      <c r="M356" s="174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  <c r="AL356" s="135"/>
      <c r="AM356" s="135"/>
      <c r="AN356" s="141"/>
      <c r="AO356" s="171"/>
    </row>
    <row r="357" spans="2:42" ht="12" customHeight="1" thickBot="1" x14ac:dyDescent="0.3">
      <c r="B357" s="873" t="s">
        <v>27</v>
      </c>
      <c r="C357" s="874"/>
      <c r="D357" s="874"/>
      <c r="E357" s="875"/>
      <c r="F357" s="848" t="s">
        <v>26</v>
      </c>
      <c r="G357" s="850"/>
      <c r="H357" s="848" t="s">
        <v>44</v>
      </c>
      <c r="I357" s="849"/>
      <c r="J357" s="849"/>
      <c r="K357" s="849"/>
      <c r="L357" s="849"/>
      <c r="M357" s="849"/>
      <c r="N357" s="849"/>
      <c r="O357" s="849"/>
      <c r="P357" s="849"/>
      <c r="Q357" s="849"/>
      <c r="R357" s="849"/>
      <c r="S357" s="850"/>
      <c r="T357" s="848" t="s">
        <v>25</v>
      </c>
      <c r="U357" s="849"/>
      <c r="V357" s="849"/>
      <c r="W357" s="849"/>
      <c r="X357" s="849"/>
      <c r="Y357" s="849"/>
      <c r="Z357" s="849"/>
      <c r="AA357" s="849"/>
      <c r="AB357" s="849"/>
      <c r="AC357" s="849"/>
      <c r="AD357" s="849"/>
      <c r="AE357" s="850"/>
      <c r="AF357" s="879" t="s">
        <v>24</v>
      </c>
      <c r="AG357" s="880"/>
      <c r="AH357" s="881"/>
      <c r="AI357" s="879" t="s">
        <v>24</v>
      </c>
      <c r="AJ357" s="881"/>
      <c r="AK357" s="848" t="s">
        <v>23</v>
      </c>
      <c r="AL357" s="849"/>
      <c r="AM357" s="850"/>
      <c r="AN357" s="141"/>
      <c r="AO357" s="171"/>
    </row>
    <row r="358" spans="2:42" ht="12" customHeight="1" thickBot="1" x14ac:dyDescent="0.3">
      <c r="B358" s="1" t="s">
        <v>13</v>
      </c>
      <c r="C358" s="2" t="s">
        <v>22</v>
      </c>
      <c r="D358" s="3" t="s">
        <v>22</v>
      </c>
      <c r="E358" s="2" t="s">
        <v>21</v>
      </c>
      <c r="F358" s="907" t="s">
        <v>20</v>
      </c>
      <c r="G358" s="908"/>
      <c r="H358" s="876"/>
      <c r="I358" s="877"/>
      <c r="J358" s="877"/>
      <c r="K358" s="877"/>
      <c r="L358" s="877"/>
      <c r="M358" s="877"/>
      <c r="N358" s="877"/>
      <c r="O358" s="877"/>
      <c r="P358" s="877"/>
      <c r="Q358" s="877"/>
      <c r="R358" s="877"/>
      <c r="S358" s="878"/>
      <c r="T358" s="876"/>
      <c r="U358" s="877"/>
      <c r="V358" s="877"/>
      <c r="W358" s="877"/>
      <c r="X358" s="877"/>
      <c r="Y358" s="877"/>
      <c r="Z358" s="877"/>
      <c r="AA358" s="877"/>
      <c r="AB358" s="877"/>
      <c r="AC358" s="877"/>
      <c r="AD358" s="877"/>
      <c r="AE358" s="878"/>
      <c r="AF358" s="876" t="s">
        <v>19</v>
      </c>
      <c r="AG358" s="877"/>
      <c r="AH358" s="878"/>
      <c r="AI358" s="876" t="s">
        <v>18</v>
      </c>
      <c r="AJ358" s="878"/>
      <c r="AK358" s="876" t="s">
        <v>17</v>
      </c>
      <c r="AL358" s="877"/>
      <c r="AM358" s="878"/>
      <c r="AN358" s="141"/>
      <c r="AO358" s="846" t="s">
        <v>130</v>
      </c>
      <c r="AP358" s="846" t="s">
        <v>131</v>
      </c>
    </row>
    <row r="359" spans="2:42" ht="12" customHeight="1" thickBot="1" x14ac:dyDescent="0.3">
      <c r="B359" s="4">
        <v>2021</v>
      </c>
      <c r="C359" s="5" t="s">
        <v>16</v>
      </c>
      <c r="D359" s="5" t="s">
        <v>15</v>
      </c>
      <c r="E359" s="30" t="s">
        <v>14</v>
      </c>
      <c r="F359" s="6" t="s">
        <v>14</v>
      </c>
      <c r="G359" s="7" t="s">
        <v>13</v>
      </c>
      <c r="H359" s="868" t="s">
        <v>34</v>
      </c>
      <c r="I359" s="869"/>
      <c r="J359" s="870" t="s">
        <v>43</v>
      </c>
      <c r="K359" s="871"/>
      <c r="L359" s="870" t="s">
        <v>42</v>
      </c>
      <c r="M359" s="871"/>
      <c r="N359" s="872" t="s">
        <v>33</v>
      </c>
      <c r="O359" s="869"/>
      <c r="P359" s="872" t="s">
        <v>12</v>
      </c>
      <c r="Q359" s="869"/>
      <c r="R359" s="872" t="s">
        <v>11</v>
      </c>
      <c r="S359" s="905"/>
      <c r="T359" s="868" t="s">
        <v>35</v>
      </c>
      <c r="U359" s="906"/>
      <c r="V359" s="906"/>
      <c r="W359" s="905"/>
      <c r="X359" s="868" t="s">
        <v>10</v>
      </c>
      <c r="Y359" s="906"/>
      <c r="Z359" s="906"/>
      <c r="AA359" s="905"/>
      <c r="AB359" s="38" t="s">
        <v>38</v>
      </c>
      <c r="AC359" s="37" t="s">
        <v>36</v>
      </c>
      <c r="AD359" s="373" t="s">
        <v>41</v>
      </c>
      <c r="AE359" s="136" t="s">
        <v>9</v>
      </c>
      <c r="AF359" s="8" t="s">
        <v>37</v>
      </c>
      <c r="AG359" s="9" t="s">
        <v>8</v>
      </c>
      <c r="AH359" s="10" t="s">
        <v>7</v>
      </c>
      <c r="AI359" s="6" t="s">
        <v>8</v>
      </c>
      <c r="AJ359" s="7" t="s">
        <v>7</v>
      </c>
      <c r="AK359" s="6" t="s">
        <v>8</v>
      </c>
      <c r="AL359" s="11" t="s">
        <v>7</v>
      </c>
      <c r="AM359" s="7" t="s">
        <v>6</v>
      </c>
      <c r="AN359" s="141"/>
      <c r="AO359" s="847"/>
      <c r="AP359" s="847"/>
    </row>
    <row r="360" spans="2:42" s="307" customFormat="1" ht="12" customHeight="1" x14ac:dyDescent="0.25">
      <c r="B360" s="294">
        <v>44229</v>
      </c>
      <c r="C360" s="295">
        <v>0.96111111111111114</v>
      </c>
      <c r="D360" s="295">
        <v>2.2222222222222223E-2</v>
      </c>
      <c r="E360" s="296">
        <v>1</v>
      </c>
      <c r="F360" s="296">
        <v>26423</v>
      </c>
      <c r="G360" s="294">
        <v>44229</v>
      </c>
      <c r="H360" s="856" t="s">
        <v>87</v>
      </c>
      <c r="I360" s="857"/>
      <c r="J360" s="858"/>
      <c r="K360" s="859"/>
      <c r="L360" s="858"/>
      <c r="M360" s="859"/>
      <c r="N360" s="856"/>
      <c r="O360" s="857"/>
      <c r="P360" s="860" t="s">
        <v>190</v>
      </c>
      <c r="Q360" s="861"/>
      <c r="R360" s="862" t="s">
        <v>633</v>
      </c>
      <c r="S360" s="863"/>
      <c r="T360" s="864" t="s">
        <v>657</v>
      </c>
      <c r="U360" s="865"/>
      <c r="V360" s="865"/>
      <c r="W360" s="866"/>
      <c r="X360" s="864" t="s">
        <v>657</v>
      </c>
      <c r="Y360" s="865"/>
      <c r="Z360" s="865"/>
      <c r="AA360" s="866"/>
      <c r="AB360" s="297"/>
      <c r="AC360" s="298"/>
      <c r="AD360" s="299">
        <v>60</v>
      </c>
      <c r="AE360" s="262" t="s">
        <v>52</v>
      </c>
      <c r="AF360" s="297"/>
      <c r="AG360" s="152">
        <v>10640</v>
      </c>
      <c r="AH360" s="300">
        <f>+AG360/1000</f>
        <v>10.64</v>
      </c>
      <c r="AI360" s="152">
        <v>10640</v>
      </c>
      <c r="AJ360" s="301">
        <f>+AI360/1000</f>
        <v>10.64</v>
      </c>
      <c r="AK360" s="302">
        <f>+AI360-AG360</f>
        <v>0</v>
      </c>
      <c r="AL360" s="303">
        <f>+AK360/1000</f>
        <v>0</v>
      </c>
      <c r="AM360" s="304">
        <f>+AK360/AG360</f>
        <v>0</v>
      </c>
      <c r="AN360" s="305"/>
      <c r="AO360" s="306">
        <v>76.739999999999995</v>
      </c>
      <c r="AP360" s="306">
        <v>3.44</v>
      </c>
    </row>
    <row r="361" spans="2:42" ht="12" customHeight="1" thickBot="1" x14ac:dyDescent="0.3">
      <c r="B361" s="24"/>
      <c r="C361" s="146"/>
      <c r="D361" s="146"/>
      <c r="E361" s="27"/>
      <c r="F361" s="36"/>
      <c r="G361" s="31"/>
      <c r="H361" s="909"/>
      <c r="I361" s="910"/>
      <c r="J361" s="911"/>
      <c r="K361" s="912"/>
      <c r="L361" s="911"/>
      <c r="M361" s="912"/>
      <c r="N361" s="913"/>
      <c r="O361" s="910"/>
      <c r="P361" s="913"/>
      <c r="Q361" s="910"/>
      <c r="R361" s="914"/>
      <c r="S361" s="915"/>
      <c r="T361" s="916"/>
      <c r="U361" s="917"/>
      <c r="V361" s="917"/>
      <c r="W361" s="915"/>
      <c r="X361" s="29"/>
      <c r="Y361" s="147"/>
      <c r="Z361" s="147"/>
      <c r="AA361" s="28"/>
      <c r="AB361" s="36"/>
      <c r="AC361" s="148"/>
      <c r="AD361" s="147"/>
      <c r="AE361" s="28"/>
      <c r="AF361" s="29"/>
      <c r="AG361" s="149"/>
      <c r="AH361" s="153"/>
      <c r="AI361" s="150"/>
      <c r="AJ361" s="154"/>
      <c r="AK361" s="155"/>
      <c r="AL361" s="156"/>
      <c r="AM361" s="157"/>
    </row>
    <row r="362" spans="2:42" ht="12" customHeight="1" x14ac:dyDescent="0.25">
      <c r="B362" s="151"/>
      <c r="C362" s="151"/>
      <c r="D362" s="151"/>
      <c r="E362" s="151"/>
      <c r="F362" s="151"/>
      <c r="G362" s="151"/>
      <c r="H362" s="151"/>
      <c r="I362" s="151"/>
      <c r="J362" s="174"/>
      <c r="K362" s="174"/>
      <c r="L362" s="174"/>
      <c r="M362" s="174"/>
      <c r="N362" s="151"/>
      <c r="O362" s="151"/>
      <c r="P362" s="135"/>
      <c r="Q362" s="135"/>
      <c r="R362" s="918" t="s">
        <v>5</v>
      </c>
      <c r="S362" s="919"/>
      <c r="T362" s="919"/>
      <c r="U362" s="919"/>
      <c r="V362" s="919"/>
      <c r="W362" s="919"/>
      <c r="X362" s="919"/>
      <c r="Y362" s="919"/>
      <c r="Z362" s="919"/>
      <c r="AA362" s="919"/>
      <c r="AB362" s="919"/>
      <c r="AC362" s="919"/>
      <c r="AD362" s="919"/>
      <c r="AE362" s="919"/>
      <c r="AF362" s="374"/>
      <c r="AG362" s="932" t="s">
        <v>4</v>
      </c>
      <c r="AH362" s="933"/>
      <c r="AI362" s="932" t="s">
        <v>3</v>
      </c>
      <c r="AJ362" s="933"/>
      <c r="AK362" s="932" t="s">
        <v>2</v>
      </c>
      <c r="AL362" s="934"/>
      <c r="AM362" s="935"/>
    </row>
    <row r="363" spans="2:42" x14ac:dyDescent="0.25">
      <c r="B363" s="151"/>
      <c r="C363" s="151"/>
      <c r="D363" s="151"/>
      <c r="E363" s="151"/>
      <c r="F363" s="151"/>
      <c r="G363" s="151"/>
      <c r="H363" s="151"/>
      <c r="I363" s="151"/>
      <c r="J363" s="174"/>
      <c r="K363" s="174"/>
      <c r="L363" s="174"/>
      <c r="M363" s="174"/>
      <c r="N363" s="151"/>
      <c r="O363" s="151"/>
      <c r="P363" s="135"/>
      <c r="Q363" s="135"/>
      <c r="R363" s="930"/>
      <c r="S363" s="931"/>
      <c r="T363" s="931"/>
      <c r="U363" s="931"/>
      <c r="V363" s="931"/>
      <c r="W363" s="931"/>
      <c r="X363" s="931"/>
      <c r="Y363" s="931"/>
      <c r="Z363" s="931"/>
      <c r="AA363" s="931"/>
      <c r="AB363" s="931"/>
      <c r="AC363" s="931"/>
      <c r="AD363" s="931"/>
      <c r="AE363" s="931"/>
      <c r="AF363" s="374"/>
      <c r="AG363" s="936" t="s">
        <v>1</v>
      </c>
      <c r="AH363" s="938">
        <f>+SUM(AH360:AH361)</f>
        <v>10.64</v>
      </c>
      <c r="AI363" s="936" t="s">
        <v>1</v>
      </c>
      <c r="AJ363" s="938">
        <f>+SUM(AJ360:AJ361)</f>
        <v>10.64</v>
      </c>
      <c r="AK363" s="936" t="s">
        <v>1</v>
      </c>
      <c r="AL363" s="940">
        <f>+AJ363-AH363</f>
        <v>0</v>
      </c>
      <c r="AM363" s="851">
        <f>+AL363/AH363</f>
        <v>0</v>
      </c>
    </row>
    <row r="364" spans="2:42" ht="17.25" thickBot="1" x14ac:dyDescent="0.3">
      <c r="B364" s="151"/>
      <c r="C364" s="151"/>
      <c r="D364" s="151"/>
      <c r="E364" s="151"/>
      <c r="F364" s="151"/>
      <c r="G364" s="151"/>
      <c r="H364" s="151"/>
      <c r="I364" s="151"/>
      <c r="J364" s="174"/>
      <c r="K364" s="174"/>
      <c r="L364" s="174"/>
      <c r="M364" s="174"/>
      <c r="N364" s="151"/>
      <c r="O364" s="151"/>
      <c r="P364" s="135"/>
      <c r="Q364" s="135"/>
      <c r="R364" s="921"/>
      <c r="S364" s="922"/>
      <c r="T364" s="922"/>
      <c r="U364" s="922"/>
      <c r="V364" s="922"/>
      <c r="W364" s="922"/>
      <c r="X364" s="922"/>
      <c r="Y364" s="922"/>
      <c r="Z364" s="922"/>
      <c r="AA364" s="922"/>
      <c r="AB364" s="922"/>
      <c r="AC364" s="922"/>
      <c r="AD364" s="922"/>
      <c r="AE364" s="922"/>
      <c r="AF364" s="375"/>
      <c r="AG364" s="937"/>
      <c r="AH364" s="939"/>
      <c r="AI364" s="937"/>
      <c r="AJ364" s="939"/>
      <c r="AK364" s="937"/>
      <c r="AL364" s="941"/>
      <c r="AM364" s="852"/>
    </row>
    <row r="365" spans="2:42" ht="17.25" thickBot="1" x14ac:dyDescent="0.3"/>
    <row r="366" spans="2:42" x14ac:dyDescent="0.25">
      <c r="R366" s="918" t="s">
        <v>0</v>
      </c>
      <c r="S366" s="919"/>
      <c r="T366" s="919"/>
      <c r="U366" s="919"/>
      <c r="V366" s="919"/>
      <c r="W366" s="919"/>
      <c r="X366" s="919"/>
      <c r="Y366" s="919"/>
      <c r="Z366" s="919"/>
      <c r="AA366" s="919"/>
      <c r="AB366" s="919"/>
      <c r="AC366" s="919"/>
      <c r="AD366" s="919"/>
      <c r="AE366" s="920"/>
      <c r="AF366" s="18"/>
      <c r="AG366" s="924">
        <f>+AH363+AG350</f>
        <v>265.52300000000002</v>
      </c>
      <c r="AH366" s="925"/>
      <c r="AI366" s="924">
        <f>+AJ363+AI350</f>
        <v>264.92500000000007</v>
      </c>
      <c r="AJ366" s="925"/>
      <c r="AK366" s="928">
        <f>+AI366-AG366</f>
        <v>-0.59799999999995634</v>
      </c>
      <c r="AL366" s="925"/>
      <c r="AM366" s="945">
        <f>+AK366/AG366</f>
        <v>-2.2521589466824202E-3</v>
      </c>
    </row>
    <row r="367" spans="2:42" ht="17.25" thickBot="1" x14ac:dyDescent="0.3">
      <c r="R367" s="921"/>
      <c r="S367" s="922"/>
      <c r="T367" s="922"/>
      <c r="U367" s="922"/>
      <c r="V367" s="922"/>
      <c r="W367" s="922"/>
      <c r="X367" s="922"/>
      <c r="Y367" s="922"/>
      <c r="Z367" s="922"/>
      <c r="AA367" s="922"/>
      <c r="AB367" s="922"/>
      <c r="AC367" s="922"/>
      <c r="AD367" s="922"/>
      <c r="AE367" s="923"/>
      <c r="AF367" s="19"/>
      <c r="AG367" s="926"/>
      <c r="AH367" s="927"/>
      <c r="AI367" s="926"/>
      <c r="AJ367" s="927"/>
      <c r="AK367" s="929"/>
      <c r="AL367" s="927"/>
      <c r="AM367" s="946"/>
    </row>
    <row r="368" spans="2:42" ht="17.25" thickBot="1" x14ac:dyDescent="0.3"/>
    <row r="369" spans="2:42" ht="12" customHeight="1" x14ac:dyDescent="0.25">
      <c r="B369" s="882" t="s">
        <v>31</v>
      </c>
      <c r="C369" s="883"/>
      <c r="D369" s="883"/>
      <c r="E369" s="883"/>
      <c r="F369" s="883"/>
      <c r="G369" s="884"/>
      <c r="H369" s="888" t="s">
        <v>30</v>
      </c>
      <c r="I369" s="765"/>
      <c r="J369" s="765"/>
      <c r="K369" s="765"/>
      <c r="L369" s="765"/>
      <c r="M369" s="765"/>
      <c r="N369" s="765"/>
      <c r="O369" s="765"/>
      <c r="P369" s="765"/>
      <c r="Q369" s="765"/>
      <c r="R369" s="765"/>
      <c r="S369" s="765"/>
      <c r="T369" s="765"/>
      <c r="U369" s="765"/>
      <c r="V369" s="765"/>
      <c r="W369" s="765"/>
      <c r="X369" s="765"/>
      <c r="Y369" s="765"/>
      <c r="Z369" s="765"/>
      <c r="AA369" s="765"/>
      <c r="AB369" s="765"/>
      <c r="AC369" s="765"/>
      <c r="AD369" s="371"/>
      <c r="AE369" s="764" t="s">
        <v>29</v>
      </c>
      <c r="AF369" s="765"/>
      <c r="AG369" s="765"/>
      <c r="AH369" s="765"/>
      <c r="AI369" s="765"/>
      <c r="AJ369" s="766"/>
      <c r="AK369" s="889" t="s">
        <v>39</v>
      </c>
      <c r="AL369" s="890"/>
      <c r="AM369" s="891"/>
      <c r="AN369" s="22"/>
      <c r="AO369" s="168" t="s">
        <v>46</v>
      </c>
    </row>
    <row r="370" spans="2:42" ht="12" customHeight="1" thickBot="1" x14ac:dyDescent="0.3">
      <c r="B370" s="885"/>
      <c r="C370" s="886"/>
      <c r="D370" s="886"/>
      <c r="E370" s="886"/>
      <c r="F370" s="886"/>
      <c r="G370" s="887"/>
      <c r="H370" s="892" t="s">
        <v>736</v>
      </c>
      <c r="I370" s="893"/>
      <c r="J370" s="893"/>
      <c r="K370" s="893"/>
      <c r="L370" s="893"/>
      <c r="M370" s="893"/>
      <c r="N370" s="893"/>
      <c r="O370" s="893"/>
      <c r="P370" s="893"/>
      <c r="Q370" s="893"/>
      <c r="R370" s="893"/>
      <c r="S370" s="893"/>
      <c r="T370" s="893"/>
      <c r="U370" s="893"/>
      <c r="V370" s="893"/>
      <c r="W370" s="893"/>
      <c r="X370" s="893"/>
      <c r="Y370" s="893"/>
      <c r="Z370" s="893"/>
      <c r="AA370" s="893"/>
      <c r="AB370" s="893"/>
      <c r="AC370" s="893"/>
      <c r="AD370" s="376"/>
      <c r="AE370" s="773">
        <v>44230</v>
      </c>
      <c r="AF370" s="774"/>
      <c r="AG370" s="774"/>
      <c r="AH370" s="774"/>
      <c r="AI370" s="774"/>
      <c r="AJ370" s="775"/>
      <c r="AK370" s="896" t="s">
        <v>40</v>
      </c>
      <c r="AL370" s="897"/>
      <c r="AM370" s="898"/>
      <c r="AN370" s="23"/>
      <c r="AO370" s="169" t="s">
        <v>47</v>
      </c>
    </row>
    <row r="371" spans="2:42" ht="12" customHeight="1" thickBot="1" x14ac:dyDescent="0.3">
      <c r="B371" s="902" t="s">
        <v>28</v>
      </c>
      <c r="C371" s="903"/>
      <c r="D371" s="903"/>
      <c r="E371" s="903"/>
      <c r="F371" s="903"/>
      <c r="G371" s="904"/>
      <c r="H371" s="894"/>
      <c r="I371" s="895"/>
      <c r="J371" s="895"/>
      <c r="K371" s="895"/>
      <c r="L371" s="895"/>
      <c r="M371" s="895"/>
      <c r="N371" s="895"/>
      <c r="O371" s="895"/>
      <c r="P371" s="895"/>
      <c r="Q371" s="895"/>
      <c r="R371" s="895"/>
      <c r="S371" s="895"/>
      <c r="T371" s="895"/>
      <c r="U371" s="895"/>
      <c r="V371" s="895"/>
      <c r="W371" s="895"/>
      <c r="X371" s="895"/>
      <c r="Y371" s="895"/>
      <c r="Z371" s="895"/>
      <c r="AA371" s="895"/>
      <c r="AB371" s="895"/>
      <c r="AC371" s="895"/>
      <c r="AD371" s="377"/>
      <c r="AE371" s="776"/>
      <c r="AF371" s="777"/>
      <c r="AG371" s="777"/>
      <c r="AH371" s="777"/>
      <c r="AI371" s="777"/>
      <c r="AJ371" s="778"/>
      <c r="AK371" s="899"/>
      <c r="AL371" s="900"/>
      <c r="AM371" s="901"/>
      <c r="AN371" s="141"/>
      <c r="AO371" s="170"/>
    </row>
    <row r="372" spans="2:42" ht="12" customHeight="1" thickBot="1" x14ac:dyDescent="0.3">
      <c r="B372" s="135"/>
      <c r="C372" s="135"/>
      <c r="D372" s="135"/>
      <c r="E372" s="135"/>
      <c r="F372" s="135"/>
      <c r="G372" s="135"/>
      <c r="H372" s="135"/>
      <c r="I372" s="135"/>
      <c r="J372" s="174"/>
      <c r="K372" s="174"/>
      <c r="L372" s="174"/>
      <c r="M372" s="174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5"/>
      <c r="AL372" s="135"/>
      <c r="AM372" s="135"/>
      <c r="AN372" s="141"/>
      <c r="AO372" s="171"/>
    </row>
    <row r="373" spans="2:42" ht="12" customHeight="1" thickBot="1" x14ac:dyDescent="0.3">
      <c r="B373" s="873" t="s">
        <v>27</v>
      </c>
      <c r="C373" s="874"/>
      <c r="D373" s="874"/>
      <c r="E373" s="875"/>
      <c r="F373" s="848" t="s">
        <v>26</v>
      </c>
      <c r="G373" s="850"/>
      <c r="H373" s="848" t="s">
        <v>44</v>
      </c>
      <c r="I373" s="849"/>
      <c r="J373" s="849"/>
      <c r="K373" s="849"/>
      <c r="L373" s="849"/>
      <c r="M373" s="849"/>
      <c r="N373" s="849"/>
      <c r="O373" s="849"/>
      <c r="P373" s="849"/>
      <c r="Q373" s="849"/>
      <c r="R373" s="849"/>
      <c r="S373" s="850"/>
      <c r="T373" s="848" t="s">
        <v>25</v>
      </c>
      <c r="U373" s="849"/>
      <c r="V373" s="849"/>
      <c r="W373" s="849"/>
      <c r="X373" s="849"/>
      <c r="Y373" s="849"/>
      <c r="Z373" s="849"/>
      <c r="AA373" s="849"/>
      <c r="AB373" s="849"/>
      <c r="AC373" s="849"/>
      <c r="AD373" s="849"/>
      <c r="AE373" s="850"/>
      <c r="AF373" s="879" t="s">
        <v>24</v>
      </c>
      <c r="AG373" s="880"/>
      <c r="AH373" s="881"/>
      <c r="AI373" s="879" t="s">
        <v>24</v>
      </c>
      <c r="AJ373" s="881"/>
      <c r="AK373" s="848" t="s">
        <v>23</v>
      </c>
      <c r="AL373" s="849"/>
      <c r="AM373" s="850"/>
      <c r="AN373" s="141"/>
      <c r="AO373" s="171"/>
    </row>
    <row r="374" spans="2:42" ht="12" customHeight="1" thickBot="1" x14ac:dyDescent="0.3">
      <c r="B374" s="1" t="s">
        <v>13</v>
      </c>
      <c r="C374" s="2" t="s">
        <v>22</v>
      </c>
      <c r="D374" s="3" t="s">
        <v>22</v>
      </c>
      <c r="E374" s="2" t="s">
        <v>21</v>
      </c>
      <c r="F374" s="907" t="s">
        <v>20</v>
      </c>
      <c r="G374" s="908"/>
      <c r="H374" s="876"/>
      <c r="I374" s="877"/>
      <c r="J374" s="877"/>
      <c r="K374" s="877"/>
      <c r="L374" s="877"/>
      <c r="M374" s="877"/>
      <c r="N374" s="877"/>
      <c r="O374" s="877"/>
      <c r="P374" s="877"/>
      <c r="Q374" s="877"/>
      <c r="R374" s="877"/>
      <c r="S374" s="878"/>
      <c r="T374" s="876"/>
      <c r="U374" s="877"/>
      <c r="V374" s="877"/>
      <c r="W374" s="877"/>
      <c r="X374" s="877"/>
      <c r="Y374" s="877"/>
      <c r="Z374" s="877"/>
      <c r="AA374" s="877"/>
      <c r="AB374" s="877"/>
      <c r="AC374" s="877"/>
      <c r="AD374" s="877"/>
      <c r="AE374" s="878"/>
      <c r="AF374" s="876" t="s">
        <v>19</v>
      </c>
      <c r="AG374" s="877"/>
      <c r="AH374" s="878"/>
      <c r="AI374" s="876" t="s">
        <v>18</v>
      </c>
      <c r="AJ374" s="878"/>
      <c r="AK374" s="876" t="s">
        <v>17</v>
      </c>
      <c r="AL374" s="877"/>
      <c r="AM374" s="878"/>
      <c r="AN374" s="141"/>
      <c r="AO374" s="846" t="s">
        <v>130</v>
      </c>
      <c r="AP374" s="846" t="s">
        <v>131</v>
      </c>
    </row>
    <row r="375" spans="2:42" ht="12" customHeight="1" thickBot="1" x14ac:dyDescent="0.3">
      <c r="B375" s="4">
        <v>2021</v>
      </c>
      <c r="C375" s="5" t="s">
        <v>16</v>
      </c>
      <c r="D375" s="5" t="s">
        <v>15</v>
      </c>
      <c r="E375" s="30" t="s">
        <v>14</v>
      </c>
      <c r="F375" s="6" t="s">
        <v>14</v>
      </c>
      <c r="G375" s="7" t="s">
        <v>13</v>
      </c>
      <c r="H375" s="868" t="s">
        <v>34</v>
      </c>
      <c r="I375" s="869"/>
      <c r="J375" s="870" t="s">
        <v>43</v>
      </c>
      <c r="K375" s="871"/>
      <c r="L375" s="870" t="s">
        <v>42</v>
      </c>
      <c r="M375" s="871"/>
      <c r="N375" s="872" t="s">
        <v>33</v>
      </c>
      <c r="O375" s="869"/>
      <c r="P375" s="872" t="s">
        <v>12</v>
      </c>
      <c r="Q375" s="869"/>
      <c r="R375" s="872" t="s">
        <v>11</v>
      </c>
      <c r="S375" s="905"/>
      <c r="T375" s="868" t="s">
        <v>35</v>
      </c>
      <c r="U375" s="906"/>
      <c r="V375" s="906"/>
      <c r="W375" s="905"/>
      <c r="X375" s="868" t="s">
        <v>10</v>
      </c>
      <c r="Y375" s="906"/>
      <c r="Z375" s="906"/>
      <c r="AA375" s="905"/>
      <c r="AB375" s="38" t="s">
        <v>38</v>
      </c>
      <c r="AC375" s="37" t="s">
        <v>36</v>
      </c>
      <c r="AD375" s="373" t="s">
        <v>41</v>
      </c>
      <c r="AE375" s="136" t="s">
        <v>9</v>
      </c>
      <c r="AF375" s="8" t="s">
        <v>37</v>
      </c>
      <c r="AG375" s="9" t="s">
        <v>8</v>
      </c>
      <c r="AH375" s="10" t="s">
        <v>7</v>
      </c>
      <c r="AI375" s="6" t="s">
        <v>8</v>
      </c>
      <c r="AJ375" s="7" t="s">
        <v>7</v>
      </c>
      <c r="AK375" s="6" t="s">
        <v>8</v>
      </c>
      <c r="AL375" s="11" t="s">
        <v>7</v>
      </c>
      <c r="AM375" s="7" t="s">
        <v>6</v>
      </c>
      <c r="AN375" s="141"/>
      <c r="AO375" s="847"/>
      <c r="AP375" s="847"/>
    </row>
    <row r="376" spans="2:42" s="307" customFormat="1" ht="12" customHeight="1" x14ac:dyDescent="0.25">
      <c r="B376" s="294">
        <v>44230</v>
      </c>
      <c r="C376" s="295">
        <v>0.88124999999999998</v>
      </c>
      <c r="D376" s="295">
        <v>5.5555555555555558E-3</v>
      </c>
      <c r="E376" s="296">
        <v>5</v>
      </c>
      <c r="F376" s="296">
        <v>13787</v>
      </c>
      <c r="G376" s="294">
        <v>44224</v>
      </c>
      <c r="H376" s="856" t="s">
        <v>429</v>
      </c>
      <c r="I376" s="857"/>
      <c r="J376" s="858"/>
      <c r="K376" s="859"/>
      <c r="L376" s="858"/>
      <c r="M376" s="859"/>
      <c r="N376" s="856"/>
      <c r="O376" s="857"/>
      <c r="P376" s="860" t="s">
        <v>398</v>
      </c>
      <c r="Q376" s="861"/>
      <c r="R376" s="862" t="s">
        <v>399</v>
      </c>
      <c r="S376" s="867"/>
      <c r="T376" s="942" t="s">
        <v>580</v>
      </c>
      <c r="U376" s="943"/>
      <c r="V376" s="943"/>
      <c r="W376" s="944"/>
      <c r="X376" s="942" t="s">
        <v>580</v>
      </c>
      <c r="Y376" s="943"/>
      <c r="Z376" s="943"/>
      <c r="AA376" s="944"/>
      <c r="AB376" s="297"/>
      <c r="AC376" s="298"/>
      <c r="AD376" s="378">
        <v>46</v>
      </c>
      <c r="AE376" s="261" t="s">
        <v>32</v>
      </c>
      <c r="AF376" s="297"/>
      <c r="AG376" s="152">
        <v>8681</v>
      </c>
      <c r="AH376" s="328">
        <f t="shared" ref="AH376:AH377" si="25">+AG376/1000</f>
        <v>8.6809999999999992</v>
      </c>
      <c r="AI376" s="836">
        <v>11260</v>
      </c>
      <c r="AJ376" s="838">
        <f>+AI376/1000</f>
        <v>11.26</v>
      </c>
      <c r="AK376" s="840">
        <f>+AI376-AG377-AG376</f>
        <v>78</v>
      </c>
      <c r="AL376" s="842">
        <f>+AK376/1000</f>
        <v>7.8E-2</v>
      </c>
      <c r="AM376" s="844">
        <f>+AK376/SUM(AG376:AG377)</f>
        <v>6.9754963333929533E-3</v>
      </c>
      <c r="AO376" s="306">
        <v>75.03</v>
      </c>
      <c r="AP376" s="306">
        <v>2.54</v>
      </c>
    </row>
    <row r="377" spans="2:42" s="307" customFormat="1" ht="12" customHeight="1" x14ac:dyDescent="0.25">
      <c r="B377" s="294">
        <v>44230</v>
      </c>
      <c r="C377" s="295">
        <v>0.88124999999999998</v>
      </c>
      <c r="D377" s="295">
        <v>5.5555555555555558E-3</v>
      </c>
      <c r="E377" s="296">
        <v>5</v>
      </c>
      <c r="F377" s="296">
        <v>13788</v>
      </c>
      <c r="G377" s="294">
        <v>44224</v>
      </c>
      <c r="H377" s="856" t="s">
        <v>429</v>
      </c>
      <c r="I377" s="857"/>
      <c r="J377" s="858"/>
      <c r="K377" s="859"/>
      <c r="L377" s="858"/>
      <c r="M377" s="859"/>
      <c r="N377" s="856"/>
      <c r="O377" s="857"/>
      <c r="P377" s="860" t="s">
        <v>398</v>
      </c>
      <c r="Q377" s="861"/>
      <c r="R377" s="862" t="s">
        <v>399</v>
      </c>
      <c r="S377" s="867"/>
      <c r="T377" s="864" t="s">
        <v>544</v>
      </c>
      <c r="U377" s="865"/>
      <c r="V377" s="865"/>
      <c r="W377" s="866"/>
      <c r="X377" s="864" t="s">
        <v>544</v>
      </c>
      <c r="Y377" s="865"/>
      <c r="Z377" s="865"/>
      <c r="AA377" s="866"/>
      <c r="AB377" s="297"/>
      <c r="AC377" s="298"/>
      <c r="AD377" s="378">
        <v>39</v>
      </c>
      <c r="AE377" s="261" t="s">
        <v>32</v>
      </c>
      <c r="AF377" s="297"/>
      <c r="AG377" s="152">
        <v>2501</v>
      </c>
      <c r="AH377" s="328">
        <f t="shared" si="25"/>
        <v>2.5009999999999999</v>
      </c>
      <c r="AI377" s="837"/>
      <c r="AJ377" s="839"/>
      <c r="AK377" s="841"/>
      <c r="AL377" s="843"/>
      <c r="AM377" s="845"/>
      <c r="AO377" s="306">
        <v>70.87</v>
      </c>
      <c r="AP377" s="306">
        <v>3.24</v>
      </c>
    </row>
    <row r="378" spans="2:42" s="307" customFormat="1" ht="12" customHeight="1" x14ac:dyDescent="0.25">
      <c r="B378" s="294">
        <v>44230</v>
      </c>
      <c r="C378" s="295">
        <v>0.91041666666666676</v>
      </c>
      <c r="D378" s="295">
        <v>0.18263888888888891</v>
      </c>
      <c r="E378" s="296">
        <v>5</v>
      </c>
      <c r="F378" s="296">
        <v>26428</v>
      </c>
      <c r="G378" s="294">
        <v>44229</v>
      </c>
      <c r="H378" s="856" t="s">
        <v>87</v>
      </c>
      <c r="I378" s="857"/>
      <c r="J378" s="858"/>
      <c r="K378" s="859"/>
      <c r="L378" s="858"/>
      <c r="M378" s="859"/>
      <c r="N378" s="856"/>
      <c r="O378" s="857"/>
      <c r="P378" s="860" t="s">
        <v>190</v>
      </c>
      <c r="Q378" s="861"/>
      <c r="R378" s="862" t="s">
        <v>633</v>
      </c>
      <c r="S378" s="863"/>
      <c r="T378" s="864" t="s">
        <v>673</v>
      </c>
      <c r="U378" s="865"/>
      <c r="V378" s="865"/>
      <c r="W378" s="866"/>
      <c r="X378" s="864" t="s">
        <v>673</v>
      </c>
      <c r="Y378" s="865"/>
      <c r="Z378" s="865"/>
      <c r="AA378" s="866"/>
      <c r="AB378" s="297"/>
      <c r="AC378" s="298"/>
      <c r="AD378" s="299">
        <v>56</v>
      </c>
      <c r="AE378" s="262" t="s">
        <v>52</v>
      </c>
      <c r="AF378" s="297"/>
      <c r="AG378" s="152">
        <v>9265</v>
      </c>
      <c r="AH378" s="300">
        <f>+AG378/1000</f>
        <v>9.2650000000000006</v>
      </c>
      <c r="AI378" s="152">
        <v>9265</v>
      </c>
      <c r="AJ378" s="301">
        <f>+AI378/1000</f>
        <v>9.2650000000000006</v>
      </c>
      <c r="AK378" s="302">
        <f>+AI378-AG378</f>
        <v>0</v>
      </c>
      <c r="AL378" s="303">
        <f>+AK378/1000</f>
        <v>0</v>
      </c>
      <c r="AM378" s="304">
        <f>+AK378/AG378</f>
        <v>0</v>
      </c>
      <c r="AN378" s="305"/>
      <c r="AO378" s="306">
        <v>76.900000000000006</v>
      </c>
      <c r="AP378" s="306">
        <v>3.4</v>
      </c>
    </row>
    <row r="379" spans="2:42" ht="12" customHeight="1" thickBot="1" x14ac:dyDescent="0.3">
      <c r="B379" s="24"/>
      <c r="C379" s="146"/>
      <c r="D379" s="146"/>
      <c r="E379" s="27"/>
      <c r="F379" s="36"/>
      <c r="G379" s="31"/>
      <c r="H379" s="909"/>
      <c r="I379" s="910"/>
      <c r="J379" s="911"/>
      <c r="K379" s="912"/>
      <c r="L379" s="911"/>
      <c r="M379" s="912"/>
      <c r="N379" s="913"/>
      <c r="O379" s="910"/>
      <c r="P379" s="913"/>
      <c r="Q379" s="910"/>
      <c r="R379" s="914"/>
      <c r="S379" s="915"/>
      <c r="T379" s="916"/>
      <c r="U379" s="917"/>
      <c r="V379" s="917"/>
      <c r="W379" s="915"/>
      <c r="X379" s="29"/>
      <c r="Y379" s="147"/>
      <c r="Z379" s="147"/>
      <c r="AA379" s="28"/>
      <c r="AB379" s="36"/>
      <c r="AC379" s="148"/>
      <c r="AD379" s="147"/>
      <c r="AE379" s="28"/>
      <c r="AF379" s="29"/>
      <c r="AG379" s="149"/>
      <c r="AH379" s="153"/>
      <c r="AI379" s="150"/>
      <c r="AJ379" s="154"/>
      <c r="AK379" s="155"/>
      <c r="AL379" s="156"/>
      <c r="AM379" s="157"/>
    </row>
    <row r="380" spans="2:42" ht="12" customHeight="1" x14ac:dyDescent="0.25">
      <c r="B380" s="151"/>
      <c r="C380" s="151"/>
      <c r="D380" s="151"/>
      <c r="E380" s="151"/>
      <c r="F380" s="151"/>
      <c r="G380" s="151"/>
      <c r="H380" s="151"/>
      <c r="I380" s="151"/>
      <c r="J380" s="174"/>
      <c r="K380" s="174"/>
      <c r="L380" s="174"/>
      <c r="M380" s="174"/>
      <c r="N380" s="151"/>
      <c r="O380" s="151"/>
      <c r="P380" s="135"/>
      <c r="Q380" s="135"/>
      <c r="R380" s="918" t="s">
        <v>5</v>
      </c>
      <c r="S380" s="919"/>
      <c r="T380" s="919"/>
      <c r="U380" s="919"/>
      <c r="V380" s="919"/>
      <c r="W380" s="919"/>
      <c r="X380" s="919"/>
      <c r="Y380" s="919"/>
      <c r="Z380" s="919"/>
      <c r="AA380" s="919"/>
      <c r="AB380" s="919"/>
      <c r="AC380" s="919"/>
      <c r="AD380" s="919"/>
      <c r="AE380" s="919"/>
      <c r="AF380" s="374"/>
      <c r="AG380" s="932" t="s">
        <v>4</v>
      </c>
      <c r="AH380" s="933"/>
      <c r="AI380" s="932" t="s">
        <v>3</v>
      </c>
      <c r="AJ380" s="933"/>
      <c r="AK380" s="932" t="s">
        <v>2</v>
      </c>
      <c r="AL380" s="934"/>
      <c r="AM380" s="935"/>
    </row>
    <row r="381" spans="2:42" x14ac:dyDescent="0.25">
      <c r="B381" s="151"/>
      <c r="C381" s="151"/>
      <c r="D381" s="151"/>
      <c r="E381" s="151"/>
      <c r="F381" s="151"/>
      <c r="G381" s="151"/>
      <c r="H381" s="151"/>
      <c r="I381" s="151"/>
      <c r="J381" s="174"/>
      <c r="K381" s="174"/>
      <c r="L381" s="174"/>
      <c r="M381" s="174"/>
      <c r="N381" s="151"/>
      <c r="O381" s="151"/>
      <c r="P381" s="135"/>
      <c r="Q381" s="135"/>
      <c r="R381" s="930"/>
      <c r="S381" s="931"/>
      <c r="T381" s="931"/>
      <c r="U381" s="931"/>
      <c r="V381" s="931"/>
      <c r="W381" s="931"/>
      <c r="X381" s="931"/>
      <c r="Y381" s="931"/>
      <c r="Z381" s="931"/>
      <c r="AA381" s="931"/>
      <c r="AB381" s="931"/>
      <c r="AC381" s="931"/>
      <c r="AD381" s="931"/>
      <c r="AE381" s="931"/>
      <c r="AF381" s="374"/>
      <c r="AG381" s="936" t="s">
        <v>1</v>
      </c>
      <c r="AH381" s="938">
        <f>+SUM(AH376:AH379)</f>
        <v>20.446999999999999</v>
      </c>
      <c r="AI381" s="936" t="s">
        <v>1</v>
      </c>
      <c r="AJ381" s="938">
        <f>+SUM(AJ376:AJ379)</f>
        <v>20.524999999999999</v>
      </c>
      <c r="AK381" s="936" t="s">
        <v>1</v>
      </c>
      <c r="AL381" s="940">
        <f>+AJ381-AH381</f>
        <v>7.7999999999999403E-2</v>
      </c>
      <c r="AM381" s="851">
        <f>+AL381/AH381</f>
        <v>3.8147405487357266E-3</v>
      </c>
    </row>
    <row r="382" spans="2:42" ht="17.25" thickBot="1" x14ac:dyDescent="0.3">
      <c r="B382" s="151"/>
      <c r="C382" s="151"/>
      <c r="D382" s="151"/>
      <c r="E382" s="151"/>
      <c r="F382" s="151"/>
      <c r="G382" s="151"/>
      <c r="H382" s="151"/>
      <c r="I382" s="151"/>
      <c r="J382" s="174"/>
      <c r="K382" s="174"/>
      <c r="L382" s="174"/>
      <c r="M382" s="174"/>
      <c r="N382" s="151"/>
      <c r="O382" s="151"/>
      <c r="P382" s="135"/>
      <c r="Q382" s="135"/>
      <c r="R382" s="921"/>
      <c r="S382" s="922"/>
      <c r="T382" s="922"/>
      <c r="U382" s="922"/>
      <c r="V382" s="922"/>
      <c r="W382" s="922"/>
      <c r="X382" s="922"/>
      <c r="Y382" s="922"/>
      <c r="Z382" s="922"/>
      <c r="AA382" s="922"/>
      <c r="AB382" s="922"/>
      <c r="AC382" s="922"/>
      <c r="AD382" s="922"/>
      <c r="AE382" s="922"/>
      <c r="AF382" s="375"/>
      <c r="AG382" s="937"/>
      <c r="AH382" s="939"/>
      <c r="AI382" s="937"/>
      <c r="AJ382" s="939"/>
      <c r="AK382" s="937"/>
      <c r="AL382" s="941"/>
      <c r="AM382" s="852"/>
    </row>
    <row r="383" spans="2:42" ht="17.25" thickBot="1" x14ac:dyDescent="0.3"/>
    <row r="384" spans="2:42" x14ac:dyDescent="0.25">
      <c r="R384" s="918" t="s">
        <v>0</v>
      </c>
      <c r="S384" s="919"/>
      <c r="T384" s="919"/>
      <c r="U384" s="919"/>
      <c r="V384" s="919"/>
      <c r="W384" s="919"/>
      <c r="X384" s="919"/>
      <c r="Y384" s="919"/>
      <c r="Z384" s="919"/>
      <c r="AA384" s="919"/>
      <c r="AB384" s="919"/>
      <c r="AC384" s="919"/>
      <c r="AD384" s="919"/>
      <c r="AE384" s="920"/>
      <c r="AF384" s="18"/>
      <c r="AG384" s="924">
        <f>+AH381+AG366</f>
        <v>285.97000000000003</v>
      </c>
      <c r="AH384" s="925"/>
      <c r="AI384" s="924">
        <f>+AJ381+AI366</f>
        <v>285.45000000000005</v>
      </c>
      <c r="AJ384" s="925"/>
      <c r="AK384" s="928">
        <f>+AI384-AG384</f>
        <v>-0.51999999999998181</v>
      </c>
      <c r="AL384" s="925"/>
      <c r="AM384" s="945">
        <f>+AK384/AG384</f>
        <v>-1.8183725565618133E-3</v>
      </c>
    </row>
    <row r="385" spans="2:42" ht="17.25" thickBot="1" x14ac:dyDescent="0.3">
      <c r="R385" s="921"/>
      <c r="S385" s="922"/>
      <c r="T385" s="922"/>
      <c r="U385" s="922"/>
      <c r="V385" s="922"/>
      <c r="W385" s="922"/>
      <c r="X385" s="922"/>
      <c r="Y385" s="922"/>
      <c r="Z385" s="922"/>
      <c r="AA385" s="922"/>
      <c r="AB385" s="922"/>
      <c r="AC385" s="922"/>
      <c r="AD385" s="922"/>
      <c r="AE385" s="923"/>
      <c r="AF385" s="19"/>
      <c r="AG385" s="926"/>
      <c r="AH385" s="927"/>
      <c r="AI385" s="926"/>
      <c r="AJ385" s="927"/>
      <c r="AK385" s="929"/>
      <c r="AL385" s="927"/>
      <c r="AM385" s="946"/>
    </row>
    <row r="386" spans="2:42" ht="17.25" thickBot="1" x14ac:dyDescent="0.3"/>
    <row r="387" spans="2:42" ht="12" customHeight="1" x14ac:dyDescent="0.25">
      <c r="B387" s="882" t="s">
        <v>31</v>
      </c>
      <c r="C387" s="883"/>
      <c r="D387" s="883"/>
      <c r="E387" s="883"/>
      <c r="F387" s="883"/>
      <c r="G387" s="884"/>
      <c r="H387" s="888" t="s">
        <v>30</v>
      </c>
      <c r="I387" s="765"/>
      <c r="J387" s="765"/>
      <c r="K387" s="765"/>
      <c r="L387" s="765"/>
      <c r="M387" s="765"/>
      <c r="N387" s="765"/>
      <c r="O387" s="765"/>
      <c r="P387" s="765"/>
      <c r="Q387" s="765"/>
      <c r="R387" s="765"/>
      <c r="S387" s="765"/>
      <c r="T387" s="765"/>
      <c r="U387" s="765"/>
      <c r="V387" s="765"/>
      <c r="W387" s="765"/>
      <c r="X387" s="765"/>
      <c r="Y387" s="765"/>
      <c r="Z387" s="765"/>
      <c r="AA387" s="765"/>
      <c r="AB387" s="765"/>
      <c r="AC387" s="765"/>
      <c r="AD387" s="371"/>
      <c r="AE387" s="764" t="s">
        <v>29</v>
      </c>
      <c r="AF387" s="765"/>
      <c r="AG387" s="765"/>
      <c r="AH387" s="765"/>
      <c r="AI387" s="765"/>
      <c r="AJ387" s="766"/>
      <c r="AK387" s="889" t="s">
        <v>39</v>
      </c>
      <c r="AL387" s="890"/>
      <c r="AM387" s="891"/>
      <c r="AN387" s="22"/>
      <c r="AO387" s="168" t="s">
        <v>46</v>
      </c>
    </row>
    <row r="388" spans="2:42" ht="12" customHeight="1" thickBot="1" x14ac:dyDescent="0.3">
      <c r="B388" s="885"/>
      <c r="C388" s="886"/>
      <c r="D388" s="886"/>
      <c r="E388" s="886"/>
      <c r="F388" s="886"/>
      <c r="G388" s="887"/>
      <c r="H388" s="892" t="s">
        <v>736</v>
      </c>
      <c r="I388" s="893"/>
      <c r="J388" s="893"/>
      <c r="K388" s="893"/>
      <c r="L388" s="893"/>
      <c r="M388" s="893"/>
      <c r="N388" s="893"/>
      <c r="O388" s="893"/>
      <c r="P388" s="893"/>
      <c r="Q388" s="893"/>
      <c r="R388" s="893"/>
      <c r="S388" s="893"/>
      <c r="T388" s="893"/>
      <c r="U388" s="893"/>
      <c r="V388" s="893"/>
      <c r="W388" s="893"/>
      <c r="X388" s="893"/>
      <c r="Y388" s="893"/>
      <c r="Z388" s="893"/>
      <c r="AA388" s="893"/>
      <c r="AB388" s="893"/>
      <c r="AC388" s="893"/>
      <c r="AD388" s="376"/>
      <c r="AE388" s="773">
        <v>44231</v>
      </c>
      <c r="AF388" s="774"/>
      <c r="AG388" s="774"/>
      <c r="AH388" s="774"/>
      <c r="AI388" s="774"/>
      <c r="AJ388" s="775"/>
      <c r="AK388" s="896" t="s">
        <v>40</v>
      </c>
      <c r="AL388" s="897"/>
      <c r="AM388" s="898"/>
      <c r="AN388" s="23"/>
      <c r="AO388" s="169" t="s">
        <v>47</v>
      </c>
    </row>
    <row r="389" spans="2:42" ht="12" customHeight="1" thickBot="1" x14ac:dyDescent="0.3">
      <c r="B389" s="902" t="s">
        <v>28</v>
      </c>
      <c r="C389" s="903"/>
      <c r="D389" s="903"/>
      <c r="E389" s="903"/>
      <c r="F389" s="903"/>
      <c r="G389" s="904"/>
      <c r="H389" s="894"/>
      <c r="I389" s="895"/>
      <c r="J389" s="895"/>
      <c r="K389" s="895"/>
      <c r="L389" s="895"/>
      <c r="M389" s="895"/>
      <c r="N389" s="895"/>
      <c r="O389" s="895"/>
      <c r="P389" s="895"/>
      <c r="Q389" s="895"/>
      <c r="R389" s="895"/>
      <c r="S389" s="895"/>
      <c r="T389" s="895"/>
      <c r="U389" s="895"/>
      <c r="V389" s="895"/>
      <c r="W389" s="895"/>
      <c r="X389" s="895"/>
      <c r="Y389" s="895"/>
      <c r="Z389" s="895"/>
      <c r="AA389" s="895"/>
      <c r="AB389" s="895"/>
      <c r="AC389" s="895"/>
      <c r="AD389" s="377"/>
      <c r="AE389" s="776"/>
      <c r="AF389" s="777"/>
      <c r="AG389" s="777"/>
      <c r="AH389" s="777"/>
      <c r="AI389" s="777"/>
      <c r="AJ389" s="778"/>
      <c r="AK389" s="899"/>
      <c r="AL389" s="900"/>
      <c r="AM389" s="901"/>
      <c r="AN389" s="141"/>
      <c r="AO389" s="170"/>
    </row>
    <row r="390" spans="2:42" ht="12" customHeight="1" thickBot="1" x14ac:dyDescent="0.3">
      <c r="B390" s="135"/>
      <c r="C390" s="135"/>
      <c r="D390" s="135"/>
      <c r="E390" s="135"/>
      <c r="F390" s="135"/>
      <c r="G390" s="135"/>
      <c r="H390" s="135"/>
      <c r="I390" s="135"/>
      <c r="J390" s="174"/>
      <c r="K390" s="174"/>
      <c r="L390" s="174"/>
      <c r="M390" s="174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5"/>
      <c r="AL390" s="135"/>
      <c r="AM390" s="135"/>
      <c r="AN390" s="141"/>
      <c r="AO390" s="171"/>
    </row>
    <row r="391" spans="2:42" ht="12" customHeight="1" thickBot="1" x14ac:dyDescent="0.3">
      <c r="B391" s="873" t="s">
        <v>27</v>
      </c>
      <c r="C391" s="874"/>
      <c r="D391" s="874"/>
      <c r="E391" s="875"/>
      <c r="F391" s="848" t="s">
        <v>26</v>
      </c>
      <c r="G391" s="850"/>
      <c r="H391" s="848" t="s">
        <v>44</v>
      </c>
      <c r="I391" s="849"/>
      <c r="J391" s="849"/>
      <c r="K391" s="849"/>
      <c r="L391" s="849"/>
      <c r="M391" s="849"/>
      <c r="N391" s="849"/>
      <c r="O391" s="849"/>
      <c r="P391" s="849"/>
      <c r="Q391" s="849"/>
      <c r="R391" s="849"/>
      <c r="S391" s="850"/>
      <c r="T391" s="848" t="s">
        <v>25</v>
      </c>
      <c r="U391" s="849"/>
      <c r="V391" s="849"/>
      <c r="W391" s="849"/>
      <c r="X391" s="849"/>
      <c r="Y391" s="849"/>
      <c r="Z391" s="849"/>
      <c r="AA391" s="849"/>
      <c r="AB391" s="849"/>
      <c r="AC391" s="849"/>
      <c r="AD391" s="849"/>
      <c r="AE391" s="850"/>
      <c r="AF391" s="879" t="s">
        <v>24</v>
      </c>
      <c r="AG391" s="880"/>
      <c r="AH391" s="881"/>
      <c r="AI391" s="879" t="s">
        <v>24</v>
      </c>
      <c r="AJ391" s="881"/>
      <c r="AK391" s="848" t="s">
        <v>23</v>
      </c>
      <c r="AL391" s="849"/>
      <c r="AM391" s="850"/>
      <c r="AN391" s="141"/>
      <c r="AO391" s="171"/>
    </row>
    <row r="392" spans="2:42" ht="12" customHeight="1" thickBot="1" x14ac:dyDescent="0.3">
      <c r="B392" s="1" t="s">
        <v>13</v>
      </c>
      <c r="C392" s="2" t="s">
        <v>22</v>
      </c>
      <c r="D392" s="3" t="s">
        <v>22</v>
      </c>
      <c r="E392" s="2" t="s">
        <v>21</v>
      </c>
      <c r="F392" s="907" t="s">
        <v>20</v>
      </c>
      <c r="G392" s="908"/>
      <c r="H392" s="876"/>
      <c r="I392" s="877"/>
      <c r="J392" s="877"/>
      <c r="K392" s="877"/>
      <c r="L392" s="877"/>
      <c r="M392" s="877"/>
      <c r="N392" s="877"/>
      <c r="O392" s="877"/>
      <c r="P392" s="877"/>
      <c r="Q392" s="877"/>
      <c r="R392" s="877"/>
      <c r="S392" s="878"/>
      <c r="T392" s="876"/>
      <c r="U392" s="877"/>
      <c r="V392" s="877"/>
      <c r="W392" s="877"/>
      <c r="X392" s="877"/>
      <c r="Y392" s="877"/>
      <c r="Z392" s="877"/>
      <c r="AA392" s="877"/>
      <c r="AB392" s="877"/>
      <c r="AC392" s="877"/>
      <c r="AD392" s="877"/>
      <c r="AE392" s="878"/>
      <c r="AF392" s="876" t="s">
        <v>19</v>
      </c>
      <c r="AG392" s="877"/>
      <c r="AH392" s="878"/>
      <c r="AI392" s="876" t="s">
        <v>18</v>
      </c>
      <c r="AJ392" s="878"/>
      <c r="AK392" s="876" t="s">
        <v>17</v>
      </c>
      <c r="AL392" s="877"/>
      <c r="AM392" s="878"/>
      <c r="AN392" s="141"/>
      <c r="AO392" s="846" t="s">
        <v>130</v>
      </c>
      <c r="AP392" s="846" t="s">
        <v>131</v>
      </c>
    </row>
    <row r="393" spans="2:42" ht="12" customHeight="1" thickBot="1" x14ac:dyDescent="0.3">
      <c r="B393" s="4">
        <v>2021</v>
      </c>
      <c r="C393" s="5" t="s">
        <v>16</v>
      </c>
      <c r="D393" s="5" t="s">
        <v>15</v>
      </c>
      <c r="E393" s="30" t="s">
        <v>14</v>
      </c>
      <c r="F393" s="6" t="s">
        <v>14</v>
      </c>
      <c r="G393" s="7" t="s">
        <v>13</v>
      </c>
      <c r="H393" s="868" t="s">
        <v>34</v>
      </c>
      <c r="I393" s="869"/>
      <c r="J393" s="870" t="s">
        <v>43</v>
      </c>
      <c r="K393" s="871"/>
      <c r="L393" s="870" t="s">
        <v>42</v>
      </c>
      <c r="M393" s="871"/>
      <c r="N393" s="872" t="s">
        <v>33</v>
      </c>
      <c r="O393" s="869"/>
      <c r="P393" s="872" t="s">
        <v>12</v>
      </c>
      <c r="Q393" s="869"/>
      <c r="R393" s="872" t="s">
        <v>11</v>
      </c>
      <c r="S393" s="905"/>
      <c r="T393" s="868" t="s">
        <v>35</v>
      </c>
      <c r="U393" s="906"/>
      <c r="V393" s="906"/>
      <c r="W393" s="905"/>
      <c r="X393" s="868" t="s">
        <v>10</v>
      </c>
      <c r="Y393" s="906"/>
      <c r="Z393" s="906"/>
      <c r="AA393" s="905"/>
      <c r="AB393" s="38" t="s">
        <v>38</v>
      </c>
      <c r="AC393" s="37" t="s">
        <v>36</v>
      </c>
      <c r="AD393" s="373" t="s">
        <v>41</v>
      </c>
      <c r="AE393" s="136" t="s">
        <v>9</v>
      </c>
      <c r="AF393" s="8" t="s">
        <v>37</v>
      </c>
      <c r="AG393" s="9" t="s">
        <v>8</v>
      </c>
      <c r="AH393" s="10" t="s">
        <v>7</v>
      </c>
      <c r="AI393" s="6" t="s">
        <v>8</v>
      </c>
      <c r="AJ393" s="7" t="s">
        <v>7</v>
      </c>
      <c r="AK393" s="6" t="s">
        <v>8</v>
      </c>
      <c r="AL393" s="11" t="s">
        <v>7</v>
      </c>
      <c r="AM393" s="7" t="s">
        <v>6</v>
      </c>
      <c r="AN393" s="141"/>
      <c r="AO393" s="847"/>
      <c r="AP393" s="847"/>
    </row>
    <row r="394" spans="2:42" s="307" customFormat="1" ht="12" customHeight="1" x14ac:dyDescent="0.25">
      <c r="B394" s="294">
        <v>44231</v>
      </c>
      <c r="C394" s="295">
        <v>0.92986111111111114</v>
      </c>
      <c r="D394" s="295">
        <v>0.9555555555555556</v>
      </c>
      <c r="E394" s="296">
        <v>5</v>
      </c>
      <c r="F394" s="296">
        <v>26429</v>
      </c>
      <c r="G394" s="294">
        <v>44229</v>
      </c>
      <c r="H394" s="856" t="s">
        <v>87</v>
      </c>
      <c r="I394" s="857"/>
      <c r="J394" s="858"/>
      <c r="K394" s="859"/>
      <c r="L394" s="858"/>
      <c r="M394" s="859"/>
      <c r="N394" s="856"/>
      <c r="O394" s="857"/>
      <c r="P394" s="860" t="s">
        <v>190</v>
      </c>
      <c r="Q394" s="861"/>
      <c r="R394" s="862" t="s">
        <v>633</v>
      </c>
      <c r="S394" s="863"/>
      <c r="T394" s="864" t="s">
        <v>687</v>
      </c>
      <c r="U394" s="865"/>
      <c r="V394" s="865"/>
      <c r="W394" s="866"/>
      <c r="X394" s="864" t="s">
        <v>687</v>
      </c>
      <c r="Y394" s="865"/>
      <c r="Z394" s="865"/>
      <c r="AA394" s="866"/>
      <c r="AB394" s="297"/>
      <c r="AC394" s="298"/>
      <c r="AD394" s="299">
        <v>59</v>
      </c>
      <c r="AE394" s="262" t="s">
        <v>52</v>
      </c>
      <c r="AF394" s="297"/>
      <c r="AG394" s="152">
        <v>11010</v>
      </c>
      <c r="AH394" s="300">
        <f>+AG394/1000</f>
        <v>11.01</v>
      </c>
      <c r="AI394" s="152">
        <v>11010</v>
      </c>
      <c r="AJ394" s="301">
        <f>+AI394/1000</f>
        <v>11.01</v>
      </c>
      <c r="AK394" s="302">
        <f>+AI394-AG394</f>
        <v>0</v>
      </c>
      <c r="AL394" s="303">
        <f>+AK394/1000</f>
        <v>0</v>
      </c>
      <c r="AM394" s="304">
        <f>+AK394/AG394</f>
        <v>0</v>
      </c>
      <c r="AN394" s="305"/>
      <c r="AO394" s="306">
        <v>77.010000000000005</v>
      </c>
      <c r="AP394" s="306">
        <v>3.32</v>
      </c>
    </row>
    <row r="395" spans="2:42" ht="12" customHeight="1" thickBot="1" x14ac:dyDescent="0.3">
      <c r="B395" s="24"/>
      <c r="C395" s="146"/>
      <c r="D395" s="146"/>
      <c r="E395" s="27"/>
      <c r="F395" s="36"/>
      <c r="G395" s="31"/>
      <c r="H395" s="909"/>
      <c r="I395" s="910"/>
      <c r="J395" s="911"/>
      <c r="K395" s="912"/>
      <c r="L395" s="911"/>
      <c r="M395" s="912"/>
      <c r="N395" s="913"/>
      <c r="O395" s="910"/>
      <c r="P395" s="913"/>
      <c r="Q395" s="910"/>
      <c r="R395" s="914"/>
      <c r="S395" s="915"/>
      <c r="T395" s="916"/>
      <c r="U395" s="917"/>
      <c r="V395" s="917"/>
      <c r="W395" s="915"/>
      <c r="X395" s="29"/>
      <c r="Y395" s="147"/>
      <c r="Z395" s="147"/>
      <c r="AA395" s="28"/>
      <c r="AB395" s="36"/>
      <c r="AC395" s="148"/>
      <c r="AD395" s="147"/>
      <c r="AE395" s="28"/>
      <c r="AF395" s="29"/>
      <c r="AG395" s="149"/>
      <c r="AH395" s="153"/>
      <c r="AI395" s="150"/>
      <c r="AJ395" s="154"/>
      <c r="AK395" s="155"/>
      <c r="AL395" s="156"/>
      <c r="AM395" s="157"/>
    </row>
    <row r="396" spans="2:42" ht="12" customHeight="1" x14ac:dyDescent="0.25">
      <c r="B396" s="151"/>
      <c r="C396" s="151"/>
      <c r="D396" s="151"/>
      <c r="E396" s="151"/>
      <c r="F396" s="151"/>
      <c r="G396" s="151"/>
      <c r="H396" s="151"/>
      <c r="I396" s="151"/>
      <c r="J396" s="174"/>
      <c r="K396" s="174"/>
      <c r="L396" s="174"/>
      <c r="M396" s="174"/>
      <c r="N396" s="151"/>
      <c r="O396" s="151"/>
      <c r="P396" s="135"/>
      <c r="Q396" s="135"/>
      <c r="R396" s="918" t="s">
        <v>5</v>
      </c>
      <c r="S396" s="919"/>
      <c r="T396" s="919"/>
      <c r="U396" s="919"/>
      <c r="V396" s="919"/>
      <c r="W396" s="919"/>
      <c r="X396" s="919"/>
      <c r="Y396" s="919"/>
      <c r="Z396" s="919"/>
      <c r="AA396" s="919"/>
      <c r="AB396" s="919"/>
      <c r="AC396" s="919"/>
      <c r="AD396" s="919"/>
      <c r="AE396" s="919"/>
      <c r="AF396" s="374"/>
      <c r="AG396" s="932" t="s">
        <v>4</v>
      </c>
      <c r="AH396" s="933"/>
      <c r="AI396" s="932" t="s">
        <v>3</v>
      </c>
      <c r="AJ396" s="933"/>
      <c r="AK396" s="932" t="s">
        <v>2</v>
      </c>
      <c r="AL396" s="934"/>
      <c r="AM396" s="935"/>
    </row>
    <row r="397" spans="2:42" x14ac:dyDescent="0.25">
      <c r="B397" s="151"/>
      <c r="C397" s="151"/>
      <c r="D397" s="151"/>
      <c r="E397" s="151"/>
      <c r="F397" s="151"/>
      <c r="G397" s="151"/>
      <c r="H397" s="151"/>
      <c r="I397" s="151"/>
      <c r="J397" s="174"/>
      <c r="K397" s="174"/>
      <c r="L397" s="174"/>
      <c r="M397" s="174"/>
      <c r="N397" s="151"/>
      <c r="O397" s="151"/>
      <c r="P397" s="135"/>
      <c r="Q397" s="135"/>
      <c r="R397" s="930"/>
      <c r="S397" s="931"/>
      <c r="T397" s="931"/>
      <c r="U397" s="931"/>
      <c r="V397" s="931"/>
      <c r="W397" s="931"/>
      <c r="X397" s="931"/>
      <c r="Y397" s="931"/>
      <c r="Z397" s="931"/>
      <c r="AA397" s="931"/>
      <c r="AB397" s="931"/>
      <c r="AC397" s="931"/>
      <c r="AD397" s="931"/>
      <c r="AE397" s="931"/>
      <c r="AF397" s="374"/>
      <c r="AG397" s="936" t="s">
        <v>1</v>
      </c>
      <c r="AH397" s="938">
        <f>+SUM(AH394:AH395)</f>
        <v>11.01</v>
      </c>
      <c r="AI397" s="936" t="s">
        <v>1</v>
      </c>
      <c r="AJ397" s="938">
        <f>+SUM(AJ394:AJ395)</f>
        <v>11.01</v>
      </c>
      <c r="AK397" s="936" t="s">
        <v>1</v>
      </c>
      <c r="AL397" s="940">
        <f>+AJ397-AH397</f>
        <v>0</v>
      </c>
      <c r="AM397" s="851">
        <f>+AL397/AH397</f>
        <v>0</v>
      </c>
    </row>
    <row r="398" spans="2:42" ht="17.25" thickBot="1" x14ac:dyDescent="0.3">
      <c r="B398" s="151"/>
      <c r="C398" s="151"/>
      <c r="D398" s="151"/>
      <c r="E398" s="151"/>
      <c r="F398" s="151"/>
      <c r="G398" s="151"/>
      <c r="H398" s="151"/>
      <c r="I398" s="151"/>
      <c r="J398" s="174"/>
      <c r="K398" s="174"/>
      <c r="L398" s="174"/>
      <c r="M398" s="174"/>
      <c r="N398" s="151"/>
      <c r="O398" s="151"/>
      <c r="P398" s="135"/>
      <c r="Q398" s="135"/>
      <c r="R398" s="921"/>
      <c r="S398" s="922"/>
      <c r="T398" s="922"/>
      <c r="U398" s="922"/>
      <c r="V398" s="922"/>
      <c r="W398" s="922"/>
      <c r="X398" s="922"/>
      <c r="Y398" s="922"/>
      <c r="Z398" s="922"/>
      <c r="AA398" s="922"/>
      <c r="AB398" s="922"/>
      <c r="AC398" s="922"/>
      <c r="AD398" s="922"/>
      <c r="AE398" s="922"/>
      <c r="AF398" s="375"/>
      <c r="AG398" s="937"/>
      <c r="AH398" s="939"/>
      <c r="AI398" s="937"/>
      <c r="AJ398" s="939"/>
      <c r="AK398" s="937"/>
      <c r="AL398" s="941"/>
      <c r="AM398" s="852"/>
    </row>
    <row r="399" spans="2:42" ht="17.25" thickBot="1" x14ac:dyDescent="0.3"/>
    <row r="400" spans="2:42" x14ac:dyDescent="0.25">
      <c r="R400" s="918" t="s">
        <v>0</v>
      </c>
      <c r="S400" s="919"/>
      <c r="T400" s="919"/>
      <c r="U400" s="919"/>
      <c r="V400" s="919"/>
      <c r="W400" s="919"/>
      <c r="X400" s="919"/>
      <c r="Y400" s="919"/>
      <c r="Z400" s="919"/>
      <c r="AA400" s="919"/>
      <c r="AB400" s="919"/>
      <c r="AC400" s="919"/>
      <c r="AD400" s="919"/>
      <c r="AE400" s="920"/>
      <c r="AF400" s="18"/>
      <c r="AG400" s="924">
        <f>+AH397+AG384</f>
        <v>296.98</v>
      </c>
      <c r="AH400" s="925"/>
      <c r="AI400" s="924">
        <f>+AJ397+AI384</f>
        <v>296.46000000000004</v>
      </c>
      <c r="AJ400" s="925"/>
      <c r="AK400" s="928">
        <f>+AI400-AG400</f>
        <v>-0.51999999999998181</v>
      </c>
      <c r="AL400" s="925"/>
      <c r="AM400" s="945">
        <f>+AK400/AG400</f>
        <v>-1.7509596605831429E-3</v>
      </c>
    </row>
    <row r="401" spans="2:42" ht="17.25" thickBot="1" x14ac:dyDescent="0.3">
      <c r="R401" s="921"/>
      <c r="S401" s="922"/>
      <c r="T401" s="922"/>
      <c r="U401" s="922"/>
      <c r="V401" s="922"/>
      <c r="W401" s="922"/>
      <c r="X401" s="922"/>
      <c r="Y401" s="922"/>
      <c r="Z401" s="922"/>
      <c r="AA401" s="922"/>
      <c r="AB401" s="922"/>
      <c r="AC401" s="922"/>
      <c r="AD401" s="922"/>
      <c r="AE401" s="923"/>
      <c r="AF401" s="19"/>
      <c r="AG401" s="926"/>
      <c r="AH401" s="927"/>
      <c r="AI401" s="926"/>
      <c r="AJ401" s="927"/>
      <c r="AK401" s="929"/>
      <c r="AL401" s="927"/>
      <c r="AM401" s="946"/>
    </row>
    <row r="402" spans="2:42" ht="17.25" thickBot="1" x14ac:dyDescent="0.3"/>
    <row r="403" spans="2:42" ht="12" customHeight="1" x14ac:dyDescent="0.25">
      <c r="B403" s="882" t="s">
        <v>31</v>
      </c>
      <c r="C403" s="883"/>
      <c r="D403" s="883"/>
      <c r="E403" s="883"/>
      <c r="F403" s="883"/>
      <c r="G403" s="884"/>
      <c r="H403" s="888" t="s">
        <v>30</v>
      </c>
      <c r="I403" s="765"/>
      <c r="J403" s="765"/>
      <c r="K403" s="765"/>
      <c r="L403" s="765"/>
      <c r="M403" s="765"/>
      <c r="N403" s="765"/>
      <c r="O403" s="765"/>
      <c r="P403" s="765"/>
      <c r="Q403" s="765"/>
      <c r="R403" s="765"/>
      <c r="S403" s="765"/>
      <c r="T403" s="765"/>
      <c r="U403" s="765"/>
      <c r="V403" s="765"/>
      <c r="W403" s="765"/>
      <c r="X403" s="765"/>
      <c r="Y403" s="765"/>
      <c r="Z403" s="765"/>
      <c r="AA403" s="765"/>
      <c r="AB403" s="765"/>
      <c r="AC403" s="765"/>
      <c r="AD403" s="371"/>
      <c r="AE403" s="764" t="s">
        <v>29</v>
      </c>
      <c r="AF403" s="765"/>
      <c r="AG403" s="765"/>
      <c r="AH403" s="765"/>
      <c r="AI403" s="765"/>
      <c r="AJ403" s="766"/>
      <c r="AK403" s="889" t="s">
        <v>39</v>
      </c>
      <c r="AL403" s="890"/>
      <c r="AM403" s="891"/>
      <c r="AN403" s="22"/>
      <c r="AO403" s="168" t="s">
        <v>46</v>
      </c>
    </row>
    <row r="404" spans="2:42" ht="12" customHeight="1" thickBot="1" x14ac:dyDescent="0.3">
      <c r="B404" s="885"/>
      <c r="C404" s="886"/>
      <c r="D404" s="886"/>
      <c r="E404" s="886"/>
      <c r="F404" s="886"/>
      <c r="G404" s="887"/>
      <c r="H404" s="892" t="s">
        <v>736</v>
      </c>
      <c r="I404" s="893"/>
      <c r="J404" s="893"/>
      <c r="K404" s="893"/>
      <c r="L404" s="893"/>
      <c r="M404" s="893"/>
      <c r="N404" s="893"/>
      <c r="O404" s="893"/>
      <c r="P404" s="893"/>
      <c r="Q404" s="893"/>
      <c r="R404" s="893"/>
      <c r="S404" s="893"/>
      <c r="T404" s="893"/>
      <c r="U404" s="893"/>
      <c r="V404" s="893"/>
      <c r="W404" s="893"/>
      <c r="X404" s="893"/>
      <c r="Y404" s="893"/>
      <c r="Z404" s="893"/>
      <c r="AA404" s="893"/>
      <c r="AB404" s="893"/>
      <c r="AC404" s="893"/>
      <c r="AD404" s="376"/>
      <c r="AE404" s="773">
        <v>44232</v>
      </c>
      <c r="AF404" s="774"/>
      <c r="AG404" s="774"/>
      <c r="AH404" s="774"/>
      <c r="AI404" s="774"/>
      <c r="AJ404" s="775"/>
      <c r="AK404" s="896" t="s">
        <v>40</v>
      </c>
      <c r="AL404" s="897"/>
      <c r="AM404" s="898"/>
      <c r="AN404" s="23"/>
      <c r="AO404" s="169" t="s">
        <v>47</v>
      </c>
    </row>
    <row r="405" spans="2:42" ht="12" customHeight="1" thickBot="1" x14ac:dyDescent="0.3">
      <c r="B405" s="902" t="s">
        <v>28</v>
      </c>
      <c r="C405" s="903"/>
      <c r="D405" s="903"/>
      <c r="E405" s="903"/>
      <c r="F405" s="903"/>
      <c r="G405" s="904"/>
      <c r="H405" s="894"/>
      <c r="I405" s="895"/>
      <c r="J405" s="895"/>
      <c r="K405" s="895"/>
      <c r="L405" s="895"/>
      <c r="M405" s="895"/>
      <c r="N405" s="895"/>
      <c r="O405" s="895"/>
      <c r="P405" s="895"/>
      <c r="Q405" s="895"/>
      <c r="R405" s="895"/>
      <c r="S405" s="895"/>
      <c r="T405" s="895"/>
      <c r="U405" s="895"/>
      <c r="V405" s="895"/>
      <c r="W405" s="895"/>
      <c r="X405" s="895"/>
      <c r="Y405" s="895"/>
      <c r="Z405" s="895"/>
      <c r="AA405" s="895"/>
      <c r="AB405" s="895"/>
      <c r="AC405" s="895"/>
      <c r="AD405" s="377"/>
      <c r="AE405" s="776"/>
      <c r="AF405" s="777"/>
      <c r="AG405" s="777"/>
      <c r="AH405" s="777"/>
      <c r="AI405" s="777"/>
      <c r="AJ405" s="778"/>
      <c r="AK405" s="899"/>
      <c r="AL405" s="900"/>
      <c r="AM405" s="901"/>
      <c r="AN405" s="141"/>
      <c r="AO405" s="170"/>
    </row>
    <row r="406" spans="2:42" ht="12" customHeight="1" thickBot="1" x14ac:dyDescent="0.3">
      <c r="B406" s="135"/>
      <c r="C406" s="135"/>
      <c r="D406" s="135"/>
      <c r="E406" s="135"/>
      <c r="F406" s="135"/>
      <c r="G406" s="135"/>
      <c r="H406" s="135"/>
      <c r="I406" s="135"/>
      <c r="J406" s="174"/>
      <c r="K406" s="174"/>
      <c r="L406" s="174"/>
      <c r="M406" s="174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5"/>
      <c r="AL406" s="135"/>
      <c r="AM406" s="135"/>
      <c r="AN406" s="141"/>
      <c r="AO406" s="171"/>
    </row>
    <row r="407" spans="2:42" ht="12" customHeight="1" thickBot="1" x14ac:dyDescent="0.3">
      <c r="B407" s="873" t="s">
        <v>27</v>
      </c>
      <c r="C407" s="874"/>
      <c r="D407" s="874"/>
      <c r="E407" s="875"/>
      <c r="F407" s="848" t="s">
        <v>26</v>
      </c>
      <c r="G407" s="850"/>
      <c r="H407" s="848" t="s">
        <v>44</v>
      </c>
      <c r="I407" s="849"/>
      <c r="J407" s="849"/>
      <c r="K407" s="849"/>
      <c r="L407" s="849"/>
      <c r="M407" s="849"/>
      <c r="N407" s="849"/>
      <c r="O407" s="849"/>
      <c r="P407" s="849"/>
      <c r="Q407" s="849"/>
      <c r="R407" s="849"/>
      <c r="S407" s="850"/>
      <c r="T407" s="848" t="s">
        <v>25</v>
      </c>
      <c r="U407" s="849"/>
      <c r="V407" s="849"/>
      <c r="W407" s="849"/>
      <c r="X407" s="849"/>
      <c r="Y407" s="849"/>
      <c r="Z407" s="849"/>
      <c r="AA407" s="849"/>
      <c r="AB407" s="849"/>
      <c r="AC407" s="849"/>
      <c r="AD407" s="849"/>
      <c r="AE407" s="850"/>
      <c r="AF407" s="879" t="s">
        <v>24</v>
      </c>
      <c r="AG407" s="880"/>
      <c r="AH407" s="881"/>
      <c r="AI407" s="879" t="s">
        <v>24</v>
      </c>
      <c r="AJ407" s="881"/>
      <c r="AK407" s="848" t="s">
        <v>23</v>
      </c>
      <c r="AL407" s="849"/>
      <c r="AM407" s="850"/>
      <c r="AN407" s="141"/>
      <c r="AO407" s="171"/>
    </row>
    <row r="408" spans="2:42" ht="12" customHeight="1" thickBot="1" x14ac:dyDescent="0.3">
      <c r="B408" s="1" t="s">
        <v>13</v>
      </c>
      <c r="C408" s="2" t="s">
        <v>22</v>
      </c>
      <c r="D408" s="3" t="s">
        <v>22</v>
      </c>
      <c r="E408" s="2" t="s">
        <v>21</v>
      </c>
      <c r="F408" s="907" t="s">
        <v>20</v>
      </c>
      <c r="G408" s="908"/>
      <c r="H408" s="876"/>
      <c r="I408" s="877"/>
      <c r="J408" s="877"/>
      <c r="K408" s="877"/>
      <c r="L408" s="877"/>
      <c r="M408" s="877"/>
      <c r="N408" s="877"/>
      <c r="O408" s="877"/>
      <c r="P408" s="877"/>
      <c r="Q408" s="877"/>
      <c r="R408" s="877"/>
      <c r="S408" s="878"/>
      <c r="T408" s="876"/>
      <c r="U408" s="877"/>
      <c r="V408" s="877"/>
      <c r="W408" s="877"/>
      <c r="X408" s="877"/>
      <c r="Y408" s="877"/>
      <c r="Z408" s="877"/>
      <c r="AA408" s="877"/>
      <c r="AB408" s="877"/>
      <c r="AC408" s="877"/>
      <c r="AD408" s="877"/>
      <c r="AE408" s="878"/>
      <c r="AF408" s="876" t="s">
        <v>19</v>
      </c>
      <c r="AG408" s="877"/>
      <c r="AH408" s="878"/>
      <c r="AI408" s="876" t="s">
        <v>18</v>
      </c>
      <c r="AJ408" s="878"/>
      <c r="AK408" s="876" t="s">
        <v>17</v>
      </c>
      <c r="AL408" s="877"/>
      <c r="AM408" s="878"/>
      <c r="AN408" s="141"/>
      <c r="AO408" s="846" t="s">
        <v>130</v>
      </c>
      <c r="AP408" s="846" t="s">
        <v>131</v>
      </c>
    </row>
    <row r="409" spans="2:42" ht="12" customHeight="1" thickBot="1" x14ac:dyDescent="0.3">
      <c r="B409" s="4">
        <v>2021</v>
      </c>
      <c r="C409" s="5" t="s">
        <v>16</v>
      </c>
      <c r="D409" s="5" t="s">
        <v>15</v>
      </c>
      <c r="E409" s="30" t="s">
        <v>14</v>
      </c>
      <c r="F409" s="6" t="s">
        <v>14</v>
      </c>
      <c r="G409" s="7" t="s">
        <v>13</v>
      </c>
      <c r="H409" s="868" t="s">
        <v>34</v>
      </c>
      <c r="I409" s="869"/>
      <c r="J409" s="870" t="s">
        <v>43</v>
      </c>
      <c r="K409" s="871"/>
      <c r="L409" s="870" t="s">
        <v>42</v>
      </c>
      <c r="M409" s="871"/>
      <c r="N409" s="872" t="s">
        <v>33</v>
      </c>
      <c r="O409" s="869"/>
      <c r="P409" s="872" t="s">
        <v>12</v>
      </c>
      <c r="Q409" s="869"/>
      <c r="R409" s="872" t="s">
        <v>11</v>
      </c>
      <c r="S409" s="905"/>
      <c r="T409" s="868" t="s">
        <v>35</v>
      </c>
      <c r="U409" s="906"/>
      <c r="V409" s="906"/>
      <c r="W409" s="905"/>
      <c r="X409" s="868" t="s">
        <v>10</v>
      </c>
      <c r="Y409" s="906"/>
      <c r="Z409" s="906"/>
      <c r="AA409" s="905"/>
      <c r="AB409" s="38" t="s">
        <v>38</v>
      </c>
      <c r="AC409" s="37" t="s">
        <v>36</v>
      </c>
      <c r="AD409" s="373" t="s">
        <v>41</v>
      </c>
      <c r="AE409" s="136" t="s">
        <v>9</v>
      </c>
      <c r="AF409" s="8" t="s">
        <v>37</v>
      </c>
      <c r="AG409" s="9" t="s">
        <v>8</v>
      </c>
      <c r="AH409" s="10" t="s">
        <v>7</v>
      </c>
      <c r="AI409" s="6" t="s">
        <v>8</v>
      </c>
      <c r="AJ409" s="7" t="s">
        <v>7</v>
      </c>
      <c r="AK409" s="6" t="s">
        <v>8</v>
      </c>
      <c r="AL409" s="11" t="s">
        <v>7</v>
      </c>
      <c r="AM409" s="7" t="s">
        <v>6</v>
      </c>
      <c r="AN409" s="141"/>
      <c r="AO409" s="847"/>
      <c r="AP409" s="847"/>
    </row>
    <row r="410" spans="2:42" s="307" customFormat="1" ht="12" customHeight="1" x14ac:dyDescent="0.25">
      <c r="B410" s="294">
        <v>44232</v>
      </c>
      <c r="C410" s="295">
        <v>0.78125</v>
      </c>
      <c r="D410" s="295">
        <v>0.89166666666666661</v>
      </c>
      <c r="E410" s="296">
        <v>5</v>
      </c>
      <c r="F410" s="296">
        <v>13810</v>
      </c>
      <c r="G410" s="294">
        <v>44232</v>
      </c>
      <c r="H410" s="856" t="s">
        <v>429</v>
      </c>
      <c r="I410" s="857"/>
      <c r="J410" s="858"/>
      <c r="K410" s="859"/>
      <c r="L410" s="858"/>
      <c r="M410" s="859"/>
      <c r="N410" s="856"/>
      <c r="O410" s="857"/>
      <c r="P410" s="860" t="s">
        <v>711</v>
      </c>
      <c r="Q410" s="861"/>
      <c r="R410" s="862" t="s">
        <v>399</v>
      </c>
      <c r="S410" s="867"/>
      <c r="T410" s="942" t="s">
        <v>580</v>
      </c>
      <c r="U410" s="943"/>
      <c r="V410" s="943"/>
      <c r="W410" s="944"/>
      <c r="X410" s="942" t="s">
        <v>580</v>
      </c>
      <c r="Y410" s="943"/>
      <c r="Z410" s="943"/>
      <c r="AA410" s="944"/>
      <c r="AB410" s="297"/>
      <c r="AC410" s="298"/>
      <c r="AD410" s="378">
        <v>45</v>
      </c>
      <c r="AE410" s="261" t="s">
        <v>32</v>
      </c>
      <c r="AF410" s="297"/>
      <c r="AG410" s="152">
        <v>8613</v>
      </c>
      <c r="AH410" s="328">
        <f t="shared" ref="AH410:AH412" si="26">+AG410/1000</f>
        <v>8.6129999999999995</v>
      </c>
      <c r="AI410" s="836">
        <v>11110</v>
      </c>
      <c r="AJ410" s="838">
        <f>+AI410/1000</f>
        <v>11.11</v>
      </c>
      <c r="AK410" s="840">
        <f>+AI410-AG411-AG410</f>
        <v>-96</v>
      </c>
      <c r="AL410" s="842">
        <f>+AK410/1000</f>
        <v>-9.6000000000000002E-2</v>
      </c>
      <c r="AM410" s="844">
        <f>+AK410/SUM(AG410:AG411)</f>
        <v>-8.5668391932893096E-3</v>
      </c>
      <c r="AO410" s="306">
        <v>74.87</v>
      </c>
      <c r="AP410" s="306">
        <v>2.74</v>
      </c>
    </row>
    <row r="411" spans="2:42" s="307" customFormat="1" ht="12" customHeight="1" x14ac:dyDescent="0.25">
      <c r="B411" s="294">
        <v>44232</v>
      </c>
      <c r="C411" s="295">
        <v>0.78125</v>
      </c>
      <c r="D411" s="295">
        <v>0.89166666666666661</v>
      </c>
      <c r="E411" s="296">
        <v>5</v>
      </c>
      <c r="F411" s="296">
        <v>13811</v>
      </c>
      <c r="G411" s="294">
        <v>44232</v>
      </c>
      <c r="H411" s="856" t="s">
        <v>429</v>
      </c>
      <c r="I411" s="857"/>
      <c r="J411" s="858"/>
      <c r="K411" s="859"/>
      <c r="L411" s="858"/>
      <c r="M411" s="859"/>
      <c r="N411" s="856"/>
      <c r="O411" s="857"/>
      <c r="P411" s="860" t="s">
        <v>711</v>
      </c>
      <c r="Q411" s="861"/>
      <c r="R411" s="862" t="s">
        <v>399</v>
      </c>
      <c r="S411" s="867"/>
      <c r="T411" s="864" t="s">
        <v>544</v>
      </c>
      <c r="U411" s="865"/>
      <c r="V411" s="865"/>
      <c r="W411" s="866"/>
      <c r="X411" s="864" t="s">
        <v>544</v>
      </c>
      <c r="Y411" s="865"/>
      <c r="Z411" s="865"/>
      <c r="AA411" s="866"/>
      <c r="AB411" s="297"/>
      <c r="AC411" s="298"/>
      <c r="AD411" s="378">
        <v>38</v>
      </c>
      <c r="AE411" s="261" t="s">
        <v>32</v>
      </c>
      <c r="AF411" s="297"/>
      <c r="AG411" s="152">
        <v>2593</v>
      </c>
      <c r="AH411" s="328">
        <f t="shared" si="26"/>
        <v>2.593</v>
      </c>
      <c r="AI411" s="837"/>
      <c r="AJ411" s="839"/>
      <c r="AK411" s="841"/>
      <c r="AL411" s="843"/>
      <c r="AM411" s="845"/>
      <c r="AO411" s="306">
        <v>69.12</v>
      </c>
      <c r="AP411" s="306">
        <v>3.81</v>
      </c>
    </row>
    <row r="412" spans="2:42" s="307" customFormat="1" ht="12" customHeight="1" x14ac:dyDescent="0.25">
      <c r="B412" s="294">
        <v>44232</v>
      </c>
      <c r="C412" s="295">
        <v>0.94652777777777775</v>
      </c>
      <c r="D412" s="295">
        <v>8.6805555555555566E-2</v>
      </c>
      <c r="E412" s="296">
        <v>5</v>
      </c>
      <c r="F412" s="296">
        <v>26432</v>
      </c>
      <c r="G412" s="294">
        <v>44232</v>
      </c>
      <c r="H412" s="856" t="s">
        <v>87</v>
      </c>
      <c r="I412" s="857"/>
      <c r="J412" s="858"/>
      <c r="K412" s="859"/>
      <c r="L412" s="858"/>
      <c r="M412" s="859"/>
      <c r="N412" s="856"/>
      <c r="O412" s="857"/>
      <c r="P412" s="860" t="s">
        <v>719</v>
      </c>
      <c r="Q412" s="861"/>
      <c r="R412" s="862" t="s">
        <v>633</v>
      </c>
      <c r="S412" s="867"/>
      <c r="T412" s="942" t="s">
        <v>721</v>
      </c>
      <c r="U412" s="943"/>
      <c r="V412" s="943"/>
      <c r="W412" s="944"/>
      <c r="X412" s="942" t="s">
        <v>721</v>
      </c>
      <c r="Y412" s="943"/>
      <c r="Z412" s="943"/>
      <c r="AA412" s="944"/>
      <c r="AB412" s="297"/>
      <c r="AC412" s="298"/>
      <c r="AD412" s="401">
        <v>55</v>
      </c>
      <c r="AE412" s="262" t="s">
        <v>52</v>
      </c>
      <c r="AF412" s="297"/>
      <c r="AG412" s="152">
        <v>13170</v>
      </c>
      <c r="AH412" s="328">
        <f t="shared" si="26"/>
        <v>13.17</v>
      </c>
      <c r="AI412" s="152">
        <v>13170</v>
      </c>
      <c r="AJ412" s="329">
        <f t="shared" ref="AJ412" si="27">+AI412/1000</f>
        <v>13.17</v>
      </c>
      <c r="AK412" s="330">
        <f t="shared" ref="AK412" si="28">+AI412-AG412</f>
        <v>0</v>
      </c>
      <c r="AL412" s="331">
        <f t="shared" ref="AL412" si="29">+AK412/1000</f>
        <v>0</v>
      </c>
      <c r="AM412" s="332">
        <f t="shared" ref="AM412" si="30">+AK412/AG412</f>
        <v>0</v>
      </c>
      <c r="AO412" s="306">
        <v>76.7</v>
      </c>
      <c r="AP412" s="306">
        <v>3.84</v>
      </c>
    </row>
    <row r="413" spans="2:42" ht="12" customHeight="1" thickBot="1" x14ac:dyDescent="0.3">
      <c r="B413" s="24"/>
      <c r="C413" s="146"/>
      <c r="D413" s="146"/>
      <c r="E413" s="27"/>
      <c r="F413" s="36"/>
      <c r="G413" s="31"/>
      <c r="H413" s="909"/>
      <c r="I413" s="910"/>
      <c r="J413" s="911"/>
      <c r="K413" s="912"/>
      <c r="L413" s="911"/>
      <c r="M413" s="912"/>
      <c r="N413" s="913"/>
      <c r="O413" s="910"/>
      <c r="P413" s="913"/>
      <c r="Q413" s="910"/>
      <c r="R413" s="914"/>
      <c r="S413" s="915"/>
      <c r="T413" s="916"/>
      <c r="U413" s="917"/>
      <c r="V413" s="917"/>
      <c r="W413" s="915"/>
      <c r="X413" s="29"/>
      <c r="Y413" s="147"/>
      <c r="Z413" s="147"/>
      <c r="AA413" s="28"/>
      <c r="AB413" s="36"/>
      <c r="AC413" s="148"/>
      <c r="AD413" s="147"/>
      <c r="AE413" s="28"/>
      <c r="AF413" s="29"/>
      <c r="AG413" s="149"/>
      <c r="AH413" s="153"/>
      <c r="AI413" s="150"/>
      <c r="AJ413" s="154"/>
      <c r="AK413" s="155"/>
      <c r="AL413" s="156"/>
      <c r="AM413" s="157"/>
    </row>
    <row r="414" spans="2:42" ht="12" customHeight="1" x14ac:dyDescent="0.25">
      <c r="B414" s="151"/>
      <c r="C414" s="151"/>
      <c r="D414" s="151"/>
      <c r="E414" s="151"/>
      <c r="F414" s="151"/>
      <c r="G414" s="151"/>
      <c r="H414" s="151"/>
      <c r="I414" s="151"/>
      <c r="J414" s="174"/>
      <c r="K414" s="174"/>
      <c r="L414" s="174"/>
      <c r="M414" s="174"/>
      <c r="N414" s="151"/>
      <c r="O414" s="151"/>
      <c r="P414" s="135"/>
      <c r="Q414" s="135"/>
      <c r="R414" s="918" t="s">
        <v>5</v>
      </c>
      <c r="S414" s="919"/>
      <c r="T414" s="919"/>
      <c r="U414" s="919"/>
      <c r="V414" s="919"/>
      <c r="W414" s="919"/>
      <c r="X414" s="919"/>
      <c r="Y414" s="919"/>
      <c r="Z414" s="919"/>
      <c r="AA414" s="919"/>
      <c r="AB414" s="919"/>
      <c r="AC414" s="919"/>
      <c r="AD414" s="919"/>
      <c r="AE414" s="919"/>
      <c r="AF414" s="374"/>
      <c r="AG414" s="932" t="s">
        <v>4</v>
      </c>
      <c r="AH414" s="933"/>
      <c r="AI414" s="932" t="s">
        <v>3</v>
      </c>
      <c r="AJ414" s="933"/>
      <c r="AK414" s="932" t="s">
        <v>2</v>
      </c>
      <c r="AL414" s="934"/>
      <c r="AM414" s="935"/>
    </row>
    <row r="415" spans="2:42" x14ac:dyDescent="0.25">
      <c r="B415" s="151"/>
      <c r="C415" s="151"/>
      <c r="D415" s="151"/>
      <c r="E415" s="151"/>
      <c r="F415" s="151"/>
      <c r="G415" s="151"/>
      <c r="H415" s="151"/>
      <c r="I415" s="151"/>
      <c r="J415" s="174"/>
      <c r="K415" s="174"/>
      <c r="L415" s="174"/>
      <c r="M415" s="174"/>
      <c r="N415" s="151"/>
      <c r="O415" s="151"/>
      <c r="P415" s="135"/>
      <c r="Q415" s="135"/>
      <c r="R415" s="930"/>
      <c r="S415" s="931"/>
      <c r="T415" s="931"/>
      <c r="U415" s="931"/>
      <c r="V415" s="931"/>
      <c r="W415" s="931"/>
      <c r="X415" s="931"/>
      <c r="Y415" s="931"/>
      <c r="Z415" s="931"/>
      <c r="AA415" s="931"/>
      <c r="AB415" s="931"/>
      <c r="AC415" s="931"/>
      <c r="AD415" s="931"/>
      <c r="AE415" s="931"/>
      <c r="AF415" s="374"/>
      <c r="AG415" s="936" t="s">
        <v>1</v>
      </c>
      <c r="AH415" s="938">
        <f>+SUM(AH410:AH413)</f>
        <v>24.375999999999998</v>
      </c>
      <c r="AI415" s="936" t="s">
        <v>1</v>
      </c>
      <c r="AJ415" s="938">
        <f>+SUM(AJ410:AJ413)</f>
        <v>24.28</v>
      </c>
      <c r="AK415" s="936" t="s">
        <v>1</v>
      </c>
      <c r="AL415" s="940">
        <f>+AJ415-AH415</f>
        <v>-9.5999999999996533E-2</v>
      </c>
      <c r="AM415" s="851">
        <f>+AL415/AH415</f>
        <v>-3.9382999671806916E-3</v>
      </c>
    </row>
    <row r="416" spans="2:42" ht="17.25" thickBot="1" x14ac:dyDescent="0.3">
      <c r="B416" s="151"/>
      <c r="C416" s="151"/>
      <c r="D416" s="151"/>
      <c r="E416" s="151"/>
      <c r="F416" s="151"/>
      <c r="G416" s="151"/>
      <c r="H416" s="151"/>
      <c r="I416" s="151"/>
      <c r="J416" s="174"/>
      <c r="K416" s="174"/>
      <c r="L416" s="174"/>
      <c r="M416" s="174"/>
      <c r="N416" s="151"/>
      <c r="O416" s="151"/>
      <c r="P416" s="135"/>
      <c r="Q416" s="135"/>
      <c r="R416" s="921"/>
      <c r="S416" s="922"/>
      <c r="T416" s="922"/>
      <c r="U416" s="922"/>
      <c r="V416" s="922"/>
      <c r="W416" s="922"/>
      <c r="X416" s="922"/>
      <c r="Y416" s="922"/>
      <c r="Z416" s="922"/>
      <c r="AA416" s="922"/>
      <c r="AB416" s="922"/>
      <c r="AC416" s="922"/>
      <c r="AD416" s="922"/>
      <c r="AE416" s="922"/>
      <c r="AF416" s="375"/>
      <c r="AG416" s="937"/>
      <c r="AH416" s="939"/>
      <c r="AI416" s="937"/>
      <c r="AJ416" s="939"/>
      <c r="AK416" s="937"/>
      <c r="AL416" s="941"/>
      <c r="AM416" s="852"/>
    </row>
    <row r="417" spans="2:42" ht="17.25" thickBot="1" x14ac:dyDescent="0.3"/>
    <row r="418" spans="2:42" x14ac:dyDescent="0.25">
      <c r="R418" s="918" t="s">
        <v>0</v>
      </c>
      <c r="S418" s="919"/>
      <c r="T418" s="919"/>
      <c r="U418" s="919"/>
      <c r="V418" s="919"/>
      <c r="W418" s="919"/>
      <c r="X418" s="919"/>
      <c r="Y418" s="919"/>
      <c r="Z418" s="919"/>
      <c r="AA418" s="919"/>
      <c r="AB418" s="919"/>
      <c r="AC418" s="919"/>
      <c r="AD418" s="919"/>
      <c r="AE418" s="920"/>
      <c r="AF418" s="18"/>
      <c r="AG418" s="924">
        <f>+AH415+AG400</f>
        <v>321.35599999999999</v>
      </c>
      <c r="AH418" s="925"/>
      <c r="AI418" s="924">
        <f>+AJ415+AI400</f>
        <v>320.74</v>
      </c>
      <c r="AJ418" s="925"/>
      <c r="AK418" s="928">
        <f>+AI418-AG418</f>
        <v>-0.61599999999998545</v>
      </c>
      <c r="AL418" s="925"/>
      <c r="AM418" s="945">
        <f>+AK418/AG418</f>
        <v>-1.916877232726277E-3</v>
      </c>
    </row>
    <row r="419" spans="2:42" ht="17.25" thickBot="1" x14ac:dyDescent="0.3">
      <c r="R419" s="921"/>
      <c r="S419" s="922"/>
      <c r="T419" s="922"/>
      <c r="U419" s="922"/>
      <c r="V419" s="922"/>
      <c r="W419" s="922"/>
      <c r="X419" s="922"/>
      <c r="Y419" s="922"/>
      <c r="Z419" s="922"/>
      <c r="AA419" s="922"/>
      <c r="AB419" s="922"/>
      <c r="AC419" s="922"/>
      <c r="AD419" s="922"/>
      <c r="AE419" s="923"/>
      <c r="AF419" s="19"/>
      <c r="AG419" s="926"/>
      <c r="AH419" s="927"/>
      <c r="AI419" s="926"/>
      <c r="AJ419" s="927"/>
      <c r="AK419" s="929"/>
      <c r="AL419" s="927"/>
      <c r="AM419" s="946"/>
    </row>
    <row r="420" spans="2:42" ht="17.25" thickBot="1" x14ac:dyDescent="0.3"/>
    <row r="421" spans="2:42" ht="12" customHeight="1" x14ac:dyDescent="0.25">
      <c r="B421" s="882" t="s">
        <v>31</v>
      </c>
      <c r="C421" s="883"/>
      <c r="D421" s="883"/>
      <c r="E421" s="883"/>
      <c r="F421" s="883"/>
      <c r="G421" s="884"/>
      <c r="H421" s="888" t="s">
        <v>30</v>
      </c>
      <c r="I421" s="765"/>
      <c r="J421" s="765"/>
      <c r="K421" s="765"/>
      <c r="L421" s="765"/>
      <c r="M421" s="765"/>
      <c r="N421" s="765"/>
      <c r="O421" s="765"/>
      <c r="P421" s="765"/>
      <c r="Q421" s="765"/>
      <c r="R421" s="765"/>
      <c r="S421" s="765"/>
      <c r="T421" s="765"/>
      <c r="U421" s="765"/>
      <c r="V421" s="765"/>
      <c r="W421" s="765"/>
      <c r="X421" s="765"/>
      <c r="Y421" s="765"/>
      <c r="Z421" s="765"/>
      <c r="AA421" s="765"/>
      <c r="AB421" s="765"/>
      <c r="AC421" s="765"/>
      <c r="AD421" s="371"/>
      <c r="AE421" s="764" t="s">
        <v>29</v>
      </c>
      <c r="AF421" s="765"/>
      <c r="AG421" s="765"/>
      <c r="AH421" s="765"/>
      <c r="AI421" s="765"/>
      <c r="AJ421" s="766"/>
      <c r="AK421" s="889" t="s">
        <v>39</v>
      </c>
      <c r="AL421" s="890"/>
      <c r="AM421" s="891"/>
      <c r="AN421" s="22"/>
      <c r="AO421" s="168" t="s">
        <v>46</v>
      </c>
    </row>
    <row r="422" spans="2:42" ht="12" customHeight="1" thickBot="1" x14ac:dyDescent="0.3">
      <c r="B422" s="885"/>
      <c r="C422" s="886"/>
      <c r="D422" s="886"/>
      <c r="E422" s="886"/>
      <c r="F422" s="886"/>
      <c r="G422" s="887"/>
      <c r="H422" s="892" t="s">
        <v>736</v>
      </c>
      <c r="I422" s="893"/>
      <c r="J422" s="893"/>
      <c r="K422" s="893"/>
      <c r="L422" s="893"/>
      <c r="M422" s="893"/>
      <c r="N422" s="893"/>
      <c r="O422" s="893"/>
      <c r="P422" s="893"/>
      <c r="Q422" s="893"/>
      <c r="R422" s="893"/>
      <c r="S422" s="893"/>
      <c r="T422" s="893"/>
      <c r="U422" s="893"/>
      <c r="V422" s="893"/>
      <c r="W422" s="893"/>
      <c r="X422" s="893"/>
      <c r="Y422" s="893"/>
      <c r="Z422" s="893"/>
      <c r="AA422" s="893"/>
      <c r="AB422" s="893"/>
      <c r="AC422" s="893"/>
      <c r="AD422" s="376"/>
      <c r="AE422" s="773">
        <v>44235</v>
      </c>
      <c r="AF422" s="774"/>
      <c r="AG422" s="774"/>
      <c r="AH422" s="774"/>
      <c r="AI422" s="774"/>
      <c r="AJ422" s="775"/>
      <c r="AK422" s="896" t="s">
        <v>40</v>
      </c>
      <c r="AL422" s="897"/>
      <c r="AM422" s="898"/>
      <c r="AN422" s="23"/>
      <c r="AO422" s="169" t="s">
        <v>47</v>
      </c>
    </row>
    <row r="423" spans="2:42" ht="12" customHeight="1" thickBot="1" x14ac:dyDescent="0.3">
      <c r="B423" s="902" t="s">
        <v>28</v>
      </c>
      <c r="C423" s="903"/>
      <c r="D423" s="903"/>
      <c r="E423" s="903"/>
      <c r="F423" s="903"/>
      <c r="G423" s="904"/>
      <c r="H423" s="894"/>
      <c r="I423" s="895"/>
      <c r="J423" s="895"/>
      <c r="K423" s="895"/>
      <c r="L423" s="895"/>
      <c r="M423" s="895"/>
      <c r="N423" s="895"/>
      <c r="O423" s="895"/>
      <c r="P423" s="895"/>
      <c r="Q423" s="895"/>
      <c r="R423" s="895"/>
      <c r="S423" s="895"/>
      <c r="T423" s="895"/>
      <c r="U423" s="895"/>
      <c r="V423" s="895"/>
      <c r="W423" s="895"/>
      <c r="X423" s="895"/>
      <c r="Y423" s="895"/>
      <c r="Z423" s="895"/>
      <c r="AA423" s="895"/>
      <c r="AB423" s="895"/>
      <c r="AC423" s="895"/>
      <c r="AD423" s="377"/>
      <c r="AE423" s="776"/>
      <c r="AF423" s="777"/>
      <c r="AG423" s="777"/>
      <c r="AH423" s="777"/>
      <c r="AI423" s="777"/>
      <c r="AJ423" s="778"/>
      <c r="AK423" s="899"/>
      <c r="AL423" s="900"/>
      <c r="AM423" s="901"/>
      <c r="AN423" s="141"/>
      <c r="AO423" s="170"/>
    </row>
    <row r="424" spans="2:42" ht="12" customHeight="1" thickBot="1" x14ac:dyDescent="0.3">
      <c r="B424" s="135"/>
      <c r="C424" s="135"/>
      <c r="D424" s="135"/>
      <c r="E424" s="135"/>
      <c r="F424" s="135"/>
      <c r="G424" s="135"/>
      <c r="H424" s="135"/>
      <c r="I424" s="135"/>
      <c r="J424" s="174"/>
      <c r="K424" s="174"/>
      <c r="L424" s="174"/>
      <c r="M424" s="174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5"/>
      <c r="AL424" s="135"/>
      <c r="AM424" s="135"/>
      <c r="AN424" s="141"/>
      <c r="AO424" s="171"/>
    </row>
    <row r="425" spans="2:42" ht="12" customHeight="1" thickBot="1" x14ac:dyDescent="0.3">
      <c r="B425" s="873" t="s">
        <v>27</v>
      </c>
      <c r="C425" s="874"/>
      <c r="D425" s="874"/>
      <c r="E425" s="875"/>
      <c r="F425" s="848" t="s">
        <v>26</v>
      </c>
      <c r="G425" s="850"/>
      <c r="H425" s="848" t="s">
        <v>44</v>
      </c>
      <c r="I425" s="849"/>
      <c r="J425" s="849"/>
      <c r="K425" s="849"/>
      <c r="L425" s="849"/>
      <c r="M425" s="849"/>
      <c r="N425" s="849"/>
      <c r="O425" s="849"/>
      <c r="P425" s="849"/>
      <c r="Q425" s="849"/>
      <c r="R425" s="849"/>
      <c r="S425" s="850"/>
      <c r="T425" s="848" t="s">
        <v>25</v>
      </c>
      <c r="U425" s="849"/>
      <c r="V425" s="849"/>
      <c r="W425" s="849"/>
      <c r="X425" s="849"/>
      <c r="Y425" s="849"/>
      <c r="Z425" s="849"/>
      <c r="AA425" s="849"/>
      <c r="AB425" s="849"/>
      <c r="AC425" s="849"/>
      <c r="AD425" s="849"/>
      <c r="AE425" s="850"/>
      <c r="AF425" s="879" t="s">
        <v>24</v>
      </c>
      <c r="AG425" s="880"/>
      <c r="AH425" s="881"/>
      <c r="AI425" s="879" t="s">
        <v>24</v>
      </c>
      <c r="AJ425" s="881"/>
      <c r="AK425" s="848" t="s">
        <v>23</v>
      </c>
      <c r="AL425" s="849"/>
      <c r="AM425" s="850"/>
      <c r="AN425" s="141"/>
      <c r="AO425" s="171"/>
    </row>
    <row r="426" spans="2:42" ht="12" customHeight="1" thickBot="1" x14ac:dyDescent="0.3">
      <c r="B426" s="1" t="s">
        <v>13</v>
      </c>
      <c r="C426" s="2" t="s">
        <v>22</v>
      </c>
      <c r="D426" s="3" t="s">
        <v>22</v>
      </c>
      <c r="E426" s="2" t="s">
        <v>21</v>
      </c>
      <c r="F426" s="907" t="s">
        <v>20</v>
      </c>
      <c r="G426" s="908"/>
      <c r="H426" s="876"/>
      <c r="I426" s="877"/>
      <c r="J426" s="877"/>
      <c r="K426" s="877"/>
      <c r="L426" s="877"/>
      <c r="M426" s="877"/>
      <c r="N426" s="877"/>
      <c r="O426" s="877"/>
      <c r="P426" s="877"/>
      <c r="Q426" s="877"/>
      <c r="R426" s="877"/>
      <c r="S426" s="878"/>
      <c r="T426" s="876"/>
      <c r="U426" s="877"/>
      <c r="V426" s="877"/>
      <c r="W426" s="877"/>
      <c r="X426" s="877"/>
      <c r="Y426" s="877"/>
      <c r="Z426" s="877"/>
      <c r="AA426" s="877"/>
      <c r="AB426" s="877"/>
      <c r="AC426" s="877"/>
      <c r="AD426" s="877"/>
      <c r="AE426" s="878"/>
      <c r="AF426" s="876" t="s">
        <v>19</v>
      </c>
      <c r="AG426" s="877"/>
      <c r="AH426" s="878"/>
      <c r="AI426" s="876" t="s">
        <v>18</v>
      </c>
      <c r="AJ426" s="878"/>
      <c r="AK426" s="876" t="s">
        <v>17</v>
      </c>
      <c r="AL426" s="877"/>
      <c r="AM426" s="878"/>
      <c r="AN426" s="141"/>
      <c r="AO426" s="846" t="s">
        <v>130</v>
      </c>
      <c r="AP426" s="846" t="s">
        <v>131</v>
      </c>
    </row>
    <row r="427" spans="2:42" ht="12" customHeight="1" thickBot="1" x14ac:dyDescent="0.3">
      <c r="B427" s="4">
        <v>2021</v>
      </c>
      <c r="C427" s="5" t="s">
        <v>16</v>
      </c>
      <c r="D427" s="5" t="s">
        <v>15</v>
      </c>
      <c r="E427" s="30" t="s">
        <v>14</v>
      </c>
      <c r="F427" s="6" t="s">
        <v>14</v>
      </c>
      <c r="G427" s="7" t="s">
        <v>13</v>
      </c>
      <c r="H427" s="868" t="s">
        <v>34</v>
      </c>
      <c r="I427" s="869"/>
      <c r="J427" s="870" t="s">
        <v>43</v>
      </c>
      <c r="K427" s="871"/>
      <c r="L427" s="870" t="s">
        <v>42</v>
      </c>
      <c r="M427" s="871"/>
      <c r="N427" s="872" t="s">
        <v>33</v>
      </c>
      <c r="O427" s="869"/>
      <c r="P427" s="872" t="s">
        <v>12</v>
      </c>
      <c r="Q427" s="869"/>
      <c r="R427" s="872" t="s">
        <v>11</v>
      </c>
      <c r="S427" s="905"/>
      <c r="T427" s="868" t="s">
        <v>35</v>
      </c>
      <c r="U427" s="906"/>
      <c r="V427" s="906"/>
      <c r="W427" s="905"/>
      <c r="X427" s="868" t="s">
        <v>10</v>
      </c>
      <c r="Y427" s="906"/>
      <c r="Z427" s="906"/>
      <c r="AA427" s="905"/>
      <c r="AB427" s="38" t="s">
        <v>885</v>
      </c>
      <c r="AC427" s="37"/>
      <c r="AD427" s="373" t="s">
        <v>41</v>
      </c>
      <c r="AE427" s="136" t="s">
        <v>9</v>
      </c>
      <c r="AF427" s="8" t="s">
        <v>37</v>
      </c>
      <c r="AG427" s="9" t="s">
        <v>8</v>
      </c>
      <c r="AH427" s="10" t="s">
        <v>7</v>
      </c>
      <c r="AI427" s="6" t="s">
        <v>8</v>
      </c>
      <c r="AJ427" s="7" t="s">
        <v>7</v>
      </c>
      <c r="AK427" s="6" t="s">
        <v>8</v>
      </c>
      <c r="AL427" s="11" t="s">
        <v>7</v>
      </c>
      <c r="AM427" s="7" t="s">
        <v>6</v>
      </c>
      <c r="AN427" s="141"/>
      <c r="AO427" s="847"/>
      <c r="AP427" s="847"/>
    </row>
    <row r="428" spans="2:42" ht="12" customHeight="1" x14ac:dyDescent="0.25">
      <c r="B428" s="25">
        <v>44235</v>
      </c>
      <c r="C428" s="137">
        <v>0.6791666666666667</v>
      </c>
      <c r="D428" s="137">
        <v>0.81527777777777777</v>
      </c>
      <c r="E428" s="43">
        <v>5</v>
      </c>
      <c r="F428" s="43">
        <v>743</v>
      </c>
      <c r="G428" s="25">
        <v>44235</v>
      </c>
      <c r="H428" s="960" t="s">
        <v>199</v>
      </c>
      <c r="I428" s="961"/>
      <c r="J428" s="962"/>
      <c r="K428" s="963"/>
      <c r="L428" s="962"/>
      <c r="M428" s="963"/>
      <c r="N428" s="960"/>
      <c r="O428" s="961"/>
      <c r="P428" s="964" t="s">
        <v>796</v>
      </c>
      <c r="Q428" s="965"/>
      <c r="R428" s="964" t="s">
        <v>275</v>
      </c>
      <c r="S428" s="966"/>
      <c r="T428" s="957" t="s">
        <v>797</v>
      </c>
      <c r="U428" s="958"/>
      <c r="V428" s="958"/>
      <c r="W428" s="959"/>
      <c r="X428" s="957" t="s">
        <v>797</v>
      </c>
      <c r="Y428" s="958"/>
      <c r="Z428" s="958"/>
      <c r="AA428" s="959"/>
      <c r="AB428" s="34">
        <v>45</v>
      </c>
      <c r="AC428" s="138"/>
      <c r="AD428" s="166">
        <v>25</v>
      </c>
      <c r="AE428" s="261" t="s">
        <v>32</v>
      </c>
      <c r="AF428" s="26"/>
      <c r="AG428" s="160">
        <v>10448</v>
      </c>
      <c r="AH428" s="161">
        <f>+AG428/1000</f>
        <v>10.448</v>
      </c>
      <c r="AI428" s="162">
        <v>10450</v>
      </c>
      <c r="AJ428" s="163">
        <f>+AI428/1000</f>
        <v>10.45</v>
      </c>
      <c r="AK428" s="164">
        <f>+AI428-AG428</f>
        <v>2</v>
      </c>
      <c r="AL428" s="163">
        <f>+AK428/1000</f>
        <v>2E-3</v>
      </c>
      <c r="AM428" s="165">
        <f>+AK428/AG428</f>
        <v>1.9142419601837673E-4</v>
      </c>
      <c r="AN428" s="141"/>
      <c r="AO428" s="306">
        <v>74.37</v>
      </c>
      <c r="AP428" s="306">
        <v>3.71</v>
      </c>
    </row>
    <row r="429" spans="2:42" ht="12" customHeight="1" x14ac:dyDescent="0.25">
      <c r="B429" s="25">
        <v>44235</v>
      </c>
      <c r="C429" s="137">
        <v>0.97430555555555554</v>
      </c>
      <c r="D429" s="137">
        <v>7.9861111111111105E-2</v>
      </c>
      <c r="E429" s="43">
        <v>5</v>
      </c>
      <c r="F429" s="43">
        <v>13824</v>
      </c>
      <c r="G429" s="25">
        <v>44235</v>
      </c>
      <c r="H429" s="856" t="s">
        <v>429</v>
      </c>
      <c r="I429" s="857"/>
      <c r="J429" s="858"/>
      <c r="K429" s="859"/>
      <c r="L429" s="858"/>
      <c r="M429" s="859"/>
      <c r="N429" s="856"/>
      <c r="O429" s="857"/>
      <c r="P429" s="860" t="s">
        <v>711</v>
      </c>
      <c r="Q429" s="861"/>
      <c r="R429" s="862" t="s">
        <v>399</v>
      </c>
      <c r="S429" s="867"/>
      <c r="T429" s="942" t="s">
        <v>580</v>
      </c>
      <c r="U429" s="943"/>
      <c r="V429" s="943"/>
      <c r="W429" s="944"/>
      <c r="X429" s="942" t="s">
        <v>580</v>
      </c>
      <c r="Y429" s="943"/>
      <c r="Z429" s="943"/>
      <c r="AA429" s="944"/>
      <c r="AB429" s="297">
        <v>46</v>
      </c>
      <c r="AC429" s="298"/>
      <c r="AD429" s="440">
        <v>48</v>
      </c>
      <c r="AE429" s="261" t="s">
        <v>32</v>
      </c>
      <c r="AF429" s="297"/>
      <c r="AG429" s="152">
        <v>7699</v>
      </c>
      <c r="AH429" s="328">
        <f t="shared" ref="AH429:AH430" si="31">+AG429/1000</f>
        <v>7.6989999999999998</v>
      </c>
      <c r="AI429" s="836">
        <v>10170</v>
      </c>
      <c r="AJ429" s="838">
        <f>+AI429/1000</f>
        <v>10.17</v>
      </c>
      <c r="AK429" s="840">
        <f>+AI429-AG430-AG429</f>
        <v>-30</v>
      </c>
      <c r="AL429" s="842">
        <f>+AK429/1000</f>
        <v>-0.03</v>
      </c>
      <c r="AM429" s="844">
        <f>+AK429/SUM(AG429:AG430)</f>
        <v>-2.9411764705882353E-3</v>
      </c>
      <c r="AN429" s="20"/>
      <c r="AO429" s="306">
        <v>74.77</v>
      </c>
      <c r="AP429" s="306">
        <v>2.81</v>
      </c>
    </row>
    <row r="430" spans="2:42" ht="12" customHeight="1" x14ac:dyDescent="0.25">
      <c r="B430" s="25">
        <v>44235</v>
      </c>
      <c r="C430" s="137">
        <v>0.97430555555555554</v>
      </c>
      <c r="D430" s="137">
        <v>7.9861111111111105E-2</v>
      </c>
      <c r="E430" s="43">
        <v>5</v>
      </c>
      <c r="F430" s="43">
        <v>13823</v>
      </c>
      <c r="G430" s="25">
        <v>44235</v>
      </c>
      <c r="H430" s="856" t="s">
        <v>429</v>
      </c>
      <c r="I430" s="857"/>
      <c r="J430" s="858"/>
      <c r="K430" s="859"/>
      <c r="L430" s="858"/>
      <c r="M430" s="859"/>
      <c r="N430" s="856"/>
      <c r="O430" s="857"/>
      <c r="P430" s="860" t="s">
        <v>711</v>
      </c>
      <c r="Q430" s="861"/>
      <c r="R430" s="862" t="s">
        <v>399</v>
      </c>
      <c r="S430" s="867"/>
      <c r="T430" s="864" t="s">
        <v>544</v>
      </c>
      <c r="U430" s="865"/>
      <c r="V430" s="865"/>
      <c r="W430" s="866"/>
      <c r="X430" s="864" t="s">
        <v>544</v>
      </c>
      <c r="Y430" s="865"/>
      <c r="Z430" s="865"/>
      <c r="AA430" s="866"/>
      <c r="AB430" s="297">
        <v>46</v>
      </c>
      <c r="AC430" s="298"/>
      <c r="AD430" s="440">
        <v>44</v>
      </c>
      <c r="AE430" s="261" t="s">
        <v>32</v>
      </c>
      <c r="AF430" s="297"/>
      <c r="AG430" s="152">
        <v>2501</v>
      </c>
      <c r="AH430" s="328">
        <f t="shared" si="31"/>
        <v>2.5009999999999999</v>
      </c>
      <c r="AI430" s="837"/>
      <c r="AJ430" s="839"/>
      <c r="AK430" s="841"/>
      <c r="AL430" s="843"/>
      <c r="AM430" s="845"/>
      <c r="AN430" s="21"/>
      <c r="AO430" s="306">
        <v>69.42</v>
      </c>
      <c r="AP430" s="306">
        <v>3.75</v>
      </c>
    </row>
    <row r="431" spans="2:42" ht="12" customHeight="1" thickBot="1" x14ac:dyDescent="0.3">
      <c r="B431" s="24"/>
      <c r="C431" s="146"/>
      <c r="D431" s="146"/>
      <c r="E431" s="27"/>
      <c r="F431" s="36"/>
      <c r="G431" s="31"/>
      <c r="H431" s="909"/>
      <c r="I431" s="910"/>
      <c r="J431" s="911"/>
      <c r="K431" s="912"/>
      <c r="L431" s="911"/>
      <c r="M431" s="912"/>
      <c r="N431" s="913"/>
      <c r="O431" s="910"/>
      <c r="P431" s="913"/>
      <c r="Q431" s="910"/>
      <c r="R431" s="914"/>
      <c r="S431" s="915"/>
      <c r="T431" s="916"/>
      <c r="U431" s="917"/>
      <c r="V431" s="917"/>
      <c r="W431" s="915"/>
      <c r="X431" s="29"/>
      <c r="Y431" s="147"/>
      <c r="Z431" s="147"/>
      <c r="AA431" s="28"/>
      <c r="AB431" s="36"/>
      <c r="AC431" s="148"/>
      <c r="AD431" s="147"/>
      <c r="AE431" s="28"/>
      <c r="AF431" s="29"/>
      <c r="AG431" s="149"/>
      <c r="AH431" s="153"/>
      <c r="AI431" s="150"/>
      <c r="AJ431" s="154"/>
      <c r="AK431" s="155"/>
      <c r="AL431" s="156"/>
      <c r="AM431" s="157"/>
    </row>
    <row r="432" spans="2:42" ht="12" customHeight="1" x14ac:dyDescent="0.25">
      <c r="B432" s="151"/>
      <c r="C432" s="151"/>
      <c r="D432" s="151"/>
      <c r="E432" s="151"/>
      <c r="F432" s="151"/>
      <c r="G432" s="151"/>
      <c r="H432" s="151"/>
      <c r="I432" s="151"/>
      <c r="J432" s="174"/>
      <c r="K432" s="174"/>
      <c r="L432" s="174"/>
      <c r="M432" s="174"/>
      <c r="N432" s="151"/>
      <c r="O432" s="151"/>
      <c r="P432" s="135"/>
      <c r="Q432" s="135"/>
      <c r="R432" s="918" t="s">
        <v>5</v>
      </c>
      <c r="S432" s="919"/>
      <c r="T432" s="919"/>
      <c r="U432" s="919"/>
      <c r="V432" s="919"/>
      <c r="W432" s="919"/>
      <c r="X432" s="919"/>
      <c r="Y432" s="919"/>
      <c r="Z432" s="919"/>
      <c r="AA432" s="919"/>
      <c r="AB432" s="919"/>
      <c r="AC432" s="919"/>
      <c r="AD432" s="919"/>
      <c r="AE432" s="919"/>
      <c r="AF432" s="374"/>
      <c r="AG432" s="932" t="s">
        <v>4</v>
      </c>
      <c r="AH432" s="933"/>
      <c r="AI432" s="932" t="s">
        <v>3</v>
      </c>
      <c r="AJ432" s="933"/>
      <c r="AK432" s="932" t="s">
        <v>2</v>
      </c>
      <c r="AL432" s="934"/>
      <c r="AM432" s="935"/>
    </row>
    <row r="433" spans="2:42" x14ac:dyDescent="0.25">
      <c r="B433" s="151"/>
      <c r="C433" s="151"/>
      <c r="D433" s="151"/>
      <c r="E433" s="151"/>
      <c r="F433" s="151"/>
      <c r="G433" s="151"/>
      <c r="H433" s="151"/>
      <c r="I433" s="151"/>
      <c r="J433" s="174"/>
      <c r="K433" s="174"/>
      <c r="L433" s="174"/>
      <c r="M433" s="174"/>
      <c r="N433" s="151"/>
      <c r="O433" s="151"/>
      <c r="P433" s="135"/>
      <c r="Q433" s="135"/>
      <c r="R433" s="930"/>
      <c r="S433" s="931"/>
      <c r="T433" s="931"/>
      <c r="U433" s="931"/>
      <c r="V433" s="931"/>
      <c r="W433" s="931"/>
      <c r="X433" s="931"/>
      <c r="Y433" s="931"/>
      <c r="Z433" s="931"/>
      <c r="AA433" s="931"/>
      <c r="AB433" s="931"/>
      <c r="AC433" s="931"/>
      <c r="AD433" s="931"/>
      <c r="AE433" s="931"/>
      <c r="AF433" s="374"/>
      <c r="AG433" s="936" t="s">
        <v>1</v>
      </c>
      <c r="AH433" s="938">
        <f>+SUM(AH428:AH431)</f>
        <v>20.648</v>
      </c>
      <c r="AI433" s="936" t="s">
        <v>1</v>
      </c>
      <c r="AJ433" s="938">
        <f>+SUM(AJ428:AJ431)</f>
        <v>20.619999999999997</v>
      </c>
      <c r="AK433" s="936" t="s">
        <v>1</v>
      </c>
      <c r="AL433" s="940">
        <f>+AJ433-AH433</f>
        <v>-2.8000000000002245E-2</v>
      </c>
      <c r="AM433" s="851">
        <f>+AL433/AH433</f>
        <v>-1.3560635412631851E-3</v>
      </c>
    </row>
    <row r="434" spans="2:42" ht="17.25" thickBot="1" x14ac:dyDescent="0.3">
      <c r="B434" s="151"/>
      <c r="C434" s="151"/>
      <c r="D434" s="151"/>
      <c r="E434" s="151"/>
      <c r="F434" s="151"/>
      <c r="G434" s="151"/>
      <c r="H434" s="151"/>
      <c r="I434" s="151"/>
      <c r="J434" s="174"/>
      <c r="K434" s="174"/>
      <c r="L434" s="174"/>
      <c r="M434" s="174"/>
      <c r="N434" s="151"/>
      <c r="O434" s="151"/>
      <c r="P434" s="135"/>
      <c r="Q434" s="135"/>
      <c r="R434" s="921"/>
      <c r="S434" s="922"/>
      <c r="T434" s="922"/>
      <c r="U434" s="922"/>
      <c r="V434" s="922"/>
      <c r="W434" s="922"/>
      <c r="X434" s="922"/>
      <c r="Y434" s="922"/>
      <c r="Z434" s="922"/>
      <c r="AA434" s="922"/>
      <c r="AB434" s="922"/>
      <c r="AC434" s="922"/>
      <c r="AD434" s="922"/>
      <c r="AE434" s="922"/>
      <c r="AF434" s="375"/>
      <c r="AG434" s="937"/>
      <c r="AH434" s="939"/>
      <c r="AI434" s="937"/>
      <c r="AJ434" s="939"/>
      <c r="AK434" s="937"/>
      <c r="AL434" s="941"/>
      <c r="AM434" s="852"/>
    </row>
    <row r="435" spans="2:42" ht="17.25" thickBot="1" x14ac:dyDescent="0.3"/>
    <row r="436" spans="2:42" x14ac:dyDescent="0.25">
      <c r="R436" s="918" t="s">
        <v>0</v>
      </c>
      <c r="S436" s="919"/>
      <c r="T436" s="919"/>
      <c r="U436" s="919"/>
      <c r="V436" s="919"/>
      <c r="W436" s="919"/>
      <c r="X436" s="919"/>
      <c r="Y436" s="919"/>
      <c r="Z436" s="919"/>
      <c r="AA436" s="919"/>
      <c r="AB436" s="919"/>
      <c r="AC436" s="919"/>
      <c r="AD436" s="919"/>
      <c r="AE436" s="920"/>
      <c r="AF436" s="18"/>
      <c r="AG436" s="924">
        <f>+AH433+AG418</f>
        <v>342.00400000000002</v>
      </c>
      <c r="AH436" s="925"/>
      <c r="AI436" s="924">
        <f>+AJ433+AI418</f>
        <v>341.36</v>
      </c>
      <c r="AJ436" s="925"/>
      <c r="AK436" s="928">
        <f>+AI436-AG436</f>
        <v>-0.64400000000000546</v>
      </c>
      <c r="AL436" s="925"/>
      <c r="AM436" s="945">
        <f>+AK436/AG436</f>
        <v>-1.883018912059524E-3</v>
      </c>
    </row>
    <row r="437" spans="2:42" ht="17.25" thickBot="1" x14ac:dyDescent="0.3">
      <c r="R437" s="921"/>
      <c r="S437" s="922"/>
      <c r="T437" s="922"/>
      <c r="U437" s="922"/>
      <c r="V437" s="922"/>
      <c r="W437" s="922"/>
      <c r="X437" s="922"/>
      <c r="Y437" s="922"/>
      <c r="Z437" s="922"/>
      <c r="AA437" s="922"/>
      <c r="AB437" s="922"/>
      <c r="AC437" s="922"/>
      <c r="AD437" s="922"/>
      <c r="AE437" s="923"/>
      <c r="AF437" s="19"/>
      <c r="AG437" s="926"/>
      <c r="AH437" s="927"/>
      <c r="AI437" s="926"/>
      <c r="AJ437" s="927"/>
      <c r="AK437" s="929"/>
      <c r="AL437" s="927"/>
      <c r="AM437" s="946"/>
    </row>
    <row r="438" spans="2:42" ht="17.25" thickBot="1" x14ac:dyDescent="0.3"/>
    <row r="439" spans="2:42" ht="12" customHeight="1" x14ac:dyDescent="0.25">
      <c r="B439" s="882" t="s">
        <v>31</v>
      </c>
      <c r="C439" s="883"/>
      <c r="D439" s="883"/>
      <c r="E439" s="883"/>
      <c r="F439" s="883"/>
      <c r="G439" s="884"/>
      <c r="H439" s="888" t="s">
        <v>30</v>
      </c>
      <c r="I439" s="765"/>
      <c r="J439" s="765"/>
      <c r="K439" s="765"/>
      <c r="L439" s="765"/>
      <c r="M439" s="765"/>
      <c r="N439" s="765"/>
      <c r="O439" s="765"/>
      <c r="P439" s="765"/>
      <c r="Q439" s="765"/>
      <c r="R439" s="765"/>
      <c r="S439" s="765"/>
      <c r="T439" s="765"/>
      <c r="U439" s="765"/>
      <c r="V439" s="765"/>
      <c r="W439" s="765"/>
      <c r="X439" s="765"/>
      <c r="Y439" s="765"/>
      <c r="Z439" s="765"/>
      <c r="AA439" s="765"/>
      <c r="AB439" s="765"/>
      <c r="AC439" s="765"/>
      <c r="AD439" s="371"/>
      <c r="AE439" s="764" t="s">
        <v>29</v>
      </c>
      <c r="AF439" s="765"/>
      <c r="AG439" s="765"/>
      <c r="AH439" s="765"/>
      <c r="AI439" s="765"/>
      <c r="AJ439" s="766"/>
      <c r="AK439" s="889" t="s">
        <v>39</v>
      </c>
      <c r="AL439" s="890"/>
      <c r="AM439" s="891"/>
      <c r="AN439" s="22"/>
      <c r="AO439" s="168" t="s">
        <v>46</v>
      </c>
    </row>
    <row r="440" spans="2:42" ht="12" customHeight="1" thickBot="1" x14ac:dyDescent="0.3">
      <c r="B440" s="885"/>
      <c r="C440" s="886"/>
      <c r="D440" s="886"/>
      <c r="E440" s="886"/>
      <c r="F440" s="886"/>
      <c r="G440" s="887"/>
      <c r="H440" s="892" t="s">
        <v>736</v>
      </c>
      <c r="I440" s="893"/>
      <c r="J440" s="893"/>
      <c r="K440" s="893"/>
      <c r="L440" s="893"/>
      <c r="M440" s="893"/>
      <c r="N440" s="893"/>
      <c r="O440" s="893"/>
      <c r="P440" s="893"/>
      <c r="Q440" s="893"/>
      <c r="R440" s="893"/>
      <c r="S440" s="893"/>
      <c r="T440" s="893"/>
      <c r="U440" s="893"/>
      <c r="V440" s="893"/>
      <c r="W440" s="893"/>
      <c r="X440" s="893"/>
      <c r="Y440" s="893"/>
      <c r="Z440" s="893"/>
      <c r="AA440" s="893"/>
      <c r="AB440" s="893"/>
      <c r="AC440" s="893"/>
      <c r="AD440" s="376"/>
      <c r="AE440" s="773">
        <v>44237</v>
      </c>
      <c r="AF440" s="774"/>
      <c r="AG440" s="774"/>
      <c r="AH440" s="774"/>
      <c r="AI440" s="774"/>
      <c r="AJ440" s="775"/>
      <c r="AK440" s="896" t="s">
        <v>40</v>
      </c>
      <c r="AL440" s="897"/>
      <c r="AM440" s="898"/>
      <c r="AN440" s="23"/>
      <c r="AO440" s="169" t="s">
        <v>47</v>
      </c>
    </row>
    <row r="441" spans="2:42" ht="12" customHeight="1" thickBot="1" x14ac:dyDescent="0.3">
      <c r="B441" s="902" t="s">
        <v>28</v>
      </c>
      <c r="C441" s="903"/>
      <c r="D441" s="903"/>
      <c r="E441" s="903"/>
      <c r="F441" s="903"/>
      <c r="G441" s="904"/>
      <c r="H441" s="894"/>
      <c r="I441" s="895"/>
      <c r="J441" s="895"/>
      <c r="K441" s="895"/>
      <c r="L441" s="895"/>
      <c r="M441" s="895"/>
      <c r="N441" s="895"/>
      <c r="O441" s="895"/>
      <c r="P441" s="895"/>
      <c r="Q441" s="895"/>
      <c r="R441" s="895"/>
      <c r="S441" s="895"/>
      <c r="T441" s="895"/>
      <c r="U441" s="895"/>
      <c r="V441" s="895"/>
      <c r="W441" s="895"/>
      <c r="X441" s="895"/>
      <c r="Y441" s="895"/>
      <c r="Z441" s="895"/>
      <c r="AA441" s="895"/>
      <c r="AB441" s="895"/>
      <c r="AC441" s="895"/>
      <c r="AD441" s="377"/>
      <c r="AE441" s="776"/>
      <c r="AF441" s="777"/>
      <c r="AG441" s="777"/>
      <c r="AH441" s="777"/>
      <c r="AI441" s="777"/>
      <c r="AJ441" s="778"/>
      <c r="AK441" s="899"/>
      <c r="AL441" s="900"/>
      <c r="AM441" s="901"/>
      <c r="AN441" s="141"/>
      <c r="AO441" s="170"/>
    </row>
    <row r="442" spans="2:42" ht="12" customHeight="1" thickBot="1" x14ac:dyDescent="0.3">
      <c r="B442" s="135"/>
      <c r="C442" s="135"/>
      <c r="D442" s="135"/>
      <c r="E442" s="135"/>
      <c r="F442" s="135"/>
      <c r="G442" s="135"/>
      <c r="H442" s="135"/>
      <c r="I442" s="135"/>
      <c r="J442" s="174"/>
      <c r="K442" s="174"/>
      <c r="L442" s="174"/>
      <c r="M442" s="174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  <c r="AL442" s="135"/>
      <c r="AM442" s="135"/>
      <c r="AN442" s="141"/>
      <c r="AO442" s="171"/>
    </row>
    <row r="443" spans="2:42" ht="12" customHeight="1" thickBot="1" x14ac:dyDescent="0.3">
      <c r="B443" s="873" t="s">
        <v>27</v>
      </c>
      <c r="C443" s="874"/>
      <c r="D443" s="874"/>
      <c r="E443" s="875"/>
      <c r="F443" s="848" t="s">
        <v>26</v>
      </c>
      <c r="G443" s="850"/>
      <c r="H443" s="848" t="s">
        <v>44</v>
      </c>
      <c r="I443" s="849"/>
      <c r="J443" s="849"/>
      <c r="K443" s="849"/>
      <c r="L443" s="849"/>
      <c r="M443" s="849"/>
      <c r="N443" s="849"/>
      <c r="O443" s="849"/>
      <c r="P443" s="849"/>
      <c r="Q443" s="849"/>
      <c r="R443" s="849"/>
      <c r="S443" s="850"/>
      <c r="T443" s="848" t="s">
        <v>25</v>
      </c>
      <c r="U443" s="849"/>
      <c r="V443" s="849"/>
      <c r="W443" s="849"/>
      <c r="X443" s="849"/>
      <c r="Y443" s="849"/>
      <c r="Z443" s="849"/>
      <c r="AA443" s="849"/>
      <c r="AB443" s="849"/>
      <c r="AC443" s="849"/>
      <c r="AD443" s="849"/>
      <c r="AE443" s="850"/>
      <c r="AF443" s="879" t="s">
        <v>24</v>
      </c>
      <c r="AG443" s="880"/>
      <c r="AH443" s="881"/>
      <c r="AI443" s="879" t="s">
        <v>24</v>
      </c>
      <c r="AJ443" s="881"/>
      <c r="AK443" s="848" t="s">
        <v>23</v>
      </c>
      <c r="AL443" s="849"/>
      <c r="AM443" s="850"/>
      <c r="AN443" s="141"/>
      <c r="AO443" s="171"/>
    </row>
    <row r="444" spans="2:42" ht="12" customHeight="1" thickBot="1" x14ac:dyDescent="0.3">
      <c r="B444" s="1" t="s">
        <v>13</v>
      </c>
      <c r="C444" s="2" t="s">
        <v>22</v>
      </c>
      <c r="D444" s="3" t="s">
        <v>22</v>
      </c>
      <c r="E444" s="2" t="s">
        <v>21</v>
      </c>
      <c r="F444" s="907" t="s">
        <v>20</v>
      </c>
      <c r="G444" s="908"/>
      <c r="H444" s="876"/>
      <c r="I444" s="877"/>
      <c r="J444" s="877"/>
      <c r="K444" s="877"/>
      <c r="L444" s="877"/>
      <c r="M444" s="877"/>
      <c r="N444" s="877"/>
      <c r="O444" s="877"/>
      <c r="P444" s="877"/>
      <c r="Q444" s="877"/>
      <c r="R444" s="877"/>
      <c r="S444" s="878"/>
      <c r="T444" s="876"/>
      <c r="U444" s="877"/>
      <c r="V444" s="877"/>
      <c r="W444" s="877"/>
      <c r="X444" s="877"/>
      <c r="Y444" s="877"/>
      <c r="Z444" s="877"/>
      <c r="AA444" s="877"/>
      <c r="AB444" s="877"/>
      <c r="AC444" s="877"/>
      <c r="AD444" s="877"/>
      <c r="AE444" s="878"/>
      <c r="AF444" s="876" t="s">
        <v>19</v>
      </c>
      <c r="AG444" s="877"/>
      <c r="AH444" s="878"/>
      <c r="AI444" s="876" t="s">
        <v>18</v>
      </c>
      <c r="AJ444" s="878"/>
      <c r="AK444" s="876" t="s">
        <v>17</v>
      </c>
      <c r="AL444" s="877"/>
      <c r="AM444" s="878"/>
      <c r="AN444" s="141"/>
      <c r="AO444" s="846" t="s">
        <v>130</v>
      </c>
      <c r="AP444" s="846" t="s">
        <v>131</v>
      </c>
    </row>
    <row r="445" spans="2:42" ht="12" customHeight="1" thickBot="1" x14ac:dyDescent="0.3">
      <c r="B445" s="4">
        <v>2021</v>
      </c>
      <c r="C445" s="5" t="s">
        <v>16</v>
      </c>
      <c r="D445" s="5" t="s">
        <v>15</v>
      </c>
      <c r="E445" s="30" t="s">
        <v>14</v>
      </c>
      <c r="F445" s="6" t="s">
        <v>14</v>
      </c>
      <c r="G445" s="7" t="s">
        <v>13</v>
      </c>
      <c r="H445" s="868" t="s">
        <v>34</v>
      </c>
      <c r="I445" s="869"/>
      <c r="J445" s="870" t="s">
        <v>43</v>
      </c>
      <c r="K445" s="871"/>
      <c r="L445" s="870" t="s">
        <v>42</v>
      </c>
      <c r="M445" s="871"/>
      <c r="N445" s="872" t="s">
        <v>33</v>
      </c>
      <c r="O445" s="869"/>
      <c r="P445" s="872" t="s">
        <v>12</v>
      </c>
      <c r="Q445" s="869"/>
      <c r="R445" s="872" t="s">
        <v>11</v>
      </c>
      <c r="S445" s="905"/>
      <c r="T445" s="868" t="s">
        <v>35</v>
      </c>
      <c r="U445" s="906"/>
      <c r="V445" s="906"/>
      <c r="W445" s="905"/>
      <c r="X445" s="868" t="s">
        <v>10</v>
      </c>
      <c r="Y445" s="906"/>
      <c r="Z445" s="906"/>
      <c r="AA445" s="905"/>
      <c r="AB445" s="38" t="s">
        <v>885</v>
      </c>
      <c r="AC445" s="37"/>
      <c r="AD445" s="373" t="s">
        <v>41</v>
      </c>
      <c r="AE445" s="136" t="s">
        <v>9</v>
      </c>
      <c r="AF445" s="8" t="s">
        <v>37</v>
      </c>
      <c r="AG445" s="9" t="s">
        <v>8</v>
      </c>
      <c r="AH445" s="10" t="s">
        <v>7</v>
      </c>
      <c r="AI445" s="6" t="s">
        <v>8</v>
      </c>
      <c r="AJ445" s="7" t="s">
        <v>7</v>
      </c>
      <c r="AK445" s="6" t="s">
        <v>8</v>
      </c>
      <c r="AL445" s="11" t="s">
        <v>7</v>
      </c>
      <c r="AM445" s="7" t="s">
        <v>6</v>
      </c>
      <c r="AN445" s="141"/>
      <c r="AO445" s="847"/>
      <c r="AP445" s="847"/>
    </row>
    <row r="446" spans="2:42" ht="12" customHeight="1" x14ac:dyDescent="0.25">
      <c r="B446" s="25">
        <v>44237</v>
      </c>
      <c r="C446" s="137">
        <v>0.66875000000000007</v>
      </c>
      <c r="D446" s="137">
        <v>0.7319444444444444</v>
      </c>
      <c r="E446" s="43">
        <v>5</v>
      </c>
      <c r="F446" s="43">
        <v>747</v>
      </c>
      <c r="G446" s="25">
        <v>44237</v>
      </c>
      <c r="H446" s="967" t="s">
        <v>199</v>
      </c>
      <c r="I446" s="968"/>
      <c r="J446" s="969"/>
      <c r="K446" s="970"/>
      <c r="L446" s="969"/>
      <c r="M446" s="970"/>
      <c r="N446" s="967"/>
      <c r="O446" s="968"/>
      <c r="P446" s="971" t="s">
        <v>796</v>
      </c>
      <c r="Q446" s="972"/>
      <c r="R446" s="973" t="s">
        <v>275</v>
      </c>
      <c r="S446" s="974"/>
      <c r="T446" s="975" t="s">
        <v>797</v>
      </c>
      <c r="U446" s="976"/>
      <c r="V446" s="976"/>
      <c r="W446" s="977"/>
      <c r="X446" s="975" t="s">
        <v>797</v>
      </c>
      <c r="Y446" s="976"/>
      <c r="Z446" s="976"/>
      <c r="AA446" s="978"/>
      <c r="AB446" s="34">
        <v>47</v>
      </c>
      <c r="AC446" s="138"/>
      <c r="AD446" s="166">
        <v>30</v>
      </c>
      <c r="AE446" s="261" t="s">
        <v>32</v>
      </c>
      <c r="AF446" s="26"/>
      <c r="AG446" s="160">
        <v>11331</v>
      </c>
      <c r="AH446" s="161">
        <f>+AG446/1000</f>
        <v>11.331</v>
      </c>
      <c r="AI446" s="162">
        <v>12230</v>
      </c>
      <c r="AJ446" s="163">
        <f>+AI446/1000</f>
        <v>12.23</v>
      </c>
      <c r="AK446" s="164">
        <f>+AI446-AG446</f>
        <v>899</v>
      </c>
      <c r="AL446" s="163">
        <f>+AK446/1000</f>
        <v>0.89900000000000002</v>
      </c>
      <c r="AM446" s="165">
        <f>+AK446/AG446</f>
        <v>7.9339864089665521E-2</v>
      </c>
      <c r="AN446" s="141"/>
      <c r="AO446" s="306">
        <v>73.5</v>
      </c>
      <c r="AP446" s="306">
        <v>3.95</v>
      </c>
    </row>
    <row r="447" spans="2:42" ht="12" customHeight="1" x14ac:dyDescent="0.25">
      <c r="B447" s="25">
        <v>44237</v>
      </c>
      <c r="C447" s="137">
        <v>0.88263888888888886</v>
      </c>
      <c r="D447" s="137">
        <v>0.96875</v>
      </c>
      <c r="E447" s="43">
        <v>5</v>
      </c>
      <c r="F447" s="43">
        <v>13847</v>
      </c>
      <c r="G447" s="25">
        <v>44237</v>
      </c>
      <c r="H447" s="856" t="s">
        <v>429</v>
      </c>
      <c r="I447" s="857"/>
      <c r="J447" s="858"/>
      <c r="K447" s="859"/>
      <c r="L447" s="858"/>
      <c r="M447" s="859"/>
      <c r="N447" s="856"/>
      <c r="O447" s="857"/>
      <c r="P447" s="860" t="s">
        <v>711</v>
      </c>
      <c r="Q447" s="861"/>
      <c r="R447" s="862" t="s">
        <v>399</v>
      </c>
      <c r="S447" s="867"/>
      <c r="T447" s="942" t="s">
        <v>580</v>
      </c>
      <c r="U447" s="943"/>
      <c r="V447" s="943"/>
      <c r="W447" s="944"/>
      <c r="X447" s="942" t="s">
        <v>580</v>
      </c>
      <c r="Y447" s="943"/>
      <c r="Z447" s="943"/>
      <c r="AA447" s="944"/>
      <c r="AB447" s="297">
        <v>48</v>
      </c>
      <c r="AC447" s="298"/>
      <c r="AD447" s="445">
        <v>49</v>
      </c>
      <c r="AE447" s="261" t="s">
        <v>32</v>
      </c>
      <c r="AF447" s="297"/>
      <c r="AG447" s="152">
        <v>8294</v>
      </c>
      <c r="AH447" s="328">
        <f t="shared" ref="AH447:AH448" si="32">+AG447/1000</f>
        <v>8.2940000000000005</v>
      </c>
      <c r="AI447" s="836">
        <v>11160</v>
      </c>
      <c r="AJ447" s="838">
        <f>+AI447/1000</f>
        <v>11.16</v>
      </c>
      <c r="AK447" s="840">
        <f>+AI447-AG448-AG447</f>
        <v>-24</v>
      </c>
      <c r="AL447" s="842">
        <f>+AK447/1000</f>
        <v>-2.4E-2</v>
      </c>
      <c r="AM447" s="844">
        <f>+AK447/SUM(AG447:AG448)</f>
        <v>-2.1459227467811159E-3</v>
      </c>
      <c r="AN447" s="20"/>
      <c r="AO447" s="306">
        <v>74.92</v>
      </c>
      <c r="AP447" s="306">
        <v>2.77</v>
      </c>
    </row>
    <row r="448" spans="2:42" ht="12" customHeight="1" x14ac:dyDescent="0.25">
      <c r="B448" s="25">
        <v>44237</v>
      </c>
      <c r="C448" s="137">
        <v>0.88263888888888886</v>
      </c>
      <c r="D448" s="137">
        <v>0.96875</v>
      </c>
      <c r="E448" s="43">
        <v>5</v>
      </c>
      <c r="F448" s="43">
        <v>13846</v>
      </c>
      <c r="G448" s="25">
        <v>44237</v>
      </c>
      <c r="H448" s="856" t="s">
        <v>429</v>
      </c>
      <c r="I448" s="857"/>
      <c r="J448" s="858"/>
      <c r="K448" s="859"/>
      <c r="L448" s="858"/>
      <c r="M448" s="859"/>
      <c r="N448" s="856"/>
      <c r="O448" s="857"/>
      <c r="P448" s="860" t="s">
        <v>711</v>
      </c>
      <c r="Q448" s="861"/>
      <c r="R448" s="862" t="s">
        <v>399</v>
      </c>
      <c r="S448" s="867"/>
      <c r="T448" s="864" t="s">
        <v>544</v>
      </c>
      <c r="U448" s="865"/>
      <c r="V448" s="865"/>
      <c r="W448" s="866"/>
      <c r="X448" s="864" t="s">
        <v>544</v>
      </c>
      <c r="Y448" s="865"/>
      <c r="Z448" s="865"/>
      <c r="AA448" s="866"/>
      <c r="AB448" s="297">
        <v>48</v>
      </c>
      <c r="AC448" s="298"/>
      <c r="AD448" s="445">
        <v>41</v>
      </c>
      <c r="AE448" s="261" t="s">
        <v>32</v>
      </c>
      <c r="AF448" s="297"/>
      <c r="AG448" s="152">
        <v>2890</v>
      </c>
      <c r="AH448" s="328">
        <f t="shared" si="32"/>
        <v>2.89</v>
      </c>
      <c r="AI448" s="837"/>
      <c r="AJ448" s="839"/>
      <c r="AK448" s="841"/>
      <c r="AL448" s="843"/>
      <c r="AM448" s="845"/>
      <c r="AN448" s="21"/>
      <c r="AO448" s="306">
        <v>69.58</v>
      </c>
      <c r="AP448" s="306">
        <v>3.81</v>
      </c>
    </row>
    <row r="449" spans="2:42" ht="12" customHeight="1" thickBot="1" x14ac:dyDescent="0.3">
      <c r="B449" s="24"/>
      <c r="C449" s="146"/>
      <c r="D449" s="146"/>
      <c r="E449" s="27"/>
      <c r="F449" s="36"/>
      <c r="G449" s="31"/>
      <c r="H449" s="909"/>
      <c r="I449" s="910"/>
      <c r="J449" s="911"/>
      <c r="K449" s="912"/>
      <c r="L449" s="911"/>
      <c r="M449" s="912"/>
      <c r="N449" s="913"/>
      <c r="O449" s="910"/>
      <c r="P449" s="913"/>
      <c r="Q449" s="910"/>
      <c r="R449" s="914"/>
      <c r="S449" s="915"/>
      <c r="T449" s="916"/>
      <c r="U449" s="917"/>
      <c r="V449" s="917"/>
      <c r="W449" s="915"/>
      <c r="X449" s="29"/>
      <c r="Y449" s="147"/>
      <c r="Z449" s="147"/>
      <c r="AA449" s="28"/>
      <c r="AB449" s="36"/>
      <c r="AC449" s="148"/>
      <c r="AD449" s="147"/>
      <c r="AE449" s="28"/>
      <c r="AF449" s="29"/>
      <c r="AG449" s="149"/>
      <c r="AH449" s="153"/>
      <c r="AI449" s="150"/>
      <c r="AJ449" s="154"/>
      <c r="AK449" s="155"/>
      <c r="AL449" s="156"/>
      <c r="AM449" s="157"/>
    </row>
    <row r="450" spans="2:42" ht="12" customHeight="1" x14ac:dyDescent="0.25">
      <c r="B450" s="151"/>
      <c r="C450" s="151"/>
      <c r="D450" s="151"/>
      <c r="E450" s="151"/>
      <c r="F450" s="151"/>
      <c r="G450" s="151"/>
      <c r="H450" s="151"/>
      <c r="I450" s="151"/>
      <c r="J450" s="174"/>
      <c r="K450" s="174"/>
      <c r="L450" s="174"/>
      <c r="M450" s="174"/>
      <c r="N450" s="151"/>
      <c r="O450" s="151"/>
      <c r="P450" s="135"/>
      <c r="Q450" s="135"/>
      <c r="R450" s="918" t="s">
        <v>5</v>
      </c>
      <c r="S450" s="919"/>
      <c r="T450" s="919"/>
      <c r="U450" s="919"/>
      <c r="V450" s="919"/>
      <c r="W450" s="919"/>
      <c r="X450" s="919"/>
      <c r="Y450" s="919"/>
      <c r="Z450" s="919"/>
      <c r="AA450" s="919"/>
      <c r="AB450" s="919"/>
      <c r="AC450" s="919"/>
      <c r="AD450" s="919"/>
      <c r="AE450" s="919"/>
      <c r="AF450" s="374"/>
      <c r="AG450" s="932" t="s">
        <v>4</v>
      </c>
      <c r="AH450" s="933"/>
      <c r="AI450" s="932" t="s">
        <v>3</v>
      </c>
      <c r="AJ450" s="933"/>
      <c r="AK450" s="932" t="s">
        <v>2</v>
      </c>
      <c r="AL450" s="934"/>
      <c r="AM450" s="935"/>
    </row>
    <row r="451" spans="2:42" x14ac:dyDescent="0.25">
      <c r="B451" s="151"/>
      <c r="C451" s="151"/>
      <c r="D451" s="151"/>
      <c r="E451" s="151"/>
      <c r="F451" s="151"/>
      <c r="G451" s="151"/>
      <c r="H451" s="151"/>
      <c r="I451" s="151"/>
      <c r="J451" s="174"/>
      <c r="K451" s="174"/>
      <c r="L451" s="174"/>
      <c r="M451" s="174"/>
      <c r="N451" s="151"/>
      <c r="O451" s="151"/>
      <c r="P451" s="135"/>
      <c r="Q451" s="135"/>
      <c r="R451" s="930"/>
      <c r="S451" s="931"/>
      <c r="T451" s="931"/>
      <c r="U451" s="931"/>
      <c r="V451" s="931"/>
      <c r="W451" s="931"/>
      <c r="X451" s="931"/>
      <c r="Y451" s="931"/>
      <c r="Z451" s="931"/>
      <c r="AA451" s="931"/>
      <c r="AB451" s="931"/>
      <c r="AC451" s="931"/>
      <c r="AD451" s="931"/>
      <c r="AE451" s="931"/>
      <c r="AF451" s="374"/>
      <c r="AG451" s="936" t="s">
        <v>1</v>
      </c>
      <c r="AH451" s="938">
        <f>+SUM(AH446:AH449)</f>
        <v>22.515000000000001</v>
      </c>
      <c r="AI451" s="936" t="s">
        <v>1</v>
      </c>
      <c r="AJ451" s="938">
        <f>+SUM(AJ446:AJ449)</f>
        <v>23.39</v>
      </c>
      <c r="AK451" s="936" t="s">
        <v>1</v>
      </c>
      <c r="AL451" s="940">
        <f>+AJ451-AH451</f>
        <v>0.875</v>
      </c>
      <c r="AM451" s="851">
        <f>+AL451/AH451</f>
        <v>3.8862980235398623E-2</v>
      </c>
    </row>
    <row r="452" spans="2:42" ht="17.25" thickBot="1" x14ac:dyDescent="0.3">
      <c r="B452" s="151"/>
      <c r="C452" s="151"/>
      <c r="D452" s="151"/>
      <c r="E452" s="151"/>
      <c r="F452" s="151"/>
      <c r="G452" s="151"/>
      <c r="H452" s="151"/>
      <c r="I452" s="151"/>
      <c r="J452" s="174"/>
      <c r="K452" s="174"/>
      <c r="L452" s="174"/>
      <c r="M452" s="174"/>
      <c r="N452" s="151"/>
      <c r="O452" s="151"/>
      <c r="P452" s="135"/>
      <c r="Q452" s="135"/>
      <c r="R452" s="921"/>
      <c r="S452" s="922"/>
      <c r="T452" s="922"/>
      <c r="U452" s="922"/>
      <c r="V452" s="922"/>
      <c r="W452" s="922"/>
      <c r="X452" s="922"/>
      <c r="Y452" s="922"/>
      <c r="Z452" s="922"/>
      <c r="AA452" s="922"/>
      <c r="AB452" s="922"/>
      <c r="AC452" s="922"/>
      <c r="AD452" s="922"/>
      <c r="AE452" s="922"/>
      <c r="AF452" s="375"/>
      <c r="AG452" s="937"/>
      <c r="AH452" s="939"/>
      <c r="AI452" s="937"/>
      <c r="AJ452" s="939"/>
      <c r="AK452" s="937"/>
      <c r="AL452" s="941"/>
      <c r="AM452" s="852"/>
    </row>
    <row r="453" spans="2:42" ht="17.25" thickBot="1" x14ac:dyDescent="0.3"/>
    <row r="454" spans="2:42" x14ac:dyDescent="0.25">
      <c r="R454" s="918" t="s">
        <v>0</v>
      </c>
      <c r="S454" s="919"/>
      <c r="T454" s="919"/>
      <c r="U454" s="919"/>
      <c r="V454" s="919"/>
      <c r="W454" s="919"/>
      <c r="X454" s="919"/>
      <c r="Y454" s="919"/>
      <c r="Z454" s="919"/>
      <c r="AA454" s="919"/>
      <c r="AB454" s="919"/>
      <c r="AC454" s="919"/>
      <c r="AD454" s="919"/>
      <c r="AE454" s="920"/>
      <c r="AF454" s="18"/>
      <c r="AG454" s="924">
        <f>+AH451+AG436</f>
        <v>364.51900000000001</v>
      </c>
      <c r="AH454" s="925"/>
      <c r="AI454" s="924">
        <f>+AJ451+AI436</f>
        <v>364.75</v>
      </c>
      <c r="AJ454" s="925"/>
      <c r="AK454" s="928">
        <f>+AI454-AG454</f>
        <v>0.23099999999999454</v>
      </c>
      <c r="AL454" s="925"/>
      <c r="AM454" s="945">
        <f>+AK454/AG454</f>
        <v>6.3371182297766249E-4</v>
      </c>
    </row>
    <row r="455" spans="2:42" ht="17.25" thickBot="1" x14ac:dyDescent="0.3">
      <c r="R455" s="921"/>
      <c r="S455" s="922"/>
      <c r="T455" s="922"/>
      <c r="U455" s="922"/>
      <c r="V455" s="922"/>
      <c r="W455" s="922"/>
      <c r="X455" s="922"/>
      <c r="Y455" s="922"/>
      <c r="Z455" s="922"/>
      <c r="AA455" s="922"/>
      <c r="AB455" s="922"/>
      <c r="AC455" s="922"/>
      <c r="AD455" s="922"/>
      <c r="AE455" s="923"/>
      <c r="AF455" s="19"/>
      <c r="AG455" s="926"/>
      <c r="AH455" s="927"/>
      <c r="AI455" s="926"/>
      <c r="AJ455" s="927"/>
      <c r="AK455" s="929"/>
      <c r="AL455" s="927"/>
      <c r="AM455" s="946"/>
    </row>
    <row r="456" spans="2:42" ht="17.25" thickBot="1" x14ac:dyDescent="0.3"/>
    <row r="457" spans="2:42" ht="12" customHeight="1" x14ac:dyDescent="0.25">
      <c r="B457" s="882" t="s">
        <v>31</v>
      </c>
      <c r="C457" s="883"/>
      <c r="D457" s="883"/>
      <c r="E457" s="883"/>
      <c r="F457" s="883"/>
      <c r="G457" s="884"/>
      <c r="H457" s="888" t="s">
        <v>30</v>
      </c>
      <c r="I457" s="765"/>
      <c r="J457" s="765"/>
      <c r="K457" s="765"/>
      <c r="L457" s="765"/>
      <c r="M457" s="765"/>
      <c r="N457" s="765"/>
      <c r="O457" s="765"/>
      <c r="P457" s="765"/>
      <c r="Q457" s="765"/>
      <c r="R457" s="765"/>
      <c r="S457" s="765"/>
      <c r="T457" s="765"/>
      <c r="U457" s="765"/>
      <c r="V457" s="765"/>
      <c r="W457" s="765"/>
      <c r="X457" s="765"/>
      <c r="Y457" s="765"/>
      <c r="Z457" s="765"/>
      <c r="AA457" s="765"/>
      <c r="AB457" s="765"/>
      <c r="AC457" s="765"/>
      <c r="AD457" s="371"/>
      <c r="AE457" s="764" t="s">
        <v>29</v>
      </c>
      <c r="AF457" s="765"/>
      <c r="AG457" s="765"/>
      <c r="AH457" s="765"/>
      <c r="AI457" s="765"/>
      <c r="AJ457" s="766"/>
      <c r="AK457" s="889" t="s">
        <v>39</v>
      </c>
      <c r="AL457" s="890"/>
      <c r="AM457" s="891"/>
      <c r="AN457" s="22"/>
    </row>
    <row r="458" spans="2:42" ht="12" customHeight="1" x14ac:dyDescent="0.25">
      <c r="B458" s="885"/>
      <c r="C458" s="886"/>
      <c r="D458" s="886"/>
      <c r="E458" s="886"/>
      <c r="F458" s="886"/>
      <c r="G458" s="887"/>
      <c r="H458" s="892" t="s">
        <v>736</v>
      </c>
      <c r="I458" s="893"/>
      <c r="J458" s="893"/>
      <c r="K458" s="893"/>
      <c r="L458" s="893"/>
      <c r="M458" s="893"/>
      <c r="N458" s="893"/>
      <c r="O458" s="893"/>
      <c r="P458" s="893"/>
      <c r="Q458" s="893"/>
      <c r="R458" s="893"/>
      <c r="S458" s="893"/>
      <c r="T458" s="893"/>
      <c r="U458" s="893"/>
      <c r="V458" s="893"/>
      <c r="W458" s="893"/>
      <c r="X458" s="893"/>
      <c r="Y458" s="893"/>
      <c r="Z458" s="893"/>
      <c r="AA458" s="893"/>
      <c r="AB458" s="893"/>
      <c r="AC458" s="893"/>
      <c r="AD458" s="376"/>
      <c r="AE458" s="773">
        <v>44239</v>
      </c>
      <c r="AF458" s="774"/>
      <c r="AG458" s="774"/>
      <c r="AH458" s="774"/>
      <c r="AI458" s="774"/>
      <c r="AJ458" s="775"/>
      <c r="AK458" s="896" t="s">
        <v>40</v>
      </c>
      <c r="AL458" s="897"/>
      <c r="AM458" s="898"/>
      <c r="AN458" s="23"/>
    </row>
    <row r="459" spans="2:42" ht="12" customHeight="1" thickBot="1" x14ac:dyDescent="0.3">
      <c r="B459" s="902" t="s">
        <v>28</v>
      </c>
      <c r="C459" s="903"/>
      <c r="D459" s="903"/>
      <c r="E459" s="903"/>
      <c r="F459" s="903"/>
      <c r="G459" s="904"/>
      <c r="H459" s="894"/>
      <c r="I459" s="895"/>
      <c r="J459" s="895"/>
      <c r="K459" s="895"/>
      <c r="L459" s="895"/>
      <c r="M459" s="895"/>
      <c r="N459" s="895"/>
      <c r="O459" s="895"/>
      <c r="P459" s="895"/>
      <c r="Q459" s="895"/>
      <c r="R459" s="895"/>
      <c r="S459" s="895"/>
      <c r="T459" s="895"/>
      <c r="U459" s="895"/>
      <c r="V459" s="895"/>
      <c r="W459" s="895"/>
      <c r="X459" s="895"/>
      <c r="Y459" s="895"/>
      <c r="Z459" s="895"/>
      <c r="AA459" s="895"/>
      <c r="AB459" s="895"/>
      <c r="AC459" s="895"/>
      <c r="AD459" s="377"/>
      <c r="AE459" s="776"/>
      <c r="AF459" s="777"/>
      <c r="AG459" s="777"/>
      <c r="AH459" s="777"/>
      <c r="AI459" s="777"/>
      <c r="AJ459" s="778"/>
      <c r="AK459" s="899"/>
      <c r="AL459" s="900"/>
      <c r="AM459" s="901"/>
      <c r="AN459" s="141"/>
    </row>
    <row r="460" spans="2:42" ht="12" customHeight="1" thickBot="1" x14ac:dyDescent="0.3">
      <c r="B460" s="135"/>
      <c r="C460" s="135"/>
      <c r="D460" s="135"/>
      <c r="E460" s="135"/>
      <c r="F460" s="135"/>
      <c r="G460" s="135"/>
      <c r="H460" s="135"/>
      <c r="I460" s="135"/>
      <c r="J460" s="174"/>
      <c r="K460" s="174"/>
      <c r="L460" s="174"/>
      <c r="M460" s="174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5"/>
      <c r="AL460" s="135"/>
      <c r="AM460" s="135"/>
      <c r="AN460" s="141"/>
    </row>
    <row r="461" spans="2:42" ht="12" customHeight="1" thickBot="1" x14ac:dyDescent="0.3">
      <c r="B461" s="873" t="s">
        <v>27</v>
      </c>
      <c r="C461" s="874"/>
      <c r="D461" s="874"/>
      <c r="E461" s="875"/>
      <c r="F461" s="848" t="s">
        <v>26</v>
      </c>
      <c r="G461" s="850"/>
      <c r="H461" s="848" t="s">
        <v>44</v>
      </c>
      <c r="I461" s="849"/>
      <c r="J461" s="849"/>
      <c r="K461" s="849"/>
      <c r="L461" s="849"/>
      <c r="M461" s="849"/>
      <c r="N461" s="849"/>
      <c r="O461" s="849"/>
      <c r="P461" s="849"/>
      <c r="Q461" s="849"/>
      <c r="R461" s="849"/>
      <c r="S461" s="850"/>
      <c r="T461" s="848" t="s">
        <v>25</v>
      </c>
      <c r="U461" s="849"/>
      <c r="V461" s="849"/>
      <c r="W461" s="849"/>
      <c r="X461" s="849"/>
      <c r="Y461" s="849"/>
      <c r="Z461" s="849"/>
      <c r="AA461" s="849"/>
      <c r="AB461" s="849"/>
      <c r="AC461" s="849"/>
      <c r="AD461" s="849"/>
      <c r="AE461" s="850"/>
      <c r="AF461" s="879" t="s">
        <v>24</v>
      </c>
      <c r="AG461" s="880"/>
      <c r="AH461" s="881"/>
      <c r="AI461" s="879" t="s">
        <v>24</v>
      </c>
      <c r="AJ461" s="881"/>
      <c r="AK461" s="848" t="s">
        <v>23</v>
      </c>
      <c r="AL461" s="849"/>
      <c r="AM461" s="850"/>
      <c r="AN461" s="141"/>
    </row>
    <row r="462" spans="2:42" ht="12" customHeight="1" thickBot="1" x14ac:dyDescent="0.3">
      <c r="B462" s="1" t="s">
        <v>13</v>
      </c>
      <c r="C462" s="2" t="s">
        <v>22</v>
      </c>
      <c r="D462" s="3" t="s">
        <v>22</v>
      </c>
      <c r="E462" s="2" t="s">
        <v>21</v>
      </c>
      <c r="F462" s="907" t="s">
        <v>20</v>
      </c>
      <c r="G462" s="908"/>
      <c r="H462" s="876"/>
      <c r="I462" s="877"/>
      <c r="J462" s="877"/>
      <c r="K462" s="877"/>
      <c r="L462" s="877"/>
      <c r="M462" s="877"/>
      <c r="N462" s="877"/>
      <c r="O462" s="877"/>
      <c r="P462" s="877"/>
      <c r="Q462" s="877"/>
      <c r="R462" s="877"/>
      <c r="S462" s="878"/>
      <c r="T462" s="876"/>
      <c r="U462" s="877"/>
      <c r="V462" s="877"/>
      <c r="W462" s="877"/>
      <c r="X462" s="877"/>
      <c r="Y462" s="877"/>
      <c r="Z462" s="877"/>
      <c r="AA462" s="877"/>
      <c r="AB462" s="877"/>
      <c r="AC462" s="877"/>
      <c r="AD462" s="877"/>
      <c r="AE462" s="878"/>
      <c r="AF462" s="876" t="s">
        <v>19</v>
      </c>
      <c r="AG462" s="877"/>
      <c r="AH462" s="878"/>
      <c r="AI462" s="876" t="s">
        <v>18</v>
      </c>
      <c r="AJ462" s="878"/>
      <c r="AK462" s="876" t="s">
        <v>17</v>
      </c>
      <c r="AL462" s="877"/>
      <c r="AM462" s="878"/>
      <c r="AN462" s="141"/>
      <c r="AO462" s="846" t="s">
        <v>130</v>
      </c>
      <c r="AP462" s="846" t="s">
        <v>131</v>
      </c>
    </row>
    <row r="463" spans="2:42" ht="12" customHeight="1" thickBot="1" x14ac:dyDescent="0.3">
      <c r="B463" s="4">
        <v>2021</v>
      </c>
      <c r="C463" s="5" t="s">
        <v>16</v>
      </c>
      <c r="D463" s="5" t="s">
        <v>15</v>
      </c>
      <c r="E463" s="30" t="s">
        <v>14</v>
      </c>
      <c r="F463" s="6" t="s">
        <v>14</v>
      </c>
      <c r="G463" s="7" t="s">
        <v>13</v>
      </c>
      <c r="H463" s="868" t="s">
        <v>34</v>
      </c>
      <c r="I463" s="869"/>
      <c r="J463" s="870" t="s">
        <v>43</v>
      </c>
      <c r="K463" s="871"/>
      <c r="L463" s="870" t="s">
        <v>42</v>
      </c>
      <c r="M463" s="871"/>
      <c r="N463" s="872" t="s">
        <v>33</v>
      </c>
      <c r="O463" s="869"/>
      <c r="P463" s="872" t="s">
        <v>12</v>
      </c>
      <c r="Q463" s="869"/>
      <c r="R463" s="872" t="s">
        <v>11</v>
      </c>
      <c r="S463" s="905"/>
      <c r="T463" s="868" t="s">
        <v>35</v>
      </c>
      <c r="U463" s="906"/>
      <c r="V463" s="906"/>
      <c r="W463" s="905"/>
      <c r="X463" s="868" t="s">
        <v>10</v>
      </c>
      <c r="Y463" s="906"/>
      <c r="Z463" s="906"/>
      <c r="AA463" s="905"/>
      <c r="AB463" s="38" t="s">
        <v>885</v>
      </c>
      <c r="AC463" s="37" t="s">
        <v>36</v>
      </c>
      <c r="AD463" s="373" t="s">
        <v>41</v>
      </c>
      <c r="AE463" s="136" t="s">
        <v>9</v>
      </c>
      <c r="AF463" s="8" t="s">
        <v>37</v>
      </c>
      <c r="AG463" s="9" t="s">
        <v>8</v>
      </c>
      <c r="AH463" s="10" t="s">
        <v>7</v>
      </c>
      <c r="AI463" s="6" t="s">
        <v>8</v>
      </c>
      <c r="AJ463" s="7" t="s">
        <v>7</v>
      </c>
      <c r="AK463" s="6" t="s">
        <v>8</v>
      </c>
      <c r="AL463" s="11" t="s">
        <v>7</v>
      </c>
      <c r="AM463" s="7" t="s">
        <v>6</v>
      </c>
      <c r="AN463" s="141"/>
      <c r="AO463" s="847"/>
      <c r="AP463" s="847"/>
    </row>
    <row r="464" spans="2:42" ht="12" customHeight="1" x14ac:dyDescent="0.25">
      <c r="B464" s="25">
        <v>44239</v>
      </c>
      <c r="C464" s="137">
        <v>0.78541666666666676</v>
      </c>
      <c r="D464" s="137">
        <v>0.85416666666666663</v>
      </c>
      <c r="E464" s="43">
        <v>5</v>
      </c>
      <c r="F464" s="43">
        <v>13866</v>
      </c>
      <c r="G464" s="25">
        <v>44239</v>
      </c>
      <c r="H464" s="856" t="s">
        <v>429</v>
      </c>
      <c r="I464" s="857"/>
      <c r="J464" s="858"/>
      <c r="K464" s="859"/>
      <c r="L464" s="858"/>
      <c r="M464" s="859"/>
      <c r="N464" s="856"/>
      <c r="O464" s="857"/>
      <c r="P464" s="860" t="s">
        <v>711</v>
      </c>
      <c r="Q464" s="861"/>
      <c r="R464" s="862" t="s">
        <v>399</v>
      </c>
      <c r="S464" s="867"/>
      <c r="T464" s="942" t="s">
        <v>580</v>
      </c>
      <c r="U464" s="943"/>
      <c r="V464" s="943"/>
      <c r="W464" s="944"/>
      <c r="X464" s="942" t="s">
        <v>580</v>
      </c>
      <c r="Y464" s="943"/>
      <c r="Z464" s="943"/>
      <c r="AA464" s="944"/>
      <c r="AB464" s="297">
        <v>49</v>
      </c>
      <c r="AC464" s="298"/>
      <c r="AD464" s="401">
        <v>52</v>
      </c>
      <c r="AE464" s="262" t="s">
        <v>896</v>
      </c>
      <c r="AF464" s="297"/>
      <c r="AG464" s="152">
        <v>8933</v>
      </c>
      <c r="AH464" s="328">
        <f t="shared" ref="AH464:AH465" si="33">+AG464/1000</f>
        <v>8.9329999999999998</v>
      </c>
      <c r="AI464" s="836">
        <v>11430</v>
      </c>
      <c r="AJ464" s="838">
        <f>+AI464/1000</f>
        <v>11.43</v>
      </c>
      <c r="AK464" s="840">
        <f>+AI464-AG465-AG464</f>
        <v>-115</v>
      </c>
      <c r="AL464" s="842">
        <f>+AK464/1000</f>
        <v>-0.115</v>
      </c>
      <c r="AM464" s="844">
        <f>+AK464/SUM(AG464:AG465)</f>
        <v>-9.9610220874837598E-3</v>
      </c>
      <c r="AN464" s="141"/>
      <c r="AO464" s="306">
        <v>75.92</v>
      </c>
      <c r="AP464" s="306">
        <v>2.64</v>
      </c>
    </row>
    <row r="465" spans="2:42" ht="12" customHeight="1" x14ac:dyDescent="0.25">
      <c r="B465" s="25">
        <v>44239</v>
      </c>
      <c r="C465" s="137">
        <v>0.78541666666666676</v>
      </c>
      <c r="D465" s="137">
        <v>0.85416666666666663</v>
      </c>
      <c r="E465" s="43">
        <v>5</v>
      </c>
      <c r="F465" s="43">
        <v>13867</v>
      </c>
      <c r="G465" s="25">
        <v>44239</v>
      </c>
      <c r="H465" s="856" t="s">
        <v>429</v>
      </c>
      <c r="I465" s="857"/>
      <c r="J465" s="858"/>
      <c r="K465" s="859"/>
      <c r="L465" s="858"/>
      <c r="M465" s="859"/>
      <c r="N465" s="856"/>
      <c r="O465" s="857"/>
      <c r="P465" s="860" t="s">
        <v>711</v>
      </c>
      <c r="Q465" s="861"/>
      <c r="R465" s="862" t="s">
        <v>399</v>
      </c>
      <c r="S465" s="867"/>
      <c r="T465" s="864" t="s">
        <v>544</v>
      </c>
      <c r="U465" s="865"/>
      <c r="V465" s="865"/>
      <c r="W465" s="866"/>
      <c r="X465" s="864" t="s">
        <v>544</v>
      </c>
      <c r="Y465" s="865"/>
      <c r="Z465" s="865"/>
      <c r="AA465" s="866"/>
      <c r="AB465" s="297">
        <v>49</v>
      </c>
      <c r="AC465" s="298"/>
      <c r="AD465" s="450">
        <v>40</v>
      </c>
      <c r="AE465" s="261" t="s">
        <v>32</v>
      </c>
      <c r="AF465" s="297"/>
      <c r="AG465" s="152">
        <v>2612</v>
      </c>
      <c r="AH465" s="328">
        <f t="shared" si="33"/>
        <v>2.6120000000000001</v>
      </c>
      <c r="AI465" s="837"/>
      <c r="AJ465" s="839"/>
      <c r="AK465" s="841"/>
      <c r="AL465" s="843"/>
      <c r="AM465" s="845"/>
      <c r="AN465" s="20"/>
      <c r="AO465" s="306">
        <v>69.41</v>
      </c>
      <c r="AP465" s="306">
        <v>3.2</v>
      </c>
    </row>
    <row r="466" spans="2:42" ht="12" customHeight="1" thickBot="1" x14ac:dyDescent="0.3">
      <c r="B466" s="24"/>
      <c r="C466" s="146"/>
      <c r="D466" s="146"/>
      <c r="E466" s="27"/>
      <c r="F466" s="36"/>
      <c r="G466" s="31"/>
      <c r="H466" s="909"/>
      <c r="I466" s="910"/>
      <c r="J466" s="911"/>
      <c r="K466" s="912"/>
      <c r="L466" s="911"/>
      <c r="M466" s="912"/>
      <c r="N466" s="913"/>
      <c r="O466" s="910"/>
      <c r="P466" s="913"/>
      <c r="Q466" s="910"/>
      <c r="R466" s="914"/>
      <c r="S466" s="915"/>
      <c r="T466" s="916"/>
      <c r="U466" s="917"/>
      <c r="V466" s="917"/>
      <c r="W466" s="915"/>
      <c r="X466" s="29"/>
      <c r="Y466" s="147"/>
      <c r="Z466" s="147"/>
      <c r="AA466" s="28"/>
      <c r="AB466" s="36"/>
      <c r="AC466" s="148"/>
      <c r="AD466" s="147"/>
      <c r="AE466" s="28"/>
      <c r="AF466" s="29"/>
      <c r="AG466" s="149"/>
      <c r="AH466" s="153"/>
      <c r="AI466" s="150"/>
      <c r="AJ466" s="154"/>
      <c r="AK466" s="155"/>
      <c r="AL466" s="156"/>
      <c r="AM466" s="157"/>
    </row>
    <row r="467" spans="2:42" ht="12" customHeight="1" x14ac:dyDescent="0.25">
      <c r="B467" s="151"/>
      <c r="C467" s="151"/>
      <c r="D467" s="151"/>
      <c r="E467" s="151"/>
      <c r="F467" s="151"/>
      <c r="G467" s="151"/>
      <c r="H467" s="151"/>
      <c r="I467" s="151"/>
      <c r="J467" s="174"/>
      <c r="K467" s="174"/>
      <c r="L467" s="174"/>
      <c r="M467" s="174"/>
      <c r="N467" s="151"/>
      <c r="O467" s="151"/>
      <c r="P467" s="135"/>
      <c r="Q467" s="135"/>
      <c r="R467" s="918" t="s">
        <v>5</v>
      </c>
      <c r="S467" s="919"/>
      <c r="T467" s="919"/>
      <c r="U467" s="919"/>
      <c r="V467" s="919"/>
      <c r="W467" s="919"/>
      <c r="X467" s="919"/>
      <c r="Y467" s="919"/>
      <c r="Z467" s="919"/>
      <c r="AA467" s="919"/>
      <c r="AB467" s="919"/>
      <c r="AC467" s="919"/>
      <c r="AD467" s="919"/>
      <c r="AE467" s="919"/>
      <c r="AF467" s="374"/>
      <c r="AG467" s="932" t="s">
        <v>4</v>
      </c>
      <c r="AH467" s="933"/>
      <c r="AI467" s="932" t="s">
        <v>3</v>
      </c>
      <c r="AJ467" s="933"/>
      <c r="AK467" s="932" t="s">
        <v>2</v>
      </c>
      <c r="AL467" s="934"/>
      <c r="AM467" s="935"/>
    </row>
    <row r="468" spans="2:42" x14ac:dyDescent="0.25">
      <c r="B468" s="151"/>
      <c r="C468" s="151"/>
      <c r="D468" s="151"/>
      <c r="E468" s="151"/>
      <c r="F468" s="151"/>
      <c r="G468" s="151"/>
      <c r="H468" s="151"/>
      <c r="I468" s="151"/>
      <c r="J468" s="174"/>
      <c r="K468" s="174"/>
      <c r="L468" s="174"/>
      <c r="M468" s="174"/>
      <c r="N468" s="151"/>
      <c r="O468" s="151"/>
      <c r="P468" s="135"/>
      <c r="Q468" s="135"/>
      <c r="R468" s="930"/>
      <c r="S468" s="931"/>
      <c r="T468" s="931"/>
      <c r="U468" s="931"/>
      <c r="V468" s="931"/>
      <c r="W468" s="931"/>
      <c r="X468" s="931"/>
      <c r="Y468" s="931"/>
      <c r="Z468" s="931"/>
      <c r="AA468" s="931"/>
      <c r="AB468" s="931"/>
      <c r="AC468" s="931"/>
      <c r="AD468" s="931"/>
      <c r="AE468" s="931"/>
      <c r="AF468" s="374"/>
      <c r="AG468" s="936" t="s">
        <v>1</v>
      </c>
      <c r="AH468" s="938">
        <f>+SUM(AH464:AH466)</f>
        <v>11.545</v>
      </c>
      <c r="AI468" s="936" t="s">
        <v>1</v>
      </c>
      <c r="AJ468" s="938">
        <f>+SUM(AJ464:AJ466)</f>
        <v>11.43</v>
      </c>
      <c r="AK468" s="936" t="s">
        <v>1</v>
      </c>
      <c r="AL468" s="940">
        <f>+AJ468-AH468</f>
        <v>-0.11500000000000021</v>
      </c>
      <c r="AM468" s="851">
        <f>+AL468/AH468</f>
        <v>-9.9610220874837771E-3</v>
      </c>
    </row>
    <row r="469" spans="2:42" ht="17.25" thickBot="1" x14ac:dyDescent="0.3">
      <c r="B469" s="151"/>
      <c r="C469" s="151"/>
      <c r="D469" s="151"/>
      <c r="E469" s="151"/>
      <c r="F469" s="151"/>
      <c r="G469" s="151"/>
      <c r="H469" s="151"/>
      <c r="I469" s="151"/>
      <c r="J469" s="174"/>
      <c r="K469" s="174"/>
      <c r="L469" s="174"/>
      <c r="M469" s="174"/>
      <c r="N469" s="151"/>
      <c r="O469" s="151"/>
      <c r="P469" s="135"/>
      <c r="Q469" s="135"/>
      <c r="R469" s="921"/>
      <c r="S469" s="922"/>
      <c r="T469" s="922"/>
      <c r="U469" s="922"/>
      <c r="V469" s="922"/>
      <c r="W469" s="922"/>
      <c r="X469" s="922"/>
      <c r="Y469" s="922"/>
      <c r="Z469" s="922"/>
      <c r="AA469" s="922"/>
      <c r="AB469" s="922"/>
      <c r="AC469" s="922"/>
      <c r="AD469" s="922"/>
      <c r="AE469" s="922"/>
      <c r="AF469" s="375"/>
      <c r="AG469" s="937"/>
      <c r="AH469" s="939"/>
      <c r="AI469" s="937"/>
      <c r="AJ469" s="939"/>
      <c r="AK469" s="937"/>
      <c r="AL469" s="941"/>
      <c r="AM469" s="852"/>
    </row>
    <row r="470" spans="2:42" ht="17.25" thickBot="1" x14ac:dyDescent="0.3"/>
    <row r="471" spans="2:42" x14ac:dyDescent="0.25">
      <c r="R471" s="918" t="s">
        <v>0</v>
      </c>
      <c r="S471" s="919"/>
      <c r="T471" s="919"/>
      <c r="U471" s="919"/>
      <c r="V471" s="919"/>
      <c r="W471" s="919"/>
      <c r="X471" s="919"/>
      <c r="Y471" s="919"/>
      <c r="Z471" s="919"/>
      <c r="AA471" s="919"/>
      <c r="AB471" s="919"/>
      <c r="AC471" s="919"/>
      <c r="AD471" s="919"/>
      <c r="AE471" s="920"/>
      <c r="AF471" s="18"/>
      <c r="AG471" s="924">
        <f>+AH468+AG454</f>
        <v>376.06400000000002</v>
      </c>
      <c r="AH471" s="925"/>
      <c r="AI471" s="924">
        <f>+AJ468+AI454</f>
        <v>376.18</v>
      </c>
      <c r="AJ471" s="925"/>
      <c r="AK471" s="928">
        <f>+AI471-AG471</f>
        <v>0.11599999999998545</v>
      </c>
      <c r="AL471" s="925"/>
      <c r="AM471" s="945">
        <f>+AK471/AG471</f>
        <v>3.084581347855297E-4</v>
      </c>
    </row>
    <row r="472" spans="2:42" ht="17.25" thickBot="1" x14ac:dyDescent="0.3">
      <c r="R472" s="921"/>
      <c r="S472" s="922"/>
      <c r="T472" s="922"/>
      <c r="U472" s="922"/>
      <c r="V472" s="922"/>
      <c r="W472" s="922"/>
      <c r="X472" s="922"/>
      <c r="Y472" s="922"/>
      <c r="Z472" s="922"/>
      <c r="AA472" s="922"/>
      <c r="AB472" s="922"/>
      <c r="AC472" s="922"/>
      <c r="AD472" s="922"/>
      <c r="AE472" s="923"/>
      <c r="AF472" s="19"/>
      <c r="AG472" s="926"/>
      <c r="AH472" s="927"/>
      <c r="AI472" s="926"/>
      <c r="AJ472" s="927"/>
      <c r="AK472" s="929"/>
      <c r="AL472" s="927"/>
      <c r="AM472" s="946"/>
    </row>
    <row r="473" spans="2:42" ht="17.25" thickBot="1" x14ac:dyDescent="0.3"/>
    <row r="474" spans="2:42" ht="12" customHeight="1" x14ac:dyDescent="0.25">
      <c r="B474" s="882" t="s">
        <v>31</v>
      </c>
      <c r="C474" s="883"/>
      <c r="D474" s="883"/>
      <c r="E474" s="883"/>
      <c r="F474" s="883"/>
      <c r="G474" s="884"/>
      <c r="H474" s="888" t="s">
        <v>30</v>
      </c>
      <c r="I474" s="765"/>
      <c r="J474" s="765"/>
      <c r="K474" s="765"/>
      <c r="L474" s="765"/>
      <c r="M474" s="765"/>
      <c r="N474" s="765"/>
      <c r="O474" s="765"/>
      <c r="P474" s="765"/>
      <c r="Q474" s="765"/>
      <c r="R474" s="765"/>
      <c r="S474" s="765"/>
      <c r="T474" s="765"/>
      <c r="U474" s="765"/>
      <c r="V474" s="765"/>
      <c r="W474" s="765"/>
      <c r="X474" s="765"/>
      <c r="Y474" s="765"/>
      <c r="Z474" s="765"/>
      <c r="AA474" s="765"/>
      <c r="AB474" s="765"/>
      <c r="AC474" s="765"/>
      <c r="AD474" s="371"/>
      <c r="AE474" s="764" t="s">
        <v>29</v>
      </c>
      <c r="AF474" s="765"/>
      <c r="AG474" s="765"/>
      <c r="AH474" s="765"/>
      <c r="AI474" s="765"/>
      <c r="AJ474" s="766"/>
      <c r="AK474" s="889" t="s">
        <v>39</v>
      </c>
      <c r="AL474" s="890"/>
      <c r="AM474" s="891"/>
      <c r="AN474" s="22"/>
    </row>
    <row r="475" spans="2:42" ht="12" customHeight="1" x14ac:dyDescent="0.25">
      <c r="B475" s="885"/>
      <c r="C475" s="886"/>
      <c r="D475" s="886"/>
      <c r="E475" s="886"/>
      <c r="F475" s="886"/>
      <c r="G475" s="887"/>
      <c r="H475" s="892" t="s">
        <v>736</v>
      </c>
      <c r="I475" s="893"/>
      <c r="J475" s="893"/>
      <c r="K475" s="893"/>
      <c r="L475" s="893"/>
      <c r="M475" s="893"/>
      <c r="N475" s="893"/>
      <c r="O475" s="893"/>
      <c r="P475" s="893"/>
      <c r="Q475" s="893"/>
      <c r="R475" s="893"/>
      <c r="S475" s="893"/>
      <c r="T475" s="893"/>
      <c r="U475" s="893"/>
      <c r="V475" s="893"/>
      <c r="W475" s="893"/>
      <c r="X475" s="893"/>
      <c r="Y475" s="893"/>
      <c r="Z475" s="893"/>
      <c r="AA475" s="893"/>
      <c r="AB475" s="893"/>
      <c r="AC475" s="893"/>
      <c r="AD475" s="376"/>
      <c r="AE475" s="773">
        <v>44242</v>
      </c>
      <c r="AF475" s="774"/>
      <c r="AG475" s="774"/>
      <c r="AH475" s="774"/>
      <c r="AI475" s="774"/>
      <c r="AJ475" s="775"/>
      <c r="AK475" s="896" t="s">
        <v>40</v>
      </c>
      <c r="AL475" s="897"/>
      <c r="AM475" s="898"/>
      <c r="AN475" s="23"/>
    </row>
    <row r="476" spans="2:42" ht="12" customHeight="1" thickBot="1" x14ac:dyDescent="0.3">
      <c r="B476" s="902" t="s">
        <v>28</v>
      </c>
      <c r="C476" s="903"/>
      <c r="D476" s="903"/>
      <c r="E476" s="903"/>
      <c r="F476" s="903"/>
      <c r="G476" s="904"/>
      <c r="H476" s="894"/>
      <c r="I476" s="895"/>
      <c r="J476" s="895"/>
      <c r="K476" s="895"/>
      <c r="L476" s="895"/>
      <c r="M476" s="895"/>
      <c r="N476" s="895"/>
      <c r="O476" s="895"/>
      <c r="P476" s="895"/>
      <c r="Q476" s="895"/>
      <c r="R476" s="895"/>
      <c r="S476" s="895"/>
      <c r="T476" s="895"/>
      <c r="U476" s="895"/>
      <c r="V476" s="895"/>
      <c r="W476" s="895"/>
      <c r="X476" s="895"/>
      <c r="Y476" s="895"/>
      <c r="Z476" s="895"/>
      <c r="AA476" s="895"/>
      <c r="AB476" s="895"/>
      <c r="AC476" s="895"/>
      <c r="AD476" s="377"/>
      <c r="AE476" s="776"/>
      <c r="AF476" s="777"/>
      <c r="AG476" s="777"/>
      <c r="AH476" s="777"/>
      <c r="AI476" s="777"/>
      <c r="AJ476" s="778"/>
      <c r="AK476" s="899"/>
      <c r="AL476" s="900"/>
      <c r="AM476" s="901"/>
      <c r="AN476" s="141"/>
    </row>
    <row r="477" spans="2:42" ht="12" customHeight="1" thickBot="1" x14ac:dyDescent="0.3">
      <c r="B477" s="135"/>
      <c r="C477" s="135"/>
      <c r="D477" s="135"/>
      <c r="E477" s="135"/>
      <c r="F477" s="135"/>
      <c r="G477" s="135"/>
      <c r="H477" s="135"/>
      <c r="I477" s="135"/>
      <c r="J477" s="174"/>
      <c r="K477" s="174"/>
      <c r="L477" s="174"/>
      <c r="M477" s="174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5"/>
      <c r="AL477" s="135"/>
      <c r="AM477" s="135"/>
      <c r="AN477" s="141"/>
    </row>
    <row r="478" spans="2:42" ht="12" customHeight="1" thickBot="1" x14ac:dyDescent="0.3">
      <c r="B478" s="873" t="s">
        <v>27</v>
      </c>
      <c r="C478" s="874"/>
      <c r="D478" s="874"/>
      <c r="E478" s="875"/>
      <c r="F478" s="848" t="s">
        <v>26</v>
      </c>
      <c r="G478" s="850"/>
      <c r="H478" s="848" t="s">
        <v>44</v>
      </c>
      <c r="I478" s="849"/>
      <c r="J478" s="849"/>
      <c r="K478" s="849"/>
      <c r="L478" s="849"/>
      <c r="M478" s="849"/>
      <c r="N478" s="849"/>
      <c r="O478" s="849"/>
      <c r="P478" s="849"/>
      <c r="Q478" s="849"/>
      <c r="R478" s="849"/>
      <c r="S478" s="850"/>
      <c r="T478" s="848" t="s">
        <v>25</v>
      </c>
      <c r="U478" s="849"/>
      <c r="V478" s="849"/>
      <c r="W478" s="849"/>
      <c r="X478" s="849"/>
      <c r="Y478" s="849"/>
      <c r="Z478" s="849"/>
      <c r="AA478" s="849"/>
      <c r="AB478" s="849"/>
      <c r="AC478" s="849"/>
      <c r="AD478" s="849"/>
      <c r="AE478" s="850"/>
      <c r="AF478" s="879" t="s">
        <v>24</v>
      </c>
      <c r="AG478" s="880"/>
      <c r="AH478" s="881"/>
      <c r="AI478" s="879" t="s">
        <v>24</v>
      </c>
      <c r="AJ478" s="881"/>
      <c r="AK478" s="848" t="s">
        <v>23</v>
      </c>
      <c r="AL478" s="849"/>
      <c r="AM478" s="850"/>
      <c r="AN478" s="141"/>
    </row>
    <row r="479" spans="2:42" ht="12" customHeight="1" thickBot="1" x14ac:dyDescent="0.3">
      <c r="B479" s="1" t="s">
        <v>13</v>
      </c>
      <c r="C479" s="2" t="s">
        <v>22</v>
      </c>
      <c r="D479" s="3" t="s">
        <v>22</v>
      </c>
      <c r="E479" s="2" t="s">
        <v>21</v>
      </c>
      <c r="F479" s="907" t="s">
        <v>20</v>
      </c>
      <c r="G479" s="908"/>
      <c r="H479" s="876"/>
      <c r="I479" s="877"/>
      <c r="J479" s="877"/>
      <c r="K479" s="877"/>
      <c r="L479" s="877"/>
      <c r="M479" s="877"/>
      <c r="N479" s="877"/>
      <c r="O479" s="877"/>
      <c r="P479" s="877"/>
      <c r="Q479" s="877"/>
      <c r="R479" s="877"/>
      <c r="S479" s="878"/>
      <c r="T479" s="876"/>
      <c r="U479" s="877"/>
      <c r="V479" s="877"/>
      <c r="W479" s="877"/>
      <c r="X479" s="877"/>
      <c r="Y479" s="877"/>
      <c r="Z479" s="877"/>
      <c r="AA479" s="877"/>
      <c r="AB479" s="877"/>
      <c r="AC479" s="877"/>
      <c r="AD479" s="877"/>
      <c r="AE479" s="878"/>
      <c r="AF479" s="876" t="s">
        <v>19</v>
      </c>
      <c r="AG479" s="877"/>
      <c r="AH479" s="878"/>
      <c r="AI479" s="876" t="s">
        <v>18</v>
      </c>
      <c r="AJ479" s="878"/>
      <c r="AK479" s="876" t="s">
        <v>17</v>
      </c>
      <c r="AL479" s="877"/>
      <c r="AM479" s="878"/>
      <c r="AN479" s="141"/>
      <c r="AO479" s="846" t="s">
        <v>130</v>
      </c>
      <c r="AP479" s="846" t="s">
        <v>131</v>
      </c>
    </row>
    <row r="480" spans="2:42" ht="12" customHeight="1" thickBot="1" x14ac:dyDescent="0.3">
      <c r="B480" s="4">
        <v>2021</v>
      </c>
      <c r="C480" s="5" t="s">
        <v>16</v>
      </c>
      <c r="D480" s="5" t="s">
        <v>15</v>
      </c>
      <c r="E480" s="30" t="s">
        <v>14</v>
      </c>
      <c r="F480" s="6" t="s">
        <v>14</v>
      </c>
      <c r="G480" s="7" t="s">
        <v>13</v>
      </c>
      <c r="H480" s="868" t="s">
        <v>34</v>
      </c>
      <c r="I480" s="869"/>
      <c r="J480" s="870" t="s">
        <v>43</v>
      </c>
      <c r="K480" s="871"/>
      <c r="L480" s="870" t="s">
        <v>42</v>
      </c>
      <c r="M480" s="871"/>
      <c r="N480" s="872" t="s">
        <v>33</v>
      </c>
      <c r="O480" s="869"/>
      <c r="P480" s="872" t="s">
        <v>12</v>
      </c>
      <c r="Q480" s="869"/>
      <c r="R480" s="872" t="s">
        <v>11</v>
      </c>
      <c r="S480" s="905"/>
      <c r="T480" s="868" t="s">
        <v>35</v>
      </c>
      <c r="U480" s="906"/>
      <c r="V480" s="906"/>
      <c r="W480" s="905"/>
      <c r="X480" s="868" t="s">
        <v>10</v>
      </c>
      <c r="Y480" s="906"/>
      <c r="Z480" s="906"/>
      <c r="AA480" s="905"/>
      <c r="AB480" s="38" t="s">
        <v>885</v>
      </c>
      <c r="AC480" s="37" t="s">
        <v>36</v>
      </c>
      <c r="AD480" s="373" t="s">
        <v>41</v>
      </c>
      <c r="AE480" s="136" t="s">
        <v>9</v>
      </c>
      <c r="AF480" s="8" t="s">
        <v>37</v>
      </c>
      <c r="AG480" s="9" t="s">
        <v>8</v>
      </c>
      <c r="AH480" s="10" t="s">
        <v>7</v>
      </c>
      <c r="AI480" s="6" t="s">
        <v>8</v>
      </c>
      <c r="AJ480" s="7" t="s">
        <v>7</v>
      </c>
      <c r="AK480" s="6" t="s">
        <v>8</v>
      </c>
      <c r="AL480" s="11" t="s">
        <v>7</v>
      </c>
      <c r="AM480" s="7" t="s">
        <v>6</v>
      </c>
      <c r="AN480" s="141"/>
      <c r="AO480" s="847"/>
      <c r="AP480" s="847"/>
    </row>
    <row r="481" spans="2:42" ht="12.95" customHeight="1" x14ac:dyDescent="0.25">
      <c r="B481" s="25">
        <v>44242</v>
      </c>
      <c r="C481" s="137">
        <v>0.61388888888888882</v>
      </c>
      <c r="D481" s="137">
        <v>0.68888888888888899</v>
      </c>
      <c r="E481" s="43"/>
      <c r="F481" s="43">
        <v>755</v>
      </c>
      <c r="G481" s="25">
        <v>44242</v>
      </c>
      <c r="H481" s="967" t="s">
        <v>963</v>
      </c>
      <c r="I481" s="968"/>
      <c r="J481" s="969"/>
      <c r="K481" s="970"/>
      <c r="L481" s="969"/>
      <c r="M481" s="970"/>
      <c r="N481" s="967"/>
      <c r="O481" s="968"/>
      <c r="P481" s="971" t="s">
        <v>976</v>
      </c>
      <c r="Q481" s="972"/>
      <c r="R481" s="973" t="s">
        <v>275</v>
      </c>
      <c r="S481" s="974"/>
      <c r="T481" s="975" t="s">
        <v>977</v>
      </c>
      <c r="U481" s="976"/>
      <c r="V481" s="976"/>
      <c r="W481" s="977"/>
      <c r="X481" s="975" t="s">
        <v>977</v>
      </c>
      <c r="Y481" s="976"/>
      <c r="Z481" s="976"/>
      <c r="AA481" s="977"/>
      <c r="AB481" s="34">
        <v>50</v>
      </c>
      <c r="AC481" s="138"/>
      <c r="AD481" s="464">
        <v>22</v>
      </c>
      <c r="AE481" s="35" t="s">
        <v>32</v>
      </c>
      <c r="AF481" s="34"/>
      <c r="AG481" s="139">
        <v>11652</v>
      </c>
      <c r="AH481" s="140">
        <f t="shared" ref="AH481" si="34">+AG481/1000</f>
        <v>11.651999999999999</v>
      </c>
      <c r="AI481" s="152">
        <v>11660</v>
      </c>
      <c r="AJ481" s="142">
        <f t="shared" ref="AJ481" si="35">+AI481/1000</f>
        <v>11.66</v>
      </c>
      <c r="AK481" s="143">
        <f t="shared" ref="AK481" si="36">+AI481-AG481</f>
        <v>8</v>
      </c>
      <c r="AL481" s="144">
        <f t="shared" ref="AL481" si="37">+AK481/1000</f>
        <v>8.0000000000000002E-3</v>
      </c>
      <c r="AM481" s="145">
        <f t="shared" ref="AM481" si="38">+AK481/AG481</f>
        <v>6.865774116031583E-4</v>
      </c>
      <c r="AN481" s="21"/>
      <c r="AO481" s="306">
        <v>74.62</v>
      </c>
      <c r="AP481" s="306">
        <v>4.8</v>
      </c>
    </row>
    <row r="482" spans="2:42" ht="12" customHeight="1" thickBot="1" x14ac:dyDescent="0.3">
      <c r="B482" s="24"/>
      <c r="C482" s="146"/>
      <c r="D482" s="146"/>
      <c r="E482" s="27"/>
      <c r="F482" s="36"/>
      <c r="G482" s="31"/>
      <c r="H482" s="909"/>
      <c r="I482" s="910"/>
      <c r="J482" s="911"/>
      <c r="K482" s="912"/>
      <c r="L482" s="911"/>
      <c r="M482" s="912"/>
      <c r="N482" s="913"/>
      <c r="O482" s="910"/>
      <c r="P482" s="913"/>
      <c r="Q482" s="910"/>
      <c r="R482" s="914"/>
      <c r="S482" s="915"/>
      <c r="T482" s="916"/>
      <c r="U482" s="917"/>
      <c r="V482" s="917"/>
      <c r="W482" s="915"/>
      <c r="X482" s="29"/>
      <c r="Y482" s="147"/>
      <c r="Z482" s="147"/>
      <c r="AA482" s="28"/>
      <c r="AB482" s="36"/>
      <c r="AC482" s="148"/>
      <c r="AD482" s="147"/>
      <c r="AE482" s="28"/>
      <c r="AF482" s="29"/>
      <c r="AG482" s="149"/>
      <c r="AH482" s="153"/>
      <c r="AI482" s="150"/>
      <c r="AJ482" s="154"/>
      <c r="AK482" s="155"/>
      <c r="AL482" s="156"/>
      <c r="AM482" s="157"/>
    </row>
    <row r="483" spans="2:42" ht="12" customHeight="1" x14ac:dyDescent="0.25">
      <c r="B483" s="151"/>
      <c r="C483" s="151"/>
      <c r="D483" s="151"/>
      <c r="E483" s="151"/>
      <c r="F483" s="151"/>
      <c r="G483" s="151"/>
      <c r="H483" s="151"/>
      <c r="I483" s="151"/>
      <c r="J483" s="174"/>
      <c r="K483" s="174"/>
      <c r="L483" s="174"/>
      <c r="M483" s="174"/>
      <c r="N483" s="151"/>
      <c r="O483" s="151"/>
      <c r="P483" s="135"/>
      <c r="Q483" s="135"/>
      <c r="R483" s="918" t="s">
        <v>5</v>
      </c>
      <c r="S483" s="919"/>
      <c r="T483" s="919"/>
      <c r="U483" s="919"/>
      <c r="V483" s="919"/>
      <c r="W483" s="919"/>
      <c r="X483" s="919"/>
      <c r="Y483" s="919"/>
      <c r="Z483" s="919"/>
      <c r="AA483" s="919"/>
      <c r="AB483" s="919"/>
      <c r="AC483" s="919"/>
      <c r="AD483" s="919"/>
      <c r="AE483" s="919"/>
      <c r="AF483" s="374"/>
      <c r="AG483" s="932" t="s">
        <v>4</v>
      </c>
      <c r="AH483" s="933"/>
      <c r="AI483" s="932" t="s">
        <v>3</v>
      </c>
      <c r="AJ483" s="933"/>
      <c r="AK483" s="932" t="s">
        <v>2</v>
      </c>
      <c r="AL483" s="934"/>
      <c r="AM483" s="935"/>
    </row>
    <row r="484" spans="2:42" x14ac:dyDescent="0.25">
      <c r="B484" s="151"/>
      <c r="C484" s="151"/>
      <c r="D484" s="151"/>
      <c r="E484" s="151"/>
      <c r="F484" s="151"/>
      <c r="G484" s="151"/>
      <c r="H484" s="151"/>
      <c r="I484" s="151"/>
      <c r="J484" s="174"/>
      <c r="K484" s="174"/>
      <c r="L484" s="174"/>
      <c r="M484" s="174"/>
      <c r="N484" s="151"/>
      <c r="O484" s="151"/>
      <c r="P484" s="135"/>
      <c r="Q484" s="135"/>
      <c r="R484" s="930"/>
      <c r="S484" s="931"/>
      <c r="T484" s="931"/>
      <c r="U484" s="931"/>
      <c r="V484" s="931"/>
      <c r="W484" s="931"/>
      <c r="X484" s="931"/>
      <c r="Y484" s="931"/>
      <c r="Z484" s="931"/>
      <c r="AA484" s="931"/>
      <c r="AB484" s="931"/>
      <c r="AC484" s="931"/>
      <c r="AD484" s="931"/>
      <c r="AE484" s="931"/>
      <c r="AF484" s="374"/>
      <c r="AG484" s="936" t="s">
        <v>1</v>
      </c>
      <c r="AH484" s="938">
        <f>+SUM(AH481:AH482)</f>
        <v>11.651999999999999</v>
      </c>
      <c r="AI484" s="936" t="s">
        <v>1</v>
      </c>
      <c r="AJ484" s="938">
        <f>+SUM(AJ481:AJ482)</f>
        <v>11.66</v>
      </c>
      <c r="AK484" s="936" t="s">
        <v>1</v>
      </c>
      <c r="AL484" s="940">
        <f>+AJ484-AH484</f>
        <v>8.0000000000008953E-3</v>
      </c>
      <c r="AM484" s="851">
        <f>+AL484/AH484</f>
        <v>6.8657741160323517E-4</v>
      </c>
    </row>
    <row r="485" spans="2:42" ht="17.25" thickBot="1" x14ac:dyDescent="0.3">
      <c r="B485" s="151"/>
      <c r="C485" s="151"/>
      <c r="D485" s="151"/>
      <c r="E485" s="151"/>
      <c r="F485" s="151"/>
      <c r="G485" s="151"/>
      <c r="H485" s="151"/>
      <c r="I485" s="151"/>
      <c r="J485" s="174"/>
      <c r="K485" s="174"/>
      <c r="L485" s="174"/>
      <c r="M485" s="174"/>
      <c r="N485" s="151"/>
      <c r="O485" s="151"/>
      <c r="P485" s="135"/>
      <c r="Q485" s="135"/>
      <c r="R485" s="921"/>
      <c r="S485" s="922"/>
      <c r="T485" s="922"/>
      <c r="U485" s="922"/>
      <c r="V485" s="922"/>
      <c r="W485" s="922"/>
      <c r="X485" s="922"/>
      <c r="Y485" s="922"/>
      <c r="Z485" s="922"/>
      <c r="AA485" s="922"/>
      <c r="AB485" s="922"/>
      <c r="AC485" s="922"/>
      <c r="AD485" s="922"/>
      <c r="AE485" s="922"/>
      <c r="AF485" s="375"/>
      <c r="AG485" s="937"/>
      <c r="AH485" s="939"/>
      <c r="AI485" s="937"/>
      <c r="AJ485" s="939"/>
      <c r="AK485" s="937"/>
      <c r="AL485" s="941"/>
      <c r="AM485" s="852"/>
    </row>
    <row r="486" spans="2:42" ht="17.25" thickBot="1" x14ac:dyDescent="0.3"/>
    <row r="487" spans="2:42" x14ac:dyDescent="0.25">
      <c r="R487" s="918" t="s">
        <v>0</v>
      </c>
      <c r="S487" s="919"/>
      <c r="T487" s="919"/>
      <c r="U487" s="919"/>
      <c r="V487" s="919"/>
      <c r="W487" s="919"/>
      <c r="X487" s="919"/>
      <c r="Y487" s="919"/>
      <c r="Z487" s="919"/>
      <c r="AA487" s="919"/>
      <c r="AB487" s="919"/>
      <c r="AC487" s="919"/>
      <c r="AD487" s="919"/>
      <c r="AE487" s="920"/>
      <c r="AF487" s="18"/>
      <c r="AG487" s="924">
        <f>+AH484+AG471</f>
        <v>387.71600000000001</v>
      </c>
      <c r="AH487" s="925"/>
      <c r="AI487" s="924">
        <f>+AJ484+AI471</f>
        <v>387.84000000000003</v>
      </c>
      <c r="AJ487" s="925"/>
      <c r="AK487" s="928">
        <f>+AI487-AG487</f>
        <v>0.12400000000002365</v>
      </c>
      <c r="AL487" s="925"/>
      <c r="AM487" s="945">
        <f>+AK487/AG487</f>
        <v>3.198217251803476E-4</v>
      </c>
    </row>
    <row r="488" spans="2:42" ht="17.25" thickBot="1" x14ac:dyDescent="0.3">
      <c r="R488" s="921"/>
      <c r="S488" s="922"/>
      <c r="T488" s="922"/>
      <c r="U488" s="922"/>
      <c r="V488" s="922"/>
      <c r="W488" s="922"/>
      <c r="X488" s="922"/>
      <c r="Y488" s="922"/>
      <c r="Z488" s="922"/>
      <c r="AA488" s="922"/>
      <c r="AB488" s="922"/>
      <c r="AC488" s="922"/>
      <c r="AD488" s="922"/>
      <c r="AE488" s="923"/>
      <c r="AF488" s="19"/>
      <c r="AG488" s="926"/>
      <c r="AH488" s="927"/>
      <c r="AI488" s="926"/>
      <c r="AJ488" s="927"/>
      <c r="AK488" s="929"/>
      <c r="AL488" s="927"/>
      <c r="AM488" s="946"/>
    </row>
    <row r="489" spans="2:42" ht="17.25" thickBot="1" x14ac:dyDescent="0.3"/>
    <row r="490" spans="2:42" ht="12" customHeight="1" x14ac:dyDescent="0.25">
      <c r="B490" s="882" t="s">
        <v>31</v>
      </c>
      <c r="C490" s="883"/>
      <c r="D490" s="883"/>
      <c r="E490" s="883"/>
      <c r="F490" s="883"/>
      <c r="G490" s="884"/>
      <c r="H490" s="888" t="s">
        <v>30</v>
      </c>
      <c r="I490" s="765"/>
      <c r="J490" s="765"/>
      <c r="K490" s="765"/>
      <c r="L490" s="765"/>
      <c r="M490" s="765"/>
      <c r="N490" s="765"/>
      <c r="O490" s="765"/>
      <c r="P490" s="765"/>
      <c r="Q490" s="765"/>
      <c r="R490" s="765"/>
      <c r="S490" s="765"/>
      <c r="T490" s="765"/>
      <c r="U490" s="765"/>
      <c r="V490" s="765"/>
      <c r="W490" s="765"/>
      <c r="X490" s="765"/>
      <c r="Y490" s="765"/>
      <c r="Z490" s="765"/>
      <c r="AA490" s="765"/>
      <c r="AB490" s="765"/>
      <c r="AC490" s="765"/>
      <c r="AD490" s="371"/>
      <c r="AE490" s="764" t="s">
        <v>29</v>
      </c>
      <c r="AF490" s="765"/>
      <c r="AG490" s="765"/>
      <c r="AH490" s="765"/>
      <c r="AI490" s="765"/>
      <c r="AJ490" s="766"/>
      <c r="AK490" s="889" t="s">
        <v>39</v>
      </c>
      <c r="AL490" s="890"/>
      <c r="AM490" s="891"/>
      <c r="AN490" s="22"/>
    </row>
    <row r="491" spans="2:42" ht="12" customHeight="1" x14ac:dyDescent="0.25">
      <c r="B491" s="885"/>
      <c r="C491" s="886"/>
      <c r="D491" s="886"/>
      <c r="E491" s="886"/>
      <c r="F491" s="886"/>
      <c r="G491" s="887"/>
      <c r="H491" s="892" t="s">
        <v>736</v>
      </c>
      <c r="I491" s="893"/>
      <c r="J491" s="893"/>
      <c r="K491" s="893"/>
      <c r="L491" s="893"/>
      <c r="M491" s="893"/>
      <c r="N491" s="893"/>
      <c r="O491" s="893"/>
      <c r="P491" s="893"/>
      <c r="Q491" s="893"/>
      <c r="R491" s="893"/>
      <c r="S491" s="893"/>
      <c r="T491" s="893"/>
      <c r="U491" s="893"/>
      <c r="V491" s="893"/>
      <c r="W491" s="893"/>
      <c r="X491" s="893"/>
      <c r="Y491" s="893"/>
      <c r="Z491" s="893"/>
      <c r="AA491" s="893"/>
      <c r="AB491" s="893"/>
      <c r="AC491" s="893"/>
      <c r="AD491" s="376"/>
      <c r="AE491" s="773">
        <v>44244</v>
      </c>
      <c r="AF491" s="774"/>
      <c r="AG491" s="774"/>
      <c r="AH491" s="774"/>
      <c r="AI491" s="774"/>
      <c r="AJ491" s="775"/>
      <c r="AK491" s="896" t="s">
        <v>40</v>
      </c>
      <c r="AL491" s="897"/>
      <c r="AM491" s="898"/>
      <c r="AN491" s="23"/>
    </row>
    <row r="492" spans="2:42" ht="12" customHeight="1" thickBot="1" x14ac:dyDescent="0.3">
      <c r="B492" s="902" t="s">
        <v>28</v>
      </c>
      <c r="C492" s="903"/>
      <c r="D492" s="903"/>
      <c r="E492" s="903"/>
      <c r="F492" s="903"/>
      <c r="G492" s="904"/>
      <c r="H492" s="894"/>
      <c r="I492" s="895"/>
      <c r="J492" s="895"/>
      <c r="K492" s="895"/>
      <c r="L492" s="895"/>
      <c r="M492" s="895"/>
      <c r="N492" s="895"/>
      <c r="O492" s="895"/>
      <c r="P492" s="895"/>
      <c r="Q492" s="895"/>
      <c r="R492" s="895"/>
      <c r="S492" s="895"/>
      <c r="T492" s="895"/>
      <c r="U492" s="895"/>
      <c r="V492" s="895"/>
      <c r="W492" s="895"/>
      <c r="X492" s="895"/>
      <c r="Y492" s="895"/>
      <c r="Z492" s="895"/>
      <c r="AA492" s="895"/>
      <c r="AB492" s="895"/>
      <c r="AC492" s="895"/>
      <c r="AD492" s="377"/>
      <c r="AE492" s="776"/>
      <c r="AF492" s="777"/>
      <c r="AG492" s="777"/>
      <c r="AH492" s="777"/>
      <c r="AI492" s="777"/>
      <c r="AJ492" s="778"/>
      <c r="AK492" s="899"/>
      <c r="AL492" s="900"/>
      <c r="AM492" s="901"/>
      <c r="AN492" s="141"/>
    </row>
    <row r="493" spans="2:42" ht="12" customHeight="1" thickBot="1" x14ac:dyDescent="0.3">
      <c r="B493" s="135"/>
      <c r="C493" s="135"/>
      <c r="D493" s="135"/>
      <c r="E493" s="135"/>
      <c r="F493" s="135"/>
      <c r="G493" s="135"/>
      <c r="H493" s="135"/>
      <c r="I493" s="135"/>
      <c r="J493" s="174"/>
      <c r="K493" s="174"/>
      <c r="L493" s="174"/>
      <c r="M493" s="174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5"/>
      <c r="AL493" s="135"/>
      <c r="AM493" s="135"/>
      <c r="AN493" s="141"/>
    </row>
    <row r="494" spans="2:42" ht="12" customHeight="1" thickBot="1" x14ac:dyDescent="0.3">
      <c r="B494" s="873" t="s">
        <v>27</v>
      </c>
      <c r="C494" s="874"/>
      <c r="D494" s="874"/>
      <c r="E494" s="875"/>
      <c r="F494" s="848" t="s">
        <v>26</v>
      </c>
      <c r="G494" s="850"/>
      <c r="H494" s="848" t="s">
        <v>44</v>
      </c>
      <c r="I494" s="849"/>
      <c r="J494" s="849"/>
      <c r="K494" s="849"/>
      <c r="L494" s="849"/>
      <c r="M494" s="849"/>
      <c r="N494" s="849"/>
      <c r="O494" s="849"/>
      <c r="P494" s="849"/>
      <c r="Q494" s="849"/>
      <c r="R494" s="849"/>
      <c r="S494" s="850"/>
      <c r="T494" s="848" t="s">
        <v>25</v>
      </c>
      <c r="U494" s="849"/>
      <c r="V494" s="849"/>
      <c r="W494" s="849"/>
      <c r="X494" s="849"/>
      <c r="Y494" s="849"/>
      <c r="Z494" s="849"/>
      <c r="AA494" s="849"/>
      <c r="AB494" s="849"/>
      <c r="AC494" s="849"/>
      <c r="AD494" s="849"/>
      <c r="AE494" s="850"/>
      <c r="AF494" s="879" t="s">
        <v>24</v>
      </c>
      <c r="AG494" s="880"/>
      <c r="AH494" s="881"/>
      <c r="AI494" s="879" t="s">
        <v>24</v>
      </c>
      <c r="AJ494" s="881"/>
      <c r="AK494" s="848" t="s">
        <v>23</v>
      </c>
      <c r="AL494" s="849"/>
      <c r="AM494" s="850"/>
      <c r="AN494" s="141"/>
    </row>
    <row r="495" spans="2:42" ht="12" customHeight="1" thickBot="1" x14ac:dyDescent="0.3">
      <c r="B495" s="1" t="s">
        <v>13</v>
      </c>
      <c r="C495" s="2" t="s">
        <v>22</v>
      </c>
      <c r="D495" s="3" t="s">
        <v>22</v>
      </c>
      <c r="E495" s="2" t="s">
        <v>21</v>
      </c>
      <c r="F495" s="907" t="s">
        <v>20</v>
      </c>
      <c r="G495" s="908"/>
      <c r="H495" s="876"/>
      <c r="I495" s="877"/>
      <c r="J495" s="877"/>
      <c r="K495" s="877"/>
      <c r="L495" s="877"/>
      <c r="M495" s="877"/>
      <c r="N495" s="877"/>
      <c r="O495" s="877"/>
      <c r="P495" s="877"/>
      <c r="Q495" s="877"/>
      <c r="R495" s="877"/>
      <c r="S495" s="878"/>
      <c r="T495" s="876"/>
      <c r="U495" s="877"/>
      <c r="V495" s="877"/>
      <c r="W495" s="877"/>
      <c r="X495" s="877"/>
      <c r="Y495" s="877"/>
      <c r="Z495" s="877"/>
      <c r="AA495" s="877"/>
      <c r="AB495" s="877"/>
      <c r="AC495" s="877"/>
      <c r="AD495" s="877"/>
      <c r="AE495" s="878"/>
      <c r="AF495" s="876" t="s">
        <v>19</v>
      </c>
      <c r="AG495" s="877"/>
      <c r="AH495" s="878"/>
      <c r="AI495" s="876" t="s">
        <v>18</v>
      </c>
      <c r="AJ495" s="878"/>
      <c r="AK495" s="876" t="s">
        <v>17</v>
      </c>
      <c r="AL495" s="877"/>
      <c r="AM495" s="878"/>
      <c r="AN495" s="141"/>
      <c r="AO495" s="846" t="s">
        <v>130</v>
      </c>
      <c r="AP495" s="846" t="s">
        <v>131</v>
      </c>
    </row>
    <row r="496" spans="2:42" ht="12" customHeight="1" thickBot="1" x14ac:dyDescent="0.3">
      <c r="B496" s="4">
        <v>2021</v>
      </c>
      <c r="C496" s="5" t="s">
        <v>16</v>
      </c>
      <c r="D496" s="5" t="s">
        <v>15</v>
      </c>
      <c r="E496" s="30" t="s">
        <v>14</v>
      </c>
      <c r="F496" s="6" t="s">
        <v>14</v>
      </c>
      <c r="G496" s="7" t="s">
        <v>13</v>
      </c>
      <c r="H496" s="868" t="s">
        <v>34</v>
      </c>
      <c r="I496" s="869"/>
      <c r="J496" s="870" t="s">
        <v>43</v>
      </c>
      <c r="K496" s="871"/>
      <c r="L496" s="870" t="s">
        <v>42</v>
      </c>
      <c r="M496" s="871"/>
      <c r="N496" s="872" t="s">
        <v>33</v>
      </c>
      <c r="O496" s="869"/>
      <c r="P496" s="872" t="s">
        <v>12</v>
      </c>
      <c r="Q496" s="869"/>
      <c r="R496" s="872" t="s">
        <v>11</v>
      </c>
      <c r="S496" s="905"/>
      <c r="T496" s="868" t="s">
        <v>35</v>
      </c>
      <c r="U496" s="906"/>
      <c r="V496" s="906"/>
      <c r="W496" s="905"/>
      <c r="X496" s="868" t="s">
        <v>10</v>
      </c>
      <c r="Y496" s="906"/>
      <c r="Z496" s="906"/>
      <c r="AA496" s="905"/>
      <c r="AB496" s="38" t="s">
        <v>885</v>
      </c>
      <c r="AC496" s="37" t="s">
        <v>36</v>
      </c>
      <c r="AD496" s="373" t="s">
        <v>41</v>
      </c>
      <c r="AE496" s="136" t="s">
        <v>9</v>
      </c>
      <c r="AF496" s="8" t="s">
        <v>37</v>
      </c>
      <c r="AG496" s="9" t="s">
        <v>8</v>
      </c>
      <c r="AH496" s="10" t="s">
        <v>7</v>
      </c>
      <c r="AI496" s="6" t="s">
        <v>8</v>
      </c>
      <c r="AJ496" s="7" t="s">
        <v>7</v>
      </c>
      <c r="AK496" s="6" t="s">
        <v>8</v>
      </c>
      <c r="AL496" s="11" t="s">
        <v>7</v>
      </c>
      <c r="AM496" s="7" t="s">
        <v>6</v>
      </c>
      <c r="AN496" s="141"/>
      <c r="AO496" s="847"/>
      <c r="AP496" s="847"/>
    </row>
    <row r="497" spans="2:42" ht="12" customHeight="1" x14ac:dyDescent="0.25">
      <c r="B497" s="25">
        <v>44245</v>
      </c>
      <c r="C497" s="137">
        <v>2.7777777777777776E-2</v>
      </c>
      <c r="D497" s="137">
        <v>0.125</v>
      </c>
      <c r="E497" s="43">
        <v>5</v>
      </c>
      <c r="F497" s="43">
        <v>13882</v>
      </c>
      <c r="G497" s="25">
        <v>44245</v>
      </c>
      <c r="H497" s="856" t="s">
        <v>429</v>
      </c>
      <c r="I497" s="857"/>
      <c r="J497" s="858"/>
      <c r="K497" s="859"/>
      <c r="L497" s="858"/>
      <c r="M497" s="859"/>
      <c r="N497" s="856"/>
      <c r="O497" s="857"/>
      <c r="P497" s="860" t="s">
        <v>1015</v>
      </c>
      <c r="Q497" s="861"/>
      <c r="R497" s="862" t="s">
        <v>1016</v>
      </c>
      <c r="S497" s="867"/>
      <c r="T497" s="864" t="s">
        <v>544</v>
      </c>
      <c r="U497" s="865"/>
      <c r="V497" s="865"/>
      <c r="W497" s="866"/>
      <c r="X497" s="864" t="s">
        <v>544</v>
      </c>
      <c r="Y497" s="865"/>
      <c r="Z497" s="865"/>
      <c r="AA497" s="866"/>
      <c r="AB497" s="297">
        <v>51</v>
      </c>
      <c r="AC497" s="298"/>
      <c r="AD497" s="470">
        <v>38</v>
      </c>
      <c r="AE497" s="261" t="s">
        <v>32</v>
      </c>
      <c r="AF497" s="297"/>
      <c r="AG497" s="152">
        <v>2501</v>
      </c>
      <c r="AH497" s="328">
        <f t="shared" ref="AH497:AH498" si="39">+AG497/1000</f>
        <v>2.5009999999999999</v>
      </c>
      <c r="AI497" s="836">
        <v>11210</v>
      </c>
      <c r="AJ497" s="838">
        <f>+AI497/1000</f>
        <v>11.21</v>
      </c>
      <c r="AK497" s="840">
        <f>+AI497-AG498-AG497</f>
        <v>-334</v>
      </c>
      <c r="AL497" s="842">
        <f>+AK497/1000</f>
        <v>-0.33400000000000002</v>
      </c>
      <c r="AM497" s="844">
        <f>+AK497/SUM(AG497:AG498)</f>
        <v>-2.8932778932778933E-2</v>
      </c>
      <c r="AN497" s="141"/>
      <c r="AO497" s="306">
        <v>69.88</v>
      </c>
      <c r="AP497" s="306">
        <v>3.79</v>
      </c>
    </row>
    <row r="498" spans="2:42" ht="12" customHeight="1" x14ac:dyDescent="0.25">
      <c r="B498" s="25">
        <v>44245</v>
      </c>
      <c r="C498" s="137">
        <v>2.7777777777777776E-2</v>
      </c>
      <c r="D498" s="137">
        <v>0.125</v>
      </c>
      <c r="E498" s="43">
        <v>5</v>
      </c>
      <c r="F498" s="43">
        <v>13883</v>
      </c>
      <c r="G498" s="25">
        <v>44245</v>
      </c>
      <c r="H498" s="856" t="s">
        <v>429</v>
      </c>
      <c r="I498" s="857"/>
      <c r="J498" s="858"/>
      <c r="K498" s="859"/>
      <c r="L498" s="858"/>
      <c r="M498" s="859"/>
      <c r="N498" s="856"/>
      <c r="O498" s="857"/>
      <c r="P498" s="860" t="s">
        <v>1015</v>
      </c>
      <c r="Q498" s="861"/>
      <c r="R498" s="862" t="s">
        <v>1016</v>
      </c>
      <c r="S498" s="867"/>
      <c r="T498" s="864" t="s">
        <v>580</v>
      </c>
      <c r="U498" s="865"/>
      <c r="V498" s="865"/>
      <c r="W498" s="866"/>
      <c r="X498" s="864" t="s">
        <v>580</v>
      </c>
      <c r="Y498" s="865"/>
      <c r="Z498" s="865"/>
      <c r="AA498" s="866"/>
      <c r="AB498" s="297">
        <v>51</v>
      </c>
      <c r="AC498" s="298"/>
      <c r="AD498" s="470">
        <v>48</v>
      </c>
      <c r="AE498" s="261" t="s">
        <v>32</v>
      </c>
      <c r="AF498" s="297"/>
      <c r="AG498" s="152">
        <v>9043</v>
      </c>
      <c r="AH498" s="328">
        <f t="shared" si="39"/>
        <v>9.0429999999999993</v>
      </c>
      <c r="AI498" s="837"/>
      <c r="AJ498" s="839"/>
      <c r="AK498" s="841"/>
      <c r="AL498" s="843"/>
      <c r="AM498" s="845"/>
      <c r="AN498" s="20"/>
      <c r="AO498" s="306">
        <v>75.790000000000006</v>
      </c>
      <c r="AP498" s="306">
        <v>2.65</v>
      </c>
    </row>
    <row r="499" spans="2:42" ht="12" customHeight="1" thickBot="1" x14ac:dyDescent="0.3">
      <c r="B499" s="24"/>
      <c r="C499" s="146"/>
      <c r="D499" s="146"/>
      <c r="E499" s="27"/>
      <c r="F499" s="36"/>
      <c r="G499" s="31"/>
      <c r="H499" s="909"/>
      <c r="I499" s="910"/>
      <c r="J499" s="911"/>
      <c r="K499" s="912"/>
      <c r="L499" s="911"/>
      <c r="M499" s="912"/>
      <c r="N499" s="913"/>
      <c r="O499" s="910"/>
      <c r="P499" s="913"/>
      <c r="Q499" s="910"/>
      <c r="R499" s="914"/>
      <c r="S499" s="915"/>
      <c r="T499" s="916"/>
      <c r="U499" s="917"/>
      <c r="V499" s="917"/>
      <c r="W499" s="915"/>
      <c r="X499" s="29"/>
      <c r="Y499" s="147"/>
      <c r="Z499" s="147"/>
      <c r="AA499" s="28"/>
      <c r="AB499" s="36"/>
      <c r="AC499" s="148"/>
      <c r="AD499" s="147"/>
      <c r="AE499" s="28"/>
      <c r="AF499" s="29"/>
      <c r="AG499" s="149"/>
      <c r="AH499" s="153"/>
      <c r="AI499" s="150"/>
      <c r="AJ499" s="154"/>
      <c r="AK499" s="155"/>
      <c r="AL499" s="156"/>
      <c r="AM499" s="157"/>
    </row>
    <row r="500" spans="2:42" ht="12" customHeight="1" x14ac:dyDescent="0.25">
      <c r="B500" s="151"/>
      <c r="C500" s="151"/>
      <c r="D500" s="151"/>
      <c r="E500" s="151"/>
      <c r="F500" s="151"/>
      <c r="G500" s="151"/>
      <c r="H500" s="151"/>
      <c r="I500" s="151"/>
      <c r="J500" s="174"/>
      <c r="K500" s="174"/>
      <c r="L500" s="174"/>
      <c r="M500" s="174"/>
      <c r="N500" s="151"/>
      <c r="O500" s="151"/>
      <c r="P500" s="135"/>
      <c r="Q500" s="135"/>
      <c r="R500" s="918" t="s">
        <v>5</v>
      </c>
      <c r="S500" s="919"/>
      <c r="T500" s="919"/>
      <c r="U500" s="919"/>
      <c r="V500" s="919"/>
      <c r="W500" s="919"/>
      <c r="X500" s="919"/>
      <c r="Y500" s="919"/>
      <c r="Z500" s="919"/>
      <c r="AA500" s="919"/>
      <c r="AB500" s="919"/>
      <c r="AC500" s="919"/>
      <c r="AD500" s="919"/>
      <c r="AE500" s="919"/>
      <c r="AF500" s="374"/>
      <c r="AG500" s="932" t="s">
        <v>4</v>
      </c>
      <c r="AH500" s="933"/>
      <c r="AI500" s="932" t="s">
        <v>3</v>
      </c>
      <c r="AJ500" s="933"/>
      <c r="AK500" s="932" t="s">
        <v>2</v>
      </c>
      <c r="AL500" s="934"/>
      <c r="AM500" s="935"/>
    </row>
    <row r="501" spans="2:42" x14ac:dyDescent="0.25">
      <c r="B501" s="151"/>
      <c r="C501" s="151"/>
      <c r="D501" s="151"/>
      <c r="E501" s="151"/>
      <c r="F501" s="151"/>
      <c r="G501" s="151"/>
      <c r="H501" s="151"/>
      <c r="I501" s="151"/>
      <c r="J501" s="174"/>
      <c r="K501" s="174"/>
      <c r="L501" s="174"/>
      <c r="M501" s="174"/>
      <c r="N501" s="151"/>
      <c r="O501" s="151"/>
      <c r="P501" s="135"/>
      <c r="Q501" s="135"/>
      <c r="R501" s="930"/>
      <c r="S501" s="931"/>
      <c r="T501" s="931"/>
      <c r="U501" s="931"/>
      <c r="V501" s="931"/>
      <c r="W501" s="931"/>
      <c r="X501" s="931"/>
      <c r="Y501" s="931"/>
      <c r="Z501" s="931"/>
      <c r="AA501" s="931"/>
      <c r="AB501" s="931"/>
      <c r="AC501" s="931"/>
      <c r="AD501" s="931"/>
      <c r="AE501" s="931"/>
      <c r="AF501" s="374"/>
      <c r="AG501" s="936" t="s">
        <v>1</v>
      </c>
      <c r="AH501" s="938">
        <f>+SUM(AH497:AH499)</f>
        <v>11.543999999999999</v>
      </c>
      <c r="AI501" s="936" t="s">
        <v>1</v>
      </c>
      <c r="AJ501" s="938">
        <f>+SUM(AJ497:AJ499)</f>
        <v>11.21</v>
      </c>
      <c r="AK501" s="936" t="s">
        <v>1</v>
      </c>
      <c r="AL501" s="940">
        <f>+AJ501-AH501</f>
        <v>-0.33399999999999785</v>
      </c>
      <c r="AM501" s="851">
        <f>+AL501/AH501</f>
        <v>-2.8932778932778749E-2</v>
      </c>
    </row>
    <row r="502" spans="2:42" ht="17.25" thickBot="1" x14ac:dyDescent="0.3">
      <c r="B502" s="151"/>
      <c r="C502" s="151"/>
      <c r="D502" s="151"/>
      <c r="E502" s="151"/>
      <c r="F502" s="151"/>
      <c r="G502" s="151"/>
      <c r="H502" s="151"/>
      <c r="I502" s="151"/>
      <c r="J502" s="174"/>
      <c r="K502" s="174"/>
      <c r="L502" s="174"/>
      <c r="M502" s="174"/>
      <c r="N502" s="151"/>
      <c r="O502" s="151"/>
      <c r="P502" s="135"/>
      <c r="Q502" s="135"/>
      <c r="R502" s="921"/>
      <c r="S502" s="922"/>
      <c r="T502" s="922"/>
      <c r="U502" s="922"/>
      <c r="V502" s="922"/>
      <c r="W502" s="922"/>
      <c r="X502" s="922"/>
      <c r="Y502" s="922"/>
      <c r="Z502" s="922"/>
      <c r="AA502" s="922"/>
      <c r="AB502" s="922"/>
      <c r="AC502" s="922"/>
      <c r="AD502" s="922"/>
      <c r="AE502" s="922"/>
      <c r="AF502" s="375"/>
      <c r="AG502" s="937"/>
      <c r="AH502" s="939"/>
      <c r="AI502" s="937"/>
      <c r="AJ502" s="939"/>
      <c r="AK502" s="937"/>
      <c r="AL502" s="941"/>
      <c r="AM502" s="852"/>
    </row>
    <row r="503" spans="2:42" ht="17.25" thickBot="1" x14ac:dyDescent="0.3"/>
    <row r="504" spans="2:42" x14ac:dyDescent="0.25">
      <c r="R504" s="918" t="s">
        <v>0</v>
      </c>
      <c r="S504" s="919"/>
      <c r="T504" s="919"/>
      <c r="U504" s="919"/>
      <c r="V504" s="919"/>
      <c r="W504" s="919"/>
      <c r="X504" s="919"/>
      <c r="Y504" s="919"/>
      <c r="Z504" s="919"/>
      <c r="AA504" s="919"/>
      <c r="AB504" s="919"/>
      <c r="AC504" s="919"/>
      <c r="AD504" s="919"/>
      <c r="AE504" s="920"/>
      <c r="AF504" s="18"/>
      <c r="AG504" s="924">
        <f>+AH501+AG487</f>
        <v>399.26</v>
      </c>
      <c r="AH504" s="925"/>
      <c r="AI504" s="924">
        <f>+AJ501+AI487</f>
        <v>399.05</v>
      </c>
      <c r="AJ504" s="925"/>
      <c r="AK504" s="928">
        <f>+AI504-AG504</f>
        <v>-0.20999999999997954</v>
      </c>
      <c r="AL504" s="925"/>
      <c r="AM504" s="945">
        <f>+AK504/AG504</f>
        <v>-5.259730501427129E-4</v>
      </c>
    </row>
    <row r="505" spans="2:42" ht="17.25" thickBot="1" x14ac:dyDescent="0.3">
      <c r="R505" s="921"/>
      <c r="S505" s="922"/>
      <c r="T505" s="922"/>
      <c r="U505" s="922"/>
      <c r="V505" s="922"/>
      <c r="W505" s="922"/>
      <c r="X505" s="922"/>
      <c r="Y505" s="922"/>
      <c r="Z505" s="922"/>
      <c r="AA505" s="922"/>
      <c r="AB505" s="922"/>
      <c r="AC505" s="922"/>
      <c r="AD505" s="922"/>
      <c r="AE505" s="923"/>
      <c r="AF505" s="19"/>
      <c r="AG505" s="926"/>
      <c r="AH505" s="927"/>
      <c r="AI505" s="926"/>
      <c r="AJ505" s="927"/>
      <c r="AK505" s="929"/>
      <c r="AL505" s="927"/>
      <c r="AM505" s="946"/>
    </row>
    <row r="506" spans="2:42" ht="17.25" thickBot="1" x14ac:dyDescent="0.3"/>
    <row r="507" spans="2:42" ht="12" customHeight="1" x14ac:dyDescent="0.25">
      <c r="B507" s="882" t="s">
        <v>31</v>
      </c>
      <c r="C507" s="883"/>
      <c r="D507" s="883"/>
      <c r="E507" s="883"/>
      <c r="F507" s="883"/>
      <c r="G507" s="884"/>
      <c r="H507" s="888" t="s">
        <v>30</v>
      </c>
      <c r="I507" s="765"/>
      <c r="J507" s="765"/>
      <c r="K507" s="765"/>
      <c r="L507" s="765"/>
      <c r="M507" s="765"/>
      <c r="N507" s="765"/>
      <c r="O507" s="765"/>
      <c r="P507" s="765"/>
      <c r="Q507" s="765"/>
      <c r="R507" s="765"/>
      <c r="S507" s="765"/>
      <c r="T507" s="765"/>
      <c r="U507" s="765"/>
      <c r="V507" s="765"/>
      <c r="W507" s="765"/>
      <c r="X507" s="765"/>
      <c r="Y507" s="765"/>
      <c r="Z507" s="765"/>
      <c r="AA507" s="765"/>
      <c r="AB507" s="765"/>
      <c r="AC507" s="765"/>
      <c r="AD507" s="371"/>
      <c r="AE507" s="764" t="s">
        <v>29</v>
      </c>
      <c r="AF507" s="765"/>
      <c r="AG507" s="765"/>
      <c r="AH507" s="765"/>
      <c r="AI507" s="765"/>
      <c r="AJ507" s="766"/>
      <c r="AK507" s="889" t="s">
        <v>39</v>
      </c>
      <c r="AL507" s="890"/>
      <c r="AM507" s="891"/>
      <c r="AN507" s="22"/>
    </row>
    <row r="508" spans="2:42" ht="12" customHeight="1" x14ac:dyDescent="0.25">
      <c r="B508" s="885"/>
      <c r="C508" s="886"/>
      <c r="D508" s="886"/>
      <c r="E508" s="886"/>
      <c r="F508" s="886"/>
      <c r="G508" s="887"/>
      <c r="H508" s="892" t="s">
        <v>736</v>
      </c>
      <c r="I508" s="893"/>
      <c r="J508" s="893"/>
      <c r="K508" s="893"/>
      <c r="L508" s="893"/>
      <c r="M508" s="893"/>
      <c r="N508" s="893"/>
      <c r="O508" s="893"/>
      <c r="P508" s="893"/>
      <c r="Q508" s="893"/>
      <c r="R508" s="893"/>
      <c r="S508" s="893"/>
      <c r="T508" s="893"/>
      <c r="U508" s="893"/>
      <c r="V508" s="893"/>
      <c r="W508" s="893"/>
      <c r="X508" s="893"/>
      <c r="Y508" s="893"/>
      <c r="Z508" s="893"/>
      <c r="AA508" s="893"/>
      <c r="AB508" s="893"/>
      <c r="AC508" s="893"/>
      <c r="AD508" s="376"/>
      <c r="AE508" s="773">
        <v>43880</v>
      </c>
      <c r="AF508" s="774"/>
      <c r="AG508" s="774"/>
      <c r="AH508" s="774"/>
      <c r="AI508" s="774"/>
      <c r="AJ508" s="775"/>
      <c r="AK508" s="896" t="s">
        <v>40</v>
      </c>
      <c r="AL508" s="897"/>
      <c r="AM508" s="898"/>
      <c r="AN508" s="23"/>
    </row>
    <row r="509" spans="2:42" ht="12" customHeight="1" thickBot="1" x14ac:dyDescent="0.3">
      <c r="B509" s="902" t="s">
        <v>28</v>
      </c>
      <c r="C509" s="903"/>
      <c r="D509" s="903"/>
      <c r="E509" s="903"/>
      <c r="F509" s="903"/>
      <c r="G509" s="904"/>
      <c r="H509" s="894"/>
      <c r="I509" s="895"/>
      <c r="J509" s="895"/>
      <c r="K509" s="895"/>
      <c r="L509" s="895"/>
      <c r="M509" s="895"/>
      <c r="N509" s="895"/>
      <c r="O509" s="895"/>
      <c r="P509" s="895"/>
      <c r="Q509" s="895"/>
      <c r="R509" s="895"/>
      <c r="S509" s="895"/>
      <c r="T509" s="895"/>
      <c r="U509" s="895"/>
      <c r="V509" s="895"/>
      <c r="W509" s="895"/>
      <c r="X509" s="895"/>
      <c r="Y509" s="895"/>
      <c r="Z509" s="895"/>
      <c r="AA509" s="895"/>
      <c r="AB509" s="895"/>
      <c r="AC509" s="895"/>
      <c r="AD509" s="377"/>
      <c r="AE509" s="776"/>
      <c r="AF509" s="777"/>
      <c r="AG509" s="777"/>
      <c r="AH509" s="777"/>
      <c r="AI509" s="777"/>
      <c r="AJ509" s="778"/>
      <c r="AK509" s="899"/>
      <c r="AL509" s="900"/>
      <c r="AM509" s="901"/>
      <c r="AN509" s="141"/>
    </row>
    <row r="510" spans="2:42" ht="12" customHeight="1" thickBot="1" x14ac:dyDescent="0.3">
      <c r="B510" s="135"/>
      <c r="C510" s="135"/>
      <c r="D510" s="135"/>
      <c r="E510" s="135"/>
      <c r="F510" s="135"/>
      <c r="G510" s="135"/>
      <c r="H510" s="135"/>
      <c r="I510" s="135"/>
      <c r="J510" s="174"/>
      <c r="K510" s="174"/>
      <c r="L510" s="174"/>
      <c r="M510" s="174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5"/>
      <c r="AL510" s="135"/>
      <c r="AM510" s="135"/>
      <c r="AN510" s="141"/>
    </row>
    <row r="511" spans="2:42" ht="12" customHeight="1" thickBot="1" x14ac:dyDescent="0.3">
      <c r="B511" s="873" t="s">
        <v>27</v>
      </c>
      <c r="C511" s="874"/>
      <c r="D511" s="874"/>
      <c r="E511" s="875"/>
      <c r="F511" s="848" t="s">
        <v>26</v>
      </c>
      <c r="G511" s="850"/>
      <c r="H511" s="848" t="s">
        <v>44</v>
      </c>
      <c r="I511" s="849"/>
      <c r="J511" s="849"/>
      <c r="K511" s="849"/>
      <c r="L511" s="849"/>
      <c r="M511" s="849"/>
      <c r="N511" s="849"/>
      <c r="O511" s="849"/>
      <c r="P511" s="849"/>
      <c r="Q511" s="849"/>
      <c r="R511" s="849"/>
      <c r="S511" s="850"/>
      <c r="T511" s="848" t="s">
        <v>25</v>
      </c>
      <c r="U511" s="849"/>
      <c r="V511" s="849"/>
      <c r="W511" s="849"/>
      <c r="X511" s="849"/>
      <c r="Y511" s="849"/>
      <c r="Z511" s="849"/>
      <c r="AA511" s="849"/>
      <c r="AB511" s="849"/>
      <c r="AC511" s="849"/>
      <c r="AD511" s="849"/>
      <c r="AE511" s="850"/>
      <c r="AF511" s="879" t="s">
        <v>24</v>
      </c>
      <c r="AG511" s="880"/>
      <c r="AH511" s="881"/>
      <c r="AI511" s="879" t="s">
        <v>24</v>
      </c>
      <c r="AJ511" s="881"/>
      <c r="AK511" s="848" t="s">
        <v>23</v>
      </c>
      <c r="AL511" s="849"/>
      <c r="AM511" s="850"/>
      <c r="AN511" s="141"/>
    </row>
    <row r="512" spans="2:42" ht="12" customHeight="1" thickBot="1" x14ac:dyDescent="0.3">
      <c r="B512" s="1" t="s">
        <v>13</v>
      </c>
      <c r="C512" s="2" t="s">
        <v>22</v>
      </c>
      <c r="D512" s="3" t="s">
        <v>22</v>
      </c>
      <c r="E512" s="2" t="s">
        <v>21</v>
      </c>
      <c r="F512" s="907" t="s">
        <v>20</v>
      </c>
      <c r="G512" s="908"/>
      <c r="H512" s="876"/>
      <c r="I512" s="877"/>
      <c r="J512" s="877"/>
      <c r="K512" s="877"/>
      <c r="L512" s="877"/>
      <c r="M512" s="877"/>
      <c r="N512" s="877"/>
      <c r="O512" s="877"/>
      <c r="P512" s="877"/>
      <c r="Q512" s="877"/>
      <c r="R512" s="877"/>
      <c r="S512" s="878"/>
      <c r="T512" s="876"/>
      <c r="U512" s="877"/>
      <c r="V512" s="877"/>
      <c r="W512" s="877"/>
      <c r="X512" s="877"/>
      <c r="Y512" s="877"/>
      <c r="Z512" s="877"/>
      <c r="AA512" s="877"/>
      <c r="AB512" s="877"/>
      <c r="AC512" s="877"/>
      <c r="AD512" s="877"/>
      <c r="AE512" s="878"/>
      <c r="AF512" s="876" t="s">
        <v>19</v>
      </c>
      <c r="AG512" s="877"/>
      <c r="AH512" s="878"/>
      <c r="AI512" s="876" t="s">
        <v>18</v>
      </c>
      <c r="AJ512" s="878"/>
      <c r="AK512" s="876" t="s">
        <v>17</v>
      </c>
      <c r="AL512" s="877"/>
      <c r="AM512" s="878"/>
      <c r="AN512" s="141"/>
      <c r="AO512" s="846" t="s">
        <v>130</v>
      </c>
      <c r="AP512" s="846" t="s">
        <v>131</v>
      </c>
    </row>
    <row r="513" spans="2:42" ht="12" customHeight="1" thickBot="1" x14ac:dyDescent="0.3">
      <c r="B513" s="4">
        <v>2021</v>
      </c>
      <c r="C513" s="5" t="s">
        <v>16</v>
      </c>
      <c r="D513" s="5" t="s">
        <v>15</v>
      </c>
      <c r="E513" s="30" t="s">
        <v>14</v>
      </c>
      <c r="F513" s="6" t="s">
        <v>14</v>
      </c>
      <c r="G513" s="7" t="s">
        <v>13</v>
      </c>
      <c r="H513" s="868" t="s">
        <v>34</v>
      </c>
      <c r="I513" s="869"/>
      <c r="J513" s="870" t="s">
        <v>43</v>
      </c>
      <c r="K513" s="871"/>
      <c r="L513" s="870" t="s">
        <v>42</v>
      </c>
      <c r="M513" s="871"/>
      <c r="N513" s="872" t="s">
        <v>33</v>
      </c>
      <c r="O513" s="869"/>
      <c r="P513" s="872" t="s">
        <v>12</v>
      </c>
      <c r="Q513" s="869"/>
      <c r="R513" s="872" t="s">
        <v>11</v>
      </c>
      <c r="S513" s="905"/>
      <c r="T513" s="868" t="s">
        <v>35</v>
      </c>
      <c r="U513" s="906"/>
      <c r="V513" s="906"/>
      <c r="W513" s="905"/>
      <c r="X513" s="868" t="s">
        <v>10</v>
      </c>
      <c r="Y513" s="906"/>
      <c r="Z513" s="906"/>
      <c r="AA513" s="905"/>
      <c r="AB513" s="38" t="s">
        <v>885</v>
      </c>
      <c r="AC513" s="37" t="s">
        <v>36</v>
      </c>
      <c r="AD513" s="373" t="s">
        <v>41</v>
      </c>
      <c r="AE513" s="136" t="s">
        <v>9</v>
      </c>
      <c r="AF513" s="8" t="s">
        <v>37</v>
      </c>
      <c r="AG513" s="9" t="s">
        <v>8</v>
      </c>
      <c r="AH513" s="10" t="s">
        <v>7</v>
      </c>
      <c r="AI513" s="6" t="s">
        <v>8</v>
      </c>
      <c r="AJ513" s="7" t="s">
        <v>7</v>
      </c>
      <c r="AK513" s="6" t="s">
        <v>8</v>
      </c>
      <c r="AL513" s="11" t="s">
        <v>7</v>
      </c>
      <c r="AM513" s="7" t="s">
        <v>6</v>
      </c>
      <c r="AN513" s="141"/>
      <c r="AO513" s="847"/>
      <c r="AP513" s="847"/>
    </row>
    <row r="514" spans="2:42" ht="12" customHeight="1" x14ac:dyDescent="0.25">
      <c r="B514" s="25">
        <v>44247</v>
      </c>
      <c r="C514" s="137">
        <v>7.7777777777777779E-2</v>
      </c>
      <c r="D514" s="137">
        <v>0.19444444444444445</v>
      </c>
      <c r="E514" s="43">
        <v>5</v>
      </c>
      <c r="F514" s="43">
        <v>13903</v>
      </c>
      <c r="G514" s="25">
        <v>44247</v>
      </c>
      <c r="H514" s="856" t="s">
        <v>429</v>
      </c>
      <c r="I514" s="857"/>
      <c r="J514" s="858"/>
      <c r="K514" s="859"/>
      <c r="L514" s="858"/>
      <c r="M514" s="859"/>
      <c r="N514" s="856"/>
      <c r="O514" s="857"/>
      <c r="P514" s="860" t="s">
        <v>1060</v>
      </c>
      <c r="Q514" s="861"/>
      <c r="R514" s="862" t="s">
        <v>1016</v>
      </c>
      <c r="S514" s="867"/>
      <c r="T514" s="864" t="s">
        <v>580</v>
      </c>
      <c r="U514" s="865"/>
      <c r="V514" s="865"/>
      <c r="W514" s="866"/>
      <c r="X514" s="864" t="s">
        <v>580</v>
      </c>
      <c r="Y514" s="865"/>
      <c r="Z514" s="865"/>
      <c r="AA514" s="866"/>
      <c r="AB514" s="297">
        <v>52</v>
      </c>
      <c r="AC514" s="298"/>
      <c r="AD514" s="474">
        <v>44</v>
      </c>
      <c r="AE514" s="261" t="s">
        <v>32</v>
      </c>
      <c r="AF514" s="297"/>
      <c r="AG514" s="152">
        <v>9951</v>
      </c>
      <c r="AH514" s="328">
        <f t="shared" ref="AH514:AH515" si="40">+AG514/1000</f>
        <v>9.9510000000000005</v>
      </c>
      <c r="AI514" s="836">
        <v>12120</v>
      </c>
      <c r="AJ514" s="838">
        <f>+AI514/1000</f>
        <v>12.12</v>
      </c>
      <c r="AK514" s="840">
        <f>+AI514-AG515-AG514</f>
        <v>-334</v>
      </c>
      <c r="AL514" s="842">
        <f>+AK514/1000</f>
        <v>-0.33400000000000002</v>
      </c>
      <c r="AM514" s="844">
        <f>+AK514/SUM(AG514:AG515)</f>
        <v>-2.6818692789465231E-2</v>
      </c>
      <c r="AN514" s="141"/>
      <c r="AO514" s="306">
        <v>74.67</v>
      </c>
      <c r="AP514" s="306">
        <v>3.1</v>
      </c>
    </row>
    <row r="515" spans="2:42" ht="12" customHeight="1" x14ac:dyDescent="0.25">
      <c r="B515" s="25">
        <v>44247</v>
      </c>
      <c r="C515" s="137">
        <v>7.7777777777777779E-2</v>
      </c>
      <c r="D515" s="137">
        <v>0.19444444444444445</v>
      </c>
      <c r="E515" s="43">
        <v>5</v>
      </c>
      <c r="F515" s="43">
        <v>13904</v>
      </c>
      <c r="G515" s="25">
        <v>44247</v>
      </c>
      <c r="H515" s="856" t="s">
        <v>429</v>
      </c>
      <c r="I515" s="857"/>
      <c r="J515" s="858"/>
      <c r="K515" s="859"/>
      <c r="L515" s="858"/>
      <c r="M515" s="859"/>
      <c r="N515" s="856"/>
      <c r="O515" s="857"/>
      <c r="P515" s="860" t="s">
        <v>1060</v>
      </c>
      <c r="Q515" s="861"/>
      <c r="R515" s="862" t="s">
        <v>1016</v>
      </c>
      <c r="S515" s="867"/>
      <c r="T515" s="864" t="s">
        <v>544</v>
      </c>
      <c r="U515" s="865"/>
      <c r="V515" s="865"/>
      <c r="W515" s="866"/>
      <c r="X515" s="864" t="s">
        <v>544</v>
      </c>
      <c r="Y515" s="865"/>
      <c r="Z515" s="865"/>
      <c r="AA515" s="866"/>
      <c r="AB515" s="297">
        <v>52</v>
      </c>
      <c r="AC515" s="298"/>
      <c r="AD515" s="474">
        <v>44</v>
      </c>
      <c r="AE515" s="261" t="s">
        <v>32</v>
      </c>
      <c r="AF515" s="297"/>
      <c r="AG515" s="152">
        <v>2503</v>
      </c>
      <c r="AH515" s="328">
        <f t="shared" si="40"/>
        <v>2.5030000000000001</v>
      </c>
      <c r="AI515" s="837"/>
      <c r="AJ515" s="839"/>
      <c r="AK515" s="841"/>
      <c r="AL515" s="843"/>
      <c r="AM515" s="845"/>
      <c r="AN515" s="20"/>
      <c r="AO515" s="306">
        <v>74.67</v>
      </c>
      <c r="AP515" s="306">
        <v>3.1</v>
      </c>
    </row>
    <row r="516" spans="2:42" ht="12" customHeight="1" thickBot="1" x14ac:dyDescent="0.3">
      <c r="B516" s="24"/>
      <c r="C516" s="146"/>
      <c r="D516" s="146"/>
      <c r="E516" s="27"/>
      <c r="F516" s="36"/>
      <c r="G516" s="31"/>
      <c r="H516" s="909"/>
      <c r="I516" s="910"/>
      <c r="J516" s="911"/>
      <c r="K516" s="912"/>
      <c r="L516" s="911"/>
      <c r="M516" s="912"/>
      <c r="N516" s="913"/>
      <c r="O516" s="910"/>
      <c r="P516" s="913"/>
      <c r="Q516" s="910"/>
      <c r="R516" s="914"/>
      <c r="S516" s="915"/>
      <c r="T516" s="916"/>
      <c r="U516" s="917"/>
      <c r="V516" s="917"/>
      <c r="W516" s="915"/>
      <c r="X516" s="29"/>
      <c r="Y516" s="147"/>
      <c r="Z516" s="147"/>
      <c r="AA516" s="28"/>
      <c r="AB516" s="36"/>
      <c r="AC516" s="148"/>
      <c r="AD516" s="147"/>
      <c r="AE516" s="28"/>
      <c r="AF516" s="29"/>
      <c r="AG516" s="149"/>
      <c r="AH516" s="153"/>
      <c r="AI516" s="150"/>
      <c r="AJ516" s="154"/>
      <c r="AK516" s="155"/>
      <c r="AL516" s="156"/>
      <c r="AM516" s="157"/>
    </row>
    <row r="517" spans="2:42" ht="12" customHeight="1" x14ac:dyDescent="0.25">
      <c r="B517" s="151"/>
      <c r="C517" s="151"/>
      <c r="D517" s="151"/>
      <c r="E517" s="151"/>
      <c r="F517" s="151"/>
      <c r="G517" s="151"/>
      <c r="H517" s="151"/>
      <c r="I517" s="151"/>
      <c r="J517" s="174"/>
      <c r="K517" s="174"/>
      <c r="L517" s="174"/>
      <c r="M517" s="174"/>
      <c r="N517" s="151"/>
      <c r="O517" s="151"/>
      <c r="P517" s="135"/>
      <c r="Q517" s="135"/>
      <c r="R517" s="918" t="s">
        <v>5</v>
      </c>
      <c r="S517" s="919"/>
      <c r="T517" s="919"/>
      <c r="U517" s="919"/>
      <c r="V517" s="919"/>
      <c r="W517" s="919"/>
      <c r="X517" s="919"/>
      <c r="Y517" s="919"/>
      <c r="Z517" s="919"/>
      <c r="AA517" s="919"/>
      <c r="AB517" s="919"/>
      <c r="AC517" s="919"/>
      <c r="AD517" s="919"/>
      <c r="AE517" s="919"/>
      <c r="AF517" s="374"/>
      <c r="AG517" s="932" t="s">
        <v>4</v>
      </c>
      <c r="AH517" s="933"/>
      <c r="AI517" s="932" t="s">
        <v>3</v>
      </c>
      <c r="AJ517" s="933"/>
      <c r="AK517" s="932" t="s">
        <v>2</v>
      </c>
      <c r="AL517" s="934"/>
      <c r="AM517" s="935"/>
    </row>
    <row r="518" spans="2:42" x14ac:dyDescent="0.25">
      <c r="B518" s="151"/>
      <c r="C518" s="151"/>
      <c r="D518" s="151"/>
      <c r="E518" s="151"/>
      <c r="F518" s="151"/>
      <c r="G518" s="151"/>
      <c r="H518" s="151"/>
      <c r="I518" s="151"/>
      <c r="J518" s="174"/>
      <c r="K518" s="174"/>
      <c r="L518" s="174"/>
      <c r="M518" s="174"/>
      <c r="N518" s="151"/>
      <c r="O518" s="151"/>
      <c r="P518" s="135"/>
      <c r="Q518" s="135"/>
      <c r="R518" s="930"/>
      <c r="S518" s="931"/>
      <c r="T518" s="931"/>
      <c r="U518" s="931"/>
      <c r="V518" s="931"/>
      <c r="W518" s="931"/>
      <c r="X518" s="931"/>
      <c r="Y518" s="931"/>
      <c r="Z518" s="931"/>
      <c r="AA518" s="931"/>
      <c r="AB518" s="931"/>
      <c r="AC518" s="931"/>
      <c r="AD518" s="931"/>
      <c r="AE518" s="931"/>
      <c r="AF518" s="374"/>
      <c r="AG518" s="936" t="s">
        <v>1</v>
      </c>
      <c r="AH518" s="938">
        <f>+SUM(AH514:AH516)</f>
        <v>12.454000000000001</v>
      </c>
      <c r="AI518" s="936" t="s">
        <v>1</v>
      </c>
      <c r="AJ518" s="938">
        <f>+SUM(AJ514:AJ516)</f>
        <v>12.12</v>
      </c>
      <c r="AK518" s="936" t="s">
        <v>1</v>
      </c>
      <c r="AL518" s="940">
        <f>+AJ518-AH518</f>
        <v>-0.33400000000000141</v>
      </c>
      <c r="AM518" s="851">
        <f>+AL518/AH518</f>
        <v>-2.6818692789465345E-2</v>
      </c>
    </row>
    <row r="519" spans="2:42" ht="17.25" thickBot="1" x14ac:dyDescent="0.3">
      <c r="B519" s="151"/>
      <c r="C519" s="151"/>
      <c r="D519" s="151"/>
      <c r="E519" s="151"/>
      <c r="F519" s="151"/>
      <c r="G519" s="151"/>
      <c r="H519" s="151"/>
      <c r="I519" s="151"/>
      <c r="J519" s="174"/>
      <c r="K519" s="174"/>
      <c r="L519" s="174"/>
      <c r="M519" s="174"/>
      <c r="N519" s="151"/>
      <c r="O519" s="151"/>
      <c r="P519" s="135"/>
      <c r="Q519" s="135"/>
      <c r="R519" s="921"/>
      <c r="S519" s="922"/>
      <c r="T519" s="922"/>
      <c r="U519" s="922"/>
      <c r="V519" s="922"/>
      <c r="W519" s="922"/>
      <c r="X519" s="922"/>
      <c r="Y519" s="922"/>
      <c r="Z519" s="922"/>
      <c r="AA519" s="922"/>
      <c r="AB519" s="922"/>
      <c r="AC519" s="922"/>
      <c r="AD519" s="922"/>
      <c r="AE519" s="922"/>
      <c r="AF519" s="375"/>
      <c r="AG519" s="937"/>
      <c r="AH519" s="939"/>
      <c r="AI519" s="937"/>
      <c r="AJ519" s="939"/>
      <c r="AK519" s="937"/>
      <c r="AL519" s="941"/>
      <c r="AM519" s="852"/>
    </row>
    <row r="520" spans="2:42" ht="17.25" thickBot="1" x14ac:dyDescent="0.3"/>
    <row r="521" spans="2:42" x14ac:dyDescent="0.25">
      <c r="R521" s="918" t="s">
        <v>0</v>
      </c>
      <c r="S521" s="919"/>
      <c r="T521" s="919"/>
      <c r="U521" s="919"/>
      <c r="V521" s="919"/>
      <c r="W521" s="919"/>
      <c r="X521" s="919"/>
      <c r="Y521" s="919"/>
      <c r="Z521" s="919"/>
      <c r="AA521" s="919"/>
      <c r="AB521" s="919"/>
      <c r="AC521" s="919"/>
      <c r="AD521" s="919"/>
      <c r="AE521" s="920"/>
      <c r="AF521" s="18"/>
      <c r="AG521" s="924">
        <f>+AH518+AG504</f>
        <v>411.714</v>
      </c>
      <c r="AH521" s="925"/>
      <c r="AI521" s="924">
        <f>+AJ518+AI504</f>
        <v>411.17</v>
      </c>
      <c r="AJ521" s="925"/>
      <c r="AK521" s="928">
        <f>+AI521-AG521</f>
        <v>-0.54399999999998272</v>
      </c>
      <c r="AL521" s="925"/>
      <c r="AM521" s="945">
        <f>+AK521/AG521</f>
        <v>-1.3213055664854309E-3</v>
      </c>
    </row>
    <row r="522" spans="2:42" ht="17.25" thickBot="1" x14ac:dyDescent="0.3">
      <c r="R522" s="921"/>
      <c r="S522" s="922"/>
      <c r="T522" s="922"/>
      <c r="U522" s="922"/>
      <c r="V522" s="922"/>
      <c r="W522" s="922"/>
      <c r="X522" s="922"/>
      <c r="Y522" s="922"/>
      <c r="Z522" s="922"/>
      <c r="AA522" s="922"/>
      <c r="AB522" s="922"/>
      <c r="AC522" s="922"/>
      <c r="AD522" s="922"/>
      <c r="AE522" s="923"/>
      <c r="AF522" s="19"/>
      <c r="AG522" s="926"/>
      <c r="AH522" s="927"/>
      <c r="AI522" s="926"/>
      <c r="AJ522" s="927"/>
      <c r="AK522" s="929"/>
      <c r="AL522" s="927"/>
      <c r="AM522" s="946"/>
    </row>
    <row r="523" spans="2:42" ht="17.25" thickBot="1" x14ac:dyDescent="0.3"/>
    <row r="524" spans="2:42" ht="12" customHeight="1" x14ac:dyDescent="0.25">
      <c r="B524" s="882" t="s">
        <v>31</v>
      </c>
      <c r="C524" s="883"/>
      <c r="D524" s="883"/>
      <c r="E524" s="883"/>
      <c r="F524" s="883"/>
      <c r="G524" s="884"/>
      <c r="H524" s="888" t="s">
        <v>30</v>
      </c>
      <c r="I524" s="765"/>
      <c r="J524" s="765"/>
      <c r="K524" s="765"/>
      <c r="L524" s="765"/>
      <c r="M524" s="765"/>
      <c r="N524" s="765"/>
      <c r="O524" s="765"/>
      <c r="P524" s="765"/>
      <c r="Q524" s="765"/>
      <c r="R524" s="765"/>
      <c r="S524" s="765"/>
      <c r="T524" s="765"/>
      <c r="U524" s="765"/>
      <c r="V524" s="765"/>
      <c r="W524" s="765"/>
      <c r="X524" s="765"/>
      <c r="Y524" s="765"/>
      <c r="Z524" s="765"/>
      <c r="AA524" s="765"/>
      <c r="AB524" s="765"/>
      <c r="AC524" s="765"/>
      <c r="AD524" s="371"/>
      <c r="AE524" s="764" t="s">
        <v>29</v>
      </c>
      <c r="AF524" s="765"/>
      <c r="AG524" s="765"/>
      <c r="AH524" s="765"/>
      <c r="AI524" s="765"/>
      <c r="AJ524" s="766"/>
      <c r="AK524" s="889" t="s">
        <v>39</v>
      </c>
      <c r="AL524" s="890"/>
      <c r="AM524" s="891"/>
      <c r="AN524" s="22"/>
    </row>
    <row r="525" spans="2:42" ht="12" customHeight="1" x14ac:dyDescent="0.25">
      <c r="B525" s="885"/>
      <c r="C525" s="886"/>
      <c r="D525" s="886"/>
      <c r="E525" s="886"/>
      <c r="F525" s="886"/>
      <c r="G525" s="887"/>
      <c r="H525" s="892" t="s">
        <v>736</v>
      </c>
      <c r="I525" s="893"/>
      <c r="J525" s="893"/>
      <c r="K525" s="893"/>
      <c r="L525" s="893"/>
      <c r="M525" s="893"/>
      <c r="N525" s="893"/>
      <c r="O525" s="893"/>
      <c r="P525" s="893"/>
      <c r="Q525" s="893"/>
      <c r="R525" s="893"/>
      <c r="S525" s="893"/>
      <c r="T525" s="893"/>
      <c r="U525" s="893"/>
      <c r="V525" s="893"/>
      <c r="W525" s="893"/>
      <c r="X525" s="893"/>
      <c r="Y525" s="893"/>
      <c r="Z525" s="893"/>
      <c r="AA525" s="893"/>
      <c r="AB525" s="893"/>
      <c r="AC525" s="893"/>
      <c r="AD525" s="376"/>
      <c r="AE525" s="773">
        <v>44249</v>
      </c>
      <c r="AF525" s="774"/>
      <c r="AG525" s="774"/>
      <c r="AH525" s="774"/>
      <c r="AI525" s="774"/>
      <c r="AJ525" s="775"/>
      <c r="AK525" s="896" t="s">
        <v>40</v>
      </c>
      <c r="AL525" s="897"/>
      <c r="AM525" s="898"/>
      <c r="AN525" s="23"/>
    </row>
    <row r="526" spans="2:42" ht="12" customHeight="1" thickBot="1" x14ac:dyDescent="0.3">
      <c r="B526" s="902" t="s">
        <v>28</v>
      </c>
      <c r="C526" s="903"/>
      <c r="D526" s="903"/>
      <c r="E526" s="903"/>
      <c r="F526" s="903"/>
      <c r="G526" s="904"/>
      <c r="H526" s="894"/>
      <c r="I526" s="895"/>
      <c r="J526" s="895"/>
      <c r="K526" s="895"/>
      <c r="L526" s="895"/>
      <c r="M526" s="895"/>
      <c r="N526" s="895"/>
      <c r="O526" s="895"/>
      <c r="P526" s="895"/>
      <c r="Q526" s="895"/>
      <c r="R526" s="895"/>
      <c r="S526" s="895"/>
      <c r="T526" s="895"/>
      <c r="U526" s="895"/>
      <c r="V526" s="895"/>
      <c r="W526" s="895"/>
      <c r="X526" s="895"/>
      <c r="Y526" s="895"/>
      <c r="Z526" s="895"/>
      <c r="AA526" s="895"/>
      <c r="AB526" s="895"/>
      <c r="AC526" s="895"/>
      <c r="AD526" s="377"/>
      <c r="AE526" s="776"/>
      <c r="AF526" s="777"/>
      <c r="AG526" s="777"/>
      <c r="AH526" s="777"/>
      <c r="AI526" s="777"/>
      <c r="AJ526" s="778"/>
      <c r="AK526" s="899"/>
      <c r="AL526" s="900"/>
      <c r="AM526" s="901"/>
      <c r="AN526" s="141"/>
    </row>
    <row r="527" spans="2:42" ht="12" customHeight="1" thickBot="1" x14ac:dyDescent="0.3">
      <c r="B527" s="135"/>
      <c r="C527" s="135"/>
      <c r="D527" s="135"/>
      <c r="E527" s="135"/>
      <c r="F527" s="135"/>
      <c r="G527" s="135"/>
      <c r="H527" s="135"/>
      <c r="I527" s="135"/>
      <c r="J527" s="174"/>
      <c r="K527" s="174"/>
      <c r="L527" s="174"/>
      <c r="M527" s="174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5"/>
      <c r="AL527" s="135"/>
      <c r="AM527" s="135"/>
      <c r="AN527" s="141"/>
    </row>
    <row r="528" spans="2:42" ht="12" customHeight="1" thickBot="1" x14ac:dyDescent="0.3">
      <c r="B528" s="873" t="s">
        <v>27</v>
      </c>
      <c r="C528" s="874"/>
      <c r="D528" s="874"/>
      <c r="E528" s="875"/>
      <c r="F528" s="848" t="s">
        <v>26</v>
      </c>
      <c r="G528" s="850"/>
      <c r="H528" s="848" t="s">
        <v>44</v>
      </c>
      <c r="I528" s="849"/>
      <c r="J528" s="849"/>
      <c r="K528" s="849"/>
      <c r="L528" s="849"/>
      <c r="M528" s="849"/>
      <c r="N528" s="849"/>
      <c r="O528" s="849"/>
      <c r="P528" s="849"/>
      <c r="Q528" s="849"/>
      <c r="R528" s="849"/>
      <c r="S528" s="850"/>
      <c r="T528" s="848" t="s">
        <v>25</v>
      </c>
      <c r="U528" s="849"/>
      <c r="V528" s="849"/>
      <c r="W528" s="849"/>
      <c r="X528" s="849"/>
      <c r="Y528" s="849"/>
      <c r="Z528" s="849"/>
      <c r="AA528" s="849"/>
      <c r="AB528" s="849"/>
      <c r="AC528" s="849"/>
      <c r="AD528" s="849"/>
      <c r="AE528" s="850"/>
      <c r="AF528" s="879" t="s">
        <v>24</v>
      </c>
      <c r="AG528" s="880"/>
      <c r="AH528" s="881"/>
      <c r="AI528" s="879" t="s">
        <v>24</v>
      </c>
      <c r="AJ528" s="881"/>
      <c r="AK528" s="848" t="s">
        <v>23</v>
      </c>
      <c r="AL528" s="849"/>
      <c r="AM528" s="850"/>
      <c r="AN528" s="141"/>
    </row>
    <row r="529" spans="2:42" ht="12" customHeight="1" thickBot="1" x14ac:dyDescent="0.3">
      <c r="B529" s="1" t="s">
        <v>13</v>
      </c>
      <c r="C529" s="2" t="s">
        <v>22</v>
      </c>
      <c r="D529" s="3" t="s">
        <v>22</v>
      </c>
      <c r="E529" s="2" t="s">
        <v>21</v>
      </c>
      <c r="F529" s="907" t="s">
        <v>20</v>
      </c>
      <c r="G529" s="908"/>
      <c r="H529" s="876"/>
      <c r="I529" s="877"/>
      <c r="J529" s="877"/>
      <c r="K529" s="877"/>
      <c r="L529" s="877"/>
      <c r="M529" s="877"/>
      <c r="N529" s="877"/>
      <c r="O529" s="877"/>
      <c r="P529" s="877"/>
      <c r="Q529" s="877"/>
      <c r="R529" s="877"/>
      <c r="S529" s="878"/>
      <c r="T529" s="876"/>
      <c r="U529" s="877"/>
      <c r="V529" s="877"/>
      <c r="W529" s="877"/>
      <c r="X529" s="877"/>
      <c r="Y529" s="877"/>
      <c r="Z529" s="877"/>
      <c r="AA529" s="877"/>
      <c r="AB529" s="877"/>
      <c r="AC529" s="877"/>
      <c r="AD529" s="877"/>
      <c r="AE529" s="878"/>
      <c r="AF529" s="876" t="s">
        <v>19</v>
      </c>
      <c r="AG529" s="877"/>
      <c r="AH529" s="878"/>
      <c r="AI529" s="876" t="s">
        <v>18</v>
      </c>
      <c r="AJ529" s="878"/>
      <c r="AK529" s="876" t="s">
        <v>17</v>
      </c>
      <c r="AL529" s="877"/>
      <c r="AM529" s="878"/>
      <c r="AN529" s="141"/>
      <c r="AO529" s="846" t="s">
        <v>130</v>
      </c>
      <c r="AP529" s="846" t="s">
        <v>131</v>
      </c>
    </row>
    <row r="530" spans="2:42" ht="12" customHeight="1" thickBot="1" x14ac:dyDescent="0.3">
      <c r="B530" s="4">
        <v>2021</v>
      </c>
      <c r="C530" s="5" t="s">
        <v>16</v>
      </c>
      <c r="D530" s="5" t="s">
        <v>15</v>
      </c>
      <c r="E530" s="30" t="s">
        <v>14</v>
      </c>
      <c r="F530" s="6" t="s">
        <v>14</v>
      </c>
      <c r="G530" s="7" t="s">
        <v>13</v>
      </c>
      <c r="H530" s="868" t="s">
        <v>34</v>
      </c>
      <c r="I530" s="869"/>
      <c r="J530" s="870" t="s">
        <v>43</v>
      </c>
      <c r="K530" s="871"/>
      <c r="L530" s="870" t="s">
        <v>42</v>
      </c>
      <c r="M530" s="871"/>
      <c r="N530" s="872" t="s">
        <v>33</v>
      </c>
      <c r="O530" s="869"/>
      <c r="P530" s="872" t="s">
        <v>12</v>
      </c>
      <c r="Q530" s="869"/>
      <c r="R530" s="872" t="s">
        <v>11</v>
      </c>
      <c r="S530" s="905"/>
      <c r="T530" s="868" t="s">
        <v>35</v>
      </c>
      <c r="U530" s="906"/>
      <c r="V530" s="906"/>
      <c r="W530" s="905"/>
      <c r="X530" s="868" t="s">
        <v>10</v>
      </c>
      <c r="Y530" s="906"/>
      <c r="Z530" s="906"/>
      <c r="AA530" s="905"/>
      <c r="AB530" s="38" t="s">
        <v>885</v>
      </c>
      <c r="AC530" s="37" t="s">
        <v>36</v>
      </c>
      <c r="AD530" s="373" t="s">
        <v>41</v>
      </c>
      <c r="AE530" s="136" t="s">
        <v>9</v>
      </c>
      <c r="AF530" s="8" t="s">
        <v>37</v>
      </c>
      <c r="AG530" s="9" t="s">
        <v>8</v>
      </c>
      <c r="AH530" s="10" t="s">
        <v>7</v>
      </c>
      <c r="AI530" s="6" t="s">
        <v>8</v>
      </c>
      <c r="AJ530" s="7" t="s">
        <v>7</v>
      </c>
      <c r="AK530" s="6" t="s">
        <v>8</v>
      </c>
      <c r="AL530" s="11" t="s">
        <v>7</v>
      </c>
      <c r="AM530" s="7" t="s">
        <v>6</v>
      </c>
      <c r="AN530" s="141"/>
      <c r="AO530" s="847"/>
      <c r="AP530" s="847"/>
    </row>
    <row r="531" spans="2:42" ht="12" customHeight="1" x14ac:dyDescent="0.25">
      <c r="B531" s="25">
        <v>44249</v>
      </c>
      <c r="C531" s="137">
        <v>0.98611111111111116</v>
      </c>
      <c r="D531" s="137">
        <v>7.0833333333333331E-2</v>
      </c>
      <c r="E531" s="43">
        <v>5</v>
      </c>
      <c r="F531" s="43">
        <v>26528</v>
      </c>
      <c r="G531" s="25">
        <v>44250</v>
      </c>
      <c r="H531" s="960" t="s">
        <v>1127</v>
      </c>
      <c r="I531" s="961"/>
      <c r="J531" s="962"/>
      <c r="K531" s="963"/>
      <c r="L531" s="962"/>
      <c r="M531" s="963"/>
      <c r="N531" s="960"/>
      <c r="O531" s="961"/>
      <c r="P531" s="964" t="s">
        <v>1128</v>
      </c>
      <c r="Q531" s="965"/>
      <c r="R531" s="964" t="s">
        <v>1129</v>
      </c>
      <c r="S531" s="966"/>
      <c r="T531" s="957" t="s">
        <v>1130</v>
      </c>
      <c r="U531" s="958"/>
      <c r="V531" s="958"/>
      <c r="W531" s="959"/>
      <c r="X531" s="957" t="s">
        <v>1130</v>
      </c>
      <c r="Y531" s="958"/>
      <c r="Z531" s="958"/>
      <c r="AA531" s="959"/>
      <c r="AB531" s="34">
        <v>53</v>
      </c>
      <c r="AC531" s="138"/>
      <c r="AD531" s="166">
        <v>27</v>
      </c>
      <c r="AE531" s="41" t="s">
        <v>32</v>
      </c>
      <c r="AF531" s="26"/>
      <c r="AG531" s="160">
        <v>4800</v>
      </c>
      <c r="AH531" s="161">
        <f>+AG531/1000</f>
        <v>4.8</v>
      </c>
      <c r="AI531" s="162">
        <v>4800</v>
      </c>
      <c r="AJ531" s="163">
        <f>+AI531/1000</f>
        <v>4.8</v>
      </c>
      <c r="AK531" s="164">
        <f>+AI531-AG531</f>
        <v>0</v>
      </c>
      <c r="AL531" s="163">
        <f>+AK531/1000</f>
        <v>0</v>
      </c>
      <c r="AM531" s="165">
        <f>+AK531/AG531</f>
        <v>0</v>
      </c>
      <c r="AN531" s="141"/>
      <c r="AO531" s="306">
        <v>73.87</v>
      </c>
      <c r="AP531" s="306">
        <v>6.13</v>
      </c>
    </row>
    <row r="532" spans="2:42" ht="12" customHeight="1" x14ac:dyDescent="0.25">
      <c r="B532" s="25">
        <v>80774</v>
      </c>
      <c r="C532" s="137">
        <v>1.1805555555555555E-2</v>
      </c>
      <c r="D532" s="137">
        <v>9.5138888888888884E-2</v>
      </c>
      <c r="E532" s="43">
        <v>5</v>
      </c>
      <c r="F532" s="43">
        <v>13917</v>
      </c>
      <c r="G532" s="25">
        <v>44250</v>
      </c>
      <c r="H532" s="967" t="s">
        <v>429</v>
      </c>
      <c r="I532" s="968"/>
      <c r="J532" s="969"/>
      <c r="K532" s="970"/>
      <c r="L532" s="969"/>
      <c r="M532" s="970"/>
      <c r="N532" s="967"/>
      <c r="O532" s="968"/>
      <c r="P532" s="971" t="s">
        <v>796</v>
      </c>
      <c r="Q532" s="972"/>
      <c r="R532" s="973" t="s">
        <v>275</v>
      </c>
      <c r="S532" s="974"/>
      <c r="T532" s="979" t="s">
        <v>198</v>
      </c>
      <c r="U532" s="980"/>
      <c r="V532" s="980"/>
      <c r="W532" s="981"/>
      <c r="X532" s="979" t="s">
        <v>198</v>
      </c>
      <c r="Y532" s="980"/>
      <c r="Z532" s="980"/>
      <c r="AA532" s="981"/>
      <c r="AB532" s="34">
        <v>54</v>
      </c>
      <c r="AC532" s="138"/>
      <c r="AD532" s="158">
        <v>43</v>
      </c>
      <c r="AE532" s="35" t="s">
        <v>32</v>
      </c>
      <c r="AF532" s="34"/>
      <c r="AG532" s="139">
        <v>2564</v>
      </c>
      <c r="AH532" s="159">
        <f>+AG532/1000</f>
        <v>2.5640000000000001</v>
      </c>
      <c r="AI532" s="836">
        <v>12280</v>
      </c>
      <c r="AJ532" s="838">
        <f>+AI532/1000</f>
        <v>12.28</v>
      </c>
      <c r="AK532" s="840">
        <f>+AI532-AG533-AG532</f>
        <v>-66</v>
      </c>
      <c r="AL532" s="842">
        <f>+AK532/1000</f>
        <v>-6.6000000000000003E-2</v>
      </c>
      <c r="AM532" s="844">
        <f>+AK532/SUM(AG532:AG533)</f>
        <v>-5.3458610076138023E-3</v>
      </c>
      <c r="AN532" s="20"/>
      <c r="AO532" s="306">
        <v>71.05</v>
      </c>
      <c r="AP532" s="306">
        <v>2.97</v>
      </c>
    </row>
    <row r="533" spans="2:42" ht="12" customHeight="1" x14ac:dyDescent="0.25">
      <c r="B533" s="25">
        <v>80774</v>
      </c>
      <c r="C533" s="137">
        <v>1.1805555555555555E-2</v>
      </c>
      <c r="D533" s="137">
        <v>9.5138888888888884E-2</v>
      </c>
      <c r="E533" s="43">
        <v>5</v>
      </c>
      <c r="F533" s="43">
        <v>13916</v>
      </c>
      <c r="G533" s="25">
        <v>44250</v>
      </c>
      <c r="H533" s="967" t="s">
        <v>429</v>
      </c>
      <c r="I533" s="968"/>
      <c r="J533" s="969"/>
      <c r="K533" s="970"/>
      <c r="L533" s="969"/>
      <c r="M533" s="970"/>
      <c r="N533" s="967"/>
      <c r="O533" s="968"/>
      <c r="P533" s="971" t="s">
        <v>796</v>
      </c>
      <c r="Q533" s="972"/>
      <c r="R533" s="973" t="s">
        <v>275</v>
      </c>
      <c r="S533" s="974"/>
      <c r="T533" s="864" t="s">
        <v>580</v>
      </c>
      <c r="U533" s="865"/>
      <c r="V533" s="865"/>
      <c r="W533" s="866"/>
      <c r="X533" s="864" t="s">
        <v>580</v>
      </c>
      <c r="Y533" s="865"/>
      <c r="Z533" s="865"/>
      <c r="AA533" s="866"/>
      <c r="AB533" s="34">
        <v>54</v>
      </c>
      <c r="AC533" s="138"/>
      <c r="AD533" s="372">
        <v>31</v>
      </c>
      <c r="AE533" s="35" t="s">
        <v>32</v>
      </c>
      <c r="AF533" s="34"/>
      <c r="AG533" s="139">
        <v>9782</v>
      </c>
      <c r="AH533" s="140">
        <f>+AG533/1000</f>
        <v>9.782</v>
      </c>
      <c r="AI533" s="837"/>
      <c r="AJ533" s="839"/>
      <c r="AK533" s="841"/>
      <c r="AL533" s="843"/>
      <c r="AM533" s="845"/>
      <c r="AN533" s="21"/>
      <c r="AO533" s="306">
        <v>75.98</v>
      </c>
      <c r="AP533" s="306">
        <v>2.75</v>
      </c>
    </row>
    <row r="534" spans="2:42" ht="12" customHeight="1" thickBot="1" x14ac:dyDescent="0.3">
      <c r="B534" s="24"/>
      <c r="C534" s="146"/>
      <c r="D534" s="146"/>
      <c r="E534" s="27"/>
      <c r="F534" s="36"/>
      <c r="G534" s="31"/>
      <c r="H534" s="909"/>
      <c r="I534" s="910"/>
      <c r="J534" s="911"/>
      <c r="K534" s="912"/>
      <c r="L534" s="911"/>
      <c r="M534" s="912"/>
      <c r="N534" s="913"/>
      <c r="O534" s="910"/>
      <c r="P534" s="913"/>
      <c r="Q534" s="910"/>
      <c r="R534" s="914"/>
      <c r="S534" s="915"/>
      <c r="T534" s="916"/>
      <c r="U534" s="917"/>
      <c r="V534" s="917"/>
      <c r="W534" s="915"/>
      <c r="X534" s="29"/>
      <c r="Y534" s="147"/>
      <c r="Z534" s="147"/>
      <c r="AA534" s="28"/>
      <c r="AB534" s="36"/>
      <c r="AC534" s="148"/>
      <c r="AD534" s="147"/>
      <c r="AE534" s="28"/>
      <c r="AF534" s="29"/>
      <c r="AG534" s="149"/>
      <c r="AH534" s="153"/>
      <c r="AI534" s="150"/>
      <c r="AJ534" s="154"/>
      <c r="AK534" s="155"/>
      <c r="AL534" s="156"/>
      <c r="AM534" s="157"/>
    </row>
    <row r="535" spans="2:42" ht="12" customHeight="1" x14ac:dyDescent="0.25">
      <c r="B535" s="151"/>
      <c r="C535" s="151"/>
      <c r="D535" s="151"/>
      <c r="E535" s="151"/>
      <c r="F535" s="151"/>
      <c r="G535" s="151"/>
      <c r="H535" s="151"/>
      <c r="I535" s="151"/>
      <c r="J535" s="174"/>
      <c r="K535" s="174"/>
      <c r="L535" s="174"/>
      <c r="M535" s="174"/>
      <c r="N535" s="151"/>
      <c r="O535" s="151"/>
      <c r="P535" s="135"/>
      <c r="Q535" s="135"/>
      <c r="R535" s="918" t="s">
        <v>5</v>
      </c>
      <c r="S535" s="919"/>
      <c r="T535" s="919"/>
      <c r="U535" s="919"/>
      <c r="V535" s="919"/>
      <c r="W535" s="919"/>
      <c r="X535" s="919"/>
      <c r="Y535" s="919"/>
      <c r="Z535" s="919"/>
      <c r="AA535" s="919"/>
      <c r="AB535" s="919"/>
      <c r="AC535" s="919"/>
      <c r="AD535" s="919"/>
      <c r="AE535" s="919"/>
      <c r="AF535" s="374"/>
      <c r="AG535" s="932" t="s">
        <v>4</v>
      </c>
      <c r="AH535" s="933"/>
      <c r="AI535" s="932" t="s">
        <v>3</v>
      </c>
      <c r="AJ535" s="933"/>
      <c r="AK535" s="932" t="s">
        <v>2</v>
      </c>
      <c r="AL535" s="934"/>
      <c r="AM535" s="935"/>
    </row>
    <row r="536" spans="2:42" x14ac:dyDescent="0.25">
      <c r="B536" s="151"/>
      <c r="C536" s="151"/>
      <c r="D536" s="151"/>
      <c r="E536" s="151"/>
      <c r="F536" s="151"/>
      <c r="G536" s="151"/>
      <c r="H536" s="151"/>
      <c r="I536" s="151"/>
      <c r="J536" s="174"/>
      <c r="K536" s="174"/>
      <c r="L536" s="174"/>
      <c r="M536" s="174"/>
      <c r="N536" s="151"/>
      <c r="O536" s="151"/>
      <c r="P536" s="135"/>
      <c r="Q536" s="135"/>
      <c r="R536" s="930"/>
      <c r="S536" s="931"/>
      <c r="T536" s="931"/>
      <c r="U536" s="931"/>
      <c r="V536" s="931"/>
      <c r="W536" s="931"/>
      <c r="X536" s="931"/>
      <c r="Y536" s="931"/>
      <c r="Z536" s="931"/>
      <c r="AA536" s="931"/>
      <c r="AB536" s="931"/>
      <c r="AC536" s="931"/>
      <c r="AD536" s="931"/>
      <c r="AE536" s="931"/>
      <c r="AF536" s="374"/>
      <c r="AG536" s="936" t="s">
        <v>1</v>
      </c>
      <c r="AH536" s="938">
        <f>+SUM(AH531:AH534)</f>
        <v>17.146000000000001</v>
      </c>
      <c r="AI536" s="936" t="s">
        <v>1</v>
      </c>
      <c r="AJ536" s="938">
        <f>+SUM(AJ531:AJ534)</f>
        <v>17.079999999999998</v>
      </c>
      <c r="AK536" s="936" t="s">
        <v>1</v>
      </c>
      <c r="AL536" s="940">
        <f>+AJ536-AH536</f>
        <v>-6.6000000000002501E-2</v>
      </c>
      <c r="AM536" s="851">
        <f>+AL536/AH536</f>
        <v>-3.8492942960458706E-3</v>
      </c>
    </row>
    <row r="537" spans="2:42" ht="17.25" thickBot="1" x14ac:dyDescent="0.3">
      <c r="B537" s="151"/>
      <c r="C537" s="151"/>
      <c r="D537" s="151"/>
      <c r="E537" s="151"/>
      <c r="F537" s="151"/>
      <c r="G537" s="151"/>
      <c r="H537" s="151"/>
      <c r="I537" s="151"/>
      <c r="J537" s="174"/>
      <c r="K537" s="174"/>
      <c r="L537" s="174"/>
      <c r="M537" s="174"/>
      <c r="N537" s="151"/>
      <c r="O537" s="151"/>
      <c r="P537" s="135"/>
      <c r="Q537" s="135"/>
      <c r="R537" s="921"/>
      <c r="S537" s="922"/>
      <c r="T537" s="922"/>
      <c r="U537" s="922"/>
      <c r="V537" s="922"/>
      <c r="W537" s="922"/>
      <c r="X537" s="922"/>
      <c r="Y537" s="922"/>
      <c r="Z537" s="922"/>
      <c r="AA537" s="922"/>
      <c r="AB537" s="922"/>
      <c r="AC537" s="922"/>
      <c r="AD537" s="922"/>
      <c r="AE537" s="922"/>
      <c r="AF537" s="375"/>
      <c r="AG537" s="937"/>
      <c r="AH537" s="939"/>
      <c r="AI537" s="937"/>
      <c r="AJ537" s="939"/>
      <c r="AK537" s="937"/>
      <c r="AL537" s="941"/>
      <c r="AM537" s="852"/>
    </row>
    <row r="538" spans="2:42" ht="17.25" thickBot="1" x14ac:dyDescent="0.3"/>
    <row r="539" spans="2:42" x14ac:dyDescent="0.25">
      <c r="R539" s="918" t="s">
        <v>0</v>
      </c>
      <c r="S539" s="919"/>
      <c r="T539" s="919"/>
      <c r="U539" s="919"/>
      <c r="V539" s="919"/>
      <c r="W539" s="919"/>
      <c r="X539" s="919"/>
      <c r="Y539" s="919"/>
      <c r="Z539" s="919"/>
      <c r="AA539" s="919"/>
      <c r="AB539" s="919"/>
      <c r="AC539" s="919"/>
      <c r="AD539" s="919"/>
      <c r="AE539" s="920"/>
      <c r="AF539" s="18"/>
      <c r="AG539" s="924">
        <f>+AH536+AG521</f>
        <v>428.86</v>
      </c>
      <c r="AH539" s="925"/>
      <c r="AI539" s="924">
        <f>+AJ536+AI521</f>
        <v>428.25</v>
      </c>
      <c r="AJ539" s="925"/>
      <c r="AK539" s="928">
        <f>+AI539-AG539</f>
        <v>-0.61000000000001364</v>
      </c>
      <c r="AL539" s="925"/>
      <c r="AM539" s="945">
        <f>+AK539/AG539</f>
        <v>-1.4223756004290763E-3</v>
      </c>
    </row>
    <row r="540" spans="2:42" ht="17.25" thickBot="1" x14ac:dyDescent="0.3">
      <c r="R540" s="921"/>
      <c r="S540" s="922"/>
      <c r="T540" s="922"/>
      <c r="U540" s="922"/>
      <c r="V540" s="922"/>
      <c r="W540" s="922"/>
      <c r="X540" s="922"/>
      <c r="Y540" s="922"/>
      <c r="Z540" s="922"/>
      <c r="AA540" s="922"/>
      <c r="AB540" s="922"/>
      <c r="AC540" s="922"/>
      <c r="AD540" s="922"/>
      <c r="AE540" s="923"/>
      <c r="AF540" s="19"/>
      <c r="AG540" s="926"/>
      <c r="AH540" s="927"/>
      <c r="AI540" s="926"/>
      <c r="AJ540" s="927"/>
      <c r="AK540" s="929"/>
      <c r="AL540" s="927"/>
      <c r="AM540" s="946"/>
    </row>
    <row r="541" spans="2:42" ht="17.25" thickBot="1" x14ac:dyDescent="0.3"/>
    <row r="542" spans="2:42" ht="12" customHeight="1" x14ac:dyDescent="0.25">
      <c r="B542" s="882" t="s">
        <v>31</v>
      </c>
      <c r="C542" s="883"/>
      <c r="D542" s="883"/>
      <c r="E542" s="883"/>
      <c r="F542" s="883"/>
      <c r="G542" s="884"/>
      <c r="H542" s="888" t="s">
        <v>30</v>
      </c>
      <c r="I542" s="765"/>
      <c r="J542" s="765"/>
      <c r="K542" s="765"/>
      <c r="L542" s="765"/>
      <c r="M542" s="765"/>
      <c r="N542" s="765"/>
      <c r="O542" s="765"/>
      <c r="P542" s="765"/>
      <c r="Q542" s="765"/>
      <c r="R542" s="765"/>
      <c r="S542" s="765"/>
      <c r="T542" s="765"/>
      <c r="U542" s="765"/>
      <c r="V542" s="765"/>
      <c r="W542" s="765"/>
      <c r="X542" s="765"/>
      <c r="Y542" s="765"/>
      <c r="Z542" s="765"/>
      <c r="AA542" s="765"/>
      <c r="AB542" s="765"/>
      <c r="AC542" s="765"/>
      <c r="AD542" s="371"/>
      <c r="AE542" s="764" t="s">
        <v>29</v>
      </c>
      <c r="AF542" s="765"/>
      <c r="AG542" s="765"/>
      <c r="AH542" s="765"/>
      <c r="AI542" s="765"/>
      <c r="AJ542" s="766"/>
      <c r="AK542" s="889" t="s">
        <v>39</v>
      </c>
      <c r="AL542" s="890"/>
      <c r="AM542" s="891"/>
      <c r="AN542" s="22"/>
    </row>
    <row r="543" spans="2:42" ht="12" customHeight="1" x14ac:dyDescent="0.25">
      <c r="B543" s="885"/>
      <c r="C543" s="886"/>
      <c r="D543" s="886"/>
      <c r="E543" s="886"/>
      <c r="F543" s="886"/>
      <c r="G543" s="887"/>
      <c r="H543" s="892" t="s">
        <v>736</v>
      </c>
      <c r="I543" s="893"/>
      <c r="J543" s="893"/>
      <c r="K543" s="893"/>
      <c r="L543" s="893"/>
      <c r="M543" s="893"/>
      <c r="N543" s="893"/>
      <c r="O543" s="893"/>
      <c r="P543" s="893"/>
      <c r="Q543" s="893"/>
      <c r="R543" s="893"/>
      <c r="S543" s="893"/>
      <c r="T543" s="893"/>
      <c r="U543" s="893"/>
      <c r="V543" s="893"/>
      <c r="W543" s="893"/>
      <c r="X543" s="893"/>
      <c r="Y543" s="893"/>
      <c r="Z543" s="893"/>
      <c r="AA543" s="893"/>
      <c r="AB543" s="893"/>
      <c r="AC543" s="893"/>
      <c r="AD543" s="376"/>
      <c r="AE543" s="773">
        <v>44251</v>
      </c>
      <c r="AF543" s="774"/>
      <c r="AG543" s="774"/>
      <c r="AH543" s="774"/>
      <c r="AI543" s="774"/>
      <c r="AJ543" s="775"/>
      <c r="AK543" s="896" t="s">
        <v>40</v>
      </c>
      <c r="AL543" s="897"/>
      <c r="AM543" s="898"/>
      <c r="AN543" s="23"/>
    </row>
    <row r="544" spans="2:42" ht="12" customHeight="1" thickBot="1" x14ac:dyDescent="0.3">
      <c r="B544" s="902" t="s">
        <v>28</v>
      </c>
      <c r="C544" s="903"/>
      <c r="D544" s="903"/>
      <c r="E544" s="903"/>
      <c r="F544" s="903"/>
      <c r="G544" s="904"/>
      <c r="H544" s="894"/>
      <c r="I544" s="895"/>
      <c r="J544" s="895"/>
      <c r="K544" s="895"/>
      <c r="L544" s="895"/>
      <c r="M544" s="895"/>
      <c r="N544" s="895"/>
      <c r="O544" s="895"/>
      <c r="P544" s="895"/>
      <c r="Q544" s="895"/>
      <c r="R544" s="895"/>
      <c r="S544" s="895"/>
      <c r="T544" s="895"/>
      <c r="U544" s="895"/>
      <c r="V544" s="895"/>
      <c r="W544" s="895"/>
      <c r="X544" s="895"/>
      <c r="Y544" s="895"/>
      <c r="Z544" s="895"/>
      <c r="AA544" s="895"/>
      <c r="AB544" s="895"/>
      <c r="AC544" s="895"/>
      <c r="AD544" s="377"/>
      <c r="AE544" s="776"/>
      <c r="AF544" s="777"/>
      <c r="AG544" s="777"/>
      <c r="AH544" s="777"/>
      <c r="AI544" s="777"/>
      <c r="AJ544" s="778"/>
      <c r="AK544" s="899"/>
      <c r="AL544" s="900"/>
      <c r="AM544" s="901"/>
      <c r="AN544" s="141"/>
    </row>
    <row r="545" spans="2:42" ht="12" customHeight="1" thickBot="1" x14ac:dyDescent="0.3">
      <c r="B545" s="135"/>
      <c r="C545" s="135"/>
      <c r="D545" s="135"/>
      <c r="E545" s="135"/>
      <c r="F545" s="135"/>
      <c r="G545" s="135"/>
      <c r="H545" s="135"/>
      <c r="I545" s="135"/>
      <c r="J545" s="174"/>
      <c r="K545" s="174"/>
      <c r="L545" s="174"/>
      <c r="M545" s="174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  <c r="AM545" s="135"/>
      <c r="AN545" s="141"/>
    </row>
    <row r="546" spans="2:42" ht="12" customHeight="1" thickBot="1" x14ac:dyDescent="0.3">
      <c r="B546" s="873" t="s">
        <v>27</v>
      </c>
      <c r="C546" s="874"/>
      <c r="D546" s="874"/>
      <c r="E546" s="875"/>
      <c r="F546" s="848" t="s">
        <v>26</v>
      </c>
      <c r="G546" s="850"/>
      <c r="H546" s="848" t="s">
        <v>44</v>
      </c>
      <c r="I546" s="849"/>
      <c r="J546" s="849"/>
      <c r="K546" s="849"/>
      <c r="L546" s="849"/>
      <c r="M546" s="849"/>
      <c r="N546" s="849"/>
      <c r="O546" s="849"/>
      <c r="P546" s="849"/>
      <c r="Q546" s="849"/>
      <c r="R546" s="849"/>
      <c r="S546" s="850"/>
      <c r="T546" s="848" t="s">
        <v>25</v>
      </c>
      <c r="U546" s="849"/>
      <c r="V546" s="849"/>
      <c r="W546" s="849"/>
      <c r="X546" s="849"/>
      <c r="Y546" s="849"/>
      <c r="Z546" s="849"/>
      <c r="AA546" s="849"/>
      <c r="AB546" s="849"/>
      <c r="AC546" s="849"/>
      <c r="AD546" s="849"/>
      <c r="AE546" s="850"/>
      <c r="AF546" s="879" t="s">
        <v>24</v>
      </c>
      <c r="AG546" s="880"/>
      <c r="AH546" s="881"/>
      <c r="AI546" s="879" t="s">
        <v>24</v>
      </c>
      <c r="AJ546" s="881"/>
      <c r="AK546" s="848" t="s">
        <v>23</v>
      </c>
      <c r="AL546" s="849"/>
      <c r="AM546" s="850"/>
      <c r="AN546" s="141"/>
    </row>
    <row r="547" spans="2:42" ht="12" customHeight="1" thickBot="1" x14ac:dyDescent="0.3">
      <c r="B547" s="1" t="s">
        <v>13</v>
      </c>
      <c r="C547" s="2" t="s">
        <v>22</v>
      </c>
      <c r="D547" s="3" t="s">
        <v>22</v>
      </c>
      <c r="E547" s="2" t="s">
        <v>21</v>
      </c>
      <c r="F547" s="907" t="s">
        <v>20</v>
      </c>
      <c r="G547" s="908"/>
      <c r="H547" s="876"/>
      <c r="I547" s="877"/>
      <c r="J547" s="877"/>
      <c r="K547" s="877"/>
      <c r="L547" s="877"/>
      <c r="M547" s="877"/>
      <c r="N547" s="877"/>
      <c r="O547" s="877"/>
      <c r="P547" s="877"/>
      <c r="Q547" s="877"/>
      <c r="R547" s="877"/>
      <c r="S547" s="878"/>
      <c r="T547" s="876"/>
      <c r="U547" s="877"/>
      <c r="V547" s="877"/>
      <c r="W547" s="877"/>
      <c r="X547" s="877"/>
      <c r="Y547" s="877"/>
      <c r="Z547" s="877"/>
      <c r="AA547" s="877"/>
      <c r="AB547" s="877"/>
      <c r="AC547" s="877"/>
      <c r="AD547" s="877"/>
      <c r="AE547" s="878"/>
      <c r="AF547" s="876" t="s">
        <v>19</v>
      </c>
      <c r="AG547" s="877"/>
      <c r="AH547" s="878"/>
      <c r="AI547" s="876" t="s">
        <v>18</v>
      </c>
      <c r="AJ547" s="878"/>
      <c r="AK547" s="876" t="s">
        <v>17</v>
      </c>
      <c r="AL547" s="877"/>
      <c r="AM547" s="878"/>
      <c r="AN547" s="141"/>
      <c r="AO547" s="846" t="s">
        <v>130</v>
      </c>
      <c r="AP547" s="846" t="s">
        <v>131</v>
      </c>
    </row>
    <row r="548" spans="2:42" ht="12" customHeight="1" thickBot="1" x14ac:dyDescent="0.3">
      <c r="B548" s="4">
        <v>2021</v>
      </c>
      <c r="C548" s="5" t="s">
        <v>16</v>
      </c>
      <c r="D548" s="5" t="s">
        <v>15</v>
      </c>
      <c r="E548" s="30" t="s">
        <v>14</v>
      </c>
      <c r="F548" s="6" t="s">
        <v>14</v>
      </c>
      <c r="G548" s="7" t="s">
        <v>13</v>
      </c>
      <c r="H548" s="868" t="s">
        <v>34</v>
      </c>
      <c r="I548" s="869"/>
      <c r="J548" s="870" t="s">
        <v>43</v>
      </c>
      <c r="K548" s="871"/>
      <c r="L548" s="870" t="s">
        <v>42</v>
      </c>
      <c r="M548" s="871"/>
      <c r="N548" s="872" t="s">
        <v>33</v>
      </c>
      <c r="O548" s="869"/>
      <c r="P548" s="872" t="s">
        <v>12</v>
      </c>
      <c r="Q548" s="869"/>
      <c r="R548" s="872" t="s">
        <v>11</v>
      </c>
      <c r="S548" s="905"/>
      <c r="T548" s="868" t="s">
        <v>35</v>
      </c>
      <c r="U548" s="906"/>
      <c r="V548" s="906"/>
      <c r="W548" s="905"/>
      <c r="X548" s="868" t="s">
        <v>10</v>
      </c>
      <c r="Y548" s="906"/>
      <c r="Z548" s="906"/>
      <c r="AA548" s="905"/>
      <c r="AB548" s="38" t="s">
        <v>885</v>
      </c>
      <c r="AC548" s="37" t="s">
        <v>36</v>
      </c>
      <c r="AD548" s="373" t="s">
        <v>41</v>
      </c>
      <c r="AE548" s="136" t="s">
        <v>9</v>
      </c>
      <c r="AF548" s="8" t="s">
        <v>37</v>
      </c>
      <c r="AG548" s="9" t="s">
        <v>8</v>
      </c>
      <c r="AH548" s="10" t="s">
        <v>7</v>
      </c>
      <c r="AI548" s="6" t="s">
        <v>8</v>
      </c>
      <c r="AJ548" s="7" t="s">
        <v>7</v>
      </c>
      <c r="AK548" s="6" t="s">
        <v>8</v>
      </c>
      <c r="AL548" s="11" t="s">
        <v>7</v>
      </c>
      <c r="AM548" s="7" t="s">
        <v>6</v>
      </c>
      <c r="AN548" s="141"/>
      <c r="AO548" s="847"/>
      <c r="AP548" s="847"/>
    </row>
    <row r="549" spans="2:42" ht="12" customHeight="1" x14ac:dyDescent="0.25">
      <c r="B549" s="25">
        <v>44251</v>
      </c>
      <c r="C549" s="137">
        <v>0.86111111111111116</v>
      </c>
      <c r="D549" s="137">
        <v>0.96111111111111114</v>
      </c>
      <c r="E549" s="43">
        <v>5</v>
      </c>
      <c r="F549" s="43">
        <v>767</v>
      </c>
      <c r="G549" s="25">
        <v>44251</v>
      </c>
      <c r="H549" s="967" t="s">
        <v>963</v>
      </c>
      <c r="I549" s="968"/>
      <c r="J549" s="969"/>
      <c r="K549" s="970"/>
      <c r="L549" s="969"/>
      <c r="M549" s="970"/>
      <c r="N549" s="967"/>
      <c r="O549" s="968"/>
      <c r="P549" s="971" t="s">
        <v>1158</v>
      </c>
      <c r="Q549" s="972"/>
      <c r="R549" s="973" t="s">
        <v>1159</v>
      </c>
      <c r="S549" s="974"/>
      <c r="T549" s="975" t="s">
        <v>977</v>
      </c>
      <c r="U549" s="976"/>
      <c r="V549" s="976"/>
      <c r="W549" s="977"/>
      <c r="X549" s="975" t="s">
        <v>977</v>
      </c>
      <c r="Y549" s="976"/>
      <c r="Z549" s="976"/>
      <c r="AA549" s="977"/>
      <c r="AB549" s="34">
        <v>55</v>
      </c>
      <c r="AC549" s="138"/>
      <c r="AD549" s="166">
        <v>25</v>
      </c>
      <c r="AE549" s="41" t="s">
        <v>32</v>
      </c>
      <c r="AF549" s="26"/>
      <c r="AG549" s="160">
        <v>7809</v>
      </c>
      <c r="AH549" s="161">
        <f>+AG549/1000</f>
        <v>7.8090000000000002</v>
      </c>
      <c r="AI549" s="162">
        <v>7860</v>
      </c>
      <c r="AJ549" s="163">
        <f>+AI549/1000</f>
        <v>7.86</v>
      </c>
      <c r="AK549" s="164">
        <f>+AI549-AG549</f>
        <v>51</v>
      </c>
      <c r="AL549" s="163">
        <f>+AK549/1000</f>
        <v>5.0999999999999997E-2</v>
      </c>
      <c r="AM549" s="165">
        <f>+AK549/AG549</f>
        <v>6.5309258547829431E-3</v>
      </c>
      <c r="AN549" s="141"/>
      <c r="AO549" s="306">
        <v>76.260000000000005</v>
      </c>
      <c r="AP549" s="306">
        <v>5.0199999999999996</v>
      </c>
    </row>
    <row r="550" spans="2:42" ht="12" customHeight="1" x14ac:dyDescent="0.25">
      <c r="B550" s="25">
        <v>44252</v>
      </c>
      <c r="C550" s="137">
        <v>0.11527777777777777</v>
      </c>
      <c r="D550" s="137">
        <v>0.35972222222222222</v>
      </c>
      <c r="E550" s="43">
        <v>5</v>
      </c>
      <c r="F550" s="43">
        <v>26532</v>
      </c>
      <c r="G550" s="25">
        <v>44252</v>
      </c>
      <c r="H550" s="967" t="s">
        <v>429</v>
      </c>
      <c r="I550" s="968"/>
      <c r="J550" s="969"/>
      <c r="K550" s="970"/>
      <c r="L550" s="969"/>
      <c r="M550" s="970"/>
      <c r="N550" s="967"/>
      <c r="O550" s="968"/>
      <c r="P550" s="971" t="s">
        <v>796</v>
      </c>
      <c r="Q550" s="972"/>
      <c r="R550" s="973" t="s">
        <v>275</v>
      </c>
      <c r="S550" s="974"/>
      <c r="T550" s="979" t="s">
        <v>198</v>
      </c>
      <c r="U550" s="980"/>
      <c r="V550" s="980"/>
      <c r="W550" s="981"/>
      <c r="X550" s="979" t="s">
        <v>198</v>
      </c>
      <c r="Y550" s="980"/>
      <c r="Z550" s="980"/>
      <c r="AA550" s="981"/>
      <c r="AB550" s="34">
        <v>56</v>
      </c>
      <c r="AC550" s="138"/>
      <c r="AD550" s="158">
        <v>48</v>
      </c>
      <c r="AE550" s="35" t="s">
        <v>32</v>
      </c>
      <c r="AF550" s="34"/>
      <c r="AG550" s="139">
        <v>2000</v>
      </c>
      <c r="AH550" s="159">
        <f>+AG550/1000</f>
        <v>2</v>
      </c>
      <c r="AI550" s="836">
        <v>11280</v>
      </c>
      <c r="AJ550" s="838">
        <f>+AI550/1000</f>
        <v>11.28</v>
      </c>
      <c r="AK550" s="840">
        <f>+AI550-AG551-AG550</f>
        <v>-89</v>
      </c>
      <c r="AL550" s="842">
        <f>+AK550/1000</f>
        <v>-8.8999999999999996E-2</v>
      </c>
      <c r="AM550" s="844">
        <f>+AK550/SUM(AG550:AG551)</f>
        <v>-7.8283050400211104E-3</v>
      </c>
      <c r="AN550" s="20"/>
      <c r="AO550" s="306">
        <v>73.430000000000007</v>
      </c>
      <c r="AP550" s="306">
        <v>3.87</v>
      </c>
    </row>
    <row r="551" spans="2:42" ht="12" customHeight="1" x14ac:dyDescent="0.25">
      <c r="B551" s="25">
        <v>44252</v>
      </c>
      <c r="C551" s="137">
        <v>0.11527777777777777</v>
      </c>
      <c r="D551" s="137">
        <v>0.35972222222222222</v>
      </c>
      <c r="E551" s="43">
        <v>5</v>
      </c>
      <c r="F551" s="43">
        <v>26532</v>
      </c>
      <c r="G551" s="25">
        <v>44252</v>
      </c>
      <c r="H551" s="967" t="s">
        <v>429</v>
      </c>
      <c r="I551" s="968"/>
      <c r="J551" s="969"/>
      <c r="K551" s="970"/>
      <c r="L551" s="969"/>
      <c r="M551" s="970"/>
      <c r="N551" s="967"/>
      <c r="O551" s="968"/>
      <c r="P551" s="971" t="s">
        <v>796</v>
      </c>
      <c r="Q551" s="972"/>
      <c r="R551" s="973" t="s">
        <v>275</v>
      </c>
      <c r="S551" s="974"/>
      <c r="T551" s="864" t="s">
        <v>580</v>
      </c>
      <c r="U551" s="865"/>
      <c r="V551" s="865"/>
      <c r="W551" s="866"/>
      <c r="X551" s="864" t="s">
        <v>580</v>
      </c>
      <c r="Y551" s="865"/>
      <c r="Z551" s="865"/>
      <c r="AA551" s="866"/>
      <c r="AB551" s="34">
        <v>56</v>
      </c>
      <c r="AC551" s="138"/>
      <c r="AD551" s="158">
        <v>48</v>
      </c>
      <c r="AE551" s="35" t="s">
        <v>32</v>
      </c>
      <c r="AF551" s="34"/>
      <c r="AG551" s="139">
        <v>9369</v>
      </c>
      <c r="AH551" s="140">
        <f>+AG551/1000</f>
        <v>9.3689999999999998</v>
      </c>
      <c r="AI551" s="837"/>
      <c r="AJ551" s="839"/>
      <c r="AK551" s="841"/>
      <c r="AL551" s="843"/>
      <c r="AM551" s="845"/>
      <c r="AN551" s="21"/>
      <c r="AO551" s="306">
        <v>73.430000000000007</v>
      </c>
      <c r="AP551" s="306">
        <v>3.87</v>
      </c>
    </row>
    <row r="552" spans="2:42" ht="12" customHeight="1" thickBot="1" x14ac:dyDescent="0.3">
      <c r="B552" s="24"/>
      <c r="C552" s="146"/>
      <c r="D552" s="146"/>
      <c r="E552" s="27"/>
      <c r="F552" s="36"/>
      <c r="G552" s="31"/>
      <c r="H552" s="909"/>
      <c r="I552" s="910"/>
      <c r="J552" s="911"/>
      <c r="K552" s="912"/>
      <c r="L552" s="911"/>
      <c r="M552" s="912"/>
      <c r="N552" s="913"/>
      <c r="O552" s="910"/>
      <c r="P552" s="913"/>
      <c r="Q552" s="910"/>
      <c r="R552" s="914"/>
      <c r="S552" s="915"/>
      <c r="T552" s="916"/>
      <c r="U552" s="917"/>
      <c r="V552" s="917"/>
      <c r="W552" s="915"/>
      <c r="X552" s="29"/>
      <c r="Y552" s="147"/>
      <c r="Z552" s="147"/>
      <c r="AA552" s="28"/>
      <c r="AB552" s="36"/>
      <c r="AC552" s="148"/>
      <c r="AD552" s="147"/>
      <c r="AE552" s="28"/>
      <c r="AF552" s="29"/>
      <c r="AG552" s="149"/>
      <c r="AH552" s="153"/>
      <c r="AI552" s="150"/>
      <c r="AJ552" s="154"/>
      <c r="AK552" s="155"/>
      <c r="AL552" s="156"/>
      <c r="AM552" s="157"/>
    </row>
    <row r="553" spans="2:42" ht="12" customHeight="1" x14ac:dyDescent="0.25">
      <c r="B553" s="151"/>
      <c r="C553" s="151"/>
      <c r="D553" s="151"/>
      <c r="E553" s="151"/>
      <c r="F553" s="151"/>
      <c r="G553" s="151"/>
      <c r="H553" s="151"/>
      <c r="I553" s="151"/>
      <c r="J553" s="174"/>
      <c r="K553" s="174"/>
      <c r="L553" s="174"/>
      <c r="M553" s="174"/>
      <c r="N553" s="151"/>
      <c r="O553" s="151"/>
      <c r="P553" s="135"/>
      <c r="Q553" s="135"/>
      <c r="R553" s="918" t="s">
        <v>5</v>
      </c>
      <c r="S553" s="919"/>
      <c r="T553" s="919"/>
      <c r="U553" s="919"/>
      <c r="V553" s="919"/>
      <c r="W553" s="919"/>
      <c r="X553" s="919"/>
      <c r="Y553" s="919"/>
      <c r="Z553" s="919"/>
      <c r="AA553" s="919"/>
      <c r="AB553" s="919"/>
      <c r="AC553" s="919"/>
      <c r="AD553" s="919"/>
      <c r="AE553" s="919"/>
      <c r="AF553" s="374"/>
      <c r="AG553" s="932" t="s">
        <v>4</v>
      </c>
      <c r="AH553" s="933"/>
      <c r="AI553" s="932" t="s">
        <v>3</v>
      </c>
      <c r="AJ553" s="933"/>
      <c r="AK553" s="932" t="s">
        <v>2</v>
      </c>
      <c r="AL553" s="934"/>
      <c r="AM553" s="935"/>
    </row>
    <row r="554" spans="2:42" x14ac:dyDescent="0.25">
      <c r="B554" s="151"/>
      <c r="C554" s="151"/>
      <c r="D554" s="151"/>
      <c r="E554" s="151"/>
      <c r="F554" s="151"/>
      <c r="G554" s="151"/>
      <c r="H554" s="151"/>
      <c r="I554" s="151"/>
      <c r="J554" s="174"/>
      <c r="K554" s="174"/>
      <c r="L554" s="174"/>
      <c r="M554" s="174"/>
      <c r="N554" s="151"/>
      <c r="O554" s="151"/>
      <c r="P554" s="135"/>
      <c r="Q554" s="135"/>
      <c r="R554" s="930"/>
      <c r="S554" s="931"/>
      <c r="T554" s="931"/>
      <c r="U554" s="931"/>
      <c r="V554" s="931"/>
      <c r="W554" s="931"/>
      <c r="X554" s="931"/>
      <c r="Y554" s="931"/>
      <c r="Z554" s="931"/>
      <c r="AA554" s="931"/>
      <c r="AB554" s="931"/>
      <c r="AC554" s="931"/>
      <c r="AD554" s="931"/>
      <c r="AE554" s="931"/>
      <c r="AF554" s="374"/>
      <c r="AG554" s="936" t="s">
        <v>1</v>
      </c>
      <c r="AH554" s="938">
        <f>+SUM(AH549:AH552)</f>
        <v>19.178000000000001</v>
      </c>
      <c r="AI554" s="936" t="s">
        <v>1</v>
      </c>
      <c r="AJ554" s="938">
        <f>+SUM(AJ549:AJ552)</f>
        <v>19.14</v>
      </c>
      <c r="AK554" s="936" t="s">
        <v>1</v>
      </c>
      <c r="AL554" s="940">
        <f>+AJ554-AH554</f>
        <v>-3.8000000000000256E-2</v>
      </c>
      <c r="AM554" s="851">
        <f>+AL554/AH554</f>
        <v>-1.9814370633017132E-3</v>
      </c>
    </row>
    <row r="555" spans="2:42" ht="17.25" thickBot="1" x14ac:dyDescent="0.3">
      <c r="B555" s="151"/>
      <c r="C555" s="151"/>
      <c r="D555" s="151"/>
      <c r="E555" s="151"/>
      <c r="F555" s="151"/>
      <c r="G555" s="151"/>
      <c r="H555" s="151"/>
      <c r="I555" s="151"/>
      <c r="J555" s="174"/>
      <c r="K555" s="174"/>
      <c r="L555" s="174"/>
      <c r="M555" s="174"/>
      <c r="N555" s="151"/>
      <c r="O555" s="151"/>
      <c r="P555" s="135"/>
      <c r="Q555" s="135"/>
      <c r="R555" s="921"/>
      <c r="S555" s="922"/>
      <c r="T555" s="922"/>
      <c r="U555" s="922"/>
      <c r="V555" s="922"/>
      <c r="W555" s="922"/>
      <c r="X555" s="922"/>
      <c r="Y555" s="922"/>
      <c r="Z555" s="922"/>
      <c r="AA555" s="922"/>
      <c r="AB555" s="922"/>
      <c r="AC555" s="922"/>
      <c r="AD555" s="922"/>
      <c r="AE555" s="922"/>
      <c r="AF555" s="375"/>
      <c r="AG555" s="937"/>
      <c r="AH555" s="939"/>
      <c r="AI555" s="937"/>
      <c r="AJ555" s="939"/>
      <c r="AK555" s="937"/>
      <c r="AL555" s="941"/>
      <c r="AM555" s="852"/>
    </row>
    <row r="556" spans="2:42" ht="17.25" thickBot="1" x14ac:dyDescent="0.3"/>
    <row r="557" spans="2:42" x14ac:dyDescent="0.25">
      <c r="R557" s="918" t="s">
        <v>0</v>
      </c>
      <c r="S557" s="919"/>
      <c r="T557" s="919"/>
      <c r="U557" s="919"/>
      <c r="V557" s="919"/>
      <c r="W557" s="919"/>
      <c r="X557" s="919"/>
      <c r="Y557" s="919"/>
      <c r="Z557" s="919"/>
      <c r="AA557" s="919"/>
      <c r="AB557" s="919"/>
      <c r="AC557" s="919"/>
      <c r="AD557" s="919"/>
      <c r="AE557" s="920"/>
      <c r="AF557" s="18"/>
      <c r="AG557" s="924">
        <f>+AH554+AG539</f>
        <v>448.03800000000001</v>
      </c>
      <c r="AH557" s="925"/>
      <c r="AI557" s="924">
        <f>+AJ554+AI539</f>
        <v>447.39</v>
      </c>
      <c r="AJ557" s="925"/>
      <c r="AK557" s="928">
        <f>+AI557-AG557</f>
        <v>-0.64800000000002456</v>
      </c>
      <c r="AL557" s="925"/>
      <c r="AM557" s="945">
        <f>+AK557/AG557</f>
        <v>-1.4463058936965716E-3</v>
      </c>
    </row>
    <row r="558" spans="2:42" ht="17.25" thickBot="1" x14ac:dyDescent="0.3">
      <c r="R558" s="921"/>
      <c r="S558" s="922"/>
      <c r="T558" s="922"/>
      <c r="U558" s="922"/>
      <c r="V558" s="922"/>
      <c r="W558" s="922"/>
      <c r="X558" s="922"/>
      <c r="Y558" s="922"/>
      <c r="Z558" s="922"/>
      <c r="AA558" s="922"/>
      <c r="AB558" s="922"/>
      <c r="AC558" s="922"/>
      <c r="AD558" s="922"/>
      <c r="AE558" s="923"/>
      <c r="AF558" s="19"/>
      <c r="AG558" s="926"/>
      <c r="AH558" s="927"/>
      <c r="AI558" s="926"/>
      <c r="AJ558" s="927"/>
      <c r="AK558" s="929"/>
      <c r="AL558" s="927"/>
      <c r="AM558" s="946"/>
    </row>
    <row r="559" spans="2:42" ht="17.25" thickBot="1" x14ac:dyDescent="0.3"/>
    <row r="560" spans="2:42" ht="12" customHeight="1" x14ac:dyDescent="0.25">
      <c r="B560" s="882" t="s">
        <v>31</v>
      </c>
      <c r="C560" s="883"/>
      <c r="D560" s="883"/>
      <c r="E560" s="883"/>
      <c r="F560" s="883"/>
      <c r="G560" s="884"/>
      <c r="H560" s="888" t="s">
        <v>30</v>
      </c>
      <c r="I560" s="765"/>
      <c r="J560" s="765"/>
      <c r="K560" s="765"/>
      <c r="L560" s="765"/>
      <c r="M560" s="765"/>
      <c r="N560" s="765"/>
      <c r="O560" s="765"/>
      <c r="P560" s="765"/>
      <c r="Q560" s="765"/>
      <c r="R560" s="765"/>
      <c r="S560" s="765"/>
      <c r="T560" s="765"/>
      <c r="U560" s="765"/>
      <c r="V560" s="765"/>
      <c r="W560" s="765"/>
      <c r="X560" s="765"/>
      <c r="Y560" s="765"/>
      <c r="Z560" s="765"/>
      <c r="AA560" s="765"/>
      <c r="AB560" s="765"/>
      <c r="AC560" s="765"/>
      <c r="AD560" s="371"/>
      <c r="AE560" s="764" t="s">
        <v>29</v>
      </c>
      <c r="AF560" s="765"/>
      <c r="AG560" s="765"/>
      <c r="AH560" s="765"/>
      <c r="AI560" s="765"/>
      <c r="AJ560" s="766"/>
      <c r="AK560" s="889" t="s">
        <v>39</v>
      </c>
      <c r="AL560" s="890"/>
      <c r="AM560" s="891"/>
      <c r="AN560" s="22"/>
    </row>
    <row r="561" spans="2:42" ht="12" customHeight="1" x14ac:dyDescent="0.25">
      <c r="B561" s="885"/>
      <c r="C561" s="886"/>
      <c r="D561" s="886"/>
      <c r="E561" s="886"/>
      <c r="F561" s="886"/>
      <c r="G561" s="887"/>
      <c r="H561" s="892" t="s">
        <v>736</v>
      </c>
      <c r="I561" s="893"/>
      <c r="J561" s="893"/>
      <c r="K561" s="893"/>
      <c r="L561" s="893"/>
      <c r="M561" s="893"/>
      <c r="N561" s="893"/>
      <c r="O561" s="893"/>
      <c r="P561" s="893"/>
      <c r="Q561" s="893"/>
      <c r="R561" s="893"/>
      <c r="S561" s="893"/>
      <c r="T561" s="893"/>
      <c r="U561" s="893"/>
      <c r="V561" s="893"/>
      <c r="W561" s="893"/>
      <c r="X561" s="893"/>
      <c r="Y561" s="893"/>
      <c r="Z561" s="893"/>
      <c r="AA561" s="893"/>
      <c r="AB561" s="893"/>
      <c r="AC561" s="893"/>
      <c r="AD561" s="376"/>
      <c r="AE561" s="773">
        <v>44253</v>
      </c>
      <c r="AF561" s="774"/>
      <c r="AG561" s="774"/>
      <c r="AH561" s="774"/>
      <c r="AI561" s="774"/>
      <c r="AJ561" s="775"/>
      <c r="AK561" s="896" t="s">
        <v>40</v>
      </c>
      <c r="AL561" s="897"/>
      <c r="AM561" s="898"/>
      <c r="AN561" s="23"/>
    </row>
    <row r="562" spans="2:42" ht="12" customHeight="1" thickBot="1" x14ac:dyDescent="0.3">
      <c r="B562" s="902" t="s">
        <v>28</v>
      </c>
      <c r="C562" s="903"/>
      <c r="D562" s="903"/>
      <c r="E562" s="903"/>
      <c r="F562" s="903"/>
      <c r="G562" s="904"/>
      <c r="H562" s="894"/>
      <c r="I562" s="895"/>
      <c r="J562" s="895"/>
      <c r="K562" s="895"/>
      <c r="L562" s="895"/>
      <c r="M562" s="895"/>
      <c r="N562" s="895"/>
      <c r="O562" s="895"/>
      <c r="P562" s="895"/>
      <c r="Q562" s="895"/>
      <c r="R562" s="895"/>
      <c r="S562" s="895"/>
      <c r="T562" s="895"/>
      <c r="U562" s="895"/>
      <c r="V562" s="895"/>
      <c r="W562" s="895"/>
      <c r="X562" s="895"/>
      <c r="Y562" s="895"/>
      <c r="Z562" s="895"/>
      <c r="AA562" s="895"/>
      <c r="AB562" s="895"/>
      <c r="AC562" s="895"/>
      <c r="AD562" s="377"/>
      <c r="AE562" s="776"/>
      <c r="AF562" s="777"/>
      <c r="AG562" s="777"/>
      <c r="AH562" s="777"/>
      <c r="AI562" s="777"/>
      <c r="AJ562" s="778"/>
      <c r="AK562" s="899"/>
      <c r="AL562" s="900"/>
      <c r="AM562" s="901"/>
      <c r="AN562" s="141"/>
    </row>
    <row r="563" spans="2:42" ht="12" customHeight="1" thickBot="1" x14ac:dyDescent="0.3">
      <c r="B563" s="135"/>
      <c r="C563" s="135"/>
      <c r="D563" s="135"/>
      <c r="E563" s="135"/>
      <c r="F563" s="135"/>
      <c r="G563" s="135"/>
      <c r="H563" s="135"/>
      <c r="I563" s="135"/>
      <c r="J563" s="174"/>
      <c r="K563" s="174"/>
      <c r="L563" s="174"/>
      <c r="M563" s="174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5"/>
      <c r="AL563" s="135"/>
      <c r="AM563" s="135"/>
      <c r="AN563" s="141"/>
    </row>
    <row r="564" spans="2:42" ht="12" customHeight="1" thickBot="1" x14ac:dyDescent="0.3">
      <c r="B564" s="873" t="s">
        <v>27</v>
      </c>
      <c r="C564" s="874"/>
      <c r="D564" s="874"/>
      <c r="E564" s="875"/>
      <c r="F564" s="848" t="s">
        <v>26</v>
      </c>
      <c r="G564" s="850"/>
      <c r="H564" s="848" t="s">
        <v>44</v>
      </c>
      <c r="I564" s="849"/>
      <c r="J564" s="849"/>
      <c r="K564" s="849"/>
      <c r="L564" s="849"/>
      <c r="M564" s="849"/>
      <c r="N564" s="849"/>
      <c r="O564" s="849"/>
      <c r="P564" s="849"/>
      <c r="Q564" s="849"/>
      <c r="R564" s="849"/>
      <c r="S564" s="850"/>
      <c r="T564" s="848" t="s">
        <v>25</v>
      </c>
      <c r="U564" s="849"/>
      <c r="V564" s="849"/>
      <c r="W564" s="849"/>
      <c r="X564" s="849"/>
      <c r="Y564" s="849"/>
      <c r="Z564" s="849"/>
      <c r="AA564" s="849"/>
      <c r="AB564" s="849"/>
      <c r="AC564" s="849"/>
      <c r="AD564" s="849"/>
      <c r="AE564" s="850"/>
      <c r="AF564" s="879" t="s">
        <v>24</v>
      </c>
      <c r="AG564" s="880"/>
      <c r="AH564" s="881"/>
      <c r="AI564" s="879" t="s">
        <v>24</v>
      </c>
      <c r="AJ564" s="881"/>
      <c r="AK564" s="848" t="s">
        <v>23</v>
      </c>
      <c r="AL564" s="849"/>
      <c r="AM564" s="850"/>
      <c r="AN564" s="141"/>
    </row>
    <row r="565" spans="2:42" ht="12" customHeight="1" thickBot="1" x14ac:dyDescent="0.3">
      <c r="B565" s="1" t="s">
        <v>13</v>
      </c>
      <c r="C565" s="2" t="s">
        <v>22</v>
      </c>
      <c r="D565" s="3" t="s">
        <v>22</v>
      </c>
      <c r="E565" s="2" t="s">
        <v>21</v>
      </c>
      <c r="F565" s="907" t="s">
        <v>20</v>
      </c>
      <c r="G565" s="908"/>
      <c r="H565" s="876"/>
      <c r="I565" s="877"/>
      <c r="J565" s="877"/>
      <c r="K565" s="877"/>
      <c r="L565" s="877"/>
      <c r="M565" s="877"/>
      <c r="N565" s="877"/>
      <c r="O565" s="877"/>
      <c r="P565" s="877"/>
      <c r="Q565" s="877"/>
      <c r="R565" s="877"/>
      <c r="S565" s="878"/>
      <c r="T565" s="876"/>
      <c r="U565" s="877"/>
      <c r="V565" s="877"/>
      <c r="W565" s="877"/>
      <c r="X565" s="877"/>
      <c r="Y565" s="877"/>
      <c r="Z565" s="877"/>
      <c r="AA565" s="877"/>
      <c r="AB565" s="877"/>
      <c r="AC565" s="877"/>
      <c r="AD565" s="877"/>
      <c r="AE565" s="878"/>
      <c r="AF565" s="876" t="s">
        <v>19</v>
      </c>
      <c r="AG565" s="877"/>
      <c r="AH565" s="878"/>
      <c r="AI565" s="876" t="s">
        <v>18</v>
      </c>
      <c r="AJ565" s="878"/>
      <c r="AK565" s="876" t="s">
        <v>17</v>
      </c>
      <c r="AL565" s="877"/>
      <c r="AM565" s="878"/>
      <c r="AN565" s="141"/>
      <c r="AO565" s="846" t="s">
        <v>130</v>
      </c>
      <c r="AP565" s="846" t="s">
        <v>131</v>
      </c>
    </row>
    <row r="566" spans="2:42" ht="12" customHeight="1" thickBot="1" x14ac:dyDescent="0.3">
      <c r="B566" s="4">
        <v>2021</v>
      </c>
      <c r="C566" s="5" t="s">
        <v>16</v>
      </c>
      <c r="D566" s="5" t="s">
        <v>15</v>
      </c>
      <c r="E566" s="30" t="s">
        <v>14</v>
      </c>
      <c r="F566" s="6" t="s">
        <v>14</v>
      </c>
      <c r="G566" s="7" t="s">
        <v>13</v>
      </c>
      <c r="H566" s="868" t="s">
        <v>34</v>
      </c>
      <c r="I566" s="869"/>
      <c r="J566" s="870" t="s">
        <v>43</v>
      </c>
      <c r="K566" s="871"/>
      <c r="L566" s="870" t="s">
        <v>42</v>
      </c>
      <c r="M566" s="871"/>
      <c r="N566" s="872" t="s">
        <v>33</v>
      </c>
      <c r="O566" s="869"/>
      <c r="P566" s="872" t="s">
        <v>12</v>
      </c>
      <c r="Q566" s="869"/>
      <c r="R566" s="872" t="s">
        <v>11</v>
      </c>
      <c r="S566" s="905"/>
      <c r="T566" s="868" t="s">
        <v>35</v>
      </c>
      <c r="U566" s="906"/>
      <c r="V566" s="906"/>
      <c r="W566" s="905"/>
      <c r="X566" s="868" t="s">
        <v>10</v>
      </c>
      <c r="Y566" s="906"/>
      <c r="Z566" s="906"/>
      <c r="AA566" s="905"/>
      <c r="AB566" s="38" t="s">
        <v>885</v>
      </c>
      <c r="AC566" s="37" t="s">
        <v>36</v>
      </c>
      <c r="AD566" s="373" t="s">
        <v>41</v>
      </c>
      <c r="AE566" s="136" t="s">
        <v>9</v>
      </c>
      <c r="AF566" s="8" t="s">
        <v>37</v>
      </c>
      <c r="AG566" s="9" t="s">
        <v>8</v>
      </c>
      <c r="AH566" s="10" t="s">
        <v>7</v>
      </c>
      <c r="AI566" s="6" t="s">
        <v>8</v>
      </c>
      <c r="AJ566" s="7" t="s">
        <v>7</v>
      </c>
      <c r="AK566" s="6" t="s">
        <v>8</v>
      </c>
      <c r="AL566" s="11" t="s">
        <v>7</v>
      </c>
      <c r="AM566" s="7" t="s">
        <v>6</v>
      </c>
      <c r="AN566" s="141"/>
      <c r="AO566" s="847"/>
      <c r="AP566" s="847"/>
    </row>
    <row r="567" spans="2:42" ht="12" customHeight="1" x14ac:dyDescent="0.25">
      <c r="B567" s="25">
        <v>44253</v>
      </c>
      <c r="C567" s="137">
        <v>0.99375000000000002</v>
      </c>
      <c r="D567" s="137">
        <v>0.24722222222222223</v>
      </c>
      <c r="E567" s="43">
        <v>5</v>
      </c>
      <c r="F567" s="43">
        <v>5601</v>
      </c>
      <c r="G567" s="25">
        <v>44253</v>
      </c>
      <c r="H567" s="967" t="s">
        <v>429</v>
      </c>
      <c r="I567" s="968"/>
      <c r="J567" s="969"/>
      <c r="K567" s="970"/>
      <c r="L567" s="969"/>
      <c r="M567" s="970"/>
      <c r="N567" s="967"/>
      <c r="O567" s="968"/>
      <c r="P567" s="971" t="s">
        <v>796</v>
      </c>
      <c r="Q567" s="972"/>
      <c r="R567" s="973" t="s">
        <v>275</v>
      </c>
      <c r="S567" s="974"/>
      <c r="T567" s="979" t="s">
        <v>198</v>
      </c>
      <c r="U567" s="980"/>
      <c r="V567" s="980"/>
      <c r="W567" s="981"/>
      <c r="X567" s="979" t="s">
        <v>198</v>
      </c>
      <c r="Y567" s="980"/>
      <c r="Z567" s="980"/>
      <c r="AA567" s="981"/>
      <c r="AB567" s="34">
        <v>57</v>
      </c>
      <c r="AC567" s="138"/>
      <c r="AD567" s="166">
        <v>40</v>
      </c>
      <c r="AE567" s="41" t="s">
        <v>32</v>
      </c>
      <c r="AF567" s="26"/>
      <c r="AG567" s="160">
        <v>2526</v>
      </c>
      <c r="AH567" s="161">
        <f>+AG567/1000</f>
        <v>2.5259999999999998</v>
      </c>
      <c r="AI567" s="836">
        <v>12270</v>
      </c>
      <c r="AJ567" s="838">
        <f>+AI567/1000</f>
        <v>12.27</v>
      </c>
      <c r="AK567" s="840">
        <f>+AI567-AG568-AG567</f>
        <v>52</v>
      </c>
      <c r="AL567" s="842">
        <f>+AK567/1000</f>
        <v>5.1999999999999998E-2</v>
      </c>
      <c r="AM567" s="844">
        <f>+AK567/SUM(AG567:AG568)</f>
        <v>4.2560157145195617E-3</v>
      </c>
      <c r="AN567" s="141"/>
      <c r="AO567" s="306">
        <v>76.55</v>
      </c>
      <c r="AP567" s="306">
        <v>3.03</v>
      </c>
    </row>
    <row r="568" spans="2:42" ht="12" customHeight="1" x14ac:dyDescent="0.25">
      <c r="B568" s="25">
        <v>44253</v>
      </c>
      <c r="C568" s="137">
        <v>0.99375000000000002</v>
      </c>
      <c r="D568" s="137">
        <v>0.24722222222222223</v>
      </c>
      <c r="E568" s="43">
        <v>5</v>
      </c>
      <c r="F568" s="43">
        <v>5501</v>
      </c>
      <c r="G568" s="25">
        <v>44253</v>
      </c>
      <c r="H568" s="967" t="s">
        <v>429</v>
      </c>
      <c r="I568" s="968"/>
      <c r="J568" s="969"/>
      <c r="K568" s="970"/>
      <c r="L568" s="969"/>
      <c r="M568" s="970"/>
      <c r="N568" s="967"/>
      <c r="O568" s="968"/>
      <c r="P568" s="971" t="s">
        <v>796</v>
      </c>
      <c r="Q568" s="972"/>
      <c r="R568" s="973" t="s">
        <v>275</v>
      </c>
      <c r="S568" s="974"/>
      <c r="T568" s="864" t="s">
        <v>580</v>
      </c>
      <c r="U568" s="865"/>
      <c r="V568" s="865"/>
      <c r="W568" s="866"/>
      <c r="X568" s="864" t="s">
        <v>580</v>
      </c>
      <c r="Y568" s="865"/>
      <c r="Z568" s="865"/>
      <c r="AA568" s="866"/>
      <c r="AB568" s="34">
        <v>57</v>
      </c>
      <c r="AC568" s="138"/>
      <c r="AD568" s="158">
        <v>40</v>
      </c>
      <c r="AE568" s="35" t="s">
        <v>32</v>
      </c>
      <c r="AF568" s="34"/>
      <c r="AG568" s="139">
        <v>9692</v>
      </c>
      <c r="AH568" s="159">
        <f>+AG568/1000</f>
        <v>9.6920000000000002</v>
      </c>
      <c r="AI568" s="837"/>
      <c r="AJ568" s="839"/>
      <c r="AK568" s="841"/>
      <c r="AL568" s="843"/>
      <c r="AM568" s="845"/>
      <c r="AN568" s="20"/>
      <c r="AO568" s="306">
        <v>76.55</v>
      </c>
      <c r="AP568" s="306">
        <v>3.03</v>
      </c>
    </row>
    <row r="569" spans="2:42" ht="12" customHeight="1" thickBot="1" x14ac:dyDescent="0.3">
      <c r="B569" s="24"/>
      <c r="C569" s="146"/>
      <c r="D569" s="146"/>
      <c r="E569" s="27"/>
      <c r="F569" s="36"/>
      <c r="G569" s="31"/>
      <c r="H569" s="909"/>
      <c r="I569" s="910"/>
      <c r="J569" s="911"/>
      <c r="K569" s="912"/>
      <c r="L569" s="911"/>
      <c r="M569" s="912"/>
      <c r="N569" s="913"/>
      <c r="O569" s="910"/>
      <c r="P569" s="913"/>
      <c r="Q569" s="910"/>
      <c r="R569" s="914"/>
      <c r="S569" s="915"/>
      <c r="T569" s="916"/>
      <c r="U569" s="917"/>
      <c r="V569" s="917"/>
      <c r="W569" s="915"/>
      <c r="X569" s="29"/>
      <c r="Y569" s="147"/>
      <c r="Z569" s="147"/>
      <c r="AA569" s="28"/>
      <c r="AB569" s="36"/>
      <c r="AC569" s="148"/>
      <c r="AD569" s="147"/>
      <c r="AE569" s="28"/>
      <c r="AF569" s="29"/>
      <c r="AG569" s="149"/>
      <c r="AH569" s="153"/>
      <c r="AI569" s="150"/>
      <c r="AJ569" s="154"/>
      <c r="AK569" s="155"/>
      <c r="AL569" s="156"/>
      <c r="AM569" s="157"/>
      <c r="AO569" s="306"/>
      <c r="AP569" s="306"/>
    </row>
    <row r="570" spans="2:42" ht="12" customHeight="1" x14ac:dyDescent="0.25">
      <c r="B570" s="151"/>
      <c r="C570" s="151"/>
      <c r="D570" s="151"/>
      <c r="E570" s="151"/>
      <c r="F570" s="151"/>
      <c r="G570" s="151"/>
      <c r="H570" s="151"/>
      <c r="I570" s="151"/>
      <c r="J570" s="174"/>
      <c r="K570" s="174"/>
      <c r="L570" s="174"/>
      <c r="M570" s="174"/>
      <c r="N570" s="151"/>
      <c r="O570" s="151"/>
      <c r="P570" s="135"/>
      <c r="Q570" s="135"/>
      <c r="R570" s="918" t="s">
        <v>5</v>
      </c>
      <c r="S570" s="919"/>
      <c r="T570" s="919"/>
      <c r="U570" s="919"/>
      <c r="V570" s="919"/>
      <c r="W570" s="919"/>
      <c r="X570" s="919"/>
      <c r="Y570" s="919"/>
      <c r="Z570" s="919"/>
      <c r="AA570" s="919"/>
      <c r="AB570" s="919"/>
      <c r="AC570" s="919"/>
      <c r="AD570" s="919"/>
      <c r="AE570" s="919"/>
      <c r="AF570" s="374"/>
      <c r="AG570" s="932" t="s">
        <v>4</v>
      </c>
      <c r="AH570" s="933"/>
      <c r="AI570" s="932" t="s">
        <v>3</v>
      </c>
      <c r="AJ570" s="933"/>
      <c r="AK570" s="932" t="s">
        <v>2</v>
      </c>
      <c r="AL570" s="934"/>
      <c r="AM570" s="935"/>
    </row>
    <row r="571" spans="2:42" x14ac:dyDescent="0.25">
      <c r="B571" s="151"/>
      <c r="C571" s="151"/>
      <c r="D571" s="151"/>
      <c r="E571" s="151"/>
      <c r="F571" s="151"/>
      <c r="G571" s="151"/>
      <c r="H571" s="151"/>
      <c r="I571" s="151"/>
      <c r="J571" s="174"/>
      <c r="K571" s="174"/>
      <c r="L571" s="174"/>
      <c r="M571" s="174"/>
      <c r="N571" s="151"/>
      <c r="O571" s="151"/>
      <c r="P571" s="135"/>
      <c r="Q571" s="135"/>
      <c r="R571" s="930"/>
      <c r="S571" s="931"/>
      <c r="T571" s="931"/>
      <c r="U571" s="931"/>
      <c r="V571" s="931"/>
      <c r="W571" s="931"/>
      <c r="X571" s="931"/>
      <c r="Y571" s="931"/>
      <c r="Z571" s="931"/>
      <c r="AA571" s="931"/>
      <c r="AB571" s="931"/>
      <c r="AC571" s="931"/>
      <c r="AD571" s="931"/>
      <c r="AE571" s="931"/>
      <c r="AF571" s="374"/>
      <c r="AG571" s="936" t="s">
        <v>1</v>
      </c>
      <c r="AH571" s="938">
        <f>+SUM(AH567:AH569)</f>
        <v>12.218</v>
      </c>
      <c r="AI571" s="936" t="s">
        <v>1</v>
      </c>
      <c r="AJ571" s="938">
        <f>+SUM(AJ567:AJ569)</f>
        <v>12.27</v>
      </c>
      <c r="AK571" s="936" t="s">
        <v>1</v>
      </c>
      <c r="AL571" s="940">
        <f>+AJ571-AH571</f>
        <v>5.1999999999999602E-2</v>
      </c>
      <c r="AM571" s="851">
        <f>+AL571/AH571</f>
        <v>4.2560157145195288E-3</v>
      </c>
    </row>
    <row r="572" spans="2:42" ht="17.25" thickBot="1" x14ac:dyDescent="0.3">
      <c r="B572" s="151"/>
      <c r="C572" s="151"/>
      <c r="D572" s="151"/>
      <c r="E572" s="151"/>
      <c r="F572" s="151"/>
      <c r="G572" s="151"/>
      <c r="H572" s="151"/>
      <c r="I572" s="151"/>
      <c r="J572" s="174"/>
      <c r="K572" s="174"/>
      <c r="L572" s="174"/>
      <c r="M572" s="174"/>
      <c r="N572" s="151"/>
      <c r="O572" s="151"/>
      <c r="P572" s="135"/>
      <c r="Q572" s="135"/>
      <c r="R572" s="921"/>
      <c r="S572" s="922"/>
      <c r="T572" s="922"/>
      <c r="U572" s="922"/>
      <c r="V572" s="922"/>
      <c r="W572" s="922"/>
      <c r="X572" s="922"/>
      <c r="Y572" s="922"/>
      <c r="Z572" s="922"/>
      <c r="AA572" s="922"/>
      <c r="AB572" s="922"/>
      <c r="AC572" s="922"/>
      <c r="AD572" s="922"/>
      <c r="AE572" s="922"/>
      <c r="AF572" s="375"/>
      <c r="AG572" s="937"/>
      <c r="AH572" s="939"/>
      <c r="AI572" s="937"/>
      <c r="AJ572" s="939"/>
      <c r="AK572" s="937"/>
      <c r="AL572" s="941"/>
      <c r="AM572" s="852"/>
    </row>
    <row r="573" spans="2:42" ht="17.25" thickBot="1" x14ac:dyDescent="0.3"/>
    <row r="574" spans="2:42" x14ac:dyDescent="0.25">
      <c r="R574" s="918" t="s">
        <v>0</v>
      </c>
      <c r="S574" s="919"/>
      <c r="T574" s="919"/>
      <c r="U574" s="919"/>
      <c r="V574" s="919"/>
      <c r="W574" s="919"/>
      <c r="X574" s="919"/>
      <c r="Y574" s="919"/>
      <c r="Z574" s="919"/>
      <c r="AA574" s="919"/>
      <c r="AB574" s="919"/>
      <c r="AC574" s="919"/>
      <c r="AD574" s="919"/>
      <c r="AE574" s="920"/>
      <c r="AF574" s="18"/>
      <c r="AG574" s="924">
        <f>+AH571+AG557</f>
        <v>460.25600000000003</v>
      </c>
      <c r="AH574" s="925"/>
      <c r="AI574" s="924">
        <f>+AJ571+AI557</f>
        <v>459.65999999999997</v>
      </c>
      <c r="AJ574" s="925"/>
      <c r="AK574" s="928">
        <f>+AI574-AG574</f>
        <v>-0.59600000000006048</v>
      </c>
      <c r="AL574" s="925"/>
      <c r="AM574" s="945">
        <f>+AK574/AG574</f>
        <v>-1.2949315163736279E-3</v>
      </c>
    </row>
    <row r="575" spans="2:42" ht="17.25" thickBot="1" x14ac:dyDescent="0.3">
      <c r="R575" s="921"/>
      <c r="S575" s="922"/>
      <c r="T575" s="922"/>
      <c r="U575" s="922"/>
      <c r="V575" s="922"/>
      <c r="W575" s="922"/>
      <c r="X575" s="922"/>
      <c r="Y575" s="922"/>
      <c r="Z575" s="922"/>
      <c r="AA575" s="922"/>
      <c r="AB575" s="922"/>
      <c r="AC575" s="922"/>
      <c r="AD575" s="922"/>
      <c r="AE575" s="923"/>
      <c r="AF575" s="19"/>
      <c r="AG575" s="926"/>
      <c r="AH575" s="927"/>
      <c r="AI575" s="926"/>
      <c r="AJ575" s="927"/>
      <c r="AK575" s="929"/>
      <c r="AL575" s="927"/>
      <c r="AM575" s="946"/>
    </row>
    <row r="576" spans="2:42" ht="17.25" thickBot="1" x14ac:dyDescent="0.3"/>
    <row r="577" spans="2:42" ht="12" customHeight="1" x14ac:dyDescent="0.25">
      <c r="B577" s="882" t="s">
        <v>31</v>
      </c>
      <c r="C577" s="883"/>
      <c r="D577" s="883"/>
      <c r="E577" s="883"/>
      <c r="F577" s="883"/>
      <c r="G577" s="884"/>
      <c r="H577" s="888" t="s">
        <v>30</v>
      </c>
      <c r="I577" s="765"/>
      <c r="J577" s="765"/>
      <c r="K577" s="765"/>
      <c r="L577" s="765"/>
      <c r="M577" s="765"/>
      <c r="N577" s="765"/>
      <c r="O577" s="765"/>
      <c r="P577" s="765"/>
      <c r="Q577" s="765"/>
      <c r="R577" s="765"/>
      <c r="S577" s="765"/>
      <c r="T577" s="765"/>
      <c r="U577" s="765"/>
      <c r="V577" s="765"/>
      <c r="W577" s="765"/>
      <c r="X577" s="765"/>
      <c r="Y577" s="765"/>
      <c r="Z577" s="765"/>
      <c r="AA577" s="765"/>
      <c r="AB577" s="765"/>
      <c r="AC577" s="765"/>
      <c r="AD577" s="371"/>
      <c r="AE577" s="764" t="s">
        <v>29</v>
      </c>
      <c r="AF577" s="765"/>
      <c r="AG577" s="765"/>
      <c r="AH577" s="765"/>
      <c r="AI577" s="765"/>
      <c r="AJ577" s="766"/>
      <c r="AK577" s="889" t="s">
        <v>39</v>
      </c>
      <c r="AL577" s="890"/>
      <c r="AM577" s="891"/>
      <c r="AN577" s="22"/>
    </row>
    <row r="578" spans="2:42" ht="12" customHeight="1" x14ac:dyDescent="0.25">
      <c r="B578" s="885"/>
      <c r="C578" s="886"/>
      <c r="D578" s="886"/>
      <c r="E578" s="886"/>
      <c r="F578" s="886"/>
      <c r="G578" s="887"/>
      <c r="H578" s="892" t="s">
        <v>736</v>
      </c>
      <c r="I578" s="893"/>
      <c r="J578" s="893"/>
      <c r="K578" s="893"/>
      <c r="L578" s="893"/>
      <c r="M578" s="893"/>
      <c r="N578" s="893"/>
      <c r="O578" s="893"/>
      <c r="P578" s="893"/>
      <c r="Q578" s="893"/>
      <c r="R578" s="893"/>
      <c r="S578" s="893"/>
      <c r="T578" s="893"/>
      <c r="U578" s="893"/>
      <c r="V578" s="893"/>
      <c r="W578" s="893"/>
      <c r="X578" s="893"/>
      <c r="Y578" s="893"/>
      <c r="Z578" s="893"/>
      <c r="AA578" s="893"/>
      <c r="AB578" s="893"/>
      <c r="AC578" s="893"/>
      <c r="AD578" s="376"/>
      <c r="AE578" s="773">
        <v>44256</v>
      </c>
      <c r="AF578" s="774"/>
      <c r="AG578" s="774"/>
      <c r="AH578" s="774"/>
      <c r="AI578" s="774"/>
      <c r="AJ578" s="775"/>
      <c r="AK578" s="896" t="s">
        <v>40</v>
      </c>
      <c r="AL578" s="897"/>
      <c r="AM578" s="898"/>
      <c r="AN578" s="23"/>
    </row>
    <row r="579" spans="2:42" ht="12" customHeight="1" thickBot="1" x14ac:dyDescent="0.3">
      <c r="B579" s="902" t="s">
        <v>28</v>
      </c>
      <c r="C579" s="903"/>
      <c r="D579" s="903"/>
      <c r="E579" s="903"/>
      <c r="F579" s="903"/>
      <c r="G579" s="904"/>
      <c r="H579" s="894"/>
      <c r="I579" s="895"/>
      <c r="J579" s="895"/>
      <c r="K579" s="895"/>
      <c r="L579" s="895"/>
      <c r="M579" s="895"/>
      <c r="N579" s="895"/>
      <c r="O579" s="895"/>
      <c r="P579" s="895"/>
      <c r="Q579" s="895"/>
      <c r="R579" s="895"/>
      <c r="S579" s="895"/>
      <c r="T579" s="895"/>
      <c r="U579" s="895"/>
      <c r="V579" s="895"/>
      <c r="W579" s="895"/>
      <c r="X579" s="895"/>
      <c r="Y579" s="895"/>
      <c r="Z579" s="895"/>
      <c r="AA579" s="895"/>
      <c r="AB579" s="895"/>
      <c r="AC579" s="895"/>
      <c r="AD579" s="377"/>
      <c r="AE579" s="776"/>
      <c r="AF579" s="777"/>
      <c r="AG579" s="777"/>
      <c r="AH579" s="777"/>
      <c r="AI579" s="777"/>
      <c r="AJ579" s="778"/>
      <c r="AK579" s="899"/>
      <c r="AL579" s="900"/>
      <c r="AM579" s="901"/>
      <c r="AN579" s="141"/>
    </row>
    <row r="580" spans="2:42" ht="12" customHeight="1" thickBot="1" x14ac:dyDescent="0.3">
      <c r="B580" s="135"/>
      <c r="C580" s="135"/>
      <c r="D580" s="135"/>
      <c r="E580" s="135"/>
      <c r="F580" s="135"/>
      <c r="G580" s="135"/>
      <c r="H580" s="135"/>
      <c r="I580" s="135"/>
      <c r="J580" s="174"/>
      <c r="K580" s="174"/>
      <c r="L580" s="174"/>
      <c r="M580" s="174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5"/>
      <c r="AL580" s="135"/>
      <c r="AM580" s="135"/>
      <c r="AN580" s="141"/>
    </row>
    <row r="581" spans="2:42" ht="12" customHeight="1" thickBot="1" x14ac:dyDescent="0.3">
      <c r="B581" s="873" t="s">
        <v>27</v>
      </c>
      <c r="C581" s="874"/>
      <c r="D581" s="874"/>
      <c r="E581" s="875"/>
      <c r="F581" s="848" t="s">
        <v>26</v>
      </c>
      <c r="G581" s="850"/>
      <c r="H581" s="848" t="s">
        <v>44</v>
      </c>
      <c r="I581" s="849"/>
      <c r="J581" s="849"/>
      <c r="K581" s="849"/>
      <c r="L581" s="849"/>
      <c r="M581" s="849"/>
      <c r="N581" s="849"/>
      <c r="O581" s="849"/>
      <c r="P581" s="849"/>
      <c r="Q581" s="849"/>
      <c r="R581" s="849"/>
      <c r="S581" s="850"/>
      <c r="T581" s="848" t="s">
        <v>25</v>
      </c>
      <c r="U581" s="849"/>
      <c r="V581" s="849"/>
      <c r="W581" s="849"/>
      <c r="X581" s="849"/>
      <c r="Y581" s="849"/>
      <c r="Z581" s="849"/>
      <c r="AA581" s="849"/>
      <c r="AB581" s="849"/>
      <c r="AC581" s="849"/>
      <c r="AD581" s="849"/>
      <c r="AE581" s="850"/>
      <c r="AF581" s="879" t="s">
        <v>24</v>
      </c>
      <c r="AG581" s="880"/>
      <c r="AH581" s="881"/>
      <c r="AI581" s="879" t="s">
        <v>24</v>
      </c>
      <c r="AJ581" s="881"/>
      <c r="AK581" s="848" t="s">
        <v>23</v>
      </c>
      <c r="AL581" s="849"/>
      <c r="AM581" s="850"/>
      <c r="AN581" s="141"/>
    </row>
    <row r="582" spans="2:42" ht="12" customHeight="1" thickBot="1" x14ac:dyDescent="0.3">
      <c r="B582" s="1" t="s">
        <v>13</v>
      </c>
      <c r="C582" s="2" t="s">
        <v>22</v>
      </c>
      <c r="D582" s="3" t="s">
        <v>22</v>
      </c>
      <c r="E582" s="2" t="s">
        <v>21</v>
      </c>
      <c r="F582" s="907" t="s">
        <v>20</v>
      </c>
      <c r="G582" s="908"/>
      <c r="H582" s="876"/>
      <c r="I582" s="877"/>
      <c r="J582" s="877"/>
      <c r="K582" s="877"/>
      <c r="L582" s="877"/>
      <c r="M582" s="877"/>
      <c r="N582" s="877"/>
      <c r="O582" s="877"/>
      <c r="P582" s="877"/>
      <c r="Q582" s="877"/>
      <c r="R582" s="877"/>
      <c r="S582" s="878"/>
      <c r="T582" s="876"/>
      <c r="U582" s="877"/>
      <c r="V582" s="877"/>
      <c r="W582" s="877"/>
      <c r="X582" s="877"/>
      <c r="Y582" s="877"/>
      <c r="Z582" s="877"/>
      <c r="AA582" s="877"/>
      <c r="AB582" s="877"/>
      <c r="AC582" s="877"/>
      <c r="AD582" s="877"/>
      <c r="AE582" s="878"/>
      <c r="AF582" s="876" t="s">
        <v>19</v>
      </c>
      <c r="AG582" s="877"/>
      <c r="AH582" s="878"/>
      <c r="AI582" s="876" t="s">
        <v>18</v>
      </c>
      <c r="AJ582" s="878"/>
      <c r="AK582" s="876" t="s">
        <v>17</v>
      </c>
      <c r="AL582" s="877"/>
      <c r="AM582" s="878"/>
      <c r="AN582" s="141"/>
      <c r="AO582" s="846" t="s">
        <v>130</v>
      </c>
      <c r="AP582" s="846" t="s">
        <v>131</v>
      </c>
    </row>
    <row r="583" spans="2:42" ht="12" customHeight="1" thickBot="1" x14ac:dyDescent="0.3">
      <c r="B583" s="4">
        <v>2021</v>
      </c>
      <c r="C583" s="5" t="s">
        <v>16</v>
      </c>
      <c r="D583" s="5" t="s">
        <v>15</v>
      </c>
      <c r="E583" s="30" t="s">
        <v>14</v>
      </c>
      <c r="F583" s="6" t="s">
        <v>14</v>
      </c>
      <c r="G583" s="7" t="s">
        <v>13</v>
      </c>
      <c r="H583" s="868" t="s">
        <v>34</v>
      </c>
      <c r="I583" s="869"/>
      <c r="J583" s="870" t="s">
        <v>43</v>
      </c>
      <c r="K583" s="871"/>
      <c r="L583" s="870" t="s">
        <v>42</v>
      </c>
      <c r="M583" s="871"/>
      <c r="N583" s="872" t="s">
        <v>33</v>
      </c>
      <c r="O583" s="869"/>
      <c r="P583" s="872" t="s">
        <v>12</v>
      </c>
      <c r="Q583" s="869"/>
      <c r="R583" s="872" t="s">
        <v>11</v>
      </c>
      <c r="S583" s="905"/>
      <c r="T583" s="868" t="s">
        <v>35</v>
      </c>
      <c r="U583" s="906"/>
      <c r="V583" s="906"/>
      <c r="W583" s="905"/>
      <c r="X583" s="868" t="s">
        <v>10</v>
      </c>
      <c r="Y583" s="906"/>
      <c r="Z583" s="906"/>
      <c r="AA583" s="905"/>
      <c r="AB583" s="38" t="s">
        <v>885</v>
      </c>
      <c r="AC583" s="37" t="s">
        <v>36</v>
      </c>
      <c r="AD583" s="373" t="s">
        <v>41</v>
      </c>
      <c r="AE583" s="136" t="s">
        <v>9</v>
      </c>
      <c r="AF583" s="8" t="s">
        <v>37</v>
      </c>
      <c r="AG583" s="9" t="s">
        <v>8</v>
      </c>
      <c r="AH583" s="10" t="s">
        <v>7</v>
      </c>
      <c r="AI583" s="6" t="s">
        <v>8</v>
      </c>
      <c r="AJ583" s="7" t="s">
        <v>7</v>
      </c>
      <c r="AK583" s="6" t="s">
        <v>8</v>
      </c>
      <c r="AL583" s="11" t="s">
        <v>7</v>
      </c>
      <c r="AM583" s="7" t="s">
        <v>6</v>
      </c>
      <c r="AN583" s="141"/>
      <c r="AO583" s="847"/>
      <c r="AP583" s="847"/>
    </row>
    <row r="584" spans="2:42" ht="12" customHeight="1" x14ac:dyDescent="0.25">
      <c r="B584" s="25">
        <v>44257</v>
      </c>
      <c r="C584" s="137">
        <v>0.15138888888888888</v>
      </c>
      <c r="D584" s="137">
        <v>0.32222222222222224</v>
      </c>
      <c r="E584" s="43">
        <v>5</v>
      </c>
      <c r="F584" s="43">
        <v>8201</v>
      </c>
      <c r="G584" s="25">
        <v>44257</v>
      </c>
      <c r="H584" s="967" t="s">
        <v>429</v>
      </c>
      <c r="I584" s="968"/>
      <c r="J584" s="969"/>
      <c r="K584" s="970"/>
      <c r="L584" s="969"/>
      <c r="M584" s="970"/>
      <c r="N584" s="967"/>
      <c r="O584" s="968"/>
      <c r="P584" s="971" t="s">
        <v>796</v>
      </c>
      <c r="Q584" s="972"/>
      <c r="R584" s="973" t="s">
        <v>275</v>
      </c>
      <c r="S584" s="974"/>
      <c r="T584" s="864" t="s">
        <v>580</v>
      </c>
      <c r="U584" s="865"/>
      <c r="V584" s="865"/>
      <c r="W584" s="866"/>
      <c r="X584" s="864" t="s">
        <v>580</v>
      </c>
      <c r="Y584" s="865"/>
      <c r="Z584" s="865"/>
      <c r="AA584" s="866"/>
      <c r="AB584" s="34">
        <v>58</v>
      </c>
      <c r="AC584" s="138"/>
      <c r="AD584" s="166">
        <v>37</v>
      </c>
      <c r="AE584" s="41" t="s">
        <v>32</v>
      </c>
      <c r="AF584" s="26"/>
      <c r="AG584" s="160">
        <v>11366</v>
      </c>
      <c r="AH584" s="161">
        <f>+AG584/1000</f>
        <v>11.366</v>
      </c>
      <c r="AI584" s="836">
        <v>12200</v>
      </c>
      <c r="AJ584" s="838">
        <f>+AI584/1000</f>
        <v>12.2</v>
      </c>
      <c r="AK584" s="840">
        <f>+AI584-AG585-AG584</f>
        <v>42</v>
      </c>
      <c r="AL584" s="842">
        <f>+AK584/1000</f>
        <v>4.2000000000000003E-2</v>
      </c>
      <c r="AM584" s="844">
        <f>+AK584/SUM(AG584:AG585)</f>
        <v>3.4545155453199541E-3</v>
      </c>
      <c r="AN584" s="141"/>
      <c r="AO584" s="306">
        <v>74.56</v>
      </c>
      <c r="AP584" s="306">
        <v>2.87</v>
      </c>
    </row>
    <row r="585" spans="2:42" ht="12" customHeight="1" x14ac:dyDescent="0.25">
      <c r="B585" s="25">
        <v>44257</v>
      </c>
      <c r="C585" s="137">
        <v>0.15138888888888888</v>
      </c>
      <c r="D585" s="137">
        <v>0.32222222222222224</v>
      </c>
      <c r="E585" s="43">
        <v>5</v>
      </c>
      <c r="F585" s="43">
        <v>8301</v>
      </c>
      <c r="G585" s="25">
        <v>44257</v>
      </c>
      <c r="H585" s="967" t="s">
        <v>429</v>
      </c>
      <c r="I585" s="968"/>
      <c r="J585" s="969"/>
      <c r="K585" s="970"/>
      <c r="L585" s="969"/>
      <c r="M585" s="970"/>
      <c r="N585" s="967"/>
      <c r="O585" s="968"/>
      <c r="P585" s="971" t="s">
        <v>796</v>
      </c>
      <c r="Q585" s="972"/>
      <c r="R585" s="973" t="s">
        <v>275</v>
      </c>
      <c r="S585" s="974"/>
      <c r="T585" s="979" t="s">
        <v>198</v>
      </c>
      <c r="U585" s="980"/>
      <c r="V585" s="980"/>
      <c r="W585" s="981"/>
      <c r="X585" s="979" t="s">
        <v>198</v>
      </c>
      <c r="Y585" s="980"/>
      <c r="Z585" s="980"/>
      <c r="AA585" s="981"/>
      <c r="AB585" s="34">
        <v>58</v>
      </c>
      <c r="AC585" s="138"/>
      <c r="AD585" s="158">
        <v>37</v>
      </c>
      <c r="AE585" s="35" t="s">
        <v>32</v>
      </c>
      <c r="AF585" s="34"/>
      <c r="AG585" s="139">
        <v>792</v>
      </c>
      <c r="AH585" s="159">
        <f>+AG585/1000</f>
        <v>0.79200000000000004</v>
      </c>
      <c r="AI585" s="837"/>
      <c r="AJ585" s="839"/>
      <c r="AK585" s="841"/>
      <c r="AL585" s="843"/>
      <c r="AM585" s="845"/>
      <c r="AN585" s="20"/>
      <c r="AO585" s="306">
        <v>74.56</v>
      </c>
      <c r="AP585" s="306">
        <v>2.87</v>
      </c>
    </row>
    <row r="586" spans="2:42" ht="12" customHeight="1" thickBot="1" x14ac:dyDescent="0.3">
      <c r="B586" s="24"/>
      <c r="C586" s="146"/>
      <c r="D586" s="146"/>
      <c r="E586" s="27"/>
      <c r="F586" s="36"/>
      <c r="G586" s="31"/>
      <c r="H586" s="909"/>
      <c r="I586" s="910"/>
      <c r="J586" s="911"/>
      <c r="K586" s="912"/>
      <c r="L586" s="911"/>
      <c r="M586" s="912"/>
      <c r="N586" s="913"/>
      <c r="O586" s="910"/>
      <c r="P586" s="913"/>
      <c r="Q586" s="910"/>
      <c r="R586" s="914"/>
      <c r="S586" s="915"/>
      <c r="T586" s="916"/>
      <c r="U586" s="917"/>
      <c r="V586" s="917"/>
      <c r="W586" s="915"/>
      <c r="X586" s="29"/>
      <c r="Y586" s="147"/>
      <c r="Z586" s="147"/>
      <c r="AA586" s="28"/>
      <c r="AB586" s="36"/>
      <c r="AC586" s="148"/>
      <c r="AD586" s="147"/>
      <c r="AE586" s="28"/>
      <c r="AF586" s="29"/>
      <c r="AG586" s="149"/>
      <c r="AH586" s="153"/>
      <c r="AI586" s="150"/>
      <c r="AJ586" s="154"/>
      <c r="AK586" s="155"/>
      <c r="AL586" s="156"/>
      <c r="AM586" s="157"/>
      <c r="AO586" s="306"/>
      <c r="AP586" s="306"/>
    </row>
    <row r="587" spans="2:42" ht="12" customHeight="1" x14ac:dyDescent="0.25">
      <c r="B587" s="151"/>
      <c r="C587" s="151"/>
      <c r="D587" s="151"/>
      <c r="E587" s="151"/>
      <c r="F587" s="151"/>
      <c r="G587" s="151"/>
      <c r="H587" s="151"/>
      <c r="I587" s="151"/>
      <c r="J587" s="174"/>
      <c r="K587" s="174"/>
      <c r="L587" s="174"/>
      <c r="M587" s="174"/>
      <c r="N587" s="151"/>
      <c r="O587" s="151"/>
      <c r="P587" s="135"/>
      <c r="Q587" s="135"/>
      <c r="R587" s="918" t="s">
        <v>5</v>
      </c>
      <c r="S587" s="919"/>
      <c r="T587" s="919"/>
      <c r="U587" s="919"/>
      <c r="V587" s="919"/>
      <c r="W587" s="919"/>
      <c r="X587" s="919"/>
      <c r="Y587" s="919"/>
      <c r="Z587" s="919"/>
      <c r="AA587" s="919"/>
      <c r="AB587" s="919"/>
      <c r="AC587" s="919"/>
      <c r="AD587" s="919"/>
      <c r="AE587" s="919"/>
      <c r="AF587" s="374"/>
      <c r="AG587" s="932" t="s">
        <v>4</v>
      </c>
      <c r="AH587" s="933"/>
      <c r="AI587" s="932" t="s">
        <v>3</v>
      </c>
      <c r="AJ587" s="933"/>
      <c r="AK587" s="932" t="s">
        <v>2</v>
      </c>
      <c r="AL587" s="934"/>
      <c r="AM587" s="935"/>
    </row>
    <row r="588" spans="2:42" x14ac:dyDescent="0.25">
      <c r="B588" s="151"/>
      <c r="C588" s="151"/>
      <c r="D588" s="151"/>
      <c r="E588" s="151"/>
      <c r="F588" s="151"/>
      <c r="G588" s="151"/>
      <c r="H588" s="151"/>
      <c r="I588" s="151"/>
      <c r="J588" s="174"/>
      <c r="K588" s="174"/>
      <c r="L588" s="174"/>
      <c r="M588" s="174"/>
      <c r="N588" s="151"/>
      <c r="O588" s="151"/>
      <c r="P588" s="135"/>
      <c r="Q588" s="135"/>
      <c r="R588" s="930"/>
      <c r="S588" s="931"/>
      <c r="T588" s="931"/>
      <c r="U588" s="931"/>
      <c r="V588" s="931"/>
      <c r="W588" s="931"/>
      <c r="X588" s="931"/>
      <c r="Y588" s="931"/>
      <c r="Z588" s="931"/>
      <c r="AA588" s="931"/>
      <c r="AB588" s="931"/>
      <c r="AC588" s="931"/>
      <c r="AD588" s="931"/>
      <c r="AE588" s="931"/>
      <c r="AF588" s="374"/>
      <c r="AG588" s="936" t="s">
        <v>1</v>
      </c>
      <c r="AH588" s="938">
        <f>+SUM(AH584:AH586)</f>
        <v>12.157999999999999</v>
      </c>
      <c r="AI588" s="936" t="s">
        <v>1</v>
      </c>
      <c r="AJ588" s="938">
        <f>+SUM(AJ584:AJ586)</f>
        <v>12.2</v>
      </c>
      <c r="AK588" s="936" t="s">
        <v>1</v>
      </c>
      <c r="AL588" s="940">
        <f>+AJ588-AH588</f>
        <v>4.1999999999999815E-2</v>
      </c>
      <c r="AM588" s="851">
        <f>+AL588/AH588</f>
        <v>3.454515545319939E-3</v>
      </c>
    </row>
    <row r="589" spans="2:42" ht="17.25" thickBot="1" x14ac:dyDescent="0.3">
      <c r="B589" s="151"/>
      <c r="C589" s="151"/>
      <c r="D589" s="151"/>
      <c r="E589" s="151"/>
      <c r="F589" s="151"/>
      <c r="G589" s="151"/>
      <c r="H589" s="151"/>
      <c r="I589" s="151"/>
      <c r="J589" s="174"/>
      <c r="K589" s="174"/>
      <c r="L589" s="174"/>
      <c r="M589" s="174"/>
      <c r="N589" s="151"/>
      <c r="O589" s="151"/>
      <c r="P589" s="135"/>
      <c r="Q589" s="135"/>
      <c r="R589" s="921"/>
      <c r="S589" s="922"/>
      <c r="T589" s="922"/>
      <c r="U589" s="922"/>
      <c r="V589" s="922"/>
      <c r="W589" s="922"/>
      <c r="X589" s="922"/>
      <c r="Y589" s="922"/>
      <c r="Z589" s="922"/>
      <c r="AA589" s="922"/>
      <c r="AB589" s="922"/>
      <c r="AC589" s="922"/>
      <c r="AD589" s="922"/>
      <c r="AE589" s="922"/>
      <c r="AF589" s="375"/>
      <c r="AG589" s="937"/>
      <c r="AH589" s="939"/>
      <c r="AI589" s="937"/>
      <c r="AJ589" s="939"/>
      <c r="AK589" s="937"/>
      <c r="AL589" s="941"/>
      <c r="AM589" s="852"/>
    </row>
    <row r="590" spans="2:42" ht="17.25" thickBot="1" x14ac:dyDescent="0.3"/>
    <row r="591" spans="2:42" x14ac:dyDescent="0.25">
      <c r="R591" s="918" t="s">
        <v>0</v>
      </c>
      <c r="S591" s="919"/>
      <c r="T591" s="919"/>
      <c r="U591" s="919"/>
      <c r="V591" s="919"/>
      <c r="W591" s="919"/>
      <c r="X591" s="919"/>
      <c r="Y591" s="919"/>
      <c r="Z591" s="919"/>
      <c r="AA591" s="919"/>
      <c r="AB591" s="919"/>
      <c r="AC591" s="919"/>
      <c r="AD591" s="919"/>
      <c r="AE591" s="920"/>
      <c r="AF591" s="18"/>
      <c r="AG591" s="924">
        <f>+AH588+AG574</f>
        <v>472.41400000000004</v>
      </c>
      <c r="AH591" s="925"/>
      <c r="AI591" s="924">
        <f>+AJ588+AI574</f>
        <v>471.85999999999996</v>
      </c>
      <c r="AJ591" s="925"/>
      <c r="AK591" s="928">
        <f>+AI591-AG591</f>
        <v>-0.55400000000008731</v>
      </c>
      <c r="AL591" s="925"/>
      <c r="AM591" s="945">
        <f>+AK591/AG591</f>
        <v>-1.1727002163358564E-3</v>
      </c>
    </row>
    <row r="592" spans="2:42" ht="17.25" thickBot="1" x14ac:dyDescent="0.3">
      <c r="R592" s="921"/>
      <c r="S592" s="922"/>
      <c r="T592" s="922"/>
      <c r="U592" s="922"/>
      <c r="V592" s="922"/>
      <c r="W592" s="922"/>
      <c r="X592" s="922"/>
      <c r="Y592" s="922"/>
      <c r="Z592" s="922"/>
      <c r="AA592" s="922"/>
      <c r="AB592" s="922"/>
      <c r="AC592" s="922"/>
      <c r="AD592" s="922"/>
      <c r="AE592" s="923"/>
      <c r="AF592" s="19"/>
      <c r="AG592" s="926"/>
      <c r="AH592" s="927"/>
      <c r="AI592" s="926"/>
      <c r="AJ592" s="927"/>
      <c r="AK592" s="929"/>
      <c r="AL592" s="927"/>
      <c r="AM592" s="946"/>
    </row>
    <row r="593" spans="2:42" ht="17.25" thickBot="1" x14ac:dyDescent="0.3"/>
    <row r="594" spans="2:42" ht="12" customHeight="1" x14ac:dyDescent="0.25">
      <c r="B594" s="882" t="s">
        <v>31</v>
      </c>
      <c r="C594" s="883"/>
      <c r="D594" s="883"/>
      <c r="E594" s="883"/>
      <c r="F594" s="883"/>
      <c r="G594" s="884"/>
      <c r="H594" s="888" t="s">
        <v>30</v>
      </c>
      <c r="I594" s="765"/>
      <c r="J594" s="765"/>
      <c r="K594" s="765"/>
      <c r="L594" s="765"/>
      <c r="M594" s="765"/>
      <c r="N594" s="765"/>
      <c r="O594" s="765"/>
      <c r="P594" s="765"/>
      <c r="Q594" s="765"/>
      <c r="R594" s="765"/>
      <c r="S594" s="765"/>
      <c r="T594" s="765"/>
      <c r="U594" s="765"/>
      <c r="V594" s="765"/>
      <c r="W594" s="765"/>
      <c r="X594" s="765"/>
      <c r="Y594" s="765"/>
      <c r="Z594" s="765"/>
      <c r="AA594" s="765"/>
      <c r="AB594" s="765"/>
      <c r="AC594" s="765"/>
      <c r="AD594" s="371"/>
      <c r="AE594" s="764" t="s">
        <v>29</v>
      </c>
      <c r="AF594" s="765"/>
      <c r="AG594" s="765"/>
      <c r="AH594" s="765"/>
      <c r="AI594" s="765"/>
      <c r="AJ594" s="766"/>
      <c r="AK594" s="889" t="s">
        <v>39</v>
      </c>
      <c r="AL594" s="890"/>
      <c r="AM594" s="891"/>
      <c r="AN594" s="22"/>
    </row>
    <row r="595" spans="2:42" ht="12" customHeight="1" x14ac:dyDescent="0.25">
      <c r="B595" s="885"/>
      <c r="C595" s="886"/>
      <c r="D595" s="886"/>
      <c r="E595" s="886"/>
      <c r="F595" s="886"/>
      <c r="G595" s="887"/>
      <c r="H595" s="892" t="s">
        <v>736</v>
      </c>
      <c r="I595" s="893"/>
      <c r="J595" s="893"/>
      <c r="K595" s="893"/>
      <c r="L595" s="893"/>
      <c r="M595" s="893"/>
      <c r="N595" s="893"/>
      <c r="O595" s="893"/>
      <c r="P595" s="893"/>
      <c r="Q595" s="893"/>
      <c r="R595" s="893"/>
      <c r="S595" s="893"/>
      <c r="T595" s="893"/>
      <c r="U595" s="893"/>
      <c r="V595" s="893"/>
      <c r="W595" s="893"/>
      <c r="X595" s="893"/>
      <c r="Y595" s="893"/>
      <c r="Z595" s="893"/>
      <c r="AA595" s="893"/>
      <c r="AB595" s="893"/>
      <c r="AC595" s="893"/>
      <c r="AD595" s="376"/>
      <c r="AE595" s="773">
        <v>44258</v>
      </c>
      <c r="AF595" s="774"/>
      <c r="AG595" s="774"/>
      <c r="AH595" s="774"/>
      <c r="AI595" s="774"/>
      <c r="AJ595" s="775"/>
      <c r="AK595" s="896" t="s">
        <v>40</v>
      </c>
      <c r="AL595" s="897"/>
      <c r="AM595" s="898"/>
      <c r="AN595" s="23"/>
    </row>
    <row r="596" spans="2:42" ht="12" customHeight="1" thickBot="1" x14ac:dyDescent="0.3">
      <c r="B596" s="902" t="s">
        <v>28</v>
      </c>
      <c r="C596" s="903"/>
      <c r="D596" s="903"/>
      <c r="E596" s="903"/>
      <c r="F596" s="903"/>
      <c r="G596" s="904"/>
      <c r="H596" s="894"/>
      <c r="I596" s="895"/>
      <c r="J596" s="895"/>
      <c r="K596" s="895"/>
      <c r="L596" s="895"/>
      <c r="M596" s="895"/>
      <c r="N596" s="895"/>
      <c r="O596" s="895"/>
      <c r="P596" s="895"/>
      <c r="Q596" s="895"/>
      <c r="R596" s="895"/>
      <c r="S596" s="895"/>
      <c r="T596" s="895"/>
      <c r="U596" s="895"/>
      <c r="V596" s="895"/>
      <c r="W596" s="895"/>
      <c r="X596" s="895"/>
      <c r="Y596" s="895"/>
      <c r="Z596" s="895"/>
      <c r="AA596" s="895"/>
      <c r="AB596" s="895"/>
      <c r="AC596" s="895"/>
      <c r="AD596" s="377"/>
      <c r="AE596" s="776"/>
      <c r="AF596" s="777"/>
      <c r="AG596" s="777"/>
      <c r="AH596" s="777"/>
      <c r="AI596" s="777"/>
      <c r="AJ596" s="778"/>
      <c r="AK596" s="899"/>
      <c r="AL596" s="900"/>
      <c r="AM596" s="901"/>
      <c r="AN596" s="141"/>
    </row>
    <row r="597" spans="2:42" ht="12" customHeight="1" thickBot="1" x14ac:dyDescent="0.3">
      <c r="B597" s="135"/>
      <c r="C597" s="135"/>
      <c r="D597" s="135"/>
      <c r="E597" s="135"/>
      <c r="F597" s="135"/>
      <c r="G597" s="135"/>
      <c r="H597" s="135"/>
      <c r="I597" s="135"/>
      <c r="J597" s="174"/>
      <c r="K597" s="174"/>
      <c r="L597" s="174"/>
      <c r="M597" s="174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5"/>
      <c r="AL597" s="135"/>
      <c r="AM597" s="135"/>
      <c r="AN597" s="141"/>
    </row>
    <row r="598" spans="2:42" ht="12" customHeight="1" thickBot="1" x14ac:dyDescent="0.3">
      <c r="B598" s="873" t="s">
        <v>27</v>
      </c>
      <c r="C598" s="874"/>
      <c r="D598" s="874"/>
      <c r="E598" s="875"/>
      <c r="F598" s="848" t="s">
        <v>26</v>
      </c>
      <c r="G598" s="850"/>
      <c r="H598" s="848" t="s">
        <v>44</v>
      </c>
      <c r="I598" s="849"/>
      <c r="J598" s="849"/>
      <c r="K598" s="849"/>
      <c r="L598" s="849"/>
      <c r="M598" s="849"/>
      <c r="N598" s="849"/>
      <c r="O598" s="849"/>
      <c r="P598" s="849"/>
      <c r="Q598" s="849"/>
      <c r="R598" s="849"/>
      <c r="S598" s="850"/>
      <c r="T598" s="848" t="s">
        <v>25</v>
      </c>
      <c r="U598" s="849"/>
      <c r="V598" s="849"/>
      <c r="W598" s="849"/>
      <c r="X598" s="849"/>
      <c r="Y598" s="849"/>
      <c r="Z598" s="849"/>
      <c r="AA598" s="849"/>
      <c r="AB598" s="849"/>
      <c r="AC598" s="849"/>
      <c r="AD598" s="849"/>
      <c r="AE598" s="850"/>
      <c r="AF598" s="879" t="s">
        <v>24</v>
      </c>
      <c r="AG598" s="880"/>
      <c r="AH598" s="881"/>
      <c r="AI598" s="879" t="s">
        <v>24</v>
      </c>
      <c r="AJ598" s="881"/>
      <c r="AK598" s="848" t="s">
        <v>23</v>
      </c>
      <c r="AL598" s="849"/>
      <c r="AM598" s="850"/>
      <c r="AN598" s="141"/>
    </row>
    <row r="599" spans="2:42" ht="12" customHeight="1" thickBot="1" x14ac:dyDescent="0.3">
      <c r="B599" s="1" t="s">
        <v>13</v>
      </c>
      <c r="C599" s="2" t="s">
        <v>22</v>
      </c>
      <c r="D599" s="3" t="s">
        <v>22</v>
      </c>
      <c r="E599" s="2" t="s">
        <v>21</v>
      </c>
      <c r="F599" s="907" t="s">
        <v>20</v>
      </c>
      <c r="G599" s="908"/>
      <c r="H599" s="876"/>
      <c r="I599" s="877"/>
      <c r="J599" s="877"/>
      <c r="K599" s="877"/>
      <c r="L599" s="877"/>
      <c r="M599" s="877"/>
      <c r="N599" s="877"/>
      <c r="O599" s="877"/>
      <c r="P599" s="877"/>
      <c r="Q599" s="877"/>
      <c r="R599" s="877"/>
      <c r="S599" s="878"/>
      <c r="T599" s="876"/>
      <c r="U599" s="877"/>
      <c r="V599" s="877"/>
      <c r="W599" s="877"/>
      <c r="X599" s="877"/>
      <c r="Y599" s="877"/>
      <c r="Z599" s="877"/>
      <c r="AA599" s="877"/>
      <c r="AB599" s="877"/>
      <c r="AC599" s="877"/>
      <c r="AD599" s="877"/>
      <c r="AE599" s="878"/>
      <c r="AF599" s="876" t="s">
        <v>19</v>
      </c>
      <c r="AG599" s="877"/>
      <c r="AH599" s="878"/>
      <c r="AI599" s="876" t="s">
        <v>18</v>
      </c>
      <c r="AJ599" s="878"/>
      <c r="AK599" s="876" t="s">
        <v>17</v>
      </c>
      <c r="AL599" s="877"/>
      <c r="AM599" s="878"/>
      <c r="AN599" s="141"/>
      <c r="AO599" s="846" t="s">
        <v>130</v>
      </c>
      <c r="AP599" s="846" t="s">
        <v>131</v>
      </c>
    </row>
    <row r="600" spans="2:42" ht="12" customHeight="1" thickBot="1" x14ac:dyDescent="0.3">
      <c r="B600" s="4">
        <v>2021</v>
      </c>
      <c r="C600" s="5" t="s">
        <v>16</v>
      </c>
      <c r="D600" s="5" t="s">
        <v>15</v>
      </c>
      <c r="E600" s="30" t="s">
        <v>14</v>
      </c>
      <c r="F600" s="6" t="s">
        <v>14</v>
      </c>
      <c r="G600" s="7" t="s">
        <v>13</v>
      </c>
      <c r="H600" s="868" t="s">
        <v>34</v>
      </c>
      <c r="I600" s="869"/>
      <c r="J600" s="870" t="s">
        <v>43</v>
      </c>
      <c r="K600" s="871"/>
      <c r="L600" s="870" t="s">
        <v>42</v>
      </c>
      <c r="M600" s="871"/>
      <c r="N600" s="872" t="s">
        <v>33</v>
      </c>
      <c r="O600" s="869"/>
      <c r="P600" s="872" t="s">
        <v>12</v>
      </c>
      <c r="Q600" s="869"/>
      <c r="R600" s="872" t="s">
        <v>11</v>
      </c>
      <c r="S600" s="905"/>
      <c r="T600" s="868" t="s">
        <v>35</v>
      </c>
      <c r="U600" s="906"/>
      <c r="V600" s="906"/>
      <c r="W600" s="905"/>
      <c r="X600" s="868" t="s">
        <v>10</v>
      </c>
      <c r="Y600" s="906"/>
      <c r="Z600" s="906"/>
      <c r="AA600" s="905"/>
      <c r="AB600" s="38" t="s">
        <v>885</v>
      </c>
      <c r="AC600" s="37" t="s">
        <v>36</v>
      </c>
      <c r="AD600" s="373" t="s">
        <v>41</v>
      </c>
      <c r="AE600" s="136" t="s">
        <v>9</v>
      </c>
      <c r="AF600" s="8" t="s">
        <v>37</v>
      </c>
      <c r="AG600" s="9" t="s">
        <v>8</v>
      </c>
      <c r="AH600" s="10" t="s">
        <v>7</v>
      </c>
      <c r="AI600" s="6" t="s">
        <v>8</v>
      </c>
      <c r="AJ600" s="7" t="s">
        <v>7</v>
      </c>
      <c r="AK600" s="6" t="s">
        <v>8</v>
      </c>
      <c r="AL600" s="11" t="s">
        <v>7</v>
      </c>
      <c r="AM600" s="7" t="s">
        <v>6</v>
      </c>
      <c r="AN600" s="141"/>
      <c r="AO600" s="847"/>
      <c r="AP600" s="847"/>
    </row>
    <row r="601" spans="2:42" ht="12" customHeight="1" x14ac:dyDescent="0.25">
      <c r="B601" s="25">
        <v>44259</v>
      </c>
      <c r="C601" s="137">
        <v>6.3194444444444442E-2</v>
      </c>
      <c r="D601" s="137">
        <v>0.42083333333333334</v>
      </c>
      <c r="E601" s="43">
        <v>5</v>
      </c>
      <c r="F601" s="43">
        <v>11701</v>
      </c>
      <c r="G601" s="25">
        <v>44259</v>
      </c>
      <c r="H601" s="967" t="s">
        <v>429</v>
      </c>
      <c r="I601" s="968"/>
      <c r="J601" s="969"/>
      <c r="K601" s="970"/>
      <c r="L601" s="969"/>
      <c r="M601" s="970"/>
      <c r="N601" s="967"/>
      <c r="O601" s="968"/>
      <c r="P601" s="971" t="s">
        <v>796</v>
      </c>
      <c r="Q601" s="972"/>
      <c r="R601" s="973" t="s">
        <v>275</v>
      </c>
      <c r="S601" s="974"/>
      <c r="T601" s="979" t="s">
        <v>198</v>
      </c>
      <c r="U601" s="980"/>
      <c r="V601" s="980"/>
      <c r="W601" s="981"/>
      <c r="X601" s="979" t="s">
        <v>198</v>
      </c>
      <c r="Y601" s="980"/>
      <c r="Z601" s="980"/>
      <c r="AA601" s="981"/>
      <c r="AB601" s="34">
        <v>59</v>
      </c>
      <c r="AC601" s="138"/>
      <c r="AD601" s="166">
        <v>43</v>
      </c>
      <c r="AE601" s="41" t="s">
        <v>32</v>
      </c>
      <c r="AF601" s="26"/>
      <c r="AG601" s="160">
        <v>2526</v>
      </c>
      <c r="AH601" s="161">
        <f>+AG601/1000</f>
        <v>2.5259999999999998</v>
      </c>
      <c r="AI601" s="836">
        <v>12680</v>
      </c>
      <c r="AJ601" s="838">
        <f>+AI601/1000</f>
        <v>12.68</v>
      </c>
      <c r="AK601" s="840">
        <f>+AI601-AG602-AG601</f>
        <v>-42</v>
      </c>
      <c r="AL601" s="842">
        <f>+AK601/1000</f>
        <v>-4.2000000000000003E-2</v>
      </c>
      <c r="AM601" s="844">
        <f>+AK601/SUM(AG601:AG602)</f>
        <v>-3.3013677094796416E-3</v>
      </c>
      <c r="AN601" s="141"/>
      <c r="AO601" s="306">
        <v>74.17</v>
      </c>
      <c r="AP601" s="306">
        <v>3.3</v>
      </c>
    </row>
    <row r="602" spans="2:42" ht="12" customHeight="1" x14ac:dyDescent="0.25">
      <c r="B602" s="25">
        <v>44259</v>
      </c>
      <c r="C602" s="137">
        <v>6.3194444444444442E-2</v>
      </c>
      <c r="D602" s="137">
        <v>0.42083333333333334</v>
      </c>
      <c r="E602" s="43">
        <v>5</v>
      </c>
      <c r="F602" s="43">
        <v>11801</v>
      </c>
      <c r="G602" s="25">
        <v>44259</v>
      </c>
      <c r="H602" s="967" t="s">
        <v>429</v>
      </c>
      <c r="I602" s="968"/>
      <c r="J602" s="969"/>
      <c r="K602" s="970"/>
      <c r="L602" s="969"/>
      <c r="M602" s="970"/>
      <c r="N602" s="967"/>
      <c r="O602" s="968"/>
      <c r="P602" s="971" t="s">
        <v>796</v>
      </c>
      <c r="Q602" s="972"/>
      <c r="R602" s="973" t="s">
        <v>275</v>
      </c>
      <c r="S602" s="974"/>
      <c r="T602" s="864" t="s">
        <v>580</v>
      </c>
      <c r="U602" s="865"/>
      <c r="V602" s="865"/>
      <c r="W602" s="866"/>
      <c r="X602" s="864" t="s">
        <v>580</v>
      </c>
      <c r="Y602" s="865"/>
      <c r="Z602" s="865"/>
      <c r="AA602" s="866"/>
      <c r="AB602" s="34">
        <v>59</v>
      </c>
      <c r="AC602" s="138"/>
      <c r="AD602" s="158">
        <v>43</v>
      </c>
      <c r="AE602" s="35" t="s">
        <v>32</v>
      </c>
      <c r="AF602" s="34"/>
      <c r="AG602" s="139">
        <v>10196</v>
      </c>
      <c r="AH602" s="159">
        <f>+AG602/1000</f>
        <v>10.196</v>
      </c>
      <c r="AI602" s="837"/>
      <c r="AJ602" s="839"/>
      <c r="AK602" s="841"/>
      <c r="AL602" s="843"/>
      <c r="AM602" s="845"/>
      <c r="AN602" s="20"/>
      <c r="AO602" s="306">
        <v>74.17</v>
      </c>
      <c r="AP602" s="306">
        <v>3.3</v>
      </c>
    </row>
    <row r="603" spans="2:42" ht="12" customHeight="1" thickBot="1" x14ac:dyDescent="0.3">
      <c r="B603" s="24"/>
      <c r="C603" s="146"/>
      <c r="D603" s="146"/>
      <c r="E603" s="27"/>
      <c r="F603" s="36"/>
      <c r="G603" s="31"/>
      <c r="H603" s="909"/>
      <c r="I603" s="910"/>
      <c r="J603" s="911"/>
      <c r="K603" s="912"/>
      <c r="L603" s="911"/>
      <c r="M603" s="912"/>
      <c r="N603" s="913"/>
      <c r="O603" s="910"/>
      <c r="P603" s="913"/>
      <c r="Q603" s="910"/>
      <c r="R603" s="914"/>
      <c r="S603" s="915"/>
      <c r="T603" s="916"/>
      <c r="U603" s="917"/>
      <c r="V603" s="917"/>
      <c r="W603" s="915"/>
      <c r="X603" s="29"/>
      <c r="Y603" s="147"/>
      <c r="Z603" s="147"/>
      <c r="AA603" s="28"/>
      <c r="AB603" s="36"/>
      <c r="AC603" s="148"/>
      <c r="AD603" s="147"/>
      <c r="AE603" s="28"/>
      <c r="AF603" s="29"/>
      <c r="AG603" s="149"/>
      <c r="AH603" s="153"/>
      <c r="AI603" s="150"/>
      <c r="AJ603" s="154"/>
      <c r="AK603" s="155"/>
      <c r="AL603" s="156"/>
      <c r="AM603" s="157"/>
    </row>
    <row r="604" spans="2:42" ht="12" customHeight="1" x14ac:dyDescent="0.25">
      <c r="B604" s="151"/>
      <c r="C604" s="151"/>
      <c r="D604" s="151"/>
      <c r="E604" s="151"/>
      <c r="F604" s="151"/>
      <c r="G604" s="151"/>
      <c r="H604" s="151"/>
      <c r="I604" s="151"/>
      <c r="J604" s="174"/>
      <c r="K604" s="174"/>
      <c r="L604" s="174"/>
      <c r="M604" s="174"/>
      <c r="N604" s="151"/>
      <c r="O604" s="151"/>
      <c r="P604" s="135"/>
      <c r="Q604" s="135"/>
      <c r="R604" s="918" t="s">
        <v>5</v>
      </c>
      <c r="S604" s="919"/>
      <c r="T604" s="919"/>
      <c r="U604" s="919"/>
      <c r="V604" s="919"/>
      <c r="W604" s="919"/>
      <c r="X604" s="919"/>
      <c r="Y604" s="919"/>
      <c r="Z604" s="919"/>
      <c r="AA604" s="919"/>
      <c r="AB604" s="919"/>
      <c r="AC604" s="919"/>
      <c r="AD604" s="919"/>
      <c r="AE604" s="919"/>
      <c r="AF604" s="374"/>
      <c r="AG604" s="932" t="s">
        <v>4</v>
      </c>
      <c r="AH604" s="933"/>
      <c r="AI604" s="932" t="s">
        <v>3</v>
      </c>
      <c r="AJ604" s="933"/>
      <c r="AK604" s="932" t="s">
        <v>2</v>
      </c>
      <c r="AL604" s="934"/>
      <c r="AM604" s="935"/>
    </row>
    <row r="605" spans="2:42" x14ac:dyDescent="0.25">
      <c r="B605" s="151"/>
      <c r="C605" s="151"/>
      <c r="D605" s="151"/>
      <c r="E605" s="151"/>
      <c r="F605" s="151"/>
      <c r="G605" s="151"/>
      <c r="H605" s="151"/>
      <c r="I605" s="151"/>
      <c r="J605" s="174"/>
      <c r="K605" s="174"/>
      <c r="L605" s="174"/>
      <c r="M605" s="174"/>
      <c r="N605" s="151"/>
      <c r="O605" s="151"/>
      <c r="P605" s="135"/>
      <c r="Q605" s="135"/>
      <c r="R605" s="930"/>
      <c r="S605" s="931"/>
      <c r="T605" s="931"/>
      <c r="U605" s="931"/>
      <c r="V605" s="931"/>
      <c r="W605" s="931"/>
      <c r="X605" s="931"/>
      <c r="Y605" s="931"/>
      <c r="Z605" s="931"/>
      <c r="AA605" s="931"/>
      <c r="AB605" s="931"/>
      <c r="AC605" s="931"/>
      <c r="AD605" s="931"/>
      <c r="AE605" s="931"/>
      <c r="AF605" s="374"/>
      <c r="AG605" s="936" t="s">
        <v>1</v>
      </c>
      <c r="AH605" s="938">
        <f>+SUM(AH601:AH603)</f>
        <v>12.722</v>
      </c>
      <c r="AI605" s="936" t="s">
        <v>1</v>
      </c>
      <c r="AJ605" s="938">
        <f>+SUM(AJ601:AJ603)</f>
        <v>12.68</v>
      </c>
      <c r="AK605" s="936" t="s">
        <v>1</v>
      </c>
      <c r="AL605" s="940">
        <f>+AJ605-AH605</f>
        <v>-4.1999999999999815E-2</v>
      </c>
      <c r="AM605" s="851">
        <f>+AL605/AH605</f>
        <v>-3.3013677094796273E-3</v>
      </c>
    </row>
    <row r="606" spans="2:42" ht="17.25" thickBot="1" x14ac:dyDescent="0.3">
      <c r="B606" s="151"/>
      <c r="C606" s="151"/>
      <c r="D606" s="151"/>
      <c r="E606" s="151"/>
      <c r="F606" s="151"/>
      <c r="G606" s="151"/>
      <c r="H606" s="151"/>
      <c r="I606" s="151"/>
      <c r="J606" s="174"/>
      <c r="K606" s="174"/>
      <c r="L606" s="174"/>
      <c r="M606" s="174"/>
      <c r="N606" s="151"/>
      <c r="O606" s="151"/>
      <c r="P606" s="135"/>
      <c r="Q606" s="135"/>
      <c r="R606" s="921"/>
      <c r="S606" s="922"/>
      <c r="T606" s="922"/>
      <c r="U606" s="922"/>
      <c r="V606" s="922"/>
      <c r="W606" s="922"/>
      <c r="X606" s="922"/>
      <c r="Y606" s="922"/>
      <c r="Z606" s="922"/>
      <c r="AA606" s="922"/>
      <c r="AB606" s="922"/>
      <c r="AC606" s="922"/>
      <c r="AD606" s="922"/>
      <c r="AE606" s="922"/>
      <c r="AF606" s="375"/>
      <c r="AG606" s="937"/>
      <c r="AH606" s="939"/>
      <c r="AI606" s="937"/>
      <c r="AJ606" s="939"/>
      <c r="AK606" s="937"/>
      <c r="AL606" s="941"/>
      <c r="AM606" s="852"/>
    </row>
    <row r="607" spans="2:42" ht="17.25" thickBot="1" x14ac:dyDescent="0.3"/>
    <row r="608" spans="2:42" x14ac:dyDescent="0.25">
      <c r="R608" s="918" t="s">
        <v>0</v>
      </c>
      <c r="S608" s="919"/>
      <c r="T608" s="919"/>
      <c r="U608" s="919"/>
      <c r="V608" s="919"/>
      <c r="W608" s="919"/>
      <c r="X608" s="919"/>
      <c r="Y608" s="919"/>
      <c r="Z608" s="919"/>
      <c r="AA608" s="919"/>
      <c r="AB608" s="919"/>
      <c r="AC608" s="919"/>
      <c r="AD608" s="919"/>
      <c r="AE608" s="920"/>
      <c r="AF608" s="18"/>
      <c r="AG608" s="924">
        <f>+AH605+AG591</f>
        <v>485.13600000000002</v>
      </c>
      <c r="AH608" s="925"/>
      <c r="AI608" s="924">
        <f>+AJ605+AI591</f>
        <v>484.53999999999996</v>
      </c>
      <c r="AJ608" s="925"/>
      <c r="AK608" s="928">
        <f>+AI608-AG608</f>
        <v>-0.59600000000006048</v>
      </c>
      <c r="AL608" s="925"/>
      <c r="AM608" s="945">
        <f>+AK608/AG608</f>
        <v>-1.2285214867584768E-3</v>
      </c>
    </row>
    <row r="609" spans="2:42" ht="17.25" thickBot="1" x14ac:dyDescent="0.3">
      <c r="R609" s="921"/>
      <c r="S609" s="922"/>
      <c r="T609" s="922"/>
      <c r="U609" s="922"/>
      <c r="V609" s="922"/>
      <c r="W609" s="922"/>
      <c r="X609" s="922"/>
      <c r="Y609" s="922"/>
      <c r="Z609" s="922"/>
      <c r="AA609" s="922"/>
      <c r="AB609" s="922"/>
      <c r="AC609" s="922"/>
      <c r="AD609" s="922"/>
      <c r="AE609" s="923"/>
      <c r="AF609" s="19"/>
      <c r="AG609" s="926"/>
      <c r="AH609" s="927"/>
      <c r="AI609" s="926"/>
      <c r="AJ609" s="927"/>
      <c r="AK609" s="929"/>
      <c r="AL609" s="927"/>
      <c r="AM609" s="946"/>
    </row>
    <row r="610" spans="2:42" ht="17.25" thickBot="1" x14ac:dyDescent="0.3"/>
    <row r="611" spans="2:42" ht="12" customHeight="1" x14ac:dyDescent="0.25">
      <c r="B611" s="882" t="s">
        <v>31</v>
      </c>
      <c r="C611" s="883"/>
      <c r="D611" s="883"/>
      <c r="E611" s="883"/>
      <c r="F611" s="883"/>
      <c r="G611" s="884"/>
      <c r="H611" s="888" t="s">
        <v>30</v>
      </c>
      <c r="I611" s="765"/>
      <c r="J611" s="765"/>
      <c r="K611" s="765"/>
      <c r="L611" s="765"/>
      <c r="M611" s="765"/>
      <c r="N611" s="765"/>
      <c r="O611" s="765"/>
      <c r="P611" s="765"/>
      <c r="Q611" s="765"/>
      <c r="R611" s="765"/>
      <c r="S611" s="765"/>
      <c r="T611" s="765"/>
      <c r="U611" s="765"/>
      <c r="V611" s="765"/>
      <c r="W611" s="765"/>
      <c r="X611" s="765"/>
      <c r="Y611" s="765"/>
      <c r="Z611" s="765"/>
      <c r="AA611" s="765"/>
      <c r="AB611" s="765"/>
      <c r="AC611" s="765"/>
      <c r="AD611" s="371"/>
      <c r="AE611" s="764" t="s">
        <v>29</v>
      </c>
      <c r="AF611" s="765"/>
      <c r="AG611" s="765"/>
      <c r="AH611" s="765"/>
      <c r="AI611" s="765"/>
      <c r="AJ611" s="766"/>
      <c r="AK611" s="889" t="s">
        <v>39</v>
      </c>
      <c r="AL611" s="890"/>
      <c r="AM611" s="891"/>
      <c r="AN611" s="22"/>
    </row>
    <row r="612" spans="2:42" ht="12" customHeight="1" x14ac:dyDescent="0.25">
      <c r="B612" s="885"/>
      <c r="C612" s="886"/>
      <c r="D612" s="886"/>
      <c r="E612" s="886"/>
      <c r="F612" s="886"/>
      <c r="G612" s="887"/>
      <c r="H612" s="892" t="s">
        <v>736</v>
      </c>
      <c r="I612" s="893"/>
      <c r="J612" s="893"/>
      <c r="K612" s="893"/>
      <c r="L612" s="893"/>
      <c r="M612" s="893"/>
      <c r="N612" s="893"/>
      <c r="O612" s="893"/>
      <c r="P612" s="893"/>
      <c r="Q612" s="893"/>
      <c r="R612" s="893"/>
      <c r="S612" s="893"/>
      <c r="T612" s="893"/>
      <c r="U612" s="893"/>
      <c r="V612" s="893"/>
      <c r="W612" s="893"/>
      <c r="X612" s="893"/>
      <c r="Y612" s="893"/>
      <c r="Z612" s="893"/>
      <c r="AA612" s="893"/>
      <c r="AB612" s="893"/>
      <c r="AC612" s="893"/>
      <c r="AD612" s="376"/>
      <c r="AE612" s="773">
        <v>44260</v>
      </c>
      <c r="AF612" s="774"/>
      <c r="AG612" s="774"/>
      <c r="AH612" s="774"/>
      <c r="AI612" s="774"/>
      <c r="AJ612" s="775"/>
      <c r="AK612" s="896" t="s">
        <v>40</v>
      </c>
      <c r="AL612" s="897"/>
      <c r="AM612" s="898"/>
      <c r="AN612" s="23"/>
    </row>
    <row r="613" spans="2:42" ht="12" customHeight="1" thickBot="1" x14ac:dyDescent="0.3">
      <c r="B613" s="902" t="s">
        <v>28</v>
      </c>
      <c r="C613" s="903"/>
      <c r="D613" s="903"/>
      <c r="E613" s="903"/>
      <c r="F613" s="903"/>
      <c r="G613" s="904"/>
      <c r="H613" s="894"/>
      <c r="I613" s="895"/>
      <c r="J613" s="895"/>
      <c r="K613" s="895"/>
      <c r="L613" s="895"/>
      <c r="M613" s="895"/>
      <c r="N613" s="895"/>
      <c r="O613" s="895"/>
      <c r="P613" s="895"/>
      <c r="Q613" s="895"/>
      <c r="R613" s="895"/>
      <c r="S613" s="895"/>
      <c r="T613" s="895"/>
      <c r="U613" s="895"/>
      <c r="V613" s="895"/>
      <c r="W613" s="895"/>
      <c r="X613" s="895"/>
      <c r="Y613" s="895"/>
      <c r="Z613" s="895"/>
      <c r="AA613" s="895"/>
      <c r="AB613" s="895"/>
      <c r="AC613" s="895"/>
      <c r="AD613" s="377"/>
      <c r="AE613" s="776"/>
      <c r="AF613" s="777"/>
      <c r="AG613" s="777"/>
      <c r="AH613" s="777"/>
      <c r="AI613" s="777"/>
      <c r="AJ613" s="778"/>
      <c r="AK613" s="899"/>
      <c r="AL613" s="900"/>
      <c r="AM613" s="901"/>
      <c r="AN613" s="141"/>
    </row>
    <row r="614" spans="2:42" ht="12" customHeight="1" thickBot="1" x14ac:dyDescent="0.3">
      <c r="B614" s="135"/>
      <c r="C614" s="135"/>
      <c r="D614" s="135"/>
      <c r="E614" s="135"/>
      <c r="F614" s="135"/>
      <c r="G614" s="135"/>
      <c r="H614" s="135"/>
      <c r="I614" s="135"/>
      <c r="J614" s="174"/>
      <c r="K614" s="174"/>
      <c r="L614" s="174"/>
      <c r="M614" s="174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  <c r="AL614" s="135"/>
      <c r="AM614" s="135"/>
      <c r="AN614" s="141"/>
    </row>
    <row r="615" spans="2:42" ht="12" customHeight="1" thickBot="1" x14ac:dyDescent="0.3">
      <c r="B615" s="873" t="s">
        <v>27</v>
      </c>
      <c r="C615" s="874"/>
      <c r="D615" s="874"/>
      <c r="E615" s="875"/>
      <c r="F615" s="848" t="s">
        <v>26</v>
      </c>
      <c r="G615" s="850"/>
      <c r="H615" s="848" t="s">
        <v>44</v>
      </c>
      <c r="I615" s="849"/>
      <c r="J615" s="849"/>
      <c r="K615" s="849"/>
      <c r="L615" s="849"/>
      <c r="M615" s="849"/>
      <c r="N615" s="849"/>
      <c r="O615" s="849"/>
      <c r="P615" s="849"/>
      <c r="Q615" s="849"/>
      <c r="R615" s="849"/>
      <c r="S615" s="850"/>
      <c r="T615" s="848" t="s">
        <v>25</v>
      </c>
      <c r="U615" s="849"/>
      <c r="V615" s="849"/>
      <c r="W615" s="849"/>
      <c r="X615" s="849"/>
      <c r="Y615" s="849"/>
      <c r="Z615" s="849"/>
      <c r="AA615" s="849"/>
      <c r="AB615" s="849"/>
      <c r="AC615" s="849"/>
      <c r="AD615" s="849"/>
      <c r="AE615" s="850"/>
      <c r="AF615" s="879" t="s">
        <v>24</v>
      </c>
      <c r="AG615" s="880"/>
      <c r="AH615" s="881"/>
      <c r="AI615" s="879" t="s">
        <v>24</v>
      </c>
      <c r="AJ615" s="881"/>
      <c r="AK615" s="848" t="s">
        <v>23</v>
      </c>
      <c r="AL615" s="849"/>
      <c r="AM615" s="850"/>
      <c r="AN615" s="141"/>
    </row>
    <row r="616" spans="2:42" ht="12" customHeight="1" thickBot="1" x14ac:dyDescent="0.3">
      <c r="B616" s="1" t="s">
        <v>13</v>
      </c>
      <c r="C616" s="2" t="s">
        <v>22</v>
      </c>
      <c r="D616" s="3" t="s">
        <v>22</v>
      </c>
      <c r="E616" s="2" t="s">
        <v>21</v>
      </c>
      <c r="F616" s="907" t="s">
        <v>20</v>
      </c>
      <c r="G616" s="908"/>
      <c r="H616" s="876"/>
      <c r="I616" s="877"/>
      <c r="J616" s="877"/>
      <c r="K616" s="877"/>
      <c r="L616" s="877"/>
      <c r="M616" s="877"/>
      <c r="N616" s="877"/>
      <c r="O616" s="877"/>
      <c r="P616" s="877"/>
      <c r="Q616" s="877"/>
      <c r="R616" s="877"/>
      <c r="S616" s="878"/>
      <c r="T616" s="876"/>
      <c r="U616" s="877"/>
      <c r="V616" s="877"/>
      <c r="W616" s="877"/>
      <c r="X616" s="877"/>
      <c r="Y616" s="877"/>
      <c r="Z616" s="877"/>
      <c r="AA616" s="877"/>
      <c r="AB616" s="877"/>
      <c r="AC616" s="877"/>
      <c r="AD616" s="877"/>
      <c r="AE616" s="878"/>
      <c r="AF616" s="876" t="s">
        <v>19</v>
      </c>
      <c r="AG616" s="877"/>
      <c r="AH616" s="878"/>
      <c r="AI616" s="876" t="s">
        <v>18</v>
      </c>
      <c r="AJ616" s="878"/>
      <c r="AK616" s="876" t="s">
        <v>17</v>
      </c>
      <c r="AL616" s="877"/>
      <c r="AM616" s="878"/>
      <c r="AN616" s="141"/>
      <c r="AO616" s="846" t="s">
        <v>130</v>
      </c>
      <c r="AP616" s="846" t="s">
        <v>131</v>
      </c>
    </row>
    <row r="617" spans="2:42" ht="12" customHeight="1" thickBot="1" x14ac:dyDescent="0.3">
      <c r="B617" s="4">
        <v>2021</v>
      </c>
      <c r="C617" s="5" t="s">
        <v>16</v>
      </c>
      <c r="D617" s="5" t="s">
        <v>15</v>
      </c>
      <c r="E617" s="30" t="s">
        <v>14</v>
      </c>
      <c r="F617" s="6" t="s">
        <v>14</v>
      </c>
      <c r="G617" s="7" t="s">
        <v>13</v>
      </c>
      <c r="H617" s="868" t="s">
        <v>34</v>
      </c>
      <c r="I617" s="869"/>
      <c r="J617" s="870" t="s">
        <v>43</v>
      </c>
      <c r="K617" s="871"/>
      <c r="L617" s="870" t="s">
        <v>42</v>
      </c>
      <c r="M617" s="871"/>
      <c r="N617" s="872" t="s">
        <v>33</v>
      </c>
      <c r="O617" s="869"/>
      <c r="P617" s="872" t="s">
        <v>12</v>
      </c>
      <c r="Q617" s="869"/>
      <c r="R617" s="872" t="s">
        <v>11</v>
      </c>
      <c r="S617" s="905"/>
      <c r="T617" s="868" t="s">
        <v>35</v>
      </c>
      <c r="U617" s="906"/>
      <c r="V617" s="906"/>
      <c r="W617" s="905"/>
      <c r="X617" s="868" t="s">
        <v>10</v>
      </c>
      <c r="Y617" s="906"/>
      <c r="Z617" s="906"/>
      <c r="AA617" s="905"/>
      <c r="AB617" s="38" t="s">
        <v>885</v>
      </c>
      <c r="AC617" s="37" t="s">
        <v>36</v>
      </c>
      <c r="AD617" s="373" t="s">
        <v>41</v>
      </c>
      <c r="AE617" s="136" t="s">
        <v>9</v>
      </c>
      <c r="AF617" s="8" t="s">
        <v>37</v>
      </c>
      <c r="AG617" s="9" t="s">
        <v>8</v>
      </c>
      <c r="AH617" s="10" t="s">
        <v>7</v>
      </c>
      <c r="AI617" s="6" t="s">
        <v>8</v>
      </c>
      <c r="AJ617" s="7" t="s">
        <v>7</v>
      </c>
      <c r="AK617" s="6" t="s">
        <v>8</v>
      </c>
      <c r="AL617" s="11" t="s">
        <v>7</v>
      </c>
      <c r="AM617" s="7" t="s">
        <v>6</v>
      </c>
      <c r="AN617" s="141"/>
      <c r="AO617" s="847"/>
      <c r="AP617" s="847"/>
    </row>
    <row r="618" spans="2:42" ht="12" customHeight="1" x14ac:dyDescent="0.25">
      <c r="B618" s="25">
        <v>44261</v>
      </c>
      <c r="C618" s="137">
        <v>2.7777777777777779E-3</v>
      </c>
      <c r="D618" s="137">
        <v>0.48958333333333331</v>
      </c>
      <c r="E618" s="43">
        <v>5</v>
      </c>
      <c r="F618" s="43">
        <v>16701</v>
      </c>
      <c r="G618" s="25">
        <v>44261</v>
      </c>
      <c r="H618" s="967" t="s">
        <v>429</v>
      </c>
      <c r="I618" s="968"/>
      <c r="J618" s="969"/>
      <c r="K618" s="970"/>
      <c r="L618" s="969"/>
      <c r="M618" s="970"/>
      <c r="N618" s="967"/>
      <c r="O618" s="968"/>
      <c r="P618" s="971" t="s">
        <v>796</v>
      </c>
      <c r="Q618" s="972"/>
      <c r="R618" s="973" t="s">
        <v>275</v>
      </c>
      <c r="S618" s="974"/>
      <c r="T618" s="979" t="s">
        <v>198</v>
      </c>
      <c r="U618" s="980"/>
      <c r="V618" s="980"/>
      <c r="W618" s="981"/>
      <c r="X618" s="979" t="s">
        <v>198</v>
      </c>
      <c r="Y618" s="980"/>
      <c r="Z618" s="980"/>
      <c r="AA618" s="981"/>
      <c r="AB618" s="34">
        <v>60</v>
      </c>
      <c r="AC618" s="138"/>
      <c r="AD618" s="166">
        <v>34</v>
      </c>
      <c r="AE618" s="41" t="s">
        <v>32</v>
      </c>
      <c r="AF618" s="26"/>
      <c r="AG618" s="160">
        <v>2622</v>
      </c>
      <c r="AH618" s="161">
        <f>+AG618/1000</f>
        <v>2.6219999999999999</v>
      </c>
      <c r="AI618" s="836">
        <v>12700</v>
      </c>
      <c r="AJ618" s="838">
        <f>+AI618/1000</f>
        <v>12.7</v>
      </c>
      <c r="AK618" s="840">
        <f>+AI618-AG619-AG618</f>
        <v>-78</v>
      </c>
      <c r="AL618" s="842">
        <f>+AK618/1000</f>
        <v>-7.8E-2</v>
      </c>
      <c r="AM618" s="844">
        <f>+AK618/SUM(AG618:AG619)</f>
        <v>-6.1042416653623414E-3</v>
      </c>
      <c r="AN618" s="141"/>
      <c r="AO618" s="306">
        <v>74.55</v>
      </c>
      <c r="AP618" s="306">
        <v>3.5</v>
      </c>
    </row>
    <row r="619" spans="2:42" ht="12" customHeight="1" x14ac:dyDescent="0.25">
      <c r="B619" s="25">
        <v>44261</v>
      </c>
      <c r="C619" s="137">
        <v>2.7777777777777779E-3</v>
      </c>
      <c r="D619" s="137">
        <v>0.48958333333333331</v>
      </c>
      <c r="E619" s="43">
        <v>5</v>
      </c>
      <c r="F619" s="43">
        <v>16601</v>
      </c>
      <c r="G619" s="25">
        <v>44261</v>
      </c>
      <c r="H619" s="967" t="s">
        <v>429</v>
      </c>
      <c r="I619" s="968"/>
      <c r="J619" s="969"/>
      <c r="K619" s="970"/>
      <c r="L619" s="969"/>
      <c r="M619" s="970"/>
      <c r="N619" s="967"/>
      <c r="O619" s="968"/>
      <c r="P619" s="971" t="s">
        <v>796</v>
      </c>
      <c r="Q619" s="972"/>
      <c r="R619" s="973" t="s">
        <v>275</v>
      </c>
      <c r="S619" s="974"/>
      <c r="T619" s="864" t="s">
        <v>580</v>
      </c>
      <c r="U619" s="865"/>
      <c r="V619" s="865"/>
      <c r="W619" s="866"/>
      <c r="X619" s="864" t="s">
        <v>580</v>
      </c>
      <c r="Y619" s="865"/>
      <c r="Z619" s="865"/>
      <c r="AA619" s="866"/>
      <c r="AB619" s="34">
        <v>60</v>
      </c>
      <c r="AC619" s="138"/>
      <c r="AD619" s="158">
        <v>34</v>
      </c>
      <c r="AE619" s="35" t="s">
        <v>32</v>
      </c>
      <c r="AF619" s="34"/>
      <c r="AG619" s="139">
        <v>10156</v>
      </c>
      <c r="AH619" s="159">
        <f>+AG619/1000</f>
        <v>10.156000000000001</v>
      </c>
      <c r="AI619" s="837"/>
      <c r="AJ619" s="839"/>
      <c r="AK619" s="841"/>
      <c r="AL619" s="843"/>
      <c r="AM619" s="845"/>
      <c r="AN619" s="20"/>
      <c r="AO619" s="306">
        <v>74.55</v>
      </c>
      <c r="AP619" s="306">
        <v>3.5</v>
      </c>
    </row>
    <row r="620" spans="2:42" ht="12" customHeight="1" x14ac:dyDescent="0.25">
      <c r="B620" s="25">
        <v>44261</v>
      </c>
      <c r="C620" s="137">
        <v>9.0972222222222218E-2</v>
      </c>
      <c r="D620" s="137">
        <v>0.15902777777777777</v>
      </c>
      <c r="E620" s="43">
        <v>5</v>
      </c>
      <c r="F620" s="43">
        <v>774</v>
      </c>
      <c r="G620" s="25">
        <v>44261</v>
      </c>
      <c r="H620" s="967" t="s">
        <v>199</v>
      </c>
      <c r="I620" s="968"/>
      <c r="J620" s="969"/>
      <c r="K620" s="970"/>
      <c r="L620" s="969"/>
      <c r="M620" s="970"/>
      <c r="N620" s="967"/>
      <c r="O620" s="968"/>
      <c r="P620" s="971" t="s">
        <v>1015</v>
      </c>
      <c r="Q620" s="972"/>
      <c r="R620" s="973" t="s">
        <v>1270</v>
      </c>
      <c r="S620" s="985"/>
      <c r="T620" s="982" t="s">
        <v>965</v>
      </c>
      <c r="U620" s="983"/>
      <c r="V620" s="983"/>
      <c r="W620" s="984"/>
      <c r="X620" s="982" t="s">
        <v>965</v>
      </c>
      <c r="Y620" s="983"/>
      <c r="Z620" s="983"/>
      <c r="AA620" s="984"/>
      <c r="AB620" s="34">
        <v>61</v>
      </c>
      <c r="AC620" s="138"/>
      <c r="AD620" s="158">
        <v>33</v>
      </c>
      <c r="AE620" s="35" t="s">
        <v>32</v>
      </c>
      <c r="AF620" s="34"/>
      <c r="AG620" s="139">
        <v>11176</v>
      </c>
      <c r="AH620" s="140">
        <f>+AG620/1000</f>
        <v>11.176</v>
      </c>
      <c r="AI620" s="152">
        <v>11180</v>
      </c>
      <c r="AJ620" s="142">
        <f>+AI620/1000</f>
        <v>11.18</v>
      </c>
      <c r="AK620" s="143">
        <f>+AI620-AG620</f>
        <v>4</v>
      </c>
      <c r="AL620" s="144">
        <f>+AK620/1000</f>
        <v>4.0000000000000001E-3</v>
      </c>
      <c r="AM620" s="145">
        <f>+AK620/AG620</f>
        <v>3.5790980672870435E-4</v>
      </c>
      <c r="AN620" s="21"/>
      <c r="AO620" s="306">
        <v>75.040000000000006</v>
      </c>
      <c r="AP620" s="306">
        <v>4.2</v>
      </c>
    </row>
    <row r="621" spans="2:42" ht="12" customHeight="1" thickBot="1" x14ac:dyDescent="0.3">
      <c r="B621" s="24"/>
      <c r="C621" s="146"/>
      <c r="D621" s="146"/>
      <c r="E621" s="27"/>
      <c r="F621" s="36"/>
      <c r="G621" s="31"/>
      <c r="H621" s="909"/>
      <c r="I621" s="910"/>
      <c r="J621" s="911"/>
      <c r="K621" s="912"/>
      <c r="L621" s="911"/>
      <c r="M621" s="912"/>
      <c r="N621" s="913"/>
      <c r="O621" s="910"/>
      <c r="P621" s="913"/>
      <c r="Q621" s="910"/>
      <c r="R621" s="914"/>
      <c r="S621" s="915"/>
      <c r="T621" s="916"/>
      <c r="U621" s="917"/>
      <c r="V621" s="917"/>
      <c r="W621" s="915"/>
      <c r="X621" s="29"/>
      <c r="Y621" s="147"/>
      <c r="Z621" s="147"/>
      <c r="AA621" s="28"/>
      <c r="AB621" s="36"/>
      <c r="AC621" s="148"/>
      <c r="AD621" s="147"/>
      <c r="AE621" s="28"/>
      <c r="AF621" s="29"/>
      <c r="AG621" s="149"/>
      <c r="AH621" s="153"/>
      <c r="AI621" s="150"/>
      <c r="AJ621" s="154"/>
      <c r="AK621" s="155"/>
      <c r="AL621" s="156"/>
      <c r="AM621" s="157"/>
    </row>
    <row r="622" spans="2:42" ht="12" customHeight="1" x14ac:dyDescent="0.25">
      <c r="B622" s="151"/>
      <c r="C622" s="151"/>
      <c r="D622" s="151"/>
      <c r="E622" s="151"/>
      <c r="F622" s="151"/>
      <c r="G622" s="151"/>
      <c r="H622" s="151"/>
      <c r="I622" s="151"/>
      <c r="J622" s="174"/>
      <c r="K622" s="174"/>
      <c r="L622" s="174"/>
      <c r="M622" s="174"/>
      <c r="N622" s="151"/>
      <c r="O622" s="151"/>
      <c r="P622" s="135"/>
      <c r="Q622" s="135"/>
      <c r="R622" s="918" t="s">
        <v>5</v>
      </c>
      <c r="S622" s="919"/>
      <c r="T622" s="919"/>
      <c r="U622" s="919"/>
      <c r="V622" s="919"/>
      <c r="W622" s="919"/>
      <c r="X622" s="919"/>
      <c r="Y622" s="919"/>
      <c r="Z622" s="919"/>
      <c r="AA622" s="919"/>
      <c r="AB622" s="919"/>
      <c r="AC622" s="919"/>
      <c r="AD622" s="919"/>
      <c r="AE622" s="919"/>
      <c r="AF622" s="374"/>
      <c r="AG622" s="932" t="s">
        <v>4</v>
      </c>
      <c r="AH622" s="933"/>
      <c r="AI622" s="932" t="s">
        <v>3</v>
      </c>
      <c r="AJ622" s="933"/>
      <c r="AK622" s="932" t="s">
        <v>2</v>
      </c>
      <c r="AL622" s="934"/>
      <c r="AM622" s="935"/>
    </row>
    <row r="623" spans="2:42" x14ac:dyDescent="0.25">
      <c r="B623" s="151"/>
      <c r="C623" s="151"/>
      <c r="D623" s="151"/>
      <c r="E623" s="151"/>
      <c r="F623" s="151"/>
      <c r="G623" s="151"/>
      <c r="H623" s="151"/>
      <c r="I623" s="151"/>
      <c r="J623" s="174"/>
      <c r="K623" s="174"/>
      <c r="L623" s="174"/>
      <c r="M623" s="174"/>
      <c r="N623" s="151"/>
      <c r="O623" s="151"/>
      <c r="P623" s="135"/>
      <c r="Q623" s="135"/>
      <c r="R623" s="930"/>
      <c r="S623" s="931"/>
      <c r="T623" s="931"/>
      <c r="U623" s="931"/>
      <c r="V623" s="931"/>
      <c r="W623" s="931"/>
      <c r="X623" s="931"/>
      <c r="Y623" s="931"/>
      <c r="Z623" s="931"/>
      <c r="AA623" s="931"/>
      <c r="AB623" s="931"/>
      <c r="AC623" s="931"/>
      <c r="AD623" s="931"/>
      <c r="AE623" s="931"/>
      <c r="AF623" s="374"/>
      <c r="AG623" s="936" t="s">
        <v>1</v>
      </c>
      <c r="AH623" s="938">
        <f>+SUM(AH618:AH621)</f>
        <v>23.954000000000001</v>
      </c>
      <c r="AI623" s="936" t="s">
        <v>1</v>
      </c>
      <c r="AJ623" s="938">
        <f>+SUM(AJ618:AJ621)</f>
        <v>23.88</v>
      </c>
      <c r="AK623" s="936" t="s">
        <v>1</v>
      </c>
      <c r="AL623" s="940">
        <f>+AJ623-AH623</f>
        <v>-7.400000000000162E-2</v>
      </c>
      <c r="AM623" s="851">
        <f>+AL623/AH623</f>
        <v>-3.0892544042749278E-3</v>
      </c>
    </row>
    <row r="624" spans="2:42" ht="17.25" thickBot="1" x14ac:dyDescent="0.3">
      <c r="B624" s="151"/>
      <c r="C624" s="151"/>
      <c r="D624" s="151"/>
      <c r="E624" s="151"/>
      <c r="F624" s="151"/>
      <c r="G624" s="151"/>
      <c r="H624" s="151"/>
      <c r="I624" s="151"/>
      <c r="J624" s="174"/>
      <c r="K624" s="174"/>
      <c r="L624" s="174"/>
      <c r="M624" s="174"/>
      <c r="N624" s="151"/>
      <c r="O624" s="151"/>
      <c r="P624" s="135"/>
      <c r="Q624" s="135"/>
      <c r="R624" s="921"/>
      <c r="S624" s="922"/>
      <c r="T624" s="922"/>
      <c r="U624" s="922"/>
      <c r="V624" s="922"/>
      <c r="W624" s="922"/>
      <c r="X624" s="922"/>
      <c r="Y624" s="922"/>
      <c r="Z624" s="922"/>
      <c r="AA624" s="922"/>
      <c r="AB624" s="922"/>
      <c r="AC624" s="922"/>
      <c r="AD624" s="922"/>
      <c r="AE624" s="922"/>
      <c r="AF624" s="375"/>
      <c r="AG624" s="937"/>
      <c r="AH624" s="939"/>
      <c r="AI624" s="937"/>
      <c r="AJ624" s="939"/>
      <c r="AK624" s="937"/>
      <c r="AL624" s="941"/>
      <c r="AM624" s="852"/>
    </row>
    <row r="625" spans="2:42" ht="17.25" thickBot="1" x14ac:dyDescent="0.3"/>
    <row r="626" spans="2:42" x14ac:dyDescent="0.25">
      <c r="R626" s="918" t="s">
        <v>0</v>
      </c>
      <c r="S626" s="919"/>
      <c r="T626" s="919"/>
      <c r="U626" s="919"/>
      <c r="V626" s="919"/>
      <c r="W626" s="919"/>
      <c r="X626" s="919"/>
      <c r="Y626" s="919"/>
      <c r="Z626" s="919"/>
      <c r="AA626" s="919"/>
      <c r="AB626" s="919"/>
      <c r="AC626" s="919"/>
      <c r="AD626" s="919"/>
      <c r="AE626" s="920"/>
      <c r="AF626" s="18"/>
      <c r="AG626" s="924">
        <f>+AH623+AG608</f>
        <v>509.09000000000003</v>
      </c>
      <c r="AH626" s="925"/>
      <c r="AI626" s="924">
        <f>+AJ623+AI608</f>
        <v>508.41999999999996</v>
      </c>
      <c r="AJ626" s="925"/>
      <c r="AK626" s="928">
        <f>+AI626-AG626</f>
        <v>-0.67000000000007276</v>
      </c>
      <c r="AL626" s="925"/>
      <c r="AM626" s="945">
        <f>+AK626/AG626</f>
        <v>-1.3160737787033191E-3</v>
      </c>
    </row>
    <row r="627" spans="2:42" ht="17.25" thickBot="1" x14ac:dyDescent="0.3">
      <c r="R627" s="921"/>
      <c r="S627" s="922"/>
      <c r="T627" s="922"/>
      <c r="U627" s="922"/>
      <c r="V627" s="922"/>
      <c r="W627" s="922"/>
      <c r="X627" s="922"/>
      <c r="Y627" s="922"/>
      <c r="Z627" s="922"/>
      <c r="AA627" s="922"/>
      <c r="AB627" s="922"/>
      <c r="AC627" s="922"/>
      <c r="AD627" s="922"/>
      <c r="AE627" s="923"/>
      <c r="AF627" s="19"/>
      <c r="AG627" s="926"/>
      <c r="AH627" s="927"/>
      <c r="AI627" s="926"/>
      <c r="AJ627" s="927"/>
      <c r="AK627" s="929"/>
      <c r="AL627" s="927"/>
      <c r="AM627" s="946"/>
    </row>
    <row r="628" spans="2:42" ht="17.25" thickBot="1" x14ac:dyDescent="0.3"/>
    <row r="629" spans="2:42" ht="12" customHeight="1" x14ac:dyDescent="0.25">
      <c r="B629" s="882" t="s">
        <v>31</v>
      </c>
      <c r="C629" s="883"/>
      <c r="D629" s="883"/>
      <c r="E629" s="883"/>
      <c r="F629" s="883"/>
      <c r="G629" s="884"/>
      <c r="H629" s="888" t="s">
        <v>30</v>
      </c>
      <c r="I629" s="765"/>
      <c r="J629" s="765"/>
      <c r="K629" s="765"/>
      <c r="L629" s="765"/>
      <c r="M629" s="765"/>
      <c r="N629" s="765"/>
      <c r="O629" s="765"/>
      <c r="P629" s="765"/>
      <c r="Q629" s="765"/>
      <c r="R629" s="765"/>
      <c r="S629" s="765"/>
      <c r="T629" s="765"/>
      <c r="U629" s="765"/>
      <c r="V629" s="765"/>
      <c r="W629" s="765"/>
      <c r="X629" s="765"/>
      <c r="Y629" s="765"/>
      <c r="Z629" s="765"/>
      <c r="AA629" s="765"/>
      <c r="AB629" s="765"/>
      <c r="AC629" s="765"/>
      <c r="AD629" s="371"/>
      <c r="AE629" s="764" t="s">
        <v>29</v>
      </c>
      <c r="AF629" s="765"/>
      <c r="AG629" s="765"/>
      <c r="AH629" s="765"/>
      <c r="AI629" s="765"/>
      <c r="AJ629" s="766"/>
      <c r="AK629" s="889" t="s">
        <v>39</v>
      </c>
      <c r="AL629" s="890"/>
      <c r="AM629" s="891"/>
      <c r="AN629" s="22"/>
    </row>
    <row r="630" spans="2:42" ht="12" customHeight="1" x14ac:dyDescent="0.25">
      <c r="B630" s="885"/>
      <c r="C630" s="886"/>
      <c r="D630" s="886"/>
      <c r="E630" s="886"/>
      <c r="F630" s="886"/>
      <c r="G630" s="887"/>
      <c r="H630" s="892" t="s">
        <v>736</v>
      </c>
      <c r="I630" s="893"/>
      <c r="J630" s="893"/>
      <c r="K630" s="893"/>
      <c r="L630" s="893"/>
      <c r="M630" s="893"/>
      <c r="N630" s="893"/>
      <c r="O630" s="893"/>
      <c r="P630" s="893"/>
      <c r="Q630" s="893"/>
      <c r="R630" s="893"/>
      <c r="S630" s="893"/>
      <c r="T630" s="893"/>
      <c r="U630" s="893"/>
      <c r="V630" s="893"/>
      <c r="W630" s="893"/>
      <c r="X630" s="893"/>
      <c r="Y630" s="893"/>
      <c r="Z630" s="893"/>
      <c r="AA630" s="893"/>
      <c r="AB630" s="893"/>
      <c r="AC630" s="893"/>
      <c r="AD630" s="376"/>
      <c r="AE630" s="773">
        <v>44264</v>
      </c>
      <c r="AF630" s="774"/>
      <c r="AG630" s="774"/>
      <c r="AH630" s="774"/>
      <c r="AI630" s="774"/>
      <c r="AJ630" s="775"/>
      <c r="AK630" s="896" t="s">
        <v>40</v>
      </c>
      <c r="AL630" s="897"/>
      <c r="AM630" s="898"/>
      <c r="AN630" s="23"/>
    </row>
    <row r="631" spans="2:42" ht="12" customHeight="1" thickBot="1" x14ac:dyDescent="0.3">
      <c r="B631" s="902" t="s">
        <v>28</v>
      </c>
      <c r="C631" s="903"/>
      <c r="D631" s="903"/>
      <c r="E631" s="903"/>
      <c r="F631" s="903"/>
      <c r="G631" s="904"/>
      <c r="H631" s="894"/>
      <c r="I631" s="895"/>
      <c r="J631" s="895"/>
      <c r="K631" s="895"/>
      <c r="L631" s="895"/>
      <c r="M631" s="895"/>
      <c r="N631" s="895"/>
      <c r="O631" s="895"/>
      <c r="P631" s="895"/>
      <c r="Q631" s="895"/>
      <c r="R631" s="895"/>
      <c r="S631" s="895"/>
      <c r="T631" s="895"/>
      <c r="U631" s="895"/>
      <c r="V631" s="895"/>
      <c r="W631" s="895"/>
      <c r="X631" s="895"/>
      <c r="Y631" s="895"/>
      <c r="Z631" s="895"/>
      <c r="AA631" s="895"/>
      <c r="AB631" s="895"/>
      <c r="AC631" s="895"/>
      <c r="AD631" s="377"/>
      <c r="AE631" s="776"/>
      <c r="AF631" s="777"/>
      <c r="AG631" s="777"/>
      <c r="AH631" s="777"/>
      <c r="AI631" s="777"/>
      <c r="AJ631" s="778"/>
      <c r="AK631" s="899"/>
      <c r="AL631" s="900"/>
      <c r="AM631" s="901"/>
      <c r="AN631" s="141"/>
    </row>
    <row r="632" spans="2:42" ht="12" customHeight="1" thickBot="1" x14ac:dyDescent="0.3">
      <c r="B632" s="135"/>
      <c r="C632" s="135"/>
      <c r="D632" s="135"/>
      <c r="E632" s="135"/>
      <c r="F632" s="135"/>
      <c r="G632" s="135"/>
      <c r="H632" s="135"/>
      <c r="I632" s="135"/>
      <c r="J632" s="174"/>
      <c r="K632" s="174"/>
      <c r="L632" s="174"/>
      <c r="M632" s="174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5"/>
      <c r="AL632" s="135"/>
      <c r="AM632" s="135"/>
      <c r="AN632" s="141"/>
    </row>
    <row r="633" spans="2:42" ht="12" customHeight="1" thickBot="1" x14ac:dyDescent="0.3">
      <c r="B633" s="873" t="s">
        <v>27</v>
      </c>
      <c r="C633" s="874"/>
      <c r="D633" s="874"/>
      <c r="E633" s="875"/>
      <c r="F633" s="848" t="s">
        <v>26</v>
      </c>
      <c r="G633" s="850"/>
      <c r="H633" s="848" t="s">
        <v>44</v>
      </c>
      <c r="I633" s="849"/>
      <c r="J633" s="849"/>
      <c r="K633" s="849"/>
      <c r="L633" s="849"/>
      <c r="M633" s="849"/>
      <c r="N633" s="849"/>
      <c r="O633" s="849"/>
      <c r="P633" s="849"/>
      <c r="Q633" s="849"/>
      <c r="R633" s="849"/>
      <c r="S633" s="850"/>
      <c r="T633" s="848" t="s">
        <v>25</v>
      </c>
      <c r="U633" s="849"/>
      <c r="V633" s="849"/>
      <c r="W633" s="849"/>
      <c r="X633" s="849"/>
      <c r="Y633" s="849"/>
      <c r="Z633" s="849"/>
      <c r="AA633" s="849"/>
      <c r="AB633" s="849"/>
      <c r="AC633" s="849"/>
      <c r="AD633" s="849"/>
      <c r="AE633" s="850"/>
      <c r="AF633" s="879" t="s">
        <v>24</v>
      </c>
      <c r="AG633" s="880"/>
      <c r="AH633" s="881"/>
      <c r="AI633" s="879" t="s">
        <v>24</v>
      </c>
      <c r="AJ633" s="881"/>
      <c r="AK633" s="848" t="s">
        <v>23</v>
      </c>
      <c r="AL633" s="849"/>
      <c r="AM633" s="850"/>
      <c r="AN633" s="141"/>
    </row>
    <row r="634" spans="2:42" ht="12" customHeight="1" thickBot="1" x14ac:dyDescent="0.3">
      <c r="B634" s="1" t="s">
        <v>13</v>
      </c>
      <c r="C634" s="2" t="s">
        <v>22</v>
      </c>
      <c r="D634" s="3" t="s">
        <v>22</v>
      </c>
      <c r="E634" s="2" t="s">
        <v>21</v>
      </c>
      <c r="F634" s="907" t="s">
        <v>20</v>
      </c>
      <c r="G634" s="908"/>
      <c r="H634" s="876"/>
      <c r="I634" s="877"/>
      <c r="J634" s="877"/>
      <c r="K634" s="877"/>
      <c r="L634" s="877"/>
      <c r="M634" s="877"/>
      <c r="N634" s="877"/>
      <c r="O634" s="877"/>
      <c r="P634" s="877"/>
      <c r="Q634" s="877"/>
      <c r="R634" s="877"/>
      <c r="S634" s="878"/>
      <c r="T634" s="876"/>
      <c r="U634" s="877"/>
      <c r="V634" s="877"/>
      <c r="W634" s="877"/>
      <c r="X634" s="877"/>
      <c r="Y634" s="877"/>
      <c r="Z634" s="877"/>
      <c r="AA634" s="877"/>
      <c r="AB634" s="877"/>
      <c r="AC634" s="877"/>
      <c r="AD634" s="877"/>
      <c r="AE634" s="878"/>
      <c r="AF634" s="876" t="s">
        <v>19</v>
      </c>
      <c r="AG634" s="877"/>
      <c r="AH634" s="878"/>
      <c r="AI634" s="876" t="s">
        <v>18</v>
      </c>
      <c r="AJ634" s="878"/>
      <c r="AK634" s="876" t="s">
        <v>17</v>
      </c>
      <c r="AL634" s="877"/>
      <c r="AM634" s="878"/>
      <c r="AN634" s="141"/>
      <c r="AO634" s="846" t="s">
        <v>130</v>
      </c>
      <c r="AP634" s="846" t="s">
        <v>131</v>
      </c>
    </row>
    <row r="635" spans="2:42" ht="12" customHeight="1" thickBot="1" x14ac:dyDescent="0.3">
      <c r="B635" s="4">
        <v>2021</v>
      </c>
      <c r="C635" s="5" t="s">
        <v>16</v>
      </c>
      <c r="D635" s="5" t="s">
        <v>15</v>
      </c>
      <c r="E635" s="30" t="s">
        <v>14</v>
      </c>
      <c r="F635" s="6" t="s">
        <v>14</v>
      </c>
      <c r="G635" s="7" t="s">
        <v>13</v>
      </c>
      <c r="H635" s="868" t="s">
        <v>34</v>
      </c>
      <c r="I635" s="869"/>
      <c r="J635" s="870" t="s">
        <v>43</v>
      </c>
      <c r="K635" s="871"/>
      <c r="L635" s="870" t="s">
        <v>42</v>
      </c>
      <c r="M635" s="871"/>
      <c r="N635" s="872" t="s">
        <v>33</v>
      </c>
      <c r="O635" s="869"/>
      <c r="P635" s="872" t="s">
        <v>12</v>
      </c>
      <c r="Q635" s="869"/>
      <c r="R635" s="872" t="s">
        <v>11</v>
      </c>
      <c r="S635" s="905"/>
      <c r="T635" s="868" t="s">
        <v>35</v>
      </c>
      <c r="U635" s="906"/>
      <c r="V635" s="906"/>
      <c r="W635" s="905"/>
      <c r="X635" s="868" t="s">
        <v>10</v>
      </c>
      <c r="Y635" s="906"/>
      <c r="Z635" s="906"/>
      <c r="AA635" s="905"/>
      <c r="AB635" s="38" t="s">
        <v>885</v>
      </c>
      <c r="AC635" s="37" t="s">
        <v>36</v>
      </c>
      <c r="AD635" s="373" t="s">
        <v>41</v>
      </c>
      <c r="AE635" s="136" t="s">
        <v>9</v>
      </c>
      <c r="AF635" s="8" t="s">
        <v>37</v>
      </c>
      <c r="AG635" s="9" t="s">
        <v>8</v>
      </c>
      <c r="AH635" s="10" t="s">
        <v>7</v>
      </c>
      <c r="AI635" s="6" t="s">
        <v>8</v>
      </c>
      <c r="AJ635" s="7" t="s">
        <v>7</v>
      </c>
      <c r="AK635" s="6" t="s">
        <v>8</v>
      </c>
      <c r="AL635" s="11" t="s">
        <v>7</v>
      </c>
      <c r="AM635" s="7" t="s">
        <v>6</v>
      </c>
      <c r="AN635" s="141"/>
      <c r="AO635" s="847"/>
      <c r="AP635" s="847"/>
    </row>
    <row r="636" spans="2:42" ht="12" customHeight="1" x14ac:dyDescent="0.25">
      <c r="B636" s="25">
        <v>44265</v>
      </c>
      <c r="C636" s="137">
        <v>3.4722222222222224E-2</v>
      </c>
      <c r="D636" s="137">
        <v>0.13819444444444443</v>
      </c>
      <c r="E636" s="43">
        <v>5</v>
      </c>
      <c r="F636" s="43">
        <v>19301</v>
      </c>
      <c r="G636" s="25">
        <v>44264</v>
      </c>
      <c r="H636" s="967" t="s">
        <v>429</v>
      </c>
      <c r="I636" s="968"/>
      <c r="J636" s="969"/>
      <c r="K636" s="970"/>
      <c r="L636" s="969"/>
      <c r="M636" s="970"/>
      <c r="N636" s="967"/>
      <c r="O636" s="968"/>
      <c r="P636" s="971" t="s">
        <v>796</v>
      </c>
      <c r="Q636" s="972"/>
      <c r="R636" s="973" t="s">
        <v>275</v>
      </c>
      <c r="S636" s="974"/>
      <c r="T636" s="979" t="s">
        <v>198</v>
      </c>
      <c r="U636" s="980"/>
      <c r="V636" s="980"/>
      <c r="W636" s="981"/>
      <c r="X636" s="979" t="s">
        <v>198</v>
      </c>
      <c r="Y636" s="980"/>
      <c r="Z636" s="980"/>
      <c r="AA636" s="981"/>
      <c r="AB636" s="34">
        <v>62</v>
      </c>
      <c r="AC636" s="138"/>
      <c r="AD636" s="158">
        <v>36</v>
      </c>
      <c r="AE636" s="35" t="s">
        <v>32</v>
      </c>
      <c r="AF636" s="26"/>
      <c r="AG636" s="160">
        <v>2564</v>
      </c>
      <c r="AH636" s="161">
        <f>+AG636/1000</f>
        <v>2.5640000000000001</v>
      </c>
      <c r="AI636" s="836">
        <v>12870</v>
      </c>
      <c r="AJ636" s="838">
        <f>+AI636/1000</f>
        <v>12.87</v>
      </c>
      <c r="AK636" s="840">
        <f>+AI636-AG637-AG636</f>
        <v>-58</v>
      </c>
      <c r="AL636" s="842">
        <f>+AK636/1000</f>
        <v>-5.8000000000000003E-2</v>
      </c>
      <c r="AM636" s="844">
        <f>+AK636/SUM(AG636:AG637)</f>
        <v>-4.486386138613861E-3</v>
      </c>
      <c r="AN636" s="141"/>
      <c r="AO636" s="306">
        <v>75.53</v>
      </c>
      <c r="AP636" s="306">
        <v>3.8</v>
      </c>
    </row>
    <row r="637" spans="2:42" ht="12" customHeight="1" x14ac:dyDescent="0.25">
      <c r="B637" s="25">
        <v>44265</v>
      </c>
      <c r="C637" s="137">
        <v>3.4722222222222224E-2</v>
      </c>
      <c r="D637" s="137">
        <v>0.13819444444444443</v>
      </c>
      <c r="E637" s="43">
        <v>5</v>
      </c>
      <c r="F637" s="43">
        <v>19201</v>
      </c>
      <c r="G637" s="25">
        <v>44264</v>
      </c>
      <c r="H637" s="967" t="s">
        <v>429</v>
      </c>
      <c r="I637" s="968"/>
      <c r="J637" s="969"/>
      <c r="K637" s="970"/>
      <c r="L637" s="969"/>
      <c r="M637" s="970"/>
      <c r="N637" s="967"/>
      <c r="O637" s="968"/>
      <c r="P637" s="971" t="s">
        <v>796</v>
      </c>
      <c r="Q637" s="972"/>
      <c r="R637" s="973" t="s">
        <v>275</v>
      </c>
      <c r="S637" s="974"/>
      <c r="T637" s="864" t="s">
        <v>580</v>
      </c>
      <c r="U637" s="865"/>
      <c r="V637" s="865"/>
      <c r="W637" s="866"/>
      <c r="X637" s="864" t="s">
        <v>580</v>
      </c>
      <c r="Y637" s="865"/>
      <c r="Z637" s="865"/>
      <c r="AA637" s="866"/>
      <c r="AB637" s="34">
        <v>62</v>
      </c>
      <c r="AC637" s="138"/>
      <c r="AD637" s="158">
        <v>36</v>
      </c>
      <c r="AE637" s="35" t="s">
        <v>32</v>
      </c>
      <c r="AF637" s="34"/>
      <c r="AG637" s="139">
        <v>10364</v>
      </c>
      <c r="AH637" s="159">
        <f>+AG637/1000</f>
        <v>10.364000000000001</v>
      </c>
      <c r="AI637" s="837"/>
      <c r="AJ637" s="839"/>
      <c r="AK637" s="841"/>
      <c r="AL637" s="843"/>
      <c r="AM637" s="845"/>
      <c r="AN637" s="20"/>
      <c r="AO637" s="306">
        <v>75.53</v>
      </c>
      <c r="AP637" s="306">
        <v>3.8</v>
      </c>
    </row>
    <row r="638" spans="2:42" ht="12" customHeight="1" thickBot="1" x14ac:dyDescent="0.3">
      <c r="B638" s="24"/>
      <c r="C638" s="146"/>
      <c r="D638" s="146"/>
      <c r="E638" s="27"/>
      <c r="F638" s="36"/>
      <c r="G638" s="31"/>
      <c r="H638" s="909"/>
      <c r="I638" s="910"/>
      <c r="J638" s="911"/>
      <c r="K638" s="912"/>
      <c r="L638" s="911"/>
      <c r="M638" s="912"/>
      <c r="N638" s="913"/>
      <c r="O638" s="910"/>
      <c r="P638" s="913"/>
      <c r="Q638" s="910"/>
      <c r="R638" s="914"/>
      <c r="S638" s="915"/>
      <c r="T638" s="916"/>
      <c r="U638" s="917"/>
      <c r="V638" s="917"/>
      <c r="W638" s="915"/>
      <c r="X638" s="29"/>
      <c r="Y638" s="147"/>
      <c r="Z638" s="147"/>
      <c r="AA638" s="28"/>
      <c r="AB638" s="36"/>
      <c r="AC638" s="148"/>
      <c r="AD638" s="147"/>
      <c r="AE638" s="28"/>
      <c r="AF638" s="29"/>
      <c r="AG638" s="149"/>
      <c r="AH638" s="153"/>
      <c r="AI638" s="150"/>
      <c r="AJ638" s="154"/>
      <c r="AK638" s="155"/>
      <c r="AL638" s="156"/>
      <c r="AM638" s="157"/>
    </row>
    <row r="639" spans="2:42" ht="12" customHeight="1" x14ac:dyDescent="0.25">
      <c r="B639" s="151"/>
      <c r="C639" s="151"/>
      <c r="D639" s="151"/>
      <c r="E639" s="151"/>
      <c r="F639" s="151"/>
      <c r="G639" s="151"/>
      <c r="H639" s="151"/>
      <c r="I639" s="151"/>
      <c r="J639" s="174"/>
      <c r="K639" s="174"/>
      <c r="L639" s="174"/>
      <c r="M639" s="174"/>
      <c r="N639" s="151"/>
      <c r="O639" s="151"/>
      <c r="P639" s="135"/>
      <c r="Q639" s="135"/>
      <c r="R639" s="918" t="s">
        <v>5</v>
      </c>
      <c r="S639" s="919"/>
      <c r="T639" s="919"/>
      <c r="U639" s="919"/>
      <c r="V639" s="919"/>
      <c r="W639" s="919"/>
      <c r="X639" s="919"/>
      <c r="Y639" s="919"/>
      <c r="Z639" s="919"/>
      <c r="AA639" s="919"/>
      <c r="AB639" s="919"/>
      <c r="AC639" s="919"/>
      <c r="AD639" s="919"/>
      <c r="AE639" s="919"/>
      <c r="AF639" s="374"/>
      <c r="AG639" s="932" t="s">
        <v>4</v>
      </c>
      <c r="AH639" s="933"/>
      <c r="AI639" s="932" t="s">
        <v>3</v>
      </c>
      <c r="AJ639" s="933"/>
      <c r="AK639" s="932" t="s">
        <v>2</v>
      </c>
      <c r="AL639" s="934"/>
      <c r="AM639" s="935"/>
    </row>
    <row r="640" spans="2:42" x14ac:dyDescent="0.25">
      <c r="B640" s="151"/>
      <c r="C640" s="151"/>
      <c r="D640" s="151"/>
      <c r="E640" s="151"/>
      <c r="F640" s="151"/>
      <c r="G640" s="151"/>
      <c r="H640" s="151"/>
      <c r="I640" s="151"/>
      <c r="J640" s="174"/>
      <c r="K640" s="174"/>
      <c r="L640" s="174"/>
      <c r="M640" s="174"/>
      <c r="N640" s="151"/>
      <c r="O640" s="151"/>
      <c r="P640" s="135"/>
      <c r="Q640" s="135"/>
      <c r="R640" s="930"/>
      <c r="S640" s="931"/>
      <c r="T640" s="931"/>
      <c r="U640" s="931"/>
      <c r="V640" s="931"/>
      <c r="W640" s="931"/>
      <c r="X640" s="931"/>
      <c r="Y640" s="931"/>
      <c r="Z640" s="931"/>
      <c r="AA640" s="931"/>
      <c r="AB640" s="931"/>
      <c r="AC640" s="931"/>
      <c r="AD640" s="931"/>
      <c r="AE640" s="931"/>
      <c r="AF640" s="374"/>
      <c r="AG640" s="936" t="s">
        <v>1</v>
      </c>
      <c r="AH640" s="938">
        <f>+SUM(AH636:AH638)</f>
        <v>12.928000000000001</v>
      </c>
      <c r="AI640" s="936" t="s">
        <v>1</v>
      </c>
      <c r="AJ640" s="938">
        <f>+SUM(AJ636:AJ638)</f>
        <v>12.87</v>
      </c>
      <c r="AK640" s="936" t="s">
        <v>1</v>
      </c>
      <c r="AL640" s="940">
        <f>+AJ640-AH640</f>
        <v>-5.8000000000001606E-2</v>
      </c>
      <c r="AM640" s="851">
        <f>+AL640/AH640</f>
        <v>-4.4863861386139851E-3</v>
      </c>
    </row>
    <row r="641" spans="2:42" ht="17.25" thickBot="1" x14ac:dyDescent="0.3">
      <c r="B641" s="151"/>
      <c r="C641" s="151"/>
      <c r="D641" s="151"/>
      <c r="E641" s="151"/>
      <c r="F641" s="151"/>
      <c r="G641" s="151"/>
      <c r="H641" s="151"/>
      <c r="I641" s="151"/>
      <c r="J641" s="174"/>
      <c r="K641" s="174"/>
      <c r="L641" s="174"/>
      <c r="M641" s="174"/>
      <c r="N641" s="151"/>
      <c r="O641" s="151"/>
      <c r="P641" s="135"/>
      <c r="Q641" s="135"/>
      <c r="R641" s="921"/>
      <c r="S641" s="922"/>
      <c r="T641" s="922"/>
      <c r="U641" s="922"/>
      <c r="V641" s="922"/>
      <c r="W641" s="922"/>
      <c r="X641" s="922"/>
      <c r="Y641" s="922"/>
      <c r="Z641" s="922"/>
      <c r="AA641" s="922"/>
      <c r="AB641" s="922"/>
      <c r="AC641" s="922"/>
      <c r="AD641" s="922"/>
      <c r="AE641" s="922"/>
      <c r="AF641" s="375"/>
      <c r="AG641" s="937"/>
      <c r="AH641" s="939"/>
      <c r="AI641" s="937"/>
      <c r="AJ641" s="939"/>
      <c r="AK641" s="937"/>
      <c r="AL641" s="941"/>
      <c r="AM641" s="852"/>
    </row>
    <row r="642" spans="2:42" ht="17.25" thickBot="1" x14ac:dyDescent="0.3"/>
    <row r="643" spans="2:42" x14ac:dyDescent="0.25">
      <c r="R643" s="918" t="s">
        <v>0</v>
      </c>
      <c r="S643" s="919"/>
      <c r="T643" s="919"/>
      <c r="U643" s="919"/>
      <c r="V643" s="919"/>
      <c r="W643" s="919"/>
      <c r="X643" s="919"/>
      <c r="Y643" s="919"/>
      <c r="Z643" s="919"/>
      <c r="AA643" s="919"/>
      <c r="AB643" s="919"/>
      <c r="AC643" s="919"/>
      <c r="AD643" s="919"/>
      <c r="AE643" s="920"/>
      <c r="AF643" s="18"/>
      <c r="AG643" s="924">
        <f>+AH640+AG626</f>
        <v>522.01800000000003</v>
      </c>
      <c r="AH643" s="925"/>
      <c r="AI643" s="924">
        <f>+AJ640+AI626</f>
        <v>521.29</v>
      </c>
      <c r="AJ643" s="925"/>
      <c r="AK643" s="928">
        <f>+AI643-AG643</f>
        <v>-0.72800000000006548</v>
      </c>
      <c r="AL643" s="925"/>
      <c r="AM643" s="945">
        <f>+AK643/AG643</f>
        <v>-1.3945879260869652E-3</v>
      </c>
    </row>
    <row r="644" spans="2:42" ht="17.25" thickBot="1" x14ac:dyDescent="0.3">
      <c r="R644" s="921"/>
      <c r="S644" s="922"/>
      <c r="T644" s="922"/>
      <c r="U644" s="922"/>
      <c r="V644" s="922"/>
      <c r="W644" s="922"/>
      <c r="X644" s="922"/>
      <c r="Y644" s="922"/>
      <c r="Z644" s="922"/>
      <c r="AA644" s="922"/>
      <c r="AB644" s="922"/>
      <c r="AC644" s="922"/>
      <c r="AD644" s="922"/>
      <c r="AE644" s="923"/>
      <c r="AF644" s="19"/>
      <c r="AG644" s="926"/>
      <c r="AH644" s="927"/>
      <c r="AI644" s="926"/>
      <c r="AJ644" s="927"/>
      <c r="AK644" s="929"/>
      <c r="AL644" s="927"/>
      <c r="AM644" s="946"/>
    </row>
    <row r="645" spans="2:42" ht="17.25" thickBot="1" x14ac:dyDescent="0.3"/>
    <row r="646" spans="2:42" ht="12" customHeight="1" x14ac:dyDescent="0.25">
      <c r="B646" s="882" t="s">
        <v>31</v>
      </c>
      <c r="C646" s="883"/>
      <c r="D646" s="883"/>
      <c r="E646" s="883"/>
      <c r="F646" s="883"/>
      <c r="G646" s="884"/>
      <c r="H646" s="888" t="s">
        <v>30</v>
      </c>
      <c r="I646" s="765"/>
      <c r="J646" s="765"/>
      <c r="K646" s="765"/>
      <c r="L646" s="765"/>
      <c r="M646" s="765"/>
      <c r="N646" s="765"/>
      <c r="O646" s="765"/>
      <c r="P646" s="765"/>
      <c r="Q646" s="765"/>
      <c r="R646" s="765"/>
      <c r="S646" s="765"/>
      <c r="T646" s="765"/>
      <c r="U646" s="765"/>
      <c r="V646" s="765"/>
      <c r="W646" s="765"/>
      <c r="X646" s="765"/>
      <c r="Y646" s="765"/>
      <c r="Z646" s="765"/>
      <c r="AA646" s="765"/>
      <c r="AB646" s="765"/>
      <c r="AC646" s="765"/>
      <c r="AD646" s="371"/>
      <c r="AE646" s="764" t="s">
        <v>29</v>
      </c>
      <c r="AF646" s="765"/>
      <c r="AG646" s="765"/>
      <c r="AH646" s="765"/>
      <c r="AI646" s="765"/>
      <c r="AJ646" s="766"/>
      <c r="AK646" s="889" t="s">
        <v>39</v>
      </c>
      <c r="AL646" s="890"/>
      <c r="AM646" s="891"/>
      <c r="AN646" s="22"/>
      <c r="AO646" s="168" t="s">
        <v>46</v>
      </c>
    </row>
    <row r="647" spans="2:42" ht="12" customHeight="1" thickBot="1" x14ac:dyDescent="0.3">
      <c r="B647" s="885"/>
      <c r="C647" s="886"/>
      <c r="D647" s="886"/>
      <c r="E647" s="886"/>
      <c r="F647" s="886"/>
      <c r="G647" s="887"/>
      <c r="H647" s="892" t="s">
        <v>736</v>
      </c>
      <c r="I647" s="893"/>
      <c r="J647" s="893"/>
      <c r="K647" s="893"/>
      <c r="L647" s="893"/>
      <c r="M647" s="893"/>
      <c r="N647" s="893"/>
      <c r="O647" s="893"/>
      <c r="P647" s="893"/>
      <c r="Q647" s="893"/>
      <c r="R647" s="893"/>
      <c r="S647" s="893"/>
      <c r="T647" s="893"/>
      <c r="U647" s="893"/>
      <c r="V647" s="893"/>
      <c r="W647" s="893"/>
      <c r="X647" s="893"/>
      <c r="Y647" s="893"/>
      <c r="Z647" s="893"/>
      <c r="AA647" s="893"/>
      <c r="AB647" s="893"/>
      <c r="AC647" s="893"/>
      <c r="AD647" s="376"/>
      <c r="AE647" s="773">
        <v>44265</v>
      </c>
      <c r="AF647" s="774"/>
      <c r="AG647" s="774"/>
      <c r="AH647" s="774"/>
      <c r="AI647" s="774"/>
      <c r="AJ647" s="775"/>
      <c r="AK647" s="896" t="s">
        <v>40</v>
      </c>
      <c r="AL647" s="897"/>
      <c r="AM647" s="898"/>
      <c r="AN647" s="23"/>
      <c r="AO647" s="169" t="s">
        <v>47</v>
      </c>
    </row>
    <row r="648" spans="2:42" ht="12" customHeight="1" thickBot="1" x14ac:dyDescent="0.3">
      <c r="B648" s="902" t="s">
        <v>28</v>
      </c>
      <c r="C648" s="903"/>
      <c r="D648" s="903"/>
      <c r="E648" s="903"/>
      <c r="F648" s="903"/>
      <c r="G648" s="904"/>
      <c r="H648" s="894"/>
      <c r="I648" s="895"/>
      <c r="J648" s="895"/>
      <c r="K648" s="895"/>
      <c r="L648" s="895"/>
      <c r="M648" s="895"/>
      <c r="N648" s="895"/>
      <c r="O648" s="895"/>
      <c r="P648" s="895"/>
      <c r="Q648" s="895"/>
      <c r="R648" s="895"/>
      <c r="S648" s="895"/>
      <c r="T648" s="895"/>
      <c r="U648" s="895"/>
      <c r="V648" s="895"/>
      <c r="W648" s="895"/>
      <c r="X648" s="895"/>
      <c r="Y648" s="895"/>
      <c r="Z648" s="895"/>
      <c r="AA648" s="895"/>
      <c r="AB648" s="895"/>
      <c r="AC648" s="895"/>
      <c r="AD648" s="377"/>
      <c r="AE648" s="776"/>
      <c r="AF648" s="777"/>
      <c r="AG648" s="777"/>
      <c r="AH648" s="777"/>
      <c r="AI648" s="777"/>
      <c r="AJ648" s="778"/>
      <c r="AK648" s="899"/>
      <c r="AL648" s="900"/>
      <c r="AM648" s="901"/>
      <c r="AN648" s="141"/>
      <c r="AO648" s="170"/>
    </row>
    <row r="649" spans="2:42" ht="12" customHeight="1" thickBot="1" x14ac:dyDescent="0.3">
      <c r="B649" s="135"/>
      <c r="C649" s="135"/>
      <c r="D649" s="135"/>
      <c r="E649" s="135"/>
      <c r="F649" s="135"/>
      <c r="G649" s="135"/>
      <c r="H649" s="135"/>
      <c r="I649" s="135"/>
      <c r="J649" s="174"/>
      <c r="K649" s="174"/>
      <c r="L649" s="174"/>
      <c r="M649" s="174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  <c r="AL649" s="135"/>
      <c r="AM649" s="135"/>
      <c r="AN649" s="141"/>
    </row>
    <row r="650" spans="2:42" ht="12" customHeight="1" thickBot="1" x14ac:dyDescent="0.3">
      <c r="B650" s="873" t="s">
        <v>27</v>
      </c>
      <c r="C650" s="874"/>
      <c r="D650" s="874"/>
      <c r="E650" s="875"/>
      <c r="F650" s="848" t="s">
        <v>26</v>
      </c>
      <c r="G650" s="850"/>
      <c r="H650" s="848" t="s">
        <v>44</v>
      </c>
      <c r="I650" s="849"/>
      <c r="J650" s="849"/>
      <c r="K650" s="849"/>
      <c r="L650" s="849"/>
      <c r="M650" s="849"/>
      <c r="N650" s="849"/>
      <c r="O650" s="849"/>
      <c r="P650" s="849"/>
      <c r="Q650" s="849"/>
      <c r="R650" s="849"/>
      <c r="S650" s="850"/>
      <c r="T650" s="848" t="s">
        <v>25</v>
      </c>
      <c r="U650" s="849"/>
      <c r="V650" s="849"/>
      <c r="W650" s="849"/>
      <c r="X650" s="849"/>
      <c r="Y650" s="849"/>
      <c r="Z650" s="849"/>
      <c r="AA650" s="849"/>
      <c r="AB650" s="849"/>
      <c r="AC650" s="849"/>
      <c r="AD650" s="849"/>
      <c r="AE650" s="850"/>
      <c r="AF650" s="879" t="s">
        <v>24</v>
      </c>
      <c r="AG650" s="880"/>
      <c r="AH650" s="881"/>
      <c r="AI650" s="879" t="s">
        <v>24</v>
      </c>
      <c r="AJ650" s="881"/>
      <c r="AK650" s="848" t="s">
        <v>23</v>
      </c>
      <c r="AL650" s="849"/>
      <c r="AM650" s="850"/>
      <c r="AN650" s="141"/>
    </row>
    <row r="651" spans="2:42" ht="12" customHeight="1" thickBot="1" x14ac:dyDescent="0.3">
      <c r="B651" s="1" t="s">
        <v>13</v>
      </c>
      <c r="C651" s="2" t="s">
        <v>22</v>
      </c>
      <c r="D651" s="3" t="s">
        <v>22</v>
      </c>
      <c r="E651" s="2" t="s">
        <v>21</v>
      </c>
      <c r="F651" s="907" t="s">
        <v>20</v>
      </c>
      <c r="G651" s="908"/>
      <c r="H651" s="876"/>
      <c r="I651" s="877"/>
      <c r="J651" s="877"/>
      <c r="K651" s="877"/>
      <c r="L651" s="877"/>
      <c r="M651" s="877"/>
      <c r="N651" s="877"/>
      <c r="O651" s="877"/>
      <c r="P651" s="877"/>
      <c r="Q651" s="877"/>
      <c r="R651" s="877"/>
      <c r="S651" s="878"/>
      <c r="T651" s="876"/>
      <c r="U651" s="877"/>
      <c r="V651" s="877"/>
      <c r="W651" s="877"/>
      <c r="X651" s="877"/>
      <c r="Y651" s="877"/>
      <c r="Z651" s="877"/>
      <c r="AA651" s="877"/>
      <c r="AB651" s="877"/>
      <c r="AC651" s="877"/>
      <c r="AD651" s="877"/>
      <c r="AE651" s="878"/>
      <c r="AF651" s="876" t="s">
        <v>19</v>
      </c>
      <c r="AG651" s="877"/>
      <c r="AH651" s="878"/>
      <c r="AI651" s="876" t="s">
        <v>18</v>
      </c>
      <c r="AJ651" s="878"/>
      <c r="AK651" s="876" t="s">
        <v>17</v>
      </c>
      <c r="AL651" s="877"/>
      <c r="AM651" s="878"/>
      <c r="AN651" s="141"/>
      <c r="AO651" s="846" t="s">
        <v>130</v>
      </c>
      <c r="AP651" s="846" t="s">
        <v>131</v>
      </c>
    </row>
    <row r="652" spans="2:42" ht="12" customHeight="1" thickBot="1" x14ac:dyDescent="0.3">
      <c r="B652" s="4">
        <v>2021</v>
      </c>
      <c r="C652" s="5" t="s">
        <v>16</v>
      </c>
      <c r="D652" s="5" t="s">
        <v>15</v>
      </c>
      <c r="E652" s="30" t="s">
        <v>14</v>
      </c>
      <c r="F652" s="6" t="s">
        <v>14</v>
      </c>
      <c r="G652" s="7" t="s">
        <v>13</v>
      </c>
      <c r="H652" s="868" t="s">
        <v>34</v>
      </c>
      <c r="I652" s="869"/>
      <c r="J652" s="870" t="s">
        <v>43</v>
      </c>
      <c r="K652" s="871"/>
      <c r="L652" s="870" t="s">
        <v>42</v>
      </c>
      <c r="M652" s="871"/>
      <c r="N652" s="872" t="s">
        <v>33</v>
      </c>
      <c r="O652" s="869"/>
      <c r="P652" s="872" t="s">
        <v>12</v>
      </c>
      <c r="Q652" s="869"/>
      <c r="R652" s="872" t="s">
        <v>11</v>
      </c>
      <c r="S652" s="905"/>
      <c r="T652" s="868" t="s">
        <v>35</v>
      </c>
      <c r="U652" s="906"/>
      <c r="V652" s="906"/>
      <c r="W652" s="905"/>
      <c r="X652" s="868" t="s">
        <v>10</v>
      </c>
      <c r="Y652" s="906"/>
      <c r="Z652" s="906"/>
      <c r="AA652" s="905"/>
      <c r="AB652" s="38" t="s">
        <v>885</v>
      </c>
      <c r="AC652" s="37" t="s">
        <v>36</v>
      </c>
      <c r="AD652" s="373" t="s">
        <v>41</v>
      </c>
      <c r="AE652" s="136" t="s">
        <v>9</v>
      </c>
      <c r="AF652" s="8" t="s">
        <v>37</v>
      </c>
      <c r="AG652" s="9" t="s">
        <v>8</v>
      </c>
      <c r="AH652" s="10" t="s">
        <v>7</v>
      </c>
      <c r="AI652" s="6" t="s">
        <v>8</v>
      </c>
      <c r="AJ652" s="7" t="s">
        <v>7</v>
      </c>
      <c r="AK652" s="6" t="s">
        <v>8</v>
      </c>
      <c r="AL652" s="11" t="s">
        <v>7</v>
      </c>
      <c r="AM652" s="7" t="s">
        <v>6</v>
      </c>
      <c r="AN652" s="141"/>
      <c r="AO652" s="847"/>
      <c r="AP652" s="847"/>
    </row>
    <row r="653" spans="2:42" ht="12" customHeight="1" x14ac:dyDescent="0.25">
      <c r="B653" s="25">
        <v>44266</v>
      </c>
      <c r="C653" s="137">
        <v>7.2222222222222229E-2</v>
      </c>
      <c r="D653" s="137">
        <v>0.25555555555555559</v>
      </c>
      <c r="E653" s="43">
        <v>5</v>
      </c>
      <c r="F653" s="43">
        <v>23601</v>
      </c>
      <c r="G653" s="25">
        <v>44266</v>
      </c>
      <c r="H653" s="967" t="s">
        <v>429</v>
      </c>
      <c r="I653" s="968"/>
      <c r="J653" s="969"/>
      <c r="K653" s="970"/>
      <c r="L653" s="969"/>
      <c r="M653" s="970"/>
      <c r="N653" s="967"/>
      <c r="O653" s="968"/>
      <c r="P653" s="971" t="s">
        <v>796</v>
      </c>
      <c r="Q653" s="972"/>
      <c r="R653" s="973" t="s">
        <v>275</v>
      </c>
      <c r="S653" s="974"/>
      <c r="T653" s="979" t="s">
        <v>198</v>
      </c>
      <c r="U653" s="980"/>
      <c r="V653" s="980"/>
      <c r="W653" s="981"/>
      <c r="X653" s="979" t="s">
        <v>198</v>
      </c>
      <c r="Y653" s="980"/>
      <c r="Z653" s="980"/>
      <c r="AA653" s="981"/>
      <c r="AB653" s="34">
        <v>63</v>
      </c>
      <c r="AC653" s="138"/>
      <c r="AD653" s="158">
        <v>38</v>
      </c>
      <c r="AE653" s="35" t="s">
        <v>32</v>
      </c>
      <c r="AF653" s="26"/>
      <c r="AG653" s="160">
        <v>2612</v>
      </c>
      <c r="AH653" s="161">
        <f>+AG653/1000</f>
        <v>2.6120000000000001</v>
      </c>
      <c r="AI653" s="836">
        <v>12180</v>
      </c>
      <c r="AJ653" s="838">
        <f>+AI653/1000</f>
        <v>12.18</v>
      </c>
      <c r="AK653" s="840">
        <f>+AI653-AG654-AG653</f>
        <v>-4</v>
      </c>
      <c r="AL653" s="842">
        <f>+AK653/1000</f>
        <v>-4.0000000000000001E-3</v>
      </c>
      <c r="AM653" s="844">
        <f>+AK653/SUM(AG653:AG654)</f>
        <v>-3.2829940906106366E-4</v>
      </c>
      <c r="AN653" s="141"/>
      <c r="AO653" s="306">
        <v>75.31</v>
      </c>
      <c r="AP653" s="306">
        <v>3.6</v>
      </c>
    </row>
    <row r="654" spans="2:42" ht="12" customHeight="1" x14ac:dyDescent="0.25">
      <c r="B654" s="25">
        <v>44266</v>
      </c>
      <c r="C654" s="137">
        <v>7.2222222222222229E-2</v>
      </c>
      <c r="D654" s="137">
        <v>0.25555555555555559</v>
      </c>
      <c r="E654" s="43">
        <v>5</v>
      </c>
      <c r="F654" s="43">
        <v>23701</v>
      </c>
      <c r="G654" s="25">
        <v>44266</v>
      </c>
      <c r="H654" s="967" t="s">
        <v>429</v>
      </c>
      <c r="I654" s="968"/>
      <c r="J654" s="969"/>
      <c r="K654" s="970"/>
      <c r="L654" s="969"/>
      <c r="M654" s="970"/>
      <c r="N654" s="967"/>
      <c r="O654" s="968"/>
      <c r="P654" s="971" t="s">
        <v>796</v>
      </c>
      <c r="Q654" s="972"/>
      <c r="R654" s="973" t="s">
        <v>275</v>
      </c>
      <c r="S654" s="974"/>
      <c r="T654" s="864" t="s">
        <v>580</v>
      </c>
      <c r="U654" s="865"/>
      <c r="V654" s="865"/>
      <c r="W654" s="866"/>
      <c r="X654" s="864" t="s">
        <v>580</v>
      </c>
      <c r="Y654" s="865"/>
      <c r="Z654" s="865"/>
      <c r="AA654" s="866"/>
      <c r="AB654" s="34">
        <v>63</v>
      </c>
      <c r="AC654" s="138"/>
      <c r="AD654" s="158">
        <v>38</v>
      </c>
      <c r="AE654" s="35" t="s">
        <v>32</v>
      </c>
      <c r="AF654" s="34"/>
      <c r="AG654" s="139">
        <v>9572</v>
      </c>
      <c r="AH654" s="159">
        <f>+AG654/1000</f>
        <v>9.5719999999999992</v>
      </c>
      <c r="AI654" s="837"/>
      <c r="AJ654" s="839"/>
      <c r="AK654" s="841"/>
      <c r="AL654" s="843"/>
      <c r="AM654" s="845"/>
      <c r="AN654" s="20"/>
      <c r="AO654" s="306">
        <v>75.31</v>
      </c>
      <c r="AP654" s="306">
        <v>3.6</v>
      </c>
    </row>
    <row r="655" spans="2:42" ht="12" customHeight="1" thickBot="1" x14ac:dyDescent="0.3">
      <c r="B655" s="24"/>
      <c r="C655" s="146"/>
      <c r="D655" s="146"/>
      <c r="E655" s="27"/>
      <c r="F655" s="36"/>
      <c r="G655" s="31"/>
      <c r="H655" s="909"/>
      <c r="I655" s="910"/>
      <c r="J655" s="911"/>
      <c r="K655" s="912"/>
      <c r="L655" s="911"/>
      <c r="M655" s="912"/>
      <c r="N655" s="913"/>
      <c r="O655" s="910"/>
      <c r="P655" s="913"/>
      <c r="Q655" s="910"/>
      <c r="R655" s="914"/>
      <c r="S655" s="915"/>
      <c r="T655" s="916"/>
      <c r="U655" s="917"/>
      <c r="V655" s="917"/>
      <c r="W655" s="915"/>
      <c r="X655" s="29"/>
      <c r="Y655" s="147"/>
      <c r="Z655" s="147"/>
      <c r="AA655" s="28"/>
      <c r="AB655" s="36"/>
      <c r="AC655" s="148"/>
      <c r="AD655" s="147"/>
      <c r="AE655" s="28"/>
      <c r="AF655" s="29"/>
      <c r="AG655" s="149"/>
      <c r="AH655" s="153"/>
      <c r="AI655" s="150"/>
      <c r="AJ655" s="154"/>
      <c r="AK655" s="155"/>
      <c r="AL655" s="156"/>
      <c r="AM655" s="157"/>
    </row>
    <row r="656" spans="2:42" ht="12" customHeight="1" x14ac:dyDescent="0.25">
      <c r="B656" s="151"/>
      <c r="C656" s="151"/>
      <c r="D656" s="151"/>
      <c r="E656" s="151"/>
      <c r="F656" s="151"/>
      <c r="G656" s="151"/>
      <c r="H656" s="151"/>
      <c r="I656" s="151"/>
      <c r="J656" s="174"/>
      <c r="K656" s="174"/>
      <c r="L656" s="174"/>
      <c r="M656" s="174"/>
      <c r="N656" s="151"/>
      <c r="O656" s="151"/>
      <c r="P656" s="135"/>
      <c r="Q656" s="135"/>
      <c r="R656" s="918" t="s">
        <v>5</v>
      </c>
      <c r="S656" s="919"/>
      <c r="T656" s="919"/>
      <c r="U656" s="919"/>
      <c r="V656" s="919"/>
      <c r="W656" s="919"/>
      <c r="X656" s="919"/>
      <c r="Y656" s="919"/>
      <c r="Z656" s="919"/>
      <c r="AA656" s="919"/>
      <c r="AB656" s="919"/>
      <c r="AC656" s="919"/>
      <c r="AD656" s="919"/>
      <c r="AE656" s="919"/>
      <c r="AF656" s="374"/>
      <c r="AG656" s="932" t="s">
        <v>4</v>
      </c>
      <c r="AH656" s="933"/>
      <c r="AI656" s="932" t="s">
        <v>3</v>
      </c>
      <c r="AJ656" s="933"/>
      <c r="AK656" s="932" t="s">
        <v>2</v>
      </c>
      <c r="AL656" s="934"/>
      <c r="AM656" s="935"/>
    </row>
    <row r="657" spans="2:42" x14ac:dyDescent="0.25">
      <c r="B657" s="151"/>
      <c r="C657" s="151"/>
      <c r="D657" s="151"/>
      <c r="E657" s="151"/>
      <c r="F657" s="151"/>
      <c r="G657" s="151"/>
      <c r="H657" s="151"/>
      <c r="I657" s="151"/>
      <c r="J657" s="174"/>
      <c r="K657" s="174"/>
      <c r="L657" s="174"/>
      <c r="M657" s="174"/>
      <c r="N657" s="151"/>
      <c r="O657" s="151"/>
      <c r="P657" s="135"/>
      <c r="Q657" s="135"/>
      <c r="R657" s="930"/>
      <c r="S657" s="931"/>
      <c r="T657" s="931"/>
      <c r="U657" s="931"/>
      <c r="V657" s="931"/>
      <c r="W657" s="931"/>
      <c r="X657" s="931"/>
      <c r="Y657" s="931"/>
      <c r="Z657" s="931"/>
      <c r="AA657" s="931"/>
      <c r="AB657" s="931"/>
      <c r="AC657" s="931"/>
      <c r="AD657" s="931"/>
      <c r="AE657" s="931"/>
      <c r="AF657" s="374"/>
      <c r="AG657" s="936" t="s">
        <v>1</v>
      </c>
      <c r="AH657" s="938">
        <f>+SUM(AH653:AH655)</f>
        <v>12.183999999999999</v>
      </c>
      <c r="AI657" s="936" t="s">
        <v>1</v>
      </c>
      <c r="AJ657" s="938">
        <f>+SUM(AJ653:AJ655)</f>
        <v>12.18</v>
      </c>
      <c r="AK657" s="936" t="s">
        <v>1</v>
      </c>
      <c r="AL657" s="940">
        <f>+AJ657-AH657</f>
        <v>-3.9999999999995595E-3</v>
      </c>
      <c r="AM657" s="851">
        <f>+AL657/AH657</f>
        <v>-3.2829940906102756E-4</v>
      </c>
    </row>
    <row r="658" spans="2:42" ht="17.25" thickBot="1" x14ac:dyDescent="0.3">
      <c r="B658" s="151"/>
      <c r="C658" s="151"/>
      <c r="D658" s="151"/>
      <c r="E658" s="151"/>
      <c r="F658" s="151"/>
      <c r="G658" s="151"/>
      <c r="H658" s="151"/>
      <c r="I658" s="151"/>
      <c r="J658" s="174"/>
      <c r="K658" s="174"/>
      <c r="L658" s="174"/>
      <c r="M658" s="174"/>
      <c r="N658" s="151"/>
      <c r="O658" s="151"/>
      <c r="P658" s="135"/>
      <c r="Q658" s="135"/>
      <c r="R658" s="921"/>
      <c r="S658" s="922"/>
      <c r="T658" s="922"/>
      <c r="U658" s="922"/>
      <c r="V658" s="922"/>
      <c r="W658" s="922"/>
      <c r="X658" s="922"/>
      <c r="Y658" s="922"/>
      <c r="Z658" s="922"/>
      <c r="AA658" s="922"/>
      <c r="AB658" s="922"/>
      <c r="AC658" s="922"/>
      <c r="AD658" s="922"/>
      <c r="AE658" s="922"/>
      <c r="AF658" s="375"/>
      <c r="AG658" s="937"/>
      <c r="AH658" s="939"/>
      <c r="AI658" s="937"/>
      <c r="AJ658" s="939"/>
      <c r="AK658" s="937"/>
      <c r="AL658" s="941"/>
      <c r="AM658" s="852"/>
    </row>
    <row r="659" spans="2:42" ht="17.25" thickBot="1" x14ac:dyDescent="0.3"/>
    <row r="660" spans="2:42" x14ac:dyDescent="0.25">
      <c r="R660" s="918" t="s">
        <v>0</v>
      </c>
      <c r="S660" s="919"/>
      <c r="T660" s="919"/>
      <c r="U660" s="919"/>
      <c r="V660" s="919"/>
      <c r="W660" s="919"/>
      <c r="X660" s="919"/>
      <c r="Y660" s="919"/>
      <c r="Z660" s="919"/>
      <c r="AA660" s="919"/>
      <c r="AB660" s="919"/>
      <c r="AC660" s="919"/>
      <c r="AD660" s="919"/>
      <c r="AE660" s="920"/>
      <c r="AF660" s="18"/>
      <c r="AG660" s="924">
        <f>+AH657+AG643</f>
        <v>534.202</v>
      </c>
      <c r="AH660" s="925"/>
      <c r="AI660" s="924">
        <f>+AJ657+AI643</f>
        <v>533.46999999999991</v>
      </c>
      <c r="AJ660" s="925"/>
      <c r="AK660" s="928">
        <f>+AI660-AG660</f>
        <v>-0.73200000000008458</v>
      </c>
      <c r="AL660" s="925"/>
      <c r="AM660" s="945">
        <f>+AK660/AG660</f>
        <v>-1.3702681757089726E-3</v>
      </c>
    </row>
    <row r="661" spans="2:42" ht="17.25" thickBot="1" x14ac:dyDescent="0.3">
      <c r="R661" s="921"/>
      <c r="S661" s="922"/>
      <c r="T661" s="922"/>
      <c r="U661" s="922"/>
      <c r="V661" s="922"/>
      <c r="W661" s="922"/>
      <c r="X661" s="922"/>
      <c r="Y661" s="922"/>
      <c r="Z661" s="922"/>
      <c r="AA661" s="922"/>
      <c r="AB661" s="922"/>
      <c r="AC661" s="922"/>
      <c r="AD661" s="922"/>
      <c r="AE661" s="923"/>
      <c r="AF661" s="19"/>
      <c r="AG661" s="926"/>
      <c r="AH661" s="927"/>
      <c r="AI661" s="926"/>
      <c r="AJ661" s="927"/>
      <c r="AK661" s="929"/>
      <c r="AL661" s="927"/>
      <c r="AM661" s="946"/>
    </row>
    <row r="662" spans="2:42" ht="17.25" thickBot="1" x14ac:dyDescent="0.3"/>
    <row r="663" spans="2:42" ht="12" customHeight="1" x14ac:dyDescent="0.25">
      <c r="B663" s="882" t="s">
        <v>31</v>
      </c>
      <c r="C663" s="883"/>
      <c r="D663" s="883"/>
      <c r="E663" s="883"/>
      <c r="F663" s="883"/>
      <c r="G663" s="884"/>
      <c r="H663" s="888" t="s">
        <v>30</v>
      </c>
      <c r="I663" s="765"/>
      <c r="J663" s="765"/>
      <c r="K663" s="765"/>
      <c r="L663" s="765"/>
      <c r="M663" s="765"/>
      <c r="N663" s="765"/>
      <c r="O663" s="765"/>
      <c r="P663" s="765"/>
      <c r="Q663" s="765"/>
      <c r="R663" s="765"/>
      <c r="S663" s="765"/>
      <c r="T663" s="765"/>
      <c r="U663" s="765"/>
      <c r="V663" s="765"/>
      <c r="W663" s="765"/>
      <c r="X663" s="765"/>
      <c r="Y663" s="765"/>
      <c r="Z663" s="765"/>
      <c r="AA663" s="765"/>
      <c r="AB663" s="765"/>
      <c r="AC663" s="765"/>
      <c r="AD663" s="371"/>
      <c r="AE663" s="764" t="s">
        <v>29</v>
      </c>
      <c r="AF663" s="765"/>
      <c r="AG663" s="765"/>
      <c r="AH663" s="765"/>
      <c r="AI663" s="765"/>
      <c r="AJ663" s="766"/>
      <c r="AK663" s="889" t="s">
        <v>39</v>
      </c>
      <c r="AL663" s="890"/>
      <c r="AM663" s="891"/>
      <c r="AN663" s="22"/>
    </row>
    <row r="664" spans="2:42" ht="12" customHeight="1" x14ac:dyDescent="0.25">
      <c r="B664" s="885"/>
      <c r="C664" s="886"/>
      <c r="D664" s="886"/>
      <c r="E664" s="886"/>
      <c r="F664" s="886"/>
      <c r="G664" s="887"/>
      <c r="H664" s="892" t="s">
        <v>736</v>
      </c>
      <c r="I664" s="893"/>
      <c r="J664" s="893"/>
      <c r="K664" s="893"/>
      <c r="L664" s="893"/>
      <c r="M664" s="893"/>
      <c r="N664" s="893"/>
      <c r="O664" s="893"/>
      <c r="P664" s="893"/>
      <c r="Q664" s="893"/>
      <c r="R664" s="893"/>
      <c r="S664" s="893"/>
      <c r="T664" s="893"/>
      <c r="U664" s="893"/>
      <c r="V664" s="893"/>
      <c r="W664" s="893"/>
      <c r="X664" s="893"/>
      <c r="Y664" s="893"/>
      <c r="Z664" s="893"/>
      <c r="AA664" s="893"/>
      <c r="AB664" s="893"/>
      <c r="AC664" s="893"/>
      <c r="AD664" s="376"/>
      <c r="AE664" s="773">
        <v>44267</v>
      </c>
      <c r="AF664" s="774"/>
      <c r="AG664" s="774"/>
      <c r="AH664" s="774"/>
      <c r="AI664" s="774"/>
      <c r="AJ664" s="775"/>
      <c r="AK664" s="896" t="s">
        <v>40</v>
      </c>
      <c r="AL664" s="897"/>
      <c r="AM664" s="898"/>
      <c r="AN664" s="23"/>
    </row>
    <row r="665" spans="2:42" ht="12" customHeight="1" thickBot="1" x14ac:dyDescent="0.3">
      <c r="B665" s="902" t="s">
        <v>28</v>
      </c>
      <c r="C665" s="903"/>
      <c r="D665" s="903"/>
      <c r="E665" s="903"/>
      <c r="F665" s="903"/>
      <c r="G665" s="904"/>
      <c r="H665" s="894"/>
      <c r="I665" s="895"/>
      <c r="J665" s="895"/>
      <c r="K665" s="895"/>
      <c r="L665" s="895"/>
      <c r="M665" s="895"/>
      <c r="N665" s="895"/>
      <c r="O665" s="895"/>
      <c r="P665" s="895"/>
      <c r="Q665" s="895"/>
      <c r="R665" s="895"/>
      <c r="S665" s="895"/>
      <c r="T665" s="895"/>
      <c r="U665" s="895"/>
      <c r="V665" s="895"/>
      <c r="W665" s="895"/>
      <c r="X665" s="895"/>
      <c r="Y665" s="895"/>
      <c r="Z665" s="895"/>
      <c r="AA665" s="895"/>
      <c r="AB665" s="895"/>
      <c r="AC665" s="895"/>
      <c r="AD665" s="377"/>
      <c r="AE665" s="776"/>
      <c r="AF665" s="777"/>
      <c r="AG665" s="777"/>
      <c r="AH665" s="777"/>
      <c r="AI665" s="777"/>
      <c r="AJ665" s="778"/>
      <c r="AK665" s="899"/>
      <c r="AL665" s="900"/>
      <c r="AM665" s="901"/>
      <c r="AN665" s="141"/>
    </row>
    <row r="666" spans="2:42" ht="12" customHeight="1" thickBot="1" x14ac:dyDescent="0.3">
      <c r="B666" s="135"/>
      <c r="C666" s="135"/>
      <c r="D666" s="135"/>
      <c r="E666" s="135"/>
      <c r="F666" s="135"/>
      <c r="G666" s="135"/>
      <c r="H666" s="135"/>
      <c r="I666" s="135"/>
      <c r="J666" s="174"/>
      <c r="K666" s="174"/>
      <c r="L666" s="174"/>
      <c r="M666" s="174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  <c r="AM666" s="135"/>
      <c r="AN666" s="141"/>
    </row>
    <row r="667" spans="2:42" ht="12" customHeight="1" thickBot="1" x14ac:dyDescent="0.3">
      <c r="B667" s="873" t="s">
        <v>27</v>
      </c>
      <c r="C667" s="874"/>
      <c r="D667" s="874"/>
      <c r="E667" s="875"/>
      <c r="F667" s="848" t="s">
        <v>26</v>
      </c>
      <c r="G667" s="850"/>
      <c r="H667" s="848" t="s">
        <v>44</v>
      </c>
      <c r="I667" s="849"/>
      <c r="J667" s="849"/>
      <c r="K667" s="849"/>
      <c r="L667" s="849"/>
      <c r="M667" s="849"/>
      <c r="N667" s="849"/>
      <c r="O667" s="849"/>
      <c r="P667" s="849"/>
      <c r="Q667" s="849"/>
      <c r="R667" s="849"/>
      <c r="S667" s="850"/>
      <c r="T667" s="848" t="s">
        <v>25</v>
      </c>
      <c r="U667" s="849"/>
      <c r="V667" s="849"/>
      <c r="W667" s="849"/>
      <c r="X667" s="849"/>
      <c r="Y667" s="849"/>
      <c r="Z667" s="849"/>
      <c r="AA667" s="849"/>
      <c r="AB667" s="849"/>
      <c r="AC667" s="849"/>
      <c r="AD667" s="849"/>
      <c r="AE667" s="850"/>
      <c r="AF667" s="879" t="s">
        <v>24</v>
      </c>
      <c r="AG667" s="880"/>
      <c r="AH667" s="881"/>
      <c r="AI667" s="879" t="s">
        <v>24</v>
      </c>
      <c r="AJ667" s="881"/>
      <c r="AK667" s="848" t="s">
        <v>23</v>
      </c>
      <c r="AL667" s="849"/>
      <c r="AM667" s="850"/>
      <c r="AN667" s="141"/>
    </row>
    <row r="668" spans="2:42" ht="12" customHeight="1" thickBot="1" x14ac:dyDescent="0.3">
      <c r="B668" s="1" t="s">
        <v>13</v>
      </c>
      <c r="C668" s="2" t="s">
        <v>22</v>
      </c>
      <c r="D668" s="3" t="s">
        <v>22</v>
      </c>
      <c r="E668" s="2" t="s">
        <v>21</v>
      </c>
      <c r="F668" s="907" t="s">
        <v>20</v>
      </c>
      <c r="G668" s="908"/>
      <c r="H668" s="876"/>
      <c r="I668" s="877"/>
      <c r="J668" s="877"/>
      <c r="K668" s="877"/>
      <c r="L668" s="877"/>
      <c r="M668" s="877"/>
      <c r="N668" s="877"/>
      <c r="O668" s="877"/>
      <c r="P668" s="877"/>
      <c r="Q668" s="877"/>
      <c r="R668" s="877"/>
      <c r="S668" s="878"/>
      <c r="T668" s="876"/>
      <c r="U668" s="877"/>
      <c r="V668" s="877"/>
      <c r="W668" s="877"/>
      <c r="X668" s="877"/>
      <c r="Y668" s="877"/>
      <c r="Z668" s="877"/>
      <c r="AA668" s="877"/>
      <c r="AB668" s="877"/>
      <c r="AC668" s="877"/>
      <c r="AD668" s="877"/>
      <c r="AE668" s="878"/>
      <c r="AF668" s="876" t="s">
        <v>19</v>
      </c>
      <c r="AG668" s="877"/>
      <c r="AH668" s="878"/>
      <c r="AI668" s="876" t="s">
        <v>18</v>
      </c>
      <c r="AJ668" s="878"/>
      <c r="AK668" s="876" t="s">
        <v>17</v>
      </c>
      <c r="AL668" s="877"/>
      <c r="AM668" s="878"/>
      <c r="AN668" s="141"/>
      <c r="AO668" s="846" t="s">
        <v>130</v>
      </c>
      <c r="AP668" s="846" t="s">
        <v>131</v>
      </c>
    </row>
    <row r="669" spans="2:42" ht="12" customHeight="1" thickBot="1" x14ac:dyDescent="0.3">
      <c r="B669" s="4">
        <v>2021</v>
      </c>
      <c r="C669" s="5" t="s">
        <v>16</v>
      </c>
      <c r="D669" s="5" t="s">
        <v>15</v>
      </c>
      <c r="E669" s="30" t="s">
        <v>14</v>
      </c>
      <c r="F669" s="6" t="s">
        <v>14</v>
      </c>
      <c r="G669" s="7" t="s">
        <v>13</v>
      </c>
      <c r="H669" s="868" t="s">
        <v>34</v>
      </c>
      <c r="I669" s="869"/>
      <c r="J669" s="870" t="s">
        <v>43</v>
      </c>
      <c r="K669" s="871"/>
      <c r="L669" s="870" t="s">
        <v>42</v>
      </c>
      <c r="M669" s="871"/>
      <c r="N669" s="872" t="s">
        <v>33</v>
      </c>
      <c r="O669" s="869"/>
      <c r="P669" s="872" t="s">
        <v>12</v>
      </c>
      <c r="Q669" s="869"/>
      <c r="R669" s="872" t="s">
        <v>11</v>
      </c>
      <c r="S669" s="905"/>
      <c r="T669" s="868" t="s">
        <v>35</v>
      </c>
      <c r="U669" s="906"/>
      <c r="V669" s="906"/>
      <c r="W669" s="905"/>
      <c r="X669" s="868" t="s">
        <v>10</v>
      </c>
      <c r="Y669" s="906"/>
      <c r="Z669" s="906"/>
      <c r="AA669" s="905"/>
      <c r="AB669" s="38" t="s">
        <v>38</v>
      </c>
      <c r="AC669" s="37" t="s">
        <v>36</v>
      </c>
      <c r="AD669" s="373" t="s">
        <v>41</v>
      </c>
      <c r="AE669" s="136" t="s">
        <v>9</v>
      </c>
      <c r="AF669" s="8" t="s">
        <v>37</v>
      </c>
      <c r="AG669" s="9" t="s">
        <v>8</v>
      </c>
      <c r="AH669" s="10" t="s">
        <v>7</v>
      </c>
      <c r="AI669" s="6" t="s">
        <v>8</v>
      </c>
      <c r="AJ669" s="7" t="s">
        <v>7</v>
      </c>
      <c r="AK669" s="6" t="s">
        <v>8</v>
      </c>
      <c r="AL669" s="11" t="s">
        <v>7</v>
      </c>
      <c r="AM669" s="7" t="s">
        <v>6</v>
      </c>
      <c r="AN669" s="141"/>
      <c r="AO669" s="847"/>
      <c r="AP669" s="847"/>
    </row>
    <row r="670" spans="2:42" ht="12" customHeight="1" x14ac:dyDescent="0.25">
      <c r="B670" s="25">
        <v>44268</v>
      </c>
      <c r="C670" s="137">
        <v>5.2777777777777778E-2</v>
      </c>
      <c r="D670" s="137">
        <v>0.28263888888888888</v>
      </c>
      <c r="E670" s="43">
        <v>5</v>
      </c>
      <c r="F670" s="43">
        <v>28201</v>
      </c>
      <c r="G670" s="25">
        <v>44268</v>
      </c>
      <c r="H670" s="967" t="s">
        <v>429</v>
      </c>
      <c r="I670" s="968"/>
      <c r="J670" s="969"/>
      <c r="K670" s="970"/>
      <c r="L670" s="969"/>
      <c r="M670" s="970"/>
      <c r="N670" s="967"/>
      <c r="O670" s="968"/>
      <c r="P670" s="971" t="s">
        <v>796</v>
      </c>
      <c r="Q670" s="972"/>
      <c r="R670" s="973" t="s">
        <v>275</v>
      </c>
      <c r="S670" s="974"/>
      <c r="T670" s="979" t="s">
        <v>198</v>
      </c>
      <c r="U670" s="980"/>
      <c r="V670" s="980"/>
      <c r="W670" s="981"/>
      <c r="X670" s="979" t="s">
        <v>198</v>
      </c>
      <c r="Y670" s="980"/>
      <c r="Z670" s="980"/>
      <c r="AA670" s="981"/>
      <c r="AB670" s="34">
        <v>64</v>
      </c>
      <c r="AC670" s="138"/>
      <c r="AD670" s="166">
        <v>38</v>
      </c>
      <c r="AE670" s="41" t="s">
        <v>32</v>
      </c>
      <c r="AF670" s="26"/>
      <c r="AG670" s="160">
        <v>2515</v>
      </c>
      <c r="AH670" s="161">
        <f>+AG670/1000</f>
        <v>2.5150000000000001</v>
      </c>
      <c r="AI670" s="836">
        <v>11490</v>
      </c>
      <c r="AJ670" s="838">
        <f>+AI670/1000</f>
        <v>11.49</v>
      </c>
      <c r="AK670" s="840">
        <f>+AI670-AG671-AG670</f>
        <v>-31</v>
      </c>
      <c r="AL670" s="842">
        <f>+AK670/1000</f>
        <v>-3.1E-2</v>
      </c>
      <c r="AM670" s="844">
        <f>+AK670/SUM(AG670:AG671)</f>
        <v>-2.6907386511587535E-3</v>
      </c>
      <c r="AN670" s="141"/>
      <c r="AO670" s="306">
        <v>76.180000000000007</v>
      </c>
      <c r="AP670" s="306">
        <v>3</v>
      </c>
    </row>
    <row r="671" spans="2:42" ht="12" customHeight="1" x14ac:dyDescent="0.25">
      <c r="B671" s="25">
        <v>44268</v>
      </c>
      <c r="C671" s="137">
        <v>5.2777777777777778E-2</v>
      </c>
      <c r="D671" s="137">
        <v>0.28263888888888888</v>
      </c>
      <c r="E671" s="43">
        <v>5</v>
      </c>
      <c r="F671" s="43">
        <v>28101</v>
      </c>
      <c r="G671" s="25">
        <v>44268</v>
      </c>
      <c r="H671" s="967" t="s">
        <v>429</v>
      </c>
      <c r="I671" s="968"/>
      <c r="J671" s="969"/>
      <c r="K671" s="970"/>
      <c r="L671" s="969"/>
      <c r="M671" s="970"/>
      <c r="N671" s="967"/>
      <c r="O671" s="968"/>
      <c r="P671" s="971" t="s">
        <v>796</v>
      </c>
      <c r="Q671" s="972"/>
      <c r="R671" s="973" t="s">
        <v>275</v>
      </c>
      <c r="S671" s="974"/>
      <c r="T671" s="864" t="s">
        <v>580</v>
      </c>
      <c r="U671" s="865"/>
      <c r="V671" s="865"/>
      <c r="W671" s="866"/>
      <c r="X671" s="864" t="s">
        <v>580</v>
      </c>
      <c r="Y671" s="865"/>
      <c r="Z671" s="865"/>
      <c r="AA671" s="866"/>
      <c r="AB671" s="34">
        <v>64</v>
      </c>
      <c r="AC671" s="138"/>
      <c r="AD671" s="158">
        <v>38</v>
      </c>
      <c r="AE671" s="35" t="s">
        <v>32</v>
      </c>
      <c r="AF671" s="34"/>
      <c r="AG671" s="139">
        <v>9006</v>
      </c>
      <c r="AH671" s="159">
        <f>+AG671/1000</f>
        <v>9.0060000000000002</v>
      </c>
      <c r="AI671" s="837"/>
      <c r="AJ671" s="839"/>
      <c r="AK671" s="841"/>
      <c r="AL671" s="843"/>
      <c r="AM671" s="845"/>
      <c r="AN671" s="20"/>
      <c r="AO671" s="306">
        <v>76.180000000000007</v>
      </c>
      <c r="AP671" s="306">
        <v>3</v>
      </c>
    </row>
    <row r="672" spans="2:42" ht="12" customHeight="1" thickBot="1" x14ac:dyDescent="0.3">
      <c r="B672" s="24"/>
      <c r="C672" s="146"/>
      <c r="D672" s="146"/>
      <c r="E672" s="27"/>
      <c r="F672" s="36"/>
      <c r="G672" s="31"/>
      <c r="H672" s="909"/>
      <c r="I672" s="910"/>
      <c r="J672" s="911"/>
      <c r="K672" s="912"/>
      <c r="L672" s="911"/>
      <c r="M672" s="912"/>
      <c r="N672" s="913"/>
      <c r="O672" s="910"/>
      <c r="P672" s="913"/>
      <c r="Q672" s="910"/>
      <c r="R672" s="914"/>
      <c r="S672" s="915"/>
      <c r="T672" s="916"/>
      <c r="U672" s="917"/>
      <c r="V672" s="917"/>
      <c r="W672" s="915"/>
      <c r="X672" s="29"/>
      <c r="Y672" s="147"/>
      <c r="Z672" s="147"/>
      <c r="AA672" s="28"/>
      <c r="AB672" s="36"/>
      <c r="AC672" s="148"/>
      <c r="AD672" s="147"/>
      <c r="AE672" s="28"/>
      <c r="AF672" s="29"/>
      <c r="AG672" s="149"/>
      <c r="AH672" s="153"/>
      <c r="AI672" s="150"/>
      <c r="AJ672" s="154"/>
      <c r="AK672" s="155"/>
      <c r="AL672" s="156"/>
      <c r="AM672" s="157"/>
    </row>
    <row r="673" spans="2:42" ht="12" customHeight="1" x14ac:dyDescent="0.25">
      <c r="B673" s="151"/>
      <c r="C673" s="151"/>
      <c r="D673" s="151"/>
      <c r="E673" s="151"/>
      <c r="F673" s="151"/>
      <c r="G673" s="151"/>
      <c r="H673" s="151"/>
      <c r="I673" s="151"/>
      <c r="J673" s="174"/>
      <c r="K673" s="174"/>
      <c r="L673" s="174"/>
      <c r="M673" s="174"/>
      <c r="N673" s="151"/>
      <c r="O673" s="151"/>
      <c r="P673" s="135"/>
      <c r="Q673" s="135"/>
      <c r="R673" s="918" t="s">
        <v>5</v>
      </c>
      <c r="S673" s="919"/>
      <c r="T673" s="919"/>
      <c r="U673" s="919"/>
      <c r="V673" s="919"/>
      <c r="W673" s="919"/>
      <c r="X673" s="919"/>
      <c r="Y673" s="919"/>
      <c r="Z673" s="919"/>
      <c r="AA673" s="919"/>
      <c r="AB673" s="919"/>
      <c r="AC673" s="919"/>
      <c r="AD673" s="919"/>
      <c r="AE673" s="919"/>
      <c r="AF673" s="374"/>
      <c r="AG673" s="932" t="s">
        <v>4</v>
      </c>
      <c r="AH673" s="933"/>
      <c r="AI673" s="932" t="s">
        <v>3</v>
      </c>
      <c r="AJ673" s="933"/>
      <c r="AK673" s="932" t="s">
        <v>2</v>
      </c>
      <c r="AL673" s="934"/>
      <c r="AM673" s="935"/>
    </row>
    <row r="674" spans="2:42" x14ac:dyDescent="0.25">
      <c r="B674" s="151"/>
      <c r="C674" s="151"/>
      <c r="D674" s="151"/>
      <c r="E674" s="151"/>
      <c r="F674" s="151"/>
      <c r="G674" s="151"/>
      <c r="H674" s="151"/>
      <c r="I674" s="151"/>
      <c r="J674" s="174"/>
      <c r="K674" s="174"/>
      <c r="L674" s="174"/>
      <c r="M674" s="174"/>
      <c r="N674" s="151"/>
      <c r="O674" s="151"/>
      <c r="P674" s="135"/>
      <c r="Q674" s="135"/>
      <c r="R674" s="930"/>
      <c r="S674" s="931"/>
      <c r="T674" s="931"/>
      <c r="U674" s="931"/>
      <c r="V674" s="931"/>
      <c r="W674" s="931"/>
      <c r="X674" s="931"/>
      <c r="Y674" s="931"/>
      <c r="Z674" s="931"/>
      <c r="AA674" s="931"/>
      <c r="AB674" s="931"/>
      <c r="AC674" s="931"/>
      <c r="AD674" s="931"/>
      <c r="AE674" s="931"/>
      <c r="AF674" s="374"/>
      <c r="AG674" s="936" t="s">
        <v>1</v>
      </c>
      <c r="AH674" s="938">
        <f>+SUM(AH670:AH672)</f>
        <v>11.521000000000001</v>
      </c>
      <c r="AI674" s="936" t="s">
        <v>1</v>
      </c>
      <c r="AJ674" s="938">
        <f>+SUM(AJ670:AJ672)</f>
        <v>11.49</v>
      </c>
      <c r="AK674" s="936" t="s">
        <v>1</v>
      </c>
      <c r="AL674" s="940">
        <f>+AJ674-AH674</f>
        <v>-3.1000000000000583E-2</v>
      </c>
      <c r="AM674" s="851">
        <f>+AL674/AH674</f>
        <v>-2.6907386511588038E-3</v>
      </c>
    </row>
    <row r="675" spans="2:42" ht="17.25" thickBot="1" x14ac:dyDescent="0.3">
      <c r="B675" s="151"/>
      <c r="C675" s="151"/>
      <c r="D675" s="151"/>
      <c r="E675" s="151"/>
      <c r="F675" s="151"/>
      <c r="G675" s="151"/>
      <c r="H675" s="151"/>
      <c r="I675" s="151"/>
      <c r="J675" s="174"/>
      <c r="K675" s="174"/>
      <c r="L675" s="174"/>
      <c r="M675" s="174"/>
      <c r="N675" s="151"/>
      <c r="O675" s="151"/>
      <c r="P675" s="135"/>
      <c r="Q675" s="135"/>
      <c r="R675" s="921"/>
      <c r="S675" s="922"/>
      <c r="T675" s="922"/>
      <c r="U675" s="922"/>
      <c r="V675" s="922"/>
      <c r="W675" s="922"/>
      <c r="X675" s="922"/>
      <c r="Y675" s="922"/>
      <c r="Z675" s="922"/>
      <c r="AA675" s="922"/>
      <c r="AB675" s="922"/>
      <c r="AC675" s="922"/>
      <c r="AD675" s="922"/>
      <c r="AE675" s="922"/>
      <c r="AF675" s="375"/>
      <c r="AG675" s="937"/>
      <c r="AH675" s="939"/>
      <c r="AI675" s="937"/>
      <c r="AJ675" s="939"/>
      <c r="AK675" s="937"/>
      <c r="AL675" s="941"/>
      <c r="AM675" s="852"/>
    </row>
    <row r="676" spans="2:42" ht="17.25" thickBot="1" x14ac:dyDescent="0.3"/>
    <row r="677" spans="2:42" x14ac:dyDescent="0.25">
      <c r="R677" s="918" t="s">
        <v>0</v>
      </c>
      <c r="S677" s="919"/>
      <c r="T677" s="919"/>
      <c r="U677" s="919"/>
      <c r="V677" s="919"/>
      <c r="W677" s="919"/>
      <c r="X677" s="919"/>
      <c r="Y677" s="919"/>
      <c r="Z677" s="919"/>
      <c r="AA677" s="919"/>
      <c r="AB677" s="919"/>
      <c r="AC677" s="919"/>
      <c r="AD677" s="919"/>
      <c r="AE677" s="920"/>
      <c r="AF677" s="18"/>
      <c r="AG677" s="924">
        <f>+AH674+AG660</f>
        <v>545.72299999999996</v>
      </c>
      <c r="AH677" s="925"/>
      <c r="AI677" s="924">
        <f>+AJ674+AI660</f>
        <v>544.95999999999992</v>
      </c>
      <c r="AJ677" s="925"/>
      <c r="AK677" s="928">
        <f>+AI677-AG677</f>
        <v>-0.76300000000003365</v>
      </c>
      <c r="AL677" s="925"/>
      <c r="AM677" s="945">
        <f>+AK677/AG677</f>
        <v>-1.3981452128644636E-3</v>
      </c>
    </row>
    <row r="678" spans="2:42" ht="17.25" thickBot="1" x14ac:dyDescent="0.3">
      <c r="R678" s="921"/>
      <c r="S678" s="922"/>
      <c r="T678" s="922"/>
      <c r="U678" s="922"/>
      <c r="V678" s="922"/>
      <c r="W678" s="922"/>
      <c r="X678" s="922"/>
      <c r="Y678" s="922"/>
      <c r="Z678" s="922"/>
      <c r="AA678" s="922"/>
      <c r="AB678" s="922"/>
      <c r="AC678" s="922"/>
      <c r="AD678" s="922"/>
      <c r="AE678" s="923"/>
      <c r="AF678" s="19"/>
      <c r="AG678" s="926"/>
      <c r="AH678" s="927"/>
      <c r="AI678" s="926"/>
      <c r="AJ678" s="927"/>
      <c r="AK678" s="929"/>
      <c r="AL678" s="927"/>
      <c r="AM678" s="946"/>
    </row>
    <row r="679" spans="2:42" ht="17.25" thickBot="1" x14ac:dyDescent="0.3"/>
    <row r="680" spans="2:42" ht="12" customHeight="1" x14ac:dyDescent="0.25">
      <c r="B680" s="882" t="s">
        <v>31</v>
      </c>
      <c r="C680" s="883"/>
      <c r="D680" s="883"/>
      <c r="E680" s="883"/>
      <c r="F680" s="883"/>
      <c r="G680" s="884"/>
      <c r="H680" s="888" t="s">
        <v>30</v>
      </c>
      <c r="I680" s="765"/>
      <c r="J680" s="765"/>
      <c r="K680" s="765"/>
      <c r="L680" s="765"/>
      <c r="M680" s="765"/>
      <c r="N680" s="765"/>
      <c r="O680" s="765"/>
      <c r="P680" s="765"/>
      <c r="Q680" s="765"/>
      <c r="R680" s="765"/>
      <c r="S680" s="765"/>
      <c r="T680" s="765"/>
      <c r="U680" s="765"/>
      <c r="V680" s="765"/>
      <c r="W680" s="765"/>
      <c r="X680" s="765"/>
      <c r="Y680" s="765"/>
      <c r="Z680" s="765"/>
      <c r="AA680" s="765"/>
      <c r="AB680" s="765"/>
      <c r="AC680" s="765"/>
      <c r="AD680" s="371"/>
      <c r="AE680" s="764" t="s">
        <v>29</v>
      </c>
      <c r="AF680" s="765"/>
      <c r="AG680" s="765"/>
      <c r="AH680" s="765"/>
      <c r="AI680" s="765"/>
      <c r="AJ680" s="766"/>
      <c r="AK680" s="889" t="s">
        <v>39</v>
      </c>
      <c r="AL680" s="890"/>
      <c r="AM680" s="891"/>
      <c r="AN680" s="22"/>
    </row>
    <row r="681" spans="2:42" ht="12" customHeight="1" x14ac:dyDescent="0.25">
      <c r="B681" s="885"/>
      <c r="C681" s="886"/>
      <c r="D681" s="886"/>
      <c r="E681" s="886"/>
      <c r="F681" s="886"/>
      <c r="G681" s="887"/>
      <c r="H681" s="892" t="s">
        <v>736</v>
      </c>
      <c r="I681" s="893"/>
      <c r="J681" s="893"/>
      <c r="K681" s="893"/>
      <c r="L681" s="893"/>
      <c r="M681" s="893"/>
      <c r="N681" s="893"/>
      <c r="O681" s="893"/>
      <c r="P681" s="893"/>
      <c r="Q681" s="893"/>
      <c r="R681" s="893"/>
      <c r="S681" s="893"/>
      <c r="T681" s="893"/>
      <c r="U681" s="893"/>
      <c r="V681" s="893"/>
      <c r="W681" s="893"/>
      <c r="X681" s="893"/>
      <c r="Y681" s="893"/>
      <c r="Z681" s="893"/>
      <c r="AA681" s="893"/>
      <c r="AB681" s="893"/>
      <c r="AC681" s="893"/>
      <c r="AD681" s="376"/>
      <c r="AE681" s="773">
        <v>44270</v>
      </c>
      <c r="AF681" s="774"/>
      <c r="AG681" s="774"/>
      <c r="AH681" s="774"/>
      <c r="AI681" s="774"/>
      <c r="AJ681" s="775"/>
      <c r="AK681" s="896" t="s">
        <v>40</v>
      </c>
      <c r="AL681" s="897"/>
      <c r="AM681" s="898"/>
      <c r="AN681" s="23"/>
    </row>
    <row r="682" spans="2:42" ht="12" customHeight="1" thickBot="1" x14ac:dyDescent="0.3">
      <c r="B682" s="902" t="s">
        <v>28</v>
      </c>
      <c r="C682" s="903"/>
      <c r="D682" s="903"/>
      <c r="E682" s="903"/>
      <c r="F682" s="903"/>
      <c r="G682" s="904"/>
      <c r="H682" s="894"/>
      <c r="I682" s="895"/>
      <c r="J682" s="895"/>
      <c r="K682" s="895"/>
      <c r="L682" s="895"/>
      <c r="M682" s="895"/>
      <c r="N682" s="895"/>
      <c r="O682" s="895"/>
      <c r="P682" s="895"/>
      <c r="Q682" s="895"/>
      <c r="R682" s="895"/>
      <c r="S682" s="895"/>
      <c r="T682" s="895"/>
      <c r="U682" s="895"/>
      <c r="V682" s="895"/>
      <c r="W682" s="895"/>
      <c r="X682" s="895"/>
      <c r="Y682" s="895"/>
      <c r="Z682" s="895"/>
      <c r="AA682" s="895"/>
      <c r="AB682" s="895"/>
      <c r="AC682" s="895"/>
      <c r="AD682" s="377"/>
      <c r="AE682" s="776"/>
      <c r="AF682" s="777"/>
      <c r="AG682" s="777"/>
      <c r="AH682" s="777"/>
      <c r="AI682" s="777"/>
      <c r="AJ682" s="778"/>
      <c r="AK682" s="899"/>
      <c r="AL682" s="900"/>
      <c r="AM682" s="901"/>
      <c r="AN682" s="141"/>
    </row>
    <row r="683" spans="2:42" ht="12" customHeight="1" thickBot="1" x14ac:dyDescent="0.3">
      <c r="B683" s="135"/>
      <c r="C683" s="135"/>
      <c r="D683" s="135"/>
      <c r="E683" s="135"/>
      <c r="F683" s="135"/>
      <c r="G683" s="135"/>
      <c r="H683" s="135"/>
      <c r="I683" s="135"/>
      <c r="J683" s="174"/>
      <c r="K683" s="174"/>
      <c r="L683" s="174"/>
      <c r="M683" s="174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5"/>
      <c r="AL683" s="135"/>
      <c r="AM683" s="135"/>
      <c r="AN683" s="141"/>
    </row>
    <row r="684" spans="2:42" ht="12" customHeight="1" thickBot="1" x14ac:dyDescent="0.3">
      <c r="B684" s="873" t="s">
        <v>27</v>
      </c>
      <c r="C684" s="874"/>
      <c r="D684" s="874"/>
      <c r="E684" s="875"/>
      <c r="F684" s="848" t="s">
        <v>26</v>
      </c>
      <c r="G684" s="850"/>
      <c r="H684" s="848" t="s">
        <v>44</v>
      </c>
      <c r="I684" s="849"/>
      <c r="J684" s="849"/>
      <c r="K684" s="849"/>
      <c r="L684" s="849"/>
      <c r="M684" s="849"/>
      <c r="N684" s="849"/>
      <c r="O684" s="849"/>
      <c r="P684" s="849"/>
      <c r="Q684" s="849"/>
      <c r="R684" s="849"/>
      <c r="S684" s="850"/>
      <c r="T684" s="848" t="s">
        <v>25</v>
      </c>
      <c r="U684" s="849"/>
      <c r="V684" s="849"/>
      <c r="W684" s="849"/>
      <c r="X684" s="849"/>
      <c r="Y684" s="849"/>
      <c r="Z684" s="849"/>
      <c r="AA684" s="849"/>
      <c r="AB684" s="849"/>
      <c r="AC684" s="849"/>
      <c r="AD684" s="849"/>
      <c r="AE684" s="850"/>
      <c r="AF684" s="879" t="s">
        <v>24</v>
      </c>
      <c r="AG684" s="880"/>
      <c r="AH684" s="881"/>
      <c r="AI684" s="879" t="s">
        <v>24</v>
      </c>
      <c r="AJ684" s="881"/>
      <c r="AK684" s="848" t="s">
        <v>23</v>
      </c>
      <c r="AL684" s="849"/>
      <c r="AM684" s="850"/>
      <c r="AN684" s="141"/>
    </row>
    <row r="685" spans="2:42" ht="12" customHeight="1" thickBot="1" x14ac:dyDescent="0.3">
      <c r="B685" s="1" t="s">
        <v>13</v>
      </c>
      <c r="C685" s="2" t="s">
        <v>22</v>
      </c>
      <c r="D685" s="3" t="s">
        <v>22</v>
      </c>
      <c r="E685" s="2" t="s">
        <v>21</v>
      </c>
      <c r="F685" s="907" t="s">
        <v>20</v>
      </c>
      <c r="G685" s="908"/>
      <c r="H685" s="876"/>
      <c r="I685" s="877"/>
      <c r="J685" s="877"/>
      <c r="K685" s="877"/>
      <c r="L685" s="877"/>
      <c r="M685" s="877"/>
      <c r="N685" s="877"/>
      <c r="O685" s="877"/>
      <c r="P685" s="877"/>
      <c r="Q685" s="877"/>
      <c r="R685" s="877"/>
      <c r="S685" s="878"/>
      <c r="T685" s="876"/>
      <c r="U685" s="877"/>
      <c r="V685" s="877"/>
      <c r="W685" s="877"/>
      <c r="X685" s="877"/>
      <c r="Y685" s="877"/>
      <c r="Z685" s="877"/>
      <c r="AA685" s="877"/>
      <c r="AB685" s="877"/>
      <c r="AC685" s="877"/>
      <c r="AD685" s="877"/>
      <c r="AE685" s="878"/>
      <c r="AF685" s="876" t="s">
        <v>19</v>
      </c>
      <c r="AG685" s="877"/>
      <c r="AH685" s="878"/>
      <c r="AI685" s="876" t="s">
        <v>18</v>
      </c>
      <c r="AJ685" s="878"/>
      <c r="AK685" s="876" t="s">
        <v>17</v>
      </c>
      <c r="AL685" s="877"/>
      <c r="AM685" s="878"/>
      <c r="AN685" s="141"/>
      <c r="AO685" s="846" t="s">
        <v>130</v>
      </c>
      <c r="AP685" s="846" t="s">
        <v>131</v>
      </c>
    </row>
    <row r="686" spans="2:42" ht="12" customHeight="1" thickBot="1" x14ac:dyDescent="0.3">
      <c r="B686" s="4">
        <v>2021</v>
      </c>
      <c r="C686" s="5" t="s">
        <v>16</v>
      </c>
      <c r="D686" s="5" t="s">
        <v>15</v>
      </c>
      <c r="E686" s="30" t="s">
        <v>14</v>
      </c>
      <c r="F686" s="6" t="s">
        <v>14</v>
      </c>
      <c r="G686" s="7" t="s">
        <v>13</v>
      </c>
      <c r="H686" s="868" t="s">
        <v>34</v>
      </c>
      <c r="I686" s="869"/>
      <c r="J686" s="870" t="s">
        <v>43</v>
      </c>
      <c r="K686" s="871"/>
      <c r="L686" s="870" t="s">
        <v>42</v>
      </c>
      <c r="M686" s="871"/>
      <c r="N686" s="872" t="s">
        <v>33</v>
      </c>
      <c r="O686" s="869"/>
      <c r="P686" s="872" t="s">
        <v>12</v>
      </c>
      <c r="Q686" s="869"/>
      <c r="R686" s="872" t="s">
        <v>11</v>
      </c>
      <c r="S686" s="905"/>
      <c r="T686" s="868" t="s">
        <v>35</v>
      </c>
      <c r="U686" s="906"/>
      <c r="V686" s="906"/>
      <c r="W686" s="905"/>
      <c r="X686" s="868" t="s">
        <v>10</v>
      </c>
      <c r="Y686" s="906"/>
      <c r="Z686" s="906"/>
      <c r="AA686" s="905"/>
      <c r="AB686" s="38" t="s">
        <v>38</v>
      </c>
      <c r="AC686" s="37" t="s">
        <v>36</v>
      </c>
      <c r="AD686" s="373" t="s">
        <v>41</v>
      </c>
      <c r="AE686" s="136" t="s">
        <v>9</v>
      </c>
      <c r="AF686" s="8" t="s">
        <v>37</v>
      </c>
      <c r="AG686" s="9" t="s">
        <v>8</v>
      </c>
      <c r="AH686" s="10" t="s">
        <v>7</v>
      </c>
      <c r="AI686" s="6" t="s">
        <v>8</v>
      </c>
      <c r="AJ686" s="7" t="s">
        <v>7</v>
      </c>
      <c r="AK686" s="6" t="s">
        <v>8</v>
      </c>
      <c r="AL686" s="11" t="s">
        <v>7</v>
      </c>
      <c r="AM686" s="7" t="s">
        <v>6</v>
      </c>
      <c r="AN686" s="141"/>
      <c r="AO686" s="847"/>
      <c r="AP686" s="847"/>
    </row>
    <row r="687" spans="2:42" ht="12" customHeight="1" x14ac:dyDescent="0.25">
      <c r="B687" s="25">
        <v>44271</v>
      </c>
      <c r="C687" s="137">
        <v>3.4027777777777775E-2</v>
      </c>
      <c r="D687" s="137">
        <v>0.20555555555555557</v>
      </c>
      <c r="E687" s="43">
        <v>5</v>
      </c>
      <c r="F687" s="43">
        <v>31001</v>
      </c>
      <c r="G687" s="25">
        <v>44271</v>
      </c>
      <c r="H687" s="967" t="s">
        <v>429</v>
      </c>
      <c r="I687" s="968"/>
      <c r="J687" s="969"/>
      <c r="K687" s="970"/>
      <c r="L687" s="969"/>
      <c r="M687" s="970"/>
      <c r="N687" s="967"/>
      <c r="O687" s="968"/>
      <c r="P687" s="971" t="s">
        <v>796</v>
      </c>
      <c r="Q687" s="972"/>
      <c r="R687" s="973" t="s">
        <v>275</v>
      </c>
      <c r="S687" s="974"/>
      <c r="T687" s="979" t="s">
        <v>198</v>
      </c>
      <c r="U687" s="980"/>
      <c r="V687" s="980"/>
      <c r="W687" s="981"/>
      <c r="X687" s="979" t="s">
        <v>198</v>
      </c>
      <c r="Y687" s="980"/>
      <c r="Z687" s="980"/>
      <c r="AA687" s="981"/>
      <c r="AB687" s="34">
        <v>65</v>
      </c>
      <c r="AC687" s="138"/>
      <c r="AD687" s="166">
        <v>42</v>
      </c>
      <c r="AE687" s="41" t="s">
        <v>32</v>
      </c>
      <c r="AF687" s="26"/>
      <c r="AG687" s="160">
        <v>2545</v>
      </c>
      <c r="AH687" s="161">
        <f>+AG687/1000</f>
        <v>2.5449999999999999</v>
      </c>
      <c r="AI687" s="836">
        <v>10810</v>
      </c>
      <c r="AJ687" s="838">
        <f>+AI687/1000</f>
        <v>10.81</v>
      </c>
      <c r="AK687" s="840">
        <f>+AI687-AG688-AG687</f>
        <v>-38</v>
      </c>
      <c r="AL687" s="842">
        <f>+AK687/1000</f>
        <v>-3.7999999999999999E-2</v>
      </c>
      <c r="AM687" s="844">
        <f>+AK687/SUM(AG687:AG688)</f>
        <v>-3.5029498525073746E-3</v>
      </c>
      <c r="AN687" s="141"/>
      <c r="AO687" s="306">
        <v>71.400000000000006</v>
      </c>
      <c r="AP687" s="306">
        <v>4.88</v>
      </c>
    </row>
    <row r="688" spans="2:42" ht="12" customHeight="1" x14ac:dyDescent="0.25">
      <c r="B688" s="25">
        <v>44271</v>
      </c>
      <c r="C688" s="137">
        <v>3.4027777777777775E-2</v>
      </c>
      <c r="D688" s="137">
        <v>0.20555555555555557</v>
      </c>
      <c r="E688" s="43">
        <v>5</v>
      </c>
      <c r="F688" s="43">
        <v>30901</v>
      </c>
      <c r="G688" s="25">
        <v>44271</v>
      </c>
      <c r="H688" s="967" t="s">
        <v>429</v>
      </c>
      <c r="I688" s="968"/>
      <c r="J688" s="969"/>
      <c r="K688" s="970"/>
      <c r="L688" s="969"/>
      <c r="M688" s="970"/>
      <c r="N688" s="967"/>
      <c r="O688" s="968"/>
      <c r="P688" s="971" t="s">
        <v>796</v>
      </c>
      <c r="Q688" s="972"/>
      <c r="R688" s="973" t="s">
        <v>275</v>
      </c>
      <c r="S688" s="974"/>
      <c r="T688" s="864" t="s">
        <v>580</v>
      </c>
      <c r="U688" s="865"/>
      <c r="V688" s="865"/>
      <c r="W688" s="866"/>
      <c r="X688" s="864" t="s">
        <v>580</v>
      </c>
      <c r="Y688" s="865"/>
      <c r="Z688" s="865"/>
      <c r="AA688" s="866"/>
      <c r="AB688" s="34">
        <v>65</v>
      </c>
      <c r="AC688" s="138"/>
      <c r="AD688" s="158">
        <v>42</v>
      </c>
      <c r="AE688" s="35" t="s">
        <v>32</v>
      </c>
      <c r="AF688" s="34"/>
      <c r="AG688" s="139">
        <v>8303</v>
      </c>
      <c r="AH688" s="159">
        <f>+AG688/1000</f>
        <v>8.3030000000000008</v>
      </c>
      <c r="AI688" s="837"/>
      <c r="AJ688" s="839"/>
      <c r="AK688" s="841"/>
      <c r="AL688" s="843"/>
      <c r="AM688" s="845"/>
      <c r="AN688" s="20"/>
      <c r="AO688" s="306">
        <v>71.400000000000006</v>
      </c>
      <c r="AP688" s="306">
        <v>4.88</v>
      </c>
    </row>
    <row r="689" spans="2:42" ht="12" customHeight="1" thickBot="1" x14ac:dyDescent="0.3">
      <c r="B689" s="24"/>
      <c r="C689" s="146"/>
      <c r="D689" s="146"/>
      <c r="E689" s="27"/>
      <c r="F689" s="36"/>
      <c r="G689" s="31"/>
      <c r="H689" s="909"/>
      <c r="I689" s="910"/>
      <c r="J689" s="911"/>
      <c r="K689" s="912"/>
      <c r="L689" s="911"/>
      <c r="M689" s="912"/>
      <c r="N689" s="913"/>
      <c r="O689" s="910"/>
      <c r="P689" s="913"/>
      <c r="Q689" s="910"/>
      <c r="R689" s="914"/>
      <c r="S689" s="915"/>
      <c r="T689" s="916"/>
      <c r="U689" s="917"/>
      <c r="V689" s="917"/>
      <c r="W689" s="915"/>
      <c r="X689" s="29"/>
      <c r="Y689" s="147"/>
      <c r="Z689" s="147"/>
      <c r="AA689" s="28"/>
      <c r="AB689" s="36"/>
      <c r="AC689" s="148"/>
      <c r="AD689" s="147"/>
      <c r="AE689" s="28"/>
      <c r="AF689" s="29"/>
      <c r="AG689" s="149"/>
      <c r="AH689" s="153"/>
      <c r="AI689" s="150"/>
      <c r="AJ689" s="154"/>
      <c r="AK689" s="155"/>
      <c r="AL689" s="156"/>
      <c r="AM689" s="157"/>
    </row>
    <row r="690" spans="2:42" ht="12" customHeight="1" x14ac:dyDescent="0.25">
      <c r="B690" s="151"/>
      <c r="C690" s="151"/>
      <c r="D690" s="151"/>
      <c r="E690" s="151"/>
      <c r="F690" s="151"/>
      <c r="G690" s="151"/>
      <c r="H690" s="151"/>
      <c r="I690" s="151"/>
      <c r="J690" s="174"/>
      <c r="K690" s="174"/>
      <c r="L690" s="174"/>
      <c r="M690" s="174"/>
      <c r="N690" s="151"/>
      <c r="O690" s="151"/>
      <c r="P690" s="135"/>
      <c r="Q690" s="135"/>
      <c r="R690" s="918" t="s">
        <v>5</v>
      </c>
      <c r="S690" s="919"/>
      <c r="T690" s="919"/>
      <c r="U690" s="919"/>
      <c r="V690" s="919"/>
      <c r="W690" s="919"/>
      <c r="X690" s="919"/>
      <c r="Y690" s="919"/>
      <c r="Z690" s="919"/>
      <c r="AA690" s="919"/>
      <c r="AB690" s="919"/>
      <c r="AC690" s="919"/>
      <c r="AD690" s="919"/>
      <c r="AE690" s="919"/>
      <c r="AF690" s="374"/>
      <c r="AG690" s="932" t="s">
        <v>4</v>
      </c>
      <c r="AH690" s="933"/>
      <c r="AI690" s="932" t="s">
        <v>3</v>
      </c>
      <c r="AJ690" s="933"/>
      <c r="AK690" s="932" t="s">
        <v>2</v>
      </c>
      <c r="AL690" s="934"/>
      <c r="AM690" s="935"/>
    </row>
    <row r="691" spans="2:42" x14ac:dyDescent="0.25">
      <c r="B691" s="151"/>
      <c r="C691" s="151"/>
      <c r="D691" s="151"/>
      <c r="E691" s="151"/>
      <c r="F691" s="151"/>
      <c r="G691" s="151"/>
      <c r="H691" s="151"/>
      <c r="I691" s="151"/>
      <c r="J691" s="174"/>
      <c r="K691" s="174"/>
      <c r="L691" s="174"/>
      <c r="M691" s="174"/>
      <c r="N691" s="151"/>
      <c r="O691" s="151"/>
      <c r="P691" s="135"/>
      <c r="Q691" s="135"/>
      <c r="R691" s="930"/>
      <c r="S691" s="931"/>
      <c r="T691" s="931"/>
      <c r="U691" s="931"/>
      <c r="V691" s="931"/>
      <c r="W691" s="931"/>
      <c r="X691" s="931"/>
      <c r="Y691" s="931"/>
      <c r="Z691" s="931"/>
      <c r="AA691" s="931"/>
      <c r="AB691" s="931"/>
      <c r="AC691" s="931"/>
      <c r="AD691" s="931"/>
      <c r="AE691" s="931"/>
      <c r="AF691" s="374"/>
      <c r="AG691" s="936" t="s">
        <v>1</v>
      </c>
      <c r="AH691" s="938">
        <f>+SUM(AH687:AH689)</f>
        <v>10.848000000000001</v>
      </c>
      <c r="AI691" s="936" t="s">
        <v>1</v>
      </c>
      <c r="AJ691" s="938">
        <f>+SUM(AJ687:AJ689)</f>
        <v>10.81</v>
      </c>
      <c r="AK691" s="936" t="s">
        <v>1</v>
      </c>
      <c r="AL691" s="940">
        <f>+AJ691-AH691</f>
        <v>-3.8000000000000256E-2</v>
      </c>
      <c r="AM691" s="851">
        <f>+AL691/AH691</f>
        <v>-3.502949852507398E-3</v>
      </c>
    </row>
    <row r="692" spans="2:42" ht="17.25" thickBot="1" x14ac:dyDescent="0.3">
      <c r="B692" s="151"/>
      <c r="C692" s="151"/>
      <c r="D692" s="151"/>
      <c r="E692" s="151"/>
      <c r="F692" s="151"/>
      <c r="G692" s="151"/>
      <c r="H692" s="151"/>
      <c r="I692" s="151"/>
      <c r="J692" s="174"/>
      <c r="K692" s="174"/>
      <c r="L692" s="174"/>
      <c r="M692" s="174"/>
      <c r="N692" s="151"/>
      <c r="O692" s="151"/>
      <c r="P692" s="135"/>
      <c r="Q692" s="135"/>
      <c r="R692" s="921"/>
      <c r="S692" s="922"/>
      <c r="T692" s="922"/>
      <c r="U692" s="922"/>
      <c r="V692" s="922"/>
      <c r="W692" s="922"/>
      <c r="X692" s="922"/>
      <c r="Y692" s="922"/>
      <c r="Z692" s="922"/>
      <c r="AA692" s="922"/>
      <c r="AB692" s="922"/>
      <c r="AC692" s="922"/>
      <c r="AD692" s="922"/>
      <c r="AE692" s="922"/>
      <c r="AF692" s="375"/>
      <c r="AG692" s="937"/>
      <c r="AH692" s="939"/>
      <c r="AI692" s="937"/>
      <c r="AJ692" s="939"/>
      <c r="AK692" s="937"/>
      <c r="AL692" s="941"/>
      <c r="AM692" s="852"/>
    </row>
    <row r="693" spans="2:42" ht="17.25" thickBot="1" x14ac:dyDescent="0.3"/>
    <row r="694" spans="2:42" x14ac:dyDescent="0.25">
      <c r="R694" s="918" t="s">
        <v>0</v>
      </c>
      <c r="S694" s="919"/>
      <c r="T694" s="919"/>
      <c r="U694" s="919"/>
      <c r="V694" s="919"/>
      <c r="W694" s="919"/>
      <c r="X694" s="919"/>
      <c r="Y694" s="919"/>
      <c r="Z694" s="919"/>
      <c r="AA694" s="919"/>
      <c r="AB694" s="919"/>
      <c r="AC694" s="919"/>
      <c r="AD694" s="919"/>
      <c r="AE694" s="920"/>
      <c r="AF694" s="18"/>
      <c r="AG694" s="924">
        <f>+AH691+AG677</f>
        <v>556.57099999999991</v>
      </c>
      <c r="AH694" s="925"/>
      <c r="AI694" s="924">
        <f>+AJ691+AI677</f>
        <v>555.76999999999987</v>
      </c>
      <c r="AJ694" s="925"/>
      <c r="AK694" s="928">
        <f>+AI694-AG694</f>
        <v>-0.80100000000004457</v>
      </c>
      <c r="AL694" s="925"/>
      <c r="AM694" s="945">
        <f>+AK694/AG694</f>
        <v>-1.4391694860135449E-3</v>
      </c>
    </row>
    <row r="695" spans="2:42" ht="17.25" thickBot="1" x14ac:dyDescent="0.3">
      <c r="R695" s="921"/>
      <c r="S695" s="922"/>
      <c r="T695" s="922"/>
      <c r="U695" s="922"/>
      <c r="V695" s="922"/>
      <c r="W695" s="922"/>
      <c r="X695" s="922"/>
      <c r="Y695" s="922"/>
      <c r="Z695" s="922"/>
      <c r="AA695" s="922"/>
      <c r="AB695" s="922"/>
      <c r="AC695" s="922"/>
      <c r="AD695" s="922"/>
      <c r="AE695" s="923"/>
      <c r="AF695" s="19"/>
      <c r="AG695" s="926"/>
      <c r="AH695" s="927"/>
      <c r="AI695" s="926"/>
      <c r="AJ695" s="927"/>
      <c r="AK695" s="929"/>
      <c r="AL695" s="927"/>
      <c r="AM695" s="946"/>
    </row>
    <row r="696" spans="2:42" ht="17.25" thickBot="1" x14ac:dyDescent="0.3"/>
    <row r="697" spans="2:42" ht="12" customHeight="1" x14ac:dyDescent="0.25">
      <c r="B697" s="882" t="s">
        <v>31</v>
      </c>
      <c r="C697" s="883"/>
      <c r="D697" s="883"/>
      <c r="E697" s="883"/>
      <c r="F697" s="883"/>
      <c r="G697" s="884"/>
      <c r="H697" s="888" t="s">
        <v>30</v>
      </c>
      <c r="I697" s="765"/>
      <c r="J697" s="765"/>
      <c r="K697" s="765"/>
      <c r="L697" s="765"/>
      <c r="M697" s="765"/>
      <c r="N697" s="765"/>
      <c r="O697" s="765"/>
      <c r="P697" s="765"/>
      <c r="Q697" s="765"/>
      <c r="R697" s="765"/>
      <c r="S697" s="765"/>
      <c r="T697" s="765"/>
      <c r="U697" s="765"/>
      <c r="V697" s="765"/>
      <c r="W697" s="765"/>
      <c r="X697" s="765"/>
      <c r="Y697" s="765"/>
      <c r="Z697" s="765"/>
      <c r="AA697" s="765"/>
      <c r="AB697" s="765"/>
      <c r="AC697" s="765"/>
      <c r="AD697" s="371"/>
      <c r="AE697" s="764" t="s">
        <v>29</v>
      </c>
      <c r="AF697" s="765"/>
      <c r="AG697" s="765"/>
      <c r="AH697" s="765"/>
      <c r="AI697" s="765"/>
      <c r="AJ697" s="766"/>
      <c r="AK697" s="889" t="s">
        <v>39</v>
      </c>
      <c r="AL697" s="890"/>
      <c r="AM697" s="891"/>
      <c r="AN697" s="22"/>
    </row>
    <row r="698" spans="2:42" ht="12" customHeight="1" x14ac:dyDescent="0.25">
      <c r="B698" s="885"/>
      <c r="C698" s="886"/>
      <c r="D698" s="886"/>
      <c r="E698" s="886"/>
      <c r="F698" s="886"/>
      <c r="G698" s="887"/>
      <c r="H698" s="892" t="s">
        <v>736</v>
      </c>
      <c r="I698" s="893"/>
      <c r="J698" s="893"/>
      <c r="K698" s="893"/>
      <c r="L698" s="893"/>
      <c r="M698" s="893"/>
      <c r="N698" s="893"/>
      <c r="O698" s="893"/>
      <c r="P698" s="893"/>
      <c r="Q698" s="893"/>
      <c r="R698" s="893"/>
      <c r="S698" s="893"/>
      <c r="T698" s="893"/>
      <c r="U698" s="893"/>
      <c r="V698" s="893"/>
      <c r="W698" s="893"/>
      <c r="X698" s="893"/>
      <c r="Y698" s="893"/>
      <c r="Z698" s="893"/>
      <c r="AA698" s="893"/>
      <c r="AB698" s="893"/>
      <c r="AC698" s="893"/>
      <c r="AD698" s="376"/>
      <c r="AE698" s="773">
        <v>44272</v>
      </c>
      <c r="AF698" s="774"/>
      <c r="AG698" s="774"/>
      <c r="AH698" s="774"/>
      <c r="AI698" s="774"/>
      <c r="AJ698" s="775"/>
      <c r="AK698" s="896" t="s">
        <v>40</v>
      </c>
      <c r="AL698" s="897"/>
      <c r="AM698" s="898"/>
      <c r="AN698" s="23"/>
    </row>
    <row r="699" spans="2:42" ht="12" customHeight="1" thickBot="1" x14ac:dyDescent="0.3">
      <c r="B699" s="902" t="s">
        <v>28</v>
      </c>
      <c r="C699" s="903"/>
      <c r="D699" s="903"/>
      <c r="E699" s="903"/>
      <c r="F699" s="903"/>
      <c r="G699" s="904"/>
      <c r="H699" s="894"/>
      <c r="I699" s="895"/>
      <c r="J699" s="895"/>
      <c r="K699" s="895"/>
      <c r="L699" s="895"/>
      <c r="M699" s="895"/>
      <c r="N699" s="895"/>
      <c r="O699" s="895"/>
      <c r="P699" s="895"/>
      <c r="Q699" s="895"/>
      <c r="R699" s="895"/>
      <c r="S699" s="895"/>
      <c r="T699" s="895"/>
      <c r="U699" s="895"/>
      <c r="V699" s="895"/>
      <c r="W699" s="895"/>
      <c r="X699" s="895"/>
      <c r="Y699" s="895"/>
      <c r="Z699" s="895"/>
      <c r="AA699" s="895"/>
      <c r="AB699" s="895"/>
      <c r="AC699" s="895"/>
      <c r="AD699" s="377"/>
      <c r="AE699" s="776"/>
      <c r="AF699" s="777"/>
      <c r="AG699" s="777"/>
      <c r="AH699" s="777"/>
      <c r="AI699" s="777"/>
      <c r="AJ699" s="778"/>
      <c r="AK699" s="899"/>
      <c r="AL699" s="900"/>
      <c r="AM699" s="901"/>
      <c r="AN699" s="141"/>
    </row>
    <row r="700" spans="2:42" ht="12" customHeight="1" thickBot="1" x14ac:dyDescent="0.3">
      <c r="B700" s="135"/>
      <c r="C700" s="135"/>
      <c r="D700" s="135"/>
      <c r="E700" s="135"/>
      <c r="F700" s="135"/>
      <c r="G700" s="135"/>
      <c r="H700" s="135"/>
      <c r="I700" s="135"/>
      <c r="J700" s="174"/>
      <c r="K700" s="174"/>
      <c r="L700" s="174"/>
      <c r="M700" s="174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5"/>
      <c r="AL700" s="135"/>
      <c r="AM700" s="135"/>
      <c r="AN700" s="141"/>
    </row>
    <row r="701" spans="2:42" ht="12" customHeight="1" thickBot="1" x14ac:dyDescent="0.3">
      <c r="B701" s="873" t="s">
        <v>27</v>
      </c>
      <c r="C701" s="874"/>
      <c r="D701" s="874"/>
      <c r="E701" s="875"/>
      <c r="F701" s="848" t="s">
        <v>26</v>
      </c>
      <c r="G701" s="850"/>
      <c r="H701" s="848" t="s">
        <v>44</v>
      </c>
      <c r="I701" s="849"/>
      <c r="J701" s="849"/>
      <c r="K701" s="849"/>
      <c r="L701" s="849"/>
      <c r="M701" s="849"/>
      <c r="N701" s="849"/>
      <c r="O701" s="849"/>
      <c r="P701" s="849"/>
      <c r="Q701" s="849"/>
      <c r="R701" s="849"/>
      <c r="S701" s="850"/>
      <c r="T701" s="848" t="s">
        <v>25</v>
      </c>
      <c r="U701" s="849"/>
      <c r="V701" s="849"/>
      <c r="W701" s="849"/>
      <c r="X701" s="849"/>
      <c r="Y701" s="849"/>
      <c r="Z701" s="849"/>
      <c r="AA701" s="849"/>
      <c r="AB701" s="849"/>
      <c r="AC701" s="849"/>
      <c r="AD701" s="849"/>
      <c r="AE701" s="850"/>
      <c r="AF701" s="879" t="s">
        <v>24</v>
      </c>
      <c r="AG701" s="880"/>
      <c r="AH701" s="881"/>
      <c r="AI701" s="879" t="s">
        <v>24</v>
      </c>
      <c r="AJ701" s="881"/>
      <c r="AK701" s="848" t="s">
        <v>23</v>
      </c>
      <c r="AL701" s="849"/>
      <c r="AM701" s="850"/>
      <c r="AN701" s="141"/>
    </row>
    <row r="702" spans="2:42" ht="12" customHeight="1" thickBot="1" x14ac:dyDescent="0.3">
      <c r="B702" s="1" t="s">
        <v>13</v>
      </c>
      <c r="C702" s="2" t="s">
        <v>22</v>
      </c>
      <c r="D702" s="3" t="s">
        <v>22</v>
      </c>
      <c r="E702" s="2" t="s">
        <v>21</v>
      </c>
      <c r="F702" s="907" t="s">
        <v>20</v>
      </c>
      <c r="G702" s="908"/>
      <c r="H702" s="876"/>
      <c r="I702" s="877"/>
      <c r="J702" s="877"/>
      <c r="K702" s="877"/>
      <c r="L702" s="877"/>
      <c r="M702" s="877"/>
      <c r="N702" s="877"/>
      <c r="O702" s="877"/>
      <c r="P702" s="877"/>
      <c r="Q702" s="877"/>
      <c r="R702" s="877"/>
      <c r="S702" s="878"/>
      <c r="T702" s="876"/>
      <c r="U702" s="877"/>
      <c r="V702" s="877"/>
      <c r="W702" s="877"/>
      <c r="X702" s="877"/>
      <c r="Y702" s="877"/>
      <c r="Z702" s="877"/>
      <c r="AA702" s="877"/>
      <c r="AB702" s="877"/>
      <c r="AC702" s="877"/>
      <c r="AD702" s="877"/>
      <c r="AE702" s="878"/>
      <c r="AF702" s="876" t="s">
        <v>19</v>
      </c>
      <c r="AG702" s="877"/>
      <c r="AH702" s="878"/>
      <c r="AI702" s="876" t="s">
        <v>18</v>
      </c>
      <c r="AJ702" s="878"/>
      <c r="AK702" s="876" t="s">
        <v>17</v>
      </c>
      <c r="AL702" s="877"/>
      <c r="AM702" s="878"/>
      <c r="AN702" s="141"/>
      <c r="AO702" s="846" t="s">
        <v>130</v>
      </c>
      <c r="AP702" s="846" t="s">
        <v>131</v>
      </c>
    </row>
    <row r="703" spans="2:42" ht="12" customHeight="1" thickBot="1" x14ac:dyDescent="0.3">
      <c r="B703" s="4">
        <v>2021</v>
      </c>
      <c r="C703" s="5" t="s">
        <v>16</v>
      </c>
      <c r="D703" s="5" t="s">
        <v>15</v>
      </c>
      <c r="E703" s="30" t="s">
        <v>14</v>
      </c>
      <c r="F703" s="6" t="s">
        <v>14</v>
      </c>
      <c r="G703" s="7" t="s">
        <v>13</v>
      </c>
      <c r="H703" s="868" t="s">
        <v>34</v>
      </c>
      <c r="I703" s="869"/>
      <c r="J703" s="870" t="s">
        <v>43</v>
      </c>
      <c r="K703" s="871"/>
      <c r="L703" s="870" t="s">
        <v>42</v>
      </c>
      <c r="M703" s="871"/>
      <c r="N703" s="872" t="s">
        <v>33</v>
      </c>
      <c r="O703" s="869"/>
      <c r="P703" s="872" t="s">
        <v>12</v>
      </c>
      <c r="Q703" s="869"/>
      <c r="R703" s="872" t="s">
        <v>11</v>
      </c>
      <c r="S703" s="905"/>
      <c r="T703" s="868" t="s">
        <v>35</v>
      </c>
      <c r="U703" s="906"/>
      <c r="V703" s="906"/>
      <c r="W703" s="905"/>
      <c r="X703" s="868" t="s">
        <v>10</v>
      </c>
      <c r="Y703" s="906"/>
      <c r="Z703" s="906"/>
      <c r="AA703" s="905"/>
      <c r="AB703" s="38" t="s">
        <v>38</v>
      </c>
      <c r="AC703" s="37" t="s">
        <v>36</v>
      </c>
      <c r="AD703" s="373" t="s">
        <v>41</v>
      </c>
      <c r="AE703" s="136" t="s">
        <v>9</v>
      </c>
      <c r="AF703" s="8" t="s">
        <v>37</v>
      </c>
      <c r="AG703" s="9" t="s">
        <v>8</v>
      </c>
      <c r="AH703" s="10" t="s">
        <v>7</v>
      </c>
      <c r="AI703" s="6" t="s">
        <v>8</v>
      </c>
      <c r="AJ703" s="7" t="s">
        <v>7</v>
      </c>
      <c r="AK703" s="6" t="s">
        <v>8</v>
      </c>
      <c r="AL703" s="11" t="s">
        <v>7</v>
      </c>
      <c r="AM703" s="7" t="s">
        <v>6</v>
      </c>
      <c r="AN703" s="141"/>
      <c r="AO703" s="847"/>
      <c r="AP703" s="847"/>
    </row>
    <row r="704" spans="2:42" ht="12" customHeight="1" x14ac:dyDescent="0.25">
      <c r="B704" s="25">
        <v>44272</v>
      </c>
      <c r="C704" s="137">
        <v>2.2916666666666669E-2</v>
      </c>
      <c r="D704" s="137">
        <v>0.23194444444444443</v>
      </c>
      <c r="E704" s="43">
        <v>5</v>
      </c>
      <c r="F704" s="43">
        <v>35501</v>
      </c>
      <c r="G704" s="25">
        <v>44272</v>
      </c>
      <c r="H704" s="967" t="s">
        <v>429</v>
      </c>
      <c r="I704" s="968"/>
      <c r="J704" s="969"/>
      <c r="K704" s="970"/>
      <c r="L704" s="969"/>
      <c r="M704" s="970"/>
      <c r="N704" s="967"/>
      <c r="O704" s="968"/>
      <c r="P704" s="971" t="s">
        <v>796</v>
      </c>
      <c r="Q704" s="972"/>
      <c r="R704" s="973" t="s">
        <v>275</v>
      </c>
      <c r="S704" s="974"/>
      <c r="T704" s="979" t="s">
        <v>198</v>
      </c>
      <c r="U704" s="980"/>
      <c r="V704" s="980"/>
      <c r="W704" s="981"/>
      <c r="X704" s="979" t="s">
        <v>198</v>
      </c>
      <c r="Y704" s="980"/>
      <c r="Z704" s="980"/>
      <c r="AA704" s="981"/>
      <c r="AB704" s="34">
        <v>66</v>
      </c>
      <c r="AC704" s="138"/>
      <c r="AD704" s="166">
        <v>34</v>
      </c>
      <c r="AE704" s="41" t="s">
        <v>32</v>
      </c>
      <c r="AF704" s="26"/>
      <c r="AG704" s="160">
        <v>2575</v>
      </c>
      <c r="AH704" s="161">
        <f>+AG704/1000</f>
        <v>2.5750000000000002</v>
      </c>
      <c r="AI704" s="836">
        <v>10860</v>
      </c>
      <c r="AJ704" s="838">
        <f>+AI704/1000</f>
        <v>10.86</v>
      </c>
      <c r="AK704" s="840">
        <f>+AI704-AG705-AG704</f>
        <v>-59</v>
      </c>
      <c r="AL704" s="842">
        <f>+AK704/1000</f>
        <v>-5.8999999999999997E-2</v>
      </c>
      <c r="AM704" s="844">
        <f>+AK704/SUM(AG704:AG705)</f>
        <v>-5.4034252220899349E-3</v>
      </c>
      <c r="AN704" s="141"/>
      <c r="AO704" s="306">
        <v>75.290000000000006</v>
      </c>
      <c r="AP704" s="306">
        <v>2.1</v>
      </c>
    </row>
    <row r="705" spans="2:42" ht="12" customHeight="1" x14ac:dyDescent="0.25">
      <c r="B705" s="25">
        <v>44272</v>
      </c>
      <c r="C705" s="137">
        <v>2.2916666666666669E-2</v>
      </c>
      <c r="D705" s="137">
        <v>0.23194444444444443</v>
      </c>
      <c r="E705" s="43">
        <v>5</v>
      </c>
      <c r="F705" s="43">
        <v>35601</v>
      </c>
      <c r="G705" s="25">
        <v>44272</v>
      </c>
      <c r="H705" s="967" t="s">
        <v>429</v>
      </c>
      <c r="I705" s="968"/>
      <c r="J705" s="969"/>
      <c r="K705" s="970"/>
      <c r="L705" s="969"/>
      <c r="M705" s="970"/>
      <c r="N705" s="967"/>
      <c r="O705" s="968"/>
      <c r="P705" s="971" t="s">
        <v>796</v>
      </c>
      <c r="Q705" s="972"/>
      <c r="R705" s="973" t="s">
        <v>275</v>
      </c>
      <c r="S705" s="974"/>
      <c r="T705" s="864" t="s">
        <v>580</v>
      </c>
      <c r="U705" s="865"/>
      <c r="V705" s="865"/>
      <c r="W705" s="866"/>
      <c r="X705" s="864" t="s">
        <v>580</v>
      </c>
      <c r="Y705" s="865"/>
      <c r="Z705" s="865"/>
      <c r="AA705" s="866"/>
      <c r="AB705" s="34">
        <v>66</v>
      </c>
      <c r="AC705" s="138"/>
      <c r="AD705" s="166">
        <v>34</v>
      </c>
      <c r="AE705" s="35" t="s">
        <v>32</v>
      </c>
      <c r="AF705" s="34"/>
      <c r="AG705" s="139">
        <v>8344</v>
      </c>
      <c r="AH705" s="159">
        <f>+AG705/1000</f>
        <v>8.3439999999999994</v>
      </c>
      <c r="AI705" s="837"/>
      <c r="AJ705" s="839"/>
      <c r="AK705" s="841"/>
      <c r="AL705" s="843"/>
      <c r="AM705" s="845"/>
      <c r="AN705" s="20"/>
      <c r="AO705" s="306">
        <v>75.290000000000006</v>
      </c>
      <c r="AP705" s="306">
        <v>2.1</v>
      </c>
    </row>
    <row r="706" spans="2:42" ht="12" customHeight="1" thickBot="1" x14ac:dyDescent="0.3">
      <c r="B706" s="24"/>
      <c r="C706" s="146"/>
      <c r="D706" s="146"/>
      <c r="E706" s="27"/>
      <c r="F706" s="36"/>
      <c r="G706" s="31"/>
      <c r="H706" s="909"/>
      <c r="I706" s="910"/>
      <c r="J706" s="911"/>
      <c r="K706" s="912"/>
      <c r="L706" s="911"/>
      <c r="M706" s="912"/>
      <c r="N706" s="913"/>
      <c r="O706" s="910"/>
      <c r="P706" s="913"/>
      <c r="Q706" s="910"/>
      <c r="R706" s="914"/>
      <c r="S706" s="915"/>
      <c r="T706" s="916"/>
      <c r="U706" s="917"/>
      <c r="V706" s="917"/>
      <c r="W706" s="915"/>
      <c r="X706" s="29"/>
      <c r="Y706" s="147"/>
      <c r="Z706" s="147"/>
      <c r="AA706" s="28"/>
      <c r="AB706" s="36"/>
      <c r="AC706" s="148"/>
      <c r="AD706" s="147"/>
      <c r="AE706" s="28"/>
      <c r="AF706" s="29"/>
      <c r="AG706" s="149"/>
      <c r="AH706" s="153"/>
      <c r="AI706" s="150"/>
      <c r="AJ706" s="154"/>
      <c r="AK706" s="155"/>
      <c r="AL706" s="156"/>
      <c r="AM706" s="157"/>
    </row>
    <row r="707" spans="2:42" ht="12" customHeight="1" x14ac:dyDescent="0.25">
      <c r="B707" s="151"/>
      <c r="C707" s="151"/>
      <c r="D707" s="151"/>
      <c r="E707" s="151"/>
      <c r="F707" s="151"/>
      <c r="G707" s="151"/>
      <c r="H707" s="151"/>
      <c r="I707" s="151"/>
      <c r="J707" s="174"/>
      <c r="K707" s="174"/>
      <c r="L707" s="174"/>
      <c r="M707" s="174"/>
      <c r="N707" s="151"/>
      <c r="O707" s="151"/>
      <c r="P707" s="135"/>
      <c r="Q707" s="135"/>
      <c r="R707" s="918" t="s">
        <v>5</v>
      </c>
      <c r="S707" s="919"/>
      <c r="T707" s="919"/>
      <c r="U707" s="919"/>
      <c r="V707" s="919"/>
      <c r="W707" s="919"/>
      <c r="X707" s="919"/>
      <c r="Y707" s="919"/>
      <c r="Z707" s="919"/>
      <c r="AA707" s="919"/>
      <c r="AB707" s="919"/>
      <c r="AC707" s="919"/>
      <c r="AD707" s="919"/>
      <c r="AE707" s="919"/>
      <c r="AF707" s="374"/>
      <c r="AG707" s="932" t="s">
        <v>4</v>
      </c>
      <c r="AH707" s="933"/>
      <c r="AI707" s="932" t="s">
        <v>3</v>
      </c>
      <c r="AJ707" s="933"/>
      <c r="AK707" s="932" t="s">
        <v>2</v>
      </c>
      <c r="AL707" s="934"/>
      <c r="AM707" s="935"/>
    </row>
    <row r="708" spans="2:42" x14ac:dyDescent="0.25">
      <c r="B708" s="151"/>
      <c r="C708" s="151"/>
      <c r="D708" s="151"/>
      <c r="E708" s="151"/>
      <c r="F708" s="151"/>
      <c r="G708" s="151"/>
      <c r="H708" s="151"/>
      <c r="I708" s="151"/>
      <c r="J708" s="174"/>
      <c r="K708" s="174"/>
      <c r="L708" s="174"/>
      <c r="M708" s="174"/>
      <c r="N708" s="151"/>
      <c r="O708" s="151"/>
      <c r="P708" s="135"/>
      <c r="Q708" s="135"/>
      <c r="R708" s="930"/>
      <c r="S708" s="931"/>
      <c r="T708" s="931"/>
      <c r="U708" s="931"/>
      <c r="V708" s="931"/>
      <c r="W708" s="931"/>
      <c r="X708" s="931"/>
      <c r="Y708" s="931"/>
      <c r="Z708" s="931"/>
      <c r="AA708" s="931"/>
      <c r="AB708" s="931"/>
      <c r="AC708" s="931"/>
      <c r="AD708" s="931"/>
      <c r="AE708" s="931"/>
      <c r="AF708" s="374"/>
      <c r="AG708" s="936" t="s">
        <v>1</v>
      </c>
      <c r="AH708" s="938">
        <f>+SUM(AH704:AH706)</f>
        <v>10.919</v>
      </c>
      <c r="AI708" s="936" t="s">
        <v>1</v>
      </c>
      <c r="AJ708" s="938">
        <f>+SUM(AJ704:AJ706)</f>
        <v>10.86</v>
      </c>
      <c r="AK708" s="936" t="s">
        <v>1</v>
      </c>
      <c r="AL708" s="940">
        <f>+AJ708-AH708</f>
        <v>-5.9000000000001052E-2</v>
      </c>
      <c r="AM708" s="851">
        <f>+AL708/AH708</f>
        <v>-5.4034252220900312E-3</v>
      </c>
    </row>
    <row r="709" spans="2:42" ht="17.25" thickBot="1" x14ac:dyDescent="0.3">
      <c r="B709" s="151"/>
      <c r="C709" s="151"/>
      <c r="D709" s="151"/>
      <c r="E709" s="151"/>
      <c r="F709" s="151"/>
      <c r="G709" s="151"/>
      <c r="H709" s="151"/>
      <c r="I709" s="151"/>
      <c r="J709" s="174"/>
      <c r="K709" s="174"/>
      <c r="L709" s="174"/>
      <c r="M709" s="174"/>
      <c r="N709" s="151"/>
      <c r="O709" s="151"/>
      <c r="P709" s="135"/>
      <c r="Q709" s="135"/>
      <c r="R709" s="921"/>
      <c r="S709" s="922"/>
      <c r="T709" s="922"/>
      <c r="U709" s="922"/>
      <c r="V709" s="922"/>
      <c r="W709" s="922"/>
      <c r="X709" s="922"/>
      <c r="Y709" s="922"/>
      <c r="Z709" s="922"/>
      <c r="AA709" s="922"/>
      <c r="AB709" s="922"/>
      <c r="AC709" s="922"/>
      <c r="AD709" s="922"/>
      <c r="AE709" s="922"/>
      <c r="AF709" s="375"/>
      <c r="AG709" s="937"/>
      <c r="AH709" s="939"/>
      <c r="AI709" s="937"/>
      <c r="AJ709" s="939"/>
      <c r="AK709" s="937"/>
      <c r="AL709" s="941"/>
      <c r="AM709" s="852"/>
    </row>
    <row r="710" spans="2:42" ht="17.25" thickBot="1" x14ac:dyDescent="0.3"/>
    <row r="711" spans="2:42" x14ac:dyDescent="0.25">
      <c r="R711" s="918" t="s">
        <v>0</v>
      </c>
      <c r="S711" s="919"/>
      <c r="T711" s="919"/>
      <c r="U711" s="919"/>
      <c r="V711" s="919"/>
      <c r="W711" s="919"/>
      <c r="X711" s="919"/>
      <c r="Y711" s="919"/>
      <c r="Z711" s="919"/>
      <c r="AA711" s="919"/>
      <c r="AB711" s="919"/>
      <c r="AC711" s="919"/>
      <c r="AD711" s="919"/>
      <c r="AE711" s="920"/>
      <c r="AF711" s="18"/>
      <c r="AG711" s="924">
        <f>+AH708+AG694</f>
        <v>567.4899999999999</v>
      </c>
      <c r="AH711" s="925"/>
      <c r="AI711" s="924">
        <f>+AJ708+AI694</f>
        <v>566.62999999999988</v>
      </c>
      <c r="AJ711" s="925"/>
      <c r="AK711" s="928">
        <f>+AI711-AG711</f>
        <v>-0.86000000000001364</v>
      </c>
      <c r="AL711" s="925"/>
      <c r="AM711" s="945">
        <f>+AK711/AG711</f>
        <v>-1.5154452060829509E-3</v>
      </c>
    </row>
    <row r="712" spans="2:42" ht="17.25" thickBot="1" x14ac:dyDescent="0.3">
      <c r="R712" s="921"/>
      <c r="S712" s="922"/>
      <c r="T712" s="922"/>
      <c r="U712" s="922"/>
      <c r="V712" s="922"/>
      <c r="W712" s="922"/>
      <c r="X712" s="922"/>
      <c r="Y712" s="922"/>
      <c r="Z712" s="922"/>
      <c r="AA712" s="922"/>
      <c r="AB712" s="922"/>
      <c r="AC712" s="922"/>
      <c r="AD712" s="922"/>
      <c r="AE712" s="923"/>
      <c r="AF712" s="19"/>
      <c r="AG712" s="926"/>
      <c r="AH712" s="927"/>
      <c r="AI712" s="926"/>
      <c r="AJ712" s="927"/>
      <c r="AK712" s="929"/>
      <c r="AL712" s="927"/>
      <c r="AM712" s="946"/>
    </row>
    <row r="713" spans="2:42" ht="17.25" thickBot="1" x14ac:dyDescent="0.3"/>
    <row r="714" spans="2:42" ht="12" customHeight="1" x14ac:dyDescent="0.25">
      <c r="B714" s="882" t="s">
        <v>31</v>
      </c>
      <c r="C714" s="883"/>
      <c r="D714" s="883"/>
      <c r="E714" s="883"/>
      <c r="F714" s="883"/>
      <c r="G714" s="884"/>
      <c r="H714" s="888" t="s">
        <v>30</v>
      </c>
      <c r="I714" s="765"/>
      <c r="J714" s="765"/>
      <c r="K714" s="765"/>
      <c r="L714" s="765"/>
      <c r="M714" s="765"/>
      <c r="N714" s="765"/>
      <c r="O714" s="765"/>
      <c r="P714" s="765"/>
      <c r="Q714" s="765"/>
      <c r="R714" s="765"/>
      <c r="S714" s="765"/>
      <c r="T714" s="765"/>
      <c r="U714" s="765"/>
      <c r="V714" s="765"/>
      <c r="W714" s="765"/>
      <c r="X714" s="765"/>
      <c r="Y714" s="765"/>
      <c r="Z714" s="765"/>
      <c r="AA714" s="765"/>
      <c r="AB714" s="765"/>
      <c r="AC714" s="765"/>
      <c r="AD714" s="371"/>
      <c r="AE714" s="764" t="s">
        <v>29</v>
      </c>
      <c r="AF714" s="765"/>
      <c r="AG714" s="765"/>
      <c r="AH714" s="765"/>
      <c r="AI714" s="765"/>
      <c r="AJ714" s="766"/>
      <c r="AK714" s="889" t="s">
        <v>39</v>
      </c>
      <c r="AL714" s="890"/>
      <c r="AM714" s="891"/>
      <c r="AN714" s="22"/>
      <c r="AO714" s="168" t="s">
        <v>46</v>
      </c>
    </row>
    <row r="715" spans="2:42" ht="12" customHeight="1" thickBot="1" x14ac:dyDescent="0.3">
      <c r="B715" s="885"/>
      <c r="C715" s="886"/>
      <c r="D715" s="886"/>
      <c r="E715" s="886"/>
      <c r="F715" s="886"/>
      <c r="G715" s="887"/>
      <c r="H715" s="892" t="s">
        <v>736</v>
      </c>
      <c r="I715" s="893"/>
      <c r="J715" s="893"/>
      <c r="K715" s="893"/>
      <c r="L715" s="893"/>
      <c r="M715" s="893"/>
      <c r="N715" s="893"/>
      <c r="O715" s="893"/>
      <c r="P715" s="893"/>
      <c r="Q715" s="893"/>
      <c r="R715" s="893"/>
      <c r="S715" s="893"/>
      <c r="T715" s="893"/>
      <c r="U715" s="893"/>
      <c r="V715" s="893"/>
      <c r="W715" s="893"/>
      <c r="X715" s="893"/>
      <c r="Y715" s="893"/>
      <c r="Z715" s="893"/>
      <c r="AA715" s="893"/>
      <c r="AB715" s="893"/>
      <c r="AC715" s="893"/>
      <c r="AD715" s="376"/>
      <c r="AE715" s="773">
        <v>44274</v>
      </c>
      <c r="AF715" s="774"/>
      <c r="AG715" s="774"/>
      <c r="AH715" s="774"/>
      <c r="AI715" s="774"/>
      <c r="AJ715" s="775"/>
      <c r="AK715" s="896" t="s">
        <v>40</v>
      </c>
      <c r="AL715" s="897"/>
      <c r="AM715" s="898"/>
      <c r="AN715" s="23"/>
      <c r="AO715" s="169" t="s">
        <v>47</v>
      </c>
    </row>
    <row r="716" spans="2:42" ht="12" customHeight="1" thickBot="1" x14ac:dyDescent="0.3">
      <c r="B716" s="902" t="s">
        <v>28</v>
      </c>
      <c r="C716" s="903"/>
      <c r="D716" s="903"/>
      <c r="E716" s="903"/>
      <c r="F716" s="903"/>
      <c r="G716" s="904"/>
      <c r="H716" s="894"/>
      <c r="I716" s="895"/>
      <c r="J716" s="895"/>
      <c r="K716" s="895"/>
      <c r="L716" s="895"/>
      <c r="M716" s="895"/>
      <c r="N716" s="895"/>
      <c r="O716" s="895"/>
      <c r="P716" s="895"/>
      <c r="Q716" s="895"/>
      <c r="R716" s="895"/>
      <c r="S716" s="895"/>
      <c r="T716" s="895"/>
      <c r="U716" s="895"/>
      <c r="V716" s="895"/>
      <c r="W716" s="895"/>
      <c r="X716" s="895"/>
      <c r="Y716" s="895"/>
      <c r="Z716" s="895"/>
      <c r="AA716" s="895"/>
      <c r="AB716" s="895"/>
      <c r="AC716" s="895"/>
      <c r="AD716" s="377"/>
      <c r="AE716" s="776"/>
      <c r="AF716" s="777"/>
      <c r="AG716" s="777"/>
      <c r="AH716" s="777"/>
      <c r="AI716" s="777"/>
      <c r="AJ716" s="778"/>
      <c r="AK716" s="899"/>
      <c r="AL716" s="900"/>
      <c r="AM716" s="901"/>
      <c r="AN716" s="141"/>
      <c r="AO716" s="170"/>
    </row>
    <row r="717" spans="2:42" ht="12" customHeight="1" thickBot="1" x14ac:dyDescent="0.3">
      <c r="B717" s="135"/>
      <c r="C717" s="135"/>
      <c r="D717" s="135"/>
      <c r="E717" s="135"/>
      <c r="F717" s="135"/>
      <c r="G717" s="135"/>
      <c r="H717" s="135"/>
      <c r="I717" s="135"/>
      <c r="J717" s="174"/>
      <c r="K717" s="174"/>
      <c r="L717" s="174"/>
      <c r="M717" s="174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  <c r="AL717" s="135"/>
      <c r="AM717" s="135"/>
      <c r="AN717" s="141"/>
    </row>
    <row r="718" spans="2:42" ht="12" customHeight="1" thickBot="1" x14ac:dyDescent="0.3">
      <c r="B718" s="873" t="s">
        <v>27</v>
      </c>
      <c r="C718" s="874"/>
      <c r="D718" s="874"/>
      <c r="E718" s="875"/>
      <c r="F718" s="848" t="s">
        <v>26</v>
      </c>
      <c r="G718" s="850"/>
      <c r="H718" s="848" t="s">
        <v>44</v>
      </c>
      <c r="I718" s="849"/>
      <c r="J718" s="849"/>
      <c r="K718" s="849"/>
      <c r="L718" s="849"/>
      <c r="M718" s="849"/>
      <c r="N718" s="849"/>
      <c r="O718" s="849"/>
      <c r="P718" s="849"/>
      <c r="Q718" s="849"/>
      <c r="R718" s="849"/>
      <c r="S718" s="850"/>
      <c r="T718" s="848" t="s">
        <v>25</v>
      </c>
      <c r="U718" s="849"/>
      <c r="V718" s="849"/>
      <c r="W718" s="849"/>
      <c r="X718" s="849"/>
      <c r="Y718" s="849"/>
      <c r="Z718" s="849"/>
      <c r="AA718" s="849"/>
      <c r="AB718" s="849"/>
      <c r="AC718" s="849"/>
      <c r="AD718" s="849"/>
      <c r="AE718" s="850"/>
      <c r="AF718" s="879" t="s">
        <v>24</v>
      </c>
      <c r="AG718" s="880"/>
      <c r="AH718" s="881"/>
      <c r="AI718" s="879" t="s">
        <v>24</v>
      </c>
      <c r="AJ718" s="881"/>
      <c r="AK718" s="848" t="s">
        <v>23</v>
      </c>
      <c r="AL718" s="849"/>
      <c r="AM718" s="850"/>
      <c r="AN718" s="141"/>
    </row>
    <row r="719" spans="2:42" ht="12" customHeight="1" thickBot="1" x14ac:dyDescent="0.3">
      <c r="B719" s="1" t="s">
        <v>13</v>
      </c>
      <c r="C719" s="2" t="s">
        <v>22</v>
      </c>
      <c r="D719" s="3" t="s">
        <v>22</v>
      </c>
      <c r="E719" s="2" t="s">
        <v>21</v>
      </c>
      <c r="F719" s="907" t="s">
        <v>20</v>
      </c>
      <c r="G719" s="908"/>
      <c r="H719" s="876"/>
      <c r="I719" s="877"/>
      <c r="J719" s="877"/>
      <c r="K719" s="877"/>
      <c r="L719" s="877"/>
      <c r="M719" s="877"/>
      <c r="N719" s="877"/>
      <c r="O719" s="877"/>
      <c r="P719" s="877"/>
      <c r="Q719" s="877"/>
      <c r="R719" s="877"/>
      <c r="S719" s="878"/>
      <c r="T719" s="876"/>
      <c r="U719" s="877"/>
      <c r="V719" s="877"/>
      <c r="W719" s="877"/>
      <c r="X719" s="877"/>
      <c r="Y719" s="877"/>
      <c r="Z719" s="877"/>
      <c r="AA719" s="877"/>
      <c r="AB719" s="877"/>
      <c r="AC719" s="877"/>
      <c r="AD719" s="877"/>
      <c r="AE719" s="878"/>
      <c r="AF719" s="876" t="s">
        <v>19</v>
      </c>
      <c r="AG719" s="877"/>
      <c r="AH719" s="878"/>
      <c r="AI719" s="876" t="s">
        <v>18</v>
      </c>
      <c r="AJ719" s="878"/>
      <c r="AK719" s="876" t="s">
        <v>17</v>
      </c>
      <c r="AL719" s="877"/>
      <c r="AM719" s="878"/>
      <c r="AN719" s="141"/>
      <c r="AO719" s="846" t="s">
        <v>130</v>
      </c>
      <c r="AP719" s="846" t="s">
        <v>131</v>
      </c>
    </row>
    <row r="720" spans="2:42" ht="12" customHeight="1" thickBot="1" x14ac:dyDescent="0.3">
      <c r="B720" s="4">
        <v>2021</v>
      </c>
      <c r="C720" s="5" t="s">
        <v>16</v>
      </c>
      <c r="D720" s="5" t="s">
        <v>15</v>
      </c>
      <c r="E720" s="30" t="s">
        <v>14</v>
      </c>
      <c r="F720" s="6" t="s">
        <v>14</v>
      </c>
      <c r="G720" s="7" t="s">
        <v>13</v>
      </c>
      <c r="H720" s="868" t="s">
        <v>34</v>
      </c>
      <c r="I720" s="869"/>
      <c r="J720" s="870" t="s">
        <v>43</v>
      </c>
      <c r="K720" s="871"/>
      <c r="L720" s="870" t="s">
        <v>42</v>
      </c>
      <c r="M720" s="871"/>
      <c r="N720" s="872" t="s">
        <v>33</v>
      </c>
      <c r="O720" s="869"/>
      <c r="P720" s="872" t="s">
        <v>12</v>
      </c>
      <c r="Q720" s="869"/>
      <c r="R720" s="872" t="s">
        <v>11</v>
      </c>
      <c r="S720" s="905"/>
      <c r="T720" s="868" t="s">
        <v>35</v>
      </c>
      <c r="U720" s="906"/>
      <c r="V720" s="906"/>
      <c r="W720" s="905"/>
      <c r="X720" s="868" t="s">
        <v>10</v>
      </c>
      <c r="Y720" s="906"/>
      <c r="Z720" s="906"/>
      <c r="AA720" s="905"/>
      <c r="AB720" s="38" t="s">
        <v>38</v>
      </c>
      <c r="AC720" s="37" t="s">
        <v>36</v>
      </c>
      <c r="AD720" s="373" t="s">
        <v>41</v>
      </c>
      <c r="AE720" s="136" t="s">
        <v>9</v>
      </c>
      <c r="AF720" s="8" t="s">
        <v>37</v>
      </c>
      <c r="AG720" s="9" t="s">
        <v>8</v>
      </c>
      <c r="AH720" s="10" t="s">
        <v>7</v>
      </c>
      <c r="AI720" s="6" t="s">
        <v>8</v>
      </c>
      <c r="AJ720" s="7" t="s">
        <v>7</v>
      </c>
      <c r="AK720" s="6" t="s">
        <v>8</v>
      </c>
      <c r="AL720" s="11" t="s">
        <v>7</v>
      </c>
      <c r="AM720" s="7" t="s">
        <v>6</v>
      </c>
      <c r="AN720" s="141"/>
      <c r="AO720" s="847"/>
      <c r="AP720" s="847"/>
    </row>
    <row r="721" spans="2:42" ht="12" customHeight="1" x14ac:dyDescent="0.25">
      <c r="B721" s="25">
        <v>44275</v>
      </c>
      <c r="C721" s="137">
        <v>0.98819444444444438</v>
      </c>
      <c r="D721" s="137">
        <v>8.8888888888888892E-2</v>
      </c>
      <c r="E721" s="43">
        <v>5</v>
      </c>
      <c r="F721" s="43">
        <v>40301</v>
      </c>
      <c r="G721" s="25">
        <v>44275</v>
      </c>
      <c r="H721" s="967" t="s">
        <v>429</v>
      </c>
      <c r="I721" s="968"/>
      <c r="J721" s="969"/>
      <c r="K721" s="970"/>
      <c r="L721" s="969"/>
      <c r="M721" s="970"/>
      <c r="N721" s="967"/>
      <c r="O721" s="968"/>
      <c r="P721" s="971" t="s">
        <v>796</v>
      </c>
      <c r="Q721" s="972"/>
      <c r="R721" s="973" t="s">
        <v>275</v>
      </c>
      <c r="S721" s="974"/>
      <c r="T721" s="979" t="s">
        <v>198</v>
      </c>
      <c r="U721" s="980"/>
      <c r="V721" s="980"/>
      <c r="W721" s="981"/>
      <c r="X721" s="979" t="s">
        <v>198</v>
      </c>
      <c r="Y721" s="980"/>
      <c r="Z721" s="980"/>
      <c r="AA721" s="981"/>
      <c r="AB721" s="34">
        <v>67</v>
      </c>
      <c r="AC721" s="138"/>
      <c r="AD721" s="166">
        <v>38</v>
      </c>
      <c r="AE721" s="41" t="s">
        <v>32</v>
      </c>
      <c r="AF721" s="26"/>
      <c r="AG721" s="160">
        <v>2500</v>
      </c>
      <c r="AH721" s="161">
        <f>+AG721/1000</f>
        <v>2.5</v>
      </c>
      <c r="AI721" s="836">
        <v>12520</v>
      </c>
      <c r="AJ721" s="838">
        <f>+AI721/1000</f>
        <v>12.52</v>
      </c>
      <c r="AK721" s="840">
        <f>+AI721-AG722-AG721</f>
        <v>70</v>
      </c>
      <c r="AL721" s="842">
        <f>+AK721/1000</f>
        <v>7.0000000000000007E-2</v>
      </c>
      <c r="AM721" s="844">
        <f>+AK721/SUM(AG721:AG722)</f>
        <v>5.6224899598393578E-3</v>
      </c>
      <c r="AN721" s="141"/>
      <c r="AO721" s="306">
        <v>75.64</v>
      </c>
      <c r="AP721" s="306">
        <v>2.4</v>
      </c>
    </row>
    <row r="722" spans="2:42" ht="12" customHeight="1" x14ac:dyDescent="0.25">
      <c r="B722" s="25">
        <v>44275</v>
      </c>
      <c r="C722" s="137">
        <v>0.98819444444444438</v>
      </c>
      <c r="D722" s="137">
        <v>8.8888888888888892E-2</v>
      </c>
      <c r="E722" s="43">
        <v>5</v>
      </c>
      <c r="F722" s="43">
        <v>40401</v>
      </c>
      <c r="G722" s="25">
        <v>44275</v>
      </c>
      <c r="H722" s="967" t="s">
        <v>429</v>
      </c>
      <c r="I722" s="968"/>
      <c r="J722" s="969"/>
      <c r="K722" s="970"/>
      <c r="L722" s="969"/>
      <c r="M722" s="970"/>
      <c r="N722" s="967"/>
      <c r="O722" s="968"/>
      <c r="P722" s="971" t="s">
        <v>796</v>
      </c>
      <c r="Q722" s="972"/>
      <c r="R722" s="973" t="s">
        <v>275</v>
      </c>
      <c r="S722" s="974"/>
      <c r="T722" s="864" t="s">
        <v>580</v>
      </c>
      <c r="U722" s="865"/>
      <c r="V722" s="865"/>
      <c r="W722" s="866"/>
      <c r="X722" s="864" t="s">
        <v>580</v>
      </c>
      <c r="Y722" s="865"/>
      <c r="Z722" s="865"/>
      <c r="AA722" s="866"/>
      <c r="AB722" s="34">
        <v>67</v>
      </c>
      <c r="AC722" s="138"/>
      <c r="AD722" s="166">
        <v>38</v>
      </c>
      <c r="AE722" s="35" t="s">
        <v>32</v>
      </c>
      <c r="AF722" s="34"/>
      <c r="AG722" s="139">
        <v>9950</v>
      </c>
      <c r="AH722" s="159">
        <f>+AG722/1000</f>
        <v>9.9499999999999993</v>
      </c>
      <c r="AI722" s="837"/>
      <c r="AJ722" s="839"/>
      <c r="AK722" s="841"/>
      <c r="AL722" s="843"/>
      <c r="AM722" s="845"/>
      <c r="AN722" s="20"/>
      <c r="AO722" s="306">
        <v>75.64</v>
      </c>
      <c r="AP722" s="306">
        <v>2.4</v>
      </c>
    </row>
    <row r="723" spans="2:42" ht="12" customHeight="1" thickBot="1" x14ac:dyDescent="0.3">
      <c r="B723" s="24"/>
      <c r="C723" s="146"/>
      <c r="D723" s="146"/>
      <c r="E723" s="27"/>
      <c r="F723" s="36"/>
      <c r="G723" s="31"/>
      <c r="H723" s="909"/>
      <c r="I723" s="910"/>
      <c r="J723" s="911"/>
      <c r="K723" s="912"/>
      <c r="L723" s="911"/>
      <c r="M723" s="912"/>
      <c r="N723" s="913"/>
      <c r="O723" s="910"/>
      <c r="P723" s="913"/>
      <c r="Q723" s="910"/>
      <c r="R723" s="914"/>
      <c r="S723" s="915"/>
      <c r="T723" s="916"/>
      <c r="U723" s="917"/>
      <c r="V723" s="917"/>
      <c r="W723" s="915"/>
      <c r="X723" s="29"/>
      <c r="Y723" s="147"/>
      <c r="Z723" s="147"/>
      <c r="AA723" s="28"/>
      <c r="AB723" s="36"/>
      <c r="AC723" s="148"/>
      <c r="AD723" s="147"/>
      <c r="AE723" s="28"/>
      <c r="AF723" s="29"/>
      <c r="AG723" s="149"/>
      <c r="AH723" s="153"/>
      <c r="AI723" s="150"/>
      <c r="AJ723" s="154"/>
      <c r="AK723" s="155"/>
      <c r="AL723" s="156"/>
      <c r="AM723" s="157"/>
    </row>
    <row r="724" spans="2:42" ht="12" customHeight="1" x14ac:dyDescent="0.25">
      <c r="B724" s="151"/>
      <c r="C724" s="151"/>
      <c r="D724" s="151"/>
      <c r="E724" s="151"/>
      <c r="F724" s="151"/>
      <c r="G724" s="151"/>
      <c r="H724" s="151"/>
      <c r="I724" s="151"/>
      <c r="J724" s="174"/>
      <c r="K724" s="174"/>
      <c r="L724" s="174"/>
      <c r="M724" s="174"/>
      <c r="N724" s="151"/>
      <c r="O724" s="151"/>
      <c r="P724" s="135"/>
      <c r="Q724" s="135"/>
      <c r="R724" s="918" t="s">
        <v>5</v>
      </c>
      <c r="S724" s="919"/>
      <c r="T724" s="919"/>
      <c r="U724" s="919"/>
      <c r="V724" s="919"/>
      <c r="W724" s="919"/>
      <c r="X724" s="919"/>
      <c r="Y724" s="919"/>
      <c r="Z724" s="919"/>
      <c r="AA724" s="919"/>
      <c r="AB724" s="919"/>
      <c r="AC724" s="919"/>
      <c r="AD724" s="919"/>
      <c r="AE724" s="919"/>
      <c r="AF724" s="374"/>
      <c r="AG724" s="932" t="s">
        <v>4</v>
      </c>
      <c r="AH724" s="933"/>
      <c r="AI724" s="932" t="s">
        <v>3</v>
      </c>
      <c r="AJ724" s="933"/>
      <c r="AK724" s="932" t="s">
        <v>2</v>
      </c>
      <c r="AL724" s="934"/>
      <c r="AM724" s="935"/>
    </row>
    <row r="725" spans="2:42" x14ac:dyDescent="0.25">
      <c r="B725" s="151"/>
      <c r="C725" s="151"/>
      <c r="D725" s="151"/>
      <c r="E725" s="151"/>
      <c r="F725" s="151"/>
      <c r="G725" s="151"/>
      <c r="H725" s="151"/>
      <c r="I725" s="151"/>
      <c r="J725" s="174"/>
      <c r="K725" s="174"/>
      <c r="L725" s="174"/>
      <c r="M725" s="174"/>
      <c r="N725" s="151"/>
      <c r="O725" s="151"/>
      <c r="P725" s="135"/>
      <c r="Q725" s="135"/>
      <c r="R725" s="930"/>
      <c r="S725" s="931"/>
      <c r="T725" s="931"/>
      <c r="U725" s="931"/>
      <c r="V725" s="931"/>
      <c r="W725" s="931"/>
      <c r="X725" s="931"/>
      <c r="Y725" s="931"/>
      <c r="Z725" s="931"/>
      <c r="AA725" s="931"/>
      <c r="AB725" s="931"/>
      <c r="AC725" s="931"/>
      <c r="AD725" s="931"/>
      <c r="AE725" s="931"/>
      <c r="AF725" s="374"/>
      <c r="AG725" s="936" t="s">
        <v>1</v>
      </c>
      <c r="AH725" s="938">
        <f>+SUM(AH721:AH723)</f>
        <v>12.45</v>
      </c>
      <c r="AI725" s="936" t="s">
        <v>1</v>
      </c>
      <c r="AJ725" s="938">
        <f>+SUM(AJ721:AJ723)</f>
        <v>12.52</v>
      </c>
      <c r="AK725" s="936" t="s">
        <v>1</v>
      </c>
      <c r="AL725" s="940">
        <f>+AJ725-AH725</f>
        <v>7.0000000000000284E-2</v>
      </c>
      <c r="AM725" s="851">
        <f>+AL725/AH725</f>
        <v>5.6224899598393803E-3</v>
      </c>
    </row>
    <row r="726" spans="2:42" ht="17.25" thickBot="1" x14ac:dyDescent="0.3">
      <c r="B726" s="151"/>
      <c r="C726" s="151"/>
      <c r="D726" s="151"/>
      <c r="E726" s="151"/>
      <c r="F726" s="151"/>
      <c r="G726" s="151"/>
      <c r="H726" s="151"/>
      <c r="I726" s="151"/>
      <c r="J726" s="174"/>
      <c r="K726" s="174"/>
      <c r="L726" s="174"/>
      <c r="M726" s="174"/>
      <c r="N726" s="151"/>
      <c r="O726" s="151"/>
      <c r="P726" s="135"/>
      <c r="Q726" s="135"/>
      <c r="R726" s="921"/>
      <c r="S726" s="922"/>
      <c r="T726" s="922"/>
      <c r="U726" s="922"/>
      <c r="V726" s="922"/>
      <c r="W726" s="922"/>
      <c r="X726" s="922"/>
      <c r="Y726" s="922"/>
      <c r="Z726" s="922"/>
      <c r="AA726" s="922"/>
      <c r="AB726" s="922"/>
      <c r="AC726" s="922"/>
      <c r="AD726" s="922"/>
      <c r="AE726" s="922"/>
      <c r="AF726" s="375"/>
      <c r="AG726" s="937"/>
      <c r="AH726" s="939"/>
      <c r="AI726" s="937"/>
      <c r="AJ726" s="939"/>
      <c r="AK726" s="937"/>
      <c r="AL726" s="941"/>
      <c r="AM726" s="852"/>
    </row>
    <row r="727" spans="2:42" ht="17.25" thickBot="1" x14ac:dyDescent="0.3"/>
    <row r="728" spans="2:42" x14ac:dyDescent="0.25">
      <c r="R728" s="918" t="s">
        <v>0</v>
      </c>
      <c r="S728" s="919"/>
      <c r="T728" s="919"/>
      <c r="U728" s="919"/>
      <c r="V728" s="919"/>
      <c r="W728" s="919"/>
      <c r="X728" s="919"/>
      <c r="Y728" s="919"/>
      <c r="Z728" s="919"/>
      <c r="AA728" s="919"/>
      <c r="AB728" s="919"/>
      <c r="AC728" s="919"/>
      <c r="AD728" s="919"/>
      <c r="AE728" s="920"/>
      <c r="AF728" s="18"/>
      <c r="AG728" s="924">
        <f>+AH725+AG711</f>
        <v>579.93999999999994</v>
      </c>
      <c r="AH728" s="925"/>
      <c r="AI728" s="924">
        <f>+AJ725+AI711</f>
        <v>579.14999999999986</v>
      </c>
      <c r="AJ728" s="925"/>
      <c r="AK728" s="928">
        <f>+AI728-AG728</f>
        <v>-0.79000000000007731</v>
      </c>
      <c r="AL728" s="925"/>
      <c r="AM728" s="945">
        <f>+AK728/AG728</f>
        <v>-1.3622098837812143E-3</v>
      </c>
    </row>
    <row r="729" spans="2:42" ht="17.25" thickBot="1" x14ac:dyDescent="0.3">
      <c r="R729" s="921"/>
      <c r="S729" s="922"/>
      <c r="T729" s="922"/>
      <c r="U729" s="922"/>
      <c r="V729" s="922"/>
      <c r="W729" s="922"/>
      <c r="X729" s="922"/>
      <c r="Y729" s="922"/>
      <c r="Z729" s="922"/>
      <c r="AA729" s="922"/>
      <c r="AB729" s="922"/>
      <c r="AC729" s="922"/>
      <c r="AD729" s="922"/>
      <c r="AE729" s="923"/>
      <c r="AF729" s="19"/>
      <c r="AG729" s="926"/>
      <c r="AH729" s="927"/>
      <c r="AI729" s="926"/>
      <c r="AJ729" s="927"/>
      <c r="AK729" s="929"/>
      <c r="AL729" s="927"/>
      <c r="AM729" s="946"/>
    </row>
    <row r="730" spans="2:42" ht="17.25" thickBot="1" x14ac:dyDescent="0.3"/>
    <row r="731" spans="2:42" ht="12" customHeight="1" x14ac:dyDescent="0.25">
      <c r="B731" s="882" t="s">
        <v>31</v>
      </c>
      <c r="C731" s="883"/>
      <c r="D731" s="883"/>
      <c r="E731" s="883"/>
      <c r="F731" s="883"/>
      <c r="G731" s="884"/>
      <c r="H731" s="888" t="s">
        <v>30</v>
      </c>
      <c r="I731" s="765"/>
      <c r="J731" s="765"/>
      <c r="K731" s="765"/>
      <c r="L731" s="765"/>
      <c r="M731" s="765"/>
      <c r="N731" s="765"/>
      <c r="O731" s="765"/>
      <c r="P731" s="765"/>
      <c r="Q731" s="765"/>
      <c r="R731" s="765"/>
      <c r="S731" s="765"/>
      <c r="T731" s="765"/>
      <c r="U731" s="765"/>
      <c r="V731" s="765"/>
      <c r="W731" s="765"/>
      <c r="X731" s="765"/>
      <c r="Y731" s="765"/>
      <c r="Z731" s="765"/>
      <c r="AA731" s="765"/>
      <c r="AB731" s="765"/>
      <c r="AC731" s="765"/>
      <c r="AD731" s="371"/>
      <c r="AE731" s="764" t="s">
        <v>29</v>
      </c>
      <c r="AF731" s="765"/>
      <c r="AG731" s="765"/>
      <c r="AH731" s="765"/>
      <c r="AI731" s="765"/>
      <c r="AJ731" s="766"/>
      <c r="AK731" s="889" t="s">
        <v>39</v>
      </c>
      <c r="AL731" s="890"/>
      <c r="AM731" s="891"/>
      <c r="AN731" s="22"/>
      <c r="AO731" s="168" t="s">
        <v>46</v>
      </c>
    </row>
    <row r="732" spans="2:42" ht="12" customHeight="1" thickBot="1" x14ac:dyDescent="0.3">
      <c r="B732" s="885"/>
      <c r="C732" s="886"/>
      <c r="D732" s="886"/>
      <c r="E732" s="886"/>
      <c r="F732" s="886"/>
      <c r="G732" s="887"/>
      <c r="H732" s="892" t="s">
        <v>736</v>
      </c>
      <c r="I732" s="893"/>
      <c r="J732" s="893"/>
      <c r="K732" s="893"/>
      <c r="L732" s="893"/>
      <c r="M732" s="893"/>
      <c r="N732" s="893"/>
      <c r="O732" s="893"/>
      <c r="P732" s="893"/>
      <c r="Q732" s="893"/>
      <c r="R732" s="893"/>
      <c r="S732" s="893"/>
      <c r="T732" s="893"/>
      <c r="U732" s="893"/>
      <c r="V732" s="893"/>
      <c r="W732" s="893"/>
      <c r="X732" s="893"/>
      <c r="Y732" s="893"/>
      <c r="Z732" s="893"/>
      <c r="AA732" s="893"/>
      <c r="AB732" s="893"/>
      <c r="AC732" s="893"/>
      <c r="AD732" s="376"/>
      <c r="AE732" s="773">
        <v>44279</v>
      </c>
      <c r="AF732" s="774"/>
      <c r="AG732" s="774"/>
      <c r="AH732" s="774"/>
      <c r="AI732" s="774"/>
      <c r="AJ732" s="775"/>
      <c r="AK732" s="896" t="s">
        <v>40</v>
      </c>
      <c r="AL732" s="897"/>
      <c r="AM732" s="898"/>
      <c r="AN732" s="23"/>
      <c r="AO732" s="169" t="s">
        <v>47</v>
      </c>
    </row>
    <row r="733" spans="2:42" ht="12" customHeight="1" thickBot="1" x14ac:dyDescent="0.3">
      <c r="B733" s="902" t="s">
        <v>28</v>
      </c>
      <c r="C733" s="903"/>
      <c r="D733" s="903"/>
      <c r="E733" s="903"/>
      <c r="F733" s="903"/>
      <c r="G733" s="904"/>
      <c r="H733" s="894"/>
      <c r="I733" s="895"/>
      <c r="J733" s="895"/>
      <c r="K733" s="895"/>
      <c r="L733" s="895"/>
      <c r="M733" s="895"/>
      <c r="N733" s="895"/>
      <c r="O733" s="895"/>
      <c r="P733" s="895"/>
      <c r="Q733" s="895"/>
      <c r="R733" s="895"/>
      <c r="S733" s="895"/>
      <c r="T733" s="895"/>
      <c r="U733" s="895"/>
      <c r="V733" s="895"/>
      <c r="W733" s="895"/>
      <c r="X733" s="895"/>
      <c r="Y733" s="895"/>
      <c r="Z733" s="895"/>
      <c r="AA733" s="895"/>
      <c r="AB733" s="895"/>
      <c r="AC733" s="895"/>
      <c r="AD733" s="377"/>
      <c r="AE733" s="776"/>
      <c r="AF733" s="777"/>
      <c r="AG733" s="777"/>
      <c r="AH733" s="777"/>
      <c r="AI733" s="777"/>
      <c r="AJ733" s="778"/>
      <c r="AK733" s="899"/>
      <c r="AL733" s="900"/>
      <c r="AM733" s="901"/>
      <c r="AN733" s="141"/>
      <c r="AO733" s="170"/>
    </row>
    <row r="734" spans="2:42" ht="12" customHeight="1" thickBot="1" x14ac:dyDescent="0.3">
      <c r="B734" s="135"/>
      <c r="C734" s="135"/>
      <c r="D734" s="135"/>
      <c r="E734" s="135"/>
      <c r="F734" s="135"/>
      <c r="G734" s="135"/>
      <c r="H734" s="135"/>
      <c r="I734" s="135"/>
      <c r="J734" s="174"/>
      <c r="K734" s="174"/>
      <c r="L734" s="174"/>
      <c r="M734" s="174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5"/>
      <c r="AL734" s="135"/>
      <c r="AM734" s="135"/>
      <c r="AN734" s="141"/>
    </row>
    <row r="735" spans="2:42" ht="12" customHeight="1" thickBot="1" x14ac:dyDescent="0.3">
      <c r="B735" s="873" t="s">
        <v>27</v>
      </c>
      <c r="C735" s="874"/>
      <c r="D735" s="874"/>
      <c r="E735" s="875"/>
      <c r="F735" s="848" t="s">
        <v>26</v>
      </c>
      <c r="G735" s="850"/>
      <c r="H735" s="848" t="s">
        <v>44</v>
      </c>
      <c r="I735" s="849"/>
      <c r="J735" s="849"/>
      <c r="K735" s="849"/>
      <c r="L735" s="849"/>
      <c r="M735" s="849"/>
      <c r="N735" s="849"/>
      <c r="O735" s="849"/>
      <c r="P735" s="849"/>
      <c r="Q735" s="849"/>
      <c r="R735" s="849"/>
      <c r="S735" s="850"/>
      <c r="T735" s="848" t="s">
        <v>25</v>
      </c>
      <c r="U735" s="849"/>
      <c r="V735" s="849"/>
      <c r="W735" s="849"/>
      <c r="X735" s="849"/>
      <c r="Y735" s="849"/>
      <c r="Z735" s="849"/>
      <c r="AA735" s="849"/>
      <c r="AB735" s="849"/>
      <c r="AC735" s="849"/>
      <c r="AD735" s="849"/>
      <c r="AE735" s="850"/>
      <c r="AF735" s="879" t="s">
        <v>24</v>
      </c>
      <c r="AG735" s="880"/>
      <c r="AH735" s="881"/>
      <c r="AI735" s="879" t="s">
        <v>24</v>
      </c>
      <c r="AJ735" s="881"/>
      <c r="AK735" s="848" t="s">
        <v>23</v>
      </c>
      <c r="AL735" s="849"/>
      <c r="AM735" s="850"/>
      <c r="AN735" s="141"/>
    </row>
    <row r="736" spans="2:42" ht="12" customHeight="1" thickBot="1" x14ac:dyDescent="0.3">
      <c r="B736" s="1" t="s">
        <v>13</v>
      </c>
      <c r="C736" s="2" t="s">
        <v>22</v>
      </c>
      <c r="D736" s="3" t="s">
        <v>22</v>
      </c>
      <c r="E736" s="2" t="s">
        <v>21</v>
      </c>
      <c r="F736" s="907" t="s">
        <v>20</v>
      </c>
      <c r="G736" s="908"/>
      <c r="H736" s="876"/>
      <c r="I736" s="877"/>
      <c r="J736" s="877"/>
      <c r="K736" s="877"/>
      <c r="L736" s="877"/>
      <c r="M736" s="877"/>
      <c r="N736" s="877"/>
      <c r="O736" s="877"/>
      <c r="P736" s="877"/>
      <c r="Q736" s="877"/>
      <c r="R736" s="877"/>
      <c r="S736" s="878"/>
      <c r="T736" s="876"/>
      <c r="U736" s="877"/>
      <c r="V736" s="877"/>
      <c r="W736" s="877"/>
      <c r="X736" s="877"/>
      <c r="Y736" s="877"/>
      <c r="Z736" s="877"/>
      <c r="AA736" s="877"/>
      <c r="AB736" s="877"/>
      <c r="AC736" s="877"/>
      <c r="AD736" s="877"/>
      <c r="AE736" s="878"/>
      <c r="AF736" s="876" t="s">
        <v>19</v>
      </c>
      <c r="AG736" s="877"/>
      <c r="AH736" s="878"/>
      <c r="AI736" s="876" t="s">
        <v>18</v>
      </c>
      <c r="AJ736" s="878"/>
      <c r="AK736" s="876" t="s">
        <v>17</v>
      </c>
      <c r="AL736" s="877"/>
      <c r="AM736" s="878"/>
      <c r="AN736" s="141"/>
      <c r="AO736" s="846" t="s">
        <v>130</v>
      </c>
      <c r="AP736" s="846" t="s">
        <v>131</v>
      </c>
    </row>
    <row r="737" spans="2:44" ht="12" customHeight="1" thickBot="1" x14ac:dyDescent="0.3">
      <c r="B737" s="4">
        <v>2021</v>
      </c>
      <c r="C737" s="5" t="s">
        <v>16</v>
      </c>
      <c r="D737" s="5" t="s">
        <v>15</v>
      </c>
      <c r="E737" s="30" t="s">
        <v>14</v>
      </c>
      <c r="F737" s="6" t="s">
        <v>14</v>
      </c>
      <c r="G737" s="7" t="s">
        <v>13</v>
      </c>
      <c r="H737" s="868" t="s">
        <v>34</v>
      </c>
      <c r="I737" s="869"/>
      <c r="J737" s="870" t="s">
        <v>43</v>
      </c>
      <c r="K737" s="871"/>
      <c r="L737" s="870" t="s">
        <v>42</v>
      </c>
      <c r="M737" s="871"/>
      <c r="N737" s="872" t="s">
        <v>33</v>
      </c>
      <c r="O737" s="869"/>
      <c r="P737" s="872" t="s">
        <v>12</v>
      </c>
      <c r="Q737" s="869"/>
      <c r="R737" s="872" t="s">
        <v>11</v>
      </c>
      <c r="S737" s="905"/>
      <c r="T737" s="868" t="s">
        <v>35</v>
      </c>
      <c r="U737" s="906"/>
      <c r="V737" s="906"/>
      <c r="W737" s="905"/>
      <c r="X737" s="868" t="s">
        <v>10</v>
      </c>
      <c r="Y737" s="906"/>
      <c r="Z737" s="906"/>
      <c r="AA737" s="905"/>
      <c r="AB737" s="38" t="s">
        <v>38</v>
      </c>
      <c r="AC737" s="37" t="s">
        <v>36</v>
      </c>
      <c r="AD737" s="373" t="s">
        <v>41</v>
      </c>
      <c r="AE737" s="136" t="s">
        <v>9</v>
      </c>
      <c r="AF737" s="8" t="s">
        <v>37</v>
      </c>
      <c r="AG737" s="9" t="s">
        <v>8</v>
      </c>
      <c r="AH737" s="10" t="s">
        <v>7</v>
      </c>
      <c r="AI737" s="6" t="s">
        <v>8</v>
      </c>
      <c r="AJ737" s="7" t="s">
        <v>7</v>
      </c>
      <c r="AK737" s="6" t="s">
        <v>8</v>
      </c>
      <c r="AL737" s="11" t="s">
        <v>7</v>
      </c>
      <c r="AM737" s="7" t="s">
        <v>6</v>
      </c>
      <c r="AN737" s="141"/>
      <c r="AO737" s="847"/>
      <c r="AP737" s="847"/>
    </row>
    <row r="738" spans="2:44" ht="12" customHeight="1" x14ac:dyDescent="0.25">
      <c r="B738" s="25">
        <v>44279</v>
      </c>
      <c r="C738" s="137">
        <v>1.5972222222222224E-2</v>
      </c>
      <c r="D738" s="137">
        <v>6.6666666666666666E-2</v>
      </c>
      <c r="E738" s="43">
        <v>5</v>
      </c>
      <c r="F738" s="43">
        <v>47601</v>
      </c>
      <c r="G738" s="25">
        <v>44279</v>
      </c>
      <c r="H738" s="967" t="s">
        <v>429</v>
      </c>
      <c r="I738" s="968"/>
      <c r="J738" s="969"/>
      <c r="K738" s="970"/>
      <c r="L738" s="969"/>
      <c r="M738" s="970"/>
      <c r="N738" s="967"/>
      <c r="O738" s="968"/>
      <c r="P738" s="971" t="s">
        <v>796</v>
      </c>
      <c r="Q738" s="972"/>
      <c r="R738" s="973" t="s">
        <v>275</v>
      </c>
      <c r="S738" s="974"/>
      <c r="T738" s="864" t="s">
        <v>580</v>
      </c>
      <c r="U738" s="865"/>
      <c r="V738" s="865"/>
      <c r="W738" s="866"/>
      <c r="X738" s="864" t="s">
        <v>580</v>
      </c>
      <c r="Y738" s="865"/>
      <c r="Z738" s="865"/>
      <c r="AA738" s="866"/>
      <c r="AB738" s="34">
        <v>68</v>
      </c>
      <c r="AC738" s="138"/>
      <c r="AD738" s="166">
        <v>38</v>
      </c>
      <c r="AE738" s="41" t="s">
        <v>32</v>
      </c>
      <c r="AF738" s="26"/>
      <c r="AG738" s="160">
        <v>10124</v>
      </c>
      <c r="AH738" s="161">
        <f>+AG738/1000</f>
        <v>10.124000000000001</v>
      </c>
      <c r="AI738" s="162">
        <v>10040</v>
      </c>
      <c r="AJ738" s="163">
        <f>+AI738/1000</f>
        <v>10.039999999999999</v>
      </c>
      <c r="AK738" s="164">
        <f>+AI738-AG738</f>
        <v>-84</v>
      </c>
      <c r="AL738" s="163">
        <f>+AK738/1000</f>
        <v>-8.4000000000000005E-2</v>
      </c>
      <c r="AM738" s="165">
        <f>+AK738/AG738</f>
        <v>-8.2971157645199533E-3</v>
      </c>
      <c r="AN738" s="141"/>
      <c r="AO738" s="306">
        <v>75.73</v>
      </c>
      <c r="AP738" s="306">
        <v>3.26</v>
      </c>
      <c r="AR738" s="350"/>
    </row>
    <row r="739" spans="2:44" ht="12" customHeight="1" thickBot="1" x14ac:dyDescent="0.3">
      <c r="B739" s="24"/>
      <c r="C739" s="146"/>
      <c r="D739" s="146"/>
      <c r="E739" s="27"/>
      <c r="F739" s="36"/>
      <c r="G739" s="31"/>
      <c r="H739" s="909"/>
      <c r="I739" s="910"/>
      <c r="J739" s="911"/>
      <c r="K739" s="912"/>
      <c r="L739" s="911"/>
      <c r="M739" s="912"/>
      <c r="N739" s="913"/>
      <c r="O739" s="910"/>
      <c r="P739" s="913"/>
      <c r="Q739" s="910"/>
      <c r="R739" s="914"/>
      <c r="S739" s="915"/>
      <c r="T739" s="916"/>
      <c r="U739" s="917"/>
      <c r="V739" s="917"/>
      <c r="W739" s="915"/>
      <c r="X739" s="29"/>
      <c r="Y739" s="147"/>
      <c r="Z739" s="147"/>
      <c r="AA739" s="28"/>
      <c r="AB739" s="36"/>
      <c r="AC739" s="148"/>
      <c r="AD739" s="147"/>
      <c r="AE739" s="28"/>
      <c r="AF739" s="29"/>
      <c r="AG739" s="149"/>
      <c r="AH739" s="153"/>
      <c r="AI739" s="150"/>
      <c r="AJ739" s="154"/>
      <c r="AK739" s="155"/>
      <c r="AL739" s="156"/>
      <c r="AM739" s="157"/>
    </row>
    <row r="740" spans="2:44" ht="12" customHeight="1" x14ac:dyDescent="0.25">
      <c r="B740" s="151"/>
      <c r="C740" s="151"/>
      <c r="D740" s="151"/>
      <c r="E740" s="151"/>
      <c r="F740" s="151"/>
      <c r="G740" s="151"/>
      <c r="H740" s="151"/>
      <c r="I740" s="151"/>
      <c r="J740" s="174"/>
      <c r="K740" s="174"/>
      <c r="L740" s="174"/>
      <c r="M740" s="174"/>
      <c r="N740" s="151"/>
      <c r="O740" s="151"/>
      <c r="P740" s="135"/>
      <c r="Q740" s="135"/>
      <c r="R740" s="918" t="s">
        <v>5</v>
      </c>
      <c r="S740" s="919"/>
      <c r="T740" s="919"/>
      <c r="U740" s="919"/>
      <c r="V740" s="919"/>
      <c r="W740" s="919"/>
      <c r="X740" s="919"/>
      <c r="Y740" s="919"/>
      <c r="Z740" s="919"/>
      <c r="AA740" s="919"/>
      <c r="AB740" s="919"/>
      <c r="AC740" s="919"/>
      <c r="AD740" s="919"/>
      <c r="AE740" s="919"/>
      <c r="AF740" s="374"/>
      <c r="AG740" s="932" t="s">
        <v>4</v>
      </c>
      <c r="AH740" s="933"/>
      <c r="AI740" s="932" t="s">
        <v>3</v>
      </c>
      <c r="AJ740" s="933"/>
      <c r="AK740" s="932" t="s">
        <v>2</v>
      </c>
      <c r="AL740" s="934"/>
      <c r="AM740" s="935"/>
    </row>
    <row r="741" spans="2:44" x14ac:dyDescent="0.25">
      <c r="B741" s="151"/>
      <c r="C741" s="151"/>
      <c r="D741" s="151"/>
      <c r="E741" s="151"/>
      <c r="F741" s="151"/>
      <c r="G741" s="151"/>
      <c r="H741" s="151"/>
      <c r="I741" s="151"/>
      <c r="J741" s="174"/>
      <c r="K741" s="174"/>
      <c r="L741" s="174"/>
      <c r="M741" s="174"/>
      <c r="N741" s="151"/>
      <c r="O741" s="151"/>
      <c r="P741" s="135"/>
      <c r="Q741" s="135"/>
      <c r="R741" s="930"/>
      <c r="S741" s="931"/>
      <c r="T741" s="931"/>
      <c r="U741" s="931"/>
      <c r="V741" s="931"/>
      <c r="W741" s="931"/>
      <c r="X741" s="931"/>
      <c r="Y741" s="931"/>
      <c r="Z741" s="931"/>
      <c r="AA741" s="931"/>
      <c r="AB741" s="931"/>
      <c r="AC741" s="931"/>
      <c r="AD741" s="931"/>
      <c r="AE741" s="931"/>
      <c r="AF741" s="374"/>
      <c r="AG741" s="936" t="s">
        <v>1</v>
      </c>
      <c r="AH741" s="938">
        <f>+SUM(AH738:AH739)</f>
        <v>10.124000000000001</v>
      </c>
      <c r="AI741" s="936" t="s">
        <v>1</v>
      </c>
      <c r="AJ741" s="938">
        <f>+SUM(AJ738:AJ739)</f>
        <v>10.039999999999999</v>
      </c>
      <c r="AK741" s="936" t="s">
        <v>1</v>
      </c>
      <c r="AL741" s="940">
        <f>+AJ741-AH741</f>
        <v>-8.4000000000001407E-2</v>
      </c>
      <c r="AM741" s="851">
        <f>+AL741/AH741</f>
        <v>-8.2971157645200903E-3</v>
      </c>
    </row>
    <row r="742" spans="2:44" ht="17.25" thickBot="1" x14ac:dyDescent="0.3">
      <c r="B742" s="151"/>
      <c r="C742" s="151"/>
      <c r="D742" s="151"/>
      <c r="E742" s="151"/>
      <c r="F742" s="151"/>
      <c r="G742" s="151"/>
      <c r="H742" s="151"/>
      <c r="I742" s="151"/>
      <c r="J742" s="174"/>
      <c r="K742" s="174"/>
      <c r="L742" s="174"/>
      <c r="M742" s="174"/>
      <c r="N742" s="151"/>
      <c r="O742" s="151"/>
      <c r="P742" s="135"/>
      <c r="Q742" s="135"/>
      <c r="R742" s="921"/>
      <c r="S742" s="922"/>
      <c r="T742" s="922"/>
      <c r="U742" s="922"/>
      <c r="V742" s="922"/>
      <c r="W742" s="922"/>
      <c r="X742" s="922"/>
      <c r="Y742" s="922"/>
      <c r="Z742" s="922"/>
      <c r="AA742" s="922"/>
      <c r="AB742" s="922"/>
      <c r="AC742" s="922"/>
      <c r="AD742" s="922"/>
      <c r="AE742" s="922"/>
      <c r="AF742" s="375"/>
      <c r="AG742" s="937"/>
      <c r="AH742" s="939"/>
      <c r="AI742" s="937"/>
      <c r="AJ742" s="939"/>
      <c r="AK742" s="937"/>
      <c r="AL742" s="941"/>
      <c r="AM742" s="852"/>
    </row>
    <row r="743" spans="2:44" ht="17.25" thickBot="1" x14ac:dyDescent="0.3"/>
    <row r="744" spans="2:44" x14ac:dyDescent="0.25">
      <c r="R744" s="918" t="s">
        <v>0</v>
      </c>
      <c r="S744" s="919"/>
      <c r="T744" s="919"/>
      <c r="U744" s="919"/>
      <c r="V744" s="919"/>
      <c r="W744" s="919"/>
      <c r="X744" s="919"/>
      <c r="Y744" s="919"/>
      <c r="Z744" s="919"/>
      <c r="AA744" s="919"/>
      <c r="AB744" s="919"/>
      <c r="AC744" s="919"/>
      <c r="AD744" s="919"/>
      <c r="AE744" s="920"/>
      <c r="AF744" s="18"/>
      <c r="AG744" s="924">
        <f>+AH741+AG728</f>
        <v>590.06399999999996</v>
      </c>
      <c r="AH744" s="925"/>
      <c r="AI744" s="924">
        <f>+AJ741+AI728</f>
        <v>589.18999999999983</v>
      </c>
      <c r="AJ744" s="925"/>
      <c r="AK744" s="928">
        <f>+AI744-AG744</f>
        <v>-0.87400000000013733</v>
      </c>
      <c r="AL744" s="925"/>
      <c r="AM744" s="945">
        <f>+AK744/AG744</f>
        <v>-1.4811952601754004E-3</v>
      </c>
    </row>
    <row r="745" spans="2:44" ht="17.25" thickBot="1" x14ac:dyDescent="0.3">
      <c r="R745" s="921"/>
      <c r="S745" s="922"/>
      <c r="T745" s="922"/>
      <c r="U745" s="922"/>
      <c r="V745" s="922"/>
      <c r="W745" s="922"/>
      <c r="X745" s="922"/>
      <c r="Y745" s="922"/>
      <c r="Z745" s="922"/>
      <c r="AA745" s="922"/>
      <c r="AB745" s="922"/>
      <c r="AC745" s="922"/>
      <c r="AD745" s="922"/>
      <c r="AE745" s="923"/>
      <c r="AF745" s="19"/>
      <c r="AG745" s="926"/>
      <c r="AH745" s="927"/>
      <c r="AI745" s="926"/>
      <c r="AJ745" s="927"/>
      <c r="AK745" s="929"/>
      <c r="AL745" s="927"/>
      <c r="AM745" s="946"/>
    </row>
    <row r="746" spans="2:44" ht="17.25" thickBot="1" x14ac:dyDescent="0.3"/>
    <row r="747" spans="2:44" ht="12" customHeight="1" x14ac:dyDescent="0.25">
      <c r="B747" s="882" t="s">
        <v>31</v>
      </c>
      <c r="C747" s="883"/>
      <c r="D747" s="883"/>
      <c r="E747" s="883"/>
      <c r="F747" s="883"/>
      <c r="G747" s="884"/>
      <c r="H747" s="888" t="s">
        <v>30</v>
      </c>
      <c r="I747" s="765"/>
      <c r="J747" s="765"/>
      <c r="K747" s="765"/>
      <c r="L747" s="765"/>
      <c r="M747" s="765"/>
      <c r="N747" s="765"/>
      <c r="O747" s="765"/>
      <c r="P747" s="765"/>
      <c r="Q747" s="765"/>
      <c r="R747" s="765"/>
      <c r="S747" s="765"/>
      <c r="T747" s="765"/>
      <c r="U747" s="765"/>
      <c r="V747" s="765"/>
      <c r="W747" s="765"/>
      <c r="X747" s="765"/>
      <c r="Y747" s="765"/>
      <c r="Z747" s="765"/>
      <c r="AA747" s="765"/>
      <c r="AB747" s="765"/>
      <c r="AC747" s="765"/>
      <c r="AD747" s="371"/>
      <c r="AE747" s="764" t="s">
        <v>29</v>
      </c>
      <c r="AF747" s="765"/>
      <c r="AG747" s="765"/>
      <c r="AH747" s="765"/>
      <c r="AI747" s="765"/>
      <c r="AJ747" s="766"/>
      <c r="AK747" s="889" t="s">
        <v>39</v>
      </c>
      <c r="AL747" s="890"/>
      <c r="AM747" s="891"/>
      <c r="AN747" s="22"/>
    </row>
    <row r="748" spans="2:44" ht="12" customHeight="1" x14ac:dyDescent="0.25">
      <c r="B748" s="885"/>
      <c r="C748" s="886"/>
      <c r="D748" s="886"/>
      <c r="E748" s="886"/>
      <c r="F748" s="886"/>
      <c r="G748" s="887"/>
      <c r="H748" s="892" t="s">
        <v>736</v>
      </c>
      <c r="I748" s="893"/>
      <c r="J748" s="893"/>
      <c r="K748" s="893"/>
      <c r="L748" s="893"/>
      <c r="M748" s="893"/>
      <c r="N748" s="893"/>
      <c r="O748" s="893"/>
      <c r="P748" s="893"/>
      <c r="Q748" s="893"/>
      <c r="R748" s="893"/>
      <c r="S748" s="893"/>
      <c r="T748" s="893"/>
      <c r="U748" s="893"/>
      <c r="V748" s="893"/>
      <c r="W748" s="893"/>
      <c r="X748" s="893"/>
      <c r="Y748" s="893"/>
      <c r="Z748" s="893"/>
      <c r="AA748" s="893"/>
      <c r="AB748" s="893"/>
      <c r="AC748" s="893"/>
      <c r="AD748" s="376"/>
      <c r="AE748" s="773">
        <v>44281</v>
      </c>
      <c r="AF748" s="774"/>
      <c r="AG748" s="774"/>
      <c r="AH748" s="774"/>
      <c r="AI748" s="774"/>
      <c r="AJ748" s="775"/>
      <c r="AK748" s="896" t="s">
        <v>40</v>
      </c>
      <c r="AL748" s="897"/>
      <c r="AM748" s="898"/>
      <c r="AN748" s="23"/>
    </row>
    <row r="749" spans="2:44" ht="12" customHeight="1" thickBot="1" x14ac:dyDescent="0.3">
      <c r="B749" s="902" t="s">
        <v>28</v>
      </c>
      <c r="C749" s="903"/>
      <c r="D749" s="903"/>
      <c r="E749" s="903"/>
      <c r="F749" s="903"/>
      <c r="G749" s="904"/>
      <c r="H749" s="894"/>
      <c r="I749" s="895"/>
      <c r="J749" s="895"/>
      <c r="K749" s="895"/>
      <c r="L749" s="895"/>
      <c r="M749" s="895"/>
      <c r="N749" s="895"/>
      <c r="O749" s="895"/>
      <c r="P749" s="895"/>
      <c r="Q749" s="895"/>
      <c r="R749" s="895"/>
      <c r="S749" s="895"/>
      <c r="T749" s="895"/>
      <c r="U749" s="895"/>
      <c r="V749" s="895"/>
      <c r="W749" s="895"/>
      <c r="X749" s="895"/>
      <c r="Y749" s="895"/>
      <c r="Z749" s="895"/>
      <c r="AA749" s="895"/>
      <c r="AB749" s="895"/>
      <c r="AC749" s="895"/>
      <c r="AD749" s="377"/>
      <c r="AE749" s="776"/>
      <c r="AF749" s="777"/>
      <c r="AG749" s="777"/>
      <c r="AH749" s="777"/>
      <c r="AI749" s="777"/>
      <c r="AJ749" s="778"/>
      <c r="AK749" s="899"/>
      <c r="AL749" s="900"/>
      <c r="AM749" s="901"/>
      <c r="AN749" s="141"/>
    </row>
    <row r="750" spans="2:44" ht="12" customHeight="1" thickBot="1" x14ac:dyDescent="0.3">
      <c r="B750" s="135"/>
      <c r="C750" s="135"/>
      <c r="D750" s="135"/>
      <c r="E750" s="135"/>
      <c r="F750" s="135"/>
      <c r="G750" s="135"/>
      <c r="H750" s="135"/>
      <c r="I750" s="135"/>
      <c r="J750" s="174"/>
      <c r="K750" s="174"/>
      <c r="L750" s="174"/>
      <c r="M750" s="174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5"/>
      <c r="AL750" s="135"/>
      <c r="AM750" s="135"/>
      <c r="AN750" s="141"/>
    </row>
    <row r="751" spans="2:44" ht="12" customHeight="1" thickBot="1" x14ac:dyDescent="0.3">
      <c r="B751" s="873" t="s">
        <v>27</v>
      </c>
      <c r="C751" s="874"/>
      <c r="D751" s="874"/>
      <c r="E751" s="875"/>
      <c r="F751" s="848" t="s">
        <v>26</v>
      </c>
      <c r="G751" s="850"/>
      <c r="H751" s="848" t="s">
        <v>44</v>
      </c>
      <c r="I751" s="849"/>
      <c r="J751" s="849"/>
      <c r="K751" s="849"/>
      <c r="L751" s="849"/>
      <c r="M751" s="849"/>
      <c r="N751" s="849"/>
      <c r="O751" s="849"/>
      <c r="P751" s="849"/>
      <c r="Q751" s="849"/>
      <c r="R751" s="849"/>
      <c r="S751" s="850"/>
      <c r="T751" s="848" t="s">
        <v>25</v>
      </c>
      <c r="U751" s="849"/>
      <c r="V751" s="849"/>
      <c r="W751" s="849"/>
      <c r="X751" s="849"/>
      <c r="Y751" s="849"/>
      <c r="Z751" s="849"/>
      <c r="AA751" s="849"/>
      <c r="AB751" s="849"/>
      <c r="AC751" s="849"/>
      <c r="AD751" s="849"/>
      <c r="AE751" s="850"/>
      <c r="AF751" s="879" t="s">
        <v>24</v>
      </c>
      <c r="AG751" s="880"/>
      <c r="AH751" s="881"/>
      <c r="AI751" s="879" t="s">
        <v>24</v>
      </c>
      <c r="AJ751" s="881"/>
      <c r="AK751" s="848" t="s">
        <v>23</v>
      </c>
      <c r="AL751" s="849"/>
      <c r="AM751" s="850"/>
      <c r="AN751" s="141"/>
    </row>
    <row r="752" spans="2:44" ht="12" customHeight="1" thickBot="1" x14ac:dyDescent="0.3">
      <c r="B752" s="1" t="s">
        <v>13</v>
      </c>
      <c r="C752" s="2" t="s">
        <v>22</v>
      </c>
      <c r="D752" s="3" t="s">
        <v>22</v>
      </c>
      <c r="E752" s="2" t="s">
        <v>21</v>
      </c>
      <c r="F752" s="907" t="s">
        <v>20</v>
      </c>
      <c r="G752" s="908"/>
      <c r="H752" s="876"/>
      <c r="I752" s="877"/>
      <c r="J752" s="877"/>
      <c r="K752" s="877"/>
      <c r="L752" s="877"/>
      <c r="M752" s="877"/>
      <c r="N752" s="877"/>
      <c r="O752" s="877"/>
      <c r="P752" s="877"/>
      <c r="Q752" s="877"/>
      <c r="R752" s="877"/>
      <c r="S752" s="878"/>
      <c r="T752" s="876"/>
      <c r="U752" s="877"/>
      <c r="V752" s="877"/>
      <c r="W752" s="877"/>
      <c r="X752" s="877"/>
      <c r="Y752" s="877"/>
      <c r="Z752" s="877"/>
      <c r="AA752" s="877"/>
      <c r="AB752" s="877"/>
      <c r="AC752" s="877"/>
      <c r="AD752" s="877"/>
      <c r="AE752" s="878"/>
      <c r="AF752" s="876" t="s">
        <v>19</v>
      </c>
      <c r="AG752" s="877"/>
      <c r="AH752" s="878"/>
      <c r="AI752" s="876" t="s">
        <v>18</v>
      </c>
      <c r="AJ752" s="878"/>
      <c r="AK752" s="876" t="s">
        <v>17</v>
      </c>
      <c r="AL752" s="877"/>
      <c r="AM752" s="878"/>
      <c r="AN752" s="141"/>
      <c r="AO752" s="846" t="s">
        <v>130</v>
      </c>
      <c r="AP752" s="846" t="s">
        <v>131</v>
      </c>
    </row>
    <row r="753" spans="2:44" ht="12" customHeight="1" thickBot="1" x14ac:dyDescent="0.3">
      <c r="B753" s="4">
        <v>2021</v>
      </c>
      <c r="C753" s="5" t="s">
        <v>16</v>
      </c>
      <c r="D753" s="5" t="s">
        <v>15</v>
      </c>
      <c r="E753" s="30" t="s">
        <v>14</v>
      </c>
      <c r="F753" s="6" t="s">
        <v>14</v>
      </c>
      <c r="G753" s="7" t="s">
        <v>13</v>
      </c>
      <c r="H753" s="868" t="s">
        <v>34</v>
      </c>
      <c r="I753" s="869"/>
      <c r="J753" s="870" t="s">
        <v>43</v>
      </c>
      <c r="K753" s="871"/>
      <c r="L753" s="870" t="s">
        <v>42</v>
      </c>
      <c r="M753" s="871"/>
      <c r="N753" s="872" t="s">
        <v>33</v>
      </c>
      <c r="O753" s="869"/>
      <c r="P753" s="872" t="s">
        <v>12</v>
      </c>
      <c r="Q753" s="869"/>
      <c r="R753" s="872" t="s">
        <v>11</v>
      </c>
      <c r="S753" s="905"/>
      <c r="T753" s="868" t="s">
        <v>35</v>
      </c>
      <c r="U753" s="906"/>
      <c r="V753" s="906"/>
      <c r="W753" s="905"/>
      <c r="X753" s="868" t="s">
        <v>10</v>
      </c>
      <c r="Y753" s="906"/>
      <c r="Z753" s="906"/>
      <c r="AA753" s="905"/>
      <c r="AB753" s="38" t="s">
        <v>38</v>
      </c>
      <c r="AC753" s="37" t="s">
        <v>36</v>
      </c>
      <c r="AD753" s="373" t="s">
        <v>41</v>
      </c>
      <c r="AE753" s="136" t="s">
        <v>9</v>
      </c>
      <c r="AF753" s="8" t="s">
        <v>37</v>
      </c>
      <c r="AG753" s="9" t="s">
        <v>8</v>
      </c>
      <c r="AH753" s="10" t="s">
        <v>7</v>
      </c>
      <c r="AI753" s="6" t="s">
        <v>8</v>
      </c>
      <c r="AJ753" s="7" t="s">
        <v>7</v>
      </c>
      <c r="AK753" s="6" t="s">
        <v>8</v>
      </c>
      <c r="AL753" s="11" t="s">
        <v>7</v>
      </c>
      <c r="AM753" s="7" t="s">
        <v>6</v>
      </c>
      <c r="AN753" s="141"/>
      <c r="AO753" s="847"/>
      <c r="AP753" s="847"/>
    </row>
    <row r="754" spans="2:44" ht="12" customHeight="1" x14ac:dyDescent="0.25">
      <c r="B754" s="25">
        <v>44281</v>
      </c>
      <c r="C754" s="137">
        <v>0.95972222222222225</v>
      </c>
      <c r="D754" s="137">
        <v>0.12083333333333333</v>
      </c>
      <c r="E754" s="43">
        <v>5</v>
      </c>
      <c r="F754" s="43">
        <v>52201</v>
      </c>
      <c r="G754" s="25">
        <v>44281</v>
      </c>
      <c r="H754" s="967" t="s">
        <v>429</v>
      </c>
      <c r="I754" s="968"/>
      <c r="J754" s="969"/>
      <c r="K754" s="970"/>
      <c r="L754" s="969"/>
      <c r="M754" s="970"/>
      <c r="N754" s="967"/>
      <c r="O754" s="968"/>
      <c r="P754" s="971" t="s">
        <v>796</v>
      </c>
      <c r="Q754" s="972"/>
      <c r="R754" s="973" t="s">
        <v>275</v>
      </c>
      <c r="S754" s="974"/>
      <c r="T754" s="979" t="s">
        <v>198</v>
      </c>
      <c r="U754" s="980"/>
      <c r="V754" s="980"/>
      <c r="W754" s="981"/>
      <c r="X754" s="979" t="s">
        <v>198</v>
      </c>
      <c r="Y754" s="980"/>
      <c r="Z754" s="980"/>
      <c r="AA754" s="981"/>
      <c r="AB754" s="34">
        <v>69</v>
      </c>
      <c r="AC754" s="138"/>
      <c r="AD754" s="166">
        <v>39</v>
      </c>
      <c r="AE754" s="41" t="s">
        <v>32</v>
      </c>
      <c r="AF754" s="26"/>
      <c r="AG754" s="160">
        <v>2510</v>
      </c>
      <c r="AH754" s="161">
        <f>+AG754/1000</f>
        <v>2.5099999999999998</v>
      </c>
      <c r="AI754" s="836">
        <v>12810</v>
      </c>
      <c r="AJ754" s="838">
        <f>+AI754/1000</f>
        <v>12.81</v>
      </c>
      <c r="AK754" s="840">
        <f>+AI754-AG755-AG754</f>
        <v>-58</v>
      </c>
      <c r="AL754" s="842">
        <f>+AK754/1000</f>
        <v>-5.8000000000000003E-2</v>
      </c>
      <c r="AM754" s="844">
        <f>+AK754/SUM(AG754:AG755)</f>
        <v>-4.5073049424930057E-3</v>
      </c>
      <c r="AN754" s="141"/>
      <c r="AO754" s="306">
        <v>75.760000000000005</v>
      </c>
      <c r="AP754" s="306">
        <v>2.85</v>
      </c>
      <c r="AR754" s="350"/>
    </row>
    <row r="755" spans="2:44" ht="12" customHeight="1" x14ac:dyDescent="0.25">
      <c r="B755" s="25">
        <v>44281</v>
      </c>
      <c r="C755" s="137">
        <v>0.95972222222222225</v>
      </c>
      <c r="D755" s="137">
        <v>0.12083333333333333</v>
      </c>
      <c r="E755" s="43">
        <v>5</v>
      </c>
      <c r="F755" s="43">
        <v>52301</v>
      </c>
      <c r="G755" s="25">
        <v>44281</v>
      </c>
      <c r="H755" s="967" t="s">
        <v>429</v>
      </c>
      <c r="I755" s="968"/>
      <c r="J755" s="969"/>
      <c r="K755" s="970"/>
      <c r="L755" s="969"/>
      <c r="M755" s="970"/>
      <c r="N755" s="967"/>
      <c r="O755" s="968"/>
      <c r="P755" s="971" t="s">
        <v>796</v>
      </c>
      <c r="Q755" s="972"/>
      <c r="R755" s="973" t="s">
        <v>275</v>
      </c>
      <c r="S755" s="974"/>
      <c r="T755" s="864" t="s">
        <v>580</v>
      </c>
      <c r="U755" s="865"/>
      <c r="V755" s="865"/>
      <c r="W755" s="866"/>
      <c r="X755" s="864" t="s">
        <v>580</v>
      </c>
      <c r="Y755" s="865"/>
      <c r="Z755" s="865"/>
      <c r="AA755" s="866"/>
      <c r="AB755" s="34">
        <v>69</v>
      </c>
      <c r="AC755" s="138"/>
      <c r="AD755" s="166">
        <v>39</v>
      </c>
      <c r="AE755" s="35" t="s">
        <v>32</v>
      </c>
      <c r="AF755" s="34"/>
      <c r="AG755" s="139">
        <v>10358</v>
      </c>
      <c r="AH755" s="159">
        <f>+AG755/1000</f>
        <v>10.358000000000001</v>
      </c>
      <c r="AI755" s="837"/>
      <c r="AJ755" s="839"/>
      <c r="AK755" s="841"/>
      <c r="AL755" s="843"/>
      <c r="AM755" s="845"/>
      <c r="AN755" s="20"/>
      <c r="AO755" s="306">
        <v>75.760000000000005</v>
      </c>
      <c r="AP755" s="306">
        <v>2.85</v>
      </c>
    </row>
    <row r="756" spans="2:44" ht="12" customHeight="1" thickBot="1" x14ac:dyDescent="0.3">
      <c r="B756" s="24"/>
      <c r="C756" s="146"/>
      <c r="D756" s="146"/>
      <c r="E756" s="27"/>
      <c r="F756" s="36"/>
      <c r="G756" s="31"/>
      <c r="H756" s="909"/>
      <c r="I756" s="910"/>
      <c r="J756" s="911"/>
      <c r="K756" s="912"/>
      <c r="L756" s="911"/>
      <c r="M756" s="912"/>
      <c r="N756" s="913"/>
      <c r="O756" s="910"/>
      <c r="P756" s="913"/>
      <c r="Q756" s="910"/>
      <c r="R756" s="914"/>
      <c r="S756" s="915"/>
      <c r="T756" s="916"/>
      <c r="U756" s="917"/>
      <c r="V756" s="917"/>
      <c r="W756" s="915"/>
      <c r="X756" s="29"/>
      <c r="Y756" s="147"/>
      <c r="Z756" s="147"/>
      <c r="AA756" s="28"/>
      <c r="AB756" s="36"/>
      <c r="AC756" s="148"/>
      <c r="AD756" s="147"/>
      <c r="AE756" s="28"/>
      <c r="AF756" s="29"/>
      <c r="AG756" s="149"/>
      <c r="AH756" s="153"/>
      <c r="AI756" s="150"/>
      <c r="AJ756" s="154"/>
      <c r="AK756" s="155"/>
      <c r="AL756" s="156"/>
      <c r="AM756" s="157"/>
    </row>
    <row r="757" spans="2:44" ht="12" customHeight="1" x14ac:dyDescent="0.25">
      <c r="B757" s="151"/>
      <c r="C757" s="151"/>
      <c r="D757" s="151"/>
      <c r="E757" s="151"/>
      <c r="F757" s="151"/>
      <c r="G757" s="151"/>
      <c r="H757" s="151"/>
      <c r="I757" s="151"/>
      <c r="J757" s="174"/>
      <c r="K757" s="174"/>
      <c r="L757" s="174"/>
      <c r="M757" s="174"/>
      <c r="N757" s="151"/>
      <c r="O757" s="151"/>
      <c r="P757" s="135"/>
      <c r="Q757" s="135"/>
      <c r="R757" s="918" t="s">
        <v>5</v>
      </c>
      <c r="S757" s="919"/>
      <c r="T757" s="919"/>
      <c r="U757" s="919"/>
      <c r="V757" s="919"/>
      <c r="W757" s="919"/>
      <c r="X757" s="919"/>
      <c r="Y757" s="919"/>
      <c r="Z757" s="919"/>
      <c r="AA757" s="919"/>
      <c r="AB757" s="919"/>
      <c r="AC757" s="919"/>
      <c r="AD757" s="919"/>
      <c r="AE757" s="919"/>
      <c r="AF757" s="374"/>
      <c r="AG757" s="932" t="s">
        <v>4</v>
      </c>
      <c r="AH757" s="933"/>
      <c r="AI757" s="932" t="s">
        <v>3</v>
      </c>
      <c r="AJ757" s="933"/>
      <c r="AK757" s="932" t="s">
        <v>2</v>
      </c>
      <c r="AL757" s="934"/>
      <c r="AM757" s="935"/>
    </row>
    <row r="758" spans="2:44" x14ac:dyDescent="0.25">
      <c r="B758" s="151"/>
      <c r="C758" s="151"/>
      <c r="D758" s="151"/>
      <c r="E758" s="151"/>
      <c r="F758" s="151"/>
      <c r="G758" s="151"/>
      <c r="H758" s="151"/>
      <c r="I758" s="151"/>
      <c r="J758" s="174"/>
      <c r="K758" s="174"/>
      <c r="L758" s="174"/>
      <c r="M758" s="174"/>
      <c r="N758" s="151"/>
      <c r="O758" s="151"/>
      <c r="P758" s="135"/>
      <c r="Q758" s="135"/>
      <c r="R758" s="930"/>
      <c r="S758" s="931"/>
      <c r="T758" s="931"/>
      <c r="U758" s="931"/>
      <c r="V758" s="931"/>
      <c r="W758" s="931"/>
      <c r="X758" s="931"/>
      <c r="Y758" s="931"/>
      <c r="Z758" s="931"/>
      <c r="AA758" s="931"/>
      <c r="AB758" s="931"/>
      <c r="AC758" s="931"/>
      <c r="AD758" s="931"/>
      <c r="AE758" s="931"/>
      <c r="AF758" s="374"/>
      <c r="AG758" s="936" t="s">
        <v>1</v>
      </c>
      <c r="AH758" s="938">
        <f>+SUM(AH754:AH756)</f>
        <v>12.868</v>
      </c>
      <c r="AI758" s="936" t="s">
        <v>1</v>
      </c>
      <c r="AJ758" s="938">
        <f>+SUM(AJ754:AJ756)</f>
        <v>12.81</v>
      </c>
      <c r="AK758" s="936" t="s">
        <v>1</v>
      </c>
      <c r="AL758" s="940">
        <f>+AJ758-AH758</f>
        <v>-5.7999999999999829E-2</v>
      </c>
      <c r="AM758" s="851">
        <f>+AL758/AH758</f>
        <v>-4.5073049424929927E-3</v>
      </c>
    </row>
    <row r="759" spans="2:44" ht="17.25" thickBot="1" x14ac:dyDescent="0.3">
      <c r="B759" s="151"/>
      <c r="C759" s="151"/>
      <c r="D759" s="151"/>
      <c r="E759" s="151"/>
      <c r="F759" s="151"/>
      <c r="G759" s="151"/>
      <c r="H759" s="151"/>
      <c r="I759" s="151"/>
      <c r="J759" s="174"/>
      <c r="K759" s="174"/>
      <c r="L759" s="174"/>
      <c r="M759" s="174"/>
      <c r="N759" s="151"/>
      <c r="O759" s="151"/>
      <c r="P759" s="135"/>
      <c r="Q759" s="135"/>
      <c r="R759" s="921"/>
      <c r="S759" s="922"/>
      <c r="T759" s="922"/>
      <c r="U759" s="922"/>
      <c r="V759" s="922"/>
      <c r="W759" s="922"/>
      <c r="X759" s="922"/>
      <c r="Y759" s="922"/>
      <c r="Z759" s="922"/>
      <c r="AA759" s="922"/>
      <c r="AB759" s="922"/>
      <c r="AC759" s="922"/>
      <c r="AD759" s="922"/>
      <c r="AE759" s="922"/>
      <c r="AF759" s="375"/>
      <c r="AG759" s="937"/>
      <c r="AH759" s="939"/>
      <c r="AI759" s="937"/>
      <c r="AJ759" s="939"/>
      <c r="AK759" s="937"/>
      <c r="AL759" s="941"/>
      <c r="AM759" s="852"/>
    </row>
    <row r="760" spans="2:44" ht="17.25" thickBot="1" x14ac:dyDescent="0.3"/>
    <row r="761" spans="2:44" x14ac:dyDescent="0.25">
      <c r="R761" s="918" t="s">
        <v>0</v>
      </c>
      <c r="S761" s="919"/>
      <c r="T761" s="919"/>
      <c r="U761" s="919"/>
      <c r="V761" s="919"/>
      <c r="W761" s="919"/>
      <c r="X761" s="919"/>
      <c r="Y761" s="919"/>
      <c r="Z761" s="919"/>
      <c r="AA761" s="919"/>
      <c r="AB761" s="919"/>
      <c r="AC761" s="919"/>
      <c r="AD761" s="919"/>
      <c r="AE761" s="920"/>
      <c r="AF761" s="18"/>
      <c r="AG761" s="924">
        <f>+AH758+AG744</f>
        <v>602.93200000000002</v>
      </c>
      <c r="AH761" s="925"/>
      <c r="AI761" s="924">
        <f>+AJ758+AI744</f>
        <v>601.99999999999977</v>
      </c>
      <c r="AJ761" s="925"/>
      <c r="AK761" s="928">
        <f>+AI761-AG761</f>
        <v>-0.93200000000024374</v>
      </c>
      <c r="AL761" s="925"/>
      <c r="AM761" s="945">
        <f>+AK761/AG761</f>
        <v>-1.5457796235732117E-3</v>
      </c>
    </row>
    <row r="762" spans="2:44" ht="17.25" thickBot="1" x14ac:dyDescent="0.3">
      <c r="R762" s="921"/>
      <c r="S762" s="922"/>
      <c r="T762" s="922"/>
      <c r="U762" s="922"/>
      <c r="V762" s="922"/>
      <c r="W762" s="922"/>
      <c r="X762" s="922"/>
      <c r="Y762" s="922"/>
      <c r="Z762" s="922"/>
      <c r="AA762" s="922"/>
      <c r="AB762" s="922"/>
      <c r="AC762" s="922"/>
      <c r="AD762" s="922"/>
      <c r="AE762" s="923"/>
      <c r="AF762" s="19"/>
      <c r="AG762" s="926"/>
      <c r="AH762" s="927"/>
      <c r="AI762" s="926"/>
      <c r="AJ762" s="927"/>
      <c r="AK762" s="929"/>
      <c r="AL762" s="927"/>
      <c r="AM762" s="946"/>
    </row>
    <row r="763" spans="2:44" ht="17.25" thickBot="1" x14ac:dyDescent="0.3"/>
    <row r="764" spans="2:44" ht="12" customHeight="1" x14ac:dyDescent="0.25">
      <c r="B764" s="882" t="s">
        <v>31</v>
      </c>
      <c r="C764" s="883"/>
      <c r="D764" s="883"/>
      <c r="E764" s="883"/>
      <c r="F764" s="883"/>
      <c r="G764" s="884"/>
      <c r="H764" s="888" t="s">
        <v>30</v>
      </c>
      <c r="I764" s="765"/>
      <c r="J764" s="765"/>
      <c r="K764" s="765"/>
      <c r="L764" s="765"/>
      <c r="M764" s="765"/>
      <c r="N764" s="765"/>
      <c r="O764" s="765"/>
      <c r="P764" s="765"/>
      <c r="Q764" s="765"/>
      <c r="R764" s="765"/>
      <c r="S764" s="765"/>
      <c r="T764" s="765"/>
      <c r="U764" s="765"/>
      <c r="V764" s="765"/>
      <c r="W764" s="765"/>
      <c r="X764" s="765"/>
      <c r="Y764" s="765"/>
      <c r="Z764" s="765"/>
      <c r="AA764" s="765"/>
      <c r="AB764" s="765"/>
      <c r="AC764" s="765"/>
      <c r="AD764" s="371"/>
      <c r="AE764" s="764" t="s">
        <v>29</v>
      </c>
      <c r="AF764" s="765"/>
      <c r="AG764" s="765"/>
      <c r="AH764" s="765"/>
      <c r="AI764" s="765"/>
      <c r="AJ764" s="766"/>
      <c r="AK764" s="889" t="s">
        <v>39</v>
      </c>
      <c r="AL764" s="890"/>
      <c r="AM764" s="891"/>
      <c r="AN764" s="22"/>
    </row>
    <row r="765" spans="2:44" ht="12" customHeight="1" x14ac:dyDescent="0.25">
      <c r="B765" s="885"/>
      <c r="C765" s="886"/>
      <c r="D765" s="886"/>
      <c r="E765" s="886"/>
      <c r="F765" s="886"/>
      <c r="G765" s="887"/>
      <c r="H765" s="892" t="s">
        <v>736</v>
      </c>
      <c r="I765" s="893"/>
      <c r="J765" s="893"/>
      <c r="K765" s="893"/>
      <c r="L765" s="893"/>
      <c r="M765" s="893"/>
      <c r="N765" s="893"/>
      <c r="O765" s="893"/>
      <c r="P765" s="893"/>
      <c r="Q765" s="893"/>
      <c r="R765" s="893"/>
      <c r="S765" s="893"/>
      <c r="T765" s="893"/>
      <c r="U765" s="893"/>
      <c r="V765" s="893"/>
      <c r="W765" s="893"/>
      <c r="X765" s="893"/>
      <c r="Y765" s="893"/>
      <c r="Z765" s="893"/>
      <c r="AA765" s="893"/>
      <c r="AB765" s="893"/>
      <c r="AC765" s="893"/>
      <c r="AD765" s="376"/>
      <c r="AE765" s="773">
        <v>44284</v>
      </c>
      <c r="AF765" s="774"/>
      <c r="AG765" s="774"/>
      <c r="AH765" s="774"/>
      <c r="AI765" s="774"/>
      <c r="AJ765" s="775"/>
      <c r="AK765" s="896" t="s">
        <v>40</v>
      </c>
      <c r="AL765" s="897"/>
      <c r="AM765" s="898"/>
      <c r="AN765" s="23"/>
    </row>
    <row r="766" spans="2:44" ht="12" customHeight="1" thickBot="1" x14ac:dyDescent="0.3">
      <c r="B766" s="902" t="s">
        <v>28</v>
      </c>
      <c r="C766" s="903"/>
      <c r="D766" s="903"/>
      <c r="E766" s="903"/>
      <c r="F766" s="903"/>
      <c r="G766" s="904"/>
      <c r="H766" s="894"/>
      <c r="I766" s="895"/>
      <c r="J766" s="895"/>
      <c r="K766" s="895"/>
      <c r="L766" s="895"/>
      <c r="M766" s="895"/>
      <c r="N766" s="895"/>
      <c r="O766" s="895"/>
      <c r="P766" s="895"/>
      <c r="Q766" s="895"/>
      <c r="R766" s="895"/>
      <c r="S766" s="895"/>
      <c r="T766" s="895"/>
      <c r="U766" s="895"/>
      <c r="V766" s="895"/>
      <c r="W766" s="895"/>
      <c r="X766" s="895"/>
      <c r="Y766" s="895"/>
      <c r="Z766" s="895"/>
      <c r="AA766" s="895"/>
      <c r="AB766" s="895"/>
      <c r="AC766" s="895"/>
      <c r="AD766" s="377"/>
      <c r="AE766" s="776"/>
      <c r="AF766" s="777"/>
      <c r="AG766" s="777"/>
      <c r="AH766" s="777"/>
      <c r="AI766" s="777"/>
      <c r="AJ766" s="778"/>
      <c r="AK766" s="899"/>
      <c r="AL766" s="900"/>
      <c r="AM766" s="901"/>
      <c r="AN766" s="141"/>
    </row>
    <row r="767" spans="2:44" ht="12" customHeight="1" thickBot="1" x14ac:dyDescent="0.3">
      <c r="B767" s="135"/>
      <c r="C767" s="135"/>
      <c r="D767" s="135"/>
      <c r="E767" s="135"/>
      <c r="F767" s="135"/>
      <c r="G767" s="135"/>
      <c r="H767" s="135"/>
      <c r="I767" s="135"/>
      <c r="J767" s="174"/>
      <c r="K767" s="174"/>
      <c r="L767" s="174"/>
      <c r="M767" s="174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5"/>
      <c r="AL767" s="135"/>
      <c r="AM767" s="135"/>
      <c r="AN767" s="141"/>
    </row>
    <row r="768" spans="2:44" ht="12" customHeight="1" thickBot="1" x14ac:dyDescent="0.3">
      <c r="B768" s="873" t="s">
        <v>27</v>
      </c>
      <c r="C768" s="874"/>
      <c r="D768" s="874"/>
      <c r="E768" s="875"/>
      <c r="F768" s="848" t="s">
        <v>26</v>
      </c>
      <c r="G768" s="850"/>
      <c r="H768" s="848" t="s">
        <v>44</v>
      </c>
      <c r="I768" s="849"/>
      <c r="J768" s="849"/>
      <c r="K768" s="849"/>
      <c r="L768" s="849"/>
      <c r="M768" s="849"/>
      <c r="N768" s="849"/>
      <c r="O768" s="849"/>
      <c r="P768" s="849"/>
      <c r="Q768" s="849"/>
      <c r="R768" s="849"/>
      <c r="S768" s="850"/>
      <c r="T768" s="848" t="s">
        <v>25</v>
      </c>
      <c r="U768" s="849"/>
      <c r="V768" s="849"/>
      <c r="W768" s="849"/>
      <c r="X768" s="849"/>
      <c r="Y768" s="849"/>
      <c r="Z768" s="849"/>
      <c r="AA768" s="849"/>
      <c r="AB768" s="849"/>
      <c r="AC768" s="849"/>
      <c r="AD768" s="849"/>
      <c r="AE768" s="850"/>
      <c r="AF768" s="879" t="s">
        <v>24</v>
      </c>
      <c r="AG768" s="880"/>
      <c r="AH768" s="881"/>
      <c r="AI768" s="879" t="s">
        <v>24</v>
      </c>
      <c r="AJ768" s="881"/>
      <c r="AK768" s="848" t="s">
        <v>23</v>
      </c>
      <c r="AL768" s="849"/>
      <c r="AM768" s="850"/>
      <c r="AN768" s="141"/>
    </row>
    <row r="769" spans="2:42" ht="12" customHeight="1" thickBot="1" x14ac:dyDescent="0.3">
      <c r="B769" s="1" t="s">
        <v>13</v>
      </c>
      <c r="C769" s="2" t="s">
        <v>22</v>
      </c>
      <c r="D769" s="3" t="s">
        <v>22</v>
      </c>
      <c r="E769" s="2" t="s">
        <v>21</v>
      </c>
      <c r="F769" s="907" t="s">
        <v>20</v>
      </c>
      <c r="G769" s="908"/>
      <c r="H769" s="876"/>
      <c r="I769" s="877"/>
      <c r="J769" s="877"/>
      <c r="K769" s="877"/>
      <c r="L769" s="877"/>
      <c r="M769" s="877"/>
      <c r="N769" s="877"/>
      <c r="O769" s="877"/>
      <c r="P769" s="877"/>
      <c r="Q769" s="877"/>
      <c r="R769" s="877"/>
      <c r="S769" s="878"/>
      <c r="T769" s="876"/>
      <c r="U769" s="877"/>
      <c r="V769" s="877"/>
      <c r="W769" s="877"/>
      <c r="X769" s="877"/>
      <c r="Y769" s="877"/>
      <c r="Z769" s="877"/>
      <c r="AA769" s="877"/>
      <c r="AB769" s="877"/>
      <c r="AC769" s="877"/>
      <c r="AD769" s="877"/>
      <c r="AE769" s="878"/>
      <c r="AF769" s="876" t="s">
        <v>19</v>
      </c>
      <c r="AG769" s="877"/>
      <c r="AH769" s="878"/>
      <c r="AI769" s="876" t="s">
        <v>18</v>
      </c>
      <c r="AJ769" s="878"/>
      <c r="AK769" s="876" t="s">
        <v>17</v>
      </c>
      <c r="AL769" s="877"/>
      <c r="AM769" s="878"/>
      <c r="AN769" s="141"/>
      <c r="AO769" s="846" t="s">
        <v>130</v>
      </c>
      <c r="AP769" s="846" t="s">
        <v>131</v>
      </c>
    </row>
    <row r="770" spans="2:42" ht="12" customHeight="1" thickBot="1" x14ac:dyDescent="0.3">
      <c r="B770" s="4">
        <v>2021</v>
      </c>
      <c r="C770" s="5" t="s">
        <v>16</v>
      </c>
      <c r="D770" s="5" t="s">
        <v>15</v>
      </c>
      <c r="E770" s="30" t="s">
        <v>14</v>
      </c>
      <c r="F770" s="6" t="s">
        <v>14</v>
      </c>
      <c r="G770" s="7" t="s">
        <v>13</v>
      </c>
      <c r="H770" s="868" t="s">
        <v>34</v>
      </c>
      <c r="I770" s="869"/>
      <c r="J770" s="870" t="s">
        <v>43</v>
      </c>
      <c r="K770" s="871"/>
      <c r="L770" s="870" t="s">
        <v>42</v>
      </c>
      <c r="M770" s="871"/>
      <c r="N770" s="872" t="s">
        <v>33</v>
      </c>
      <c r="O770" s="869"/>
      <c r="P770" s="872" t="s">
        <v>12</v>
      </c>
      <c r="Q770" s="869"/>
      <c r="R770" s="872" t="s">
        <v>11</v>
      </c>
      <c r="S770" s="905"/>
      <c r="T770" s="868" t="s">
        <v>35</v>
      </c>
      <c r="U770" s="906"/>
      <c r="V770" s="906"/>
      <c r="W770" s="905"/>
      <c r="X770" s="868" t="s">
        <v>10</v>
      </c>
      <c r="Y770" s="906"/>
      <c r="Z770" s="906"/>
      <c r="AA770" s="905"/>
      <c r="AB770" s="38" t="s">
        <v>38</v>
      </c>
      <c r="AC770" s="37" t="s">
        <v>36</v>
      </c>
      <c r="AD770" s="373" t="s">
        <v>41</v>
      </c>
      <c r="AE770" s="136" t="s">
        <v>9</v>
      </c>
      <c r="AF770" s="8" t="s">
        <v>37</v>
      </c>
      <c r="AG770" s="9" t="s">
        <v>8</v>
      </c>
      <c r="AH770" s="10" t="s">
        <v>7</v>
      </c>
      <c r="AI770" s="6" t="s">
        <v>8</v>
      </c>
      <c r="AJ770" s="7" t="s">
        <v>7</v>
      </c>
      <c r="AK770" s="6" t="s">
        <v>8</v>
      </c>
      <c r="AL770" s="11" t="s">
        <v>7</v>
      </c>
      <c r="AM770" s="7" t="s">
        <v>6</v>
      </c>
      <c r="AN770" s="141"/>
      <c r="AO770" s="847"/>
      <c r="AP770" s="847"/>
    </row>
    <row r="771" spans="2:42" ht="12" customHeight="1" x14ac:dyDescent="0.25">
      <c r="B771" s="25">
        <v>44284</v>
      </c>
      <c r="C771" s="137">
        <v>0.96458333333333324</v>
      </c>
      <c r="D771" s="137">
        <v>0.10833333333333334</v>
      </c>
      <c r="E771" s="43">
        <v>5</v>
      </c>
      <c r="F771" s="43">
        <v>55301</v>
      </c>
      <c r="G771" s="25">
        <v>44284</v>
      </c>
      <c r="H771" s="967" t="s">
        <v>429</v>
      </c>
      <c r="I771" s="968"/>
      <c r="J771" s="969"/>
      <c r="K771" s="970"/>
      <c r="L771" s="969"/>
      <c r="M771" s="970"/>
      <c r="N771" s="967"/>
      <c r="O771" s="968"/>
      <c r="P771" s="971" t="s">
        <v>796</v>
      </c>
      <c r="Q771" s="972"/>
      <c r="R771" s="973" t="s">
        <v>275</v>
      </c>
      <c r="S771" s="974"/>
      <c r="T771" s="979" t="s">
        <v>198</v>
      </c>
      <c r="U771" s="980"/>
      <c r="V771" s="980"/>
      <c r="W771" s="981"/>
      <c r="X771" s="979" t="s">
        <v>198</v>
      </c>
      <c r="Y771" s="980"/>
      <c r="Z771" s="980"/>
      <c r="AA771" s="981"/>
      <c r="AB771" s="34">
        <v>70</v>
      </c>
      <c r="AC771" s="138"/>
      <c r="AD771" s="166">
        <v>38</v>
      </c>
      <c r="AE771" s="41" t="s">
        <v>32</v>
      </c>
      <c r="AF771" s="26"/>
      <c r="AG771" s="160">
        <v>2517</v>
      </c>
      <c r="AH771" s="161">
        <f>+AG771/1000</f>
        <v>2.5169999999999999</v>
      </c>
      <c r="AI771" s="836">
        <v>12120</v>
      </c>
      <c r="AJ771" s="838">
        <f>+AI771/1000</f>
        <v>12.12</v>
      </c>
      <c r="AK771" s="840">
        <f>+AI771-AG772-AG771</f>
        <v>-37</v>
      </c>
      <c r="AL771" s="842">
        <f>+AK771/1000</f>
        <v>-3.6999999999999998E-2</v>
      </c>
      <c r="AM771" s="844">
        <f>+AK771/SUM(AG771:AG772)</f>
        <v>-3.043514024841655E-3</v>
      </c>
      <c r="AN771" s="141"/>
      <c r="AO771" s="306">
        <v>75.319999999999993</v>
      </c>
      <c r="AP771" s="306">
        <v>3</v>
      </c>
    </row>
    <row r="772" spans="2:42" ht="12" customHeight="1" x14ac:dyDescent="0.25">
      <c r="B772" s="25">
        <v>44284</v>
      </c>
      <c r="C772" s="137">
        <v>0.96458333333333324</v>
      </c>
      <c r="D772" s="137">
        <v>0.10833333333333334</v>
      </c>
      <c r="E772" s="43">
        <v>5</v>
      </c>
      <c r="F772" s="43">
        <v>55401</v>
      </c>
      <c r="G772" s="25">
        <v>44284</v>
      </c>
      <c r="H772" s="967" t="s">
        <v>429</v>
      </c>
      <c r="I772" s="968"/>
      <c r="J772" s="969"/>
      <c r="K772" s="970"/>
      <c r="L772" s="969"/>
      <c r="M772" s="970"/>
      <c r="N772" s="967"/>
      <c r="O772" s="968"/>
      <c r="P772" s="971" t="s">
        <v>796</v>
      </c>
      <c r="Q772" s="972"/>
      <c r="R772" s="973" t="s">
        <v>275</v>
      </c>
      <c r="S772" s="974"/>
      <c r="T772" s="864" t="s">
        <v>580</v>
      </c>
      <c r="U772" s="865"/>
      <c r="V772" s="865"/>
      <c r="W772" s="866"/>
      <c r="X772" s="864" t="s">
        <v>580</v>
      </c>
      <c r="Y772" s="865"/>
      <c r="Z772" s="865"/>
      <c r="AA772" s="866"/>
      <c r="AB772" s="34">
        <v>70</v>
      </c>
      <c r="AC772" s="138"/>
      <c r="AD772" s="166">
        <v>38</v>
      </c>
      <c r="AE772" s="35" t="s">
        <v>32</v>
      </c>
      <c r="AF772" s="34"/>
      <c r="AG772" s="139">
        <v>9640</v>
      </c>
      <c r="AH772" s="159">
        <f>+AG772/1000</f>
        <v>9.64</v>
      </c>
      <c r="AI772" s="837"/>
      <c r="AJ772" s="839"/>
      <c r="AK772" s="841"/>
      <c r="AL772" s="843"/>
      <c r="AM772" s="845"/>
      <c r="AN772" s="20"/>
      <c r="AO772" s="306">
        <v>75.319999999999993</v>
      </c>
      <c r="AP772" s="306">
        <v>3</v>
      </c>
    </row>
    <row r="773" spans="2:42" ht="12" customHeight="1" thickBot="1" x14ac:dyDescent="0.3">
      <c r="B773" s="24"/>
      <c r="C773" s="146"/>
      <c r="D773" s="146"/>
      <c r="E773" s="27"/>
      <c r="F773" s="36"/>
      <c r="G773" s="31"/>
      <c r="H773" s="909"/>
      <c r="I773" s="910"/>
      <c r="J773" s="911"/>
      <c r="K773" s="912"/>
      <c r="L773" s="911"/>
      <c r="M773" s="912"/>
      <c r="N773" s="913"/>
      <c r="O773" s="910"/>
      <c r="P773" s="913"/>
      <c r="Q773" s="910"/>
      <c r="R773" s="914"/>
      <c r="S773" s="915"/>
      <c r="T773" s="916"/>
      <c r="U773" s="917"/>
      <c r="V773" s="917"/>
      <c r="W773" s="915"/>
      <c r="X773" s="29"/>
      <c r="Y773" s="147"/>
      <c r="Z773" s="147"/>
      <c r="AA773" s="28"/>
      <c r="AB773" s="36"/>
      <c r="AC773" s="148"/>
      <c r="AD773" s="147"/>
      <c r="AE773" s="28"/>
      <c r="AF773" s="29"/>
      <c r="AG773" s="149"/>
      <c r="AH773" s="153"/>
      <c r="AI773" s="150"/>
      <c r="AJ773" s="154"/>
      <c r="AK773" s="155"/>
      <c r="AL773" s="156"/>
      <c r="AM773" s="157"/>
    </row>
    <row r="774" spans="2:42" ht="12" customHeight="1" x14ac:dyDescent="0.25">
      <c r="B774" s="151"/>
      <c r="C774" s="151"/>
      <c r="D774" s="151"/>
      <c r="E774" s="151"/>
      <c r="F774" s="151"/>
      <c r="G774" s="151"/>
      <c r="H774" s="151"/>
      <c r="I774" s="151"/>
      <c r="J774" s="174"/>
      <c r="K774" s="174"/>
      <c r="L774" s="174"/>
      <c r="M774" s="174"/>
      <c r="N774" s="151"/>
      <c r="O774" s="151"/>
      <c r="P774" s="135"/>
      <c r="Q774" s="135"/>
      <c r="R774" s="918" t="s">
        <v>5</v>
      </c>
      <c r="S774" s="919"/>
      <c r="T774" s="919"/>
      <c r="U774" s="919"/>
      <c r="V774" s="919"/>
      <c r="W774" s="919"/>
      <c r="X774" s="919"/>
      <c r="Y774" s="919"/>
      <c r="Z774" s="919"/>
      <c r="AA774" s="919"/>
      <c r="AB774" s="919"/>
      <c r="AC774" s="919"/>
      <c r="AD774" s="919"/>
      <c r="AE774" s="919"/>
      <c r="AF774" s="374"/>
      <c r="AG774" s="932" t="s">
        <v>4</v>
      </c>
      <c r="AH774" s="933"/>
      <c r="AI774" s="932" t="s">
        <v>3</v>
      </c>
      <c r="AJ774" s="933"/>
      <c r="AK774" s="932" t="s">
        <v>2</v>
      </c>
      <c r="AL774" s="934"/>
      <c r="AM774" s="935"/>
    </row>
    <row r="775" spans="2:42" x14ac:dyDescent="0.25">
      <c r="B775" s="151"/>
      <c r="C775" s="151"/>
      <c r="D775" s="151"/>
      <c r="E775" s="151"/>
      <c r="F775" s="151"/>
      <c r="G775" s="151"/>
      <c r="H775" s="151"/>
      <c r="I775" s="151"/>
      <c r="J775" s="174"/>
      <c r="K775" s="174"/>
      <c r="L775" s="174"/>
      <c r="M775" s="174"/>
      <c r="N775" s="151"/>
      <c r="O775" s="151"/>
      <c r="P775" s="135"/>
      <c r="Q775" s="135"/>
      <c r="R775" s="930"/>
      <c r="S775" s="931"/>
      <c r="T775" s="931"/>
      <c r="U775" s="931"/>
      <c r="V775" s="931"/>
      <c r="W775" s="931"/>
      <c r="X775" s="931"/>
      <c r="Y775" s="931"/>
      <c r="Z775" s="931"/>
      <c r="AA775" s="931"/>
      <c r="AB775" s="931"/>
      <c r="AC775" s="931"/>
      <c r="AD775" s="931"/>
      <c r="AE775" s="931"/>
      <c r="AF775" s="374"/>
      <c r="AG775" s="936" t="s">
        <v>1</v>
      </c>
      <c r="AH775" s="938">
        <f>+SUM(AH771:AH773)</f>
        <v>12.157</v>
      </c>
      <c r="AI775" s="936" t="s">
        <v>1</v>
      </c>
      <c r="AJ775" s="938">
        <f>+SUM(AJ771:AJ773)</f>
        <v>12.12</v>
      </c>
      <c r="AK775" s="936" t="s">
        <v>1</v>
      </c>
      <c r="AL775" s="940">
        <f>+AJ775-AH775</f>
        <v>-3.700000000000081E-2</v>
      </c>
      <c r="AM775" s="851">
        <f>+AL775/AH775</f>
        <v>-3.0435140248417218E-3</v>
      </c>
    </row>
    <row r="776" spans="2:42" ht="17.25" thickBot="1" x14ac:dyDescent="0.3">
      <c r="B776" s="151"/>
      <c r="C776" s="151"/>
      <c r="D776" s="151"/>
      <c r="E776" s="151"/>
      <c r="F776" s="151"/>
      <c r="G776" s="151"/>
      <c r="H776" s="151"/>
      <c r="I776" s="151"/>
      <c r="J776" s="174"/>
      <c r="K776" s="174"/>
      <c r="L776" s="174"/>
      <c r="M776" s="174"/>
      <c r="N776" s="151"/>
      <c r="O776" s="151"/>
      <c r="P776" s="135"/>
      <c r="Q776" s="135"/>
      <c r="R776" s="921"/>
      <c r="S776" s="922"/>
      <c r="T776" s="922"/>
      <c r="U776" s="922"/>
      <c r="V776" s="922"/>
      <c r="W776" s="922"/>
      <c r="X776" s="922"/>
      <c r="Y776" s="922"/>
      <c r="Z776" s="922"/>
      <c r="AA776" s="922"/>
      <c r="AB776" s="922"/>
      <c r="AC776" s="922"/>
      <c r="AD776" s="922"/>
      <c r="AE776" s="922"/>
      <c r="AF776" s="375"/>
      <c r="AG776" s="937"/>
      <c r="AH776" s="939"/>
      <c r="AI776" s="937"/>
      <c r="AJ776" s="939"/>
      <c r="AK776" s="937"/>
      <c r="AL776" s="941"/>
      <c r="AM776" s="852"/>
    </row>
    <row r="777" spans="2:42" ht="17.25" thickBot="1" x14ac:dyDescent="0.3"/>
    <row r="778" spans="2:42" x14ac:dyDescent="0.25">
      <c r="R778" s="918" t="s">
        <v>0</v>
      </c>
      <c r="S778" s="919"/>
      <c r="T778" s="919"/>
      <c r="U778" s="919"/>
      <c r="V778" s="919"/>
      <c r="W778" s="919"/>
      <c r="X778" s="919"/>
      <c r="Y778" s="919"/>
      <c r="Z778" s="919"/>
      <c r="AA778" s="919"/>
      <c r="AB778" s="919"/>
      <c r="AC778" s="919"/>
      <c r="AD778" s="919"/>
      <c r="AE778" s="920"/>
      <c r="AF778" s="18"/>
      <c r="AG778" s="924">
        <f>+AH775+AG761</f>
        <v>615.08900000000006</v>
      </c>
      <c r="AH778" s="925"/>
      <c r="AI778" s="924">
        <f>+AJ775+AI761</f>
        <v>614.11999999999978</v>
      </c>
      <c r="AJ778" s="925"/>
      <c r="AK778" s="928">
        <f>+AI778-AG778</f>
        <v>-0.96900000000027831</v>
      </c>
      <c r="AL778" s="925"/>
      <c r="AM778" s="945">
        <f>+AK778/AG778</f>
        <v>-1.5753817740201471E-3</v>
      </c>
    </row>
    <row r="779" spans="2:42" ht="17.25" thickBot="1" x14ac:dyDescent="0.3">
      <c r="R779" s="921"/>
      <c r="S779" s="922"/>
      <c r="T779" s="922"/>
      <c r="U779" s="922"/>
      <c r="V779" s="922"/>
      <c r="W779" s="922"/>
      <c r="X779" s="922"/>
      <c r="Y779" s="922"/>
      <c r="Z779" s="922"/>
      <c r="AA779" s="922"/>
      <c r="AB779" s="922"/>
      <c r="AC779" s="922"/>
      <c r="AD779" s="922"/>
      <c r="AE779" s="923"/>
      <c r="AF779" s="19"/>
      <c r="AG779" s="926"/>
      <c r="AH779" s="927"/>
      <c r="AI779" s="926"/>
      <c r="AJ779" s="927"/>
      <c r="AK779" s="929"/>
      <c r="AL779" s="927"/>
      <c r="AM779" s="946"/>
    </row>
    <row r="780" spans="2:42" ht="17.25" thickBot="1" x14ac:dyDescent="0.3"/>
    <row r="781" spans="2:42" ht="12" customHeight="1" x14ac:dyDescent="0.25">
      <c r="B781" s="882" t="s">
        <v>31</v>
      </c>
      <c r="C781" s="883"/>
      <c r="D781" s="883"/>
      <c r="E781" s="883"/>
      <c r="F781" s="883"/>
      <c r="G781" s="884"/>
      <c r="H781" s="888" t="s">
        <v>30</v>
      </c>
      <c r="I781" s="765"/>
      <c r="J781" s="765"/>
      <c r="K781" s="765"/>
      <c r="L781" s="765"/>
      <c r="M781" s="765"/>
      <c r="N781" s="765"/>
      <c r="O781" s="765"/>
      <c r="P781" s="765"/>
      <c r="Q781" s="765"/>
      <c r="R781" s="765"/>
      <c r="S781" s="765"/>
      <c r="T781" s="765"/>
      <c r="U781" s="765"/>
      <c r="V781" s="765"/>
      <c r="W781" s="765"/>
      <c r="X781" s="765"/>
      <c r="Y781" s="765"/>
      <c r="Z781" s="765"/>
      <c r="AA781" s="765"/>
      <c r="AB781" s="765"/>
      <c r="AC781" s="765"/>
      <c r="AD781" s="371"/>
      <c r="AE781" s="764" t="s">
        <v>29</v>
      </c>
      <c r="AF781" s="765"/>
      <c r="AG781" s="765"/>
      <c r="AH781" s="765"/>
      <c r="AI781" s="765"/>
      <c r="AJ781" s="766"/>
      <c r="AK781" s="889" t="s">
        <v>39</v>
      </c>
      <c r="AL781" s="890"/>
      <c r="AM781" s="891"/>
      <c r="AN781" s="22"/>
      <c r="AO781" s="168" t="s">
        <v>46</v>
      </c>
    </row>
    <row r="782" spans="2:42" ht="12" customHeight="1" thickBot="1" x14ac:dyDescent="0.3">
      <c r="B782" s="885"/>
      <c r="C782" s="886"/>
      <c r="D782" s="886"/>
      <c r="E782" s="886"/>
      <c r="F782" s="886"/>
      <c r="G782" s="887"/>
      <c r="H782" s="892" t="s">
        <v>736</v>
      </c>
      <c r="I782" s="893"/>
      <c r="J782" s="893"/>
      <c r="K782" s="893"/>
      <c r="L782" s="893"/>
      <c r="M782" s="893"/>
      <c r="N782" s="893"/>
      <c r="O782" s="893"/>
      <c r="P782" s="893"/>
      <c r="Q782" s="893"/>
      <c r="R782" s="893"/>
      <c r="S782" s="893"/>
      <c r="T782" s="893"/>
      <c r="U782" s="893"/>
      <c r="V782" s="893"/>
      <c r="W782" s="893"/>
      <c r="X782" s="893"/>
      <c r="Y782" s="893"/>
      <c r="Z782" s="893"/>
      <c r="AA782" s="893"/>
      <c r="AB782" s="893"/>
      <c r="AC782" s="893"/>
      <c r="AD782" s="376"/>
      <c r="AE782" s="773">
        <v>44286</v>
      </c>
      <c r="AF782" s="774"/>
      <c r="AG782" s="774"/>
      <c r="AH782" s="774"/>
      <c r="AI782" s="774"/>
      <c r="AJ782" s="775"/>
      <c r="AK782" s="896" t="s">
        <v>40</v>
      </c>
      <c r="AL782" s="897"/>
      <c r="AM782" s="898"/>
      <c r="AN782" s="23"/>
      <c r="AO782" s="169" t="s">
        <v>47</v>
      </c>
    </row>
    <row r="783" spans="2:42" ht="12" customHeight="1" thickBot="1" x14ac:dyDescent="0.3">
      <c r="B783" s="902" t="s">
        <v>28</v>
      </c>
      <c r="C783" s="903"/>
      <c r="D783" s="903"/>
      <c r="E783" s="903"/>
      <c r="F783" s="903"/>
      <c r="G783" s="904"/>
      <c r="H783" s="894"/>
      <c r="I783" s="895"/>
      <c r="J783" s="895"/>
      <c r="K783" s="895"/>
      <c r="L783" s="895"/>
      <c r="M783" s="895"/>
      <c r="N783" s="895"/>
      <c r="O783" s="895"/>
      <c r="P783" s="895"/>
      <c r="Q783" s="895"/>
      <c r="R783" s="895"/>
      <c r="S783" s="895"/>
      <c r="T783" s="895"/>
      <c r="U783" s="895"/>
      <c r="V783" s="895"/>
      <c r="W783" s="895"/>
      <c r="X783" s="895"/>
      <c r="Y783" s="895"/>
      <c r="Z783" s="895"/>
      <c r="AA783" s="895"/>
      <c r="AB783" s="895"/>
      <c r="AC783" s="895"/>
      <c r="AD783" s="377"/>
      <c r="AE783" s="776"/>
      <c r="AF783" s="777"/>
      <c r="AG783" s="777"/>
      <c r="AH783" s="777"/>
      <c r="AI783" s="777"/>
      <c r="AJ783" s="778"/>
      <c r="AK783" s="899"/>
      <c r="AL783" s="900"/>
      <c r="AM783" s="901"/>
      <c r="AN783" s="141"/>
      <c r="AO783" s="170"/>
    </row>
    <row r="784" spans="2:42" ht="12" customHeight="1" thickBot="1" x14ac:dyDescent="0.3">
      <c r="B784" s="135"/>
      <c r="C784" s="135"/>
      <c r="D784" s="135"/>
      <c r="E784" s="135"/>
      <c r="F784" s="135"/>
      <c r="G784" s="135"/>
      <c r="H784" s="135"/>
      <c r="I784" s="135"/>
      <c r="J784" s="174"/>
      <c r="K784" s="174"/>
      <c r="L784" s="174"/>
      <c r="M784" s="174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  <c r="AL784" s="135"/>
      <c r="AM784" s="135"/>
      <c r="AN784" s="141"/>
    </row>
    <row r="785" spans="2:42" ht="12" customHeight="1" thickBot="1" x14ac:dyDescent="0.3">
      <c r="B785" s="873" t="s">
        <v>27</v>
      </c>
      <c r="C785" s="874"/>
      <c r="D785" s="874"/>
      <c r="E785" s="875"/>
      <c r="F785" s="848" t="s">
        <v>26</v>
      </c>
      <c r="G785" s="850"/>
      <c r="H785" s="848" t="s">
        <v>44</v>
      </c>
      <c r="I785" s="849"/>
      <c r="J785" s="849"/>
      <c r="K785" s="849"/>
      <c r="L785" s="849"/>
      <c r="M785" s="849"/>
      <c r="N785" s="849"/>
      <c r="O785" s="849"/>
      <c r="P785" s="849"/>
      <c r="Q785" s="849"/>
      <c r="R785" s="849"/>
      <c r="S785" s="850"/>
      <c r="T785" s="848" t="s">
        <v>25</v>
      </c>
      <c r="U785" s="849"/>
      <c r="V785" s="849"/>
      <c r="W785" s="849"/>
      <c r="X785" s="849"/>
      <c r="Y785" s="849"/>
      <c r="Z785" s="849"/>
      <c r="AA785" s="849"/>
      <c r="AB785" s="849"/>
      <c r="AC785" s="849"/>
      <c r="AD785" s="849"/>
      <c r="AE785" s="850"/>
      <c r="AF785" s="879" t="s">
        <v>24</v>
      </c>
      <c r="AG785" s="880"/>
      <c r="AH785" s="881"/>
      <c r="AI785" s="879" t="s">
        <v>24</v>
      </c>
      <c r="AJ785" s="881"/>
      <c r="AK785" s="848" t="s">
        <v>23</v>
      </c>
      <c r="AL785" s="849"/>
      <c r="AM785" s="850"/>
      <c r="AN785" s="141"/>
    </row>
    <row r="786" spans="2:42" ht="12" customHeight="1" thickBot="1" x14ac:dyDescent="0.3">
      <c r="B786" s="1" t="s">
        <v>13</v>
      </c>
      <c r="C786" s="2" t="s">
        <v>22</v>
      </c>
      <c r="D786" s="3" t="s">
        <v>22</v>
      </c>
      <c r="E786" s="2" t="s">
        <v>21</v>
      </c>
      <c r="F786" s="907" t="s">
        <v>20</v>
      </c>
      <c r="G786" s="908"/>
      <c r="H786" s="876"/>
      <c r="I786" s="877"/>
      <c r="J786" s="877"/>
      <c r="K786" s="877"/>
      <c r="L786" s="877"/>
      <c r="M786" s="877"/>
      <c r="N786" s="877"/>
      <c r="O786" s="877"/>
      <c r="P786" s="877"/>
      <c r="Q786" s="877"/>
      <c r="R786" s="877"/>
      <c r="S786" s="878"/>
      <c r="T786" s="876"/>
      <c r="U786" s="877"/>
      <c r="V786" s="877"/>
      <c r="W786" s="877"/>
      <c r="X786" s="877"/>
      <c r="Y786" s="877"/>
      <c r="Z786" s="877"/>
      <c r="AA786" s="877"/>
      <c r="AB786" s="877"/>
      <c r="AC786" s="877"/>
      <c r="AD786" s="877"/>
      <c r="AE786" s="878"/>
      <c r="AF786" s="876" t="s">
        <v>19</v>
      </c>
      <c r="AG786" s="877"/>
      <c r="AH786" s="878"/>
      <c r="AI786" s="876" t="s">
        <v>18</v>
      </c>
      <c r="AJ786" s="878"/>
      <c r="AK786" s="876" t="s">
        <v>17</v>
      </c>
      <c r="AL786" s="877"/>
      <c r="AM786" s="878"/>
      <c r="AN786" s="141"/>
      <c r="AO786" s="846" t="s">
        <v>130</v>
      </c>
      <c r="AP786" s="846" t="s">
        <v>131</v>
      </c>
    </row>
    <row r="787" spans="2:42" ht="12" customHeight="1" thickBot="1" x14ac:dyDescent="0.3">
      <c r="B787" s="4">
        <v>2021</v>
      </c>
      <c r="C787" s="5" t="s">
        <v>16</v>
      </c>
      <c r="D787" s="5" t="s">
        <v>15</v>
      </c>
      <c r="E787" s="30" t="s">
        <v>14</v>
      </c>
      <c r="F787" s="6" t="s">
        <v>14</v>
      </c>
      <c r="G787" s="7" t="s">
        <v>13</v>
      </c>
      <c r="H787" s="868" t="s">
        <v>34</v>
      </c>
      <c r="I787" s="869"/>
      <c r="J787" s="870" t="s">
        <v>43</v>
      </c>
      <c r="K787" s="871"/>
      <c r="L787" s="870" t="s">
        <v>42</v>
      </c>
      <c r="M787" s="871"/>
      <c r="N787" s="872" t="s">
        <v>33</v>
      </c>
      <c r="O787" s="869"/>
      <c r="P787" s="872" t="s">
        <v>12</v>
      </c>
      <c r="Q787" s="869"/>
      <c r="R787" s="872" t="s">
        <v>11</v>
      </c>
      <c r="S787" s="905"/>
      <c r="T787" s="868" t="s">
        <v>35</v>
      </c>
      <c r="U787" s="906"/>
      <c r="V787" s="906"/>
      <c r="W787" s="905"/>
      <c r="X787" s="868" t="s">
        <v>10</v>
      </c>
      <c r="Y787" s="906"/>
      <c r="Z787" s="906"/>
      <c r="AA787" s="905"/>
      <c r="AB787" s="38" t="s">
        <v>38</v>
      </c>
      <c r="AC787" s="37" t="s">
        <v>36</v>
      </c>
      <c r="AD787" s="373" t="s">
        <v>41</v>
      </c>
      <c r="AE787" s="136" t="s">
        <v>9</v>
      </c>
      <c r="AF787" s="8" t="s">
        <v>37</v>
      </c>
      <c r="AG787" s="9" t="s">
        <v>8</v>
      </c>
      <c r="AH787" s="10" t="s">
        <v>7</v>
      </c>
      <c r="AI787" s="6" t="s">
        <v>8</v>
      </c>
      <c r="AJ787" s="7" t="s">
        <v>7</v>
      </c>
      <c r="AK787" s="6" t="s">
        <v>8</v>
      </c>
      <c r="AL787" s="11" t="s">
        <v>7</v>
      </c>
      <c r="AM787" s="7" t="s">
        <v>6</v>
      </c>
      <c r="AN787" s="141"/>
      <c r="AO787" s="847"/>
      <c r="AP787" s="847"/>
    </row>
    <row r="788" spans="2:42" ht="12" customHeight="1" x14ac:dyDescent="0.25">
      <c r="B788" s="25">
        <v>44286</v>
      </c>
      <c r="C788" s="137">
        <v>2.4999999999999998E-2</v>
      </c>
      <c r="D788" s="137">
        <v>0.21458333333333335</v>
      </c>
      <c r="E788" s="43">
        <v>5</v>
      </c>
      <c r="F788" s="43">
        <v>60201</v>
      </c>
      <c r="G788" s="25">
        <v>44286</v>
      </c>
      <c r="H788" s="967" t="s">
        <v>429</v>
      </c>
      <c r="I788" s="968"/>
      <c r="J788" s="969"/>
      <c r="K788" s="970"/>
      <c r="L788" s="969"/>
      <c r="M788" s="970"/>
      <c r="N788" s="967"/>
      <c r="O788" s="968"/>
      <c r="P788" s="971" t="s">
        <v>796</v>
      </c>
      <c r="Q788" s="972"/>
      <c r="R788" s="973" t="s">
        <v>275</v>
      </c>
      <c r="S788" s="974"/>
      <c r="T788" s="979" t="s">
        <v>198</v>
      </c>
      <c r="U788" s="980"/>
      <c r="V788" s="980"/>
      <c r="W788" s="981"/>
      <c r="X788" s="979" t="s">
        <v>198</v>
      </c>
      <c r="Y788" s="980"/>
      <c r="Z788" s="980"/>
      <c r="AA788" s="981"/>
      <c r="AB788" s="34">
        <v>71</v>
      </c>
      <c r="AC788" s="138"/>
      <c r="AD788" s="284">
        <v>51</v>
      </c>
      <c r="AE788" s="285" t="s">
        <v>52</v>
      </c>
      <c r="AF788" s="26"/>
      <c r="AG788" s="160">
        <v>2525</v>
      </c>
      <c r="AH788" s="161">
        <f>+AG788/1000</f>
        <v>2.5249999999999999</v>
      </c>
      <c r="AI788" s="836">
        <v>13120</v>
      </c>
      <c r="AJ788" s="838">
        <f>+AI788/1000</f>
        <v>13.12</v>
      </c>
      <c r="AK788" s="840">
        <f>+AI788-AG789-AG788</f>
        <v>-72</v>
      </c>
      <c r="AL788" s="842">
        <f>+AK788/1000</f>
        <v>-7.1999999999999995E-2</v>
      </c>
      <c r="AM788" s="844">
        <f>+AK788/SUM(AG788:AG789)</f>
        <v>-5.4578532443905394E-3</v>
      </c>
      <c r="AN788" s="141"/>
      <c r="AO788" s="306">
        <v>75.28</v>
      </c>
      <c r="AP788" s="306">
        <v>2.8</v>
      </c>
    </row>
    <row r="789" spans="2:42" ht="12" customHeight="1" x14ac:dyDescent="0.25">
      <c r="B789" s="25">
        <v>44286</v>
      </c>
      <c r="C789" s="137">
        <v>2.4999999999999998E-2</v>
      </c>
      <c r="D789" s="137">
        <v>0.21458333333333335</v>
      </c>
      <c r="E789" s="43">
        <v>5</v>
      </c>
      <c r="F789" s="43">
        <v>60301</v>
      </c>
      <c r="G789" s="25">
        <v>44286</v>
      </c>
      <c r="H789" s="967" t="s">
        <v>429</v>
      </c>
      <c r="I789" s="968"/>
      <c r="J789" s="969"/>
      <c r="K789" s="970"/>
      <c r="L789" s="969"/>
      <c r="M789" s="970"/>
      <c r="N789" s="967"/>
      <c r="O789" s="968"/>
      <c r="P789" s="971" t="s">
        <v>796</v>
      </c>
      <c r="Q789" s="972"/>
      <c r="R789" s="973" t="s">
        <v>275</v>
      </c>
      <c r="S789" s="974"/>
      <c r="T789" s="864" t="s">
        <v>580</v>
      </c>
      <c r="U789" s="865"/>
      <c r="V789" s="865"/>
      <c r="W789" s="866"/>
      <c r="X789" s="864" t="s">
        <v>580</v>
      </c>
      <c r="Y789" s="865"/>
      <c r="Z789" s="865"/>
      <c r="AA789" s="866"/>
      <c r="AB789" s="34">
        <v>71</v>
      </c>
      <c r="AC789" s="138"/>
      <c r="AD789" s="284">
        <v>51</v>
      </c>
      <c r="AE789" s="285" t="s">
        <v>52</v>
      </c>
      <c r="AF789" s="34"/>
      <c r="AG789" s="139">
        <v>10667</v>
      </c>
      <c r="AH789" s="159">
        <f>+AG789/1000</f>
        <v>10.667</v>
      </c>
      <c r="AI789" s="837"/>
      <c r="AJ789" s="839"/>
      <c r="AK789" s="841"/>
      <c r="AL789" s="843"/>
      <c r="AM789" s="845"/>
      <c r="AN789" s="20"/>
      <c r="AO789" s="306">
        <v>75.28</v>
      </c>
      <c r="AP789" s="306">
        <v>2.8</v>
      </c>
    </row>
    <row r="790" spans="2:42" ht="12" customHeight="1" thickBot="1" x14ac:dyDescent="0.3">
      <c r="B790" s="24"/>
      <c r="C790" s="146"/>
      <c r="D790" s="146"/>
      <c r="E790" s="27"/>
      <c r="F790" s="36"/>
      <c r="G790" s="31"/>
      <c r="H790" s="909"/>
      <c r="I790" s="910"/>
      <c r="J790" s="911"/>
      <c r="K790" s="912"/>
      <c r="L790" s="911"/>
      <c r="M790" s="912"/>
      <c r="N790" s="913"/>
      <c r="O790" s="910"/>
      <c r="P790" s="913"/>
      <c r="Q790" s="910"/>
      <c r="R790" s="914"/>
      <c r="S790" s="915"/>
      <c r="T790" s="916"/>
      <c r="U790" s="917"/>
      <c r="V790" s="917"/>
      <c r="W790" s="915"/>
      <c r="X790" s="29"/>
      <c r="Y790" s="147"/>
      <c r="Z790" s="147"/>
      <c r="AA790" s="28"/>
      <c r="AB790" s="36"/>
      <c r="AC790" s="148"/>
      <c r="AD790" s="147"/>
      <c r="AE790" s="28"/>
      <c r="AF790" s="29"/>
      <c r="AG790" s="149"/>
      <c r="AH790" s="153"/>
      <c r="AI790" s="150"/>
      <c r="AJ790" s="154"/>
      <c r="AK790" s="155"/>
      <c r="AL790" s="156"/>
      <c r="AM790" s="157"/>
    </row>
    <row r="791" spans="2:42" ht="12" customHeight="1" x14ac:dyDescent="0.25">
      <c r="B791" s="151"/>
      <c r="C791" s="151"/>
      <c r="D791" s="151"/>
      <c r="E791" s="151"/>
      <c r="F791" s="151"/>
      <c r="G791" s="151"/>
      <c r="H791" s="151"/>
      <c r="I791" s="151"/>
      <c r="J791" s="174"/>
      <c r="K791" s="174"/>
      <c r="L791" s="174"/>
      <c r="M791" s="174"/>
      <c r="N791" s="151"/>
      <c r="O791" s="151"/>
      <c r="P791" s="135"/>
      <c r="Q791" s="135"/>
      <c r="R791" s="918" t="s">
        <v>5</v>
      </c>
      <c r="S791" s="919"/>
      <c r="T791" s="919"/>
      <c r="U791" s="919"/>
      <c r="V791" s="919"/>
      <c r="W791" s="919"/>
      <c r="X791" s="919"/>
      <c r="Y791" s="919"/>
      <c r="Z791" s="919"/>
      <c r="AA791" s="919"/>
      <c r="AB791" s="919"/>
      <c r="AC791" s="919"/>
      <c r="AD791" s="919"/>
      <c r="AE791" s="919"/>
      <c r="AF791" s="374"/>
      <c r="AG791" s="932" t="s">
        <v>4</v>
      </c>
      <c r="AH791" s="933"/>
      <c r="AI791" s="932" t="s">
        <v>3</v>
      </c>
      <c r="AJ791" s="933"/>
      <c r="AK791" s="932" t="s">
        <v>2</v>
      </c>
      <c r="AL791" s="934"/>
      <c r="AM791" s="935"/>
    </row>
    <row r="792" spans="2:42" x14ac:dyDescent="0.25">
      <c r="B792" s="151"/>
      <c r="C792" s="151"/>
      <c r="D792" s="151"/>
      <c r="E792" s="151"/>
      <c r="F792" s="151"/>
      <c r="G792" s="151"/>
      <c r="H792" s="151"/>
      <c r="I792" s="151"/>
      <c r="J792" s="174"/>
      <c r="K792" s="174"/>
      <c r="L792" s="174"/>
      <c r="M792" s="174"/>
      <c r="N792" s="151"/>
      <c r="O792" s="151"/>
      <c r="P792" s="135"/>
      <c r="Q792" s="135"/>
      <c r="R792" s="930"/>
      <c r="S792" s="931"/>
      <c r="T792" s="931"/>
      <c r="U792" s="931"/>
      <c r="V792" s="931"/>
      <c r="W792" s="931"/>
      <c r="X792" s="931"/>
      <c r="Y792" s="931"/>
      <c r="Z792" s="931"/>
      <c r="AA792" s="931"/>
      <c r="AB792" s="931"/>
      <c r="AC792" s="931"/>
      <c r="AD792" s="931"/>
      <c r="AE792" s="931"/>
      <c r="AF792" s="374"/>
      <c r="AG792" s="936" t="s">
        <v>1</v>
      </c>
      <c r="AH792" s="938">
        <f>+SUM(AH788:AH790)</f>
        <v>13.192</v>
      </c>
      <c r="AI792" s="936" t="s">
        <v>1</v>
      </c>
      <c r="AJ792" s="938">
        <f>+SUM(AJ788:AJ790)</f>
        <v>13.12</v>
      </c>
      <c r="AK792" s="936" t="s">
        <v>1</v>
      </c>
      <c r="AL792" s="940">
        <f>+AJ792-AH792</f>
        <v>-7.2000000000000952E-2</v>
      </c>
      <c r="AM792" s="851">
        <f>+AL792/AH792</f>
        <v>-5.4578532443906114E-3</v>
      </c>
    </row>
    <row r="793" spans="2:42" ht="17.25" thickBot="1" x14ac:dyDescent="0.3">
      <c r="B793" s="151"/>
      <c r="C793" s="151"/>
      <c r="D793" s="151"/>
      <c r="E793" s="151"/>
      <c r="F793" s="151"/>
      <c r="G793" s="151"/>
      <c r="H793" s="151"/>
      <c r="I793" s="151"/>
      <c r="J793" s="174"/>
      <c r="K793" s="174"/>
      <c r="L793" s="174"/>
      <c r="M793" s="174"/>
      <c r="N793" s="151"/>
      <c r="O793" s="151"/>
      <c r="P793" s="135"/>
      <c r="Q793" s="135"/>
      <c r="R793" s="921"/>
      <c r="S793" s="922"/>
      <c r="T793" s="922"/>
      <c r="U793" s="922"/>
      <c r="V793" s="922"/>
      <c r="W793" s="922"/>
      <c r="X793" s="922"/>
      <c r="Y793" s="922"/>
      <c r="Z793" s="922"/>
      <c r="AA793" s="922"/>
      <c r="AB793" s="922"/>
      <c r="AC793" s="922"/>
      <c r="AD793" s="922"/>
      <c r="AE793" s="922"/>
      <c r="AF793" s="375"/>
      <c r="AG793" s="937"/>
      <c r="AH793" s="939"/>
      <c r="AI793" s="937"/>
      <c r="AJ793" s="939"/>
      <c r="AK793" s="937"/>
      <c r="AL793" s="941"/>
      <c r="AM793" s="852"/>
    </row>
    <row r="794" spans="2:42" ht="17.25" thickBot="1" x14ac:dyDescent="0.3"/>
    <row r="795" spans="2:42" x14ac:dyDescent="0.25">
      <c r="R795" s="918" t="s">
        <v>0</v>
      </c>
      <c r="S795" s="919"/>
      <c r="T795" s="919"/>
      <c r="U795" s="919"/>
      <c r="V795" s="919"/>
      <c r="W795" s="919"/>
      <c r="X795" s="919"/>
      <c r="Y795" s="919"/>
      <c r="Z795" s="919"/>
      <c r="AA795" s="919"/>
      <c r="AB795" s="919"/>
      <c r="AC795" s="919"/>
      <c r="AD795" s="919"/>
      <c r="AE795" s="920"/>
      <c r="AF795" s="18"/>
      <c r="AG795" s="924">
        <f>+AH792+AG778</f>
        <v>628.28100000000006</v>
      </c>
      <c r="AH795" s="925"/>
      <c r="AI795" s="924">
        <f>+AJ792+AI778</f>
        <v>627.23999999999978</v>
      </c>
      <c r="AJ795" s="925"/>
      <c r="AK795" s="928">
        <f>+AI795-AG795</f>
        <v>-1.041000000000281</v>
      </c>
      <c r="AL795" s="925"/>
      <c r="AM795" s="945">
        <f>+AK795/AG795</f>
        <v>-1.6569019276411047E-3</v>
      </c>
    </row>
    <row r="796" spans="2:42" ht="17.25" thickBot="1" x14ac:dyDescent="0.3">
      <c r="R796" s="921"/>
      <c r="S796" s="922"/>
      <c r="T796" s="922"/>
      <c r="U796" s="922"/>
      <c r="V796" s="922"/>
      <c r="W796" s="922"/>
      <c r="X796" s="922"/>
      <c r="Y796" s="922"/>
      <c r="Z796" s="922"/>
      <c r="AA796" s="922"/>
      <c r="AB796" s="922"/>
      <c r="AC796" s="922"/>
      <c r="AD796" s="922"/>
      <c r="AE796" s="923"/>
      <c r="AF796" s="19"/>
      <c r="AG796" s="926"/>
      <c r="AH796" s="927"/>
      <c r="AI796" s="926"/>
      <c r="AJ796" s="927"/>
      <c r="AK796" s="929"/>
      <c r="AL796" s="927"/>
      <c r="AM796" s="946"/>
    </row>
    <row r="797" spans="2:42" ht="17.25" thickBot="1" x14ac:dyDescent="0.3"/>
    <row r="798" spans="2:42" ht="12" customHeight="1" x14ac:dyDescent="0.25">
      <c r="B798" s="882" t="s">
        <v>31</v>
      </c>
      <c r="C798" s="883"/>
      <c r="D798" s="883"/>
      <c r="E798" s="883"/>
      <c r="F798" s="883"/>
      <c r="G798" s="884"/>
      <c r="H798" s="888" t="s">
        <v>30</v>
      </c>
      <c r="I798" s="765"/>
      <c r="J798" s="765"/>
      <c r="K798" s="765"/>
      <c r="L798" s="765"/>
      <c r="M798" s="765"/>
      <c r="N798" s="765"/>
      <c r="O798" s="765"/>
      <c r="P798" s="765"/>
      <c r="Q798" s="765"/>
      <c r="R798" s="765"/>
      <c r="S798" s="765"/>
      <c r="T798" s="765"/>
      <c r="U798" s="765"/>
      <c r="V798" s="765"/>
      <c r="W798" s="765"/>
      <c r="X798" s="765"/>
      <c r="Y798" s="765"/>
      <c r="Z798" s="765"/>
      <c r="AA798" s="765"/>
      <c r="AB798" s="765"/>
      <c r="AC798" s="765"/>
      <c r="AD798" s="371"/>
      <c r="AE798" s="764" t="s">
        <v>29</v>
      </c>
      <c r="AF798" s="765"/>
      <c r="AG798" s="765"/>
      <c r="AH798" s="765"/>
      <c r="AI798" s="765"/>
      <c r="AJ798" s="766"/>
      <c r="AK798" s="889" t="s">
        <v>39</v>
      </c>
      <c r="AL798" s="890"/>
      <c r="AM798" s="891"/>
      <c r="AN798" s="22"/>
    </row>
    <row r="799" spans="2:42" ht="12" customHeight="1" x14ac:dyDescent="0.25">
      <c r="B799" s="885"/>
      <c r="C799" s="886"/>
      <c r="D799" s="886"/>
      <c r="E799" s="886"/>
      <c r="F799" s="886"/>
      <c r="G799" s="887"/>
      <c r="H799" s="892" t="s">
        <v>736</v>
      </c>
      <c r="I799" s="893"/>
      <c r="J799" s="893"/>
      <c r="K799" s="893"/>
      <c r="L799" s="893"/>
      <c r="M799" s="893"/>
      <c r="N799" s="893"/>
      <c r="O799" s="893"/>
      <c r="P799" s="893"/>
      <c r="Q799" s="893"/>
      <c r="R799" s="893"/>
      <c r="S799" s="893"/>
      <c r="T799" s="893"/>
      <c r="U799" s="893"/>
      <c r="V799" s="893"/>
      <c r="W799" s="893"/>
      <c r="X799" s="893"/>
      <c r="Y799" s="893"/>
      <c r="Z799" s="893"/>
      <c r="AA799" s="893"/>
      <c r="AB799" s="893"/>
      <c r="AC799" s="893"/>
      <c r="AD799" s="376"/>
      <c r="AE799" s="773">
        <v>44291</v>
      </c>
      <c r="AF799" s="774"/>
      <c r="AG799" s="774"/>
      <c r="AH799" s="774"/>
      <c r="AI799" s="774"/>
      <c r="AJ799" s="775"/>
      <c r="AK799" s="896" t="s">
        <v>40</v>
      </c>
      <c r="AL799" s="897"/>
      <c r="AM799" s="898"/>
      <c r="AN799" s="23"/>
    </row>
    <row r="800" spans="2:42" ht="12" customHeight="1" thickBot="1" x14ac:dyDescent="0.3">
      <c r="B800" s="902" t="s">
        <v>28</v>
      </c>
      <c r="C800" s="903"/>
      <c r="D800" s="903"/>
      <c r="E800" s="903"/>
      <c r="F800" s="903"/>
      <c r="G800" s="904"/>
      <c r="H800" s="894"/>
      <c r="I800" s="895"/>
      <c r="J800" s="895"/>
      <c r="K800" s="895"/>
      <c r="L800" s="895"/>
      <c r="M800" s="895"/>
      <c r="N800" s="895"/>
      <c r="O800" s="895"/>
      <c r="P800" s="895"/>
      <c r="Q800" s="895"/>
      <c r="R800" s="895"/>
      <c r="S800" s="895"/>
      <c r="T800" s="895"/>
      <c r="U800" s="895"/>
      <c r="V800" s="895"/>
      <c r="W800" s="895"/>
      <c r="X800" s="895"/>
      <c r="Y800" s="895"/>
      <c r="Z800" s="895"/>
      <c r="AA800" s="895"/>
      <c r="AB800" s="895"/>
      <c r="AC800" s="895"/>
      <c r="AD800" s="377"/>
      <c r="AE800" s="776"/>
      <c r="AF800" s="777"/>
      <c r="AG800" s="777"/>
      <c r="AH800" s="777"/>
      <c r="AI800" s="777"/>
      <c r="AJ800" s="778"/>
      <c r="AK800" s="899"/>
      <c r="AL800" s="900"/>
      <c r="AM800" s="901"/>
      <c r="AN800" s="141"/>
    </row>
    <row r="801" spans="2:42" ht="12" customHeight="1" thickBot="1" x14ac:dyDescent="0.3">
      <c r="B801" s="135"/>
      <c r="C801" s="135"/>
      <c r="D801" s="135"/>
      <c r="E801" s="135"/>
      <c r="F801" s="135"/>
      <c r="G801" s="135"/>
      <c r="H801" s="135"/>
      <c r="I801" s="135"/>
      <c r="J801" s="174"/>
      <c r="K801" s="174"/>
      <c r="L801" s="174"/>
      <c r="M801" s="174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5"/>
      <c r="AL801" s="135"/>
      <c r="AM801" s="135"/>
      <c r="AN801" s="141"/>
    </row>
    <row r="802" spans="2:42" ht="12" customHeight="1" thickBot="1" x14ac:dyDescent="0.3">
      <c r="B802" s="873" t="s">
        <v>27</v>
      </c>
      <c r="C802" s="874"/>
      <c r="D802" s="874"/>
      <c r="E802" s="875"/>
      <c r="F802" s="848" t="s">
        <v>26</v>
      </c>
      <c r="G802" s="850"/>
      <c r="H802" s="848" t="s">
        <v>44</v>
      </c>
      <c r="I802" s="849"/>
      <c r="J802" s="849"/>
      <c r="K802" s="849"/>
      <c r="L802" s="849"/>
      <c r="M802" s="849"/>
      <c r="N802" s="849"/>
      <c r="O802" s="849"/>
      <c r="P802" s="849"/>
      <c r="Q802" s="849"/>
      <c r="R802" s="849"/>
      <c r="S802" s="850"/>
      <c r="T802" s="848" t="s">
        <v>25</v>
      </c>
      <c r="U802" s="849"/>
      <c r="V802" s="849"/>
      <c r="W802" s="849"/>
      <c r="X802" s="849"/>
      <c r="Y802" s="849"/>
      <c r="Z802" s="849"/>
      <c r="AA802" s="849"/>
      <c r="AB802" s="849"/>
      <c r="AC802" s="849"/>
      <c r="AD802" s="849"/>
      <c r="AE802" s="850"/>
      <c r="AF802" s="879" t="s">
        <v>24</v>
      </c>
      <c r="AG802" s="880"/>
      <c r="AH802" s="881"/>
      <c r="AI802" s="879" t="s">
        <v>24</v>
      </c>
      <c r="AJ802" s="881"/>
      <c r="AK802" s="848" t="s">
        <v>23</v>
      </c>
      <c r="AL802" s="849"/>
      <c r="AM802" s="850"/>
      <c r="AN802" s="141"/>
    </row>
    <row r="803" spans="2:42" ht="12" customHeight="1" thickBot="1" x14ac:dyDescent="0.3">
      <c r="B803" s="1" t="s">
        <v>13</v>
      </c>
      <c r="C803" s="2" t="s">
        <v>22</v>
      </c>
      <c r="D803" s="3" t="s">
        <v>22</v>
      </c>
      <c r="E803" s="2" t="s">
        <v>21</v>
      </c>
      <c r="F803" s="907" t="s">
        <v>20</v>
      </c>
      <c r="G803" s="908"/>
      <c r="H803" s="876"/>
      <c r="I803" s="877"/>
      <c r="J803" s="877"/>
      <c r="K803" s="877"/>
      <c r="L803" s="877"/>
      <c r="M803" s="877"/>
      <c r="N803" s="877"/>
      <c r="O803" s="877"/>
      <c r="P803" s="877"/>
      <c r="Q803" s="877"/>
      <c r="R803" s="877"/>
      <c r="S803" s="878"/>
      <c r="T803" s="876"/>
      <c r="U803" s="877"/>
      <c r="V803" s="877"/>
      <c r="W803" s="877"/>
      <c r="X803" s="877"/>
      <c r="Y803" s="877"/>
      <c r="Z803" s="877"/>
      <c r="AA803" s="877"/>
      <c r="AB803" s="877"/>
      <c r="AC803" s="877"/>
      <c r="AD803" s="877"/>
      <c r="AE803" s="878"/>
      <c r="AF803" s="876" t="s">
        <v>19</v>
      </c>
      <c r="AG803" s="877"/>
      <c r="AH803" s="878"/>
      <c r="AI803" s="876" t="s">
        <v>18</v>
      </c>
      <c r="AJ803" s="878"/>
      <c r="AK803" s="876" t="s">
        <v>17</v>
      </c>
      <c r="AL803" s="877"/>
      <c r="AM803" s="878"/>
      <c r="AN803" s="141"/>
      <c r="AO803" s="846" t="s">
        <v>130</v>
      </c>
      <c r="AP803" s="846" t="s">
        <v>131</v>
      </c>
    </row>
    <row r="804" spans="2:42" ht="12" customHeight="1" thickBot="1" x14ac:dyDescent="0.3">
      <c r="B804" s="4">
        <v>2021</v>
      </c>
      <c r="C804" s="5" t="s">
        <v>16</v>
      </c>
      <c r="D804" s="5" t="s">
        <v>15</v>
      </c>
      <c r="E804" s="30" t="s">
        <v>14</v>
      </c>
      <c r="F804" s="6" t="s">
        <v>14</v>
      </c>
      <c r="G804" s="7" t="s">
        <v>13</v>
      </c>
      <c r="H804" s="868" t="s">
        <v>34</v>
      </c>
      <c r="I804" s="869"/>
      <c r="J804" s="870" t="s">
        <v>43</v>
      </c>
      <c r="K804" s="871"/>
      <c r="L804" s="870" t="s">
        <v>42</v>
      </c>
      <c r="M804" s="871"/>
      <c r="N804" s="872" t="s">
        <v>33</v>
      </c>
      <c r="O804" s="869"/>
      <c r="P804" s="872" t="s">
        <v>12</v>
      </c>
      <c r="Q804" s="869"/>
      <c r="R804" s="872" t="s">
        <v>11</v>
      </c>
      <c r="S804" s="905"/>
      <c r="T804" s="868" t="s">
        <v>35</v>
      </c>
      <c r="U804" s="906"/>
      <c r="V804" s="906"/>
      <c r="W804" s="905"/>
      <c r="X804" s="868" t="s">
        <v>10</v>
      </c>
      <c r="Y804" s="906"/>
      <c r="Z804" s="906"/>
      <c r="AA804" s="905"/>
      <c r="AB804" s="38" t="s">
        <v>38</v>
      </c>
      <c r="AC804" s="37" t="s">
        <v>36</v>
      </c>
      <c r="AD804" s="373" t="s">
        <v>41</v>
      </c>
      <c r="AE804" s="136" t="s">
        <v>9</v>
      </c>
      <c r="AF804" s="8" t="s">
        <v>37</v>
      </c>
      <c r="AG804" s="9" t="s">
        <v>8</v>
      </c>
      <c r="AH804" s="10" t="s">
        <v>7</v>
      </c>
      <c r="AI804" s="6" t="s">
        <v>8</v>
      </c>
      <c r="AJ804" s="7" t="s">
        <v>7</v>
      </c>
      <c r="AK804" s="6" t="s">
        <v>8</v>
      </c>
      <c r="AL804" s="11" t="s">
        <v>7</v>
      </c>
      <c r="AM804" s="7" t="s">
        <v>6</v>
      </c>
      <c r="AN804" s="141"/>
      <c r="AO804" s="847"/>
      <c r="AP804" s="847"/>
    </row>
    <row r="805" spans="2:42" ht="12" customHeight="1" x14ac:dyDescent="0.25">
      <c r="B805" s="25">
        <v>44292</v>
      </c>
      <c r="C805" s="137">
        <v>5.6250000000000001E-2</v>
      </c>
      <c r="D805" s="137">
        <v>0.16597222222222222</v>
      </c>
      <c r="E805" s="43">
        <v>5</v>
      </c>
      <c r="F805" s="43">
        <v>65301</v>
      </c>
      <c r="G805" s="25">
        <v>44292</v>
      </c>
      <c r="H805" s="967" t="s">
        <v>429</v>
      </c>
      <c r="I805" s="968"/>
      <c r="J805" s="969"/>
      <c r="K805" s="970"/>
      <c r="L805" s="969"/>
      <c r="M805" s="970"/>
      <c r="N805" s="967"/>
      <c r="O805" s="968"/>
      <c r="P805" s="971" t="s">
        <v>1777</v>
      </c>
      <c r="Q805" s="972"/>
      <c r="R805" s="973" t="s">
        <v>275</v>
      </c>
      <c r="S805" s="974"/>
      <c r="T805" s="979" t="s">
        <v>198</v>
      </c>
      <c r="U805" s="980"/>
      <c r="V805" s="980"/>
      <c r="W805" s="981"/>
      <c r="X805" s="979" t="s">
        <v>198</v>
      </c>
      <c r="Y805" s="980"/>
      <c r="Z805" s="980"/>
      <c r="AA805" s="981"/>
      <c r="AB805" s="34">
        <v>72</v>
      </c>
      <c r="AC805" s="138"/>
      <c r="AD805" s="166">
        <v>43</v>
      </c>
      <c r="AE805" s="35" t="s">
        <v>32</v>
      </c>
      <c r="AF805" s="26"/>
      <c r="AG805" s="160">
        <v>2517</v>
      </c>
      <c r="AH805" s="161">
        <f>+AG805/1000</f>
        <v>2.5169999999999999</v>
      </c>
      <c r="AI805" s="836">
        <v>11930</v>
      </c>
      <c r="AJ805" s="838">
        <f>+AI805/1000</f>
        <v>11.93</v>
      </c>
      <c r="AK805" s="840">
        <f>+AI805-AG806-AG805</f>
        <v>-57</v>
      </c>
      <c r="AL805" s="842">
        <f>+AK805/1000</f>
        <v>-5.7000000000000002E-2</v>
      </c>
      <c r="AM805" s="844">
        <f>+AK805/SUM(AG805:AG806)</f>
        <v>-4.7551514140318678E-3</v>
      </c>
      <c r="AN805" s="141"/>
      <c r="AO805" s="306">
        <v>75.98</v>
      </c>
      <c r="AP805" s="306">
        <v>2.4</v>
      </c>
    </row>
    <row r="806" spans="2:42" ht="12" customHeight="1" x14ac:dyDescent="0.25">
      <c r="B806" s="25">
        <v>44292</v>
      </c>
      <c r="C806" s="137">
        <v>5.6250000000000001E-2</v>
      </c>
      <c r="D806" s="137">
        <v>0.16597222222222222</v>
      </c>
      <c r="E806" s="43">
        <v>5</v>
      </c>
      <c r="F806" s="43">
        <v>65201</v>
      </c>
      <c r="G806" s="25">
        <v>44292</v>
      </c>
      <c r="H806" s="967" t="s">
        <v>429</v>
      </c>
      <c r="I806" s="968"/>
      <c r="J806" s="969"/>
      <c r="K806" s="970"/>
      <c r="L806" s="969"/>
      <c r="M806" s="970"/>
      <c r="N806" s="967"/>
      <c r="O806" s="968"/>
      <c r="P806" s="971" t="s">
        <v>1777</v>
      </c>
      <c r="Q806" s="972"/>
      <c r="R806" s="973" t="s">
        <v>275</v>
      </c>
      <c r="S806" s="974"/>
      <c r="T806" s="864" t="s">
        <v>580</v>
      </c>
      <c r="U806" s="865"/>
      <c r="V806" s="865"/>
      <c r="W806" s="866"/>
      <c r="X806" s="864" t="s">
        <v>580</v>
      </c>
      <c r="Y806" s="865"/>
      <c r="Z806" s="865"/>
      <c r="AA806" s="866"/>
      <c r="AB806" s="34">
        <v>72</v>
      </c>
      <c r="AC806" s="138"/>
      <c r="AD806" s="166">
        <v>43</v>
      </c>
      <c r="AE806" s="35" t="s">
        <v>32</v>
      </c>
      <c r="AF806" s="34"/>
      <c r="AG806" s="139">
        <v>9470</v>
      </c>
      <c r="AH806" s="159">
        <f>+AG806/1000</f>
        <v>9.4700000000000006</v>
      </c>
      <c r="AI806" s="837"/>
      <c r="AJ806" s="839"/>
      <c r="AK806" s="841"/>
      <c r="AL806" s="843"/>
      <c r="AM806" s="845"/>
      <c r="AN806" s="20"/>
      <c r="AO806" s="306">
        <v>75.98</v>
      </c>
      <c r="AP806" s="306">
        <v>2.4</v>
      </c>
    </row>
    <row r="807" spans="2:42" ht="12" customHeight="1" thickBot="1" x14ac:dyDescent="0.3">
      <c r="B807" s="24"/>
      <c r="C807" s="146"/>
      <c r="D807" s="146"/>
      <c r="E807" s="27"/>
      <c r="F807" s="36"/>
      <c r="G807" s="31"/>
      <c r="H807" s="909"/>
      <c r="I807" s="910"/>
      <c r="J807" s="911"/>
      <c r="K807" s="912"/>
      <c r="L807" s="911"/>
      <c r="M807" s="912"/>
      <c r="N807" s="913"/>
      <c r="O807" s="910"/>
      <c r="P807" s="913"/>
      <c r="Q807" s="910"/>
      <c r="R807" s="914"/>
      <c r="S807" s="915"/>
      <c r="T807" s="916"/>
      <c r="U807" s="917"/>
      <c r="V807" s="917"/>
      <c r="W807" s="915"/>
      <c r="X807" s="29"/>
      <c r="Y807" s="147"/>
      <c r="Z807" s="147"/>
      <c r="AA807" s="28"/>
      <c r="AB807" s="36"/>
      <c r="AC807" s="148"/>
      <c r="AD807" s="147"/>
      <c r="AE807" s="28"/>
      <c r="AF807" s="29"/>
      <c r="AG807" s="149"/>
      <c r="AH807" s="153"/>
      <c r="AI807" s="150"/>
      <c r="AJ807" s="154"/>
      <c r="AK807" s="155"/>
      <c r="AL807" s="156"/>
      <c r="AM807" s="157"/>
    </row>
    <row r="808" spans="2:42" ht="12" customHeight="1" x14ac:dyDescent="0.25">
      <c r="B808" s="151"/>
      <c r="C808" s="151"/>
      <c r="D808" s="151"/>
      <c r="E808" s="151"/>
      <c r="F808" s="151"/>
      <c r="G808" s="151"/>
      <c r="H808" s="151"/>
      <c r="I808" s="151"/>
      <c r="J808" s="174"/>
      <c r="K808" s="174"/>
      <c r="L808" s="174"/>
      <c r="M808" s="174"/>
      <c r="N808" s="151"/>
      <c r="O808" s="151"/>
      <c r="P808" s="135"/>
      <c r="Q808" s="135"/>
      <c r="R808" s="918" t="s">
        <v>5</v>
      </c>
      <c r="S808" s="919"/>
      <c r="T808" s="919"/>
      <c r="U808" s="919"/>
      <c r="V808" s="919"/>
      <c r="W808" s="919"/>
      <c r="X808" s="919"/>
      <c r="Y808" s="919"/>
      <c r="Z808" s="919"/>
      <c r="AA808" s="919"/>
      <c r="AB808" s="919"/>
      <c r="AC808" s="919"/>
      <c r="AD808" s="919"/>
      <c r="AE808" s="919"/>
      <c r="AF808" s="374"/>
      <c r="AG808" s="932" t="s">
        <v>4</v>
      </c>
      <c r="AH808" s="933"/>
      <c r="AI808" s="932" t="s">
        <v>3</v>
      </c>
      <c r="AJ808" s="933"/>
      <c r="AK808" s="932" t="s">
        <v>2</v>
      </c>
      <c r="AL808" s="934"/>
      <c r="AM808" s="935"/>
    </row>
    <row r="809" spans="2:42" x14ac:dyDescent="0.25">
      <c r="B809" s="151"/>
      <c r="C809" s="151"/>
      <c r="D809" s="151"/>
      <c r="E809" s="151"/>
      <c r="F809" s="151"/>
      <c r="G809" s="151"/>
      <c r="H809" s="151"/>
      <c r="I809" s="151"/>
      <c r="J809" s="174"/>
      <c r="K809" s="174"/>
      <c r="L809" s="174"/>
      <c r="M809" s="174"/>
      <c r="N809" s="151"/>
      <c r="O809" s="151"/>
      <c r="P809" s="135"/>
      <c r="Q809" s="135"/>
      <c r="R809" s="930"/>
      <c r="S809" s="931"/>
      <c r="T809" s="931"/>
      <c r="U809" s="931"/>
      <c r="V809" s="931"/>
      <c r="W809" s="931"/>
      <c r="X809" s="931"/>
      <c r="Y809" s="931"/>
      <c r="Z809" s="931"/>
      <c r="AA809" s="931"/>
      <c r="AB809" s="931"/>
      <c r="AC809" s="931"/>
      <c r="AD809" s="931"/>
      <c r="AE809" s="931"/>
      <c r="AF809" s="374"/>
      <c r="AG809" s="936" t="s">
        <v>1</v>
      </c>
      <c r="AH809" s="938">
        <f>+SUM(AH805:AH807)</f>
        <v>11.987</v>
      </c>
      <c r="AI809" s="936" t="s">
        <v>1</v>
      </c>
      <c r="AJ809" s="938">
        <f>+SUM(AJ805:AJ807)</f>
        <v>11.93</v>
      </c>
      <c r="AK809" s="936" t="s">
        <v>1</v>
      </c>
      <c r="AL809" s="940">
        <f>+AJ809-AH809</f>
        <v>-5.7000000000000384E-2</v>
      </c>
      <c r="AM809" s="851">
        <f>+AL809/AH809</f>
        <v>-4.7551514140318999E-3</v>
      </c>
    </row>
    <row r="810" spans="2:42" ht="17.25" thickBot="1" x14ac:dyDescent="0.3">
      <c r="B810" s="151"/>
      <c r="C810" s="151"/>
      <c r="D810" s="151"/>
      <c r="E810" s="151"/>
      <c r="F810" s="151"/>
      <c r="G810" s="151"/>
      <c r="H810" s="151"/>
      <c r="I810" s="151"/>
      <c r="J810" s="174"/>
      <c r="K810" s="174"/>
      <c r="L810" s="174"/>
      <c r="M810" s="174"/>
      <c r="N810" s="151"/>
      <c r="O810" s="151"/>
      <c r="P810" s="135"/>
      <c r="Q810" s="135"/>
      <c r="R810" s="921"/>
      <c r="S810" s="922"/>
      <c r="T810" s="922"/>
      <c r="U810" s="922"/>
      <c r="V810" s="922"/>
      <c r="W810" s="922"/>
      <c r="X810" s="922"/>
      <c r="Y810" s="922"/>
      <c r="Z810" s="922"/>
      <c r="AA810" s="922"/>
      <c r="AB810" s="922"/>
      <c r="AC810" s="922"/>
      <c r="AD810" s="922"/>
      <c r="AE810" s="922"/>
      <c r="AF810" s="375"/>
      <c r="AG810" s="937"/>
      <c r="AH810" s="939"/>
      <c r="AI810" s="937"/>
      <c r="AJ810" s="939"/>
      <c r="AK810" s="937"/>
      <c r="AL810" s="941"/>
      <c r="AM810" s="852"/>
    </row>
    <row r="811" spans="2:42" ht="17.25" thickBot="1" x14ac:dyDescent="0.3"/>
    <row r="812" spans="2:42" x14ac:dyDescent="0.25">
      <c r="R812" s="918" t="s">
        <v>0</v>
      </c>
      <c r="S812" s="919"/>
      <c r="T812" s="919"/>
      <c r="U812" s="919"/>
      <c r="V812" s="919"/>
      <c r="W812" s="919"/>
      <c r="X812" s="919"/>
      <c r="Y812" s="919"/>
      <c r="Z812" s="919"/>
      <c r="AA812" s="919"/>
      <c r="AB812" s="919"/>
      <c r="AC812" s="919"/>
      <c r="AD812" s="919"/>
      <c r="AE812" s="920"/>
      <c r="AF812" s="18"/>
      <c r="AG812" s="924">
        <f>+AH809+AG795</f>
        <v>640.26800000000003</v>
      </c>
      <c r="AH812" s="925"/>
      <c r="AI812" s="924">
        <f>+AJ809+AI795</f>
        <v>639.16999999999973</v>
      </c>
      <c r="AJ812" s="925"/>
      <c r="AK812" s="928">
        <f>+AI812-AG812</f>
        <v>-1.0980000000002974</v>
      </c>
      <c r="AL812" s="925"/>
      <c r="AM812" s="945">
        <f>+AK812/AG812</f>
        <v>-1.7149068827433159E-3</v>
      </c>
    </row>
    <row r="813" spans="2:42" ht="17.25" thickBot="1" x14ac:dyDescent="0.3">
      <c r="R813" s="921"/>
      <c r="S813" s="922"/>
      <c r="T813" s="922"/>
      <c r="U813" s="922"/>
      <c r="V813" s="922"/>
      <c r="W813" s="922"/>
      <c r="X813" s="922"/>
      <c r="Y813" s="922"/>
      <c r="Z813" s="922"/>
      <c r="AA813" s="922"/>
      <c r="AB813" s="922"/>
      <c r="AC813" s="922"/>
      <c r="AD813" s="922"/>
      <c r="AE813" s="923"/>
      <c r="AF813" s="19"/>
      <c r="AG813" s="926"/>
      <c r="AH813" s="927"/>
      <c r="AI813" s="926"/>
      <c r="AJ813" s="927"/>
      <c r="AK813" s="929"/>
      <c r="AL813" s="927"/>
      <c r="AM813" s="946"/>
    </row>
    <row r="814" spans="2:42" ht="17.25" thickBot="1" x14ac:dyDescent="0.3"/>
    <row r="815" spans="2:42" ht="12" customHeight="1" x14ac:dyDescent="0.25">
      <c r="B815" s="882" t="s">
        <v>31</v>
      </c>
      <c r="C815" s="883"/>
      <c r="D815" s="883"/>
      <c r="E815" s="883"/>
      <c r="F815" s="883"/>
      <c r="G815" s="884"/>
      <c r="H815" s="888" t="s">
        <v>30</v>
      </c>
      <c r="I815" s="765"/>
      <c r="J815" s="765"/>
      <c r="K815" s="765"/>
      <c r="L815" s="765"/>
      <c r="M815" s="765"/>
      <c r="N815" s="765"/>
      <c r="O815" s="765"/>
      <c r="P815" s="765"/>
      <c r="Q815" s="765"/>
      <c r="R815" s="765"/>
      <c r="S815" s="765"/>
      <c r="T815" s="765"/>
      <c r="U815" s="765"/>
      <c r="V815" s="765"/>
      <c r="W815" s="765"/>
      <c r="X815" s="765"/>
      <c r="Y815" s="765"/>
      <c r="Z815" s="765"/>
      <c r="AA815" s="765"/>
      <c r="AB815" s="765"/>
      <c r="AC815" s="765"/>
      <c r="AD815" s="371"/>
      <c r="AE815" s="764" t="s">
        <v>29</v>
      </c>
      <c r="AF815" s="765"/>
      <c r="AG815" s="765"/>
      <c r="AH815" s="765"/>
      <c r="AI815" s="765"/>
      <c r="AJ815" s="766"/>
      <c r="AK815" s="889" t="s">
        <v>39</v>
      </c>
      <c r="AL815" s="890"/>
      <c r="AM815" s="891"/>
      <c r="AN815" s="22"/>
    </row>
    <row r="816" spans="2:42" ht="12" customHeight="1" x14ac:dyDescent="0.25">
      <c r="B816" s="885"/>
      <c r="C816" s="886"/>
      <c r="D816" s="886"/>
      <c r="E816" s="886"/>
      <c r="F816" s="886"/>
      <c r="G816" s="887"/>
      <c r="H816" s="892" t="s">
        <v>736</v>
      </c>
      <c r="I816" s="893"/>
      <c r="J816" s="893"/>
      <c r="K816" s="893"/>
      <c r="L816" s="893"/>
      <c r="M816" s="893"/>
      <c r="N816" s="893"/>
      <c r="O816" s="893"/>
      <c r="P816" s="893"/>
      <c r="Q816" s="893"/>
      <c r="R816" s="893"/>
      <c r="S816" s="893"/>
      <c r="T816" s="893"/>
      <c r="U816" s="893"/>
      <c r="V816" s="893"/>
      <c r="W816" s="893"/>
      <c r="X816" s="893"/>
      <c r="Y816" s="893"/>
      <c r="Z816" s="893"/>
      <c r="AA816" s="893"/>
      <c r="AB816" s="893"/>
      <c r="AC816" s="893"/>
      <c r="AD816" s="376"/>
      <c r="AE816" s="773">
        <v>44293</v>
      </c>
      <c r="AF816" s="774"/>
      <c r="AG816" s="774"/>
      <c r="AH816" s="774"/>
      <c r="AI816" s="774"/>
      <c r="AJ816" s="775"/>
      <c r="AK816" s="896" t="s">
        <v>40</v>
      </c>
      <c r="AL816" s="897"/>
      <c r="AM816" s="898"/>
      <c r="AN816" s="23"/>
    </row>
    <row r="817" spans="2:42" ht="12" customHeight="1" thickBot="1" x14ac:dyDescent="0.3">
      <c r="B817" s="902" t="s">
        <v>28</v>
      </c>
      <c r="C817" s="903"/>
      <c r="D817" s="903"/>
      <c r="E817" s="903"/>
      <c r="F817" s="903"/>
      <c r="G817" s="904"/>
      <c r="H817" s="894"/>
      <c r="I817" s="895"/>
      <c r="J817" s="895"/>
      <c r="K817" s="895"/>
      <c r="L817" s="895"/>
      <c r="M817" s="895"/>
      <c r="N817" s="895"/>
      <c r="O817" s="895"/>
      <c r="P817" s="895"/>
      <c r="Q817" s="895"/>
      <c r="R817" s="895"/>
      <c r="S817" s="895"/>
      <c r="T817" s="895"/>
      <c r="U817" s="895"/>
      <c r="V817" s="895"/>
      <c r="W817" s="895"/>
      <c r="X817" s="895"/>
      <c r="Y817" s="895"/>
      <c r="Z817" s="895"/>
      <c r="AA817" s="895"/>
      <c r="AB817" s="895"/>
      <c r="AC817" s="895"/>
      <c r="AD817" s="377"/>
      <c r="AE817" s="776"/>
      <c r="AF817" s="777"/>
      <c r="AG817" s="777"/>
      <c r="AH817" s="777"/>
      <c r="AI817" s="777"/>
      <c r="AJ817" s="778"/>
      <c r="AK817" s="899"/>
      <c r="AL817" s="900"/>
      <c r="AM817" s="901"/>
      <c r="AN817" s="141"/>
    </row>
    <row r="818" spans="2:42" ht="12" customHeight="1" thickBot="1" x14ac:dyDescent="0.3">
      <c r="B818" s="135"/>
      <c r="C818" s="135"/>
      <c r="D818" s="135"/>
      <c r="E818" s="135"/>
      <c r="F818" s="135"/>
      <c r="G818" s="135"/>
      <c r="H818" s="135"/>
      <c r="I818" s="135"/>
      <c r="J818" s="174"/>
      <c r="K818" s="174"/>
      <c r="L818" s="174"/>
      <c r="M818" s="174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5"/>
      <c r="AL818" s="135"/>
      <c r="AM818" s="135"/>
      <c r="AN818" s="141"/>
    </row>
    <row r="819" spans="2:42" ht="12" customHeight="1" thickBot="1" x14ac:dyDescent="0.3">
      <c r="B819" s="873" t="s">
        <v>27</v>
      </c>
      <c r="C819" s="874"/>
      <c r="D819" s="874"/>
      <c r="E819" s="875"/>
      <c r="F819" s="848" t="s">
        <v>26</v>
      </c>
      <c r="G819" s="850"/>
      <c r="H819" s="848" t="s">
        <v>44</v>
      </c>
      <c r="I819" s="849"/>
      <c r="J819" s="849"/>
      <c r="K819" s="849"/>
      <c r="L819" s="849"/>
      <c r="M819" s="849"/>
      <c r="N819" s="849"/>
      <c r="O819" s="849"/>
      <c r="P819" s="849"/>
      <c r="Q819" s="849"/>
      <c r="R819" s="849"/>
      <c r="S819" s="850"/>
      <c r="T819" s="848" t="s">
        <v>25</v>
      </c>
      <c r="U819" s="849"/>
      <c r="V819" s="849"/>
      <c r="W819" s="849"/>
      <c r="X819" s="849"/>
      <c r="Y819" s="849"/>
      <c r="Z819" s="849"/>
      <c r="AA819" s="849"/>
      <c r="AB819" s="849"/>
      <c r="AC819" s="849"/>
      <c r="AD819" s="849"/>
      <c r="AE819" s="850"/>
      <c r="AF819" s="879" t="s">
        <v>24</v>
      </c>
      <c r="AG819" s="880"/>
      <c r="AH819" s="881"/>
      <c r="AI819" s="879" t="s">
        <v>24</v>
      </c>
      <c r="AJ819" s="881"/>
      <c r="AK819" s="848" t="s">
        <v>23</v>
      </c>
      <c r="AL819" s="849"/>
      <c r="AM819" s="850"/>
      <c r="AN819" s="141"/>
    </row>
    <row r="820" spans="2:42" ht="12" customHeight="1" thickBot="1" x14ac:dyDescent="0.3">
      <c r="B820" s="1" t="s">
        <v>13</v>
      </c>
      <c r="C820" s="2" t="s">
        <v>22</v>
      </c>
      <c r="D820" s="3" t="s">
        <v>22</v>
      </c>
      <c r="E820" s="2" t="s">
        <v>21</v>
      </c>
      <c r="F820" s="907" t="s">
        <v>20</v>
      </c>
      <c r="G820" s="908"/>
      <c r="H820" s="876"/>
      <c r="I820" s="877"/>
      <c r="J820" s="877"/>
      <c r="K820" s="877"/>
      <c r="L820" s="877"/>
      <c r="M820" s="877"/>
      <c r="N820" s="877"/>
      <c r="O820" s="877"/>
      <c r="P820" s="877"/>
      <c r="Q820" s="877"/>
      <c r="R820" s="877"/>
      <c r="S820" s="878"/>
      <c r="T820" s="876"/>
      <c r="U820" s="877"/>
      <c r="V820" s="877"/>
      <c r="W820" s="877"/>
      <c r="X820" s="877"/>
      <c r="Y820" s="877"/>
      <c r="Z820" s="877"/>
      <c r="AA820" s="877"/>
      <c r="AB820" s="877"/>
      <c r="AC820" s="877"/>
      <c r="AD820" s="877"/>
      <c r="AE820" s="878"/>
      <c r="AF820" s="876" t="s">
        <v>19</v>
      </c>
      <c r="AG820" s="877"/>
      <c r="AH820" s="878"/>
      <c r="AI820" s="876" t="s">
        <v>18</v>
      </c>
      <c r="AJ820" s="878"/>
      <c r="AK820" s="876" t="s">
        <v>17</v>
      </c>
      <c r="AL820" s="877"/>
      <c r="AM820" s="878"/>
      <c r="AN820" s="141"/>
      <c r="AO820" s="846" t="s">
        <v>130</v>
      </c>
      <c r="AP820" s="846" t="s">
        <v>131</v>
      </c>
    </row>
    <row r="821" spans="2:42" ht="12" customHeight="1" thickBot="1" x14ac:dyDescent="0.3">
      <c r="B821" s="4">
        <v>2021</v>
      </c>
      <c r="C821" s="5" t="s">
        <v>16</v>
      </c>
      <c r="D821" s="5" t="s">
        <v>15</v>
      </c>
      <c r="E821" s="30" t="s">
        <v>14</v>
      </c>
      <c r="F821" s="6" t="s">
        <v>14</v>
      </c>
      <c r="G821" s="7" t="s">
        <v>13</v>
      </c>
      <c r="H821" s="868" t="s">
        <v>34</v>
      </c>
      <c r="I821" s="869"/>
      <c r="J821" s="870" t="s">
        <v>43</v>
      </c>
      <c r="K821" s="871"/>
      <c r="L821" s="870" t="s">
        <v>42</v>
      </c>
      <c r="M821" s="871"/>
      <c r="N821" s="872" t="s">
        <v>33</v>
      </c>
      <c r="O821" s="869"/>
      <c r="P821" s="872" t="s">
        <v>12</v>
      </c>
      <c r="Q821" s="869"/>
      <c r="R821" s="872" t="s">
        <v>11</v>
      </c>
      <c r="S821" s="905"/>
      <c r="T821" s="868" t="s">
        <v>35</v>
      </c>
      <c r="U821" s="906"/>
      <c r="V821" s="906"/>
      <c r="W821" s="905"/>
      <c r="X821" s="868" t="s">
        <v>10</v>
      </c>
      <c r="Y821" s="906"/>
      <c r="Z821" s="906"/>
      <c r="AA821" s="905"/>
      <c r="AB821" s="38" t="s">
        <v>38</v>
      </c>
      <c r="AC821" s="37" t="s">
        <v>36</v>
      </c>
      <c r="AD821" s="373" t="s">
        <v>41</v>
      </c>
      <c r="AE821" s="136" t="s">
        <v>9</v>
      </c>
      <c r="AF821" s="8" t="s">
        <v>37</v>
      </c>
      <c r="AG821" s="9" t="s">
        <v>8</v>
      </c>
      <c r="AH821" s="10" t="s">
        <v>7</v>
      </c>
      <c r="AI821" s="6" t="s">
        <v>8</v>
      </c>
      <c r="AJ821" s="7" t="s">
        <v>7</v>
      </c>
      <c r="AK821" s="6" t="s">
        <v>8</v>
      </c>
      <c r="AL821" s="11" t="s">
        <v>7</v>
      </c>
      <c r="AM821" s="7" t="s">
        <v>6</v>
      </c>
      <c r="AN821" s="141"/>
      <c r="AO821" s="847"/>
      <c r="AP821" s="847"/>
    </row>
    <row r="822" spans="2:42" ht="12" customHeight="1" x14ac:dyDescent="0.25">
      <c r="B822" s="25">
        <v>44294</v>
      </c>
      <c r="C822" s="137">
        <v>9.6527777777777768E-2</v>
      </c>
      <c r="D822" s="137">
        <v>0.27638888888888885</v>
      </c>
      <c r="E822" s="43">
        <v>5</v>
      </c>
      <c r="F822" s="43">
        <v>69801</v>
      </c>
      <c r="G822" s="25">
        <v>44294</v>
      </c>
      <c r="H822" s="967" t="s">
        <v>429</v>
      </c>
      <c r="I822" s="968"/>
      <c r="J822" s="969"/>
      <c r="K822" s="970"/>
      <c r="L822" s="969"/>
      <c r="M822" s="970"/>
      <c r="N822" s="967"/>
      <c r="O822" s="968"/>
      <c r="P822" s="971" t="s">
        <v>1777</v>
      </c>
      <c r="Q822" s="972"/>
      <c r="R822" s="973" t="s">
        <v>275</v>
      </c>
      <c r="S822" s="974"/>
      <c r="T822" s="979" t="s">
        <v>198</v>
      </c>
      <c r="U822" s="980"/>
      <c r="V822" s="980"/>
      <c r="W822" s="981"/>
      <c r="X822" s="979" t="s">
        <v>198</v>
      </c>
      <c r="Y822" s="980"/>
      <c r="Z822" s="980"/>
      <c r="AA822" s="981"/>
      <c r="AB822" s="34">
        <v>73</v>
      </c>
      <c r="AC822" s="138"/>
      <c r="AD822" s="166">
        <v>52</v>
      </c>
      <c r="AE822" s="41" t="s">
        <v>52</v>
      </c>
      <c r="AF822" s="26"/>
      <c r="AG822" s="160">
        <v>2511</v>
      </c>
      <c r="AH822" s="161">
        <f>+AG822/1000</f>
        <v>2.5110000000000001</v>
      </c>
      <c r="AI822" s="836">
        <v>12020</v>
      </c>
      <c r="AJ822" s="838">
        <f>+AI822/1000</f>
        <v>12.02</v>
      </c>
      <c r="AK822" s="840">
        <f>+AI822-AG823-AG822</f>
        <v>-109</v>
      </c>
      <c r="AL822" s="842">
        <f>+AK822/1000</f>
        <v>-0.109</v>
      </c>
      <c r="AM822" s="844">
        <f>+AK822/SUM(AG822:AG823)</f>
        <v>-8.986726028526671E-3</v>
      </c>
      <c r="AN822" s="141"/>
      <c r="AO822" s="306">
        <v>71.73</v>
      </c>
      <c r="AP822" s="306">
        <v>2.6</v>
      </c>
    </row>
    <row r="823" spans="2:42" ht="12" customHeight="1" x14ac:dyDescent="0.25">
      <c r="B823" s="25">
        <v>44294</v>
      </c>
      <c r="C823" s="137">
        <v>9.6527777777777768E-2</v>
      </c>
      <c r="D823" s="137">
        <v>0.27638888888888885</v>
      </c>
      <c r="E823" s="43">
        <v>5</v>
      </c>
      <c r="F823" s="43">
        <v>69701</v>
      </c>
      <c r="G823" s="25">
        <v>44294</v>
      </c>
      <c r="H823" s="967" t="s">
        <v>429</v>
      </c>
      <c r="I823" s="968"/>
      <c r="J823" s="969"/>
      <c r="K823" s="970"/>
      <c r="L823" s="969"/>
      <c r="M823" s="970"/>
      <c r="N823" s="967"/>
      <c r="O823" s="968"/>
      <c r="P823" s="971" t="s">
        <v>1777</v>
      </c>
      <c r="Q823" s="972"/>
      <c r="R823" s="973" t="s">
        <v>275</v>
      </c>
      <c r="S823" s="974"/>
      <c r="T823" s="864" t="s">
        <v>580</v>
      </c>
      <c r="U823" s="865"/>
      <c r="V823" s="865"/>
      <c r="W823" s="866"/>
      <c r="X823" s="864" t="s">
        <v>580</v>
      </c>
      <c r="Y823" s="865"/>
      <c r="Z823" s="865"/>
      <c r="AA823" s="866"/>
      <c r="AB823" s="34">
        <v>73</v>
      </c>
      <c r="AC823" s="138"/>
      <c r="AD823" s="158">
        <v>52</v>
      </c>
      <c r="AE823" s="35" t="s">
        <v>52</v>
      </c>
      <c r="AF823" s="34"/>
      <c r="AG823" s="139">
        <v>9618</v>
      </c>
      <c r="AH823" s="159">
        <f>+AG823/1000</f>
        <v>9.6180000000000003</v>
      </c>
      <c r="AI823" s="837"/>
      <c r="AJ823" s="839"/>
      <c r="AK823" s="841"/>
      <c r="AL823" s="843"/>
      <c r="AM823" s="845"/>
      <c r="AN823" s="20"/>
      <c r="AO823" s="306">
        <v>71.73</v>
      </c>
      <c r="AP823" s="306">
        <v>2.6</v>
      </c>
    </row>
    <row r="824" spans="2:42" ht="12" customHeight="1" thickBot="1" x14ac:dyDescent="0.3">
      <c r="B824" s="24"/>
      <c r="C824" s="146"/>
      <c r="D824" s="146"/>
      <c r="E824" s="27"/>
      <c r="F824" s="36"/>
      <c r="G824" s="31"/>
      <c r="H824" s="909"/>
      <c r="I824" s="910"/>
      <c r="J824" s="911"/>
      <c r="K824" s="912"/>
      <c r="L824" s="911"/>
      <c r="M824" s="912"/>
      <c r="N824" s="913"/>
      <c r="O824" s="910"/>
      <c r="P824" s="913"/>
      <c r="Q824" s="910"/>
      <c r="R824" s="914"/>
      <c r="S824" s="915"/>
      <c r="T824" s="916"/>
      <c r="U824" s="917"/>
      <c r="V824" s="917"/>
      <c r="W824" s="915"/>
      <c r="X824" s="29"/>
      <c r="Y824" s="147"/>
      <c r="Z824" s="147"/>
      <c r="AA824" s="28"/>
      <c r="AB824" s="36"/>
      <c r="AC824" s="148"/>
      <c r="AD824" s="147"/>
      <c r="AE824" s="28"/>
      <c r="AF824" s="29"/>
      <c r="AG824" s="149"/>
      <c r="AH824" s="153"/>
      <c r="AI824" s="150"/>
      <c r="AJ824" s="154"/>
      <c r="AK824" s="155"/>
      <c r="AL824" s="156"/>
      <c r="AM824" s="157"/>
    </row>
    <row r="825" spans="2:42" ht="12" customHeight="1" x14ac:dyDescent="0.25">
      <c r="B825" s="151"/>
      <c r="C825" s="151"/>
      <c r="D825" s="151"/>
      <c r="E825" s="151"/>
      <c r="F825" s="151"/>
      <c r="G825" s="151"/>
      <c r="H825" s="151"/>
      <c r="I825" s="151"/>
      <c r="J825" s="174"/>
      <c r="K825" s="174"/>
      <c r="L825" s="174"/>
      <c r="M825" s="174"/>
      <c r="N825" s="151"/>
      <c r="O825" s="151"/>
      <c r="P825" s="135"/>
      <c r="Q825" s="135"/>
      <c r="R825" s="918" t="s">
        <v>5</v>
      </c>
      <c r="S825" s="919"/>
      <c r="T825" s="919"/>
      <c r="U825" s="919"/>
      <c r="V825" s="919"/>
      <c r="W825" s="919"/>
      <c r="X825" s="919"/>
      <c r="Y825" s="919"/>
      <c r="Z825" s="919"/>
      <c r="AA825" s="919"/>
      <c r="AB825" s="919"/>
      <c r="AC825" s="919"/>
      <c r="AD825" s="919"/>
      <c r="AE825" s="919"/>
      <c r="AF825" s="374"/>
      <c r="AG825" s="932" t="s">
        <v>4</v>
      </c>
      <c r="AH825" s="933"/>
      <c r="AI825" s="932" t="s">
        <v>3</v>
      </c>
      <c r="AJ825" s="933"/>
      <c r="AK825" s="932" t="s">
        <v>2</v>
      </c>
      <c r="AL825" s="934"/>
      <c r="AM825" s="935"/>
    </row>
    <row r="826" spans="2:42" x14ac:dyDescent="0.25">
      <c r="B826" s="151"/>
      <c r="C826" s="151"/>
      <c r="D826" s="151"/>
      <c r="E826" s="151"/>
      <c r="F826" s="151"/>
      <c r="G826" s="151"/>
      <c r="H826" s="151"/>
      <c r="I826" s="151"/>
      <c r="J826" s="174"/>
      <c r="K826" s="174"/>
      <c r="L826" s="174"/>
      <c r="M826" s="174"/>
      <c r="N826" s="151"/>
      <c r="O826" s="151"/>
      <c r="P826" s="135"/>
      <c r="Q826" s="135"/>
      <c r="R826" s="930"/>
      <c r="S826" s="931"/>
      <c r="T826" s="931"/>
      <c r="U826" s="931"/>
      <c r="V826" s="931"/>
      <c r="W826" s="931"/>
      <c r="X826" s="931"/>
      <c r="Y826" s="931"/>
      <c r="Z826" s="931"/>
      <c r="AA826" s="931"/>
      <c r="AB826" s="931"/>
      <c r="AC826" s="931"/>
      <c r="AD826" s="931"/>
      <c r="AE826" s="931"/>
      <c r="AF826" s="374"/>
      <c r="AG826" s="936" t="s">
        <v>1</v>
      </c>
      <c r="AH826" s="938">
        <f>+SUM(AH822:AH824)</f>
        <v>12.129000000000001</v>
      </c>
      <c r="AI826" s="936" t="s">
        <v>1</v>
      </c>
      <c r="AJ826" s="938">
        <f>+SUM(AJ822:AJ824)</f>
        <v>12.02</v>
      </c>
      <c r="AK826" s="936" t="s">
        <v>1</v>
      </c>
      <c r="AL826" s="940">
        <f>+AJ826-AH826</f>
        <v>-0.10900000000000176</v>
      </c>
      <c r="AM826" s="851">
        <f>+AL826/AH826</f>
        <v>-8.9867260285268168E-3</v>
      </c>
    </row>
    <row r="827" spans="2:42" ht="17.25" thickBot="1" x14ac:dyDescent="0.3">
      <c r="B827" s="151"/>
      <c r="C827" s="151"/>
      <c r="D827" s="151"/>
      <c r="E827" s="151"/>
      <c r="F827" s="151"/>
      <c r="G827" s="151"/>
      <c r="H827" s="151"/>
      <c r="I827" s="151"/>
      <c r="J827" s="174"/>
      <c r="K827" s="174"/>
      <c r="L827" s="174"/>
      <c r="M827" s="174"/>
      <c r="N827" s="151"/>
      <c r="O827" s="151"/>
      <c r="P827" s="135"/>
      <c r="Q827" s="135"/>
      <c r="R827" s="921"/>
      <c r="S827" s="922"/>
      <c r="T827" s="922"/>
      <c r="U827" s="922"/>
      <c r="V827" s="922"/>
      <c r="W827" s="922"/>
      <c r="X827" s="922"/>
      <c r="Y827" s="922"/>
      <c r="Z827" s="922"/>
      <c r="AA827" s="922"/>
      <c r="AB827" s="922"/>
      <c r="AC827" s="922"/>
      <c r="AD827" s="922"/>
      <c r="AE827" s="922"/>
      <c r="AF827" s="375"/>
      <c r="AG827" s="937"/>
      <c r="AH827" s="939"/>
      <c r="AI827" s="937"/>
      <c r="AJ827" s="939"/>
      <c r="AK827" s="937"/>
      <c r="AL827" s="941"/>
      <c r="AM827" s="852"/>
    </row>
    <row r="828" spans="2:42" ht="17.25" thickBot="1" x14ac:dyDescent="0.3"/>
    <row r="829" spans="2:42" x14ac:dyDescent="0.25">
      <c r="R829" s="918" t="s">
        <v>0</v>
      </c>
      <c r="S829" s="919"/>
      <c r="T829" s="919"/>
      <c r="U829" s="919"/>
      <c r="V829" s="919"/>
      <c r="W829" s="919"/>
      <c r="X829" s="919"/>
      <c r="Y829" s="919"/>
      <c r="Z829" s="919"/>
      <c r="AA829" s="919"/>
      <c r="AB829" s="919"/>
      <c r="AC829" s="919"/>
      <c r="AD829" s="919"/>
      <c r="AE829" s="920"/>
      <c r="AF829" s="18"/>
      <c r="AG829" s="924">
        <f>+AH826+AG812</f>
        <v>652.39700000000005</v>
      </c>
      <c r="AH829" s="925"/>
      <c r="AI829" s="924">
        <f>+AJ826+AI812</f>
        <v>651.18999999999971</v>
      </c>
      <c r="AJ829" s="925"/>
      <c r="AK829" s="928">
        <f>+AI829-AG829</f>
        <v>-1.2070000000003347</v>
      </c>
      <c r="AL829" s="925"/>
      <c r="AM829" s="945">
        <f>+AK829/AG829</f>
        <v>-1.8501004756311488E-3</v>
      </c>
    </row>
    <row r="830" spans="2:42" ht="17.25" thickBot="1" x14ac:dyDescent="0.3">
      <c r="R830" s="921"/>
      <c r="S830" s="922"/>
      <c r="T830" s="922"/>
      <c r="U830" s="922"/>
      <c r="V830" s="922"/>
      <c r="W830" s="922"/>
      <c r="X830" s="922"/>
      <c r="Y830" s="922"/>
      <c r="Z830" s="922"/>
      <c r="AA830" s="922"/>
      <c r="AB830" s="922"/>
      <c r="AC830" s="922"/>
      <c r="AD830" s="922"/>
      <c r="AE830" s="923"/>
      <c r="AF830" s="19"/>
      <c r="AG830" s="926"/>
      <c r="AH830" s="927"/>
      <c r="AI830" s="926"/>
      <c r="AJ830" s="927"/>
      <c r="AK830" s="929"/>
      <c r="AL830" s="927"/>
      <c r="AM830" s="946"/>
    </row>
    <row r="831" spans="2:42" ht="17.25" thickBot="1" x14ac:dyDescent="0.3"/>
    <row r="832" spans="2:42" ht="12" customHeight="1" x14ac:dyDescent="0.25">
      <c r="B832" s="882" t="s">
        <v>31</v>
      </c>
      <c r="C832" s="883"/>
      <c r="D832" s="883"/>
      <c r="E832" s="883"/>
      <c r="F832" s="883"/>
      <c r="G832" s="884"/>
      <c r="H832" s="888" t="s">
        <v>30</v>
      </c>
      <c r="I832" s="765"/>
      <c r="J832" s="765"/>
      <c r="K832" s="765"/>
      <c r="L832" s="765"/>
      <c r="M832" s="765"/>
      <c r="N832" s="765"/>
      <c r="O832" s="765"/>
      <c r="P832" s="765"/>
      <c r="Q832" s="765"/>
      <c r="R832" s="765"/>
      <c r="S832" s="765"/>
      <c r="T832" s="765"/>
      <c r="U832" s="765"/>
      <c r="V832" s="765"/>
      <c r="W832" s="765"/>
      <c r="X832" s="765"/>
      <c r="Y832" s="765"/>
      <c r="Z832" s="765"/>
      <c r="AA832" s="765"/>
      <c r="AB832" s="765"/>
      <c r="AC832" s="765"/>
      <c r="AD832" s="371"/>
      <c r="AE832" s="764" t="s">
        <v>29</v>
      </c>
      <c r="AF832" s="765"/>
      <c r="AG832" s="765"/>
      <c r="AH832" s="765"/>
      <c r="AI832" s="765"/>
      <c r="AJ832" s="766"/>
      <c r="AK832" s="889" t="s">
        <v>39</v>
      </c>
      <c r="AL832" s="890"/>
      <c r="AM832" s="891"/>
      <c r="AN832" s="22"/>
    </row>
    <row r="833" spans="2:42" ht="12" customHeight="1" x14ac:dyDescent="0.25">
      <c r="B833" s="885"/>
      <c r="C833" s="886"/>
      <c r="D833" s="886"/>
      <c r="E833" s="886"/>
      <c r="F833" s="886"/>
      <c r="G833" s="887"/>
      <c r="H833" s="892" t="s">
        <v>736</v>
      </c>
      <c r="I833" s="893"/>
      <c r="J833" s="893"/>
      <c r="K833" s="893"/>
      <c r="L833" s="893"/>
      <c r="M833" s="893"/>
      <c r="N833" s="893"/>
      <c r="O833" s="893"/>
      <c r="P833" s="893"/>
      <c r="Q833" s="893"/>
      <c r="R833" s="893"/>
      <c r="S833" s="893"/>
      <c r="T833" s="893"/>
      <c r="U833" s="893"/>
      <c r="V833" s="893"/>
      <c r="W833" s="893"/>
      <c r="X833" s="893"/>
      <c r="Y833" s="893"/>
      <c r="Z833" s="893"/>
      <c r="AA833" s="893"/>
      <c r="AB833" s="893"/>
      <c r="AC833" s="893"/>
      <c r="AD833" s="376"/>
      <c r="AE833" s="773">
        <v>44295</v>
      </c>
      <c r="AF833" s="774"/>
      <c r="AG833" s="774"/>
      <c r="AH833" s="774"/>
      <c r="AI833" s="774"/>
      <c r="AJ833" s="775"/>
      <c r="AK833" s="896" t="s">
        <v>40</v>
      </c>
      <c r="AL833" s="897"/>
      <c r="AM833" s="898"/>
      <c r="AN833" s="23"/>
    </row>
    <row r="834" spans="2:42" ht="12" customHeight="1" thickBot="1" x14ac:dyDescent="0.3">
      <c r="B834" s="902" t="s">
        <v>28</v>
      </c>
      <c r="C834" s="903"/>
      <c r="D834" s="903"/>
      <c r="E834" s="903"/>
      <c r="F834" s="903"/>
      <c r="G834" s="904"/>
      <c r="H834" s="894"/>
      <c r="I834" s="895"/>
      <c r="J834" s="895"/>
      <c r="K834" s="895"/>
      <c r="L834" s="895"/>
      <c r="M834" s="895"/>
      <c r="N834" s="895"/>
      <c r="O834" s="895"/>
      <c r="P834" s="895"/>
      <c r="Q834" s="895"/>
      <c r="R834" s="895"/>
      <c r="S834" s="895"/>
      <c r="T834" s="895"/>
      <c r="U834" s="895"/>
      <c r="V834" s="895"/>
      <c r="W834" s="895"/>
      <c r="X834" s="895"/>
      <c r="Y834" s="895"/>
      <c r="Z834" s="895"/>
      <c r="AA834" s="895"/>
      <c r="AB834" s="895"/>
      <c r="AC834" s="895"/>
      <c r="AD834" s="377"/>
      <c r="AE834" s="776"/>
      <c r="AF834" s="777"/>
      <c r="AG834" s="777"/>
      <c r="AH834" s="777"/>
      <c r="AI834" s="777"/>
      <c r="AJ834" s="778"/>
      <c r="AK834" s="899"/>
      <c r="AL834" s="900"/>
      <c r="AM834" s="901"/>
      <c r="AN834" s="141"/>
    </row>
    <row r="835" spans="2:42" ht="12" customHeight="1" thickBot="1" x14ac:dyDescent="0.3">
      <c r="B835" s="135"/>
      <c r="C835" s="135"/>
      <c r="D835" s="135"/>
      <c r="E835" s="135"/>
      <c r="F835" s="135"/>
      <c r="G835" s="135"/>
      <c r="H835" s="135"/>
      <c r="I835" s="135"/>
      <c r="J835" s="174"/>
      <c r="K835" s="174"/>
      <c r="L835" s="174"/>
      <c r="M835" s="174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5"/>
      <c r="AL835" s="135"/>
      <c r="AM835" s="135"/>
      <c r="AN835" s="141"/>
    </row>
    <row r="836" spans="2:42" ht="12" customHeight="1" thickBot="1" x14ac:dyDescent="0.3">
      <c r="B836" s="873" t="s">
        <v>27</v>
      </c>
      <c r="C836" s="874"/>
      <c r="D836" s="874"/>
      <c r="E836" s="875"/>
      <c r="F836" s="848" t="s">
        <v>26</v>
      </c>
      <c r="G836" s="850"/>
      <c r="H836" s="848" t="s">
        <v>44</v>
      </c>
      <c r="I836" s="849"/>
      <c r="J836" s="849"/>
      <c r="K836" s="849"/>
      <c r="L836" s="849"/>
      <c r="M836" s="849"/>
      <c r="N836" s="849"/>
      <c r="O836" s="849"/>
      <c r="P836" s="849"/>
      <c r="Q836" s="849"/>
      <c r="R836" s="849"/>
      <c r="S836" s="850"/>
      <c r="T836" s="848" t="s">
        <v>25</v>
      </c>
      <c r="U836" s="849"/>
      <c r="V836" s="849"/>
      <c r="W836" s="849"/>
      <c r="X836" s="849"/>
      <c r="Y836" s="849"/>
      <c r="Z836" s="849"/>
      <c r="AA836" s="849"/>
      <c r="AB836" s="849"/>
      <c r="AC836" s="849"/>
      <c r="AD836" s="849"/>
      <c r="AE836" s="850"/>
      <c r="AF836" s="879" t="s">
        <v>24</v>
      </c>
      <c r="AG836" s="880"/>
      <c r="AH836" s="881"/>
      <c r="AI836" s="879" t="s">
        <v>24</v>
      </c>
      <c r="AJ836" s="881"/>
      <c r="AK836" s="848" t="s">
        <v>23</v>
      </c>
      <c r="AL836" s="849"/>
      <c r="AM836" s="850"/>
      <c r="AN836" s="141"/>
    </row>
    <row r="837" spans="2:42" ht="12" customHeight="1" thickBot="1" x14ac:dyDescent="0.3">
      <c r="B837" s="1" t="s">
        <v>13</v>
      </c>
      <c r="C837" s="2" t="s">
        <v>22</v>
      </c>
      <c r="D837" s="3" t="s">
        <v>22</v>
      </c>
      <c r="E837" s="2" t="s">
        <v>21</v>
      </c>
      <c r="F837" s="907" t="s">
        <v>20</v>
      </c>
      <c r="G837" s="908"/>
      <c r="H837" s="876"/>
      <c r="I837" s="877"/>
      <c r="J837" s="877"/>
      <c r="K837" s="877"/>
      <c r="L837" s="877"/>
      <c r="M837" s="877"/>
      <c r="N837" s="877"/>
      <c r="O837" s="877"/>
      <c r="P837" s="877"/>
      <c r="Q837" s="877"/>
      <c r="R837" s="877"/>
      <c r="S837" s="878"/>
      <c r="T837" s="876"/>
      <c r="U837" s="877"/>
      <c r="V837" s="877"/>
      <c r="W837" s="877"/>
      <c r="X837" s="877"/>
      <c r="Y837" s="877"/>
      <c r="Z837" s="877"/>
      <c r="AA837" s="877"/>
      <c r="AB837" s="877"/>
      <c r="AC837" s="877"/>
      <c r="AD837" s="877"/>
      <c r="AE837" s="878"/>
      <c r="AF837" s="876" t="s">
        <v>19</v>
      </c>
      <c r="AG837" s="877"/>
      <c r="AH837" s="878"/>
      <c r="AI837" s="876" t="s">
        <v>18</v>
      </c>
      <c r="AJ837" s="878"/>
      <c r="AK837" s="876" t="s">
        <v>17</v>
      </c>
      <c r="AL837" s="877"/>
      <c r="AM837" s="878"/>
      <c r="AN837" s="141"/>
      <c r="AO837" s="846" t="s">
        <v>130</v>
      </c>
      <c r="AP837" s="846" t="s">
        <v>131</v>
      </c>
    </row>
    <row r="838" spans="2:42" ht="12" customHeight="1" thickBot="1" x14ac:dyDescent="0.3">
      <c r="B838" s="4">
        <v>2021</v>
      </c>
      <c r="C838" s="5" t="s">
        <v>16</v>
      </c>
      <c r="D838" s="5" t="s">
        <v>15</v>
      </c>
      <c r="E838" s="30" t="s">
        <v>14</v>
      </c>
      <c r="F838" s="6" t="s">
        <v>14</v>
      </c>
      <c r="G838" s="7" t="s">
        <v>13</v>
      </c>
      <c r="H838" s="868" t="s">
        <v>34</v>
      </c>
      <c r="I838" s="869"/>
      <c r="J838" s="870" t="s">
        <v>43</v>
      </c>
      <c r="K838" s="871"/>
      <c r="L838" s="870" t="s">
        <v>42</v>
      </c>
      <c r="M838" s="871"/>
      <c r="N838" s="872" t="s">
        <v>33</v>
      </c>
      <c r="O838" s="869"/>
      <c r="P838" s="872" t="s">
        <v>12</v>
      </c>
      <c r="Q838" s="869"/>
      <c r="R838" s="872" t="s">
        <v>11</v>
      </c>
      <c r="S838" s="905"/>
      <c r="T838" s="868" t="s">
        <v>35</v>
      </c>
      <c r="U838" s="906"/>
      <c r="V838" s="906"/>
      <c r="W838" s="905"/>
      <c r="X838" s="868" t="s">
        <v>10</v>
      </c>
      <c r="Y838" s="906"/>
      <c r="Z838" s="906"/>
      <c r="AA838" s="905"/>
      <c r="AB838" s="38" t="s">
        <v>38</v>
      </c>
      <c r="AC838" s="37" t="s">
        <v>36</v>
      </c>
      <c r="AD838" s="373" t="s">
        <v>41</v>
      </c>
      <c r="AE838" s="136" t="s">
        <v>9</v>
      </c>
      <c r="AF838" s="8" t="s">
        <v>37</v>
      </c>
      <c r="AG838" s="9" t="s">
        <v>8</v>
      </c>
      <c r="AH838" s="10" t="s">
        <v>7</v>
      </c>
      <c r="AI838" s="6" t="s">
        <v>8</v>
      </c>
      <c r="AJ838" s="7" t="s">
        <v>7</v>
      </c>
      <c r="AK838" s="6" t="s">
        <v>8</v>
      </c>
      <c r="AL838" s="11" t="s">
        <v>7</v>
      </c>
      <c r="AM838" s="7" t="s">
        <v>6</v>
      </c>
      <c r="AN838" s="141"/>
      <c r="AO838" s="847"/>
      <c r="AP838" s="847"/>
    </row>
    <row r="839" spans="2:42" ht="12" customHeight="1" x14ac:dyDescent="0.25">
      <c r="B839" s="25">
        <v>44296</v>
      </c>
      <c r="C839" s="137">
        <v>6.458333333333334E-2</v>
      </c>
      <c r="D839" s="137">
        <v>0.29583333333333334</v>
      </c>
      <c r="E839" s="43">
        <v>5</v>
      </c>
      <c r="F839" s="43">
        <v>75301</v>
      </c>
      <c r="G839" s="25">
        <v>44296</v>
      </c>
      <c r="H839" s="967" t="s">
        <v>429</v>
      </c>
      <c r="I839" s="968"/>
      <c r="J839" s="969"/>
      <c r="K839" s="970"/>
      <c r="L839" s="969"/>
      <c r="M839" s="970"/>
      <c r="N839" s="967"/>
      <c r="O839" s="968"/>
      <c r="P839" s="971" t="s">
        <v>1777</v>
      </c>
      <c r="Q839" s="972"/>
      <c r="R839" s="973" t="s">
        <v>275</v>
      </c>
      <c r="S839" s="974"/>
      <c r="T839" s="979" t="s">
        <v>198</v>
      </c>
      <c r="U839" s="980"/>
      <c r="V839" s="980"/>
      <c r="W839" s="981"/>
      <c r="X839" s="979" t="s">
        <v>198</v>
      </c>
      <c r="Y839" s="980"/>
      <c r="Z839" s="980"/>
      <c r="AA839" s="981"/>
      <c r="AB839" s="34">
        <v>74</v>
      </c>
      <c r="AC839" s="138"/>
      <c r="AD839" s="284">
        <v>56</v>
      </c>
      <c r="AE839" s="285" t="s">
        <v>52</v>
      </c>
      <c r="AF839" s="26"/>
      <c r="AG839" s="160">
        <v>2524</v>
      </c>
      <c r="AH839" s="161">
        <f>+AG839/1000</f>
        <v>2.524</v>
      </c>
      <c r="AI839" s="836">
        <v>13180</v>
      </c>
      <c r="AJ839" s="838">
        <f>+AI839/1000</f>
        <v>13.18</v>
      </c>
      <c r="AK839" s="840">
        <f>+AI839-AG840-AG839</f>
        <v>-114</v>
      </c>
      <c r="AL839" s="842">
        <f>+AK839/1000</f>
        <v>-0.114</v>
      </c>
      <c r="AM839" s="844">
        <f>+AK839/SUM(AG839:AG840)</f>
        <v>-8.5752971265232441E-3</v>
      </c>
      <c r="AN839" s="141"/>
      <c r="AO839" s="306">
        <v>75.650000000000006</v>
      </c>
      <c r="AP839" s="306">
        <v>2.8</v>
      </c>
    </row>
    <row r="840" spans="2:42" ht="12" customHeight="1" x14ac:dyDescent="0.25">
      <c r="B840" s="25">
        <v>44296</v>
      </c>
      <c r="C840" s="137">
        <v>6.458333333333334E-2</v>
      </c>
      <c r="D840" s="137">
        <v>0.29583333333333334</v>
      </c>
      <c r="E840" s="43">
        <v>5</v>
      </c>
      <c r="F840" s="43">
        <v>75201</v>
      </c>
      <c r="G840" s="25">
        <v>44296</v>
      </c>
      <c r="H840" s="967" t="s">
        <v>429</v>
      </c>
      <c r="I840" s="968"/>
      <c r="J840" s="969"/>
      <c r="K840" s="970"/>
      <c r="L840" s="969"/>
      <c r="M840" s="970"/>
      <c r="N840" s="967"/>
      <c r="O840" s="968"/>
      <c r="P840" s="971" t="s">
        <v>1777</v>
      </c>
      <c r="Q840" s="972"/>
      <c r="R840" s="973" t="s">
        <v>275</v>
      </c>
      <c r="S840" s="974"/>
      <c r="T840" s="864" t="s">
        <v>580</v>
      </c>
      <c r="U840" s="865"/>
      <c r="V840" s="865"/>
      <c r="W840" s="866"/>
      <c r="X840" s="864" t="s">
        <v>580</v>
      </c>
      <c r="Y840" s="865"/>
      <c r="Z840" s="865"/>
      <c r="AA840" s="866"/>
      <c r="AB840" s="34">
        <v>74</v>
      </c>
      <c r="AC840" s="138"/>
      <c r="AD840" s="314">
        <v>56</v>
      </c>
      <c r="AE840" s="46" t="s">
        <v>52</v>
      </c>
      <c r="AF840" s="34"/>
      <c r="AG840" s="139">
        <v>10770</v>
      </c>
      <c r="AH840" s="159">
        <f>+AG840/1000</f>
        <v>10.77</v>
      </c>
      <c r="AI840" s="837"/>
      <c r="AJ840" s="839"/>
      <c r="AK840" s="841"/>
      <c r="AL840" s="843"/>
      <c r="AM840" s="845"/>
      <c r="AN840" s="20"/>
      <c r="AO840" s="306">
        <v>75.650000000000006</v>
      </c>
      <c r="AP840" s="306">
        <v>2.8</v>
      </c>
    </row>
    <row r="841" spans="2:42" ht="12" customHeight="1" thickBot="1" x14ac:dyDescent="0.3">
      <c r="B841" s="24"/>
      <c r="C841" s="146"/>
      <c r="D841" s="146"/>
      <c r="E841" s="27"/>
      <c r="F841" s="36"/>
      <c r="G841" s="31"/>
      <c r="H841" s="909"/>
      <c r="I841" s="910"/>
      <c r="J841" s="911"/>
      <c r="K841" s="912"/>
      <c r="L841" s="911"/>
      <c r="M841" s="912"/>
      <c r="N841" s="913"/>
      <c r="O841" s="910"/>
      <c r="P841" s="913"/>
      <c r="Q841" s="910"/>
      <c r="R841" s="914"/>
      <c r="S841" s="915"/>
      <c r="T841" s="916"/>
      <c r="U841" s="917"/>
      <c r="V841" s="917"/>
      <c r="W841" s="915"/>
      <c r="X841" s="29"/>
      <c r="Y841" s="147"/>
      <c r="Z841" s="147"/>
      <c r="AA841" s="28"/>
      <c r="AB841" s="36"/>
      <c r="AC841" s="148"/>
      <c r="AD841" s="147"/>
      <c r="AE841" s="28"/>
      <c r="AF841" s="29"/>
      <c r="AG841" s="149"/>
      <c r="AH841" s="153"/>
      <c r="AI841" s="150"/>
      <c r="AJ841" s="154"/>
      <c r="AK841" s="155"/>
      <c r="AL841" s="156"/>
      <c r="AM841" s="157"/>
    </row>
    <row r="842" spans="2:42" ht="12" customHeight="1" x14ac:dyDescent="0.25">
      <c r="B842" s="151"/>
      <c r="C842" s="151"/>
      <c r="D842" s="151"/>
      <c r="E842" s="151"/>
      <c r="F842" s="151"/>
      <c r="G842" s="151"/>
      <c r="H842" s="151"/>
      <c r="I842" s="151"/>
      <c r="J842" s="174"/>
      <c r="K842" s="174"/>
      <c r="L842" s="174"/>
      <c r="M842" s="174"/>
      <c r="N842" s="151"/>
      <c r="O842" s="151"/>
      <c r="P842" s="135"/>
      <c r="Q842" s="135"/>
      <c r="R842" s="918" t="s">
        <v>5</v>
      </c>
      <c r="S842" s="919"/>
      <c r="T842" s="919"/>
      <c r="U842" s="919"/>
      <c r="V842" s="919"/>
      <c r="W842" s="919"/>
      <c r="X842" s="919"/>
      <c r="Y842" s="919"/>
      <c r="Z842" s="919"/>
      <c r="AA842" s="919"/>
      <c r="AB842" s="919"/>
      <c r="AC842" s="919"/>
      <c r="AD842" s="919"/>
      <c r="AE842" s="919"/>
      <c r="AF842" s="374"/>
      <c r="AG842" s="932" t="s">
        <v>4</v>
      </c>
      <c r="AH842" s="933"/>
      <c r="AI842" s="932" t="s">
        <v>3</v>
      </c>
      <c r="AJ842" s="933"/>
      <c r="AK842" s="932" t="s">
        <v>2</v>
      </c>
      <c r="AL842" s="934"/>
      <c r="AM842" s="935"/>
    </row>
    <row r="843" spans="2:42" x14ac:dyDescent="0.25">
      <c r="B843" s="151"/>
      <c r="C843" s="151"/>
      <c r="D843" s="151"/>
      <c r="E843" s="151"/>
      <c r="F843" s="151"/>
      <c r="G843" s="151"/>
      <c r="H843" s="151"/>
      <c r="I843" s="151"/>
      <c r="J843" s="174"/>
      <c r="K843" s="174"/>
      <c r="L843" s="174"/>
      <c r="M843" s="174"/>
      <c r="N843" s="151"/>
      <c r="O843" s="151"/>
      <c r="P843" s="135"/>
      <c r="Q843" s="135"/>
      <c r="R843" s="930"/>
      <c r="S843" s="931"/>
      <c r="T843" s="931"/>
      <c r="U843" s="931"/>
      <c r="V843" s="931"/>
      <c r="W843" s="931"/>
      <c r="X843" s="931"/>
      <c r="Y843" s="931"/>
      <c r="Z843" s="931"/>
      <c r="AA843" s="931"/>
      <c r="AB843" s="931"/>
      <c r="AC843" s="931"/>
      <c r="AD843" s="931"/>
      <c r="AE843" s="931"/>
      <c r="AF843" s="374"/>
      <c r="AG843" s="936" t="s">
        <v>1</v>
      </c>
      <c r="AH843" s="938">
        <f>+SUM(AH839:AH841)</f>
        <v>13.294</v>
      </c>
      <c r="AI843" s="936" t="s">
        <v>1</v>
      </c>
      <c r="AJ843" s="938">
        <f>+SUM(AJ839:AJ841)</f>
        <v>13.18</v>
      </c>
      <c r="AK843" s="936" t="s">
        <v>1</v>
      </c>
      <c r="AL843" s="940">
        <f>+AJ843-AH843</f>
        <v>-0.11400000000000077</v>
      </c>
      <c r="AM843" s="851">
        <f>+AL843/AH843</f>
        <v>-8.5752971265233013E-3</v>
      </c>
    </row>
    <row r="844" spans="2:42" ht="17.25" thickBot="1" x14ac:dyDescent="0.3">
      <c r="B844" s="151"/>
      <c r="C844" s="151"/>
      <c r="D844" s="151"/>
      <c r="E844" s="151"/>
      <c r="F844" s="151"/>
      <c r="G844" s="151"/>
      <c r="H844" s="151"/>
      <c r="I844" s="151"/>
      <c r="J844" s="174"/>
      <c r="K844" s="174"/>
      <c r="L844" s="174"/>
      <c r="M844" s="174"/>
      <c r="N844" s="151"/>
      <c r="O844" s="151"/>
      <c r="P844" s="135"/>
      <c r="Q844" s="135"/>
      <c r="R844" s="921"/>
      <c r="S844" s="922"/>
      <c r="T844" s="922"/>
      <c r="U844" s="922"/>
      <c r="V844" s="922"/>
      <c r="W844" s="922"/>
      <c r="X844" s="922"/>
      <c r="Y844" s="922"/>
      <c r="Z844" s="922"/>
      <c r="AA844" s="922"/>
      <c r="AB844" s="922"/>
      <c r="AC844" s="922"/>
      <c r="AD844" s="922"/>
      <c r="AE844" s="922"/>
      <c r="AF844" s="375"/>
      <c r="AG844" s="937"/>
      <c r="AH844" s="939"/>
      <c r="AI844" s="937"/>
      <c r="AJ844" s="939"/>
      <c r="AK844" s="937"/>
      <c r="AL844" s="941"/>
      <c r="AM844" s="852"/>
    </row>
    <row r="845" spans="2:42" ht="17.25" thickBot="1" x14ac:dyDescent="0.3"/>
    <row r="846" spans="2:42" x14ac:dyDescent="0.25">
      <c r="R846" s="918" t="s">
        <v>0</v>
      </c>
      <c r="S846" s="919"/>
      <c r="T846" s="919"/>
      <c r="U846" s="919"/>
      <c r="V846" s="919"/>
      <c r="W846" s="919"/>
      <c r="X846" s="919"/>
      <c r="Y846" s="919"/>
      <c r="Z846" s="919"/>
      <c r="AA846" s="919"/>
      <c r="AB846" s="919"/>
      <c r="AC846" s="919"/>
      <c r="AD846" s="919"/>
      <c r="AE846" s="920"/>
      <c r="AF846" s="18"/>
      <c r="AG846" s="924">
        <f>+AH843+AG829</f>
        <v>665.69100000000003</v>
      </c>
      <c r="AH846" s="925"/>
      <c r="AI846" s="924">
        <f>+AJ843+AI829</f>
        <v>664.36999999999966</v>
      </c>
      <c r="AJ846" s="925"/>
      <c r="AK846" s="928">
        <f>+AI846-AG846</f>
        <v>-1.3210000000003674</v>
      </c>
      <c r="AL846" s="925"/>
      <c r="AM846" s="945">
        <f>+AK846/AG846</f>
        <v>-1.9844041755114122E-3</v>
      </c>
    </row>
    <row r="847" spans="2:42" ht="17.25" thickBot="1" x14ac:dyDescent="0.3">
      <c r="R847" s="921"/>
      <c r="S847" s="922"/>
      <c r="T847" s="922"/>
      <c r="U847" s="922"/>
      <c r="V847" s="922"/>
      <c r="W847" s="922"/>
      <c r="X847" s="922"/>
      <c r="Y847" s="922"/>
      <c r="Z847" s="922"/>
      <c r="AA847" s="922"/>
      <c r="AB847" s="922"/>
      <c r="AC847" s="922"/>
      <c r="AD847" s="922"/>
      <c r="AE847" s="923"/>
      <c r="AF847" s="19"/>
      <c r="AG847" s="926"/>
      <c r="AH847" s="927"/>
      <c r="AI847" s="926"/>
      <c r="AJ847" s="927"/>
      <c r="AK847" s="929"/>
      <c r="AL847" s="927"/>
      <c r="AM847" s="946"/>
    </row>
    <row r="848" spans="2:42" ht="17.25" thickBot="1" x14ac:dyDescent="0.3"/>
    <row r="849" spans="2:42" ht="12" customHeight="1" x14ac:dyDescent="0.25">
      <c r="B849" s="882" t="s">
        <v>31</v>
      </c>
      <c r="C849" s="883"/>
      <c r="D849" s="883"/>
      <c r="E849" s="883"/>
      <c r="F849" s="883"/>
      <c r="G849" s="884"/>
      <c r="H849" s="888" t="s">
        <v>30</v>
      </c>
      <c r="I849" s="765"/>
      <c r="J849" s="765"/>
      <c r="K849" s="765"/>
      <c r="L849" s="765"/>
      <c r="M849" s="765"/>
      <c r="N849" s="765"/>
      <c r="O849" s="765"/>
      <c r="P849" s="765"/>
      <c r="Q849" s="765"/>
      <c r="R849" s="765"/>
      <c r="S849" s="765"/>
      <c r="T849" s="765"/>
      <c r="U849" s="765"/>
      <c r="V849" s="765"/>
      <c r="W849" s="765"/>
      <c r="X849" s="765"/>
      <c r="Y849" s="765"/>
      <c r="Z849" s="765"/>
      <c r="AA849" s="765"/>
      <c r="AB849" s="765"/>
      <c r="AC849" s="765"/>
      <c r="AD849" s="371"/>
      <c r="AE849" s="764" t="s">
        <v>29</v>
      </c>
      <c r="AF849" s="765"/>
      <c r="AG849" s="765"/>
      <c r="AH849" s="765"/>
      <c r="AI849" s="765"/>
      <c r="AJ849" s="766"/>
      <c r="AK849" s="889" t="s">
        <v>39</v>
      </c>
      <c r="AL849" s="890"/>
      <c r="AM849" s="891"/>
      <c r="AN849" s="22"/>
    </row>
    <row r="850" spans="2:42" ht="12" customHeight="1" x14ac:dyDescent="0.25">
      <c r="B850" s="885"/>
      <c r="C850" s="886"/>
      <c r="D850" s="886"/>
      <c r="E850" s="886"/>
      <c r="F850" s="886"/>
      <c r="G850" s="887"/>
      <c r="H850" s="892" t="s">
        <v>736</v>
      </c>
      <c r="I850" s="893"/>
      <c r="J850" s="893"/>
      <c r="K850" s="893"/>
      <c r="L850" s="893"/>
      <c r="M850" s="893"/>
      <c r="N850" s="893"/>
      <c r="O850" s="893"/>
      <c r="P850" s="893"/>
      <c r="Q850" s="893"/>
      <c r="R850" s="893"/>
      <c r="S850" s="893"/>
      <c r="T850" s="893"/>
      <c r="U850" s="893"/>
      <c r="V850" s="893"/>
      <c r="W850" s="893"/>
      <c r="X850" s="893"/>
      <c r="Y850" s="893"/>
      <c r="Z850" s="893"/>
      <c r="AA850" s="893"/>
      <c r="AB850" s="893"/>
      <c r="AC850" s="893"/>
      <c r="AD850" s="376"/>
      <c r="AE850" s="773">
        <v>44298</v>
      </c>
      <c r="AF850" s="774"/>
      <c r="AG850" s="774"/>
      <c r="AH850" s="774"/>
      <c r="AI850" s="774"/>
      <c r="AJ850" s="775"/>
      <c r="AK850" s="896" t="s">
        <v>40</v>
      </c>
      <c r="AL850" s="897"/>
      <c r="AM850" s="898"/>
      <c r="AN850" s="23"/>
    </row>
    <row r="851" spans="2:42" ht="12" customHeight="1" thickBot="1" x14ac:dyDescent="0.3">
      <c r="B851" s="902" t="s">
        <v>28</v>
      </c>
      <c r="C851" s="903"/>
      <c r="D851" s="903"/>
      <c r="E851" s="903"/>
      <c r="F851" s="903"/>
      <c r="G851" s="904"/>
      <c r="H851" s="894"/>
      <c r="I851" s="895"/>
      <c r="J851" s="895"/>
      <c r="K851" s="895"/>
      <c r="L851" s="895"/>
      <c r="M851" s="895"/>
      <c r="N851" s="895"/>
      <c r="O851" s="895"/>
      <c r="P851" s="895"/>
      <c r="Q851" s="895"/>
      <c r="R851" s="895"/>
      <c r="S851" s="895"/>
      <c r="T851" s="895"/>
      <c r="U851" s="895"/>
      <c r="V851" s="895"/>
      <c r="W851" s="895"/>
      <c r="X851" s="895"/>
      <c r="Y851" s="895"/>
      <c r="Z851" s="895"/>
      <c r="AA851" s="895"/>
      <c r="AB851" s="895"/>
      <c r="AC851" s="895"/>
      <c r="AD851" s="377"/>
      <c r="AE851" s="776"/>
      <c r="AF851" s="777"/>
      <c r="AG851" s="777"/>
      <c r="AH851" s="777"/>
      <c r="AI851" s="777"/>
      <c r="AJ851" s="778"/>
      <c r="AK851" s="899"/>
      <c r="AL851" s="900"/>
      <c r="AM851" s="901"/>
      <c r="AN851" s="141"/>
    </row>
    <row r="852" spans="2:42" ht="12" customHeight="1" thickBot="1" x14ac:dyDescent="0.3">
      <c r="B852" s="135"/>
      <c r="C852" s="135"/>
      <c r="D852" s="135"/>
      <c r="E852" s="135"/>
      <c r="F852" s="135"/>
      <c r="G852" s="135"/>
      <c r="H852" s="135"/>
      <c r="I852" s="135"/>
      <c r="J852" s="174"/>
      <c r="K852" s="174"/>
      <c r="L852" s="174"/>
      <c r="M852" s="174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5"/>
      <c r="AL852" s="135"/>
      <c r="AM852" s="135"/>
      <c r="AN852" s="141"/>
    </row>
    <row r="853" spans="2:42" ht="12" customHeight="1" thickBot="1" x14ac:dyDescent="0.3">
      <c r="B853" s="873" t="s">
        <v>27</v>
      </c>
      <c r="C853" s="874"/>
      <c r="D853" s="874"/>
      <c r="E853" s="875"/>
      <c r="F853" s="848" t="s">
        <v>26</v>
      </c>
      <c r="G853" s="850"/>
      <c r="H853" s="848" t="s">
        <v>44</v>
      </c>
      <c r="I853" s="849"/>
      <c r="J853" s="849"/>
      <c r="K853" s="849"/>
      <c r="L853" s="849"/>
      <c r="M853" s="849"/>
      <c r="N853" s="849"/>
      <c r="O853" s="849"/>
      <c r="P853" s="849"/>
      <c r="Q853" s="849"/>
      <c r="R853" s="849"/>
      <c r="S853" s="850"/>
      <c r="T853" s="848" t="s">
        <v>25</v>
      </c>
      <c r="U853" s="849"/>
      <c r="V853" s="849"/>
      <c r="W853" s="849"/>
      <c r="X853" s="849"/>
      <c r="Y853" s="849"/>
      <c r="Z853" s="849"/>
      <c r="AA853" s="849"/>
      <c r="AB853" s="849"/>
      <c r="AC853" s="849"/>
      <c r="AD853" s="849"/>
      <c r="AE853" s="850"/>
      <c r="AF853" s="879" t="s">
        <v>24</v>
      </c>
      <c r="AG853" s="880"/>
      <c r="AH853" s="881"/>
      <c r="AI853" s="879" t="s">
        <v>24</v>
      </c>
      <c r="AJ853" s="881"/>
      <c r="AK853" s="848" t="s">
        <v>23</v>
      </c>
      <c r="AL853" s="849"/>
      <c r="AM853" s="850"/>
      <c r="AN853" s="141"/>
    </row>
    <row r="854" spans="2:42" ht="12" customHeight="1" thickBot="1" x14ac:dyDescent="0.3">
      <c r="B854" s="1" t="s">
        <v>13</v>
      </c>
      <c r="C854" s="2" t="s">
        <v>22</v>
      </c>
      <c r="D854" s="3" t="s">
        <v>22</v>
      </c>
      <c r="E854" s="2" t="s">
        <v>21</v>
      </c>
      <c r="F854" s="907" t="s">
        <v>20</v>
      </c>
      <c r="G854" s="908"/>
      <c r="H854" s="876"/>
      <c r="I854" s="877"/>
      <c r="J854" s="877"/>
      <c r="K854" s="877"/>
      <c r="L854" s="877"/>
      <c r="M854" s="877"/>
      <c r="N854" s="877"/>
      <c r="O854" s="877"/>
      <c r="P854" s="877"/>
      <c r="Q854" s="877"/>
      <c r="R854" s="877"/>
      <c r="S854" s="878"/>
      <c r="T854" s="876"/>
      <c r="U854" s="877"/>
      <c r="V854" s="877"/>
      <c r="W854" s="877"/>
      <c r="X854" s="877"/>
      <c r="Y854" s="877"/>
      <c r="Z854" s="877"/>
      <c r="AA854" s="877"/>
      <c r="AB854" s="877"/>
      <c r="AC854" s="877"/>
      <c r="AD854" s="877"/>
      <c r="AE854" s="878"/>
      <c r="AF854" s="876" t="s">
        <v>19</v>
      </c>
      <c r="AG854" s="877"/>
      <c r="AH854" s="878"/>
      <c r="AI854" s="876" t="s">
        <v>18</v>
      </c>
      <c r="AJ854" s="878"/>
      <c r="AK854" s="876" t="s">
        <v>17</v>
      </c>
      <c r="AL854" s="877"/>
      <c r="AM854" s="878"/>
      <c r="AN854" s="141"/>
      <c r="AO854" s="846" t="s">
        <v>130</v>
      </c>
      <c r="AP854" s="846" t="s">
        <v>131</v>
      </c>
    </row>
    <row r="855" spans="2:42" ht="12" customHeight="1" thickBot="1" x14ac:dyDescent="0.3">
      <c r="B855" s="4">
        <v>2021</v>
      </c>
      <c r="C855" s="5" t="s">
        <v>16</v>
      </c>
      <c r="D855" s="5" t="s">
        <v>15</v>
      </c>
      <c r="E855" s="30" t="s">
        <v>14</v>
      </c>
      <c r="F855" s="6" t="s">
        <v>14</v>
      </c>
      <c r="G855" s="7" t="s">
        <v>13</v>
      </c>
      <c r="H855" s="868" t="s">
        <v>34</v>
      </c>
      <c r="I855" s="869"/>
      <c r="J855" s="870" t="s">
        <v>43</v>
      </c>
      <c r="K855" s="871"/>
      <c r="L855" s="870" t="s">
        <v>42</v>
      </c>
      <c r="M855" s="871"/>
      <c r="N855" s="872" t="s">
        <v>33</v>
      </c>
      <c r="O855" s="869"/>
      <c r="P855" s="872" t="s">
        <v>12</v>
      </c>
      <c r="Q855" s="869"/>
      <c r="R855" s="872" t="s">
        <v>11</v>
      </c>
      <c r="S855" s="905"/>
      <c r="T855" s="868" t="s">
        <v>35</v>
      </c>
      <c r="U855" s="906"/>
      <c r="V855" s="906"/>
      <c r="W855" s="905"/>
      <c r="X855" s="868" t="s">
        <v>10</v>
      </c>
      <c r="Y855" s="906"/>
      <c r="Z855" s="906"/>
      <c r="AA855" s="905"/>
      <c r="AB855" s="38" t="s">
        <v>38</v>
      </c>
      <c r="AC855" s="37" t="s">
        <v>36</v>
      </c>
      <c r="AD855" s="373" t="s">
        <v>41</v>
      </c>
      <c r="AE855" s="136" t="s">
        <v>9</v>
      </c>
      <c r="AF855" s="8" t="s">
        <v>37</v>
      </c>
      <c r="AG855" s="9" t="s">
        <v>8</v>
      </c>
      <c r="AH855" s="10" t="s">
        <v>7</v>
      </c>
      <c r="AI855" s="6" t="s">
        <v>8</v>
      </c>
      <c r="AJ855" s="7" t="s">
        <v>7</v>
      </c>
      <c r="AK855" s="6" t="s">
        <v>8</v>
      </c>
      <c r="AL855" s="11" t="s">
        <v>7</v>
      </c>
      <c r="AM855" s="7" t="s">
        <v>6</v>
      </c>
      <c r="AN855" s="141"/>
      <c r="AO855" s="847"/>
      <c r="AP855" s="847"/>
    </row>
    <row r="856" spans="2:42" ht="12" customHeight="1" x14ac:dyDescent="0.25">
      <c r="B856" s="25">
        <v>44299</v>
      </c>
      <c r="C856" s="137">
        <v>8.5416666666666655E-2</v>
      </c>
      <c r="D856" s="137">
        <v>0.20694444444444446</v>
      </c>
      <c r="E856" s="43">
        <v>5</v>
      </c>
      <c r="F856" s="43">
        <v>78101</v>
      </c>
      <c r="G856" s="25">
        <v>44299</v>
      </c>
      <c r="H856" s="967" t="s">
        <v>429</v>
      </c>
      <c r="I856" s="968"/>
      <c r="J856" s="969"/>
      <c r="K856" s="970"/>
      <c r="L856" s="969"/>
      <c r="M856" s="970"/>
      <c r="N856" s="967"/>
      <c r="O856" s="968"/>
      <c r="P856" s="971" t="s">
        <v>1777</v>
      </c>
      <c r="Q856" s="972"/>
      <c r="R856" s="973" t="s">
        <v>275</v>
      </c>
      <c r="S856" s="974"/>
      <c r="T856" s="979" t="s">
        <v>198</v>
      </c>
      <c r="U856" s="980"/>
      <c r="V856" s="980"/>
      <c r="W856" s="981"/>
      <c r="X856" s="979" t="s">
        <v>198</v>
      </c>
      <c r="Y856" s="980"/>
      <c r="Z856" s="980"/>
      <c r="AA856" s="981"/>
      <c r="AB856" s="34">
        <v>75</v>
      </c>
      <c r="AC856" s="138"/>
      <c r="AD856" s="284">
        <v>54</v>
      </c>
      <c r="AE856" s="285" t="s">
        <v>52</v>
      </c>
      <c r="AF856" s="26"/>
      <c r="AG856" s="160">
        <v>2521</v>
      </c>
      <c r="AH856" s="161">
        <f>+AG856/1000</f>
        <v>2.5209999999999999</v>
      </c>
      <c r="AI856" s="836">
        <v>12460</v>
      </c>
      <c r="AJ856" s="838">
        <f>+AI856/1000</f>
        <v>12.46</v>
      </c>
      <c r="AK856" s="840">
        <f>+AI856-AG857-AG856</f>
        <v>33</v>
      </c>
      <c r="AL856" s="842">
        <f>+AK856/1000</f>
        <v>3.3000000000000002E-2</v>
      </c>
      <c r="AM856" s="844">
        <f>+AK856/SUM(AG856:AG857)</f>
        <v>2.6555081676993644E-3</v>
      </c>
      <c r="AN856" s="141"/>
      <c r="AO856" s="306">
        <v>74.930000000000007</v>
      </c>
      <c r="AP856" s="306">
        <v>2.4</v>
      </c>
    </row>
    <row r="857" spans="2:42" ht="12" customHeight="1" x14ac:dyDescent="0.25">
      <c r="B857" s="25">
        <v>44299</v>
      </c>
      <c r="C857" s="137">
        <v>8.5416666666666655E-2</v>
      </c>
      <c r="D857" s="137">
        <v>0.20694444444444446</v>
      </c>
      <c r="E857" s="43">
        <v>5</v>
      </c>
      <c r="F857" s="43">
        <v>78201</v>
      </c>
      <c r="G857" s="25">
        <v>44299</v>
      </c>
      <c r="H857" s="967" t="s">
        <v>429</v>
      </c>
      <c r="I857" s="968"/>
      <c r="J857" s="969"/>
      <c r="K857" s="970"/>
      <c r="L857" s="969"/>
      <c r="M857" s="970"/>
      <c r="N857" s="967"/>
      <c r="O857" s="968"/>
      <c r="P857" s="971" t="s">
        <v>1777</v>
      </c>
      <c r="Q857" s="972"/>
      <c r="R857" s="973" t="s">
        <v>275</v>
      </c>
      <c r="S857" s="974"/>
      <c r="T857" s="864" t="s">
        <v>580</v>
      </c>
      <c r="U857" s="865"/>
      <c r="V857" s="865"/>
      <c r="W857" s="866"/>
      <c r="X857" s="864" t="s">
        <v>580</v>
      </c>
      <c r="Y857" s="865"/>
      <c r="Z857" s="865"/>
      <c r="AA857" s="866"/>
      <c r="AB857" s="34">
        <v>75</v>
      </c>
      <c r="AC857" s="138"/>
      <c r="AD857" s="314">
        <v>54</v>
      </c>
      <c r="AE857" s="46" t="s">
        <v>52</v>
      </c>
      <c r="AF857" s="34"/>
      <c r="AG857" s="139">
        <v>9906</v>
      </c>
      <c r="AH857" s="159">
        <f>+AG857/1000</f>
        <v>9.9060000000000006</v>
      </c>
      <c r="AI857" s="837"/>
      <c r="AJ857" s="839"/>
      <c r="AK857" s="841"/>
      <c r="AL857" s="843"/>
      <c r="AM857" s="845"/>
      <c r="AN857" s="20"/>
      <c r="AO857" s="306">
        <v>74.930000000000007</v>
      </c>
      <c r="AP857" s="306">
        <v>2.4</v>
      </c>
    </row>
    <row r="858" spans="2:42" ht="12" customHeight="1" thickBot="1" x14ac:dyDescent="0.3">
      <c r="B858" s="24"/>
      <c r="C858" s="146"/>
      <c r="D858" s="146"/>
      <c r="E858" s="27"/>
      <c r="F858" s="36"/>
      <c r="G858" s="31"/>
      <c r="H858" s="909"/>
      <c r="I858" s="910"/>
      <c r="J858" s="911"/>
      <c r="K858" s="912"/>
      <c r="L858" s="911"/>
      <c r="M858" s="912"/>
      <c r="N858" s="913"/>
      <c r="O858" s="910"/>
      <c r="P858" s="913"/>
      <c r="Q858" s="910"/>
      <c r="R858" s="914"/>
      <c r="S858" s="915"/>
      <c r="T858" s="916"/>
      <c r="U858" s="917"/>
      <c r="V858" s="917"/>
      <c r="W858" s="915"/>
      <c r="X858" s="29"/>
      <c r="Y858" s="147"/>
      <c r="Z858" s="147"/>
      <c r="AA858" s="28"/>
      <c r="AB858" s="36"/>
      <c r="AC858" s="148"/>
      <c r="AD858" s="147"/>
      <c r="AE858" s="28"/>
      <c r="AF858" s="29"/>
      <c r="AG858" s="149"/>
      <c r="AH858" s="153"/>
      <c r="AI858" s="150"/>
      <c r="AJ858" s="154"/>
      <c r="AK858" s="155"/>
      <c r="AL858" s="156"/>
      <c r="AM858" s="157"/>
    </row>
    <row r="859" spans="2:42" ht="12" customHeight="1" x14ac:dyDescent="0.25">
      <c r="B859" s="151"/>
      <c r="C859" s="151"/>
      <c r="D859" s="151"/>
      <c r="E859" s="151"/>
      <c r="F859" s="151"/>
      <c r="G859" s="151"/>
      <c r="H859" s="151"/>
      <c r="I859" s="151"/>
      <c r="J859" s="174"/>
      <c r="K859" s="174"/>
      <c r="L859" s="174"/>
      <c r="M859" s="174"/>
      <c r="N859" s="151"/>
      <c r="O859" s="151"/>
      <c r="P859" s="135"/>
      <c r="Q859" s="135"/>
      <c r="R859" s="918" t="s">
        <v>5</v>
      </c>
      <c r="S859" s="919"/>
      <c r="T859" s="919"/>
      <c r="U859" s="919"/>
      <c r="V859" s="919"/>
      <c r="W859" s="919"/>
      <c r="X859" s="919"/>
      <c r="Y859" s="919"/>
      <c r="Z859" s="919"/>
      <c r="AA859" s="919"/>
      <c r="AB859" s="919"/>
      <c r="AC859" s="919"/>
      <c r="AD859" s="919"/>
      <c r="AE859" s="919"/>
      <c r="AF859" s="374"/>
      <c r="AG859" s="932" t="s">
        <v>4</v>
      </c>
      <c r="AH859" s="933"/>
      <c r="AI859" s="932" t="s">
        <v>3</v>
      </c>
      <c r="AJ859" s="933"/>
      <c r="AK859" s="932" t="s">
        <v>2</v>
      </c>
      <c r="AL859" s="934"/>
      <c r="AM859" s="935"/>
    </row>
    <row r="860" spans="2:42" x14ac:dyDescent="0.25">
      <c r="B860" s="151"/>
      <c r="C860" s="151"/>
      <c r="D860" s="151"/>
      <c r="E860" s="151"/>
      <c r="F860" s="151"/>
      <c r="G860" s="151"/>
      <c r="H860" s="151"/>
      <c r="I860" s="151"/>
      <c r="J860" s="174"/>
      <c r="K860" s="174"/>
      <c r="L860" s="174"/>
      <c r="M860" s="174"/>
      <c r="N860" s="151"/>
      <c r="O860" s="151"/>
      <c r="P860" s="135"/>
      <c r="Q860" s="135"/>
      <c r="R860" s="930"/>
      <c r="S860" s="931"/>
      <c r="T860" s="931"/>
      <c r="U860" s="931"/>
      <c r="V860" s="931"/>
      <c r="W860" s="931"/>
      <c r="X860" s="931"/>
      <c r="Y860" s="931"/>
      <c r="Z860" s="931"/>
      <c r="AA860" s="931"/>
      <c r="AB860" s="931"/>
      <c r="AC860" s="931"/>
      <c r="AD860" s="931"/>
      <c r="AE860" s="931"/>
      <c r="AF860" s="374"/>
      <c r="AG860" s="936" t="s">
        <v>1</v>
      </c>
      <c r="AH860" s="938">
        <f>+SUM(AH856:AH858)</f>
        <v>12.427</v>
      </c>
      <c r="AI860" s="936" t="s">
        <v>1</v>
      </c>
      <c r="AJ860" s="938">
        <f>+SUM(AJ856:AJ858)</f>
        <v>12.46</v>
      </c>
      <c r="AK860" s="936" t="s">
        <v>1</v>
      </c>
      <c r="AL860" s="940">
        <f>+AJ860-AH860</f>
        <v>3.3000000000001251E-2</v>
      </c>
      <c r="AM860" s="851">
        <f>+AL860/AH860</f>
        <v>2.655508167699465E-3</v>
      </c>
    </row>
    <row r="861" spans="2:42" ht="17.25" thickBot="1" x14ac:dyDescent="0.3">
      <c r="B861" s="151"/>
      <c r="C861" s="151"/>
      <c r="D861" s="151"/>
      <c r="E861" s="151"/>
      <c r="F861" s="151"/>
      <c r="G861" s="151"/>
      <c r="H861" s="151"/>
      <c r="I861" s="151"/>
      <c r="J861" s="174"/>
      <c r="K861" s="174"/>
      <c r="L861" s="174"/>
      <c r="M861" s="174"/>
      <c r="N861" s="151"/>
      <c r="O861" s="151"/>
      <c r="P861" s="135"/>
      <c r="Q861" s="135"/>
      <c r="R861" s="921"/>
      <c r="S861" s="922"/>
      <c r="T861" s="922"/>
      <c r="U861" s="922"/>
      <c r="V861" s="922"/>
      <c r="W861" s="922"/>
      <c r="X861" s="922"/>
      <c r="Y861" s="922"/>
      <c r="Z861" s="922"/>
      <c r="AA861" s="922"/>
      <c r="AB861" s="922"/>
      <c r="AC861" s="922"/>
      <c r="AD861" s="922"/>
      <c r="AE861" s="922"/>
      <c r="AF861" s="375"/>
      <c r="AG861" s="937"/>
      <c r="AH861" s="939"/>
      <c r="AI861" s="937"/>
      <c r="AJ861" s="939"/>
      <c r="AK861" s="937"/>
      <c r="AL861" s="941"/>
      <c r="AM861" s="852"/>
    </row>
    <row r="862" spans="2:42" ht="17.25" thickBot="1" x14ac:dyDescent="0.3"/>
    <row r="863" spans="2:42" x14ac:dyDescent="0.25">
      <c r="R863" s="918" t="s">
        <v>0</v>
      </c>
      <c r="S863" s="919"/>
      <c r="T863" s="919"/>
      <c r="U863" s="919"/>
      <c r="V863" s="919"/>
      <c r="W863" s="919"/>
      <c r="X863" s="919"/>
      <c r="Y863" s="919"/>
      <c r="Z863" s="919"/>
      <c r="AA863" s="919"/>
      <c r="AB863" s="919"/>
      <c r="AC863" s="919"/>
      <c r="AD863" s="919"/>
      <c r="AE863" s="920"/>
      <c r="AF863" s="18"/>
      <c r="AG863" s="924">
        <f>+AH860+AG846</f>
        <v>678.11800000000005</v>
      </c>
      <c r="AH863" s="925"/>
      <c r="AI863" s="924">
        <f>+AJ860+AI846</f>
        <v>676.8299999999997</v>
      </c>
      <c r="AJ863" s="925"/>
      <c r="AK863" s="928">
        <f>+AI863-AG863</f>
        <v>-1.288000000000352</v>
      </c>
      <c r="AL863" s="925"/>
      <c r="AM863" s="945">
        <f>+AK863/AG863</f>
        <v>-1.8993744451560818E-3</v>
      </c>
    </row>
    <row r="864" spans="2:42" ht="17.25" thickBot="1" x14ac:dyDescent="0.3">
      <c r="R864" s="921"/>
      <c r="S864" s="922"/>
      <c r="T864" s="922"/>
      <c r="U864" s="922"/>
      <c r="V864" s="922"/>
      <c r="W864" s="922"/>
      <c r="X864" s="922"/>
      <c r="Y864" s="922"/>
      <c r="Z864" s="922"/>
      <c r="AA864" s="922"/>
      <c r="AB864" s="922"/>
      <c r="AC864" s="922"/>
      <c r="AD864" s="922"/>
      <c r="AE864" s="923"/>
      <c r="AF864" s="19"/>
      <c r="AG864" s="926"/>
      <c r="AH864" s="927"/>
      <c r="AI864" s="926"/>
      <c r="AJ864" s="927"/>
      <c r="AK864" s="929"/>
      <c r="AL864" s="927"/>
      <c r="AM864" s="946"/>
    </row>
    <row r="865" spans="2:41" ht="17.25" thickBot="1" x14ac:dyDescent="0.3"/>
    <row r="866" spans="2:41" ht="12" customHeight="1" x14ac:dyDescent="0.25">
      <c r="B866" s="882" t="s">
        <v>31</v>
      </c>
      <c r="C866" s="883"/>
      <c r="D866" s="883"/>
      <c r="E866" s="883"/>
      <c r="F866" s="883"/>
      <c r="G866" s="884"/>
      <c r="H866" s="888" t="s">
        <v>30</v>
      </c>
      <c r="I866" s="765"/>
      <c r="J866" s="765"/>
      <c r="K866" s="765"/>
      <c r="L866" s="765"/>
      <c r="M866" s="765"/>
      <c r="N866" s="765"/>
      <c r="O866" s="765"/>
      <c r="P866" s="765"/>
      <c r="Q866" s="765"/>
      <c r="R866" s="765"/>
      <c r="S866" s="765"/>
      <c r="T866" s="765"/>
      <c r="U866" s="765"/>
      <c r="V866" s="765"/>
      <c r="W866" s="765"/>
      <c r="X866" s="765"/>
      <c r="Y866" s="765"/>
      <c r="Z866" s="765"/>
      <c r="AA866" s="765"/>
      <c r="AB866" s="765"/>
      <c r="AC866" s="765"/>
      <c r="AD866" s="371"/>
      <c r="AE866" s="764" t="s">
        <v>29</v>
      </c>
      <c r="AF866" s="765"/>
      <c r="AG866" s="765"/>
      <c r="AH866" s="765"/>
      <c r="AI866" s="765"/>
      <c r="AJ866" s="766"/>
      <c r="AK866" s="889" t="s">
        <v>39</v>
      </c>
      <c r="AL866" s="890"/>
      <c r="AM866" s="891"/>
      <c r="AN866" s="22"/>
      <c r="AO866" s="168" t="s">
        <v>46</v>
      </c>
    </row>
    <row r="867" spans="2:41" ht="12" customHeight="1" thickBot="1" x14ac:dyDescent="0.3">
      <c r="B867" s="885"/>
      <c r="C867" s="886"/>
      <c r="D867" s="886"/>
      <c r="E867" s="886"/>
      <c r="F867" s="886"/>
      <c r="G867" s="887"/>
      <c r="H867" s="892" t="s">
        <v>736</v>
      </c>
      <c r="I867" s="893"/>
      <c r="J867" s="893"/>
      <c r="K867" s="893"/>
      <c r="L867" s="893"/>
      <c r="M867" s="893"/>
      <c r="N867" s="893"/>
      <c r="O867" s="893"/>
      <c r="P867" s="893"/>
      <c r="Q867" s="893"/>
      <c r="R867" s="893"/>
      <c r="S867" s="893"/>
      <c r="T867" s="893"/>
      <c r="U867" s="893"/>
      <c r="V867" s="893"/>
      <c r="W867" s="893"/>
      <c r="X867" s="893"/>
      <c r="Y867" s="893"/>
      <c r="Z867" s="893"/>
      <c r="AA867" s="893"/>
      <c r="AB867" s="893"/>
      <c r="AC867" s="893"/>
      <c r="AD867" s="376"/>
      <c r="AE867" s="773"/>
      <c r="AF867" s="774"/>
      <c r="AG867" s="774"/>
      <c r="AH867" s="774"/>
      <c r="AI867" s="774"/>
      <c r="AJ867" s="775"/>
      <c r="AK867" s="896" t="s">
        <v>40</v>
      </c>
      <c r="AL867" s="897"/>
      <c r="AM867" s="898"/>
      <c r="AN867" s="23"/>
      <c r="AO867" s="169" t="s">
        <v>47</v>
      </c>
    </row>
    <row r="868" spans="2:41" ht="12" customHeight="1" thickBot="1" x14ac:dyDescent="0.3">
      <c r="B868" s="902" t="s">
        <v>28</v>
      </c>
      <c r="C868" s="903"/>
      <c r="D868" s="903"/>
      <c r="E868" s="903"/>
      <c r="F868" s="903"/>
      <c r="G868" s="904"/>
      <c r="H868" s="894"/>
      <c r="I868" s="895"/>
      <c r="J868" s="895"/>
      <c r="K868" s="895"/>
      <c r="L868" s="895"/>
      <c r="M868" s="895"/>
      <c r="N868" s="895"/>
      <c r="O868" s="895"/>
      <c r="P868" s="895"/>
      <c r="Q868" s="895"/>
      <c r="R868" s="895"/>
      <c r="S868" s="895"/>
      <c r="T868" s="895"/>
      <c r="U868" s="895"/>
      <c r="V868" s="895"/>
      <c r="W868" s="895"/>
      <c r="X868" s="895"/>
      <c r="Y868" s="895"/>
      <c r="Z868" s="895"/>
      <c r="AA868" s="895"/>
      <c r="AB868" s="895"/>
      <c r="AC868" s="895"/>
      <c r="AD868" s="377"/>
      <c r="AE868" s="776"/>
      <c r="AF868" s="777"/>
      <c r="AG868" s="777"/>
      <c r="AH868" s="777"/>
      <c r="AI868" s="777"/>
      <c r="AJ868" s="778"/>
      <c r="AK868" s="899"/>
      <c r="AL868" s="900"/>
      <c r="AM868" s="901"/>
      <c r="AN868" s="141"/>
      <c r="AO868" s="170"/>
    </row>
    <row r="869" spans="2:41" ht="12" customHeight="1" thickBot="1" x14ac:dyDescent="0.3">
      <c r="B869" s="135"/>
      <c r="C869" s="135"/>
      <c r="D869" s="135"/>
      <c r="E869" s="135"/>
      <c r="F869" s="135"/>
      <c r="G869" s="135"/>
      <c r="H869" s="135"/>
      <c r="I869" s="135"/>
      <c r="J869" s="174"/>
      <c r="K869" s="174"/>
      <c r="L869" s="174"/>
      <c r="M869" s="174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5"/>
      <c r="AL869" s="135"/>
      <c r="AM869" s="135"/>
      <c r="AN869" s="141"/>
      <c r="AO869" s="171"/>
    </row>
    <row r="870" spans="2:41" ht="12" customHeight="1" thickBot="1" x14ac:dyDescent="0.3">
      <c r="B870" s="873" t="s">
        <v>27</v>
      </c>
      <c r="C870" s="874"/>
      <c r="D870" s="874"/>
      <c r="E870" s="875"/>
      <c r="F870" s="848" t="s">
        <v>26</v>
      </c>
      <c r="G870" s="850"/>
      <c r="H870" s="848" t="s">
        <v>44</v>
      </c>
      <c r="I870" s="849"/>
      <c r="J870" s="849"/>
      <c r="K870" s="849"/>
      <c r="L870" s="849"/>
      <c r="M870" s="849"/>
      <c r="N870" s="849"/>
      <c r="O870" s="849"/>
      <c r="P870" s="849"/>
      <c r="Q870" s="849"/>
      <c r="R870" s="849"/>
      <c r="S870" s="850"/>
      <c r="T870" s="848" t="s">
        <v>25</v>
      </c>
      <c r="U870" s="849"/>
      <c r="V870" s="849"/>
      <c r="W870" s="849"/>
      <c r="X870" s="849"/>
      <c r="Y870" s="849"/>
      <c r="Z870" s="849"/>
      <c r="AA870" s="849"/>
      <c r="AB870" s="849"/>
      <c r="AC870" s="849"/>
      <c r="AD870" s="849"/>
      <c r="AE870" s="850"/>
      <c r="AF870" s="879" t="s">
        <v>24</v>
      </c>
      <c r="AG870" s="880"/>
      <c r="AH870" s="881"/>
      <c r="AI870" s="879" t="s">
        <v>24</v>
      </c>
      <c r="AJ870" s="881"/>
      <c r="AK870" s="848" t="s">
        <v>23</v>
      </c>
      <c r="AL870" s="849"/>
      <c r="AM870" s="850"/>
      <c r="AN870" s="141"/>
      <c r="AO870" s="171"/>
    </row>
    <row r="871" spans="2:41" ht="12" customHeight="1" thickBot="1" x14ac:dyDescent="0.3">
      <c r="B871" s="1" t="s">
        <v>13</v>
      </c>
      <c r="C871" s="2" t="s">
        <v>22</v>
      </c>
      <c r="D871" s="3" t="s">
        <v>22</v>
      </c>
      <c r="E871" s="2" t="s">
        <v>21</v>
      </c>
      <c r="F871" s="907" t="s">
        <v>20</v>
      </c>
      <c r="G871" s="908"/>
      <c r="H871" s="876"/>
      <c r="I871" s="877"/>
      <c r="J871" s="877"/>
      <c r="K871" s="877"/>
      <c r="L871" s="877"/>
      <c r="M871" s="877"/>
      <c r="N871" s="877"/>
      <c r="O871" s="877"/>
      <c r="P871" s="877"/>
      <c r="Q871" s="877"/>
      <c r="R871" s="877"/>
      <c r="S871" s="878"/>
      <c r="T871" s="876"/>
      <c r="U871" s="877"/>
      <c r="V871" s="877"/>
      <c r="W871" s="877"/>
      <c r="X871" s="877"/>
      <c r="Y871" s="877"/>
      <c r="Z871" s="877"/>
      <c r="AA871" s="877"/>
      <c r="AB871" s="877"/>
      <c r="AC871" s="877"/>
      <c r="AD871" s="877"/>
      <c r="AE871" s="878"/>
      <c r="AF871" s="876" t="s">
        <v>19</v>
      </c>
      <c r="AG871" s="877"/>
      <c r="AH871" s="878"/>
      <c r="AI871" s="876" t="s">
        <v>18</v>
      </c>
      <c r="AJ871" s="878"/>
      <c r="AK871" s="876" t="s">
        <v>17</v>
      </c>
      <c r="AL871" s="877"/>
      <c r="AM871" s="878"/>
      <c r="AN871" s="141"/>
      <c r="AO871" s="171"/>
    </row>
    <row r="872" spans="2:41" ht="12" customHeight="1" thickBot="1" x14ac:dyDescent="0.3">
      <c r="B872" s="4">
        <v>2021</v>
      </c>
      <c r="C872" s="5" t="s">
        <v>16</v>
      </c>
      <c r="D872" s="5" t="s">
        <v>15</v>
      </c>
      <c r="E872" s="30" t="s">
        <v>14</v>
      </c>
      <c r="F872" s="6" t="s">
        <v>14</v>
      </c>
      <c r="G872" s="7" t="s">
        <v>13</v>
      </c>
      <c r="H872" s="868" t="s">
        <v>34</v>
      </c>
      <c r="I872" s="869"/>
      <c r="J872" s="870" t="s">
        <v>43</v>
      </c>
      <c r="K872" s="871"/>
      <c r="L872" s="870" t="s">
        <v>42</v>
      </c>
      <c r="M872" s="871"/>
      <c r="N872" s="872" t="s">
        <v>33</v>
      </c>
      <c r="O872" s="869"/>
      <c r="P872" s="872" t="s">
        <v>12</v>
      </c>
      <c r="Q872" s="869"/>
      <c r="R872" s="872" t="s">
        <v>11</v>
      </c>
      <c r="S872" s="905"/>
      <c r="T872" s="868" t="s">
        <v>35</v>
      </c>
      <c r="U872" s="906"/>
      <c r="V872" s="906"/>
      <c r="W872" s="905"/>
      <c r="X872" s="868" t="s">
        <v>10</v>
      </c>
      <c r="Y872" s="906"/>
      <c r="Z872" s="906"/>
      <c r="AA872" s="905"/>
      <c r="AB872" s="38" t="s">
        <v>38</v>
      </c>
      <c r="AC872" s="37" t="s">
        <v>36</v>
      </c>
      <c r="AD872" s="373" t="s">
        <v>41</v>
      </c>
      <c r="AE872" s="136" t="s">
        <v>9</v>
      </c>
      <c r="AF872" s="8" t="s">
        <v>37</v>
      </c>
      <c r="AG872" s="9" t="s">
        <v>8</v>
      </c>
      <c r="AH872" s="10" t="s">
        <v>7</v>
      </c>
      <c r="AI872" s="6" t="s">
        <v>8</v>
      </c>
      <c r="AJ872" s="7" t="s">
        <v>7</v>
      </c>
      <c r="AK872" s="6" t="s">
        <v>8</v>
      </c>
      <c r="AL872" s="11" t="s">
        <v>7</v>
      </c>
      <c r="AM872" s="7" t="s">
        <v>6</v>
      </c>
      <c r="AN872" s="141"/>
      <c r="AO872" s="171"/>
    </row>
    <row r="873" spans="2:41" ht="12" customHeight="1" thickBot="1" x14ac:dyDescent="0.3">
      <c r="B873" s="25"/>
      <c r="C873" s="137"/>
      <c r="D873" s="137"/>
      <c r="E873" s="43"/>
      <c r="F873" s="43"/>
      <c r="G873" s="25"/>
      <c r="H873" s="960"/>
      <c r="I873" s="961"/>
      <c r="J873" s="962"/>
      <c r="K873" s="963"/>
      <c r="L873" s="962"/>
      <c r="M873" s="963"/>
      <c r="N873" s="960"/>
      <c r="O873" s="961"/>
      <c r="P873" s="964"/>
      <c r="Q873" s="965"/>
      <c r="R873" s="964"/>
      <c r="S873" s="966"/>
      <c r="T873" s="957"/>
      <c r="U873" s="958"/>
      <c r="V873" s="958"/>
      <c r="W873" s="959"/>
      <c r="X873" s="986"/>
      <c r="Y873" s="958"/>
      <c r="Z873" s="958"/>
      <c r="AA873" s="987"/>
      <c r="AB873" s="34"/>
      <c r="AC873" s="138"/>
      <c r="AD873" s="166"/>
      <c r="AE873" s="41"/>
      <c r="AF873" s="26"/>
      <c r="AG873" s="160"/>
      <c r="AH873" s="161">
        <f>+AG873/1000</f>
        <v>0</v>
      </c>
      <c r="AI873" s="162"/>
      <c r="AJ873" s="163">
        <f>+AI873/1000</f>
        <v>0</v>
      </c>
      <c r="AK873" s="164">
        <f>+AI873-AG873</f>
        <v>0</v>
      </c>
      <c r="AL873" s="163">
        <f>+AK873/1000</f>
        <v>0</v>
      </c>
      <c r="AM873" s="165" t="e">
        <f>+AK873/AG873</f>
        <v>#DIV/0!</v>
      </c>
      <c r="AN873" s="141"/>
      <c r="AO873" s="172"/>
    </row>
    <row r="874" spans="2:41" ht="12" customHeight="1" x14ac:dyDescent="0.25">
      <c r="B874" s="25"/>
      <c r="C874" s="137"/>
      <c r="D874" s="137"/>
      <c r="E874" s="43"/>
      <c r="F874" s="43"/>
      <c r="G874" s="25"/>
      <c r="H874" s="967"/>
      <c r="I874" s="968"/>
      <c r="J874" s="969"/>
      <c r="K874" s="970"/>
      <c r="L874" s="969"/>
      <c r="M874" s="970"/>
      <c r="N874" s="967"/>
      <c r="O874" s="968"/>
      <c r="P874" s="971"/>
      <c r="Q874" s="972"/>
      <c r="R874" s="973"/>
      <c r="S874" s="974"/>
      <c r="T874" s="979"/>
      <c r="U874" s="980"/>
      <c r="V874" s="980"/>
      <c r="W874" s="981"/>
      <c r="X874" s="979"/>
      <c r="Y874" s="980"/>
      <c r="Z874" s="980"/>
      <c r="AA874" s="988"/>
      <c r="AB874" s="34"/>
      <c r="AC874" s="138"/>
      <c r="AD874" s="158"/>
      <c r="AE874" s="35"/>
      <c r="AF874" s="34"/>
      <c r="AG874" s="139"/>
      <c r="AH874" s="159">
        <f>+AG874/1000</f>
        <v>0</v>
      </c>
      <c r="AI874" s="152"/>
      <c r="AJ874" s="272">
        <f>+AI874/1000</f>
        <v>0</v>
      </c>
      <c r="AK874" s="273">
        <f>+AI874-AG874</f>
        <v>0</v>
      </c>
      <c r="AL874" s="274">
        <f>+AK874/1000</f>
        <v>0</v>
      </c>
      <c r="AM874" s="275" t="e">
        <f>+AK874/AG874</f>
        <v>#DIV/0!</v>
      </c>
      <c r="AN874" s="20"/>
    </row>
    <row r="875" spans="2:41" ht="12" customHeight="1" x14ac:dyDescent="0.25">
      <c r="B875" s="25"/>
      <c r="C875" s="137"/>
      <c r="D875" s="137"/>
      <c r="E875" s="43"/>
      <c r="F875" s="43"/>
      <c r="G875" s="25"/>
      <c r="H875" s="967"/>
      <c r="I875" s="968"/>
      <c r="J875" s="969"/>
      <c r="K875" s="970"/>
      <c r="L875" s="969"/>
      <c r="M875" s="970"/>
      <c r="N875" s="967"/>
      <c r="O875" s="968"/>
      <c r="P875" s="971"/>
      <c r="Q875" s="972"/>
      <c r="R875" s="973"/>
      <c r="S875" s="985"/>
      <c r="T875" s="982"/>
      <c r="U875" s="983"/>
      <c r="V875" s="983"/>
      <c r="W875" s="984"/>
      <c r="X875" s="982"/>
      <c r="Y875" s="983"/>
      <c r="Z875" s="983"/>
      <c r="AA875" s="984"/>
      <c r="AB875" s="34"/>
      <c r="AC875" s="138"/>
      <c r="AD875" s="372"/>
      <c r="AE875" s="46"/>
      <c r="AF875" s="34"/>
      <c r="AG875" s="139"/>
      <c r="AH875" s="140">
        <f>+AG875/1000</f>
        <v>0</v>
      </c>
      <c r="AI875" s="152"/>
      <c r="AJ875" s="142">
        <f>+AI875/1000</f>
        <v>0</v>
      </c>
      <c r="AK875" s="143">
        <f>+AI875-AG875</f>
        <v>0</v>
      </c>
      <c r="AL875" s="144">
        <f>+AK875/1000</f>
        <v>0</v>
      </c>
      <c r="AM875" s="145" t="e">
        <f>+AK875/AG875</f>
        <v>#DIV/0!</v>
      </c>
      <c r="AN875" s="21"/>
    </row>
    <row r="876" spans="2:41" ht="12" customHeight="1" x14ac:dyDescent="0.25">
      <c r="B876" s="25"/>
      <c r="C876" s="137"/>
      <c r="D876" s="137"/>
      <c r="E876" s="43"/>
      <c r="F876" s="43"/>
      <c r="G876" s="25"/>
      <c r="H876" s="967"/>
      <c r="I876" s="968"/>
      <c r="J876" s="969"/>
      <c r="K876" s="970"/>
      <c r="L876" s="969"/>
      <c r="M876" s="970"/>
      <c r="N876" s="967"/>
      <c r="O876" s="968"/>
      <c r="P876" s="971"/>
      <c r="Q876" s="972"/>
      <c r="R876" s="973"/>
      <c r="S876" s="974"/>
      <c r="T876" s="975"/>
      <c r="U876" s="976"/>
      <c r="V876" s="976"/>
      <c r="W876" s="977"/>
      <c r="X876" s="975"/>
      <c r="Y876" s="976"/>
      <c r="Z876" s="976"/>
      <c r="AA876" s="978"/>
      <c r="AB876" s="34"/>
      <c r="AC876" s="138"/>
      <c r="AD876" s="372"/>
      <c r="AE876" s="46"/>
      <c r="AF876" s="34"/>
      <c r="AG876" s="139"/>
      <c r="AH876" s="140">
        <f>+AG876/1000</f>
        <v>0</v>
      </c>
      <c r="AI876" s="152"/>
      <c r="AJ876" s="142">
        <f>+AI876/1000</f>
        <v>0</v>
      </c>
      <c r="AK876" s="143">
        <f>+AI876-AG876</f>
        <v>0</v>
      </c>
      <c r="AL876" s="144">
        <f>+AK876/1000</f>
        <v>0</v>
      </c>
      <c r="AM876" s="145" t="e">
        <f>+AK876/AG876</f>
        <v>#DIV/0!</v>
      </c>
      <c r="AN876" s="21"/>
    </row>
    <row r="877" spans="2:41" ht="12" customHeight="1" x14ac:dyDescent="0.25">
      <c r="B877" s="25"/>
      <c r="C877" s="137"/>
      <c r="D877" s="137"/>
      <c r="E877" s="43"/>
      <c r="F877" s="43"/>
      <c r="G877" s="25"/>
      <c r="H877" s="967"/>
      <c r="I877" s="968"/>
      <c r="J877" s="969"/>
      <c r="K877" s="970"/>
      <c r="L877" s="969"/>
      <c r="M877" s="970"/>
      <c r="N877" s="967"/>
      <c r="O877" s="968"/>
      <c r="P877" s="989"/>
      <c r="Q877" s="990"/>
      <c r="R877" s="973"/>
      <c r="S877" s="974"/>
      <c r="T877" s="991"/>
      <c r="U877" s="992"/>
      <c r="V877" s="992"/>
      <c r="W877" s="974"/>
      <c r="X877" s="991"/>
      <c r="Y877" s="992"/>
      <c r="Z877" s="992"/>
      <c r="AA877" s="985"/>
      <c r="AB877" s="34"/>
      <c r="AC877" s="138"/>
      <c r="AD877" s="372"/>
      <c r="AE877" s="46"/>
      <c r="AF877" s="34"/>
      <c r="AG877" s="139"/>
      <c r="AH877" s="140">
        <f>+AG877/1000</f>
        <v>0</v>
      </c>
      <c r="AI877" s="152"/>
      <c r="AJ877" s="142">
        <f>+AI877/1000</f>
        <v>0</v>
      </c>
      <c r="AK877" s="143">
        <f>+AI877-AG877</f>
        <v>0</v>
      </c>
      <c r="AL877" s="144">
        <f>+AK877/1000</f>
        <v>0</v>
      </c>
      <c r="AM877" s="145" t="e">
        <f>+AK877/AG877</f>
        <v>#DIV/0!</v>
      </c>
    </row>
    <row r="878" spans="2:41" ht="12" customHeight="1" thickBot="1" x14ac:dyDescent="0.3">
      <c r="B878" s="24"/>
      <c r="C878" s="146"/>
      <c r="D878" s="146"/>
      <c r="E878" s="27"/>
      <c r="F878" s="36"/>
      <c r="G878" s="31"/>
      <c r="H878" s="909"/>
      <c r="I878" s="910"/>
      <c r="J878" s="911"/>
      <c r="K878" s="912"/>
      <c r="L878" s="911"/>
      <c r="M878" s="912"/>
      <c r="N878" s="913"/>
      <c r="O878" s="910"/>
      <c r="P878" s="913"/>
      <c r="Q878" s="910"/>
      <c r="R878" s="914"/>
      <c r="S878" s="915"/>
      <c r="T878" s="916"/>
      <c r="U878" s="917"/>
      <c r="V878" s="917"/>
      <c r="W878" s="915"/>
      <c r="X878" s="29"/>
      <c r="Y878" s="147"/>
      <c r="Z878" s="147"/>
      <c r="AA878" s="28"/>
      <c r="AB878" s="36"/>
      <c r="AC878" s="148"/>
      <c r="AD878" s="147"/>
      <c r="AE878" s="28"/>
      <c r="AF878" s="29"/>
      <c r="AG878" s="149"/>
      <c r="AH878" s="153"/>
      <c r="AI878" s="150"/>
      <c r="AJ878" s="154"/>
      <c r="AK878" s="155"/>
      <c r="AL878" s="156"/>
      <c r="AM878" s="157"/>
    </row>
    <row r="879" spans="2:41" ht="12" customHeight="1" x14ac:dyDescent="0.25">
      <c r="B879" s="151"/>
      <c r="C879" s="151"/>
      <c r="D879" s="151"/>
      <c r="E879" s="151"/>
      <c r="F879" s="151"/>
      <c r="G879" s="151"/>
      <c r="H879" s="151"/>
      <c r="I879" s="151"/>
      <c r="J879" s="174"/>
      <c r="K879" s="174"/>
      <c r="L879" s="174"/>
      <c r="M879" s="174"/>
      <c r="N879" s="151"/>
      <c r="O879" s="151"/>
      <c r="P879" s="135"/>
      <c r="Q879" s="135"/>
      <c r="R879" s="918" t="s">
        <v>5</v>
      </c>
      <c r="S879" s="919"/>
      <c r="T879" s="919"/>
      <c r="U879" s="919"/>
      <c r="V879" s="919"/>
      <c r="W879" s="919"/>
      <c r="X879" s="919"/>
      <c r="Y879" s="919"/>
      <c r="Z879" s="919"/>
      <c r="AA879" s="919"/>
      <c r="AB879" s="919"/>
      <c r="AC879" s="919"/>
      <c r="AD879" s="919"/>
      <c r="AE879" s="919"/>
      <c r="AF879" s="374"/>
      <c r="AG879" s="932" t="s">
        <v>4</v>
      </c>
      <c r="AH879" s="933"/>
      <c r="AI879" s="932" t="s">
        <v>3</v>
      </c>
      <c r="AJ879" s="933"/>
      <c r="AK879" s="932" t="s">
        <v>2</v>
      </c>
      <c r="AL879" s="934"/>
      <c r="AM879" s="935"/>
    </row>
    <row r="880" spans="2:41" x14ac:dyDescent="0.25">
      <c r="B880" s="151"/>
      <c r="C880" s="151"/>
      <c r="D880" s="151"/>
      <c r="E880" s="151"/>
      <c r="F880" s="151"/>
      <c r="G880" s="151"/>
      <c r="H880" s="151"/>
      <c r="I880" s="151"/>
      <c r="J880" s="174"/>
      <c r="K880" s="174"/>
      <c r="L880" s="174"/>
      <c r="M880" s="174"/>
      <c r="N880" s="151"/>
      <c r="O880" s="151"/>
      <c r="P880" s="135"/>
      <c r="Q880" s="135"/>
      <c r="R880" s="930"/>
      <c r="S880" s="931"/>
      <c r="T880" s="931"/>
      <c r="U880" s="931"/>
      <c r="V880" s="931"/>
      <c r="W880" s="931"/>
      <c r="X880" s="931"/>
      <c r="Y880" s="931"/>
      <c r="Z880" s="931"/>
      <c r="AA880" s="931"/>
      <c r="AB880" s="931"/>
      <c r="AC880" s="931"/>
      <c r="AD880" s="931"/>
      <c r="AE880" s="931"/>
      <c r="AF880" s="374"/>
      <c r="AG880" s="936" t="s">
        <v>1</v>
      </c>
      <c r="AH880" s="938">
        <f>+SUM(AH873:AH878)</f>
        <v>0</v>
      </c>
      <c r="AI880" s="936" t="s">
        <v>1</v>
      </c>
      <c r="AJ880" s="938">
        <f>+SUM(AJ873:AJ878)</f>
        <v>0</v>
      </c>
      <c r="AK880" s="936" t="s">
        <v>1</v>
      </c>
      <c r="AL880" s="940">
        <f>+AJ880-AH880</f>
        <v>0</v>
      </c>
      <c r="AM880" s="851" t="e">
        <f>+AL880/AH880</f>
        <v>#DIV/0!</v>
      </c>
    </row>
    <row r="881" spans="2:41" ht="17.25" thickBot="1" x14ac:dyDescent="0.3">
      <c r="B881" s="151"/>
      <c r="C881" s="151"/>
      <c r="D881" s="151"/>
      <c r="E881" s="151"/>
      <c r="F881" s="151"/>
      <c r="G881" s="151"/>
      <c r="H881" s="151"/>
      <c r="I881" s="151"/>
      <c r="J881" s="174"/>
      <c r="K881" s="174"/>
      <c r="L881" s="174"/>
      <c r="M881" s="174"/>
      <c r="N881" s="151"/>
      <c r="O881" s="151"/>
      <c r="P881" s="135"/>
      <c r="Q881" s="135"/>
      <c r="R881" s="921"/>
      <c r="S881" s="922"/>
      <c r="T881" s="922"/>
      <c r="U881" s="922"/>
      <c r="V881" s="922"/>
      <c r="W881" s="922"/>
      <c r="X881" s="922"/>
      <c r="Y881" s="922"/>
      <c r="Z881" s="922"/>
      <c r="AA881" s="922"/>
      <c r="AB881" s="922"/>
      <c r="AC881" s="922"/>
      <c r="AD881" s="922"/>
      <c r="AE881" s="922"/>
      <c r="AF881" s="375"/>
      <c r="AG881" s="937"/>
      <c r="AH881" s="939"/>
      <c r="AI881" s="937"/>
      <c r="AJ881" s="939"/>
      <c r="AK881" s="937"/>
      <c r="AL881" s="941"/>
      <c r="AM881" s="852"/>
    </row>
    <row r="882" spans="2:41" ht="17.25" thickBot="1" x14ac:dyDescent="0.3"/>
    <row r="883" spans="2:41" x14ac:dyDescent="0.25">
      <c r="R883" s="918" t="s">
        <v>0</v>
      </c>
      <c r="S883" s="919"/>
      <c r="T883" s="919"/>
      <c r="U883" s="919"/>
      <c r="V883" s="919"/>
      <c r="W883" s="919"/>
      <c r="X883" s="919"/>
      <c r="Y883" s="919"/>
      <c r="Z883" s="919"/>
      <c r="AA883" s="919"/>
      <c r="AB883" s="919"/>
      <c r="AC883" s="919"/>
      <c r="AD883" s="919"/>
      <c r="AE883" s="920"/>
      <c r="AF883" s="18"/>
      <c r="AG883" s="924">
        <f>+AH880+AG863</f>
        <v>678.11800000000005</v>
      </c>
      <c r="AH883" s="925"/>
      <c r="AI883" s="924">
        <f>+AJ880+AI863</f>
        <v>676.8299999999997</v>
      </c>
      <c r="AJ883" s="925"/>
      <c r="AK883" s="928">
        <f>+AI883-AG883</f>
        <v>-1.288000000000352</v>
      </c>
      <c r="AL883" s="925"/>
      <c r="AM883" s="945">
        <f>+AK883/AG883</f>
        <v>-1.8993744451560818E-3</v>
      </c>
    </row>
    <row r="884" spans="2:41" ht="17.25" thickBot="1" x14ac:dyDescent="0.3">
      <c r="R884" s="921"/>
      <c r="S884" s="922"/>
      <c r="T884" s="922"/>
      <c r="U884" s="922"/>
      <c r="V884" s="922"/>
      <c r="W884" s="922"/>
      <c r="X884" s="922"/>
      <c r="Y884" s="922"/>
      <c r="Z884" s="922"/>
      <c r="AA884" s="922"/>
      <c r="AB884" s="922"/>
      <c r="AC884" s="922"/>
      <c r="AD884" s="922"/>
      <c r="AE884" s="923"/>
      <c r="AF884" s="19"/>
      <c r="AG884" s="926"/>
      <c r="AH884" s="927"/>
      <c r="AI884" s="926"/>
      <c r="AJ884" s="927"/>
      <c r="AK884" s="929"/>
      <c r="AL884" s="927"/>
      <c r="AM884" s="946"/>
    </row>
    <row r="885" spans="2:41" ht="17.25" thickBot="1" x14ac:dyDescent="0.3"/>
    <row r="886" spans="2:41" ht="12" customHeight="1" x14ac:dyDescent="0.25">
      <c r="B886" s="882" t="s">
        <v>31</v>
      </c>
      <c r="C886" s="883"/>
      <c r="D886" s="883"/>
      <c r="E886" s="883"/>
      <c r="F886" s="883"/>
      <c r="G886" s="884"/>
      <c r="H886" s="888" t="s">
        <v>30</v>
      </c>
      <c r="I886" s="765"/>
      <c r="J886" s="765"/>
      <c r="K886" s="765"/>
      <c r="L886" s="765"/>
      <c r="M886" s="765"/>
      <c r="N886" s="765"/>
      <c r="O886" s="765"/>
      <c r="P886" s="765"/>
      <c r="Q886" s="765"/>
      <c r="R886" s="765"/>
      <c r="S886" s="765"/>
      <c r="T886" s="765"/>
      <c r="U886" s="765"/>
      <c r="V886" s="765"/>
      <c r="W886" s="765"/>
      <c r="X886" s="765"/>
      <c r="Y886" s="765"/>
      <c r="Z886" s="765"/>
      <c r="AA886" s="765"/>
      <c r="AB886" s="765"/>
      <c r="AC886" s="765"/>
      <c r="AD886" s="371"/>
      <c r="AE886" s="764" t="s">
        <v>29</v>
      </c>
      <c r="AF886" s="765"/>
      <c r="AG886" s="765"/>
      <c r="AH886" s="765"/>
      <c r="AI886" s="765"/>
      <c r="AJ886" s="766"/>
      <c r="AK886" s="889" t="s">
        <v>39</v>
      </c>
      <c r="AL886" s="890"/>
      <c r="AM886" s="891"/>
      <c r="AN886" s="22"/>
      <c r="AO886" s="168" t="s">
        <v>46</v>
      </c>
    </row>
    <row r="887" spans="2:41" ht="12" customHeight="1" thickBot="1" x14ac:dyDescent="0.3">
      <c r="B887" s="885"/>
      <c r="C887" s="886"/>
      <c r="D887" s="886"/>
      <c r="E887" s="886"/>
      <c r="F887" s="886"/>
      <c r="G887" s="887"/>
      <c r="H887" s="892" t="s">
        <v>736</v>
      </c>
      <c r="I887" s="893"/>
      <c r="J887" s="893"/>
      <c r="K887" s="893"/>
      <c r="L887" s="893"/>
      <c r="M887" s="893"/>
      <c r="N887" s="893"/>
      <c r="O887" s="893"/>
      <c r="P887" s="893"/>
      <c r="Q887" s="893"/>
      <c r="R887" s="893"/>
      <c r="S887" s="893"/>
      <c r="T887" s="893"/>
      <c r="U887" s="893"/>
      <c r="V887" s="893"/>
      <c r="W887" s="893"/>
      <c r="X887" s="893"/>
      <c r="Y887" s="893"/>
      <c r="Z887" s="893"/>
      <c r="AA887" s="893"/>
      <c r="AB887" s="893"/>
      <c r="AC887" s="893"/>
      <c r="AD887" s="376"/>
      <c r="AE887" s="773"/>
      <c r="AF887" s="774"/>
      <c r="AG887" s="774"/>
      <c r="AH887" s="774"/>
      <c r="AI887" s="774"/>
      <c r="AJ887" s="775"/>
      <c r="AK887" s="896" t="s">
        <v>40</v>
      </c>
      <c r="AL887" s="897"/>
      <c r="AM887" s="898"/>
      <c r="AN887" s="23"/>
      <c r="AO887" s="169" t="s">
        <v>47</v>
      </c>
    </row>
    <row r="888" spans="2:41" ht="12" customHeight="1" thickBot="1" x14ac:dyDescent="0.3">
      <c r="B888" s="902" t="s">
        <v>28</v>
      </c>
      <c r="C888" s="903"/>
      <c r="D888" s="903"/>
      <c r="E888" s="903"/>
      <c r="F888" s="903"/>
      <c r="G888" s="904"/>
      <c r="H888" s="894"/>
      <c r="I888" s="895"/>
      <c r="J888" s="895"/>
      <c r="K888" s="895"/>
      <c r="L888" s="895"/>
      <c r="M888" s="895"/>
      <c r="N888" s="895"/>
      <c r="O888" s="895"/>
      <c r="P888" s="895"/>
      <c r="Q888" s="895"/>
      <c r="R888" s="895"/>
      <c r="S888" s="895"/>
      <c r="T888" s="895"/>
      <c r="U888" s="895"/>
      <c r="V888" s="895"/>
      <c r="W888" s="895"/>
      <c r="X888" s="895"/>
      <c r="Y888" s="895"/>
      <c r="Z888" s="895"/>
      <c r="AA888" s="895"/>
      <c r="AB888" s="895"/>
      <c r="AC888" s="895"/>
      <c r="AD888" s="377"/>
      <c r="AE888" s="776"/>
      <c r="AF888" s="777"/>
      <c r="AG888" s="777"/>
      <c r="AH888" s="777"/>
      <c r="AI888" s="777"/>
      <c r="AJ888" s="778"/>
      <c r="AK888" s="899"/>
      <c r="AL888" s="900"/>
      <c r="AM888" s="901"/>
      <c r="AN888" s="141"/>
      <c r="AO888" s="170"/>
    </row>
    <row r="889" spans="2:41" ht="12" customHeight="1" thickBot="1" x14ac:dyDescent="0.3">
      <c r="B889" s="135"/>
      <c r="C889" s="135"/>
      <c r="D889" s="135"/>
      <c r="E889" s="135"/>
      <c r="F889" s="135"/>
      <c r="G889" s="135"/>
      <c r="H889" s="135"/>
      <c r="I889" s="135"/>
      <c r="J889" s="174"/>
      <c r="K889" s="174"/>
      <c r="L889" s="174"/>
      <c r="M889" s="174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  <c r="AL889" s="135"/>
      <c r="AM889" s="135"/>
      <c r="AN889" s="141"/>
      <c r="AO889" s="171"/>
    </row>
    <row r="890" spans="2:41" ht="12" customHeight="1" thickBot="1" x14ac:dyDescent="0.3">
      <c r="B890" s="873" t="s">
        <v>27</v>
      </c>
      <c r="C890" s="874"/>
      <c r="D890" s="874"/>
      <c r="E890" s="875"/>
      <c r="F890" s="848" t="s">
        <v>26</v>
      </c>
      <c r="G890" s="850"/>
      <c r="H890" s="848" t="s">
        <v>44</v>
      </c>
      <c r="I890" s="849"/>
      <c r="J890" s="849"/>
      <c r="K890" s="849"/>
      <c r="L890" s="849"/>
      <c r="M890" s="849"/>
      <c r="N890" s="849"/>
      <c r="O890" s="849"/>
      <c r="P890" s="849"/>
      <c r="Q890" s="849"/>
      <c r="R890" s="849"/>
      <c r="S890" s="850"/>
      <c r="T890" s="848" t="s">
        <v>25</v>
      </c>
      <c r="U890" s="849"/>
      <c r="V890" s="849"/>
      <c r="W890" s="849"/>
      <c r="X890" s="849"/>
      <c r="Y890" s="849"/>
      <c r="Z890" s="849"/>
      <c r="AA890" s="849"/>
      <c r="AB890" s="849"/>
      <c r="AC890" s="849"/>
      <c r="AD890" s="849"/>
      <c r="AE890" s="850"/>
      <c r="AF890" s="879" t="s">
        <v>24</v>
      </c>
      <c r="AG890" s="880"/>
      <c r="AH890" s="881"/>
      <c r="AI890" s="879" t="s">
        <v>24</v>
      </c>
      <c r="AJ890" s="881"/>
      <c r="AK890" s="848" t="s">
        <v>23</v>
      </c>
      <c r="AL890" s="849"/>
      <c r="AM890" s="850"/>
      <c r="AN890" s="141"/>
      <c r="AO890" s="171"/>
    </row>
    <row r="891" spans="2:41" ht="12" customHeight="1" thickBot="1" x14ac:dyDescent="0.3">
      <c r="B891" s="1" t="s">
        <v>13</v>
      </c>
      <c r="C891" s="2" t="s">
        <v>22</v>
      </c>
      <c r="D891" s="3" t="s">
        <v>22</v>
      </c>
      <c r="E891" s="2" t="s">
        <v>21</v>
      </c>
      <c r="F891" s="907" t="s">
        <v>20</v>
      </c>
      <c r="G891" s="908"/>
      <c r="H891" s="876"/>
      <c r="I891" s="877"/>
      <c r="J891" s="877"/>
      <c r="K891" s="877"/>
      <c r="L891" s="877"/>
      <c r="M891" s="877"/>
      <c r="N891" s="877"/>
      <c r="O891" s="877"/>
      <c r="P891" s="877"/>
      <c r="Q891" s="877"/>
      <c r="R891" s="877"/>
      <c r="S891" s="878"/>
      <c r="T891" s="876"/>
      <c r="U891" s="877"/>
      <c r="V891" s="877"/>
      <c r="W891" s="877"/>
      <c r="X891" s="877"/>
      <c r="Y891" s="877"/>
      <c r="Z891" s="877"/>
      <c r="AA891" s="877"/>
      <c r="AB891" s="877"/>
      <c r="AC891" s="877"/>
      <c r="AD891" s="877"/>
      <c r="AE891" s="878"/>
      <c r="AF891" s="876" t="s">
        <v>19</v>
      </c>
      <c r="AG891" s="877"/>
      <c r="AH891" s="878"/>
      <c r="AI891" s="876" t="s">
        <v>18</v>
      </c>
      <c r="AJ891" s="878"/>
      <c r="AK891" s="876" t="s">
        <v>17</v>
      </c>
      <c r="AL891" s="877"/>
      <c r="AM891" s="878"/>
      <c r="AN891" s="141"/>
      <c r="AO891" s="171"/>
    </row>
    <row r="892" spans="2:41" ht="12" customHeight="1" thickBot="1" x14ac:dyDescent="0.3">
      <c r="B892" s="4">
        <v>2021</v>
      </c>
      <c r="C892" s="5" t="s">
        <v>16</v>
      </c>
      <c r="D892" s="5" t="s">
        <v>15</v>
      </c>
      <c r="E892" s="30" t="s">
        <v>14</v>
      </c>
      <c r="F892" s="6" t="s">
        <v>14</v>
      </c>
      <c r="G892" s="7" t="s">
        <v>13</v>
      </c>
      <c r="H892" s="868" t="s">
        <v>34</v>
      </c>
      <c r="I892" s="869"/>
      <c r="J892" s="870" t="s">
        <v>43</v>
      </c>
      <c r="K892" s="871"/>
      <c r="L892" s="870" t="s">
        <v>42</v>
      </c>
      <c r="M892" s="871"/>
      <c r="N892" s="872" t="s">
        <v>33</v>
      </c>
      <c r="O892" s="869"/>
      <c r="P892" s="872" t="s">
        <v>12</v>
      </c>
      <c r="Q892" s="869"/>
      <c r="R892" s="872" t="s">
        <v>11</v>
      </c>
      <c r="S892" s="905"/>
      <c r="T892" s="868" t="s">
        <v>35</v>
      </c>
      <c r="U892" s="906"/>
      <c r="V892" s="906"/>
      <c r="W892" s="905"/>
      <c r="X892" s="868" t="s">
        <v>10</v>
      </c>
      <c r="Y892" s="906"/>
      <c r="Z892" s="906"/>
      <c r="AA892" s="905"/>
      <c r="AB892" s="38" t="s">
        <v>38</v>
      </c>
      <c r="AC892" s="37" t="s">
        <v>36</v>
      </c>
      <c r="AD892" s="373" t="s">
        <v>41</v>
      </c>
      <c r="AE892" s="136" t="s">
        <v>9</v>
      </c>
      <c r="AF892" s="8" t="s">
        <v>37</v>
      </c>
      <c r="AG892" s="9" t="s">
        <v>8</v>
      </c>
      <c r="AH892" s="10" t="s">
        <v>7</v>
      </c>
      <c r="AI892" s="6" t="s">
        <v>8</v>
      </c>
      <c r="AJ892" s="7" t="s">
        <v>7</v>
      </c>
      <c r="AK892" s="6" t="s">
        <v>8</v>
      </c>
      <c r="AL892" s="11" t="s">
        <v>7</v>
      </c>
      <c r="AM892" s="7" t="s">
        <v>6</v>
      </c>
      <c r="AN892" s="141"/>
      <c r="AO892" s="171"/>
    </row>
    <row r="893" spans="2:41" ht="12" customHeight="1" thickBot="1" x14ac:dyDescent="0.3">
      <c r="B893" s="25"/>
      <c r="C893" s="137"/>
      <c r="D893" s="137"/>
      <c r="E893" s="43"/>
      <c r="F893" s="43"/>
      <c r="G893" s="25"/>
      <c r="H893" s="960"/>
      <c r="I893" s="961"/>
      <c r="J893" s="962"/>
      <c r="K893" s="963"/>
      <c r="L893" s="962"/>
      <c r="M893" s="963"/>
      <c r="N893" s="960"/>
      <c r="O893" s="961"/>
      <c r="P893" s="964"/>
      <c r="Q893" s="965"/>
      <c r="R893" s="964"/>
      <c r="S893" s="966"/>
      <c r="T893" s="957"/>
      <c r="U893" s="958"/>
      <c r="V893" s="958"/>
      <c r="W893" s="959"/>
      <c r="X893" s="986"/>
      <c r="Y893" s="958"/>
      <c r="Z893" s="958"/>
      <c r="AA893" s="987"/>
      <c r="AB893" s="34"/>
      <c r="AC893" s="138"/>
      <c r="AD893" s="166"/>
      <c r="AE893" s="41"/>
      <c r="AF893" s="26"/>
      <c r="AG893" s="160"/>
      <c r="AH893" s="161">
        <f>+AG893/1000</f>
        <v>0</v>
      </c>
      <c r="AI893" s="162"/>
      <c r="AJ893" s="163">
        <f>+AI893/1000</f>
        <v>0</v>
      </c>
      <c r="AK893" s="164">
        <f>+AI893-AG893</f>
        <v>0</v>
      </c>
      <c r="AL893" s="163">
        <f>+AK893/1000</f>
        <v>0</v>
      </c>
      <c r="AM893" s="165" t="e">
        <f>+AK893/AG893</f>
        <v>#DIV/0!</v>
      </c>
      <c r="AN893" s="141"/>
      <c r="AO893" s="172"/>
    </row>
    <row r="894" spans="2:41" ht="12" customHeight="1" x14ac:dyDescent="0.25">
      <c r="B894" s="25"/>
      <c r="C894" s="137"/>
      <c r="D894" s="137"/>
      <c r="E894" s="43"/>
      <c r="F894" s="43"/>
      <c r="G894" s="25"/>
      <c r="H894" s="967"/>
      <c r="I894" s="968"/>
      <c r="J894" s="969"/>
      <c r="K894" s="970"/>
      <c r="L894" s="969"/>
      <c r="M894" s="970"/>
      <c r="N894" s="967"/>
      <c r="O894" s="968"/>
      <c r="P894" s="971"/>
      <c r="Q894" s="972"/>
      <c r="R894" s="973"/>
      <c r="S894" s="974"/>
      <c r="T894" s="979"/>
      <c r="U894" s="980"/>
      <c r="V894" s="980"/>
      <c r="W894" s="981"/>
      <c r="X894" s="979"/>
      <c r="Y894" s="980"/>
      <c r="Z894" s="980"/>
      <c r="AA894" s="988"/>
      <c r="AB894" s="34"/>
      <c r="AC894" s="138"/>
      <c r="AD894" s="158"/>
      <c r="AE894" s="35"/>
      <c r="AF894" s="34"/>
      <c r="AG894" s="139"/>
      <c r="AH894" s="159">
        <f>+AG894/1000</f>
        <v>0</v>
      </c>
      <c r="AI894" s="152"/>
      <c r="AJ894" s="272">
        <f>+AI894/1000</f>
        <v>0</v>
      </c>
      <c r="AK894" s="273">
        <f>+AI894-AG894</f>
        <v>0</v>
      </c>
      <c r="AL894" s="274">
        <f>+AK894/1000</f>
        <v>0</v>
      </c>
      <c r="AM894" s="275" t="e">
        <f>+AK894/AG894</f>
        <v>#DIV/0!</v>
      </c>
      <c r="AN894" s="20"/>
    </row>
    <row r="895" spans="2:41" ht="12" customHeight="1" x14ac:dyDescent="0.25">
      <c r="B895" s="25"/>
      <c r="C895" s="137"/>
      <c r="D895" s="137"/>
      <c r="E895" s="43"/>
      <c r="F895" s="43"/>
      <c r="G895" s="25"/>
      <c r="H895" s="967"/>
      <c r="I895" s="968"/>
      <c r="J895" s="969"/>
      <c r="K895" s="970"/>
      <c r="L895" s="969"/>
      <c r="M895" s="970"/>
      <c r="N895" s="967"/>
      <c r="O895" s="968"/>
      <c r="P895" s="971"/>
      <c r="Q895" s="972"/>
      <c r="R895" s="973"/>
      <c r="S895" s="985"/>
      <c r="T895" s="982"/>
      <c r="U895" s="983"/>
      <c r="V895" s="983"/>
      <c r="W895" s="984"/>
      <c r="X895" s="982"/>
      <c r="Y895" s="983"/>
      <c r="Z895" s="983"/>
      <c r="AA895" s="984"/>
      <c r="AB895" s="34"/>
      <c r="AC895" s="138"/>
      <c r="AD895" s="372"/>
      <c r="AE895" s="46"/>
      <c r="AF895" s="34"/>
      <c r="AG895" s="139"/>
      <c r="AH895" s="140">
        <f>+AG895/1000</f>
        <v>0</v>
      </c>
      <c r="AI895" s="152"/>
      <c r="AJ895" s="142">
        <f>+AI895/1000</f>
        <v>0</v>
      </c>
      <c r="AK895" s="143">
        <f>+AI895-AG895</f>
        <v>0</v>
      </c>
      <c r="AL895" s="144">
        <f>+AK895/1000</f>
        <v>0</v>
      </c>
      <c r="AM895" s="145" t="e">
        <f>+AK895/AG895</f>
        <v>#DIV/0!</v>
      </c>
      <c r="AN895" s="21"/>
    </row>
    <row r="896" spans="2:41" ht="12" customHeight="1" x14ac:dyDescent="0.25">
      <c r="B896" s="25"/>
      <c r="C896" s="137"/>
      <c r="D896" s="137"/>
      <c r="E896" s="43"/>
      <c r="F896" s="43"/>
      <c r="G896" s="25"/>
      <c r="H896" s="967"/>
      <c r="I896" s="968"/>
      <c r="J896" s="969"/>
      <c r="K896" s="970"/>
      <c r="L896" s="969"/>
      <c r="M896" s="970"/>
      <c r="N896" s="967"/>
      <c r="O896" s="968"/>
      <c r="P896" s="971"/>
      <c r="Q896" s="972"/>
      <c r="R896" s="973"/>
      <c r="S896" s="974"/>
      <c r="T896" s="975"/>
      <c r="U896" s="976"/>
      <c r="V896" s="976"/>
      <c r="W896" s="977"/>
      <c r="X896" s="975"/>
      <c r="Y896" s="976"/>
      <c r="Z896" s="976"/>
      <c r="AA896" s="978"/>
      <c r="AB896" s="34"/>
      <c r="AC896" s="138"/>
      <c r="AD896" s="372"/>
      <c r="AE896" s="46"/>
      <c r="AF896" s="34"/>
      <c r="AG896" s="139"/>
      <c r="AH896" s="140">
        <f>+AG896/1000</f>
        <v>0</v>
      </c>
      <c r="AI896" s="152"/>
      <c r="AJ896" s="142">
        <f>+AI896/1000</f>
        <v>0</v>
      </c>
      <c r="AK896" s="143">
        <f>+AI896-AG896</f>
        <v>0</v>
      </c>
      <c r="AL896" s="144">
        <f>+AK896/1000</f>
        <v>0</v>
      </c>
      <c r="AM896" s="145" t="e">
        <f>+AK896/AG896</f>
        <v>#DIV/0!</v>
      </c>
      <c r="AN896" s="21"/>
    </row>
    <row r="897" spans="2:41" ht="12" customHeight="1" x14ac:dyDescent="0.25">
      <c r="B897" s="25"/>
      <c r="C897" s="137"/>
      <c r="D897" s="137"/>
      <c r="E897" s="43"/>
      <c r="F897" s="43"/>
      <c r="G897" s="25"/>
      <c r="H897" s="967"/>
      <c r="I897" s="968"/>
      <c r="J897" s="969"/>
      <c r="K897" s="970"/>
      <c r="L897" s="969"/>
      <c r="M897" s="970"/>
      <c r="N897" s="967"/>
      <c r="O897" s="968"/>
      <c r="P897" s="989"/>
      <c r="Q897" s="990"/>
      <c r="R897" s="973"/>
      <c r="S897" s="974"/>
      <c r="T897" s="991"/>
      <c r="U897" s="992"/>
      <c r="V897" s="992"/>
      <c r="W897" s="974"/>
      <c r="X897" s="991"/>
      <c r="Y897" s="992"/>
      <c r="Z897" s="992"/>
      <c r="AA897" s="985"/>
      <c r="AB897" s="34"/>
      <c r="AC897" s="138"/>
      <c r="AD897" s="372"/>
      <c r="AE897" s="46"/>
      <c r="AF897" s="34"/>
      <c r="AG897" s="139"/>
      <c r="AH897" s="140">
        <f>+AG897/1000</f>
        <v>0</v>
      </c>
      <c r="AI897" s="152"/>
      <c r="AJ897" s="142">
        <f>+AI897/1000</f>
        <v>0</v>
      </c>
      <c r="AK897" s="143">
        <f>+AI897-AG897</f>
        <v>0</v>
      </c>
      <c r="AL897" s="144">
        <f>+AK897/1000</f>
        <v>0</v>
      </c>
      <c r="AM897" s="145" t="e">
        <f>+AK897/AG897</f>
        <v>#DIV/0!</v>
      </c>
    </row>
    <row r="898" spans="2:41" ht="12" customHeight="1" thickBot="1" x14ac:dyDescent="0.3">
      <c r="B898" s="24"/>
      <c r="C898" s="146"/>
      <c r="D898" s="146"/>
      <c r="E898" s="27"/>
      <c r="F898" s="36"/>
      <c r="G898" s="31"/>
      <c r="H898" s="909"/>
      <c r="I898" s="910"/>
      <c r="J898" s="911"/>
      <c r="K898" s="912"/>
      <c r="L898" s="911"/>
      <c r="M898" s="912"/>
      <c r="N898" s="913"/>
      <c r="O898" s="910"/>
      <c r="P898" s="913"/>
      <c r="Q898" s="910"/>
      <c r="R898" s="914"/>
      <c r="S898" s="915"/>
      <c r="T898" s="916"/>
      <c r="U898" s="917"/>
      <c r="V898" s="917"/>
      <c r="W898" s="915"/>
      <c r="X898" s="29"/>
      <c r="Y898" s="147"/>
      <c r="Z898" s="147"/>
      <c r="AA898" s="28"/>
      <c r="AB898" s="36"/>
      <c r="AC898" s="148"/>
      <c r="AD898" s="147"/>
      <c r="AE898" s="28"/>
      <c r="AF898" s="29"/>
      <c r="AG898" s="149"/>
      <c r="AH898" s="153"/>
      <c r="AI898" s="150"/>
      <c r="AJ898" s="154"/>
      <c r="AK898" s="155"/>
      <c r="AL898" s="156"/>
      <c r="AM898" s="157"/>
    </row>
    <row r="899" spans="2:41" ht="12" customHeight="1" x14ac:dyDescent="0.25">
      <c r="B899" s="151"/>
      <c r="C899" s="151"/>
      <c r="D899" s="151"/>
      <c r="E899" s="151"/>
      <c r="F899" s="151"/>
      <c r="G899" s="151"/>
      <c r="H899" s="151"/>
      <c r="I899" s="151"/>
      <c r="J899" s="174"/>
      <c r="K899" s="174"/>
      <c r="L899" s="174"/>
      <c r="M899" s="174"/>
      <c r="N899" s="151"/>
      <c r="O899" s="151"/>
      <c r="P899" s="135"/>
      <c r="Q899" s="135"/>
      <c r="R899" s="918" t="s">
        <v>5</v>
      </c>
      <c r="S899" s="919"/>
      <c r="T899" s="919"/>
      <c r="U899" s="919"/>
      <c r="V899" s="919"/>
      <c r="W899" s="919"/>
      <c r="X899" s="919"/>
      <c r="Y899" s="919"/>
      <c r="Z899" s="919"/>
      <c r="AA899" s="919"/>
      <c r="AB899" s="919"/>
      <c r="AC899" s="919"/>
      <c r="AD899" s="919"/>
      <c r="AE899" s="919"/>
      <c r="AF899" s="374"/>
      <c r="AG899" s="932" t="s">
        <v>4</v>
      </c>
      <c r="AH899" s="933"/>
      <c r="AI899" s="932" t="s">
        <v>3</v>
      </c>
      <c r="AJ899" s="933"/>
      <c r="AK899" s="932" t="s">
        <v>2</v>
      </c>
      <c r="AL899" s="934"/>
      <c r="AM899" s="935"/>
    </row>
    <row r="900" spans="2:41" x14ac:dyDescent="0.25">
      <c r="B900" s="151"/>
      <c r="C900" s="151"/>
      <c r="D900" s="151"/>
      <c r="E900" s="151"/>
      <c r="F900" s="151"/>
      <c r="G900" s="151"/>
      <c r="H900" s="151"/>
      <c r="I900" s="151"/>
      <c r="J900" s="174"/>
      <c r="K900" s="174"/>
      <c r="L900" s="174"/>
      <c r="M900" s="174"/>
      <c r="N900" s="151"/>
      <c r="O900" s="151"/>
      <c r="P900" s="135"/>
      <c r="Q900" s="135"/>
      <c r="R900" s="930"/>
      <c r="S900" s="931"/>
      <c r="T900" s="931"/>
      <c r="U900" s="931"/>
      <c r="V900" s="931"/>
      <c r="W900" s="931"/>
      <c r="X900" s="931"/>
      <c r="Y900" s="931"/>
      <c r="Z900" s="931"/>
      <c r="AA900" s="931"/>
      <c r="AB900" s="931"/>
      <c r="AC900" s="931"/>
      <c r="AD900" s="931"/>
      <c r="AE900" s="931"/>
      <c r="AF900" s="374"/>
      <c r="AG900" s="936" t="s">
        <v>1</v>
      </c>
      <c r="AH900" s="938">
        <f>+SUM(AH893:AH898)</f>
        <v>0</v>
      </c>
      <c r="AI900" s="936" t="s">
        <v>1</v>
      </c>
      <c r="AJ900" s="938">
        <f>+SUM(AJ893:AJ898)</f>
        <v>0</v>
      </c>
      <c r="AK900" s="936" t="s">
        <v>1</v>
      </c>
      <c r="AL900" s="940">
        <f>+AJ900-AH900</f>
        <v>0</v>
      </c>
      <c r="AM900" s="851" t="e">
        <f>+AL900/AH900</f>
        <v>#DIV/0!</v>
      </c>
    </row>
    <row r="901" spans="2:41" ht="17.25" thickBot="1" x14ac:dyDescent="0.3">
      <c r="B901" s="151"/>
      <c r="C901" s="151"/>
      <c r="D901" s="151"/>
      <c r="E901" s="151"/>
      <c r="F901" s="151"/>
      <c r="G901" s="151"/>
      <c r="H901" s="151"/>
      <c r="I901" s="151"/>
      <c r="J901" s="174"/>
      <c r="K901" s="174"/>
      <c r="L901" s="174"/>
      <c r="M901" s="174"/>
      <c r="N901" s="151"/>
      <c r="O901" s="151"/>
      <c r="P901" s="135"/>
      <c r="Q901" s="135"/>
      <c r="R901" s="921"/>
      <c r="S901" s="922"/>
      <c r="T901" s="922"/>
      <c r="U901" s="922"/>
      <c r="V901" s="922"/>
      <c r="W901" s="922"/>
      <c r="X901" s="922"/>
      <c r="Y901" s="922"/>
      <c r="Z901" s="922"/>
      <c r="AA901" s="922"/>
      <c r="AB901" s="922"/>
      <c r="AC901" s="922"/>
      <c r="AD901" s="922"/>
      <c r="AE901" s="922"/>
      <c r="AF901" s="375"/>
      <c r="AG901" s="937"/>
      <c r="AH901" s="939"/>
      <c r="AI901" s="937"/>
      <c r="AJ901" s="939"/>
      <c r="AK901" s="937"/>
      <c r="AL901" s="941"/>
      <c r="AM901" s="852"/>
    </row>
    <row r="902" spans="2:41" ht="17.25" thickBot="1" x14ac:dyDescent="0.3"/>
    <row r="903" spans="2:41" x14ac:dyDescent="0.25">
      <c r="R903" s="918" t="s">
        <v>0</v>
      </c>
      <c r="S903" s="919"/>
      <c r="T903" s="919"/>
      <c r="U903" s="919"/>
      <c r="V903" s="919"/>
      <c r="W903" s="919"/>
      <c r="X903" s="919"/>
      <c r="Y903" s="919"/>
      <c r="Z903" s="919"/>
      <c r="AA903" s="919"/>
      <c r="AB903" s="919"/>
      <c r="AC903" s="919"/>
      <c r="AD903" s="919"/>
      <c r="AE903" s="920"/>
      <c r="AF903" s="18"/>
      <c r="AG903" s="924">
        <f>+AH900+AG883</f>
        <v>678.11800000000005</v>
      </c>
      <c r="AH903" s="925"/>
      <c r="AI903" s="924">
        <f>+AJ900+AI883</f>
        <v>676.8299999999997</v>
      </c>
      <c r="AJ903" s="925"/>
      <c r="AK903" s="928">
        <f>+AI903-AG903</f>
        <v>-1.288000000000352</v>
      </c>
      <c r="AL903" s="925"/>
      <c r="AM903" s="945">
        <f>+AK903/AG903</f>
        <v>-1.8993744451560818E-3</v>
      </c>
    </row>
    <row r="904" spans="2:41" ht="17.25" thickBot="1" x14ac:dyDescent="0.3">
      <c r="R904" s="921"/>
      <c r="S904" s="922"/>
      <c r="T904" s="922"/>
      <c r="U904" s="922"/>
      <c r="V904" s="922"/>
      <c r="W904" s="922"/>
      <c r="X904" s="922"/>
      <c r="Y904" s="922"/>
      <c r="Z904" s="922"/>
      <c r="AA904" s="922"/>
      <c r="AB904" s="922"/>
      <c r="AC904" s="922"/>
      <c r="AD904" s="922"/>
      <c r="AE904" s="923"/>
      <c r="AF904" s="19"/>
      <c r="AG904" s="926"/>
      <c r="AH904" s="927"/>
      <c r="AI904" s="926"/>
      <c r="AJ904" s="927"/>
      <c r="AK904" s="929"/>
      <c r="AL904" s="927"/>
      <c r="AM904" s="946"/>
    </row>
    <row r="905" spans="2:41" ht="17.25" thickBot="1" x14ac:dyDescent="0.3"/>
    <row r="906" spans="2:41" ht="12" customHeight="1" x14ac:dyDescent="0.25">
      <c r="B906" s="882" t="s">
        <v>31</v>
      </c>
      <c r="C906" s="883"/>
      <c r="D906" s="883"/>
      <c r="E906" s="883"/>
      <c r="F906" s="883"/>
      <c r="G906" s="884"/>
      <c r="H906" s="888" t="s">
        <v>30</v>
      </c>
      <c r="I906" s="765"/>
      <c r="J906" s="765"/>
      <c r="K906" s="765"/>
      <c r="L906" s="765"/>
      <c r="M906" s="765"/>
      <c r="N906" s="765"/>
      <c r="O906" s="765"/>
      <c r="P906" s="765"/>
      <c r="Q906" s="765"/>
      <c r="R906" s="765"/>
      <c r="S906" s="765"/>
      <c r="T906" s="765"/>
      <c r="U906" s="765"/>
      <c r="V906" s="765"/>
      <c r="W906" s="765"/>
      <c r="X906" s="765"/>
      <c r="Y906" s="765"/>
      <c r="Z906" s="765"/>
      <c r="AA906" s="765"/>
      <c r="AB906" s="765"/>
      <c r="AC906" s="765"/>
      <c r="AD906" s="371"/>
      <c r="AE906" s="764" t="s">
        <v>29</v>
      </c>
      <c r="AF906" s="765"/>
      <c r="AG906" s="765"/>
      <c r="AH906" s="765"/>
      <c r="AI906" s="765"/>
      <c r="AJ906" s="766"/>
      <c r="AK906" s="889" t="s">
        <v>39</v>
      </c>
      <c r="AL906" s="890"/>
      <c r="AM906" s="891"/>
      <c r="AN906" s="22"/>
      <c r="AO906" s="168" t="s">
        <v>46</v>
      </c>
    </row>
    <row r="907" spans="2:41" ht="12" customHeight="1" thickBot="1" x14ac:dyDescent="0.3">
      <c r="B907" s="885"/>
      <c r="C907" s="886"/>
      <c r="D907" s="886"/>
      <c r="E907" s="886"/>
      <c r="F907" s="886"/>
      <c r="G907" s="887"/>
      <c r="H907" s="892" t="s">
        <v>736</v>
      </c>
      <c r="I907" s="893"/>
      <c r="J907" s="893"/>
      <c r="K907" s="893"/>
      <c r="L907" s="893"/>
      <c r="M907" s="893"/>
      <c r="N907" s="893"/>
      <c r="O907" s="893"/>
      <c r="P907" s="893"/>
      <c r="Q907" s="893"/>
      <c r="R907" s="893"/>
      <c r="S907" s="893"/>
      <c r="T907" s="893"/>
      <c r="U907" s="893"/>
      <c r="V907" s="893"/>
      <c r="W907" s="893"/>
      <c r="X907" s="893"/>
      <c r="Y907" s="893"/>
      <c r="Z907" s="893"/>
      <c r="AA907" s="893"/>
      <c r="AB907" s="893"/>
      <c r="AC907" s="893"/>
      <c r="AD907" s="376"/>
      <c r="AE907" s="773"/>
      <c r="AF907" s="774"/>
      <c r="AG907" s="774"/>
      <c r="AH907" s="774"/>
      <c r="AI907" s="774"/>
      <c r="AJ907" s="775"/>
      <c r="AK907" s="896" t="s">
        <v>40</v>
      </c>
      <c r="AL907" s="897"/>
      <c r="AM907" s="898"/>
      <c r="AN907" s="23"/>
      <c r="AO907" s="169" t="s">
        <v>47</v>
      </c>
    </row>
    <row r="908" spans="2:41" ht="12" customHeight="1" thickBot="1" x14ac:dyDescent="0.3">
      <c r="B908" s="902" t="s">
        <v>28</v>
      </c>
      <c r="C908" s="903"/>
      <c r="D908" s="903"/>
      <c r="E908" s="903"/>
      <c r="F908" s="903"/>
      <c r="G908" s="904"/>
      <c r="H908" s="894"/>
      <c r="I908" s="895"/>
      <c r="J908" s="895"/>
      <c r="K908" s="895"/>
      <c r="L908" s="895"/>
      <c r="M908" s="895"/>
      <c r="N908" s="895"/>
      <c r="O908" s="895"/>
      <c r="P908" s="895"/>
      <c r="Q908" s="895"/>
      <c r="R908" s="895"/>
      <c r="S908" s="895"/>
      <c r="T908" s="895"/>
      <c r="U908" s="895"/>
      <c r="V908" s="895"/>
      <c r="W908" s="895"/>
      <c r="X908" s="895"/>
      <c r="Y908" s="895"/>
      <c r="Z908" s="895"/>
      <c r="AA908" s="895"/>
      <c r="AB908" s="895"/>
      <c r="AC908" s="895"/>
      <c r="AD908" s="377"/>
      <c r="AE908" s="776"/>
      <c r="AF908" s="777"/>
      <c r="AG908" s="777"/>
      <c r="AH908" s="777"/>
      <c r="AI908" s="777"/>
      <c r="AJ908" s="778"/>
      <c r="AK908" s="899"/>
      <c r="AL908" s="900"/>
      <c r="AM908" s="901"/>
      <c r="AN908" s="141"/>
      <c r="AO908" s="170"/>
    </row>
    <row r="909" spans="2:41" ht="12" customHeight="1" thickBot="1" x14ac:dyDescent="0.3">
      <c r="B909" s="135"/>
      <c r="C909" s="135"/>
      <c r="D909" s="135"/>
      <c r="E909" s="135"/>
      <c r="F909" s="135"/>
      <c r="G909" s="135"/>
      <c r="H909" s="135"/>
      <c r="I909" s="135"/>
      <c r="J909" s="174"/>
      <c r="K909" s="174"/>
      <c r="L909" s="174"/>
      <c r="M909" s="174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5"/>
      <c r="AL909" s="135"/>
      <c r="AM909" s="135"/>
      <c r="AN909" s="141"/>
      <c r="AO909" s="171"/>
    </row>
    <row r="910" spans="2:41" ht="12" customHeight="1" thickBot="1" x14ac:dyDescent="0.3">
      <c r="B910" s="873" t="s">
        <v>27</v>
      </c>
      <c r="C910" s="874"/>
      <c r="D910" s="874"/>
      <c r="E910" s="875"/>
      <c r="F910" s="848" t="s">
        <v>26</v>
      </c>
      <c r="G910" s="850"/>
      <c r="H910" s="848" t="s">
        <v>44</v>
      </c>
      <c r="I910" s="849"/>
      <c r="J910" s="849"/>
      <c r="K910" s="849"/>
      <c r="L910" s="849"/>
      <c r="M910" s="849"/>
      <c r="N910" s="849"/>
      <c r="O910" s="849"/>
      <c r="P910" s="849"/>
      <c r="Q910" s="849"/>
      <c r="R910" s="849"/>
      <c r="S910" s="850"/>
      <c r="T910" s="848" t="s">
        <v>25</v>
      </c>
      <c r="U910" s="849"/>
      <c r="V910" s="849"/>
      <c r="W910" s="849"/>
      <c r="X910" s="849"/>
      <c r="Y910" s="849"/>
      <c r="Z910" s="849"/>
      <c r="AA910" s="849"/>
      <c r="AB910" s="849"/>
      <c r="AC910" s="849"/>
      <c r="AD910" s="849"/>
      <c r="AE910" s="850"/>
      <c r="AF910" s="879" t="s">
        <v>24</v>
      </c>
      <c r="AG910" s="880"/>
      <c r="AH910" s="881"/>
      <c r="AI910" s="879" t="s">
        <v>24</v>
      </c>
      <c r="AJ910" s="881"/>
      <c r="AK910" s="848" t="s">
        <v>23</v>
      </c>
      <c r="AL910" s="849"/>
      <c r="AM910" s="850"/>
      <c r="AN910" s="141"/>
      <c r="AO910" s="171"/>
    </row>
    <row r="911" spans="2:41" ht="12" customHeight="1" thickBot="1" x14ac:dyDescent="0.3">
      <c r="B911" s="1" t="s">
        <v>13</v>
      </c>
      <c r="C911" s="2" t="s">
        <v>22</v>
      </c>
      <c r="D911" s="3" t="s">
        <v>22</v>
      </c>
      <c r="E911" s="2" t="s">
        <v>21</v>
      </c>
      <c r="F911" s="907" t="s">
        <v>20</v>
      </c>
      <c r="G911" s="908"/>
      <c r="H911" s="876"/>
      <c r="I911" s="877"/>
      <c r="J911" s="877"/>
      <c r="K911" s="877"/>
      <c r="L911" s="877"/>
      <c r="M911" s="877"/>
      <c r="N911" s="877"/>
      <c r="O911" s="877"/>
      <c r="P911" s="877"/>
      <c r="Q911" s="877"/>
      <c r="R911" s="877"/>
      <c r="S911" s="878"/>
      <c r="T911" s="876"/>
      <c r="U911" s="877"/>
      <c r="V911" s="877"/>
      <c r="W911" s="877"/>
      <c r="X911" s="877"/>
      <c r="Y911" s="877"/>
      <c r="Z911" s="877"/>
      <c r="AA911" s="877"/>
      <c r="AB911" s="877"/>
      <c r="AC911" s="877"/>
      <c r="AD911" s="877"/>
      <c r="AE911" s="878"/>
      <c r="AF911" s="876" t="s">
        <v>19</v>
      </c>
      <c r="AG911" s="877"/>
      <c r="AH911" s="878"/>
      <c r="AI911" s="876" t="s">
        <v>18</v>
      </c>
      <c r="AJ911" s="878"/>
      <c r="AK911" s="876" t="s">
        <v>17</v>
      </c>
      <c r="AL911" s="877"/>
      <c r="AM911" s="878"/>
      <c r="AN911" s="141"/>
      <c r="AO911" s="171"/>
    </row>
    <row r="912" spans="2:41" ht="12" customHeight="1" thickBot="1" x14ac:dyDescent="0.3">
      <c r="B912" s="4">
        <v>2021</v>
      </c>
      <c r="C912" s="5" t="s">
        <v>16</v>
      </c>
      <c r="D912" s="5" t="s">
        <v>15</v>
      </c>
      <c r="E912" s="30" t="s">
        <v>14</v>
      </c>
      <c r="F912" s="6" t="s">
        <v>14</v>
      </c>
      <c r="G912" s="7" t="s">
        <v>13</v>
      </c>
      <c r="H912" s="868" t="s">
        <v>34</v>
      </c>
      <c r="I912" s="869"/>
      <c r="J912" s="870" t="s">
        <v>43</v>
      </c>
      <c r="K912" s="871"/>
      <c r="L912" s="870" t="s">
        <v>42</v>
      </c>
      <c r="M912" s="871"/>
      <c r="N912" s="872" t="s">
        <v>33</v>
      </c>
      <c r="O912" s="869"/>
      <c r="P912" s="872" t="s">
        <v>12</v>
      </c>
      <c r="Q912" s="869"/>
      <c r="R912" s="872" t="s">
        <v>11</v>
      </c>
      <c r="S912" s="905"/>
      <c r="T912" s="868" t="s">
        <v>35</v>
      </c>
      <c r="U912" s="906"/>
      <c r="V912" s="906"/>
      <c r="W912" s="905"/>
      <c r="X912" s="868" t="s">
        <v>10</v>
      </c>
      <c r="Y912" s="906"/>
      <c r="Z912" s="906"/>
      <c r="AA912" s="905"/>
      <c r="AB912" s="38" t="s">
        <v>38</v>
      </c>
      <c r="AC912" s="37" t="s">
        <v>36</v>
      </c>
      <c r="AD912" s="373" t="s">
        <v>41</v>
      </c>
      <c r="AE912" s="136" t="s">
        <v>9</v>
      </c>
      <c r="AF912" s="8" t="s">
        <v>37</v>
      </c>
      <c r="AG912" s="9" t="s">
        <v>8</v>
      </c>
      <c r="AH912" s="10" t="s">
        <v>7</v>
      </c>
      <c r="AI912" s="6" t="s">
        <v>8</v>
      </c>
      <c r="AJ912" s="7" t="s">
        <v>7</v>
      </c>
      <c r="AK912" s="6" t="s">
        <v>8</v>
      </c>
      <c r="AL912" s="11" t="s">
        <v>7</v>
      </c>
      <c r="AM912" s="7" t="s">
        <v>6</v>
      </c>
      <c r="AN912" s="141"/>
      <c r="AO912" s="171"/>
    </row>
    <row r="913" spans="2:41" ht="12" customHeight="1" thickBot="1" x14ac:dyDescent="0.3">
      <c r="B913" s="25"/>
      <c r="C913" s="137"/>
      <c r="D913" s="137"/>
      <c r="E913" s="43"/>
      <c r="F913" s="43"/>
      <c r="G913" s="25"/>
      <c r="H913" s="960"/>
      <c r="I913" s="961"/>
      <c r="J913" s="962"/>
      <c r="K913" s="963"/>
      <c r="L913" s="962"/>
      <c r="M913" s="963"/>
      <c r="N913" s="960"/>
      <c r="O913" s="961"/>
      <c r="P913" s="964"/>
      <c r="Q913" s="965"/>
      <c r="R913" s="964"/>
      <c r="S913" s="966"/>
      <c r="T913" s="957"/>
      <c r="U913" s="958"/>
      <c r="V913" s="958"/>
      <c r="W913" s="959"/>
      <c r="X913" s="986"/>
      <c r="Y913" s="958"/>
      <c r="Z913" s="958"/>
      <c r="AA913" s="987"/>
      <c r="AB913" s="34"/>
      <c r="AC913" s="138"/>
      <c r="AD913" s="166"/>
      <c r="AE913" s="41"/>
      <c r="AF913" s="26"/>
      <c r="AG913" s="160"/>
      <c r="AH913" s="161">
        <f>+AG913/1000</f>
        <v>0</v>
      </c>
      <c r="AI913" s="162"/>
      <c r="AJ913" s="163">
        <f>+AI913/1000</f>
        <v>0</v>
      </c>
      <c r="AK913" s="164">
        <f>+AI913-AG913</f>
        <v>0</v>
      </c>
      <c r="AL913" s="163">
        <f>+AK913/1000</f>
        <v>0</v>
      </c>
      <c r="AM913" s="165" t="e">
        <f>+AK913/AG913</f>
        <v>#DIV/0!</v>
      </c>
      <c r="AN913" s="141"/>
      <c r="AO913" s="172"/>
    </row>
    <row r="914" spans="2:41" ht="12" customHeight="1" x14ac:dyDescent="0.25">
      <c r="B914" s="25"/>
      <c r="C914" s="137"/>
      <c r="D914" s="137"/>
      <c r="E914" s="43"/>
      <c r="F914" s="43"/>
      <c r="G914" s="25"/>
      <c r="H914" s="967"/>
      <c r="I914" s="968"/>
      <c r="J914" s="969"/>
      <c r="K914" s="970"/>
      <c r="L914" s="969"/>
      <c r="M914" s="970"/>
      <c r="N914" s="967"/>
      <c r="O914" s="968"/>
      <c r="P914" s="971"/>
      <c r="Q914" s="972"/>
      <c r="R914" s="973"/>
      <c r="S914" s="974"/>
      <c r="T914" s="979"/>
      <c r="U914" s="980"/>
      <c r="V914" s="980"/>
      <c r="W914" s="981"/>
      <c r="X914" s="979"/>
      <c r="Y914" s="980"/>
      <c r="Z914" s="980"/>
      <c r="AA914" s="988"/>
      <c r="AB914" s="34"/>
      <c r="AC914" s="138"/>
      <c r="AD914" s="158"/>
      <c r="AE914" s="35"/>
      <c r="AF914" s="34"/>
      <c r="AG914" s="139"/>
      <c r="AH914" s="159">
        <f>+AG914/1000</f>
        <v>0</v>
      </c>
      <c r="AI914" s="152"/>
      <c r="AJ914" s="272">
        <f>+AI914/1000</f>
        <v>0</v>
      </c>
      <c r="AK914" s="273">
        <f>+AI914-AG914</f>
        <v>0</v>
      </c>
      <c r="AL914" s="274">
        <f>+AK914/1000</f>
        <v>0</v>
      </c>
      <c r="AM914" s="275" t="e">
        <f>+AK914/AG914</f>
        <v>#DIV/0!</v>
      </c>
      <c r="AN914" s="20"/>
    </row>
    <row r="915" spans="2:41" ht="12" customHeight="1" x14ac:dyDescent="0.25">
      <c r="B915" s="25"/>
      <c r="C915" s="137"/>
      <c r="D915" s="137"/>
      <c r="E915" s="43"/>
      <c r="F915" s="43"/>
      <c r="G915" s="25"/>
      <c r="H915" s="967"/>
      <c r="I915" s="968"/>
      <c r="J915" s="969"/>
      <c r="K915" s="970"/>
      <c r="L915" s="969"/>
      <c r="M915" s="970"/>
      <c r="N915" s="967"/>
      <c r="O915" s="968"/>
      <c r="P915" s="971"/>
      <c r="Q915" s="972"/>
      <c r="R915" s="973"/>
      <c r="S915" s="985"/>
      <c r="T915" s="982"/>
      <c r="U915" s="983"/>
      <c r="V915" s="983"/>
      <c r="W915" s="984"/>
      <c r="X915" s="982"/>
      <c r="Y915" s="983"/>
      <c r="Z915" s="983"/>
      <c r="AA915" s="984"/>
      <c r="AB915" s="34"/>
      <c r="AC915" s="138"/>
      <c r="AD915" s="372"/>
      <c r="AE915" s="46"/>
      <c r="AF915" s="34"/>
      <c r="AG915" s="139"/>
      <c r="AH915" s="140">
        <f>+AG915/1000</f>
        <v>0</v>
      </c>
      <c r="AI915" s="152"/>
      <c r="AJ915" s="142">
        <f>+AI915/1000</f>
        <v>0</v>
      </c>
      <c r="AK915" s="143">
        <f>+AI915-AG915</f>
        <v>0</v>
      </c>
      <c r="AL915" s="144">
        <f>+AK915/1000</f>
        <v>0</v>
      </c>
      <c r="AM915" s="145" t="e">
        <f>+AK915/AG915</f>
        <v>#DIV/0!</v>
      </c>
      <c r="AN915" s="21"/>
    </row>
    <row r="916" spans="2:41" ht="12" customHeight="1" x14ac:dyDescent="0.25">
      <c r="B916" s="25"/>
      <c r="C916" s="137"/>
      <c r="D916" s="137"/>
      <c r="E916" s="43"/>
      <c r="F916" s="43"/>
      <c r="G916" s="25"/>
      <c r="H916" s="967"/>
      <c r="I916" s="968"/>
      <c r="J916" s="969"/>
      <c r="K916" s="970"/>
      <c r="L916" s="969"/>
      <c r="M916" s="970"/>
      <c r="N916" s="967"/>
      <c r="O916" s="968"/>
      <c r="P916" s="971"/>
      <c r="Q916" s="972"/>
      <c r="R916" s="973"/>
      <c r="S916" s="974"/>
      <c r="T916" s="975"/>
      <c r="U916" s="976"/>
      <c r="V916" s="976"/>
      <c r="W916" s="977"/>
      <c r="X916" s="975"/>
      <c r="Y916" s="976"/>
      <c r="Z916" s="976"/>
      <c r="AA916" s="978"/>
      <c r="AB916" s="34"/>
      <c r="AC916" s="138"/>
      <c r="AD916" s="372"/>
      <c r="AE916" s="46"/>
      <c r="AF916" s="34"/>
      <c r="AG916" s="139"/>
      <c r="AH916" s="140">
        <f>+AG916/1000</f>
        <v>0</v>
      </c>
      <c r="AI916" s="152"/>
      <c r="AJ916" s="142">
        <f>+AI916/1000</f>
        <v>0</v>
      </c>
      <c r="AK916" s="143">
        <f>+AI916-AG916</f>
        <v>0</v>
      </c>
      <c r="AL916" s="144">
        <f>+AK916/1000</f>
        <v>0</v>
      </c>
      <c r="AM916" s="145" t="e">
        <f>+AK916/AG916</f>
        <v>#DIV/0!</v>
      </c>
      <c r="AN916" s="21"/>
    </row>
    <row r="917" spans="2:41" ht="12" customHeight="1" x14ac:dyDescent="0.25">
      <c r="B917" s="25"/>
      <c r="C917" s="137"/>
      <c r="D917" s="137"/>
      <c r="E917" s="43"/>
      <c r="F917" s="43"/>
      <c r="G917" s="25"/>
      <c r="H917" s="967"/>
      <c r="I917" s="968"/>
      <c r="J917" s="969"/>
      <c r="K917" s="970"/>
      <c r="L917" s="969"/>
      <c r="M917" s="970"/>
      <c r="N917" s="967"/>
      <c r="O917" s="968"/>
      <c r="P917" s="989"/>
      <c r="Q917" s="990"/>
      <c r="R917" s="973"/>
      <c r="S917" s="974"/>
      <c r="T917" s="991"/>
      <c r="U917" s="992"/>
      <c r="V917" s="992"/>
      <c r="W917" s="974"/>
      <c r="X917" s="991"/>
      <c r="Y917" s="992"/>
      <c r="Z917" s="992"/>
      <c r="AA917" s="985"/>
      <c r="AB917" s="34"/>
      <c r="AC917" s="138"/>
      <c r="AD917" s="372"/>
      <c r="AE917" s="46"/>
      <c r="AF917" s="34"/>
      <c r="AG917" s="139"/>
      <c r="AH917" s="140">
        <f>+AG917/1000</f>
        <v>0</v>
      </c>
      <c r="AI917" s="152"/>
      <c r="AJ917" s="142">
        <f>+AI917/1000</f>
        <v>0</v>
      </c>
      <c r="AK917" s="143">
        <f>+AI917-AG917</f>
        <v>0</v>
      </c>
      <c r="AL917" s="144">
        <f>+AK917/1000</f>
        <v>0</v>
      </c>
      <c r="AM917" s="145" t="e">
        <f>+AK917/AG917</f>
        <v>#DIV/0!</v>
      </c>
    </row>
    <row r="918" spans="2:41" ht="12" customHeight="1" thickBot="1" x14ac:dyDescent="0.3">
      <c r="B918" s="24"/>
      <c r="C918" s="146"/>
      <c r="D918" s="146"/>
      <c r="E918" s="27"/>
      <c r="F918" s="36"/>
      <c r="G918" s="31"/>
      <c r="H918" s="909"/>
      <c r="I918" s="910"/>
      <c r="J918" s="911"/>
      <c r="K918" s="912"/>
      <c r="L918" s="911"/>
      <c r="M918" s="912"/>
      <c r="N918" s="913"/>
      <c r="O918" s="910"/>
      <c r="P918" s="913"/>
      <c r="Q918" s="910"/>
      <c r="R918" s="914"/>
      <c r="S918" s="915"/>
      <c r="T918" s="916"/>
      <c r="U918" s="917"/>
      <c r="V918" s="917"/>
      <c r="W918" s="915"/>
      <c r="X918" s="29"/>
      <c r="Y918" s="147"/>
      <c r="Z918" s="147"/>
      <c r="AA918" s="28"/>
      <c r="AB918" s="36"/>
      <c r="AC918" s="148"/>
      <c r="AD918" s="147"/>
      <c r="AE918" s="28"/>
      <c r="AF918" s="29"/>
      <c r="AG918" s="149"/>
      <c r="AH918" s="153"/>
      <c r="AI918" s="150"/>
      <c r="AJ918" s="154"/>
      <c r="AK918" s="155"/>
      <c r="AL918" s="156"/>
      <c r="AM918" s="157"/>
    </row>
    <row r="919" spans="2:41" ht="12" customHeight="1" x14ac:dyDescent="0.25">
      <c r="B919" s="151"/>
      <c r="C919" s="151"/>
      <c r="D919" s="151"/>
      <c r="E919" s="151"/>
      <c r="F919" s="151"/>
      <c r="G919" s="151"/>
      <c r="H919" s="151"/>
      <c r="I919" s="151"/>
      <c r="J919" s="174"/>
      <c r="K919" s="174"/>
      <c r="L919" s="174"/>
      <c r="M919" s="174"/>
      <c r="N919" s="151"/>
      <c r="O919" s="151"/>
      <c r="P919" s="135"/>
      <c r="Q919" s="135"/>
      <c r="R919" s="918" t="s">
        <v>5</v>
      </c>
      <c r="S919" s="919"/>
      <c r="T919" s="919"/>
      <c r="U919" s="919"/>
      <c r="V919" s="919"/>
      <c r="W919" s="919"/>
      <c r="X919" s="919"/>
      <c r="Y919" s="919"/>
      <c r="Z919" s="919"/>
      <c r="AA919" s="919"/>
      <c r="AB919" s="919"/>
      <c r="AC919" s="919"/>
      <c r="AD919" s="919"/>
      <c r="AE919" s="919"/>
      <c r="AF919" s="374"/>
      <c r="AG919" s="932" t="s">
        <v>4</v>
      </c>
      <c r="AH919" s="933"/>
      <c r="AI919" s="932" t="s">
        <v>3</v>
      </c>
      <c r="AJ919" s="933"/>
      <c r="AK919" s="932" t="s">
        <v>2</v>
      </c>
      <c r="AL919" s="934"/>
      <c r="AM919" s="935"/>
    </row>
    <row r="920" spans="2:41" x14ac:dyDescent="0.25">
      <c r="B920" s="151"/>
      <c r="C920" s="151"/>
      <c r="D920" s="151"/>
      <c r="E920" s="151"/>
      <c r="F920" s="151"/>
      <c r="G920" s="151"/>
      <c r="H920" s="151"/>
      <c r="I920" s="151"/>
      <c r="J920" s="174"/>
      <c r="K920" s="174"/>
      <c r="L920" s="174"/>
      <c r="M920" s="174"/>
      <c r="N920" s="151"/>
      <c r="O920" s="151"/>
      <c r="P920" s="135"/>
      <c r="Q920" s="135"/>
      <c r="R920" s="930"/>
      <c r="S920" s="931"/>
      <c r="T920" s="931"/>
      <c r="U920" s="931"/>
      <c r="V920" s="931"/>
      <c r="W920" s="931"/>
      <c r="X920" s="931"/>
      <c r="Y920" s="931"/>
      <c r="Z920" s="931"/>
      <c r="AA920" s="931"/>
      <c r="AB920" s="931"/>
      <c r="AC920" s="931"/>
      <c r="AD920" s="931"/>
      <c r="AE920" s="931"/>
      <c r="AF920" s="374"/>
      <c r="AG920" s="936" t="s">
        <v>1</v>
      </c>
      <c r="AH920" s="938">
        <f>+SUM(AH913:AH918)</f>
        <v>0</v>
      </c>
      <c r="AI920" s="936" t="s">
        <v>1</v>
      </c>
      <c r="AJ920" s="938">
        <f>+SUM(AJ913:AJ918)</f>
        <v>0</v>
      </c>
      <c r="AK920" s="936" t="s">
        <v>1</v>
      </c>
      <c r="AL920" s="940">
        <f>+AJ920-AH920</f>
        <v>0</v>
      </c>
      <c r="AM920" s="851" t="e">
        <f>+AL920/AH920</f>
        <v>#DIV/0!</v>
      </c>
    </row>
    <row r="921" spans="2:41" ht="17.25" thickBot="1" x14ac:dyDescent="0.3">
      <c r="B921" s="151"/>
      <c r="C921" s="151"/>
      <c r="D921" s="151"/>
      <c r="E921" s="151"/>
      <c r="F921" s="151"/>
      <c r="G921" s="151"/>
      <c r="H921" s="151"/>
      <c r="I921" s="151"/>
      <c r="J921" s="174"/>
      <c r="K921" s="174"/>
      <c r="L921" s="174"/>
      <c r="M921" s="174"/>
      <c r="N921" s="151"/>
      <c r="O921" s="151"/>
      <c r="P921" s="135"/>
      <c r="Q921" s="135"/>
      <c r="R921" s="921"/>
      <c r="S921" s="922"/>
      <c r="T921" s="922"/>
      <c r="U921" s="922"/>
      <c r="V921" s="922"/>
      <c r="W921" s="922"/>
      <c r="X921" s="922"/>
      <c r="Y921" s="922"/>
      <c r="Z921" s="922"/>
      <c r="AA921" s="922"/>
      <c r="AB921" s="922"/>
      <c r="AC921" s="922"/>
      <c r="AD921" s="922"/>
      <c r="AE921" s="922"/>
      <c r="AF921" s="375"/>
      <c r="AG921" s="937"/>
      <c r="AH921" s="939"/>
      <c r="AI921" s="937"/>
      <c r="AJ921" s="939"/>
      <c r="AK921" s="937"/>
      <c r="AL921" s="941"/>
      <c r="AM921" s="852"/>
    </row>
    <row r="922" spans="2:41" ht="17.25" thickBot="1" x14ac:dyDescent="0.3"/>
    <row r="923" spans="2:41" x14ac:dyDescent="0.25">
      <c r="R923" s="918" t="s">
        <v>0</v>
      </c>
      <c r="S923" s="919"/>
      <c r="T923" s="919"/>
      <c r="U923" s="919"/>
      <c r="V923" s="919"/>
      <c r="W923" s="919"/>
      <c r="X923" s="919"/>
      <c r="Y923" s="919"/>
      <c r="Z923" s="919"/>
      <c r="AA923" s="919"/>
      <c r="AB923" s="919"/>
      <c r="AC923" s="919"/>
      <c r="AD923" s="919"/>
      <c r="AE923" s="920"/>
      <c r="AF923" s="18"/>
      <c r="AG923" s="924">
        <f>+AH920+AG903</f>
        <v>678.11800000000005</v>
      </c>
      <c r="AH923" s="925"/>
      <c r="AI923" s="924">
        <f>+AJ920+AI903</f>
        <v>676.8299999999997</v>
      </c>
      <c r="AJ923" s="925"/>
      <c r="AK923" s="928">
        <f>+AI923-AG923</f>
        <v>-1.288000000000352</v>
      </c>
      <c r="AL923" s="925"/>
      <c r="AM923" s="945">
        <f>+AK923/AG923</f>
        <v>-1.8993744451560818E-3</v>
      </c>
    </row>
    <row r="924" spans="2:41" ht="17.25" thickBot="1" x14ac:dyDescent="0.3">
      <c r="R924" s="921"/>
      <c r="S924" s="922"/>
      <c r="T924" s="922"/>
      <c r="U924" s="922"/>
      <c r="V924" s="922"/>
      <c r="W924" s="922"/>
      <c r="X924" s="922"/>
      <c r="Y924" s="922"/>
      <c r="Z924" s="922"/>
      <c r="AA924" s="922"/>
      <c r="AB924" s="922"/>
      <c r="AC924" s="922"/>
      <c r="AD924" s="922"/>
      <c r="AE924" s="923"/>
      <c r="AF924" s="19"/>
      <c r="AG924" s="926"/>
      <c r="AH924" s="927"/>
      <c r="AI924" s="926"/>
      <c r="AJ924" s="927"/>
      <c r="AK924" s="929"/>
      <c r="AL924" s="927"/>
      <c r="AM924" s="946"/>
    </row>
    <row r="925" spans="2:41" ht="17.25" thickBot="1" x14ac:dyDescent="0.3"/>
    <row r="926" spans="2:41" ht="12" customHeight="1" x14ac:dyDescent="0.25">
      <c r="B926" s="882" t="s">
        <v>31</v>
      </c>
      <c r="C926" s="883"/>
      <c r="D926" s="883"/>
      <c r="E926" s="883"/>
      <c r="F926" s="883"/>
      <c r="G926" s="884"/>
      <c r="H926" s="888" t="s">
        <v>30</v>
      </c>
      <c r="I926" s="765"/>
      <c r="J926" s="765"/>
      <c r="K926" s="765"/>
      <c r="L926" s="765"/>
      <c r="M926" s="765"/>
      <c r="N926" s="765"/>
      <c r="O926" s="765"/>
      <c r="P926" s="765"/>
      <c r="Q926" s="765"/>
      <c r="R926" s="765"/>
      <c r="S926" s="765"/>
      <c r="T926" s="765"/>
      <c r="U926" s="765"/>
      <c r="V926" s="765"/>
      <c r="W926" s="765"/>
      <c r="X926" s="765"/>
      <c r="Y926" s="765"/>
      <c r="Z926" s="765"/>
      <c r="AA926" s="765"/>
      <c r="AB926" s="765"/>
      <c r="AC926" s="765"/>
      <c r="AD926" s="371"/>
      <c r="AE926" s="764" t="s">
        <v>29</v>
      </c>
      <c r="AF926" s="765"/>
      <c r="AG926" s="765"/>
      <c r="AH926" s="765"/>
      <c r="AI926" s="765"/>
      <c r="AJ926" s="766"/>
      <c r="AK926" s="889" t="s">
        <v>39</v>
      </c>
      <c r="AL926" s="890"/>
      <c r="AM926" s="891"/>
      <c r="AN926" s="22"/>
      <c r="AO926" s="168" t="s">
        <v>46</v>
      </c>
    </row>
    <row r="927" spans="2:41" ht="12" customHeight="1" thickBot="1" x14ac:dyDescent="0.3">
      <c r="B927" s="885"/>
      <c r="C927" s="886"/>
      <c r="D927" s="886"/>
      <c r="E927" s="886"/>
      <c r="F927" s="886"/>
      <c r="G927" s="887"/>
      <c r="H927" s="892" t="s">
        <v>736</v>
      </c>
      <c r="I927" s="893"/>
      <c r="J927" s="893"/>
      <c r="K927" s="893"/>
      <c r="L927" s="893"/>
      <c r="M927" s="893"/>
      <c r="N927" s="893"/>
      <c r="O927" s="893"/>
      <c r="P927" s="893"/>
      <c r="Q927" s="893"/>
      <c r="R927" s="893"/>
      <c r="S927" s="893"/>
      <c r="T927" s="893"/>
      <c r="U927" s="893"/>
      <c r="V927" s="893"/>
      <c r="W927" s="893"/>
      <c r="X927" s="893"/>
      <c r="Y927" s="893"/>
      <c r="Z927" s="893"/>
      <c r="AA927" s="893"/>
      <c r="AB927" s="893"/>
      <c r="AC927" s="893"/>
      <c r="AD927" s="376"/>
      <c r="AE927" s="773"/>
      <c r="AF927" s="774"/>
      <c r="AG927" s="774"/>
      <c r="AH927" s="774"/>
      <c r="AI927" s="774"/>
      <c r="AJ927" s="775"/>
      <c r="AK927" s="896" t="s">
        <v>40</v>
      </c>
      <c r="AL927" s="897"/>
      <c r="AM927" s="898"/>
      <c r="AN927" s="23"/>
      <c r="AO927" s="169" t="s">
        <v>47</v>
      </c>
    </row>
    <row r="928" spans="2:41" ht="12" customHeight="1" thickBot="1" x14ac:dyDescent="0.3">
      <c r="B928" s="902" t="s">
        <v>28</v>
      </c>
      <c r="C928" s="903"/>
      <c r="D928" s="903"/>
      <c r="E928" s="903"/>
      <c r="F928" s="903"/>
      <c r="G928" s="904"/>
      <c r="H928" s="894"/>
      <c r="I928" s="895"/>
      <c r="J928" s="895"/>
      <c r="K928" s="895"/>
      <c r="L928" s="895"/>
      <c r="M928" s="895"/>
      <c r="N928" s="895"/>
      <c r="O928" s="895"/>
      <c r="P928" s="895"/>
      <c r="Q928" s="895"/>
      <c r="R928" s="895"/>
      <c r="S928" s="895"/>
      <c r="T928" s="895"/>
      <c r="U928" s="895"/>
      <c r="V928" s="895"/>
      <c r="W928" s="895"/>
      <c r="X928" s="895"/>
      <c r="Y928" s="895"/>
      <c r="Z928" s="895"/>
      <c r="AA928" s="895"/>
      <c r="AB928" s="895"/>
      <c r="AC928" s="895"/>
      <c r="AD928" s="377"/>
      <c r="AE928" s="776"/>
      <c r="AF928" s="777"/>
      <c r="AG928" s="777"/>
      <c r="AH928" s="777"/>
      <c r="AI928" s="777"/>
      <c r="AJ928" s="778"/>
      <c r="AK928" s="899"/>
      <c r="AL928" s="900"/>
      <c r="AM928" s="901"/>
      <c r="AN928" s="141"/>
      <c r="AO928" s="170"/>
    </row>
    <row r="929" spans="2:41" ht="12" customHeight="1" thickBot="1" x14ac:dyDescent="0.3">
      <c r="B929" s="135"/>
      <c r="C929" s="135"/>
      <c r="D929" s="135"/>
      <c r="E929" s="135"/>
      <c r="F929" s="135"/>
      <c r="G929" s="135"/>
      <c r="H929" s="135"/>
      <c r="I929" s="135"/>
      <c r="J929" s="174"/>
      <c r="K929" s="174"/>
      <c r="L929" s="174"/>
      <c r="M929" s="174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5"/>
      <c r="AL929" s="135"/>
      <c r="AM929" s="135"/>
      <c r="AN929" s="141"/>
      <c r="AO929" s="171"/>
    </row>
    <row r="930" spans="2:41" ht="12" customHeight="1" thickBot="1" x14ac:dyDescent="0.3">
      <c r="B930" s="873" t="s">
        <v>27</v>
      </c>
      <c r="C930" s="874"/>
      <c r="D930" s="874"/>
      <c r="E930" s="875"/>
      <c r="F930" s="848" t="s">
        <v>26</v>
      </c>
      <c r="G930" s="850"/>
      <c r="H930" s="848" t="s">
        <v>44</v>
      </c>
      <c r="I930" s="849"/>
      <c r="J930" s="849"/>
      <c r="K930" s="849"/>
      <c r="L930" s="849"/>
      <c r="M930" s="849"/>
      <c r="N930" s="849"/>
      <c r="O930" s="849"/>
      <c r="P930" s="849"/>
      <c r="Q930" s="849"/>
      <c r="R930" s="849"/>
      <c r="S930" s="850"/>
      <c r="T930" s="848" t="s">
        <v>25</v>
      </c>
      <c r="U930" s="849"/>
      <c r="V930" s="849"/>
      <c r="W930" s="849"/>
      <c r="X930" s="849"/>
      <c r="Y930" s="849"/>
      <c r="Z930" s="849"/>
      <c r="AA930" s="849"/>
      <c r="AB930" s="849"/>
      <c r="AC930" s="849"/>
      <c r="AD930" s="849"/>
      <c r="AE930" s="850"/>
      <c r="AF930" s="879" t="s">
        <v>24</v>
      </c>
      <c r="AG930" s="880"/>
      <c r="AH930" s="881"/>
      <c r="AI930" s="879" t="s">
        <v>24</v>
      </c>
      <c r="AJ930" s="881"/>
      <c r="AK930" s="848" t="s">
        <v>23</v>
      </c>
      <c r="AL930" s="849"/>
      <c r="AM930" s="850"/>
      <c r="AN930" s="141"/>
      <c r="AO930" s="171"/>
    </row>
    <row r="931" spans="2:41" ht="12" customHeight="1" thickBot="1" x14ac:dyDescent="0.3">
      <c r="B931" s="1" t="s">
        <v>13</v>
      </c>
      <c r="C931" s="2" t="s">
        <v>22</v>
      </c>
      <c r="D931" s="3" t="s">
        <v>22</v>
      </c>
      <c r="E931" s="2" t="s">
        <v>21</v>
      </c>
      <c r="F931" s="907" t="s">
        <v>20</v>
      </c>
      <c r="G931" s="908"/>
      <c r="H931" s="876"/>
      <c r="I931" s="877"/>
      <c r="J931" s="877"/>
      <c r="K931" s="877"/>
      <c r="L931" s="877"/>
      <c r="M931" s="877"/>
      <c r="N931" s="877"/>
      <c r="O931" s="877"/>
      <c r="P931" s="877"/>
      <c r="Q931" s="877"/>
      <c r="R931" s="877"/>
      <c r="S931" s="878"/>
      <c r="T931" s="876"/>
      <c r="U931" s="877"/>
      <c r="V931" s="877"/>
      <c r="W931" s="877"/>
      <c r="X931" s="877"/>
      <c r="Y931" s="877"/>
      <c r="Z931" s="877"/>
      <c r="AA931" s="877"/>
      <c r="AB931" s="877"/>
      <c r="AC931" s="877"/>
      <c r="AD931" s="877"/>
      <c r="AE931" s="878"/>
      <c r="AF931" s="876" t="s">
        <v>19</v>
      </c>
      <c r="AG931" s="877"/>
      <c r="AH931" s="878"/>
      <c r="AI931" s="876" t="s">
        <v>18</v>
      </c>
      <c r="AJ931" s="878"/>
      <c r="AK931" s="876" t="s">
        <v>17</v>
      </c>
      <c r="AL931" s="877"/>
      <c r="AM931" s="878"/>
      <c r="AN931" s="141"/>
      <c r="AO931" s="171"/>
    </row>
    <row r="932" spans="2:41" ht="12" customHeight="1" thickBot="1" x14ac:dyDescent="0.3">
      <c r="B932" s="4">
        <v>2021</v>
      </c>
      <c r="C932" s="5" t="s">
        <v>16</v>
      </c>
      <c r="D932" s="5" t="s">
        <v>15</v>
      </c>
      <c r="E932" s="30" t="s">
        <v>14</v>
      </c>
      <c r="F932" s="6" t="s">
        <v>14</v>
      </c>
      <c r="G932" s="7" t="s">
        <v>13</v>
      </c>
      <c r="H932" s="868" t="s">
        <v>34</v>
      </c>
      <c r="I932" s="869"/>
      <c r="J932" s="870" t="s">
        <v>43</v>
      </c>
      <c r="K932" s="871"/>
      <c r="L932" s="870" t="s">
        <v>42</v>
      </c>
      <c r="M932" s="871"/>
      <c r="N932" s="872" t="s">
        <v>33</v>
      </c>
      <c r="O932" s="869"/>
      <c r="P932" s="872" t="s">
        <v>12</v>
      </c>
      <c r="Q932" s="869"/>
      <c r="R932" s="872" t="s">
        <v>11</v>
      </c>
      <c r="S932" s="905"/>
      <c r="T932" s="868" t="s">
        <v>35</v>
      </c>
      <c r="U932" s="906"/>
      <c r="V932" s="906"/>
      <c r="W932" s="905"/>
      <c r="X932" s="868" t="s">
        <v>10</v>
      </c>
      <c r="Y932" s="906"/>
      <c r="Z932" s="906"/>
      <c r="AA932" s="905"/>
      <c r="AB932" s="38" t="s">
        <v>38</v>
      </c>
      <c r="AC932" s="37" t="s">
        <v>36</v>
      </c>
      <c r="AD932" s="373" t="s">
        <v>41</v>
      </c>
      <c r="AE932" s="136" t="s">
        <v>9</v>
      </c>
      <c r="AF932" s="8" t="s">
        <v>37</v>
      </c>
      <c r="AG932" s="9" t="s">
        <v>8</v>
      </c>
      <c r="AH932" s="10" t="s">
        <v>7</v>
      </c>
      <c r="AI932" s="6" t="s">
        <v>8</v>
      </c>
      <c r="AJ932" s="7" t="s">
        <v>7</v>
      </c>
      <c r="AK932" s="6" t="s">
        <v>8</v>
      </c>
      <c r="AL932" s="11" t="s">
        <v>7</v>
      </c>
      <c r="AM932" s="7" t="s">
        <v>6</v>
      </c>
      <c r="AN932" s="141"/>
      <c r="AO932" s="171"/>
    </row>
    <row r="933" spans="2:41" ht="12" customHeight="1" thickBot="1" x14ac:dyDescent="0.3">
      <c r="B933" s="25"/>
      <c r="C933" s="137"/>
      <c r="D933" s="137"/>
      <c r="E933" s="43"/>
      <c r="F933" s="43"/>
      <c r="G933" s="25"/>
      <c r="H933" s="960"/>
      <c r="I933" s="961"/>
      <c r="J933" s="962"/>
      <c r="K933" s="963"/>
      <c r="L933" s="962"/>
      <c r="M933" s="963"/>
      <c r="N933" s="960"/>
      <c r="O933" s="961"/>
      <c r="P933" s="964"/>
      <c r="Q933" s="965"/>
      <c r="R933" s="964"/>
      <c r="S933" s="966"/>
      <c r="T933" s="957"/>
      <c r="U933" s="958"/>
      <c r="V933" s="958"/>
      <c r="W933" s="959"/>
      <c r="X933" s="986"/>
      <c r="Y933" s="958"/>
      <c r="Z933" s="958"/>
      <c r="AA933" s="987"/>
      <c r="AB933" s="34"/>
      <c r="AC933" s="138"/>
      <c r="AD933" s="166"/>
      <c r="AE933" s="41"/>
      <c r="AF933" s="26"/>
      <c r="AG933" s="160"/>
      <c r="AH933" s="161">
        <f>+AG933/1000</f>
        <v>0</v>
      </c>
      <c r="AI933" s="162"/>
      <c r="AJ933" s="163">
        <f>+AI933/1000</f>
        <v>0</v>
      </c>
      <c r="AK933" s="164">
        <f>+AI933-AG933</f>
        <v>0</v>
      </c>
      <c r="AL933" s="163">
        <f>+AK933/1000</f>
        <v>0</v>
      </c>
      <c r="AM933" s="165" t="e">
        <f>+AK933/AG933</f>
        <v>#DIV/0!</v>
      </c>
      <c r="AN933" s="141"/>
      <c r="AO933" s="172"/>
    </row>
    <row r="934" spans="2:41" ht="12" customHeight="1" x14ac:dyDescent="0.25">
      <c r="B934" s="25"/>
      <c r="C934" s="137"/>
      <c r="D934" s="137"/>
      <c r="E934" s="43"/>
      <c r="F934" s="43"/>
      <c r="G934" s="25"/>
      <c r="H934" s="967"/>
      <c r="I934" s="968"/>
      <c r="J934" s="969"/>
      <c r="K934" s="970"/>
      <c r="L934" s="969"/>
      <c r="M934" s="970"/>
      <c r="N934" s="967"/>
      <c r="O934" s="968"/>
      <c r="P934" s="971"/>
      <c r="Q934" s="972"/>
      <c r="R934" s="973"/>
      <c r="S934" s="974"/>
      <c r="T934" s="979"/>
      <c r="U934" s="980"/>
      <c r="V934" s="980"/>
      <c r="W934" s="981"/>
      <c r="X934" s="979"/>
      <c r="Y934" s="980"/>
      <c r="Z934" s="980"/>
      <c r="AA934" s="988"/>
      <c r="AB934" s="34"/>
      <c r="AC934" s="138"/>
      <c r="AD934" s="158"/>
      <c r="AE934" s="35"/>
      <c r="AF934" s="34"/>
      <c r="AG934" s="139"/>
      <c r="AH934" s="159">
        <f>+AG934/1000</f>
        <v>0</v>
      </c>
      <c r="AI934" s="152"/>
      <c r="AJ934" s="272">
        <f>+AI934/1000</f>
        <v>0</v>
      </c>
      <c r="AK934" s="273">
        <f>+AI934-AG934</f>
        <v>0</v>
      </c>
      <c r="AL934" s="274">
        <f>+AK934/1000</f>
        <v>0</v>
      </c>
      <c r="AM934" s="275" t="e">
        <f>+AK934/AG934</f>
        <v>#DIV/0!</v>
      </c>
      <c r="AN934" s="20"/>
    </row>
    <row r="935" spans="2:41" ht="12" customHeight="1" x14ac:dyDescent="0.25">
      <c r="B935" s="25"/>
      <c r="C935" s="137"/>
      <c r="D935" s="137"/>
      <c r="E935" s="43"/>
      <c r="F935" s="43"/>
      <c r="G935" s="25"/>
      <c r="H935" s="967"/>
      <c r="I935" s="968"/>
      <c r="J935" s="969"/>
      <c r="K935" s="970"/>
      <c r="L935" s="969"/>
      <c r="M935" s="970"/>
      <c r="N935" s="967"/>
      <c r="O935" s="968"/>
      <c r="P935" s="971"/>
      <c r="Q935" s="972"/>
      <c r="R935" s="973"/>
      <c r="S935" s="985"/>
      <c r="T935" s="982"/>
      <c r="U935" s="983"/>
      <c r="V935" s="983"/>
      <c r="W935" s="984"/>
      <c r="X935" s="982"/>
      <c r="Y935" s="983"/>
      <c r="Z935" s="983"/>
      <c r="AA935" s="984"/>
      <c r="AB935" s="34"/>
      <c r="AC935" s="138"/>
      <c r="AD935" s="372"/>
      <c r="AE935" s="46"/>
      <c r="AF935" s="34"/>
      <c r="AG935" s="139"/>
      <c r="AH935" s="140">
        <f>+AG935/1000</f>
        <v>0</v>
      </c>
      <c r="AI935" s="152"/>
      <c r="AJ935" s="142">
        <f>+AI935/1000</f>
        <v>0</v>
      </c>
      <c r="AK935" s="143">
        <f>+AI935-AG935</f>
        <v>0</v>
      </c>
      <c r="AL935" s="144">
        <f>+AK935/1000</f>
        <v>0</v>
      </c>
      <c r="AM935" s="145" t="e">
        <f>+AK935/AG935</f>
        <v>#DIV/0!</v>
      </c>
      <c r="AN935" s="21"/>
    </row>
    <row r="936" spans="2:41" ht="12" customHeight="1" x14ac:dyDescent="0.25">
      <c r="B936" s="25"/>
      <c r="C936" s="137"/>
      <c r="D936" s="137"/>
      <c r="E936" s="43"/>
      <c r="F936" s="43"/>
      <c r="G936" s="25"/>
      <c r="H936" s="967"/>
      <c r="I936" s="968"/>
      <c r="J936" s="969"/>
      <c r="K936" s="970"/>
      <c r="L936" s="969"/>
      <c r="M936" s="970"/>
      <c r="N936" s="967"/>
      <c r="O936" s="968"/>
      <c r="P936" s="971"/>
      <c r="Q936" s="972"/>
      <c r="R936" s="973"/>
      <c r="S936" s="974"/>
      <c r="T936" s="975"/>
      <c r="U936" s="976"/>
      <c r="V936" s="976"/>
      <c r="W936" s="977"/>
      <c r="X936" s="975"/>
      <c r="Y936" s="976"/>
      <c r="Z936" s="976"/>
      <c r="AA936" s="978"/>
      <c r="AB936" s="34"/>
      <c r="AC936" s="138"/>
      <c r="AD936" s="372"/>
      <c r="AE936" s="46"/>
      <c r="AF936" s="34"/>
      <c r="AG936" s="139"/>
      <c r="AH936" s="140">
        <f>+AG936/1000</f>
        <v>0</v>
      </c>
      <c r="AI936" s="152"/>
      <c r="AJ936" s="142">
        <f>+AI936/1000</f>
        <v>0</v>
      </c>
      <c r="AK936" s="143">
        <f>+AI936-AG936</f>
        <v>0</v>
      </c>
      <c r="AL936" s="144">
        <f>+AK936/1000</f>
        <v>0</v>
      </c>
      <c r="AM936" s="145" t="e">
        <f>+AK936/AG936</f>
        <v>#DIV/0!</v>
      </c>
      <c r="AN936" s="21"/>
    </row>
    <row r="937" spans="2:41" ht="12" customHeight="1" x14ac:dyDescent="0.25">
      <c r="B937" s="25"/>
      <c r="C937" s="137"/>
      <c r="D937" s="137"/>
      <c r="E937" s="43"/>
      <c r="F937" s="43"/>
      <c r="G937" s="25"/>
      <c r="H937" s="967"/>
      <c r="I937" s="968"/>
      <c r="J937" s="969"/>
      <c r="K937" s="970"/>
      <c r="L937" s="969"/>
      <c r="M937" s="970"/>
      <c r="N937" s="967"/>
      <c r="O937" s="968"/>
      <c r="P937" s="989"/>
      <c r="Q937" s="990"/>
      <c r="R937" s="973"/>
      <c r="S937" s="974"/>
      <c r="T937" s="991"/>
      <c r="U937" s="992"/>
      <c r="V937" s="992"/>
      <c r="W937" s="974"/>
      <c r="X937" s="991"/>
      <c r="Y937" s="992"/>
      <c r="Z937" s="992"/>
      <c r="AA937" s="985"/>
      <c r="AB937" s="34"/>
      <c r="AC937" s="138"/>
      <c r="AD937" s="372"/>
      <c r="AE937" s="46"/>
      <c r="AF937" s="34"/>
      <c r="AG937" s="139"/>
      <c r="AH937" s="140">
        <f>+AG937/1000</f>
        <v>0</v>
      </c>
      <c r="AI937" s="152"/>
      <c r="AJ937" s="142">
        <f>+AI937/1000</f>
        <v>0</v>
      </c>
      <c r="AK937" s="143">
        <f>+AI937-AG937</f>
        <v>0</v>
      </c>
      <c r="AL937" s="144">
        <f>+AK937/1000</f>
        <v>0</v>
      </c>
      <c r="AM937" s="145" t="e">
        <f>+AK937/AG937</f>
        <v>#DIV/0!</v>
      </c>
    </row>
    <row r="938" spans="2:41" ht="12" customHeight="1" thickBot="1" x14ac:dyDescent="0.3">
      <c r="B938" s="24"/>
      <c r="C938" s="146"/>
      <c r="D938" s="146"/>
      <c r="E938" s="27"/>
      <c r="F938" s="36"/>
      <c r="G938" s="31"/>
      <c r="H938" s="909"/>
      <c r="I938" s="910"/>
      <c r="J938" s="911"/>
      <c r="K938" s="912"/>
      <c r="L938" s="911"/>
      <c r="M938" s="912"/>
      <c r="N938" s="913"/>
      <c r="O938" s="910"/>
      <c r="P938" s="913"/>
      <c r="Q938" s="910"/>
      <c r="R938" s="914"/>
      <c r="S938" s="915"/>
      <c r="T938" s="916"/>
      <c r="U938" s="917"/>
      <c r="V938" s="917"/>
      <c r="W938" s="915"/>
      <c r="X938" s="29"/>
      <c r="Y938" s="147"/>
      <c r="Z938" s="147"/>
      <c r="AA938" s="28"/>
      <c r="AB938" s="36"/>
      <c r="AC938" s="148"/>
      <c r="AD938" s="147"/>
      <c r="AE938" s="28"/>
      <c r="AF938" s="29"/>
      <c r="AG938" s="149"/>
      <c r="AH938" s="153"/>
      <c r="AI938" s="150"/>
      <c r="AJ938" s="154"/>
      <c r="AK938" s="155"/>
      <c r="AL938" s="156"/>
      <c r="AM938" s="157"/>
    </row>
    <row r="939" spans="2:41" ht="12" customHeight="1" x14ac:dyDescent="0.25">
      <c r="B939" s="151"/>
      <c r="C939" s="151"/>
      <c r="D939" s="151"/>
      <c r="E939" s="151"/>
      <c r="F939" s="151"/>
      <c r="G939" s="151"/>
      <c r="H939" s="151"/>
      <c r="I939" s="151"/>
      <c r="J939" s="174"/>
      <c r="K939" s="174"/>
      <c r="L939" s="174"/>
      <c r="M939" s="174"/>
      <c r="N939" s="151"/>
      <c r="O939" s="151"/>
      <c r="P939" s="135"/>
      <c r="Q939" s="135"/>
      <c r="R939" s="918" t="s">
        <v>5</v>
      </c>
      <c r="S939" s="919"/>
      <c r="T939" s="919"/>
      <c r="U939" s="919"/>
      <c r="V939" s="919"/>
      <c r="W939" s="919"/>
      <c r="X939" s="919"/>
      <c r="Y939" s="919"/>
      <c r="Z939" s="919"/>
      <c r="AA939" s="919"/>
      <c r="AB939" s="919"/>
      <c r="AC939" s="919"/>
      <c r="AD939" s="919"/>
      <c r="AE939" s="919"/>
      <c r="AF939" s="374"/>
      <c r="AG939" s="932" t="s">
        <v>4</v>
      </c>
      <c r="AH939" s="933"/>
      <c r="AI939" s="932" t="s">
        <v>3</v>
      </c>
      <c r="AJ939" s="933"/>
      <c r="AK939" s="932" t="s">
        <v>2</v>
      </c>
      <c r="AL939" s="934"/>
      <c r="AM939" s="935"/>
    </row>
    <row r="940" spans="2:41" x14ac:dyDescent="0.25">
      <c r="B940" s="151"/>
      <c r="C940" s="151"/>
      <c r="D940" s="151"/>
      <c r="E940" s="151"/>
      <c r="F940" s="151"/>
      <c r="G940" s="151"/>
      <c r="H940" s="151"/>
      <c r="I940" s="151"/>
      <c r="J940" s="174"/>
      <c r="K940" s="174"/>
      <c r="L940" s="174"/>
      <c r="M940" s="174"/>
      <c r="N940" s="151"/>
      <c r="O940" s="151"/>
      <c r="P940" s="135"/>
      <c r="Q940" s="135"/>
      <c r="R940" s="930"/>
      <c r="S940" s="931"/>
      <c r="T940" s="931"/>
      <c r="U940" s="931"/>
      <c r="V940" s="931"/>
      <c r="W940" s="931"/>
      <c r="X940" s="931"/>
      <c r="Y940" s="931"/>
      <c r="Z940" s="931"/>
      <c r="AA940" s="931"/>
      <c r="AB940" s="931"/>
      <c r="AC940" s="931"/>
      <c r="AD940" s="931"/>
      <c r="AE940" s="931"/>
      <c r="AF940" s="374"/>
      <c r="AG940" s="936" t="s">
        <v>1</v>
      </c>
      <c r="AH940" s="938">
        <f>+SUM(AH933:AH938)</f>
        <v>0</v>
      </c>
      <c r="AI940" s="936" t="s">
        <v>1</v>
      </c>
      <c r="AJ940" s="938">
        <f>+SUM(AJ933:AJ938)</f>
        <v>0</v>
      </c>
      <c r="AK940" s="936" t="s">
        <v>1</v>
      </c>
      <c r="AL940" s="940">
        <f>+AJ940-AH940</f>
        <v>0</v>
      </c>
      <c r="AM940" s="851" t="e">
        <f>+AL940/AH940</f>
        <v>#DIV/0!</v>
      </c>
    </row>
    <row r="941" spans="2:41" ht="17.25" thickBot="1" x14ac:dyDescent="0.3">
      <c r="B941" s="151"/>
      <c r="C941" s="151"/>
      <c r="D941" s="151"/>
      <c r="E941" s="151"/>
      <c r="F941" s="151"/>
      <c r="G941" s="151"/>
      <c r="H941" s="151"/>
      <c r="I941" s="151"/>
      <c r="J941" s="174"/>
      <c r="K941" s="174"/>
      <c r="L941" s="174"/>
      <c r="M941" s="174"/>
      <c r="N941" s="151"/>
      <c r="O941" s="151"/>
      <c r="P941" s="135"/>
      <c r="Q941" s="135"/>
      <c r="R941" s="921"/>
      <c r="S941" s="922"/>
      <c r="T941" s="922"/>
      <c r="U941" s="922"/>
      <c r="V941" s="922"/>
      <c r="W941" s="922"/>
      <c r="X941" s="922"/>
      <c r="Y941" s="922"/>
      <c r="Z941" s="922"/>
      <c r="AA941" s="922"/>
      <c r="AB941" s="922"/>
      <c r="AC941" s="922"/>
      <c r="AD941" s="922"/>
      <c r="AE941" s="922"/>
      <c r="AF941" s="375"/>
      <c r="AG941" s="937"/>
      <c r="AH941" s="939"/>
      <c r="AI941" s="937"/>
      <c r="AJ941" s="939"/>
      <c r="AK941" s="937"/>
      <c r="AL941" s="941"/>
      <c r="AM941" s="852"/>
    </row>
    <row r="942" spans="2:41" ht="17.25" thickBot="1" x14ac:dyDescent="0.3"/>
    <row r="943" spans="2:41" x14ac:dyDescent="0.25">
      <c r="R943" s="918" t="s">
        <v>0</v>
      </c>
      <c r="S943" s="919"/>
      <c r="T943" s="919"/>
      <c r="U943" s="919"/>
      <c r="V943" s="919"/>
      <c r="W943" s="919"/>
      <c r="X943" s="919"/>
      <c r="Y943" s="919"/>
      <c r="Z943" s="919"/>
      <c r="AA943" s="919"/>
      <c r="AB943" s="919"/>
      <c r="AC943" s="919"/>
      <c r="AD943" s="919"/>
      <c r="AE943" s="920"/>
      <c r="AF943" s="18"/>
      <c r="AG943" s="924">
        <f>+AH940+AG923</f>
        <v>678.11800000000005</v>
      </c>
      <c r="AH943" s="925"/>
      <c r="AI943" s="924">
        <f>+AJ940+AI923</f>
        <v>676.8299999999997</v>
      </c>
      <c r="AJ943" s="925"/>
      <c r="AK943" s="928">
        <f>+AI943-AG943</f>
        <v>-1.288000000000352</v>
      </c>
      <c r="AL943" s="925"/>
      <c r="AM943" s="945">
        <f>+AK943/AG943</f>
        <v>-1.8993744451560818E-3</v>
      </c>
    </row>
    <row r="944" spans="2:41" ht="17.25" thickBot="1" x14ac:dyDescent="0.3">
      <c r="R944" s="921"/>
      <c r="S944" s="922"/>
      <c r="T944" s="922"/>
      <c r="U944" s="922"/>
      <c r="V944" s="922"/>
      <c r="W944" s="922"/>
      <c r="X944" s="922"/>
      <c r="Y944" s="922"/>
      <c r="Z944" s="922"/>
      <c r="AA944" s="922"/>
      <c r="AB944" s="922"/>
      <c r="AC944" s="922"/>
      <c r="AD944" s="922"/>
      <c r="AE944" s="923"/>
      <c r="AF944" s="19"/>
      <c r="AG944" s="926"/>
      <c r="AH944" s="927"/>
      <c r="AI944" s="926"/>
      <c r="AJ944" s="927"/>
      <c r="AK944" s="929"/>
      <c r="AL944" s="927"/>
      <c r="AM944" s="946"/>
    </row>
    <row r="945" spans="2:41" ht="17.25" thickBot="1" x14ac:dyDescent="0.3"/>
    <row r="946" spans="2:41" ht="12" customHeight="1" x14ac:dyDescent="0.25">
      <c r="B946" s="882" t="s">
        <v>31</v>
      </c>
      <c r="C946" s="883"/>
      <c r="D946" s="883"/>
      <c r="E946" s="883"/>
      <c r="F946" s="883"/>
      <c r="G946" s="884"/>
      <c r="H946" s="888" t="s">
        <v>30</v>
      </c>
      <c r="I946" s="765"/>
      <c r="J946" s="765"/>
      <c r="K946" s="765"/>
      <c r="L946" s="765"/>
      <c r="M946" s="765"/>
      <c r="N946" s="765"/>
      <c r="O946" s="765"/>
      <c r="P946" s="765"/>
      <c r="Q946" s="765"/>
      <c r="R946" s="765"/>
      <c r="S946" s="765"/>
      <c r="T946" s="765"/>
      <c r="U946" s="765"/>
      <c r="V946" s="765"/>
      <c r="W946" s="765"/>
      <c r="X946" s="765"/>
      <c r="Y946" s="765"/>
      <c r="Z946" s="765"/>
      <c r="AA946" s="765"/>
      <c r="AB946" s="765"/>
      <c r="AC946" s="765"/>
      <c r="AD946" s="371"/>
      <c r="AE946" s="764" t="s">
        <v>29</v>
      </c>
      <c r="AF946" s="765"/>
      <c r="AG946" s="765"/>
      <c r="AH946" s="765"/>
      <c r="AI946" s="765"/>
      <c r="AJ946" s="766"/>
      <c r="AK946" s="889" t="s">
        <v>39</v>
      </c>
      <c r="AL946" s="890"/>
      <c r="AM946" s="891"/>
      <c r="AN946" s="22"/>
      <c r="AO946" s="168" t="s">
        <v>46</v>
      </c>
    </row>
    <row r="947" spans="2:41" ht="12" customHeight="1" thickBot="1" x14ac:dyDescent="0.3">
      <c r="B947" s="885"/>
      <c r="C947" s="886"/>
      <c r="D947" s="886"/>
      <c r="E947" s="886"/>
      <c r="F947" s="886"/>
      <c r="G947" s="887"/>
      <c r="H947" s="892" t="s">
        <v>736</v>
      </c>
      <c r="I947" s="893"/>
      <c r="J947" s="893"/>
      <c r="K947" s="893"/>
      <c r="L947" s="893"/>
      <c r="M947" s="893"/>
      <c r="N947" s="893"/>
      <c r="O947" s="893"/>
      <c r="P947" s="893"/>
      <c r="Q947" s="893"/>
      <c r="R947" s="893"/>
      <c r="S947" s="893"/>
      <c r="T947" s="893"/>
      <c r="U947" s="893"/>
      <c r="V947" s="893"/>
      <c r="W947" s="893"/>
      <c r="X947" s="893"/>
      <c r="Y947" s="893"/>
      <c r="Z947" s="893"/>
      <c r="AA947" s="893"/>
      <c r="AB947" s="893"/>
      <c r="AC947" s="893"/>
      <c r="AD947" s="376"/>
      <c r="AE947" s="773"/>
      <c r="AF947" s="774"/>
      <c r="AG947" s="774"/>
      <c r="AH947" s="774"/>
      <c r="AI947" s="774"/>
      <c r="AJ947" s="775"/>
      <c r="AK947" s="896" t="s">
        <v>40</v>
      </c>
      <c r="AL947" s="897"/>
      <c r="AM947" s="898"/>
      <c r="AN947" s="23"/>
      <c r="AO947" s="169" t="s">
        <v>47</v>
      </c>
    </row>
    <row r="948" spans="2:41" ht="12" customHeight="1" thickBot="1" x14ac:dyDescent="0.3">
      <c r="B948" s="902" t="s">
        <v>28</v>
      </c>
      <c r="C948" s="903"/>
      <c r="D948" s="903"/>
      <c r="E948" s="903"/>
      <c r="F948" s="903"/>
      <c r="G948" s="904"/>
      <c r="H948" s="894"/>
      <c r="I948" s="895"/>
      <c r="J948" s="895"/>
      <c r="K948" s="895"/>
      <c r="L948" s="895"/>
      <c r="M948" s="895"/>
      <c r="N948" s="895"/>
      <c r="O948" s="895"/>
      <c r="P948" s="895"/>
      <c r="Q948" s="895"/>
      <c r="R948" s="895"/>
      <c r="S948" s="895"/>
      <c r="T948" s="895"/>
      <c r="U948" s="895"/>
      <c r="V948" s="895"/>
      <c r="W948" s="895"/>
      <c r="X948" s="895"/>
      <c r="Y948" s="895"/>
      <c r="Z948" s="895"/>
      <c r="AA948" s="895"/>
      <c r="AB948" s="895"/>
      <c r="AC948" s="895"/>
      <c r="AD948" s="377"/>
      <c r="AE948" s="776"/>
      <c r="AF948" s="777"/>
      <c r="AG948" s="777"/>
      <c r="AH948" s="777"/>
      <c r="AI948" s="777"/>
      <c r="AJ948" s="778"/>
      <c r="AK948" s="899"/>
      <c r="AL948" s="900"/>
      <c r="AM948" s="901"/>
      <c r="AN948" s="141"/>
      <c r="AO948" s="170"/>
    </row>
    <row r="949" spans="2:41" ht="12" customHeight="1" thickBot="1" x14ac:dyDescent="0.3">
      <c r="B949" s="135"/>
      <c r="C949" s="135"/>
      <c r="D949" s="135"/>
      <c r="E949" s="135"/>
      <c r="F949" s="135"/>
      <c r="G949" s="135"/>
      <c r="H949" s="135"/>
      <c r="I949" s="135"/>
      <c r="J949" s="174"/>
      <c r="K949" s="174"/>
      <c r="L949" s="174"/>
      <c r="M949" s="174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  <c r="AL949" s="135"/>
      <c r="AM949" s="135"/>
      <c r="AN949" s="141"/>
      <c r="AO949" s="171"/>
    </row>
    <row r="950" spans="2:41" ht="12" customHeight="1" thickBot="1" x14ac:dyDescent="0.3">
      <c r="B950" s="873" t="s">
        <v>27</v>
      </c>
      <c r="C950" s="874"/>
      <c r="D950" s="874"/>
      <c r="E950" s="875"/>
      <c r="F950" s="848" t="s">
        <v>26</v>
      </c>
      <c r="G950" s="850"/>
      <c r="H950" s="848" t="s">
        <v>44</v>
      </c>
      <c r="I950" s="849"/>
      <c r="J950" s="849"/>
      <c r="K950" s="849"/>
      <c r="L950" s="849"/>
      <c r="M950" s="849"/>
      <c r="N950" s="849"/>
      <c r="O950" s="849"/>
      <c r="P950" s="849"/>
      <c r="Q950" s="849"/>
      <c r="R950" s="849"/>
      <c r="S950" s="850"/>
      <c r="T950" s="848" t="s">
        <v>25</v>
      </c>
      <c r="U950" s="849"/>
      <c r="V950" s="849"/>
      <c r="W950" s="849"/>
      <c r="X950" s="849"/>
      <c r="Y950" s="849"/>
      <c r="Z950" s="849"/>
      <c r="AA950" s="849"/>
      <c r="AB950" s="849"/>
      <c r="AC950" s="849"/>
      <c r="AD950" s="849"/>
      <c r="AE950" s="850"/>
      <c r="AF950" s="879" t="s">
        <v>24</v>
      </c>
      <c r="AG950" s="880"/>
      <c r="AH950" s="881"/>
      <c r="AI950" s="879" t="s">
        <v>24</v>
      </c>
      <c r="AJ950" s="881"/>
      <c r="AK950" s="848" t="s">
        <v>23</v>
      </c>
      <c r="AL950" s="849"/>
      <c r="AM950" s="850"/>
      <c r="AN950" s="141"/>
      <c r="AO950" s="171"/>
    </row>
    <row r="951" spans="2:41" ht="12" customHeight="1" thickBot="1" x14ac:dyDescent="0.3">
      <c r="B951" s="1" t="s">
        <v>13</v>
      </c>
      <c r="C951" s="2" t="s">
        <v>22</v>
      </c>
      <c r="D951" s="3" t="s">
        <v>22</v>
      </c>
      <c r="E951" s="2" t="s">
        <v>21</v>
      </c>
      <c r="F951" s="907" t="s">
        <v>20</v>
      </c>
      <c r="G951" s="908"/>
      <c r="H951" s="876"/>
      <c r="I951" s="877"/>
      <c r="J951" s="877"/>
      <c r="K951" s="877"/>
      <c r="L951" s="877"/>
      <c r="M951" s="877"/>
      <c r="N951" s="877"/>
      <c r="O951" s="877"/>
      <c r="P951" s="877"/>
      <c r="Q951" s="877"/>
      <c r="R951" s="877"/>
      <c r="S951" s="878"/>
      <c r="T951" s="876"/>
      <c r="U951" s="877"/>
      <c r="V951" s="877"/>
      <c r="W951" s="877"/>
      <c r="X951" s="877"/>
      <c r="Y951" s="877"/>
      <c r="Z951" s="877"/>
      <c r="AA951" s="877"/>
      <c r="AB951" s="877"/>
      <c r="AC951" s="877"/>
      <c r="AD951" s="877"/>
      <c r="AE951" s="878"/>
      <c r="AF951" s="876" t="s">
        <v>19</v>
      </c>
      <c r="AG951" s="877"/>
      <c r="AH951" s="878"/>
      <c r="AI951" s="876" t="s">
        <v>18</v>
      </c>
      <c r="AJ951" s="878"/>
      <c r="AK951" s="876" t="s">
        <v>17</v>
      </c>
      <c r="AL951" s="877"/>
      <c r="AM951" s="878"/>
      <c r="AN951" s="141"/>
      <c r="AO951" s="171"/>
    </row>
    <row r="952" spans="2:41" ht="12" customHeight="1" thickBot="1" x14ac:dyDescent="0.3">
      <c r="B952" s="4">
        <v>2021</v>
      </c>
      <c r="C952" s="5" t="s">
        <v>16</v>
      </c>
      <c r="D952" s="5" t="s">
        <v>15</v>
      </c>
      <c r="E952" s="30" t="s">
        <v>14</v>
      </c>
      <c r="F952" s="6" t="s">
        <v>14</v>
      </c>
      <c r="G952" s="7" t="s">
        <v>13</v>
      </c>
      <c r="H952" s="868" t="s">
        <v>34</v>
      </c>
      <c r="I952" s="869"/>
      <c r="J952" s="870" t="s">
        <v>43</v>
      </c>
      <c r="K952" s="871"/>
      <c r="L952" s="870" t="s">
        <v>42</v>
      </c>
      <c r="M952" s="871"/>
      <c r="N952" s="872" t="s">
        <v>33</v>
      </c>
      <c r="O952" s="869"/>
      <c r="P952" s="872" t="s">
        <v>12</v>
      </c>
      <c r="Q952" s="869"/>
      <c r="R952" s="872" t="s">
        <v>11</v>
      </c>
      <c r="S952" s="905"/>
      <c r="T952" s="868" t="s">
        <v>35</v>
      </c>
      <c r="U952" s="906"/>
      <c r="V952" s="906"/>
      <c r="W952" s="905"/>
      <c r="X952" s="868" t="s">
        <v>10</v>
      </c>
      <c r="Y952" s="906"/>
      <c r="Z952" s="906"/>
      <c r="AA952" s="905"/>
      <c r="AB952" s="38" t="s">
        <v>38</v>
      </c>
      <c r="AC952" s="37" t="s">
        <v>36</v>
      </c>
      <c r="AD952" s="373" t="s">
        <v>41</v>
      </c>
      <c r="AE952" s="136" t="s">
        <v>9</v>
      </c>
      <c r="AF952" s="8" t="s">
        <v>37</v>
      </c>
      <c r="AG952" s="9" t="s">
        <v>8</v>
      </c>
      <c r="AH952" s="10" t="s">
        <v>7</v>
      </c>
      <c r="AI952" s="6" t="s">
        <v>8</v>
      </c>
      <c r="AJ952" s="7" t="s">
        <v>7</v>
      </c>
      <c r="AK952" s="6" t="s">
        <v>8</v>
      </c>
      <c r="AL952" s="11" t="s">
        <v>7</v>
      </c>
      <c r="AM952" s="7" t="s">
        <v>6</v>
      </c>
      <c r="AN952" s="141"/>
      <c r="AO952" s="171"/>
    </row>
    <row r="953" spans="2:41" ht="12" customHeight="1" thickBot="1" x14ac:dyDescent="0.3">
      <c r="B953" s="25"/>
      <c r="C953" s="137"/>
      <c r="D953" s="137"/>
      <c r="E953" s="43"/>
      <c r="F953" s="43"/>
      <c r="G953" s="25"/>
      <c r="H953" s="960"/>
      <c r="I953" s="961"/>
      <c r="J953" s="962"/>
      <c r="K953" s="963"/>
      <c r="L953" s="962"/>
      <c r="M953" s="963"/>
      <c r="N953" s="960"/>
      <c r="O953" s="961"/>
      <c r="P953" s="964"/>
      <c r="Q953" s="965"/>
      <c r="R953" s="964"/>
      <c r="S953" s="966"/>
      <c r="T953" s="957"/>
      <c r="U953" s="958"/>
      <c r="V953" s="958"/>
      <c r="W953" s="959"/>
      <c r="X953" s="986"/>
      <c r="Y953" s="958"/>
      <c r="Z953" s="958"/>
      <c r="AA953" s="987"/>
      <c r="AB953" s="34"/>
      <c r="AC953" s="138"/>
      <c r="AD953" s="166"/>
      <c r="AE953" s="41"/>
      <c r="AF953" s="26"/>
      <c r="AG953" s="160"/>
      <c r="AH953" s="161">
        <f>+AG953/1000</f>
        <v>0</v>
      </c>
      <c r="AI953" s="162"/>
      <c r="AJ953" s="163">
        <f>+AI953/1000</f>
        <v>0</v>
      </c>
      <c r="AK953" s="164">
        <f>+AI953-AG953</f>
        <v>0</v>
      </c>
      <c r="AL953" s="163">
        <f>+AK953/1000</f>
        <v>0</v>
      </c>
      <c r="AM953" s="165" t="e">
        <f>+AK953/AG953</f>
        <v>#DIV/0!</v>
      </c>
      <c r="AN953" s="141"/>
      <c r="AO953" s="172"/>
    </row>
    <row r="954" spans="2:41" ht="12" customHeight="1" x14ac:dyDescent="0.25">
      <c r="B954" s="25"/>
      <c r="C954" s="137"/>
      <c r="D954" s="137"/>
      <c r="E954" s="43"/>
      <c r="F954" s="43"/>
      <c r="G954" s="25"/>
      <c r="H954" s="967"/>
      <c r="I954" s="968"/>
      <c r="J954" s="969"/>
      <c r="K954" s="970"/>
      <c r="L954" s="969"/>
      <c r="M954" s="970"/>
      <c r="N954" s="967"/>
      <c r="O954" s="968"/>
      <c r="P954" s="971"/>
      <c r="Q954" s="972"/>
      <c r="R954" s="973"/>
      <c r="S954" s="974"/>
      <c r="T954" s="979"/>
      <c r="U954" s="980"/>
      <c r="V954" s="980"/>
      <c r="W954" s="981"/>
      <c r="X954" s="979"/>
      <c r="Y954" s="980"/>
      <c r="Z954" s="980"/>
      <c r="AA954" s="988"/>
      <c r="AB954" s="34"/>
      <c r="AC954" s="138"/>
      <c r="AD954" s="158"/>
      <c r="AE954" s="35"/>
      <c r="AF954" s="34"/>
      <c r="AG954" s="139"/>
      <c r="AH954" s="159">
        <f>+AG954/1000</f>
        <v>0</v>
      </c>
      <c r="AI954" s="152"/>
      <c r="AJ954" s="272">
        <f>+AI954/1000</f>
        <v>0</v>
      </c>
      <c r="AK954" s="273">
        <f>+AI954-AG954</f>
        <v>0</v>
      </c>
      <c r="AL954" s="274">
        <f>+AK954/1000</f>
        <v>0</v>
      </c>
      <c r="AM954" s="275" t="e">
        <f>+AK954/AG954</f>
        <v>#DIV/0!</v>
      </c>
      <c r="AN954" s="20"/>
    </row>
    <row r="955" spans="2:41" ht="12" customHeight="1" x14ac:dyDescent="0.25">
      <c r="B955" s="25"/>
      <c r="C955" s="137"/>
      <c r="D955" s="137"/>
      <c r="E955" s="43"/>
      <c r="F955" s="43"/>
      <c r="G955" s="25"/>
      <c r="H955" s="967"/>
      <c r="I955" s="968"/>
      <c r="J955" s="969"/>
      <c r="K955" s="970"/>
      <c r="L955" s="969"/>
      <c r="M955" s="970"/>
      <c r="N955" s="967"/>
      <c r="O955" s="968"/>
      <c r="P955" s="971"/>
      <c r="Q955" s="972"/>
      <c r="R955" s="973"/>
      <c r="S955" s="985"/>
      <c r="T955" s="982"/>
      <c r="U955" s="983"/>
      <c r="V955" s="983"/>
      <c r="W955" s="984"/>
      <c r="X955" s="982"/>
      <c r="Y955" s="983"/>
      <c r="Z955" s="983"/>
      <c r="AA955" s="984"/>
      <c r="AB955" s="34"/>
      <c r="AC955" s="138"/>
      <c r="AD955" s="372"/>
      <c r="AE955" s="46"/>
      <c r="AF955" s="34"/>
      <c r="AG955" s="139"/>
      <c r="AH955" s="140">
        <f>+AG955/1000</f>
        <v>0</v>
      </c>
      <c r="AI955" s="152"/>
      <c r="AJ955" s="142">
        <f>+AI955/1000</f>
        <v>0</v>
      </c>
      <c r="AK955" s="143">
        <f>+AI955-AG955</f>
        <v>0</v>
      </c>
      <c r="AL955" s="144">
        <f>+AK955/1000</f>
        <v>0</v>
      </c>
      <c r="AM955" s="145" t="e">
        <f>+AK955/AG955</f>
        <v>#DIV/0!</v>
      </c>
      <c r="AN955" s="21"/>
    </row>
    <row r="956" spans="2:41" ht="12" customHeight="1" x14ac:dyDescent="0.25">
      <c r="B956" s="25"/>
      <c r="C956" s="137"/>
      <c r="D956" s="137"/>
      <c r="E956" s="43"/>
      <c r="F956" s="43"/>
      <c r="G956" s="25"/>
      <c r="H956" s="967"/>
      <c r="I956" s="968"/>
      <c r="J956" s="969"/>
      <c r="K956" s="970"/>
      <c r="L956" s="969"/>
      <c r="M956" s="970"/>
      <c r="N956" s="967"/>
      <c r="O956" s="968"/>
      <c r="P956" s="971"/>
      <c r="Q956" s="972"/>
      <c r="R956" s="973"/>
      <c r="S956" s="974"/>
      <c r="T956" s="975"/>
      <c r="U956" s="976"/>
      <c r="V956" s="976"/>
      <c r="W956" s="977"/>
      <c r="X956" s="975"/>
      <c r="Y956" s="976"/>
      <c r="Z956" s="976"/>
      <c r="AA956" s="978"/>
      <c r="AB956" s="34"/>
      <c r="AC956" s="138"/>
      <c r="AD956" s="372"/>
      <c r="AE956" s="46"/>
      <c r="AF956" s="34"/>
      <c r="AG956" s="139"/>
      <c r="AH956" s="140">
        <f>+AG956/1000</f>
        <v>0</v>
      </c>
      <c r="AI956" s="152"/>
      <c r="AJ956" s="142">
        <f>+AI956/1000</f>
        <v>0</v>
      </c>
      <c r="AK956" s="143">
        <f>+AI956-AG956</f>
        <v>0</v>
      </c>
      <c r="AL956" s="144">
        <f>+AK956/1000</f>
        <v>0</v>
      </c>
      <c r="AM956" s="145" t="e">
        <f>+AK956/AG956</f>
        <v>#DIV/0!</v>
      </c>
      <c r="AN956" s="21"/>
    </row>
    <row r="957" spans="2:41" ht="12" customHeight="1" x14ac:dyDescent="0.25">
      <c r="B957" s="25"/>
      <c r="C957" s="137"/>
      <c r="D957" s="137"/>
      <c r="E957" s="43"/>
      <c r="F957" s="43"/>
      <c r="G957" s="25"/>
      <c r="H957" s="967"/>
      <c r="I957" s="968"/>
      <c r="J957" s="969"/>
      <c r="K957" s="970"/>
      <c r="L957" s="969"/>
      <c r="M957" s="970"/>
      <c r="N957" s="967"/>
      <c r="O957" s="968"/>
      <c r="P957" s="989"/>
      <c r="Q957" s="990"/>
      <c r="R957" s="973"/>
      <c r="S957" s="974"/>
      <c r="T957" s="991"/>
      <c r="U957" s="992"/>
      <c r="V957" s="992"/>
      <c r="W957" s="974"/>
      <c r="X957" s="991"/>
      <c r="Y957" s="992"/>
      <c r="Z957" s="992"/>
      <c r="AA957" s="985"/>
      <c r="AB957" s="34"/>
      <c r="AC957" s="138"/>
      <c r="AD957" s="372"/>
      <c r="AE957" s="46"/>
      <c r="AF957" s="34"/>
      <c r="AG957" s="139"/>
      <c r="AH957" s="140">
        <f>+AG957/1000</f>
        <v>0</v>
      </c>
      <c r="AI957" s="152"/>
      <c r="AJ957" s="142">
        <f>+AI957/1000</f>
        <v>0</v>
      </c>
      <c r="AK957" s="143">
        <f>+AI957-AG957</f>
        <v>0</v>
      </c>
      <c r="AL957" s="144">
        <f>+AK957/1000</f>
        <v>0</v>
      </c>
      <c r="AM957" s="145" t="e">
        <f>+AK957/AG957</f>
        <v>#DIV/0!</v>
      </c>
    </row>
    <row r="958" spans="2:41" ht="12" customHeight="1" thickBot="1" x14ac:dyDescent="0.3">
      <c r="B958" s="24"/>
      <c r="C958" s="146"/>
      <c r="D958" s="146"/>
      <c r="E958" s="27"/>
      <c r="F958" s="36"/>
      <c r="G958" s="31"/>
      <c r="H958" s="909"/>
      <c r="I958" s="910"/>
      <c r="J958" s="911"/>
      <c r="K958" s="912"/>
      <c r="L958" s="911"/>
      <c r="M958" s="912"/>
      <c r="N958" s="913"/>
      <c r="O958" s="910"/>
      <c r="P958" s="913"/>
      <c r="Q958" s="910"/>
      <c r="R958" s="914"/>
      <c r="S958" s="915"/>
      <c r="T958" s="916"/>
      <c r="U958" s="917"/>
      <c r="V958" s="917"/>
      <c r="W958" s="915"/>
      <c r="X958" s="29"/>
      <c r="Y958" s="147"/>
      <c r="Z958" s="147"/>
      <c r="AA958" s="28"/>
      <c r="AB958" s="36"/>
      <c r="AC958" s="148"/>
      <c r="AD958" s="147"/>
      <c r="AE958" s="28"/>
      <c r="AF958" s="29"/>
      <c r="AG958" s="149"/>
      <c r="AH958" s="153"/>
      <c r="AI958" s="150"/>
      <c r="AJ958" s="154"/>
      <c r="AK958" s="155"/>
      <c r="AL958" s="156"/>
      <c r="AM958" s="157"/>
    </row>
    <row r="959" spans="2:41" ht="12" customHeight="1" x14ac:dyDescent="0.25">
      <c r="B959" s="151"/>
      <c r="C959" s="151"/>
      <c r="D959" s="151"/>
      <c r="E959" s="151"/>
      <c r="F959" s="151"/>
      <c r="G959" s="151"/>
      <c r="H959" s="151"/>
      <c r="I959" s="151"/>
      <c r="J959" s="174"/>
      <c r="K959" s="174"/>
      <c r="L959" s="174"/>
      <c r="M959" s="174"/>
      <c r="N959" s="151"/>
      <c r="O959" s="151"/>
      <c r="P959" s="135"/>
      <c r="Q959" s="135"/>
      <c r="R959" s="918" t="s">
        <v>5</v>
      </c>
      <c r="S959" s="919"/>
      <c r="T959" s="919"/>
      <c r="U959" s="919"/>
      <c r="V959" s="919"/>
      <c r="W959" s="919"/>
      <c r="X959" s="919"/>
      <c r="Y959" s="919"/>
      <c r="Z959" s="919"/>
      <c r="AA959" s="919"/>
      <c r="AB959" s="919"/>
      <c r="AC959" s="919"/>
      <c r="AD959" s="919"/>
      <c r="AE959" s="919"/>
      <c r="AF959" s="374"/>
      <c r="AG959" s="932" t="s">
        <v>4</v>
      </c>
      <c r="AH959" s="933"/>
      <c r="AI959" s="932" t="s">
        <v>3</v>
      </c>
      <c r="AJ959" s="933"/>
      <c r="AK959" s="932" t="s">
        <v>2</v>
      </c>
      <c r="AL959" s="934"/>
      <c r="AM959" s="935"/>
    </row>
    <row r="960" spans="2:41" x14ac:dyDescent="0.25">
      <c r="B960" s="151"/>
      <c r="C960" s="151"/>
      <c r="D960" s="151"/>
      <c r="E960" s="151"/>
      <c r="F960" s="151"/>
      <c r="G960" s="151"/>
      <c r="H960" s="151"/>
      <c r="I960" s="151"/>
      <c r="J960" s="174"/>
      <c r="K960" s="174"/>
      <c r="L960" s="174"/>
      <c r="M960" s="174"/>
      <c r="N960" s="151"/>
      <c r="O960" s="151"/>
      <c r="P960" s="135"/>
      <c r="Q960" s="135"/>
      <c r="R960" s="930"/>
      <c r="S960" s="931"/>
      <c r="T960" s="931"/>
      <c r="U960" s="931"/>
      <c r="V960" s="931"/>
      <c r="W960" s="931"/>
      <c r="X960" s="931"/>
      <c r="Y960" s="931"/>
      <c r="Z960" s="931"/>
      <c r="AA960" s="931"/>
      <c r="AB960" s="931"/>
      <c r="AC960" s="931"/>
      <c r="AD960" s="931"/>
      <c r="AE960" s="931"/>
      <c r="AF960" s="374"/>
      <c r="AG960" s="936" t="s">
        <v>1</v>
      </c>
      <c r="AH960" s="938">
        <f>+SUM(AH953:AH958)</f>
        <v>0</v>
      </c>
      <c r="AI960" s="936" t="s">
        <v>1</v>
      </c>
      <c r="AJ960" s="938">
        <f>+SUM(AJ953:AJ958)</f>
        <v>0</v>
      </c>
      <c r="AK960" s="936" t="s">
        <v>1</v>
      </c>
      <c r="AL960" s="940">
        <f>+AJ960-AH960</f>
        <v>0</v>
      </c>
      <c r="AM960" s="851" t="e">
        <f>+AL960/AH960</f>
        <v>#DIV/0!</v>
      </c>
    </row>
    <row r="961" spans="2:41" ht="17.25" thickBot="1" x14ac:dyDescent="0.3">
      <c r="B961" s="151"/>
      <c r="C961" s="151"/>
      <c r="D961" s="151"/>
      <c r="E961" s="151"/>
      <c r="F961" s="151"/>
      <c r="G961" s="151"/>
      <c r="H961" s="151"/>
      <c r="I961" s="151"/>
      <c r="J961" s="174"/>
      <c r="K961" s="174"/>
      <c r="L961" s="174"/>
      <c r="M961" s="174"/>
      <c r="N961" s="151"/>
      <c r="O961" s="151"/>
      <c r="P961" s="135"/>
      <c r="Q961" s="135"/>
      <c r="R961" s="921"/>
      <c r="S961" s="922"/>
      <c r="T961" s="922"/>
      <c r="U961" s="922"/>
      <c r="V961" s="922"/>
      <c r="W961" s="922"/>
      <c r="X961" s="922"/>
      <c r="Y961" s="922"/>
      <c r="Z961" s="922"/>
      <c r="AA961" s="922"/>
      <c r="AB961" s="922"/>
      <c r="AC961" s="922"/>
      <c r="AD961" s="922"/>
      <c r="AE961" s="922"/>
      <c r="AF961" s="375"/>
      <c r="AG961" s="937"/>
      <c r="AH961" s="939"/>
      <c r="AI961" s="937"/>
      <c r="AJ961" s="939"/>
      <c r="AK961" s="937"/>
      <c r="AL961" s="941"/>
      <c r="AM961" s="852"/>
    </row>
    <row r="962" spans="2:41" ht="17.25" thickBot="1" x14ac:dyDescent="0.3"/>
    <row r="963" spans="2:41" x14ac:dyDescent="0.25">
      <c r="R963" s="918" t="s">
        <v>0</v>
      </c>
      <c r="S963" s="919"/>
      <c r="T963" s="919"/>
      <c r="U963" s="919"/>
      <c r="V963" s="919"/>
      <c r="W963" s="919"/>
      <c r="X963" s="919"/>
      <c r="Y963" s="919"/>
      <c r="Z963" s="919"/>
      <c r="AA963" s="919"/>
      <c r="AB963" s="919"/>
      <c r="AC963" s="919"/>
      <c r="AD963" s="919"/>
      <c r="AE963" s="920"/>
      <c r="AF963" s="18"/>
      <c r="AG963" s="924">
        <f>+AH960+AG943</f>
        <v>678.11800000000005</v>
      </c>
      <c r="AH963" s="925"/>
      <c r="AI963" s="924">
        <f>+AJ960+AI943</f>
        <v>676.8299999999997</v>
      </c>
      <c r="AJ963" s="925"/>
      <c r="AK963" s="928">
        <f>+AI963-AG963</f>
        <v>-1.288000000000352</v>
      </c>
      <c r="AL963" s="925"/>
      <c r="AM963" s="945">
        <f>+AK963/AG963</f>
        <v>-1.8993744451560818E-3</v>
      </c>
    </row>
    <row r="964" spans="2:41" ht="17.25" thickBot="1" x14ac:dyDescent="0.3">
      <c r="R964" s="921"/>
      <c r="S964" s="922"/>
      <c r="T964" s="922"/>
      <c r="U964" s="922"/>
      <c r="V964" s="922"/>
      <c r="W964" s="922"/>
      <c r="X964" s="922"/>
      <c r="Y964" s="922"/>
      <c r="Z964" s="922"/>
      <c r="AA964" s="922"/>
      <c r="AB964" s="922"/>
      <c r="AC964" s="922"/>
      <c r="AD964" s="922"/>
      <c r="AE964" s="923"/>
      <c r="AF964" s="19"/>
      <c r="AG964" s="926"/>
      <c r="AH964" s="927"/>
      <c r="AI964" s="926"/>
      <c r="AJ964" s="927"/>
      <c r="AK964" s="929"/>
      <c r="AL964" s="927"/>
      <c r="AM964" s="946"/>
    </row>
    <row r="965" spans="2:41" ht="17.25" thickBot="1" x14ac:dyDescent="0.3"/>
    <row r="966" spans="2:41" ht="12" customHeight="1" x14ac:dyDescent="0.25">
      <c r="B966" s="882" t="s">
        <v>31</v>
      </c>
      <c r="C966" s="883"/>
      <c r="D966" s="883"/>
      <c r="E966" s="883"/>
      <c r="F966" s="883"/>
      <c r="G966" s="884"/>
      <c r="H966" s="888" t="s">
        <v>30</v>
      </c>
      <c r="I966" s="765"/>
      <c r="J966" s="765"/>
      <c r="K966" s="765"/>
      <c r="L966" s="765"/>
      <c r="M966" s="765"/>
      <c r="N966" s="765"/>
      <c r="O966" s="765"/>
      <c r="P966" s="765"/>
      <c r="Q966" s="765"/>
      <c r="R966" s="765"/>
      <c r="S966" s="765"/>
      <c r="T966" s="765"/>
      <c r="U966" s="765"/>
      <c r="V966" s="765"/>
      <c r="W966" s="765"/>
      <c r="X966" s="765"/>
      <c r="Y966" s="765"/>
      <c r="Z966" s="765"/>
      <c r="AA966" s="765"/>
      <c r="AB966" s="765"/>
      <c r="AC966" s="765"/>
      <c r="AD966" s="371"/>
      <c r="AE966" s="764" t="s">
        <v>29</v>
      </c>
      <c r="AF966" s="765"/>
      <c r="AG966" s="765"/>
      <c r="AH966" s="765"/>
      <c r="AI966" s="765"/>
      <c r="AJ966" s="766"/>
      <c r="AK966" s="889" t="s">
        <v>39</v>
      </c>
      <c r="AL966" s="890"/>
      <c r="AM966" s="891"/>
      <c r="AN966" s="22"/>
      <c r="AO966" s="168" t="s">
        <v>46</v>
      </c>
    </row>
    <row r="967" spans="2:41" ht="12" customHeight="1" thickBot="1" x14ac:dyDescent="0.3">
      <c r="B967" s="885"/>
      <c r="C967" s="886"/>
      <c r="D967" s="886"/>
      <c r="E967" s="886"/>
      <c r="F967" s="886"/>
      <c r="G967" s="887"/>
      <c r="H967" s="892" t="s">
        <v>736</v>
      </c>
      <c r="I967" s="893"/>
      <c r="J967" s="893"/>
      <c r="K967" s="893"/>
      <c r="L967" s="893"/>
      <c r="M967" s="893"/>
      <c r="N967" s="893"/>
      <c r="O967" s="893"/>
      <c r="P967" s="893"/>
      <c r="Q967" s="893"/>
      <c r="R967" s="893"/>
      <c r="S967" s="893"/>
      <c r="T967" s="893"/>
      <c r="U967" s="893"/>
      <c r="V967" s="893"/>
      <c r="W967" s="893"/>
      <c r="X967" s="893"/>
      <c r="Y967" s="893"/>
      <c r="Z967" s="893"/>
      <c r="AA967" s="893"/>
      <c r="AB967" s="893"/>
      <c r="AC967" s="893"/>
      <c r="AD967" s="376"/>
      <c r="AE967" s="773"/>
      <c r="AF967" s="774"/>
      <c r="AG967" s="774"/>
      <c r="AH967" s="774"/>
      <c r="AI967" s="774"/>
      <c r="AJ967" s="775"/>
      <c r="AK967" s="896" t="s">
        <v>40</v>
      </c>
      <c r="AL967" s="897"/>
      <c r="AM967" s="898"/>
      <c r="AN967" s="23"/>
      <c r="AO967" s="169" t="s">
        <v>47</v>
      </c>
    </row>
    <row r="968" spans="2:41" ht="12" customHeight="1" thickBot="1" x14ac:dyDescent="0.3">
      <c r="B968" s="902" t="s">
        <v>28</v>
      </c>
      <c r="C968" s="903"/>
      <c r="D968" s="903"/>
      <c r="E968" s="903"/>
      <c r="F968" s="903"/>
      <c r="G968" s="904"/>
      <c r="H968" s="894"/>
      <c r="I968" s="895"/>
      <c r="J968" s="895"/>
      <c r="K968" s="895"/>
      <c r="L968" s="895"/>
      <c r="M968" s="895"/>
      <c r="N968" s="895"/>
      <c r="O968" s="895"/>
      <c r="P968" s="895"/>
      <c r="Q968" s="895"/>
      <c r="R968" s="895"/>
      <c r="S968" s="895"/>
      <c r="T968" s="895"/>
      <c r="U968" s="895"/>
      <c r="V968" s="895"/>
      <c r="W968" s="895"/>
      <c r="X968" s="895"/>
      <c r="Y968" s="895"/>
      <c r="Z968" s="895"/>
      <c r="AA968" s="895"/>
      <c r="AB968" s="895"/>
      <c r="AC968" s="895"/>
      <c r="AD968" s="377"/>
      <c r="AE968" s="776"/>
      <c r="AF968" s="777"/>
      <c r="AG968" s="777"/>
      <c r="AH968" s="777"/>
      <c r="AI968" s="777"/>
      <c r="AJ968" s="778"/>
      <c r="AK968" s="899"/>
      <c r="AL968" s="900"/>
      <c r="AM968" s="901"/>
      <c r="AN968" s="141"/>
      <c r="AO968" s="170"/>
    </row>
    <row r="969" spans="2:41" ht="12" customHeight="1" thickBot="1" x14ac:dyDescent="0.3">
      <c r="B969" s="135"/>
      <c r="C969" s="135"/>
      <c r="D969" s="135"/>
      <c r="E969" s="135"/>
      <c r="F969" s="135"/>
      <c r="G969" s="135"/>
      <c r="H969" s="135"/>
      <c r="I969" s="135"/>
      <c r="J969" s="174"/>
      <c r="K969" s="174"/>
      <c r="L969" s="174"/>
      <c r="M969" s="174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  <c r="AM969" s="135"/>
      <c r="AN969" s="141"/>
      <c r="AO969" s="171"/>
    </row>
    <row r="970" spans="2:41" ht="12" customHeight="1" thickBot="1" x14ac:dyDescent="0.3">
      <c r="B970" s="873" t="s">
        <v>27</v>
      </c>
      <c r="C970" s="874"/>
      <c r="D970" s="874"/>
      <c r="E970" s="875"/>
      <c r="F970" s="848" t="s">
        <v>26</v>
      </c>
      <c r="G970" s="850"/>
      <c r="H970" s="848" t="s">
        <v>44</v>
      </c>
      <c r="I970" s="849"/>
      <c r="J970" s="849"/>
      <c r="K970" s="849"/>
      <c r="L970" s="849"/>
      <c r="M970" s="849"/>
      <c r="N970" s="849"/>
      <c r="O970" s="849"/>
      <c r="P970" s="849"/>
      <c r="Q970" s="849"/>
      <c r="R970" s="849"/>
      <c r="S970" s="850"/>
      <c r="T970" s="848" t="s">
        <v>25</v>
      </c>
      <c r="U970" s="849"/>
      <c r="V970" s="849"/>
      <c r="W970" s="849"/>
      <c r="X970" s="849"/>
      <c r="Y970" s="849"/>
      <c r="Z970" s="849"/>
      <c r="AA970" s="849"/>
      <c r="AB970" s="849"/>
      <c r="AC970" s="849"/>
      <c r="AD970" s="849"/>
      <c r="AE970" s="850"/>
      <c r="AF970" s="879" t="s">
        <v>24</v>
      </c>
      <c r="AG970" s="880"/>
      <c r="AH970" s="881"/>
      <c r="AI970" s="879" t="s">
        <v>24</v>
      </c>
      <c r="AJ970" s="881"/>
      <c r="AK970" s="848" t="s">
        <v>23</v>
      </c>
      <c r="AL970" s="849"/>
      <c r="AM970" s="850"/>
      <c r="AN970" s="141"/>
      <c r="AO970" s="171"/>
    </row>
    <row r="971" spans="2:41" ht="12" customHeight="1" thickBot="1" x14ac:dyDescent="0.3">
      <c r="B971" s="1" t="s">
        <v>13</v>
      </c>
      <c r="C971" s="2" t="s">
        <v>22</v>
      </c>
      <c r="D971" s="3" t="s">
        <v>22</v>
      </c>
      <c r="E971" s="2" t="s">
        <v>21</v>
      </c>
      <c r="F971" s="907" t="s">
        <v>20</v>
      </c>
      <c r="G971" s="908"/>
      <c r="H971" s="876"/>
      <c r="I971" s="877"/>
      <c r="J971" s="877"/>
      <c r="K971" s="877"/>
      <c r="L971" s="877"/>
      <c r="M971" s="877"/>
      <c r="N971" s="877"/>
      <c r="O971" s="877"/>
      <c r="P971" s="877"/>
      <c r="Q971" s="877"/>
      <c r="R971" s="877"/>
      <c r="S971" s="878"/>
      <c r="T971" s="876"/>
      <c r="U971" s="877"/>
      <c r="V971" s="877"/>
      <c r="W971" s="877"/>
      <c r="X971" s="877"/>
      <c r="Y971" s="877"/>
      <c r="Z971" s="877"/>
      <c r="AA971" s="877"/>
      <c r="AB971" s="877"/>
      <c r="AC971" s="877"/>
      <c r="AD971" s="877"/>
      <c r="AE971" s="878"/>
      <c r="AF971" s="876" t="s">
        <v>19</v>
      </c>
      <c r="AG971" s="877"/>
      <c r="AH971" s="878"/>
      <c r="AI971" s="876" t="s">
        <v>18</v>
      </c>
      <c r="AJ971" s="878"/>
      <c r="AK971" s="876" t="s">
        <v>17</v>
      </c>
      <c r="AL971" s="877"/>
      <c r="AM971" s="878"/>
      <c r="AN971" s="141"/>
      <c r="AO971" s="171"/>
    </row>
    <row r="972" spans="2:41" ht="12" customHeight="1" thickBot="1" x14ac:dyDescent="0.3">
      <c r="B972" s="4">
        <v>2021</v>
      </c>
      <c r="C972" s="5" t="s">
        <v>16</v>
      </c>
      <c r="D972" s="5" t="s">
        <v>15</v>
      </c>
      <c r="E972" s="30" t="s">
        <v>14</v>
      </c>
      <c r="F972" s="6" t="s">
        <v>14</v>
      </c>
      <c r="G972" s="7" t="s">
        <v>13</v>
      </c>
      <c r="H972" s="868" t="s">
        <v>34</v>
      </c>
      <c r="I972" s="869"/>
      <c r="J972" s="870" t="s">
        <v>43</v>
      </c>
      <c r="K972" s="871"/>
      <c r="L972" s="870" t="s">
        <v>42</v>
      </c>
      <c r="M972" s="871"/>
      <c r="N972" s="872" t="s">
        <v>33</v>
      </c>
      <c r="O972" s="869"/>
      <c r="P972" s="872" t="s">
        <v>12</v>
      </c>
      <c r="Q972" s="869"/>
      <c r="R972" s="872" t="s">
        <v>11</v>
      </c>
      <c r="S972" s="905"/>
      <c r="T972" s="868" t="s">
        <v>35</v>
      </c>
      <c r="U972" s="906"/>
      <c r="V972" s="906"/>
      <c r="W972" s="905"/>
      <c r="X972" s="868" t="s">
        <v>10</v>
      </c>
      <c r="Y972" s="906"/>
      <c r="Z972" s="906"/>
      <c r="AA972" s="905"/>
      <c r="AB972" s="38" t="s">
        <v>38</v>
      </c>
      <c r="AC972" s="37" t="s">
        <v>36</v>
      </c>
      <c r="AD972" s="373" t="s">
        <v>41</v>
      </c>
      <c r="AE972" s="136" t="s">
        <v>9</v>
      </c>
      <c r="AF972" s="8" t="s">
        <v>37</v>
      </c>
      <c r="AG972" s="9" t="s">
        <v>8</v>
      </c>
      <c r="AH972" s="10" t="s">
        <v>7</v>
      </c>
      <c r="AI972" s="6" t="s">
        <v>8</v>
      </c>
      <c r="AJ972" s="7" t="s">
        <v>7</v>
      </c>
      <c r="AK972" s="6" t="s">
        <v>8</v>
      </c>
      <c r="AL972" s="11" t="s">
        <v>7</v>
      </c>
      <c r="AM972" s="7" t="s">
        <v>6</v>
      </c>
      <c r="AN972" s="141"/>
      <c r="AO972" s="171"/>
    </row>
    <row r="973" spans="2:41" ht="12" customHeight="1" thickBot="1" x14ac:dyDescent="0.3">
      <c r="B973" s="25"/>
      <c r="C973" s="137"/>
      <c r="D973" s="137"/>
      <c r="E973" s="43"/>
      <c r="F973" s="43"/>
      <c r="G973" s="25"/>
      <c r="H973" s="960"/>
      <c r="I973" s="961"/>
      <c r="J973" s="962"/>
      <c r="K973" s="963"/>
      <c r="L973" s="962"/>
      <c r="M973" s="963"/>
      <c r="N973" s="960"/>
      <c r="O973" s="961"/>
      <c r="P973" s="964"/>
      <c r="Q973" s="965"/>
      <c r="R973" s="964"/>
      <c r="S973" s="966"/>
      <c r="T973" s="957"/>
      <c r="U973" s="958"/>
      <c r="V973" s="958"/>
      <c r="W973" s="959"/>
      <c r="X973" s="986"/>
      <c r="Y973" s="958"/>
      <c r="Z973" s="958"/>
      <c r="AA973" s="987"/>
      <c r="AB973" s="34"/>
      <c r="AC973" s="138"/>
      <c r="AD973" s="166"/>
      <c r="AE973" s="41"/>
      <c r="AF973" s="26"/>
      <c r="AG973" s="160"/>
      <c r="AH973" s="161">
        <f>+AG973/1000</f>
        <v>0</v>
      </c>
      <c r="AI973" s="162"/>
      <c r="AJ973" s="163">
        <f>+AI973/1000</f>
        <v>0</v>
      </c>
      <c r="AK973" s="164">
        <f>+AI973-AG973</f>
        <v>0</v>
      </c>
      <c r="AL973" s="163">
        <f>+AK973/1000</f>
        <v>0</v>
      </c>
      <c r="AM973" s="165" t="e">
        <f>+AK973/AG973</f>
        <v>#DIV/0!</v>
      </c>
      <c r="AN973" s="141"/>
      <c r="AO973" s="172"/>
    </row>
    <row r="974" spans="2:41" ht="12" customHeight="1" x14ac:dyDescent="0.25">
      <c r="B974" s="25"/>
      <c r="C974" s="137"/>
      <c r="D974" s="137"/>
      <c r="E974" s="43"/>
      <c r="F974" s="43"/>
      <c r="G974" s="25"/>
      <c r="H974" s="967"/>
      <c r="I974" s="968"/>
      <c r="J974" s="969"/>
      <c r="K974" s="970"/>
      <c r="L974" s="969"/>
      <c r="M974" s="970"/>
      <c r="N974" s="967"/>
      <c r="O974" s="968"/>
      <c r="P974" s="971"/>
      <c r="Q974" s="972"/>
      <c r="R974" s="973"/>
      <c r="S974" s="974"/>
      <c r="T974" s="979"/>
      <c r="U974" s="980"/>
      <c r="V974" s="980"/>
      <c r="W974" s="981"/>
      <c r="X974" s="979"/>
      <c r="Y974" s="980"/>
      <c r="Z974" s="980"/>
      <c r="AA974" s="988"/>
      <c r="AB974" s="34"/>
      <c r="AC974" s="138"/>
      <c r="AD974" s="158"/>
      <c r="AE974" s="35"/>
      <c r="AF974" s="34"/>
      <c r="AG974" s="139"/>
      <c r="AH974" s="159">
        <f>+AG974/1000</f>
        <v>0</v>
      </c>
      <c r="AI974" s="152"/>
      <c r="AJ974" s="272">
        <f>+AI974/1000</f>
        <v>0</v>
      </c>
      <c r="AK974" s="273">
        <f>+AI974-AG974</f>
        <v>0</v>
      </c>
      <c r="AL974" s="274">
        <f>+AK974/1000</f>
        <v>0</v>
      </c>
      <c r="AM974" s="275" t="e">
        <f>+AK974/AG974</f>
        <v>#DIV/0!</v>
      </c>
      <c r="AN974" s="20"/>
    </row>
    <row r="975" spans="2:41" ht="12" customHeight="1" x14ac:dyDescent="0.25">
      <c r="B975" s="25"/>
      <c r="C975" s="137"/>
      <c r="D975" s="137"/>
      <c r="E975" s="43"/>
      <c r="F975" s="43"/>
      <c r="G975" s="25"/>
      <c r="H975" s="967"/>
      <c r="I975" s="968"/>
      <c r="J975" s="969"/>
      <c r="K975" s="970"/>
      <c r="L975" s="969"/>
      <c r="M975" s="970"/>
      <c r="N975" s="967"/>
      <c r="O975" s="968"/>
      <c r="P975" s="971"/>
      <c r="Q975" s="972"/>
      <c r="R975" s="973"/>
      <c r="S975" s="985"/>
      <c r="T975" s="982"/>
      <c r="U975" s="983"/>
      <c r="V975" s="983"/>
      <c r="W975" s="984"/>
      <c r="X975" s="982"/>
      <c r="Y975" s="983"/>
      <c r="Z975" s="983"/>
      <c r="AA975" s="984"/>
      <c r="AB975" s="34"/>
      <c r="AC975" s="138"/>
      <c r="AD975" s="372"/>
      <c r="AE975" s="46"/>
      <c r="AF975" s="34"/>
      <c r="AG975" s="139"/>
      <c r="AH975" s="140">
        <f>+AG975/1000</f>
        <v>0</v>
      </c>
      <c r="AI975" s="152"/>
      <c r="AJ975" s="142">
        <f>+AI975/1000</f>
        <v>0</v>
      </c>
      <c r="AK975" s="143">
        <f>+AI975-AG975</f>
        <v>0</v>
      </c>
      <c r="AL975" s="144">
        <f>+AK975/1000</f>
        <v>0</v>
      </c>
      <c r="AM975" s="145" t="e">
        <f>+AK975/AG975</f>
        <v>#DIV/0!</v>
      </c>
      <c r="AN975" s="21"/>
    </row>
    <row r="976" spans="2:41" ht="12" customHeight="1" x14ac:dyDescent="0.25">
      <c r="B976" s="25"/>
      <c r="C976" s="137"/>
      <c r="D976" s="137"/>
      <c r="E976" s="43"/>
      <c r="F976" s="43"/>
      <c r="G976" s="25"/>
      <c r="H976" s="967"/>
      <c r="I976" s="968"/>
      <c r="J976" s="969"/>
      <c r="K976" s="970"/>
      <c r="L976" s="969"/>
      <c r="M976" s="970"/>
      <c r="N976" s="967"/>
      <c r="O976" s="968"/>
      <c r="P976" s="971"/>
      <c r="Q976" s="972"/>
      <c r="R976" s="973"/>
      <c r="S976" s="974"/>
      <c r="T976" s="975"/>
      <c r="U976" s="976"/>
      <c r="V976" s="976"/>
      <c r="W976" s="977"/>
      <c r="X976" s="975"/>
      <c r="Y976" s="976"/>
      <c r="Z976" s="976"/>
      <c r="AA976" s="978"/>
      <c r="AB976" s="34"/>
      <c r="AC976" s="138"/>
      <c r="AD976" s="372"/>
      <c r="AE976" s="46"/>
      <c r="AF976" s="34"/>
      <c r="AG976" s="139"/>
      <c r="AH976" s="140">
        <f>+AG976/1000</f>
        <v>0</v>
      </c>
      <c r="AI976" s="152"/>
      <c r="AJ976" s="142">
        <f>+AI976/1000</f>
        <v>0</v>
      </c>
      <c r="AK976" s="143">
        <f>+AI976-AG976</f>
        <v>0</v>
      </c>
      <c r="AL976" s="144">
        <f>+AK976/1000</f>
        <v>0</v>
      </c>
      <c r="AM976" s="145" t="e">
        <f>+AK976/AG976</f>
        <v>#DIV/0!</v>
      </c>
      <c r="AN976" s="21"/>
    </row>
    <row r="977" spans="2:41" ht="12" customHeight="1" x14ac:dyDescent="0.25">
      <c r="B977" s="25"/>
      <c r="C977" s="137"/>
      <c r="D977" s="137"/>
      <c r="E977" s="43"/>
      <c r="F977" s="43"/>
      <c r="G977" s="25"/>
      <c r="H977" s="967"/>
      <c r="I977" s="968"/>
      <c r="J977" s="969"/>
      <c r="K977" s="970"/>
      <c r="L977" s="969"/>
      <c r="M977" s="970"/>
      <c r="N977" s="967"/>
      <c r="O977" s="968"/>
      <c r="P977" s="989"/>
      <c r="Q977" s="990"/>
      <c r="R977" s="973"/>
      <c r="S977" s="974"/>
      <c r="T977" s="991"/>
      <c r="U977" s="992"/>
      <c r="V977" s="992"/>
      <c r="W977" s="974"/>
      <c r="X977" s="991"/>
      <c r="Y977" s="992"/>
      <c r="Z977" s="992"/>
      <c r="AA977" s="985"/>
      <c r="AB977" s="34"/>
      <c r="AC977" s="138"/>
      <c r="AD977" s="372"/>
      <c r="AE977" s="46"/>
      <c r="AF977" s="34"/>
      <c r="AG977" s="139"/>
      <c r="AH977" s="140">
        <f>+AG977/1000</f>
        <v>0</v>
      </c>
      <c r="AI977" s="152"/>
      <c r="AJ977" s="142">
        <f>+AI977/1000</f>
        <v>0</v>
      </c>
      <c r="AK977" s="143">
        <f>+AI977-AG977</f>
        <v>0</v>
      </c>
      <c r="AL977" s="144">
        <f>+AK977/1000</f>
        <v>0</v>
      </c>
      <c r="AM977" s="145" t="e">
        <f>+AK977/AG977</f>
        <v>#DIV/0!</v>
      </c>
    </row>
    <row r="978" spans="2:41" ht="12" customHeight="1" thickBot="1" x14ac:dyDescent="0.3">
      <c r="B978" s="24"/>
      <c r="C978" s="146"/>
      <c r="D978" s="146"/>
      <c r="E978" s="27"/>
      <c r="F978" s="36"/>
      <c r="G978" s="31"/>
      <c r="H978" s="909"/>
      <c r="I978" s="910"/>
      <c r="J978" s="911"/>
      <c r="K978" s="912"/>
      <c r="L978" s="911"/>
      <c r="M978" s="912"/>
      <c r="N978" s="913"/>
      <c r="O978" s="910"/>
      <c r="P978" s="913"/>
      <c r="Q978" s="910"/>
      <c r="R978" s="914"/>
      <c r="S978" s="915"/>
      <c r="T978" s="916"/>
      <c r="U978" s="917"/>
      <c r="V978" s="917"/>
      <c r="W978" s="915"/>
      <c r="X978" s="29"/>
      <c r="Y978" s="147"/>
      <c r="Z978" s="147"/>
      <c r="AA978" s="28"/>
      <c r="AB978" s="36"/>
      <c r="AC978" s="148"/>
      <c r="AD978" s="147"/>
      <c r="AE978" s="28"/>
      <c r="AF978" s="29"/>
      <c r="AG978" s="149"/>
      <c r="AH978" s="153"/>
      <c r="AI978" s="150"/>
      <c r="AJ978" s="154"/>
      <c r="AK978" s="155"/>
      <c r="AL978" s="156"/>
      <c r="AM978" s="157"/>
    </row>
    <row r="979" spans="2:41" ht="12" customHeight="1" x14ac:dyDescent="0.25">
      <c r="B979" s="151"/>
      <c r="C979" s="151"/>
      <c r="D979" s="151"/>
      <c r="E979" s="151"/>
      <c r="F979" s="151"/>
      <c r="G979" s="151"/>
      <c r="H979" s="151"/>
      <c r="I979" s="151"/>
      <c r="J979" s="174"/>
      <c r="K979" s="174"/>
      <c r="L979" s="174"/>
      <c r="M979" s="174"/>
      <c r="N979" s="151"/>
      <c r="O979" s="151"/>
      <c r="P979" s="135"/>
      <c r="Q979" s="135"/>
      <c r="R979" s="918" t="s">
        <v>5</v>
      </c>
      <c r="S979" s="919"/>
      <c r="T979" s="919"/>
      <c r="U979" s="919"/>
      <c r="V979" s="919"/>
      <c r="W979" s="919"/>
      <c r="X979" s="919"/>
      <c r="Y979" s="919"/>
      <c r="Z979" s="919"/>
      <c r="AA979" s="919"/>
      <c r="AB979" s="919"/>
      <c r="AC979" s="919"/>
      <c r="AD979" s="919"/>
      <c r="AE979" s="919"/>
      <c r="AF979" s="374"/>
      <c r="AG979" s="932" t="s">
        <v>4</v>
      </c>
      <c r="AH979" s="933"/>
      <c r="AI979" s="932" t="s">
        <v>3</v>
      </c>
      <c r="AJ979" s="933"/>
      <c r="AK979" s="932" t="s">
        <v>2</v>
      </c>
      <c r="AL979" s="934"/>
      <c r="AM979" s="935"/>
    </row>
    <row r="980" spans="2:41" x14ac:dyDescent="0.25">
      <c r="B980" s="151"/>
      <c r="C980" s="151"/>
      <c r="D980" s="151"/>
      <c r="E980" s="151"/>
      <c r="F980" s="151"/>
      <c r="G980" s="151"/>
      <c r="H980" s="151"/>
      <c r="I980" s="151"/>
      <c r="J980" s="174"/>
      <c r="K980" s="174"/>
      <c r="L980" s="174"/>
      <c r="M980" s="174"/>
      <c r="N980" s="151"/>
      <c r="O980" s="151"/>
      <c r="P980" s="135"/>
      <c r="Q980" s="135"/>
      <c r="R980" s="930"/>
      <c r="S980" s="931"/>
      <c r="T980" s="931"/>
      <c r="U980" s="931"/>
      <c r="V980" s="931"/>
      <c r="W980" s="931"/>
      <c r="X980" s="931"/>
      <c r="Y980" s="931"/>
      <c r="Z980" s="931"/>
      <c r="AA980" s="931"/>
      <c r="AB980" s="931"/>
      <c r="AC980" s="931"/>
      <c r="AD980" s="931"/>
      <c r="AE980" s="931"/>
      <c r="AF980" s="374"/>
      <c r="AG980" s="936" t="s">
        <v>1</v>
      </c>
      <c r="AH980" s="938">
        <f>+SUM(AH973:AH978)</f>
        <v>0</v>
      </c>
      <c r="AI980" s="936" t="s">
        <v>1</v>
      </c>
      <c r="AJ980" s="938">
        <f>+SUM(AJ973:AJ978)</f>
        <v>0</v>
      </c>
      <c r="AK980" s="936" t="s">
        <v>1</v>
      </c>
      <c r="AL980" s="940">
        <f>+AJ980-AH980</f>
        <v>0</v>
      </c>
      <c r="AM980" s="851" t="e">
        <f>+AL980/AH980</f>
        <v>#DIV/0!</v>
      </c>
    </row>
    <row r="981" spans="2:41" ht="17.25" thickBot="1" x14ac:dyDescent="0.3">
      <c r="B981" s="151"/>
      <c r="C981" s="151"/>
      <c r="D981" s="151"/>
      <c r="E981" s="151"/>
      <c r="F981" s="151"/>
      <c r="G981" s="151"/>
      <c r="H981" s="151"/>
      <c r="I981" s="151"/>
      <c r="J981" s="174"/>
      <c r="K981" s="174"/>
      <c r="L981" s="174"/>
      <c r="M981" s="174"/>
      <c r="N981" s="151"/>
      <c r="O981" s="151"/>
      <c r="P981" s="135"/>
      <c r="Q981" s="135"/>
      <c r="R981" s="921"/>
      <c r="S981" s="922"/>
      <c r="T981" s="922"/>
      <c r="U981" s="922"/>
      <c r="V981" s="922"/>
      <c r="W981" s="922"/>
      <c r="X981" s="922"/>
      <c r="Y981" s="922"/>
      <c r="Z981" s="922"/>
      <c r="AA981" s="922"/>
      <c r="AB981" s="922"/>
      <c r="AC981" s="922"/>
      <c r="AD981" s="922"/>
      <c r="AE981" s="922"/>
      <c r="AF981" s="375"/>
      <c r="AG981" s="937"/>
      <c r="AH981" s="939"/>
      <c r="AI981" s="937"/>
      <c r="AJ981" s="939"/>
      <c r="AK981" s="937"/>
      <c r="AL981" s="941"/>
      <c r="AM981" s="852"/>
    </row>
    <row r="982" spans="2:41" ht="17.25" thickBot="1" x14ac:dyDescent="0.3"/>
    <row r="983" spans="2:41" x14ac:dyDescent="0.25">
      <c r="R983" s="918" t="s">
        <v>0</v>
      </c>
      <c r="S983" s="919"/>
      <c r="T983" s="919"/>
      <c r="U983" s="919"/>
      <c r="V983" s="919"/>
      <c r="W983" s="919"/>
      <c r="X983" s="919"/>
      <c r="Y983" s="919"/>
      <c r="Z983" s="919"/>
      <c r="AA983" s="919"/>
      <c r="AB983" s="919"/>
      <c r="AC983" s="919"/>
      <c r="AD983" s="919"/>
      <c r="AE983" s="920"/>
      <c r="AF983" s="18"/>
      <c r="AG983" s="924">
        <f>+AH980+AG963</f>
        <v>678.11800000000005</v>
      </c>
      <c r="AH983" s="925"/>
      <c r="AI983" s="924">
        <f>+AJ980+AI963</f>
        <v>676.8299999999997</v>
      </c>
      <c r="AJ983" s="925"/>
      <c r="AK983" s="928">
        <f>+AI983-AG983</f>
        <v>-1.288000000000352</v>
      </c>
      <c r="AL983" s="925"/>
      <c r="AM983" s="945">
        <f>+AK983/AG983</f>
        <v>-1.8993744451560818E-3</v>
      </c>
    </row>
    <row r="984" spans="2:41" ht="17.25" thickBot="1" x14ac:dyDescent="0.3">
      <c r="R984" s="921"/>
      <c r="S984" s="922"/>
      <c r="T984" s="922"/>
      <c r="U984" s="922"/>
      <c r="V984" s="922"/>
      <c r="W984" s="922"/>
      <c r="X984" s="922"/>
      <c r="Y984" s="922"/>
      <c r="Z984" s="922"/>
      <c r="AA984" s="922"/>
      <c r="AB984" s="922"/>
      <c r="AC984" s="922"/>
      <c r="AD984" s="922"/>
      <c r="AE984" s="923"/>
      <c r="AF984" s="19"/>
      <c r="AG984" s="926"/>
      <c r="AH984" s="927"/>
      <c r="AI984" s="926"/>
      <c r="AJ984" s="927"/>
      <c r="AK984" s="929"/>
      <c r="AL984" s="927"/>
      <c r="AM984" s="946"/>
    </row>
    <row r="985" spans="2:41" ht="17.25" thickBot="1" x14ac:dyDescent="0.3"/>
    <row r="986" spans="2:41" ht="12" customHeight="1" x14ac:dyDescent="0.25">
      <c r="B986" s="882" t="s">
        <v>31</v>
      </c>
      <c r="C986" s="883"/>
      <c r="D986" s="883"/>
      <c r="E986" s="883"/>
      <c r="F986" s="883"/>
      <c r="G986" s="884"/>
      <c r="H986" s="888" t="s">
        <v>30</v>
      </c>
      <c r="I986" s="765"/>
      <c r="J986" s="765"/>
      <c r="K986" s="765"/>
      <c r="L986" s="765"/>
      <c r="M986" s="765"/>
      <c r="N986" s="765"/>
      <c r="O986" s="765"/>
      <c r="P986" s="765"/>
      <c r="Q986" s="765"/>
      <c r="R986" s="765"/>
      <c r="S986" s="765"/>
      <c r="T986" s="765"/>
      <c r="U986" s="765"/>
      <c r="V986" s="765"/>
      <c r="W986" s="765"/>
      <c r="X986" s="765"/>
      <c r="Y986" s="765"/>
      <c r="Z986" s="765"/>
      <c r="AA986" s="765"/>
      <c r="AB986" s="765"/>
      <c r="AC986" s="765"/>
      <c r="AD986" s="371"/>
      <c r="AE986" s="764" t="s">
        <v>29</v>
      </c>
      <c r="AF986" s="765"/>
      <c r="AG986" s="765"/>
      <c r="AH986" s="765"/>
      <c r="AI986" s="765"/>
      <c r="AJ986" s="766"/>
      <c r="AK986" s="889" t="s">
        <v>39</v>
      </c>
      <c r="AL986" s="890"/>
      <c r="AM986" s="891"/>
      <c r="AN986" s="22"/>
      <c r="AO986" s="168" t="s">
        <v>46</v>
      </c>
    </row>
    <row r="987" spans="2:41" ht="12" customHeight="1" thickBot="1" x14ac:dyDescent="0.3">
      <c r="B987" s="885"/>
      <c r="C987" s="886"/>
      <c r="D987" s="886"/>
      <c r="E987" s="886"/>
      <c r="F987" s="886"/>
      <c r="G987" s="887"/>
      <c r="H987" s="892" t="s">
        <v>736</v>
      </c>
      <c r="I987" s="893"/>
      <c r="J987" s="893"/>
      <c r="K987" s="893"/>
      <c r="L987" s="893"/>
      <c r="M987" s="893"/>
      <c r="N987" s="893"/>
      <c r="O987" s="893"/>
      <c r="P987" s="893"/>
      <c r="Q987" s="893"/>
      <c r="R987" s="893"/>
      <c r="S987" s="893"/>
      <c r="T987" s="893"/>
      <c r="U987" s="893"/>
      <c r="V987" s="893"/>
      <c r="W987" s="893"/>
      <c r="X987" s="893"/>
      <c r="Y987" s="893"/>
      <c r="Z987" s="893"/>
      <c r="AA987" s="893"/>
      <c r="AB987" s="893"/>
      <c r="AC987" s="893"/>
      <c r="AD987" s="376"/>
      <c r="AE987" s="773"/>
      <c r="AF987" s="774"/>
      <c r="AG987" s="774"/>
      <c r="AH987" s="774"/>
      <c r="AI987" s="774"/>
      <c r="AJ987" s="775"/>
      <c r="AK987" s="896" t="s">
        <v>40</v>
      </c>
      <c r="AL987" s="897"/>
      <c r="AM987" s="898"/>
      <c r="AN987" s="23"/>
      <c r="AO987" s="169" t="s">
        <v>47</v>
      </c>
    </row>
    <row r="988" spans="2:41" ht="12" customHeight="1" thickBot="1" x14ac:dyDescent="0.3">
      <c r="B988" s="902" t="s">
        <v>28</v>
      </c>
      <c r="C988" s="903"/>
      <c r="D988" s="903"/>
      <c r="E988" s="903"/>
      <c r="F988" s="903"/>
      <c r="G988" s="904"/>
      <c r="H988" s="894"/>
      <c r="I988" s="895"/>
      <c r="J988" s="895"/>
      <c r="K988" s="895"/>
      <c r="L988" s="895"/>
      <c r="M988" s="895"/>
      <c r="N988" s="895"/>
      <c r="O988" s="895"/>
      <c r="P988" s="895"/>
      <c r="Q988" s="895"/>
      <c r="R988" s="895"/>
      <c r="S988" s="895"/>
      <c r="T988" s="895"/>
      <c r="U988" s="895"/>
      <c r="V988" s="895"/>
      <c r="W988" s="895"/>
      <c r="X988" s="895"/>
      <c r="Y988" s="895"/>
      <c r="Z988" s="895"/>
      <c r="AA988" s="895"/>
      <c r="AB988" s="895"/>
      <c r="AC988" s="895"/>
      <c r="AD988" s="377"/>
      <c r="AE988" s="776"/>
      <c r="AF988" s="777"/>
      <c r="AG988" s="777"/>
      <c r="AH988" s="777"/>
      <c r="AI988" s="777"/>
      <c r="AJ988" s="778"/>
      <c r="AK988" s="899"/>
      <c r="AL988" s="900"/>
      <c r="AM988" s="901"/>
      <c r="AN988" s="141"/>
      <c r="AO988" s="170"/>
    </row>
    <row r="989" spans="2:41" ht="12" customHeight="1" thickBot="1" x14ac:dyDescent="0.3">
      <c r="B989" s="135"/>
      <c r="C989" s="135"/>
      <c r="D989" s="135"/>
      <c r="E989" s="135"/>
      <c r="F989" s="135"/>
      <c r="G989" s="135"/>
      <c r="H989" s="135"/>
      <c r="I989" s="135"/>
      <c r="J989" s="174"/>
      <c r="K989" s="174"/>
      <c r="L989" s="174"/>
      <c r="M989" s="174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  <c r="AM989" s="135"/>
      <c r="AN989" s="141"/>
      <c r="AO989" s="171"/>
    </row>
    <row r="990" spans="2:41" ht="12" customHeight="1" thickBot="1" x14ac:dyDescent="0.3">
      <c r="B990" s="873" t="s">
        <v>27</v>
      </c>
      <c r="C990" s="874"/>
      <c r="D990" s="874"/>
      <c r="E990" s="875"/>
      <c r="F990" s="848" t="s">
        <v>26</v>
      </c>
      <c r="G990" s="850"/>
      <c r="H990" s="848" t="s">
        <v>44</v>
      </c>
      <c r="I990" s="849"/>
      <c r="J990" s="849"/>
      <c r="K990" s="849"/>
      <c r="L990" s="849"/>
      <c r="M990" s="849"/>
      <c r="N990" s="849"/>
      <c r="O990" s="849"/>
      <c r="P990" s="849"/>
      <c r="Q990" s="849"/>
      <c r="R990" s="849"/>
      <c r="S990" s="850"/>
      <c r="T990" s="848" t="s">
        <v>25</v>
      </c>
      <c r="U990" s="849"/>
      <c r="V990" s="849"/>
      <c r="W990" s="849"/>
      <c r="X990" s="849"/>
      <c r="Y990" s="849"/>
      <c r="Z990" s="849"/>
      <c r="AA990" s="849"/>
      <c r="AB990" s="849"/>
      <c r="AC990" s="849"/>
      <c r="AD990" s="849"/>
      <c r="AE990" s="850"/>
      <c r="AF990" s="879" t="s">
        <v>24</v>
      </c>
      <c r="AG990" s="880"/>
      <c r="AH990" s="881"/>
      <c r="AI990" s="879" t="s">
        <v>24</v>
      </c>
      <c r="AJ990" s="881"/>
      <c r="AK990" s="848" t="s">
        <v>23</v>
      </c>
      <c r="AL990" s="849"/>
      <c r="AM990" s="850"/>
      <c r="AN990" s="141"/>
      <c r="AO990" s="171"/>
    </row>
    <row r="991" spans="2:41" ht="12" customHeight="1" thickBot="1" x14ac:dyDescent="0.3">
      <c r="B991" s="1" t="s">
        <v>13</v>
      </c>
      <c r="C991" s="2" t="s">
        <v>22</v>
      </c>
      <c r="D991" s="3" t="s">
        <v>22</v>
      </c>
      <c r="E991" s="2" t="s">
        <v>21</v>
      </c>
      <c r="F991" s="907" t="s">
        <v>20</v>
      </c>
      <c r="G991" s="908"/>
      <c r="H991" s="876"/>
      <c r="I991" s="877"/>
      <c r="J991" s="877"/>
      <c r="K991" s="877"/>
      <c r="L991" s="877"/>
      <c r="M991" s="877"/>
      <c r="N991" s="877"/>
      <c r="O991" s="877"/>
      <c r="P991" s="877"/>
      <c r="Q991" s="877"/>
      <c r="R991" s="877"/>
      <c r="S991" s="878"/>
      <c r="T991" s="876"/>
      <c r="U991" s="877"/>
      <c r="V991" s="877"/>
      <c r="W991" s="877"/>
      <c r="X991" s="877"/>
      <c r="Y991" s="877"/>
      <c r="Z991" s="877"/>
      <c r="AA991" s="877"/>
      <c r="AB991" s="877"/>
      <c r="AC991" s="877"/>
      <c r="AD991" s="877"/>
      <c r="AE991" s="878"/>
      <c r="AF991" s="876" t="s">
        <v>19</v>
      </c>
      <c r="AG991" s="877"/>
      <c r="AH991" s="878"/>
      <c r="AI991" s="876" t="s">
        <v>18</v>
      </c>
      <c r="AJ991" s="878"/>
      <c r="AK991" s="876" t="s">
        <v>17</v>
      </c>
      <c r="AL991" s="877"/>
      <c r="AM991" s="878"/>
      <c r="AN991" s="141"/>
      <c r="AO991" s="171"/>
    </row>
    <row r="992" spans="2:41" ht="12" customHeight="1" thickBot="1" x14ac:dyDescent="0.3">
      <c r="B992" s="4">
        <v>2021</v>
      </c>
      <c r="C992" s="5" t="s">
        <v>16</v>
      </c>
      <c r="D992" s="5" t="s">
        <v>15</v>
      </c>
      <c r="E992" s="30" t="s">
        <v>14</v>
      </c>
      <c r="F992" s="6" t="s">
        <v>14</v>
      </c>
      <c r="G992" s="7" t="s">
        <v>13</v>
      </c>
      <c r="H992" s="868" t="s">
        <v>34</v>
      </c>
      <c r="I992" s="869"/>
      <c r="J992" s="870" t="s">
        <v>43</v>
      </c>
      <c r="K992" s="871"/>
      <c r="L992" s="870" t="s">
        <v>42</v>
      </c>
      <c r="M992" s="871"/>
      <c r="N992" s="872" t="s">
        <v>33</v>
      </c>
      <c r="O992" s="869"/>
      <c r="P992" s="872" t="s">
        <v>12</v>
      </c>
      <c r="Q992" s="869"/>
      <c r="R992" s="872" t="s">
        <v>11</v>
      </c>
      <c r="S992" s="905"/>
      <c r="T992" s="868" t="s">
        <v>35</v>
      </c>
      <c r="U992" s="906"/>
      <c r="V992" s="906"/>
      <c r="W992" s="905"/>
      <c r="X992" s="868" t="s">
        <v>10</v>
      </c>
      <c r="Y992" s="906"/>
      <c r="Z992" s="906"/>
      <c r="AA992" s="905"/>
      <c r="AB992" s="38" t="s">
        <v>38</v>
      </c>
      <c r="AC992" s="37" t="s">
        <v>36</v>
      </c>
      <c r="AD992" s="373" t="s">
        <v>41</v>
      </c>
      <c r="AE992" s="136" t="s">
        <v>9</v>
      </c>
      <c r="AF992" s="8" t="s">
        <v>37</v>
      </c>
      <c r="AG992" s="9" t="s">
        <v>8</v>
      </c>
      <c r="AH992" s="10" t="s">
        <v>7</v>
      </c>
      <c r="AI992" s="6" t="s">
        <v>8</v>
      </c>
      <c r="AJ992" s="7" t="s">
        <v>7</v>
      </c>
      <c r="AK992" s="6" t="s">
        <v>8</v>
      </c>
      <c r="AL992" s="11" t="s">
        <v>7</v>
      </c>
      <c r="AM992" s="7" t="s">
        <v>6</v>
      </c>
      <c r="AN992" s="141"/>
      <c r="AO992" s="171"/>
    </row>
    <row r="993" spans="2:41" ht="12" customHeight="1" thickBot="1" x14ac:dyDescent="0.3">
      <c r="B993" s="25"/>
      <c r="C993" s="137"/>
      <c r="D993" s="137"/>
      <c r="E993" s="43"/>
      <c r="F993" s="43"/>
      <c r="G993" s="25"/>
      <c r="H993" s="960"/>
      <c r="I993" s="961"/>
      <c r="J993" s="962"/>
      <c r="K993" s="963"/>
      <c r="L993" s="962"/>
      <c r="M993" s="963"/>
      <c r="N993" s="960"/>
      <c r="O993" s="961"/>
      <c r="P993" s="964"/>
      <c r="Q993" s="965"/>
      <c r="R993" s="964"/>
      <c r="S993" s="966"/>
      <c r="T993" s="957"/>
      <c r="U993" s="958"/>
      <c r="V993" s="958"/>
      <c r="W993" s="959"/>
      <c r="X993" s="986"/>
      <c r="Y993" s="958"/>
      <c r="Z993" s="958"/>
      <c r="AA993" s="987"/>
      <c r="AB993" s="34"/>
      <c r="AC993" s="138"/>
      <c r="AD993" s="166"/>
      <c r="AE993" s="41"/>
      <c r="AF993" s="26"/>
      <c r="AG993" s="160"/>
      <c r="AH993" s="161">
        <f>+AG993/1000</f>
        <v>0</v>
      </c>
      <c r="AI993" s="162"/>
      <c r="AJ993" s="163">
        <f>+AI993/1000</f>
        <v>0</v>
      </c>
      <c r="AK993" s="164">
        <f>+AI993-AG993</f>
        <v>0</v>
      </c>
      <c r="AL993" s="163">
        <f>+AK993/1000</f>
        <v>0</v>
      </c>
      <c r="AM993" s="165" t="e">
        <f>+AK993/AG993</f>
        <v>#DIV/0!</v>
      </c>
      <c r="AN993" s="141"/>
      <c r="AO993" s="172"/>
    </row>
    <row r="994" spans="2:41" ht="12" customHeight="1" x14ac:dyDescent="0.25">
      <c r="B994" s="25"/>
      <c r="C994" s="137"/>
      <c r="D994" s="137"/>
      <c r="E994" s="43"/>
      <c r="F994" s="43"/>
      <c r="G994" s="25"/>
      <c r="H994" s="967"/>
      <c r="I994" s="968"/>
      <c r="J994" s="969"/>
      <c r="K994" s="970"/>
      <c r="L994" s="969"/>
      <c r="M994" s="970"/>
      <c r="N994" s="967"/>
      <c r="O994" s="968"/>
      <c r="P994" s="971"/>
      <c r="Q994" s="972"/>
      <c r="R994" s="973"/>
      <c r="S994" s="974"/>
      <c r="T994" s="979"/>
      <c r="U994" s="980"/>
      <c r="V994" s="980"/>
      <c r="W994" s="981"/>
      <c r="X994" s="979"/>
      <c r="Y994" s="980"/>
      <c r="Z994" s="980"/>
      <c r="AA994" s="988"/>
      <c r="AB994" s="34"/>
      <c r="AC994" s="138"/>
      <c r="AD994" s="158"/>
      <c r="AE994" s="35"/>
      <c r="AF994" s="34"/>
      <c r="AG994" s="139"/>
      <c r="AH994" s="159">
        <f>+AG994/1000</f>
        <v>0</v>
      </c>
      <c r="AI994" s="152"/>
      <c r="AJ994" s="272">
        <f>+AI994/1000</f>
        <v>0</v>
      </c>
      <c r="AK994" s="273">
        <f>+AI994-AG994</f>
        <v>0</v>
      </c>
      <c r="AL994" s="274">
        <f>+AK994/1000</f>
        <v>0</v>
      </c>
      <c r="AM994" s="275" t="e">
        <f>+AK994/AG994</f>
        <v>#DIV/0!</v>
      </c>
      <c r="AN994" s="20"/>
    </row>
    <row r="995" spans="2:41" ht="12" customHeight="1" x14ac:dyDescent="0.25">
      <c r="B995" s="25"/>
      <c r="C995" s="137"/>
      <c r="D995" s="137"/>
      <c r="E995" s="43"/>
      <c r="F995" s="43"/>
      <c r="G995" s="25"/>
      <c r="H995" s="967"/>
      <c r="I995" s="968"/>
      <c r="J995" s="969"/>
      <c r="K995" s="970"/>
      <c r="L995" s="969"/>
      <c r="M995" s="970"/>
      <c r="N995" s="967"/>
      <c r="O995" s="968"/>
      <c r="P995" s="971"/>
      <c r="Q995" s="972"/>
      <c r="R995" s="973"/>
      <c r="S995" s="985"/>
      <c r="T995" s="982"/>
      <c r="U995" s="983"/>
      <c r="V995" s="983"/>
      <c r="W995" s="984"/>
      <c r="X995" s="982"/>
      <c r="Y995" s="983"/>
      <c r="Z995" s="983"/>
      <c r="AA995" s="984"/>
      <c r="AB995" s="34"/>
      <c r="AC995" s="138"/>
      <c r="AD995" s="372"/>
      <c r="AE995" s="46"/>
      <c r="AF995" s="34"/>
      <c r="AG995" s="139"/>
      <c r="AH995" s="140">
        <f>+AG995/1000</f>
        <v>0</v>
      </c>
      <c r="AI995" s="152"/>
      <c r="AJ995" s="142">
        <f>+AI995/1000</f>
        <v>0</v>
      </c>
      <c r="AK995" s="143">
        <f>+AI995-AG995</f>
        <v>0</v>
      </c>
      <c r="AL995" s="144">
        <f>+AK995/1000</f>
        <v>0</v>
      </c>
      <c r="AM995" s="145" t="e">
        <f>+AK995/AG995</f>
        <v>#DIV/0!</v>
      </c>
      <c r="AN995" s="21"/>
    </row>
    <row r="996" spans="2:41" ht="12" customHeight="1" x14ac:dyDescent="0.25">
      <c r="B996" s="25"/>
      <c r="C996" s="137"/>
      <c r="D996" s="137"/>
      <c r="E996" s="43"/>
      <c r="F996" s="43"/>
      <c r="G996" s="25"/>
      <c r="H996" s="967"/>
      <c r="I996" s="968"/>
      <c r="J996" s="969"/>
      <c r="K996" s="970"/>
      <c r="L996" s="969"/>
      <c r="M996" s="970"/>
      <c r="N996" s="967"/>
      <c r="O996" s="968"/>
      <c r="P996" s="971"/>
      <c r="Q996" s="972"/>
      <c r="R996" s="973"/>
      <c r="S996" s="974"/>
      <c r="T996" s="975"/>
      <c r="U996" s="976"/>
      <c r="V996" s="976"/>
      <c r="W996" s="977"/>
      <c r="X996" s="975"/>
      <c r="Y996" s="976"/>
      <c r="Z996" s="976"/>
      <c r="AA996" s="978"/>
      <c r="AB996" s="34"/>
      <c r="AC996" s="138"/>
      <c r="AD996" s="372"/>
      <c r="AE996" s="46"/>
      <c r="AF996" s="34"/>
      <c r="AG996" s="139"/>
      <c r="AH996" s="140">
        <f>+AG996/1000</f>
        <v>0</v>
      </c>
      <c r="AI996" s="152"/>
      <c r="AJ996" s="142">
        <f>+AI996/1000</f>
        <v>0</v>
      </c>
      <c r="AK996" s="143">
        <f>+AI996-AG996</f>
        <v>0</v>
      </c>
      <c r="AL996" s="144">
        <f>+AK996/1000</f>
        <v>0</v>
      </c>
      <c r="AM996" s="145" t="e">
        <f>+AK996/AG996</f>
        <v>#DIV/0!</v>
      </c>
      <c r="AN996" s="21"/>
    </row>
    <row r="997" spans="2:41" ht="12" customHeight="1" x14ac:dyDescent="0.25">
      <c r="B997" s="25"/>
      <c r="C997" s="137"/>
      <c r="D997" s="137"/>
      <c r="E997" s="43"/>
      <c r="F997" s="43"/>
      <c r="G997" s="25"/>
      <c r="H997" s="967"/>
      <c r="I997" s="968"/>
      <c r="J997" s="969"/>
      <c r="K997" s="970"/>
      <c r="L997" s="969"/>
      <c r="M997" s="970"/>
      <c r="N997" s="967"/>
      <c r="O997" s="968"/>
      <c r="P997" s="989"/>
      <c r="Q997" s="990"/>
      <c r="R997" s="973"/>
      <c r="S997" s="974"/>
      <c r="T997" s="991"/>
      <c r="U997" s="992"/>
      <c r="V997" s="992"/>
      <c r="W997" s="974"/>
      <c r="X997" s="991"/>
      <c r="Y997" s="992"/>
      <c r="Z997" s="992"/>
      <c r="AA997" s="985"/>
      <c r="AB997" s="34"/>
      <c r="AC997" s="138"/>
      <c r="AD997" s="372"/>
      <c r="AE997" s="46"/>
      <c r="AF997" s="34"/>
      <c r="AG997" s="139"/>
      <c r="AH997" s="140">
        <f>+AG997/1000</f>
        <v>0</v>
      </c>
      <c r="AI997" s="152"/>
      <c r="AJ997" s="142">
        <f>+AI997/1000</f>
        <v>0</v>
      </c>
      <c r="AK997" s="143">
        <f>+AI997-AG997</f>
        <v>0</v>
      </c>
      <c r="AL997" s="144">
        <f>+AK997/1000</f>
        <v>0</v>
      </c>
      <c r="AM997" s="145" t="e">
        <f>+AK997/AG997</f>
        <v>#DIV/0!</v>
      </c>
    </row>
    <row r="998" spans="2:41" ht="12" customHeight="1" thickBot="1" x14ac:dyDescent="0.3">
      <c r="B998" s="24"/>
      <c r="C998" s="146"/>
      <c r="D998" s="146"/>
      <c r="E998" s="27"/>
      <c r="F998" s="36"/>
      <c r="G998" s="31"/>
      <c r="H998" s="909"/>
      <c r="I998" s="910"/>
      <c r="J998" s="911"/>
      <c r="K998" s="912"/>
      <c r="L998" s="911"/>
      <c r="M998" s="912"/>
      <c r="N998" s="913"/>
      <c r="O998" s="910"/>
      <c r="P998" s="913"/>
      <c r="Q998" s="910"/>
      <c r="R998" s="914"/>
      <c r="S998" s="915"/>
      <c r="T998" s="916"/>
      <c r="U998" s="917"/>
      <c r="V998" s="917"/>
      <c r="W998" s="915"/>
      <c r="X998" s="29"/>
      <c r="Y998" s="147"/>
      <c r="Z998" s="147"/>
      <c r="AA998" s="28"/>
      <c r="AB998" s="36"/>
      <c r="AC998" s="148"/>
      <c r="AD998" s="147"/>
      <c r="AE998" s="28"/>
      <c r="AF998" s="29"/>
      <c r="AG998" s="149"/>
      <c r="AH998" s="153"/>
      <c r="AI998" s="150"/>
      <c r="AJ998" s="154"/>
      <c r="AK998" s="155"/>
      <c r="AL998" s="156"/>
      <c r="AM998" s="157"/>
    </row>
    <row r="999" spans="2:41" ht="12" customHeight="1" x14ac:dyDescent="0.25">
      <c r="B999" s="151"/>
      <c r="C999" s="151"/>
      <c r="D999" s="151"/>
      <c r="E999" s="151"/>
      <c r="F999" s="151"/>
      <c r="G999" s="151"/>
      <c r="H999" s="151"/>
      <c r="I999" s="151"/>
      <c r="J999" s="174"/>
      <c r="K999" s="174"/>
      <c r="L999" s="174"/>
      <c r="M999" s="174"/>
      <c r="N999" s="151"/>
      <c r="O999" s="151"/>
      <c r="P999" s="135"/>
      <c r="Q999" s="135"/>
      <c r="R999" s="918" t="s">
        <v>5</v>
      </c>
      <c r="S999" s="919"/>
      <c r="T999" s="919"/>
      <c r="U999" s="919"/>
      <c r="V999" s="919"/>
      <c r="W999" s="919"/>
      <c r="X999" s="919"/>
      <c r="Y999" s="919"/>
      <c r="Z999" s="919"/>
      <c r="AA999" s="919"/>
      <c r="AB999" s="919"/>
      <c r="AC999" s="919"/>
      <c r="AD999" s="919"/>
      <c r="AE999" s="919"/>
      <c r="AF999" s="374"/>
      <c r="AG999" s="932" t="s">
        <v>4</v>
      </c>
      <c r="AH999" s="933"/>
      <c r="AI999" s="932" t="s">
        <v>3</v>
      </c>
      <c r="AJ999" s="933"/>
      <c r="AK999" s="932" t="s">
        <v>2</v>
      </c>
      <c r="AL999" s="934"/>
      <c r="AM999" s="935"/>
    </row>
    <row r="1000" spans="2:41" x14ac:dyDescent="0.25">
      <c r="B1000" s="151"/>
      <c r="C1000" s="151"/>
      <c r="D1000" s="151"/>
      <c r="E1000" s="151"/>
      <c r="F1000" s="151"/>
      <c r="G1000" s="151"/>
      <c r="H1000" s="151"/>
      <c r="I1000" s="151"/>
      <c r="J1000" s="174"/>
      <c r="K1000" s="174"/>
      <c r="L1000" s="174"/>
      <c r="M1000" s="174"/>
      <c r="N1000" s="151"/>
      <c r="O1000" s="151"/>
      <c r="P1000" s="135"/>
      <c r="Q1000" s="135"/>
      <c r="R1000" s="930"/>
      <c r="S1000" s="931"/>
      <c r="T1000" s="931"/>
      <c r="U1000" s="931"/>
      <c r="V1000" s="931"/>
      <c r="W1000" s="931"/>
      <c r="X1000" s="931"/>
      <c r="Y1000" s="931"/>
      <c r="Z1000" s="931"/>
      <c r="AA1000" s="931"/>
      <c r="AB1000" s="931"/>
      <c r="AC1000" s="931"/>
      <c r="AD1000" s="931"/>
      <c r="AE1000" s="931"/>
      <c r="AF1000" s="374"/>
      <c r="AG1000" s="936" t="s">
        <v>1</v>
      </c>
      <c r="AH1000" s="938">
        <f>+SUM(AH993:AH998)</f>
        <v>0</v>
      </c>
      <c r="AI1000" s="936" t="s">
        <v>1</v>
      </c>
      <c r="AJ1000" s="938">
        <f>+SUM(AJ993:AJ998)</f>
        <v>0</v>
      </c>
      <c r="AK1000" s="936" t="s">
        <v>1</v>
      </c>
      <c r="AL1000" s="940">
        <f>+AJ1000-AH1000</f>
        <v>0</v>
      </c>
      <c r="AM1000" s="851" t="e">
        <f>+AL1000/AH1000</f>
        <v>#DIV/0!</v>
      </c>
    </row>
    <row r="1001" spans="2:41" ht="17.25" thickBot="1" x14ac:dyDescent="0.3">
      <c r="B1001" s="151"/>
      <c r="C1001" s="151"/>
      <c r="D1001" s="151"/>
      <c r="E1001" s="151"/>
      <c r="F1001" s="151"/>
      <c r="G1001" s="151"/>
      <c r="H1001" s="151"/>
      <c r="I1001" s="151"/>
      <c r="J1001" s="174"/>
      <c r="K1001" s="174"/>
      <c r="L1001" s="174"/>
      <c r="M1001" s="174"/>
      <c r="N1001" s="151"/>
      <c r="O1001" s="151"/>
      <c r="P1001" s="135"/>
      <c r="Q1001" s="135"/>
      <c r="R1001" s="921"/>
      <c r="S1001" s="922"/>
      <c r="T1001" s="922"/>
      <c r="U1001" s="922"/>
      <c r="V1001" s="922"/>
      <c r="W1001" s="922"/>
      <c r="X1001" s="922"/>
      <c r="Y1001" s="922"/>
      <c r="Z1001" s="922"/>
      <c r="AA1001" s="922"/>
      <c r="AB1001" s="922"/>
      <c r="AC1001" s="922"/>
      <c r="AD1001" s="922"/>
      <c r="AE1001" s="922"/>
      <c r="AF1001" s="375"/>
      <c r="AG1001" s="937"/>
      <c r="AH1001" s="939"/>
      <c r="AI1001" s="937"/>
      <c r="AJ1001" s="939"/>
      <c r="AK1001" s="937"/>
      <c r="AL1001" s="941"/>
      <c r="AM1001" s="852"/>
    </row>
    <row r="1002" spans="2:41" ht="17.25" thickBot="1" x14ac:dyDescent="0.3"/>
    <row r="1003" spans="2:41" x14ac:dyDescent="0.25">
      <c r="R1003" s="918" t="s">
        <v>0</v>
      </c>
      <c r="S1003" s="919"/>
      <c r="T1003" s="919"/>
      <c r="U1003" s="919"/>
      <c r="V1003" s="919"/>
      <c r="W1003" s="919"/>
      <c r="X1003" s="919"/>
      <c r="Y1003" s="919"/>
      <c r="Z1003" s="919"/>
      <c r="AA1003" s="919"/>
      <c r="AB1003" s="919"/>
      <c r="AC1003" s="919"/>
      <c r="AD1003" s="919"/>
      <c r="AE1003" s="920"/>
      <c r="AF1003" s="18"/>
      <c r="AG1003" s="924">
        <f>+AH1000+AG983</f>
        <v>678.11800000000005</v>
      </c>
      <c r="AH1003" s="925"/>
      <c r="AI1003" s="924">
        <f>+AJ1000+AI983</f>
        <v>676.8299999999997</v>
      </c>
      <c r="AJ1003" s="925"/>
      <c r="AK1003" s="928">
        <f>+AI1003-AG1003</f>
        <v>-1.288000000000352</v>
      </c>
      <c r="AL1003" s="925"/>
      <c r="AM1003" s="945">
        <f>+AK1003/AG1003</f>
        <v>-1.8993744451560818E-3</v>
      </c>
    </row>
    <row r="1004" spans="2:41" ht="17.25" thickBot="1" x14ac:dyDescent="0.3">
      <c r="R1004" s="921"/>
      <c r="S1004" s="922"/>
      <c r="T1004" s="922"/>
      <c r="U1004" s="922"/>
      <c r="V1004" s="922"/>
      <c r="W1004" s="922"/>
      <c r="X1004" s="922"/>
      <c r="Y1004" s="922"/>
      <c r="Z1004" s="922"/>
      <c r="AA1004" s="922"/>
      <c r="AB1004" s="922"/>
      <c r="AC1004" s="922"/>
      <c r="AD1004" s="922"/>
      <c r="AE1004" s="923"/>
      <c r="AF1004" s="19"/>
      <c r="AG1004" s="926"/>
      <c r="AH1004" s="927"/>
      <c r="AI1004" s="926"/>
      <c r="AJ1004" s="927"/>
      <c r="AK1004" s="929"/>
      <c r="AL1004" s="927"/>
      <c r="AM1004" s="946"/>
    </row>
    <row r="1005" spans="2:41" ht="17.25" thickBot="1" x14ac:dyDescent="0.3"/>
    <row r="1006" spans="2:41" ht="12" customHeight="1" x14ac:dyDescent="0.25">
      <c r="B1006" s="882" t="s">
        <v>31</v>
      </c>
      <c r="C1006" s="883"/>
      <c r="D1006" s="883"/>
      <c r="E1006" s="883"/>
      <c r="F1006" s="883"/>
      <c r="G1006" s="884"/>
      <c r="H1006" s="888" t="s">
        <v>30</v>
      </c>
      <c r="I1006" s="765"/>
      <c r="J1006" s="765"/>
      <c r="K1006" s="765"/>
      <c r="L1006" s="765"/>
      <c r="M1006" s="765"/>
      <c r="N1006" s="765"/>
      <c r="O1006" s="765"/>
      <c r="P1006" s="765"/>
      <c r="Q1006" s="765"/>
      <c r="R1006" s="765"/>
      <c r="S1006" s="765"/>
      <c r="T1006" s="765"/>
      <c r="U1006" s="765"/>
      <c r="V1006" s="765"/>
      <c r="W1006" s="765"/>
      <c r="X1006" s="765"/>
      <c r="Y1006" s="765"/>
      <c r="Z1006" s="765"/>
      <c r="AA1006" s="765"/>
      <c r="AB1006" s="765"/>
      <c r="AC1006" s="765"/>
      <c r="AD1006" s="371"/>
      <c r="AE1006" s="764" t="s">
        <v>29</v>
      </c>
      <c r="AF1006" s="765"/>
      <c r="AG1006" s="765"/>
      <c r="AH1006" s="765"/>
      <c r="AI1006" s="765"/>
      <c r="AJ1006" s="766"/>
      <c r="AK1006" s="889" t="s">
        <v>39</v>
      </c>
      <c r="AL1006" s="890"/>
      <c r="AM1006" s="891"/>
      <c r="AN1006" s="22"/>
      <c r="AO1006" s="168" t="s">
        <v>46</v>
      </c>
    </row>
    <row r="1007" spans="2:41" ht="12" customHeight="1" thickBot="1" x14ac:dyDescent="0.3">
      <c r="B1007" s="885"/>
      <c r="C1007" s="886"/>
      <c r="D1007" s="886"/>
      <c r="E1007" s="886"/>
      <c r="F1007" s="886"/>
      <c r="G1007" s="887"/>
      <c r="H1007" s="892" t="s">
        <v>736</v>
      </c>
      <c r="I1007" s="893"/>
      <c r="J1007" s="893"/>
      <c r="K1007" s="893"/>
      <c r="L1007" s="893"/>
      <c r="M1007" s="893"/>
      <c r="N1007" s="893"/>
      <c r="O1007" s="893"/>
      <c r="P1007" s="893"/>
      <c r="Q1007" s="893"/>
      <c r="R1007" s="893"/>
      <c r="S1007" s="893"/>
      <c r="T1007" s="893"/>
      <c r="U1007" s="893"/>
      <c r="V1007" s="893"/>
      <c r="W1007" s="893"/>
      <c r="X1007" s="893"/>
      <c r="Y1007" s="893"/>
      <c r="Z1007" s="893"/>
      <c r="AA1007" s="893"/>
      <c r="AB1007" s="893"/>
      <c r="AC1007" s="893"/>
      <c r="AD1007" s="376"/>
      <c r="AE1007" s="773"/>
      <c r="AF1007" s="774"/>
      <c r="AG1007" s="774"/>
      <c r="AH1007" s="774"/>
      <c r="AI1007" s="774"/>
      <c r="AJ1007" s="775"/>
      <c r="AK1007" s="896" t="s">
        <v>40</v>
      </c>
      <c r="AL1007" s="897"/>
      <c r="AM1007" s="898"/>
      <c r="AN1007" s="23"/>
      <c r="AO1007" s="169" t="s">
        <v>47</v>
      </c>
    </row>
    <row r="1008" spans="2:41" ht="12" customHeight="1" thickBot="1" x14ac:dyDescent="0.3">
      <c r="B1008" s="902" t="s">
        <v>28</v>
      </c>
      <c r="C1008" s="903"/>
      <c r="D1008" s="903"/>
      <c r="E1008" s="903"/>
      <c r="F1008" s="903"/>
      <c r="G1008" s="904"/>
      <c r="H1008" s="894"/>
      <c r="I1008" s="895"/>
      <c r="J1008" s="895"/>
      <c r="K1008" s="895"/>
      <c r="L1008" s="895"/>
      <c r="M1008" s="895"/>
      <c r="N1008" s="895"/>
      <c r="O1008" s="895"/>
      <c r="P1008" s="895"/>
      <c r="Q1008" s="895"/>
      <c r="R1008" s="895"/>
      <c r="S1008" s="895"/>
      <c r="T1008" s="895"/>
      <c r="U1008" s="895"/>
      <c r="V1008" s="895"/>
      <c r="W1008" s="895"/>
      <c r="X1008" s="895"/>
      <c r="Y1008" s="895"/>
      <c r="Z1008" s="895"/>
      <c r="AA1008" s="895"/>
      <c r="AB1008" s="895"/>
      <c r="AC1008" s="895"/>
      <c r="AD1008" s="377"/>
      <c r="AE1008" s="776"/>
      <c r="AF1008" s="777"/>
      <c r="AG1008" s="777"/>
      <c r="AH1008" s="777"/>
      <c r="AI1008" s="777"/>
      <c r="AJ1008" s="778"/>
      <c r="AK1008" s="899"/>
      <c r="AL1008" s="900"/>
      <c r="AM1008" s="901"/>
      <c r="AN1008" s="141"/>
      <c r="AO1008" s="170"/>
    </row>
    <row r="1009" spans="2:41" ht="12" customHeight="1" thickBot="1" x14ac:dyDescent="0.3">
      <c r="B1009" s="135"/>
      <c r="C1009" s="135"/>
      <c r="D1009" s="135"/>
      <c r="E1009" s="135"/>
      <c r="F1009" s="135"/>
      <c r="G1009" s="135"/>
      <c r="H1009" s="135"/>
      <c r="I1009" s="135"/>
      <c r="J1009" s="174"/>
      <c r="K1009" s="174"/>
      <c r="L1009" s="174"/>
      <c r="M1009" s="174"/>
      <c r="N1009" s="135"/>
      <c r="O1009" s="135"/>
      <c r="P1009" s="135"/>
      <c r="Q1009" s="135"/>
      <c r="R1009" s="135"/>
      <c r="S1009" s="135"/>
      <c r="T1009" s="135"/>
      <c r="U1009" s="135"/>
      <c r="V1009" s="135"/>
      <c r="W1009" s="135"/>
      <c r="X1009" s="135"/>
      <c r="Y1009" s="135"/>
      <c r="Z1009" s="135"/>
      <c r="AA1009" s="135"/>
      <c r="AB1009" s="135"/>
      <c r="AC1009" s="135"/>
      <c r="AD1009" s="135"/>
      <c r="AE1009" s="135"/>
      <c r="AF1009" s="135"/>
      <c r="AG1009" s="135"/>
      <c r="AH1009" s="135"/>
      <c r="AI1009" s="135"/>
      <c r="AJ1009" s="135"/>
      <c r="AK1009" s="135"/>
      <c r="AL1009" s="135"/>
      <c r="AM1009" s="135"/>
      <c r="AN1009" s="141"/>
      <c r="AO1009" s="171"/>
    </row>
    <row r="1010" spans="2:41" ht="12" customHeight="1" thickBot="1" x14ac:dyDescent="0.3">
      <c r="B1010" s="873" t="s">
        <v>27</v>
      </c>
      <c r="C1010" s="874"/>
      <c r="D1010" s="874"/>
      <c r="E1010" s="875"/>
      <c r="F1010" s="848" t="s">
        <v>26</v>
      </c>
      <c r="G1010" s="850"/>
      <c r="H1010" s="848" t="s">
        <v>44</v>
      </c>
      <c r="I1010" s="849"/>
      <c r="J1010" s="849"/>
      <c r="K1010" s="849"/>
      <c r="L1010" s="849"/>
      <c r="M1010" s="849"/>
      <c r="N1010" s="849"/>
      <c r="O1010" s="849"/>
      <c r="P1010" s="849"/>
      <c r="Q1010" s="849"/>
      <c r="R1010" s="849"/>
      <c r="S1010" s="850"/>
      <c r="T1010" s="848" t="s">
        <v>25</v>
      </c>
      <c r="U1010" s="849"/>
      <c r="V1010" s="849"/>
      <c r="W1010" s="849"/>
      <c r="X1010" s="849"/>
      <c r="Y1010" s="849"/>
      <c r="Z1010" s="849"/>
      <c r="AA1010" s="849"/>
      <c r="AB1010" s="849"/>
      <c r="AC1010" s="849"/>
      <c r="AD1010" s="849"/>
      <c r="AE1010" s="850"/>
      <c r="AF1010" s="879" t="s">
        <v>24</v>
      </c>
      <c r="AG1010" s="880"/>
      <c r="AH1010" s="881"/>
      <c r="AI1010" s="879" t="s">
        <v>24</v>
      </c>
      <c r="AJ1010" s="881"/>
      <c r="AK1010" s="848" t="s">
        <v>23</v>
      </c>
      <c r="AL1010" s="849"/>
      <c r="AM1010" s="850"/>
      <c r="AN1010" s="141"/>
      <c r="AO1010" s="171"/>
    </row>
    <row r="1011" spans="2:41" ht="12" customHeight="1" thickBot="1" x14ac:dyDescent="0.3">
      <c r="B1011" s="1" t="s">
        <v>13</v>
      </c>
      <c r="C1011" s="2" t="s">
        <v>22</v>
      </c>
      <c r="D1011" s="3" t="s">
        <v>22</v>
      </c>
      <c r="E1011" s="2" t="s">
        <v>21</v>
      </c>
      <c r="F1011" s="907" t="s">
        <v>20</v>
      </c>
      <c r="G1011" s="908"/>
      <c r="H1011" s="876"/>
      <c r="I1011" s="877"/>
      <c r="J1011" s="877"/>
      <c r="K1011" s="877"/>
      <c r="L1011" s="877"/>
      <c r="M1011" s="877"/>
      <c r="N1011" s="877"/>
      <c r="O1011" s="877"/>
      <c r="P1011" s="877"/>
      <c r="Q1011" s="877"/>
      <c r="R1011" s="877"/>
      <c r="S1011" s="878"/>
      <c r="T1011" s="876"/>
      <c r="U1011" s="877"/>
      <c r="V1011" s="877"/>
      <c r="W1011" s="877"/>
      <c r="X1011" s="877"/>
      <c r="Y1011" s="877"/>
      <c r="Z1011" s="877"/>
      <c r="AA1011" s="877"/>
      <c r="AB1011" s="877"/>
      <c r="AC1011" s="877"/>
      <c r="AD1011" s="877"/>
      <c r="AE1011" s="878"/>
      <c r="AF1011" s="876" t="s">
        <v>19</v>
      </c>
      <c r="AG1011" s="877"/>
      <c r="AH1011" s="878"/>
      <c r="AI1011" s="876" t="s">
        <v>18</v>
      </c>
      <c r="AJ1011" s="878"/>
      <c r="AK1011" s="876" t="s">
        <v>17</v>
      </c>
      <c r="AL1011" s="877"/>
      <c r="AM1011" s="878"/>
      <c r="AN1011" s="141"/>
      <c r="AO1011" s="171"/>
    </row>
    <row r="1012" spans="2:41" ht="12" customHeight="1" thickBot="1" x14ac:dyDescent="0.3">
      <c r="B1012" s="4">
        <v>2021</v>
      </c>
      <c r="C1012" s="5" t="s">
        <v>16</v>
      </c>
      <c r="D1012" s="5" t="s">
        <v>15</v>
      </c>
      <c r="E1012" s="30" t="s">
        <v>14</v>
      </c>
      <c r="F1012" s="6" t="s">
        <v>14</v>
      </c>
      <c r="G1012" s="7" t="s">
        <v>13</v>
      </c>
      <c r="H1012" s="868" t="s">
        <v>34</v>
      </c>
      <c r="I1012" s="869"/>
      <c r="J1012" s="870" t="s">
        <v>43</v>
      </c>
      <c r="K1012" s="871"/>
      <c r="L1012" s="870" t="s">
        <v>42</v>
      </c>
      <c r="M1012" s="871"/>
      <c r="N1012" s="872" t="s">
        <v>33</v>
      </c>
      <c r="O1012" s="869"/>
      <c r="P1012" s="872" t="s">
        <v>12</v>
      </c>
      <c r="Q1012" s="869"/>
      <c r="R1012" s="872" t="s">
        <v>11</v>
      </c>
      <c r="S1012" s="905"/>
      <c r="T1012" s="868" t="s">
        <v>35</v>
      </c>
      <c r="U1012" s="906"/>
      <c r="V1012" s="906"/>
      <c r="W1012" s="905"/>
      <c r="X1012" s="868" t="s">
        <v>10</v>
      </c>
      <c r="Y1012" s="906"/>
      <c r="Z1012" s="906"/>
      <c r="AA1012" s="905"/>
      <c r="AB1012" s="38" t="s">
        <v>38</v>
      </c>
      <c r="AC1012" s="37" t="s">
        <v>36</v>
      </c>
      <c r="AD1012" s="373" t="s">
        <v>41</v>
      </c>
      <c r="AE1012" s="136" t="s">
        <v>9</v>
      </c>
      <c r="AF1012" s="8" t="s">
        <v>37</v>
      </c>
      <c r="AG1012" s="9" t="s">
        <v>8</v>
      </c>
      <c r="AH1012" s="10" t="s">
        <v>7</v>
      </c>
      <c r="AI1012" s="6" t="s">
        <v>8</v>
      </c>
      <c r="AJ1012" s="7" t="s">
        <v>7</v>
      </c>
      <c r="AK1012" s="6" t="s">
        <v>8</v>
      </c>
      <c r="AL1012" s="11" t="s">
        <v>7</v>
      </c>
      <c r="AM1012" s="7" t="s">
        <v>6</v>
      </c>
      <c r="AN1012" s="141"/>
      <c r="AO1012" s="171"/>
    </row>
    <row r="1013" spans="2:41" ht="12" customHeight="1" thickBot="1" x14ac:dyDescent="0.3">
      <c r="B1013" s="25"/>
      <c r="C1013" s="137"/>
      <c r="D1013" s="137"/>
      <c r="E1013" s="43"/>
      <c r="F1013" s="43"/>
      <c r="G1013" s="25"/>
      <c r="H1013" s="960"/>
      <c r="I1013" s="961"/>
      <c r="J1013" s="962"/>
      <c r="K1013" s="963"/>
      <c r="L1013" s="962"/>
      <c r="M1013" s="963"/>
      <c r="N1013" s="960"/>
      <c r="O1013" s="961"/>
      <c r="P1013" s="964"/>
      <c r="Q1013" s="965"/>
      <c r="R1013" s="964"/>
      <c r="S1013" s="966"/>
      <c r="T1013" s="957"/>
      <c r="U1013" s="958"/>
      <c r="V1013" s="958"/>
      <c r="W1013" s="959"/>
      <c r="X1013" s="986"/>
      <c r="Y1013" s="958"/>
      <c r="Z1013" s="958"/>
      <c r="AA1013" s="987"/>
      <c r="AB1013" s="34"/>
      <c r="AC1013" s="138"/>
      <c r="AD1013" s="166"/>
      <c r="AE1013" s="41"/>
      <c r="AF1013" s="26"/>
      <c r="AG1013" s="160"/>
      <c r="AH1013" s="161">
        <f>+AG1013/1000</f>
        <v>0</v>
      </c>
      <c r="AI1013" s="162"/>
      <c r="AJ1013" s="163">
        <f>+AI1013/1000</f>
        <v>0</v>
      </c>
      <c r="AK1013" s="164">
        <f>+AI1013-AG1013</f>
        <v>0</v>
      </c>
      <c r="AL1013" s="163">
        <f>+AK1013/1000</f>
        <v>0</v>
      </c>
      <c r="AM1013" s="165" t="e">
        <f>+AK1013/AG1013</f>
        <v>#DIV/0!</v>
      </c>
      <c r="AN1013" s="141"/>
      <c r="AO1013" s="172"/>
    </row>
    <row r="1014" spans="2:41" ht="12" customHeight="1" x14ac:dyDescent="0.25">
      <c r="B1014" s="25"/>
      <c r="C1014" s="137"/>
      <c r="D1014" s="137"/>
      <c r="E1014" s="43"/>
      <c r="F1014" s="43"/>
      <c r="G1014" s="25"/>
      <c r="H1014" s="967"/>
      <c r="I1014" s="968"/>
      <c r="J1014" s="969"/>
      <c r="K1014" s="970"/>
      <c r="L1014" s="969"/>
      <c r="M1014" s="970"/>
      <c r="N1014" s="967"/>
      <c r="O1014" s="968"/>
      <c r="P1014" s="971"/>
      <c r="Q1014" s="972"/>
      <c r="R1014" s="973"/>
      <c r="S1014" s="974"/>
      <c r="T1014" s="979"/>
      <c r="U1014" s="980"/>
      <c r="V1014" s="980"/>
      <c r="W1014" s="981"/>
      <c r="X1014" s="979"/>
      <c r="Y1014" s="980"/>
      <c r="Z1014" s="980"/>
      <c r="AA1014" s="988"/>
      <c r="AB1014" s="34"/>
      <c r="AC1014" s="138"/>
      <c r="AD1014" s="158"/>
      <c r="AE1014" s="35"/>
      <c r="AF1014" s="34"/>
      <c r="AG1014" s="139"/>
      <c r="AH1014" s="159">
        <f>+AG1014/1000</f>
        <v>0</v>
      </c>
      <c r="AI1014" s="152"/>
      <c r="AJ1014" s="272">
        <f>+AI1014/1000</f>
        <v>0</v>
      </c>
      <c r="AK1014" s="273">
        <f>+AI1014-AG1014</f>
        <v>0</v>
      </c>
      <c r="AL1014" s="274">
        <f>+AK1014/1000</f>
        <v>0</v>
      </c>
      <c r="AM1014" s="275" t="e">
        <f>+AK1014/AG1014</f>
        <v>#DIV/0!</v>
      </c>
      <c r="AN1014" s="20"/>
    </row>
    <row r="1015" spans="2:41" ht="12" customHeight="1" x14ac:dyDescent="0.25">
      <c r="B1015" s="25"/>
      <c r="C1015" s="137"/>
      <c r="D1015" s="137"/>
      <c r="E1015" s="43"/>
      <c r="F1015" s="43"/>
      <c r="G1015" s="25"/>
      <c r="H1015" s="967"/>
      <c r="I1015" s="968"/>
      <c r="J1015" s="969"/>
      <c r="K1015" s="970"/>
      <c r="L1015" s="969"/>
      <c r="M1015" s="970"/>
      <c r="N1015" s="967"/>
      <c r="O1015" s="968"/>
      <c r="P1015" s="971"/>
      <c r="Q1015" s="972"/>
      <c r="R1015" s="973"/>
      <c r="S1015" s="985"/>
      <c r="T1015" s="982"/>
      <c r="U1015" s="983"/>
      <c r="V1015" s="983"/>
      <c r="W1015" s="984"/>
      <c r="X1015" s="982"/>
      <c r="Y1015" s="983"/>
      <c r="Z1015" s="983"/>
      <c r="AA1015" s="984"/>
      <c r="AB1015" s="34"/>
      <c r="AC1015" s="138"/>
      <c r="AD1015" s="372"/>
      <c r="AE1015" s="46"/>
      <c r="AF1015" s="34"/>
      <c r="AG1015" s="139"/>
      <c r="AH1015" s="140">
        <f>+AG1015/1000</f>
        <v>0</v>
      </c>
      <c r="AI1015" s="152"/>
      <c r="AJ1015" s="142">
        <f>+AI1015/1000</f>
        <v>0</v>
      </c>
      <c r="AK1015" s="143">
        <f>+AI1015-AG1015</f>
        <v>0</v>
      </c>
      <c r="AL1015" s="144">
        <f>+AK1015/1000</f>
        <v>0</v>
      </c>
      <c r="AM1015" s="145" t="e">
        <f>+AK1015/AG1015</f>
        <v>#DIV/0!</v>
      </c>
      <c r="AN1015" s="21"/>
    </row>
    <row r="1016" spans="2:41" ht="12" customHeight="1" x14ac:dyDescent="0.25">
      <c r="B1016" s="25"/>
      <c r="C1016" s="137"/>
      <c r="D1016" s="137"/>
      <c r="E1016" s="43"/>
      <c r="F1016" s="43"/>
      <c r="G1016" s="25"/>
      <c r="H1016" s="967"/>
      <c r="I1016" s="968"/>
      <c r="J1016" s="969"/>
      <c r="K1016" s="970"/>
      <c r="L1016" s="969"/>
      <c r="M1016" s="970"/>
      <c r="N1016" s="967"/>
      <c r="O1016" s="968"/>
      <c r="P1016" s="971"/>
      <c r="Q1016" s="972"/>
      <c r="R1016" s="973"/>
      <c r="S1016" s="974"/>
      <c r="T1016" s="975"/>
      <c r="U1016" s="976"/>
      <c r="V1016" s="976"/>
      <c r="W1016" s="977"/>
      <c r="X1016" s="975"/>
      <c r="Y1016" s="976"/>
      <c r="Z1016" s="976"/>
      <c r="AA1016" s="978"/>
      <c r="AB1016" s="34"/>
      <c r="AC1016" s="138"/>
      <c r="AD1016" s="372"/>
      <c r="AE1016" s="46"/>
      <c r="AF1016" s="34"/>
      <c r="AG1016" s="139"/>
      <c r="AH1016" s="140">
        <f>+AG1016/1000</f>
        <v>0</v>
      </c>
      <c r="AI1016" s="152"/>
      <c r="AJ1016" s="142">
        <f>+AI1016/1000</f>
        <v>0</v>
      </c>
      <c r="AK1016" s="143">
        <f>+AI1016-AG1016</f>
        <v>0</v>
      </c>
      <c r="AL1016" s="144">
        <f>+AK1016/1000</f>
        <v>0</v>
      </c>
      <c r="AM1016" s="145" t="e">
        <f>+AK1016/AG1016</f>
        <v>#DIV/0!</v>
      </c>
      <c r="AN1016" s="21"/>
    </row>
    <row r="1017" spans="2:41" ht="12" customHeight="1" x14ac:dyDescent="0.25">
      <c r="B1017" s="25"/>
      <c r="C1017" s="137"/>
      <c r="D1017" s="137"/>
      <c r="E1017" s="43"/>
      <c r="F1017" s="43"/>
      <c r="G1017" s="25"/>
      <c r="H1017" s="967"/>
      <c r="I1017" s="968"/>
      <c r="J1017" s="969"/>
      <c r="K1017" s="970"/>
      <c r="L1017" s="969"/>
      <c r="M1017" s="970"/>
      <c r="N1017" s="967"/>
      <c r="O1017" s="968"/>
      <c r="P1017" s="989"/>
      <c r="Q1017" s="990"/>
      <c r="R1017" s="973"/>
      <c r="S1017" s="974"/>
      <c r="T1017" s="991"/>
      <c r="U1017" s="992"/>
      <c r="V1017" s="992"/>
      <c r="W1017" s="974"/>
      <c r="X1017" s="991"/>
      <c r="Y1017" s="992"/>
      <c r="Z1017" s="992"/>
      <c r="AA1017" s="985"/>
      <c r="AB1017" s="34"/>
      <c r="AC1017" s="138"/>
      <c r="AD1017" s="372"/>
      <c r="AE1017" s="46"/>
      <c r="AF1017" s="34"/>
      <c r="AG1017" s="139"/>
      <c r="AH1017" s="140">
        <f>+AG1017/1000</f>
        <v>0</v>
      </c>
      <c r="AI1017" s="152"/>
      <c r="AJ1017" s="142">
        <f>+AI1017/1000</f>
        <v>0</v>
      </c>
      <c r="AK1017" s="143">
        <f>+AI1017-AG1017</f>
        <v>0</v>
      </c>
      <c r="AL1017" s="144">
        <f>+AK1017/1000</f>
        <v>0</v>
      </c>
      <c r="AM1017" s="145" t="e">
        <f>+AK1017/AG1017</f>
        <v>#DIV/0!</v>
      </c>
    </row>
    <row r="1018" spans="2:41" ht="12" customHeight="1" thickBot="1" x14ac:dyDescent="0.3">
      <c r="B1018" s="24"/>
      <c r="C1018" s="146"/>
      <c r="D1018" s="146"/>
      <c r="E1018" s="27"/>
      <c r="F1018" s="36"/>
      <c r="G1018" s="31"/>
      <c r="H1018" s="909"/>
      <c r="I1018" s="910"/>
      <c r="J1018" s="911"/>
      <c r="K1018" s="912"/>
      <c r="L1018" s="911"/>
      <c r="M1018" s="912"/>
      <c r="N1018" s="913"/>
      <c r="O1018" s="910"/>
      <c r="P1018" s="913"/>
      <c r="Q1018" s="910"/>
      <c r="R1018" s="914"/>
      <c r="S1018" s="915"/>
      <c r="T1018" s="916"/>
      <c r="U1018" s="917"/>
      <c r="V1018" s="917"/>
      <c r="W1018" s="915"/>
      <c r="X1018" s="29"/>
      <c r="Y1018" s="147"/>
      <c r="Z1018" s="147"/>
      <c r="AA1018" s="28"/>
      <c r="AB1018" s="36"/>
      <c r="AC1018" s="148"/>
      <c r="AD1018" s="147"/>
      <c r="AE1018" s="28"/>
      <c r="AF1018" s="29"/>
      <c r="AG1018" s="149"/>
      <c r="AH1018" s="153"/>
      <c r="AI1018" s="150"/>
      <c r="AJ1018" s="154"/>
      <c r="AK1018" s="155"/>
      <c r="AL1018" s="156"/>
      <c r="AM1018" s="157"/>
    </row>
    <row r="1019" spans="2:41" ht="12" customHeight="1" x14ac:dyDescent="0.25">
      <c r="B1019" s="151"/>
      <c r="C1019" s="151"/>
      <c r="D1019" s="151"/>
      <c r="E1019" s="151"/>
      <c r="F1019" s="151"/>
      <c r="G1019" s="151"/>
      <c r="H1019" s="151"/>
      <c r="I1019" s="151"/>
      <c r="J1019" s="174"/>
      <c r="K1019" s="174"/>
      <c r="L1019" s="174"/>
      <c r="M1019" s="174"/>
      <c r="N1019" s="151"/>
      <c r="O1019" s="151"/>
      <c r="P1019" s="135"/>
      <c r="Q1019" s="135"/>
      <c r="R1019" s="918" t="s">
        <v>5</v>
      </c>
      <c r="S1019" s="919"/>
      <c r="T1019" s="919"/>
      <c r="U1019" s="919"/>
      <c r="V1019" s="919"/>
      <c r="W1019" s="919"/>
      <c r="X1019" s="919"/>
      <c r="Y1019" s="919"/>
      <c r="Z1019" s="919"/>
      <c r="AA1019" s="919"/>
      <c r="AB1019" s="919"/>
      <c r="AC1019" s="919"/>
      <c r="AD1019" s="919"/>
      <c r="AE1019" s="919"/>
      <c r="AF1019" s="374"/>
      <c r="AG1019" s="932" t="s">
        <v>4</v>
      </c>
      <c r="AH1019" s="933"/>
      <c r="AI1019" s="932" t="s">
        <v>3</v>
      </c>
      <c r="AJ1019" s="933"/>
      <c r="AK1019" s="932" t="s">
        <v>2</v>
      </c>
      <c r="AL1019" s="934"/>
      <c r="AM1019" s="935"/>
    </row>
    <row r="1020" spans="2:41" x14ac:dyDescent="0.25">
      <c r="B1020" s="151"/>
      <c r="C1020" s="151"/>
      <c r="D1020" s="151"/>
      <c r="E1020" s="151"/>
      <c r="F1020" s="151"/>
      <c r="G1020" s="151"/>
      <c r="H1020" s="151"/>
      <c r="I1020" s="151"/>
      <c r="J1020" s="174"/>
      <c r="K1020" s="174"/>
      <c r="L1020" s="174"/>
      <c r="M1020" s="174"/>
      <c r="N1020" s="151"/>
      <c r="O1020" s="151"/>
      <c r="P1020" s="135"/>
      <c r="Q1020" s="135"/>
      <c r="R1020" s="930"/>
      <c r="S1020" s="931"/>
      <c r="T1020" s="931"/>
      <c r="U1020" s="931"/>
      <c r="V1020" s="931"/>
      <c r="W1020" s="931"/>
      <c r="X1020" s="931"/>
      <c r="Y1020" s="931"/>
      <c r="Z1020" s="931"/>
      <c r="AA1020" s="931"/>
      <c r="AB1020" s="931"/>
      <c r="AC1020" s="931"/>
      <c r="AD1020" s="931"/>
      <c r="AE1020" s="931"/>
      <c r="AF1020" s="374"/>
      <c r="AG1020" s="936" t="s">
        <v>1</v>
      </c>
      <c r="AH1020" s="938">
        <f>+SUM(AH1013:AH1018)</f>
        <v>0</v>
      </c>
      <c r="AI1020" s="936" t="s">
        <v>1</v>
      </c>
      <c r="AJ1020" s="938">
        <f>+SUM(AJ1013:AJ1018)</f>
        <v>0</v>
      </c>
      <c r="AK1020" s="936" t="s">
        <v>1</v>
      </c>
      <c r="AL1020" s="940">
        <f>+AJ1020-AH1020</f>
        <v>0</v>
      </c>
      <c r="AM1020" s="851" t="e">
        <f>+AL1020/AH1020</f>
        <v>#DIV/0!</v>
      </c>
    </row>
    <row r="1021" spans="2:41" ht="17.25" thickBot="1" x14ac:dyDescent="0.3">
      <c r="B1021" s="151"/>
      <c r="C1021" s="151"/>
      <c r="D1021" s="151"/>
      <c r="E1021" s="151"/>
      <c r="F1021" s="151"/>
      <c r="G1021" s="151"/>
      <c r="H1021" s="151"/>
      <c r="I1021" s="151"/>
      <c r="J1021" s="174"/>
      <c r="K1021" s="174"/>
      <c r="L1021" s="174"/>
      <c r="M1021" s="174"/>
      <c r="N1021" s="151"/>
      <c r="O1021" s="151"/>
      <c r="P1021" s="135"/>
      <c r="Q1021" s="135"/>
      <c r="R1021" s="921"/>
      <c r="S1021" s="922"/>
      <c r="T1021" s="922"/>
      <c r="U1021" s="922"/>
      <c r="V1021" s="922"/>
      <c r="W1021" s="922"/>
      <c r="X1021" s="922"/>
      <c r="Y1021" s="922"/>
      <c r="Z1021" s="922"/>
      <c r="AA1021" s="922"/>
      <c r="AB1021" s="922"/>
      <c r="AC1021" s="922"/>
      <c r="AD1021" s="922"/>
      <c r="AE1021" s="922"/>
      <c r="AF1021" s="375"/>
      <c r="AG1021" s="937"/>
      <c r="AH1021" s="939"/>
      <c r="AI1021" s="937"/>
      <c r="AJ1021" s="939"/>
      <c r="AK1021" s="937"/>
      <c r="AL1021" s="941"/>
      <c r="AM1021" s="852"/>
    </row>
    <row r="1022" spans="2:41" ht="17.25" thickBot="1" x14ac:dyDescent="0.3"/>
    <row r="1023" spans="2:41" x14ac:dyDescent="0.25">
      <c r="R1023" s="918" t="s">
        <v>0</v>
      </c>
      <c r="S1023" s="919"/>
      <c r="T1023" s="919"/>
      <c r="U1023" s="919"/>
      <c r="V1023" s="919"/>
      <c r="W1023" s="919"/>
      <c r="X1023" s="919"/>
      <c r="Y1023" s="919"/>
      <c r="Z1023" s="919"/>
      <c r="AA1023" s="919"/>
      <c r="AB1023" s="919"/>
      <c r="AC1023" s="919"/>
      <c r="AD1023" s="919"/>
      <c r="AE1023" s="920"/>
      <c r="AF1023" s="18"/>
      <c r="AG1023" s="924">
        <f>+AH1020+AG1003</f>
        <v>678.11800000000005</v>
      </c>
      <c r="AH1023" s="925"/>
      <c r="AI1023" s="924">
        <f>+AJ1020+AI1003</f>
        <v>676.8299999999997</v>
      </c>
      <c r="AJ1023" s="925"/>
      <c r="AK1023" s="928">
        <f>+AI1023-AG1023</f>
        <v>-1.288000000000352</v>
      </c>
      <c r="AL1023" s="925"/>
      <c r="AM1023" s="945">
        <f>+AK1023/AG1023</f>
        <v>-1.8993744451560818E-3</v>
      </c>
    </row>
    <row r="1024" spans="2:41" ht="17.25" thickBot="1" x14ac:dyDescent="0.3">
      <c r="R1024" s="921"/>
      <c r="S1024" s="922"/>
      <c r="T1024" s="922"/>
      <c r="U1024" s="922"/>
      <c r="V1024" s="922"/>
      <c r="W1024" s="922"/>
      <c r="X1024" s="922"/>
      <c r="Y1024" s="922"/>
      <c r="Z1024" s="922"/>
      <c r="AA1024" s="922"/>
      <c r="AB1024" s="922"/>
      <c r="AC1024" s="922"/>
      <c r="AD1024" s="922"/>
      <c r="AE1024" s="923"/>
      <c r="AF1024" s="19"/>
      <c r="AG1024" s="926"/>
      <c r="AH1024" s="927"/>
      <c r="AI1024" s="926"/>
      <c r="AJ1024" s="927"/>
      <c r="AK1024" s="929"/>
      <c r="AL1024" s="927"/>
      <c r="AM1024" s="946"/>
    </row>
    <row r="1025" spans="2:41" ht="17.25" thickBot="1" x14ac:dyDescent="0.3"/>
    <row r="1026" spans="2:41" ht="12" customHeight="1" x14ac:dyDescent="0.25">
      <c r="B1026" s="882" t="s">
        <v>31</v>
      </c>
      <c r="C1026" s="883"/>
      <c r="D1026" s="883"/>
      <c r="E1026" s="883"/>
      <c r="F1026" s="883"/>
      <c r="G1026" s="884"/>
      <c r="H1026" s="888" t="s">
        <v>30</v>
      </c>
      <c r="I1026" s="765"/>
      <c r="J1026" s="765"/>
      <c r="K1026" s="765"/>
      <c r="L1026" s="765"/>
      <c r="M1026" s="765"/>
      <c r="N1026" s="765"/>
      <c r="O1026" s="765"/>
      <c r="P1026" s="765"/>
      <c r="Q1026" s="765"/>
      <c r="R1026" s="765"/>
      <c r="S1026" s="765"/>
      <c r="T1026" s="765"/>
      <c r="U1026" s="765"/>
      <c r="V1026" s="765"/>
      <c r="W1026" s="765"/>
      <c r="X1026" s="765"/>
      <c r="Y1026" s="765"/>
      <c r="Z1026" s="765"/>
      <c r="AA1026" s="765"/>
      <c r="AB1026" s="765"/>
      <c r="AC1026" s="765"/>
      <c r="AD1026" s="371"/>
      <c r="AE1026" s="764" t="s">
        <v>29</v>
      </c>
      <c r="AF1026" s="765"/>
      <c r="AG1026" s="765"/>
      <c r="AH1026" s="765"/>
      <c r="AI1026" s="765"/>
      <c r="AJ1026" s="766"/>
      <c r="AK1026" s="889" t="s">
        <v>39</v>
      </c>
      <c r="AL1026" s="890"/>
      <c r="AM1026" s="891"/>
      <c r="AN1026" s="22"/>
      <c r="AO1026" s="168" t="s">
        <v>46</v>
      </c>
    </row>
    <row r="1027" spans="2:41" ht="12" customHeight="1" thickBot="1" x14ac:dyDescent="0.3">
      <c r="B1027" s="885"/>
      <c r="C1027" s="886"/>
      <c r="D1027" s="886"/>
      <c r="E1027" s="886"/>
      <c r="F1027" s="886"/>
      <c r="G1027" s="887"/>
      <c r="H1027" s="892" t="s">
        <v>736</v>
      </c>
      <c r="I1027" s="893"/>
      <c r="J1027" s="893"/>
      <c r="K1027" s="893"/>
      <c r="L1027" s="893"/>
      <c r="M1027" s="893"/>
      <c r="N1027" s="893"/>
      <c r="O1027" s="893"/>
      <c r="P1027" s="893"/>
      <c r="Q1027" s="893"/>
      <c r="R1027" s="893"/>
      <c r="S1027" s="893"/>
      <c r="T1027" s="893"/>
      <c r="U1027" s="893"/>
      <c r="V1027" s="893"/>
      <c r="W1027" s="893"/>
      <c r="X1027" s="893"/>
      <c r="Y1027" s="893"/>
      <c r="Z1027" s="893"/>
      <c r="AA1027" s="893"/>
      <c r="AB1027" s="893"/>
      <c r="AC1027" s="893"/>
      <c r="AD1027" s="376"/>
      <c r="AE1027" s="773"/>
      <c r="AF1027" s="774"/>
      <c r="AG1027" s="774"/>
      <c r="AH1027" s="774"/>
      <c r="AI1027" s="774"/>
      <c r="AJ1027" s="775"/>
      <c r="AK1027" s="896" t="s">
        <v>40</v>
      </c>
      <c r="AL1027" s="897"/>
      <c r="AM1027" s="898"/>
      <c r="AN1027" s="23"/>
      <c r="AO1027" s="169" t="s">
        <v>47</v>
      </c>
    </row>
    <row r="1028" spans="2:41" ht="12" customHeight="1" thickBot="1" x14ac:dyDescent="0.3">
      <c r="B1028" s="902" t="s">
        <v>28</v>
      </c>
      <c r="C1028" s="903"/>
      <c r="D1028" s="903"/>
      <c r="E1028" s="903"/>
      <c r="F1028" s="903"/>
      <c r="G1028" s="904"/>
      <c r="H1028" s="894"/>
      <c r="I1028" s="895"/>
      <c r="J1028" s="895"/>
      <c r="K1028" s="895"/>
      <c r="L1028" s="895"/>
      <c r="M1028" s="895"/>
      <c r="N1028" s="895"/>
      <c r="O1028" s="895"/>
      <c r="P1028" s="895"/>
      <c r="Q1028" s="895"/>
      <c r="R1028" s="895"/>
      <c r="S1028" s="895"/>
      <c r="T1028" s="895"/>
      <c r="U1028" s="895"/>
      <c r="V1028" s="895"/>
      <c r="W1028" s="895"/>
      <c r="X1028" s="895"/>
      <c r="Y1028" s="895"/>
      <c r="Z1028" s="895"/>
      <c r="AA1028" s="895"/>
      <c r="AB1028" s="895"/>
      <c r="AC1028" s="895"/>
      <c r="AD1028" s="377"/>
      <c r="AE1028" s="776"/>
      <c r="AF1028" s="777"/>
      <c r="AG1028" s="777"/>
      <c r="AH1028" s="777"/>
      <c r="AI1028" s="777"/>
      <c r="AJ1028" s="778"/>
      <c r="AK1028" s="899"/>
      <c r="AL1028" s="900"/>
      <c r="AM1028" s="901"/>
      <c r="AN1028" s="141"/>
      <c r="AO1028" s="170"/>
    </row>
    <row r="1029" spans="2:41" ht="12" customHeight="1" thickBot="1" x14ac:dyDescent="0.3">
      <c r="B1029" s="135"/>
      <c r="C1029" s="135"/>
      <c r="D1029" s="135"/>
      <c r="E1029" s="135"/>
      <c r="F1029" s="135"/>
      <c r="G1029" s="135"/>
      <c r="H1029" s="135"/>
      <c r="I1029" s="135"/>
      <c r="J1029" s="174"/>
      <c r="K1029" s="174"/>
      <c r="L1029" s="174"/>
      <c r="M1029" s="174"/>
      <c r="N1029" s="135"/>
      <c r="O1029" s="135"/>
      <c r="P1029" s="135"/>
      <c r="Q1029" s="135"/>
      <c r="R1029" s="135"/>
      <c r="S1029" s="135"/>
      <c r="T1029" s="135"/>
      <c r="U1029" s="135"/>
      <c r="V1029" s="135"/>
      <c r="W1029" s="135"/>
      <c r="X1029" s="135"/>
      <c r="Y1029" s="135"/>
      <c r="Z1029" s="135"/>
      <c r="AA1029" s="135"/>
      <c r="AB1029" s="135"/>
      <c r="AC1029" s="135"/>
      <c r="AD1029" s="135"/>
      <c r="AE1029" s="135"/>
      <c r="AF1029" s="135"/>
      <c r="AG1029" s="135"/>
      <c r="AH1029" s="135"/>
      <c r="AI1029" s="135"/>
      <c r="AJ1029" s="135"/>
      <c r="AK1029" s="135"/>
      <c r="AL1029" s="135"/>
      <c r="AM1029" s="135"/>
      <c r="AN1029" s="141"/>
      <c r="AO1029" s="171"/>
    </row>
    <row r="1030" spans="2:41" ht="12" customHeight="1" thickBot="1" x14ac:dyDescent="0.3">
      <c r="B1030" s="873" t="s">
        <v>27</v>
      </c>
      <c r="C1030" s="874"/>
      <c r="D1030" s="874"/>
      <c r="E1030" s="875"/>
      <c r="F1030" s="848" t="s">
        <v>26</v>
      </c>
      <c r="G1030" s="850"/>
      <c r="H1030" s="848" t="s">
        <v>44</v>
      </c>
      <c r="I1030" s="849"/>
      <c r="J1030" s="849"/>
      <c r="K1030" s="849"/>
      <c r="L1030" s="849"/>
      <c r="M1030" s="849"/>
      <c r="N1030" s="849"/>
      <c r="O1030" s="849"/>
      <c r="P1030" s="849"/>
      <c r="Q1030" s="849"/>
      <c r="R1030" s="849"/>
      <c r="S1030" s="850"/>
      <c r="T1030" s="848" t="s">
        <v>25</v>
      </c>
      <c r="U1030" s="849"/>
      <c r="V1030" s="849"/>
      <c r="W1030" s="849"/>
      <c r="X1030" s="849"/>
      <c r="Y1030" s="849"/>
      <c r="Z1030" s="849"/>
      <c r="AA1030" s="849"/>
      <c r="AB1030" s="849"/>
      <c r="AC1030" s="849"/>
      <c r="AD1030" s="849"/>
      <c r="AE1030" s="850"/>
      <c r="AF1030" s="879" t="s">
        <v>24</v>
      </c>
      <c r="AG1030" s="880"/>
      <c r="AH1030" s="881"/>
      <c r="AI1030" s="879" t="s">
        <v>24</v>
      </c>
      <c r="AJ1030" s="881"/>
      <c r="AK1030" s="848" t="s">
        <v>23</v>
      </c>
      <c r="AL1030" s="849"/>
      <c r="AM1030" s="850"/>
      <c r="AN1030" s="141"/>
      <c r="AO1030" s="171"/>
    </row>
    <row r="1031" spans="2:41" ht="12" customHeight="1" thickBot="1" x14ac:dyDescent="0.3">
      <c r="B1031" s="1" t="s">
        <v>13</v>
      </c>
      <c r="C1031" s="2" t="s">
        <v>22</v>
      </c>
      <c r="D1031" s="3" t="s">
        <v>22</v>
      </c>
      <c r="E1031" s="2" t="s">
        <v>21</v>
      </c>
      <c r="F1031" s="907" t="s">
        <v>20</v>
      </c>
      <c r="G1031" s="908"/>
      <c r="H1031" s="876"/>
      <c r="I1031" s="877"/>
      <c r="J1031" s="877"/>
      <c r="K1031" s="877"/>
      <c r="L1031" s="877"/>
      <c r="M1031" s="877"/>
      <c r="N1031" s="877"/>
      <c r="O1031" s="877"/>
      <c r="P1031" s="877"/>
      <c r="Q1031" s="877"/>
      <c r="R1031" s="877"/>
      <c r="S1031" s="878"/>
      <c r="T1031" s="876"/>
      <c r="U1031" s="877"/>
      <c r="V1031" s="877"/>
      <c r="W1031" s="877"/>
      <c r="X1031" s="877"/>
      <c r="Y1031" s="877"/>
      <c r="Z1031" s="877"/>
      <c r="AA1031" s="877"/>
      <c r="AB1031" s="877"/>
      <c r="AC1031" s="877"/>
      <c r="AD1031" s="877"/>
      <c r="AE1031" s="878"/>
      <c r="AF1031" s="876" t="s">
        <v>19</v>
      </c>
      <c r="AG1031" s="877"/>
      <c r="AH1031" s="878"/>
      <c r="AI1031" s="876" t="s">
        <v>18</v>
      </c>
      <c r="AJ1031" s="878"/>
      <c r="AK1031" s="876" t="s">
        <v>17</v>
      </c>
      <c r="AL1031" s="877"/>
      <c r="AM1031" s="878"/>
      <c r="AN1031" s="141"/>
      <c r="AO1031" s="171"/>
    </row>
    <row r="1032" spans="2:41" ht="12" customHeight="1" thickBot="1" x14ac:dyDescent="0.3">
      <c r="B1032" s="4">
        <v>2021</v>
      </c>
      <c r="C1032" s="5" t="s">
        <v>16</v>
      </c>
      <c r="D1032" s="5" t="s">
        <v>15</v>
      </c>
      <c r="E1032" s="30" t="s">
        <v>14</v>
      </c>
      <c r="F1032" s="6" t="s">
        <v>14</v>
      </c>
      <c r="G1032" s="7" t="s">
        <v>13</v>
      </c>
      <c r="H1032" s="868" t="s">
        <v>34</v>
      </c>
      <c r="I1032" s="869"/>
      <c r="J1032" s="870" t="s">
        <v>43</v>
      </c>
      <c r="K1032" s="871"/>
      <c r="L1032" s="870" t="s">
        <v>42</v>
      </c>
      <c r="M1032" s="871"/>
      <c r="N1032" s="872" t="s">
        <v>33</v>
      </c>
      <c r="O1032" s="869"/>
      <c r="P1032" s="872" t="s">
        <v>12</v>
      </c>
      <c r="Q1032" s="869"/>
      <c r="R1032" s="872" t="s">
        <v>11</v>
      </c>
      <c r="S1032" s="905"/>
      <c r="T1032" s="868" t="s">
        <v>35</v>
      </c>
      <c r="U1032" s="906"/>
      <c r="V1032" s="906"/>
      <c r="W1032" s="905"/>
      <c r="X1032" s="868" t="s">
        <v>10</v>
      </c>
      <c r="Y1032" s="906"/>
      <c r="Z1032" s="906"/>
      <c r="AA1032" s="905"/>
      <c r="AB1032" s="38" t="s">
        <v>38</v>
      </c>
      <c r="AC1032" s="37" t="s">
        <v>36</v>
      </c>
      <c r="AD1032" s="373" t="s">
        <v>41</v>
      </c>
      <c r="AE1032" s="136" t="s">
        <v>9</v>
      </c>
      <c r="AF1032" s="8" t="s">
        <v>37</v>
      </c>
      <c r="AG1032" s="9" t="s">
        <v>8</v>
      </c>
      <c r="AH1032" s="10" t="s">
        <v>7</v>
      </c>
      <c r="AI1032" s="6" t="s">
        <v>8</v>
      </c>
      <c r="AJ1032" s="7" t="s">
        <v>7</v>
      </c>
      <c r="AK1032" s="6" t="s">
        <v>8</v>
      </c>
      <c r="AL1032" s="11" t="s">
        <v>7</v>
      </c>
      <c r="AM1032" s="7" t="s">
        <v>6</v>
      </c>
      <c r="AN1032" s="141"/>
      <c r="AO1032" s="171"/>
    </row>
    <row r="1033" spans="2:41" ht="12" customHeight="1" thickBot="1" x14ac:dyDescent="0.3">
      <c r="B1033" s="25"/>
      <c r="C1033" s="137"/>
      <c r="D1033" s="137"/>
      <c r="E1033" s="43"/>
      <c r="F1033" s="43"/>
      <c r="G1033" s="25"/>
      <c r="H1033" s="960"/>
      <c r="I1033" s="961"/>
      <c r="J1033" s="962"/>
      <c r="K1033" s="963"/>
      <c r="L1033" s="962"/>
      <c r="M1033" s="963"/>
      <c r="N1033" s="960"/>
      <c r="O1033" s="961"/>
      <c r="P1033" s="964"/>
      <c r="Q1033" s="965"/>
      <c r="R1033" s="964"/>
      <c r="S1033" s="966"/>
      <c r="T1033" s="957"/>
      <c r="U1033" s="958"/>
      <c r="V1033" s="958"/>
      <c r="W1033" s="959"/>
      <c r="X1033" s="986"/>
      <c r="Y1033" s="958"/>
      <c r="Z1033" s="958"/>
      <c r="AA1033" s="987"/>
      <c r="AB1033" s="34"/>
      <c r="AC1033" s="138"/>
      <c r="AD1033" s="166"/>
      <c r="AE1033" s="41"/>
      <c r="AF1033" s="26"/>
      <c r="AG1033" s="160"/>
      <c r="AH1033" s="161">
        <f>+AG1033/1000</f>
        <v>0</v>
      </c>
      <c r="AI1033" s="162"/>
      <c r="AJ1033" s="163">
        <f>+AI1033/1000</f>
        <v>0</v>
      </c>
      <c r="AK1033" s="164">
        <f>+AI1033-AG1033</f>
        <v>0</v>
      </c>
      <c r="AL1033" s="163">
        <f>+AK1033/1000</f>
        <v>0</v>
      </c>
      <c r="AM1033" s="165" t="e">
        <f>+AK1033/AG1033</f>
        <v>#DIV/0!</v>
      </c>
      <c r="AN1033" s="141"/>
      <c r="AO1033" s="172"/>
    </row>
    <row r="1034" spans="2:41" ht="12" customHeight="1" x14ac:dyDescent="0.25">
      <c r="B1034" s="25"/>
      <c r="C1034" s="137"/>
      <c r="D1034" s="137"/>
      <c r="E1034" s="43"/>
      <c r="F1034" s="43"/>
      <c r="G1034" s="25"/>
      <c r="H1034" s="967"/>
      <c r="I1034" s="968"/>
      <c r="J1034" s="969"/>
      <c r="K1034" s="970"/>
      <c r="L1034" s="969"/>
      <c r="M1034" s="970"/>
      <c r="N1034" s="967"/>
      <c r="O1034" s="968"/>
      <c r="P1034" s="971"/>
      <c r="Q1034" s="972"/>
      <c r="R1034" s="973"/>
      <c r="S1034" s="974"/>
      <c r="T1034" s="979"/>
      <c r="U1034" s="980"/>
      <c r="V1034" s="980"/>
      <c r="W1034" s="981"/>
      <c r="X1034" s="979"/>
      <c r="Y1034" s="980"/>
      <c r="Z1034" s="980"/>
      <c r="AA1034" s="988"/>
      <c r="AB1034" s="34"/>
      <c r="AC1034" s="138"/>
      <c r="AD1034" s="158"/>
      <c r="AE1034" s="35"/>
      <c r="AF1034" s="34"/>
      <c r="AG1034" s="139"/>
      <c r="AH1034" s="159">
        <f>+AG1034/1000</f>
        <v>0</v>
      </c>
      <c r="AI1034" s="152"/>
      <c r="AJ1034" s="272">
        <f>+AI1034/1000</f>
        <v>0</v>
      </c>
      <c r="AK1034" s="273">
        <f>+AI1034-AG1034</f>
        <v>0</v>
      </c>
      <c r="AL1034" s="274">
        <f>+AK1034/1000</f>
        <v>0</v>
      </c>
      <c r="AM1034" s="275" t="e">
        <f>+AK1034/AG1034</f>
        <v>#DIV/0!</v>
      </c>
      <c r="AN1034" s="20"/>
    </row>
    <row r="1035" spans="2:41" ht="12" customHeight="1" x14ac:dyDescent="0.25">
      <c r="B1035" s="25"/>
      <c r="C1035" s="137"/>
      <c r="D1035" s="137"/>
      <c r="E1035" s="43"/>
      <c r="F1035" s="43"/>
      <c r="G1035" s="25"/>
      <c r="H1035" s="967"/>
      <c r="I1035" s="968"/>
      <c r="J1035" s="969"/>
      <c r="K1035" s="970"/>
      <c r="L1035" s="969"/>
      <c r="M1035" s="970"/>
      <c r="N1035" s="967"/>
      <c r="O1035" s="968"/>
      <c r="P1035" s="971"/>
      <c r="Q1035" s="972"/>
      <c r="R1035" s="973"/>
      <c r="S1035" s="985"/>
      <c r="T1035" s="982"/>
      <c r="U1035" s="983"/>
      <c r="V1035" s="983"/>
      <c r="W1035" s="984"/>
      <c r="X1035" s="982"/>
      <c r="Y1035" s="983"/>
      <c r="Z1035" s="983"/>
      <c r="AA1035" s="984"/>
      <c r="AB1035" s="34"/>
      <c r="AC1035" s="138"/>
      <c r="AD1035" s="372"/>
      <c r="AE1035" s="46"/>
      <c r="AF1035" s="34"/>
      <c r="AG1035" s="139"/>
      <c r="AH1035" s="140">
        <f>+AG1035/1000</f>
        <v>0</v>
      </c>
      <c r="AI1035" s="152"/>
      <c r="AJ1035" s="142">
        <f>+AI1035/1000</f>
        <v>0</v>
      </c>
      <c r="AK1035" s="143">
        <f>+AI1035-AG1035</f>
        <v>0</v>
      </c>
      <c r="AL1035" s="144">
        <f>+AK1035/1000</f>
        <v>0</v>
      </c>
      <c r="AM1035" s="145" t="e">
        <f>+AK1035/AG1035</f>
        <v>#DIV/0!</v>
      </c>
      <c r="AN1035" s="21"/>
    </row>
    <row r="1036" spans="2:41" ht="12" customHeight="1" x14ac:dyDescent="0.25">
      <c r="B1036" s="25"/>
      <c r="C1036" s="137"/>
      <c r="D1036" s="137"/>
      <c r="E1036" s="43"/>
      <c r="F1036" s="43"/>
      <c r="G1036" s="25"/>
      <c r="H1036" s="967"/>
      <c r="I1036" s="968"/>
      <c r="J1036" s="969"/>
      <c r="K1036" s="970"/>
      <c r="L1036" s="969"/>
      <c r="M1036" s="970"/>
      <c r="N1036" s="967"/>
      <c r="O1036" s="968"/>
      <c r="P1036" s="971"/>
      <c r="Q1036" s="972"/>
      <c r="R1036" s="973"/>
      <c r="S1036" s="974"/>
      <c r="T1036" s="975"/>
      <c r="U1036" s="976"/>
      <c r="V1036" s="976"/>
      <c r="W1036" s="977"/>
      <c r="X1036" s="975"/>
      <c r="Y1036" s="976"/>
      <c r="Z1036" s="976"/>
      <c r="AA1036" s="978"/>
      <c r="AB1036" s="34"/>
      <c r="AC1036" s="138"/>
      <c r="AD1036" s="372"/>
      <c r="AE1036" s="46"/>
      <c r="AF1036" s="34"/>
      <c r="AG1036" s="139"/>
      <c r="AH1036" s="140">
        <f>+AG1036/1000</f>
        <v>0</v>
      </c>
      <c r="AI1036" s="152"/>
      <c r="AJ1036" s="142">
        <f>+AI1036/1000</f>
        <v>0</v>
      </c>
      <c r="AK1036" s="143">
        <f>+AI1036-AG1036</f>
        <v>0</v>
      </c>
      <c r="AL1036" s="144">
        <f>+AK1036/1000</f>
        <v>0</v>
      </c>
      <c r="AM1036" s="145" t="e">
        <f>+AK1036/AG1036</f>
        <v>#DIV/0!</v>
      </c>
      <c r="AN1036" s="21"/>
    </row>
    <row r="1037" spans="2:41" ht="12" customHeight="1" x14ac:dyDescent="0.25">
      <c r="B1037" s="25"/>
      <c r="C1037" s="137"/>
      <c r="D1037" s="137"/>
      <c r="E1037" s="43"/>
      <c r="F1037" s="43"/>
      <c r="G1037" s="25"/>
      <c r="H1037" s="967"/>
      <c r="I1037" s="968"/>
      <c r="J1037" s="969"/>
      <c r="K1037" s="970"/>
      <c r="L1037" s="969"/>
      <c r="M1037" s="970"/>
      <c r="N1037" s="967"/>
      <c r="O1037" s="968"/>
      <c r="P1037" s="989"/>
      <c r="Q1037" s="990"/>
      <c r="R1037" s="973"/>
      <c r="S1037" s="974"/>
      <c r="T1037" s="991"/>
      <c r="U1037" s="992"/>
      <c r="V1037" s="992"/>
      <c r="W1037" s="974"/>
      <c r="X1037" s="991"/>
      <c r="Y1037" s="992"/>
      <c r="Z1037" s="992"/>
      <c r="AA1037" s="985"/>
      <c r="AB1037" s="34"/>
      <c r="AC1037" s="138"/>
      <c r="AD1037" s="372"/>
      <c r="AE1037" s="46"/>
      <c r="AF1037" s="34"/>
      <c r="AG1037" s="139"/>
      <c r="AH1037" s="140">
        <f>+AG1037/1000</f>
        <v>0</v>
      </c>
      <c r="AI1037" s="152"/>
      <c r="AJ1037" s="142">
        <f>+AI1037/1000</f>
        <v>0</v>
      </c>
      <c r="AK1037" s="143">
        <f>+AI1037-AG1037</f>
        <v>0</v>
      </c>
      <c r="AL1037" s="144">
        <f>+AK1037/1000</f>
        <v>0</v>
      </c>
      <c r="AM1037" s="145" t="e">
        <f>+AK1037/AG1037</f>
        <v>#DIV/0!</v>
      </c>
    </row>
    <row r="1038" spans="2:41" ht="12" customHeight="1" thickBot="1" x14ac:dyDescent="0.3">
      <c r="B1038" s="24"/>
      <c r="C1038" s="146"/>
      <c r="D1038" s="146"/>
      <c r="E1038" s="27"/>
      <c r="F1038" s="36"/>
      <c r="G1038" s="31"/>
      <c r="H1038" s="909"/>
      <c r="I1038" s="910"/>
      <c r="J1038" s="911"/>
      <c r="K1038" s="912"/>
      <c r="L1038" s="911"/>
      <c r="M1038" s="912"/>
      <c r="N1038" s="913"/>
      <c r="O1038" s="910"/>
      <c r="P1038" s="913"/>
      <c r="Q1038" s="910"/>
      <c r="R1038" s="914"/>
      <c r="S1038" s="915"/>
      <c r="T1038" s="916"/>
      <c r="U1038" s="917"/>
      <c r="V1038" s="917"/>
      <c r="W1038" s="915"/>
      <c r="X1038" s="29"/>
      <c r="Y1038" s="147"/>
      <c r="Z1038" s="147"/>
      <c r="AA1038" s="28"/>
      <c r="AB1038" s="36"/>
      <c r="AC1038" s="148"/>
      <c r="AD1038" s="147"/>
      <c r="AE1038" s="28"/>
      <c r="AF1038" s="29"/>
      <c r="AG1038" s="149"/>
      <c r="AH1038" s="153"/>
      <c r="AI1038" s="150"/>
      <c r="AJ1038" s="154"/>
      <c r="AK1038" s="155"/>
      <c r="AL1038" s="156"/>
      <c r="AM1038" s="157"/>
    </row>
    <row r="1039" spans="2:41" ht="12" customHeight="1" x14ac:dyDescent="0.25">
      <c r="B1039" s="151"/>
      <c r="C1039" s="151"/>
      <c r="D1039" s="151"/>
      <c r="E1039" s="151"/>
      <c r="F1039" s="151"/>
      <c r="G1039" s="151"/>
      <c r="H1039" s="151"/>
      <c r="I1039" s="151"/>
      <c r="J1039" s="174"/>
      <c r="K1039" s="174"/>
      <c r="L1039" s="174"/>
      <c r="M1039" s="174"/>
      <c r="N1039" s="151"/>
      <c r="O1039" s="151"/>
      <c r="P1039" s="135"/>
      <c r="Q1039" s="135"/>
      <c r="R1039" s="918" t="s">
        <v>5</v>
      </c>
      <c r="S1039" s="919"/>
      <c r="T1039" s="919"/>
      <c r="U1039" s="919"/>
      <c r="V1039" s="919"/>
      <c r="W1039" s="919"/>
      <c r="X1039" s="919"/>
      <c r="Y1039" s="919"/>
      <c r="Z1039" s="919"/>
      <c r="AA1039" s="919"/>
      <c r="AB1039" s="919"/>
      <c r="AC1039" s="919"/>
      <c r="AD1039" s="919"/>
      <c r="AE1039" s="919"/>
      <c r="AF1039" s="374"/>
      <c r="AG1039" s="932" t="s">
        <v>4</v>
      </c>
      <c r="AH1039" s="933"/>
      <c r="AI1039" s="932" t="s">
        <v>3</v>
      </c>
      <c r="AJ1039" s="933"/>
      <c r="AK1039" s="932" t="s">
        <v>2</v>
      </c>
      <c r="AL1039" s="934"/>
      <c r="AM1039" s="935"/>
    </row>
    <row r="1040" spans="2:41" x14ac:dyDescent="0.25">
      <c r="B1040" s="151"/>
      <c r="C1040" s="151"/>
      <c r="D1040" s="151"/>
      <c r="E1040" s="151"/>
      <c r="F1040" s="151"/>
      <c r="G1040" s="151"/>
      <c r="H1040" s="151"/>
      <c r="I1040" s="151"/>
      <c r="J1040" s="174"/>
      <c r="K1040" s="174"/>
      <c r="L1040" s="174"/>
      <c r="M1040" s="174"/>
      <c r="N1040" s="151"/>
      <c r="O1040" s="151"/>
      <c r="P1040" s="135"/>
      <c r="Q1040" s="135"/>
      <c r="R1040" s="930"/>
      <c r="S1040" s="931"/>
      <c r="T1040" s="931"/>
      <c r="U1040" s="931"/>
      <c r="V1040" s="931"/>
      <c r="W1040" s="931"/>
      <c r="X1040" s="931"/>
      <c r="Y1040" s="931"/>
      <c r="Z1040" s="931"/>
      <c r="AA1040" s="931"/>
      <c r="AB1040" s="931"/>
      <c r="AC1040" s="931"/>
      <c r="AD1040" s="931"/>
      <c r="AE1040" s="931"/>
      <c r="AF1040" s="374"/>
      <c r="AG1040" s="936" t="s">
        <v>1</v>
      </c>
      <c r="AH1040" s="938">
        <f>+SUM(AH1033:AH1038)</f>
        <v>0</v>
      </c>
      <c r="AI1040" s="936" t="s">
        <v>1</v>
      </c>
      <c r="AJ1040" s="938">
        <f>+SUM(AJ1033:AJ1038)</f>
        <v>0</v>
      </c>
      <c r="AK1040" s="936" t="s">
        <v>1</v>
      </c>
      <c r="AL1040" s="940">
        <f>+AJ1040-AH1040</f>
        <v>0</v>
      </c>
      <c r="AM1040" s="851" t="e">
        <f>+AL1040/AH1040</f>
        <v>#DIV/0!</v>
      </c>
    </row>
    <row r="1041" spans="2:41" ht="17.25" thickBot="1" x14ac:dyDescent="0.3">
      <c r="B1041" s="151"/>
      <c r="C1041" s="151"/>
      <c r="D1041" s="151"/>
      <c r="E1041" s="151"/>
      <c r="F1041" s="151"/>
      <c r="G1041" s="151"/>
      <c r="H1041" s="151"/>
      <c r="I1041" s="151"/>
      <c r="J1041" s="174"/>
      <c r="K1041" s="174"/>
      <c r="L1041" s="174"/>
      <c r="M1041" s="174"/>
      <c r="N1041" s="151"/>
      <c r="O1041" s="151"/>
      <c r="P1041" s="135"/>
      <c r="Q1041" s="135"/>
      <c r="R1041" s="921"/>
      <c r="S1041" s="922"/>
      <c r="T1041" s="922"/>
      <c r="U1041" s="922"/>
      <c r="V1041" s="922"/>
      <c r="W1041" s="922"/>
      <c r="X1041" s="922"/>
      <c r="Y1041" s="922"/>
      <c r="Z1041" s="922"/>
      <c r="AA1041" s="922"/>
      <c r="AB1041" s="922"/>
      <c r="AC1041" s="922"/>
      <c r="AD1041" s="922"/>
      <c r="AE1041" s="922"/>
      <c r="AF1041" s="375"/>
      <c r="AG1041" s="937"/>
      <c r="AH1041" s="939"/>
      <c r="AI1041" s="937"/>
      <c r="AJ1041" s="939"/>
      <c r="AK1041" s="937"/>
      <c r="AL1041" s="941"/>
      <c r="AM1041" s="852"/>
    </row>
    <row r="1042" spans="2:41" ht="17.25" thickBot="1" x14ac:dyDescent="0.3"/>
    <row r="1043" spans="2:41" x14ac:dyDescent="0.25">
      <c r="R1043" s="918" t="s">
        <v>0</v>
      </c>
      <c r="S1043" s="919"/>
      <c r="T1043" s="919"/>
      <c r="U1043" s="919"/>
      <c r="V1043" s="919"/>
      <c r="W1043" s="919"/>
      <c r="X1043" s="919"/>
      <c r="Y1043" s="919"/>
      <c r="Z1043" s="919"/>
      <c r="AA1043" s="919"/>
      <c r="AB1043" s="919"/>
      <c r="AC1043" s="919"/>
      <c r="AD1043" s="919"/>
      <c r="AE1043" s="920"/>
      <c r="AF1043" s="18"/>
      <c r="AG1043" s="924">
        <f>+AH1040+AG1023</f>
        <v>678.11800000000005</v>
      </c>
      <c r="AH1043" s="925"/>
      <c r="AI1043" s="924">
        <f>+AJ1040+AI1023</f>
        <v>676.8299999999997</v>
      </c>
      <c r="AJ1043" s="925"/>
      <c r="AK1043" s="928">
        <f>+AI1043-AG1043</f>
        <v>-1.288000000000352</v>
      </c>
      <c r="AL1043" s="925"/>
      <c r="AM1043" s="945">
        <f>+AK1043/AG1043</f>
        <v>-1.8993744451560818E-3</v>
      </c>
    </row>
    <row r="1044" spans="2:41" ht="17.25" thickBot="1" x14ac:dyDescent="0.3">
      <c r="R1044" s="921"/>
      <c r="S1044" s="922"/>
      <c r="T1044" s="922"/>
      <c r="U1044" s="922"/>
      <c r="V1044" s="922"/>
      <c r="W1044" s="922"/>
      <c r="X1044" s="922"/>
      <c r="Y1044" s="922"/>
      <c r="Z1044" s="922"/>
      <c r="AA1044" s="922"/>
      <c r="AB1044" s="922"/>
      <c r="AC1044" s="922"/>
      <c r="AD1044" s="922"/>
      <c r="AE1044" s="923"/>
      <c r="AF1044" s="19"/>
      <c r="AG1044" s="926"/>
      <c r="AH1044" s="927"/>
      <c r="AI1044" s="926"/>
      <c r="AJ1044" s="927"/>
      <c r="AK1044" s="929"/>
      <c r="AL1044" s="927"/>
      <c r="AM1044" s="946"/>
    </row>
    <row r="1045" spans="2:41" ht="17.25" thickBot="1" x14ac:dyDescent="0.3"/>
    <row r="1046" spans="2:41" ht="12" customHeight="1" x14ac:dyDescent="0.25">
      <c r="B1046" s="882" t="s">
        <v>31</v>
      </c>
      <c r="C1046" s="883"/>
      <c r="D1046" s="883"/>
      <c r="E1046" s="883"/>
      <c r="F1046" s="883"/>
      <c r="G1046" s="884"/>
      <c r="H1046" s="888" t="s">
        <v>30</v>
      </c>
      <c r="I1046" s="765"/>
      <c r="J1046" s="765"/>
      <c r="K1046" s="765"/>
      <c r="L1046" s="765"/>
      <c r="M1046" s="765"/>
      <c r="N1046" s="765"/>
      <c r="O1046" s="765"/>
      <c r="P1046" s="765"/>
      <c r="Q1046" s="765"/>
      <c r="R1046" s="765"/>
      <c r="S1046" s="765"/>
      <c r="T1046" s="765"/>
      <c r="U1046" s="765"/>
      <c r="V1046" s="765"/>
      <c r="W1046" s="765"/>
      <c r="X1046" s="765"/>
      <c r="Y1046" s="765"/>
      <c r="Z1046" s="765"/>
      <c r="AA1046" s="765"/>
      <c r="AB1046" s="765"/>
      <c r="AC1046" s="765"/>
      <c r="AD1046" s="371"/>
      <c r="AE1046" s="764" t="s">
        <v>29</v>
      </c>
      <c r="AF1046" s="765"/>
      <c r="AG1046" s="765"/>
      <c r="AH1046" s="765"/>
      <c r="AI1046" s="765"/>
      <c r="AJ1046" s="766"/>
      <c r="AK1046" s="889" t="s">
        <v>39</v>
      </c>
      <c r="AL1046" s="890"/>
      <c r="AM1046" s="891"/>
      <c r="AN1046" s="22"/>
      <c r="AO1046" s="168" t="s">
        <v>46</v>
      </c>
    </row>
    <row r="1047" spans="2:41" ht="12" customHeight="1" thickBot="1" x14ac:dyDescent="0.3">
      <c r="B1047" s="885"/>
      <c r="C1047" s="886"/>
      <c r="D1047" s="886"/>
      <c r="E1047" s="886"/>
      <c r="F1047" s="886"/>
      <c r="G1047" s="887"/>
      <c r="H1047" s="892" t="s">
        <v>736</v>
      </c>
      <c r="I1047" s="893"/>
      <c r="J1047" s="893"/>
      <c r="K1047" s="893"/>
      <c r="L1047" s="893"/>
      <c r="M1047" s="893"/>
      <c r="N1047" s="893"/>
      <c r="O1047" s="893"/>
      <c r="P1047" s="893"/>
      <c r="Q1047" s="893"/>
      <c r="R1047" s="893"/>
      <c r="S1047" s="893"/>
      <c r="T1047" s="893"/>
      <c r="U1047" s="893"/>
      <c r="V1047" s="893"/>
      <c r="W1047" s="893"/>
      <c r="X1047" s="893"/>
      <c r="Y1047" s="893"/>
      <c r="Z1047" s="893"/>
      <c r="AA1047" s="893"/>
      <c r="AB1047" s="893"/>
      <c r="AC1047" s="893"/>
      <c r="AD1047" s="376"/>
      <c r="AE1047" s="773"/>
      <c r="AF1047" s="774"/>
      <c r="AG1047" s="774"/>
      <c r="AH1047" s="774"/>
      <c r="AI1047" s="774"/>
      <c r="AJ1047" s="775"/>
      <c r="AK1047" s="896" t="s">
        <v>40</v>
      </c>
      <c r="AL1047" s="897"/>
      <c r="AM1047" s="898"/>
      <c r="AN1047" s="23"/>
      <c r="AO1047" s="169" t="s">
        <v>47</v>
      </c>
    </row>
    <row r="1048" spans="2:41" ht="12" customHeight="1" thickBot="1" x14ac:dyDescent="0.3">
      <c r="B1048" s="902" t="s">
        <v>28</v>
      </c>
      <c r="C1048" s="903"/>
      <c r="D1048" s="903"/>
      <c r="E1048" s="903"/>
      <c r="F1048" s="903"/>
      <c r="G1048" s="904"/>
      <c r="H1048" s="894"/>
      <c r="I1048" s="895"/>
      <c r="J1048" s="895"/>
      <c r="K1048" s="895"/>
      <c r="L1048" s="895"/>
      <c r="M1048" s="895"/>
      <c r="N1048" s="895"/>
      <c r="O1048" s="895"/>
      <c r="P1048" s="895"/>
      <c r="Q1048" s="895"/>
      <c r="R1048" s="895"/>
      <c r="S1048" s="895"/>
      <c r="T1048" s="895"/>
      <c r="U1048" s="895"/>
      <c r="V1048" s="895"/>
      <c r="W1048" s="895"/>
      <c r="X1048" s="895"/>
      <c r="Y1048" s="895"/>
      <c r="Z1048" s="895"/>
      <c r="AA1048" s="895"/>
      <c r="AB1048" s="895"/>
      <c r="AC1048" s="895"/>
      <c r="AD1048" s="377"/>
      <c r="AE1048" s="776"/>
      <c r="AF1048" s="777"/>
      <c r="AG1048" s="777"/>
      <c r="AH1048" s="777"/>
      <c r="AI1048" s="777"/>
      <c r="AJ1048" s="778"/>
      <c r="AK1048" s="899"/>
      <c r="AL1048" s="900"/>
      <c r="AM1048" s="901"/>
      <c r="AN1048" s="141"/>
      <c r="AO1048" s="170"/>
    </row>
    <row r="1049" spans="2:41" ht="12" customHeight="1" thickBot="1" x14ac:dyDescent="0.3">
      <c r="B1049" s="135"/>
      <c r="C1049" s="135"/>
      <c r="D1049" s="135"/>
      <c r="E1049" s="135"/>
      <c r="F1049" s="135"/>
      <c r="G1049" s="135"/>
      <c r="H1049" s="135"/>
      <c r="I1049" s="135"/>
      <c r="J1049" s="174"/>
      <c r="K1049" s="174"/>
      <c r="L1049" s="174"/>
      <c r="M1049" s="174"/>
      <c r="N1049" s="135"/>
      <c r="O1049" s="135"/>
      <c r="P1049" s="135"/>
      <c r="Q1049" s="135"/>
      <c r="R1049" s="135"/>
      <c r="S1049" s="135"/>
      <c r="T1049" s="135"/>
      <c r="U1049" s="135"/>
      <c r="V1049" s="135"/>
      <c r="W1049" s="135"/>
      <c r="X1049" s="135"/>
      <c r="Y1049" s="135"/>
      <c r="Z1049" s="135"/>
      <c r="AA1049" s="135"/>
      <c r="AB1049" s="135"/>
      <c r="AC1049" s="135"/>
      <c r="AD1049" s="135"/>
      <c r="AE1049" s="135"/>
      <c r="AF1049" s="135"/>
      <c r="AG1049" s="135"/>
      <c r="AH1049" s="135"/>
      <c r="AI1049" s="135"/>
      <c r="AJ1049" s="135"/>
      <c r="AK1049" s="135"/>
      <c r="AL1049" s="135"/>
      <c r="AM1049" s="135"/>
      <c r="AN1049" s="141"/>
      <c r="AO1049" s="171"/>
    </row>
    <row r="1050" spans="2:41" ht="12" customHeight="1" thickBot="1" x14ac:dyDescent="0.3">
      <c r="B1050" s="873" t="s">
        <v>27</v>
      </c>
      <c r="C1050" s="874"/>
      <c r="D1050" s="874"/>
      <c r="E1050" s="875"/>
      <c r="F1050" s="848" t="s">
        <v>26</v>
      </c>
      <c r="G1050" s="850"/>
      <c r="H1050" s="848" t="s">
        <v>44</v>
      </c>
      <c r="I1050" s="849"/>
      <c r="J1050" s="849"/>
      <c r="K1050" s="849"/>
      <c r="L1050" s="849"/>
      <c r="M1050" s="849"/>
      <c r="N1050" s="849"/>
      <c r="O1050" s="849"/>
      <c r="P1050" s="849"/>
      <c r="Q1050" s="849"/>
      <c r="R1050" s="849"/>
      <c r="S1050" s="850"/>
      <c r="T1050" s="848" t="s">
        <v>25</v>
      </c>
      <c r="U1050" s="849"/>
      <c r="V1050" s="849"/>
      <c r="W1050" s="849"/>
      <c r="X1050" s="849"/>
      <c r="Y1050" s="849"/>
      <c r="Z1050" s="849"/>
      <c r="AA1050" s="849"/>
      <c r="AB1050" s="849"/>
      <c r="AC1050" s="849"/>
      <c r="AD1050" s="849"/>
      <c r="AE1050" s="850"/>
      <c r="AF1050" s="879" t="s">
        <v>24</v>
      </c>
      <c r="AG1050" s="880"/>
      <c r="AH1050" s="881"/>
      <c r="AI1050" s="879" t="s">
        <v>24</v>
      </c>
      <c r="AJ1050" s="881"/>
      <c r="AK1050" s="848" t="s">
        <v>23</v>
      </c>
      <c r="AL1050" s="849"/>
      <c r="AM1050" s="850"/>
      <c r="AN1050" s="141"/>
      <c r="AO1050" s="171"/>
    </row>
    <row r="1051" spans="2:41" ht="12" customHeight="1" thickBot="1" x14ac:dyDescent="0.3">
      <c r="B1051" s="1" t="s">
        <v>13</v>
      </c>
      <c r="C1051" s="2" t="s">
        <v>22</v>
      </c>
      <c r="D1051" s="3" t="s">
        <v>22</v>
      </c>
      <c r="E1051" s="2" t="s">
        <v>21</v>
      </c>
      <c r="F1051" s="907" t="s">
        <v>20</v>
      </c>
      <c r="G1051" s="908"/>
      <c r="H1051" s="876"/>
      <c r="I1051" s="877"/>
      <c r="J1051" s="877"/>
      <c r="K1051" s="877"/>
      <c r="L1051" s="877"/>
      <c r="M1051" s="877"/>
      <c r="N1051" s="877"/>
      <c r="O1051" s="877"/>
      <c r="P1051" s="877"/>
      <c r="Q1051" s="877"/>
      <c r="R1051" s="877"/>
      <c r="S1051" s="878"/>
      <c r="T1051" s="876"/>
      <c r="U1051" s="877"/>
      <c r="V1051" s="877"/>
      <c r="W1051" s="877"/>
      <c r="X1051" s="877"/>
      <c r="Y1051" s="877"/>
      <c r="Z1051" s="877"/>
      <c r="AA1051" s="877"/>
      <c r="AB1051" s="877"/>
      <c r="AC1051" s="877"/>
      <c r="AD1051" s="877"/>
      <c r="AE1051" s="878"/>
      <c r="AF1051" s="876" t="s">
        <v>19</v>
      </c>
      <c r="AG1051" s="877"/>
      <c r="AH1051" s="878"/>
      <c r="AI1051" s="876" t="s">
        <v>18</v>
      </c>
      <c r="AJ1051" s="878"/>
      <c r="AK1051" s="876" t="s">
        <v>17</v>
      </c>
      <c r="AL1051" s="877"/>
      <c r="AM1051" s="878"/>
      <c r="AN1051" s="141"/>
      <c r="AO1051" s="171"/>
    </row>
    <row r="1052" spans="2:41" ht="12" customHeight="1" thickBot="1" x14ac:dyDescent="0.3">
      <c r="B1052" s="4">
        <v>2021</v>
      </c>
      <c r="C1052" s="5" t="s">
        <v>16</v>
      </c>
      <c r="D1052" s="5" t="s">
        <v>15</v>
      </c>
      <c r="E1052" s="30" t="s">
        <v>14</v>
      </c>
      <c r="F1052" s="6" t="s">
        <v>14</v>
      </c>
      <c r="G1052" s="7" t="s">
        <v>13</v>
      </c>
      <c r="H1052" s="868" t="s">
        <v>34</v>
      </c>
      <c r="I1052" s="869"/>
      <c r="J1052" s="870" t="s">
        <v>43</v>
      </c>
      <c r="K1052" s="871"/>
      <c r="L1052" s="870" t="s">
        <v>42</v>
      </c>
      <c r="M1052" s="871"/>
      <c r="N1052" s="872" t="s">
        <v>33</v>
      </c>
      <c r="O1052" s="869"/>
      <c r="P1052" s="872" t="s">
        <v>12</v>
      </c>
      <c r="Q1052" s="869"/>
      <c r="R1052" s="872" t="s">
        <v>11</v>
      </c>
      <c r="S1052" s="905"/>
      <c r="T1052" s="868" t="s">
        <v>35</v>
      </c>
      <c r="U1052" s="906"/>
      <c r="V1052" s="906"/>
      <c r="W1052" s="905"/>
      <c r="X1052" s="868" t="s">
        <v>10</v>
      </c>
      <c r="Y1052" s="906"/>
      <c r="Z1052" s="906"/>
      <c r="AA1052" s="905"/>
      <c r="AB1052" s="38" t="s">
        <v>38</v>
      </c>
      <c r="AC1052" s="37" t="s">
        <v>36</v>
      </c>
      <c r="AD1052" s="373" t="s">
        <v>41</v>
      </c>
      <c r="AE1052" s="136" t="s">
        <v>9</v>
      </c>
      <c r="AF1052" s="8" t="s">
        <v>37</v>
      </c>
      <c r="AG1052" s="9" t="s">
        <v>8</v>
      </c>
      <c r="AH1052" s="10" t="s">
        <v>7</v>
      </c>
      <c r="AI1052" s="6" t="s">
        <v>8</v>
      </c>
      <c r="AJ1052" s="7" t="s">
        <v>7</v>
      </c>
      <c r="AK1052" s="6" t="s">
        <v>8</v>
      </c>
      <c r="AL1052" s="11" t="s">
        <v>7</v>
      </c>
      <c r="AM1052" s="7" t="s">
        <v>6</v>
      </c>
      <c r="AN1052" s="141"/>
      <c r="AO1052" s="171"/>
    </row>
    <row r="1053" spans="2:41" ht="12" customHeight="1" thickBot="1" x14ac:dyDescent="0.3">
      <c r="B1053" s="25"/>
      <c r="C1053" s="137"/>
      <c r="D1053" s="137"/>
      <c r="E1053" s="43"/>
      <c r="F1053" s="43"/>
      <c r="G1053" s="25"/>
      <c r="H1053" s="960"/>
      <c r="I1053" s="961"/>
      <c r="J1053" s="962"/>
      <c r="K1053" s="963"/>
      <c r="L1053" s="962"/>
      <c r="M1053" s="963"/>
      <c r="N1053" s="960"/>
      <c r="O1053" s="961"/>
      <c r="P1053" s="964"/>
      <c r="Q1053" s="965"/>
      <c r="R1053" s="964"/>
      <c r="S1053" s="966"/>
      <c r="T1053" s="957"/>
      <c r="U1053" s="958"/>
      <c r="V1053" s="958"/>
      <c r="W1053" s="959"/>
      <c r="X1053" s="986"/>
      <c r="Y1053" s="958"/>
      <c r="Z1053" s="958"/>
      <c r="AA1053" s="987"/>
      <c r="AB1053" s="34"/>
      <c r="AC1053" s="138"/>
      <c r="AD1053" s="166"/>
      <c r="AE1053" s="41"/>
      <c r="AF1053" s="26"/>
      <c r="AG1053" s="160"/>
      <c r="AH1053" s="161">
        <f>+AG1053/1000</f>
        <v>0</v>
      </c>
      <c r="AI1053" s="162"/>
      <c r="AJ1053" s="163">
        <f>+AI1053/1000</f>
        <v>0</v>
      </c>
      <c r="AK1053" s="164">
        <f>+AI1053-AG1053</f>
        <v>0</v>
      </c>
      <c r="AL1053" s="163">
        <f>+AK1053/1000</f>
        <v>0</v>
      </c>
      <c r="AM1053" s="165" t="e">
        <f>+AK1053/AG1053</f>
        <v>#DIV/0!</v>
      </c>
      <c r="AN1053" s="141"/>
      <c r="AO1053" s="172"/>
    </row>
    <row r="1054" spans="2:41" ht="12" customHeight="1" x14ac:dyDescent="0.25">
      <c r="B1054" s="25"/>
      <c r="C1054" s="137"/>
      <c r="D1054" s="137"/>
      <c r="E1054" s="43"/>
      <c r="F1054" s="43"/>
      <c r="G1054" s="25"/>
      <c r="H1054" s="967"/>
      <c r="I1054" s="968"/>
      <c r="J1054" s="969"/>
      <c r="K1054" s="970"/>
      <c r="L1054" s="969"/>
      <c r="M1054" s="970"/>
      <c r="N1054" s="967"/>
      <c r="O1054" s="968"/>
      <c r="P1054" s="971"/>
      <c r="Q1054" s="972"/>
      <c r="R1054" s="973"/>
      <c r="S1054" s="974"/>
      <c r="T1054" s="979"/>
      <c r="U1054" s="980"/>
      <c r="V1054" s="980"/>
      <c r="W1054" s="981"/>
      <c r="X1054" s="979"/>
      <c r="Y1054" s="980"/>
      <c r="Z1054" s="980"/>
      <c r="AA1054" s="988"/>
      <c r="AB1054" s="34"/>
      <c r="AC1054" s="138"/>
      <c r="AD1054" s="158"/>
      <c r="AE1054" s="35"/>
      <c r="AF1054" s="34"/>
      <c r="AG1054" s="139"/>
      <c r="AH1054" s="159">
        <f>+AG1054/1000</f>
        <v>0</v>
      </c>
      <c r="AI1054" s="152"/>
      <c r="AJ1054" s="272">
        <f>+AI1054/1000</f>
        <v>0</v>
      </c>
      <c r="AK1054" s="273">
        <f>+AI1054-AG1054</f>
        <v>0</v>
      </c>
      <c r="AL1054" s="274">
        <f>+AK1054/1000</f>
        <v>0</v>
      </c>
      <c r="AM1054" s="275" t="e">
        <f>+AK1054/AG1054</f>
        <v>#DIV/0!</v>
      </c>
      <c r="AN1054" s="20"/>
    </row>
    <row r="1055" spans="2:41" ht="12" customHeight="1" x14ac:dyDescent="0.25">
      <c r="B1055" s="25"/>
      <c r="C1055" s="137"/>
      <c r="D1055" s="137"/>
      <c r="E1055" s="43"/>
      <c r="F1055" s="43"/>
      <c r="G1055" s="25"/>
      <c r="H1055" s="967"/>
      <c r="I1055" s="968"/>
      <c r="J1055" s="969"/>
      <c r="K1055" s="970"/>
      <c r="L1055" s="969"/>
      <c r="M1055" s="970"/>
      <c r="N1055" s="967"/>
      <c r="O1055" s="968"/>
      <c r="P1055" s="971"/>
      <c r="Q1055" s="972"/>
      <c r="R1055" s="973"/>
      <c r="S1055" s="985"/>
      <c r="T1055" s="982"/>
      <c r="U1055" s="983"/>
      <c r="V1055" s="983"/>
      <c r="W1055" s="984"/>
      <c r="X1055" s="982"/>
      <c r="Y1055" s="983"/>
      <c r="Z1055" s="983"/>
      <c r="AA1055" s="984"/>
      <c r="AB1055" s="34"/>
      <c r="AC1055" s="138"/>
      <c r="AD1055" s="372"/>
      <c r="AE1055" s="46"/>
      <c r="AF1055" s="34"/>
      <c r="AG1055" s="139"/>
      <c r="AH1055" s="140">
        <f>+AG1055/1000</f>
        <v>0</v>
      </c>
      <c r="AI1055" s="152"/>
      <c r="AJ1055" s="142">
        <f>+AI1055/1000</f>
        <v>0</v>
      </c>
      <c r="AK1055" s="143">
        <f>+AI1055-AG1055</f>
        <v>0</v>
      </c>
      <c r="AL1055" s="144">
        <f>+AK1055/1000</f>
        <v>0</v>
      </c>
      <c r="AM1055" s="145" t="e">
        <f>+AK1055/AG1055</f>
        <v>#DIV/0!</v>
      </c>
      <c r="AN1055" s="21"/>
    </row>
    <row r="1056" spans="2:41" ht="12" customHeight="1" x14ac:dyDescent="0.25">
      <c r="B1056" s="25"/>
      <c r="C1056" s="137"/>
      <c r="D1056" s="137"/>
      <c r="E1056" s="43"/>
      <c r="F1056" s="43"/>
      <c r="G1056" s="25"/>
      <c r="H1056" s="967"/>
      <c r="I1056" s="968"/>
      <c r="J1056" s="969"/>
      <c r="K1056" s="970"/>
      <c r="L1056" s="969"/>
      <c r="M1056" s="970"/>
      <c r="N1056" s="967"/>
      <c r="O1056" s="968"/>
      <c r="P1056" s="971"/>
      <c r="Q1056" s="972"/>
      <c r="R1056" s="973"/>
      <c r="S1056" s="974"/>
      <c r="T1056" s="975"/>
      <c r="U1056" s="976"/>
      <c r="V1056" s="976"/>
      <c r="W1056" s="977"/>
      <c r="X1056" s="975"/>
      <c r="Y1056" s="976"/>
      <c r="Z1056" s="976"/>
      <c r="AA1056" s="978"/>
      <c r="AB1056" s="34"/>
      <c r="AC1056" s="138"/>
      <c r="AD1056" s="372"/>
      <c r="AE1056" s="46"/>
      <c r="AF1056" s="34"/>
      <c r="AG1056" s="139"/>
      <c r="AH1056" s="140">
        <f>+AG1056/1000</f>
        <v>0</v>
      </c>
      <c r="AI1056" s="152"/>
      <c r="AJ1056" s="142">
        <f>+AI1056/1000</f>
        <v>0</v>
      </c>
      <c r="AK1056" s="143">
        <f>+AI1056-AG1056</f>
        <v>0</v>
      </c>
      <c r="AL1056" s="144">
        <f>+AK1056/1000</f>
        <v>0</v>
      </c>
      <c r="AM1056" s="145" t="e">
        <f>+AK1056/AG1056</f>
        <v>#DIV/0!</v>
      </c>
      <c r="AN1056" s="21"/>
    </row>
    <row r="1057" spans="2:41" ht="12" customHeight="1" x14ac:dyDescent="0.25">
      <c r="B1057" s="25"/>
      <c r="C1057" s="137"/>
      <c r="D1057" s="137"/>
      <c r="E1057" s="43"/>
      <c r="F1057" s="43"/>
      <c r="G1057" s="25"/>
      <c r="H1057" s="967"/>
      <c r="I1057" s="968"/>
      <c r="J1057" s="969"/>
      <c r="K1057" s="970"/>
      <c r="L1057" s="969"/>
      <c r="M1057" s="970"/>
      <c r="N1057" s="967"/>
      <c r="O1057" s="968"/>
      <c r="P1057" s="989"/>
      <c r="Q1057" s="990"/>
      <c r="R1057" s="973"/>
      <c r="S1057" s="974"/>
      <c r="T1057" s="991"/>
      <c r="U1057" s="992"/>
      <c r="V1057" s="992"/>
      <c r="W1057" s="974"/>
      <c r="X1057" s="991"/>
      <c r="Y1057" s="992"/>
      <c r="Z1057" s="992"/>
      <c r="AA1057" s="985"/>
      <c r="AB1057" s="34"/>
      <c r="AC1057" s="138"/>
      <c r="AD1057" s="372"/>
      <c r="AE1057" s="46"/>
      <c r="AF1057" s="34"/>
      <c r="AG1057" s="139"/>
      <c r="AH1057" s="140">
        <f>+AG1057/1000</f>
        <v>0</v>
      </c>
      <c r="AI1057" s="152"/>
      <c r="AJ1057" s="142">
        <f>+AI1057/1000</f>
        <v>0</v>
      </c>
      <c r="AK1057" s="143">
        <f>+AI1057-AG1057</f>
        <v>0</v>
      </c>
      <c r="AL1057" s="144">
        <f>+AK1057/1000</f>
        <v>0</v>
      </c>
      <c r="AM1057" s="145" t="e">
        <f>+AK1057/AG1057</f>
        <v>#DIV/0!</v>
      </c>
    </row>
    <row r="1058" spans="2:41" ht="12" customHeight="1" thickBot="1" x14ac:dyDescent="0.3">
      <c r="B1058" s="24"/>
      <c r="C1058" s="146"/>
      <c r="D1058" s="146"/>
      <c r="E1058" s="27"/>
      <c r="F1058" s="36"/>
      <c r="G1058" s="31"/>
      <c r="H1058" s="909"/>
      <c r="I1058" s="910"/>
      <c r="J1058" s="911"/>
      <c r="K1058" s="912"/>
      <c r="L1058" s="911"/>
      <c r="M1058" s="912"/>
      <c r="N1058" s="913"/>
      <c r="O1058" s="910"/>
      <c r="P1058" s="913"/>
      <c r="Q1058" s="910"/>
      <c r="R1058" s="914"/>
      <c r="S1058" s="915"/>
      <c r="T1058" s="916"/>
      <c r="U1058" s="917"/>
      <c r="V1058" s="917"/>
      <c r="W1058" s="915"/>
      <c r="X1058" s="29"/>
      <c r="Y1058" s="147"/>
      <c r="Z1058" s="147"/>
      <c r="AA1058" s="28"/>
      <c r="AB1058" s="36"/>
      <c r="AC1058" s="148"/>
      <c r="AD1058" s="147"/>
      <c r="AE1058" s="28"/>
      <c r="AF1058" s="29"/>
      <c r="AG1058" s="149"/>
      <c r="AH1058" s="153"/>
      <c r="AI1058" s="150"/>
      <c r="AJ1058" s="154"/>
      <c r="AK1058" s="155"/>
      <c r="AL1058" s="156"/>
      <c r="AM1058" s="157"/>
    </row>
    <row r="1059" spans="2:41" ht="12" customHeight="1" x14ac:dyDescent="0.25">
      <c r="B1059" s="151"/>
      <c r="C1059" s="151"/>
      <c r="D1059" s="151"/>
      <c r="E1059" s="151"/>
      <c r="F1059" s="151"/>
      <c r="G1059" s="151"/>
      <c r="H1059" s="151"/>
      <c r="I1059" s="151"/>
      <c r="J1059" s="174"/>
      <c r="K1059" s="174"/>
      <c r="L1059" s="174"/>
      <c r="M1059" s="174"/>
      <c r="N1059" s="151"/>
      <c r="O1059" s="151"/>
      <c r="P1059" s="135"/>
      <c r="Q1059" s="135"/>
      <c r="R1059" s="918" t="s">
        <v>5</v>
      </c>
      <c r="S1059" s="919"/>
      <c r="T1059" s="919"/>
      <c r="U1059" s="919"/>
      <c r="V1059" s="919"/>
      <c r="W1059" s="919"/>
      <c r="X1059" s="919"/>
      <c r="Y1059" s="919"/>
      <c r="Z1059" s="919"/>
      <c r="AA1059" s="919"/>
      <c r="AB1059" s="919"/>
      <c r="AC1059" s="919"/>
      <c r="AD1059" s="919"/>
      <c r="AE1059" s="919"/>
      <c r="AF1059" s="374"/>
      <c r="AG1059" s="932" t="s">
        <v>4</v>
      </c>
      <c r="AH1059" s="933"/>
      <c r="AI1059" s="932" t="s">
        <v>3</v>
      </c>
      <c r="AJ1059" s="933"/>
      <c r="AK1059" s="932" t="s">
        <v>2</v>
      </c>
      <c r="AL1059" s="934"/>
      <c r="AM1059" s="935"/>
    </row>
    <row r="1060" spans="2:41" x14ac:dyDescent="0.25">
      <c r="B1060" s="151"/>
      <c r="C1060" s="151"/>
      <c r="D1060" s="151"/>
      <c r="E1060" s="151"/>
      <c r="F1060" s="151"/>
      <c r="G1060" s="151"/>
      <c r="H1060" s="151"/>
      <c r="I1060" s="151"/>
      <c r="J1060" s="174"/>
      <c r="K1060" s="174"/>
      <c r="L1060" s="174"/>
      <c r="M1060" s="174"/>
      <c r="N1060" s="151"/>
      <c r="O1060" s="151"/>
      <c r="P1060" s="135"/>
      <c r="Q1060" s="135"/>
      <c r="R1060" s="930"/>
      <c r="S1060" s="931"/>
      <c r="T1060" s="931"/>
      <c r="U1060" s="931"/>
      <c r="V1060" s="931"/>
      <c r="W1060" s="931"/>
      <c r="X1060" s="931"/>
      <c r="Y1060" s="931"/>
      <c r="Z1060" s="931"/>
      <c r="AA1060" s="931"/>
      <c r="AB1060" s="931"/>
      <c r="AC1060" s="931"/>
      <c r="AD1060" s="931"/>
      <c r="AE1060" s="931"/>
      <c r="AF1060" s="374"/>
      <c r="AG1060" s="936" t="s">
        <v>1</v>
      </c>
      <c r="AH1060" s="938">
        <f>+SUM(AH1053:AH1058)</f>
        <v>0</v>
      </c>
      <c r="AI1060" s="936" t="s">
        <v>1</v>
      </c>
      <c r="AJ1060" s="938">
        <f>+SUM(AJ1053:AJ1058)</f>
        <v>0</v>
      </c>
      <c r="AK1060" s="936" t="s">
        <v>1</v>
      </c>
      <c r="AL1060" s="940">
        <f>+AJ1060-AH1060</f>
        <v>0</v>
      </c>
      <c r="AM1060" s="851" t="e">
        <f>+AL1060/AH1060</f>
        <v>#DIV/0!</v>
      </c>
    </row>
    <row r="1061" spans="2:41" ht="17.25" thickBot="1" x14ac:dyDescent="0.3">
      <c r="B1061" s="151"/>
      <c r="C1061" s="151"/>
      <c r="D1061" s="151"/>
      <c r="E1061" s="151"/>
      <c r="F1061" s="151"/>
      <c r="G1061" s="151"/>
      <c r="H1061" s="151"/>
      <c r="I1061" s="151"/>
      <c r="J1061" s="174"/>
      <c r="K1061" s="174"/>
      <c r="L1061" s="174"/>
      <c r="M1061" s="174"/>
      <c r="N1061" s="151"/>
      <c r="O1061" s="151"/>
      <c r="P1061" s="135"/>
      <c r="Q1061" s="135"/>
      <c r="R1061" s="921"/>
      <c r="S1061" s="922"/>
      <c r="T1061" s="922"/>
      <c r="U1061" s="922"/>
      <c r="V1061" s="922"/>
      <c r="W1061" s="922"/>
      <c r="X1061" s="922"/>
      <c r="Y1061" s="922"/>
      <c r="Z1061" s="922"/>
      <c r="AA1061" s="922"/>
      <c r="AB1061" s="922"/>
      <c r="AC1061" s="922"/>
      <c r="AD1061" s="922"/>
      <c r="AE1061" s="922"/>
      <c r="AF1061" s="375"/>
      <c r="AG1061" s="937"/>
      <c r="AH1061" s="939"/>
      <c r="AI1061" s="937"/>
      <c r="AJ1061" s="939"/>
      <c r="AK1061" s="937"/>
      <c r="AL1061" s="941"/>
      <c r="AM1061" s="852"/>
    </row>
    <row r="1062" spans="2:41" ht="17.25" thickBot="1" x14ac:dyDescent="0.3"/>
    <row r="1063" spans="2:41" x14ac:dyDescent="0.25">
      <c r="R1063" s="918" t="s">
        <v>0</v>
      </c>
      <c r="S1063" s="919"/>
      <c r="T1063" s="919"/>
      <c r="U1063" s="919"/>
      <c r="V1063" s="919"/>
      <c r="W1063" s="919"/>
      <c r="X1063" s="919"/>
      <c r="Y1063" s="919"/>
      <c r="Z1063" s="919"/>
      <c r="AA1063" s="919"/>
      <c r="AB1063" s="919"/>
      <c r="AC1063" s="919"/>
      <c r="AD1063" s="919"/>
      <c r="AE1063" s="920"/>
      <c r="AF1063" s="18"/>
      <c r="AG1063" s="924">
        <f>+AH1060+AG1043</f>
        <v>678.11800000000005</v>
      </c>
      <c r="AH1063" s="925"/>
      <c r="AI1063" s="924">
        <f>+AJ1060+AI1043</f>
        <v>676.8299999999997</v>
      </c>
      <c r="AJ1063" s="925"/>
      <c r="AK1063" s="928">
        <f>+AI1063-AG1063</f>
        <v>-1.288000000000352</v>
      </c>
      <c r="AL1063" s="925"/>
      <c r="AM1063" s="945">
        <f>+AK1063/AG1063</f>
        <v>-1.8993744451560818E-3</v>
      </c>
    </row>
    <row r="1064" spans="2:41" ht="17.25" thickBot="1" x14ac:dyDescent="0.3">
      <c r="R1064" s="921"/>
      <c r="S1064" s="922"/>
      <c r="T1064" s="922"/>
      <c r="U1064" s="922"/>
      <c r="V1064" s="922"/>
      <c r="W1064" s="922"/>
      <c r="X1064" s="922"/>
      <c r="Y1064" s="922"/>
      <c r="Z1064" s="922"/>
      <c r="AA1064" s="922"/>
      <c r="AB1064" s="922"/>
      <c r="AC1064" s="922"/>
      <c r="AD1064" s="922"/>
      <c r="AE1064" s="923"/>
      <c r="AF1064" s="19"/>
      <c r="AG1064" s="926"/>
      <c r="AH1064" s="927"/>
      <c r="AI1064" s="926"/>
      <c r="AJ1064" s="927"/>
      <c r="AK1064" s="929"/>
      <c r="AL1064" s="927"/>
      <c r="AM1064" s="946"/>
    </row>
    <row r="1065" spans="2:41" ht="17.25" thickBot="1" x14ac:dyDescent="0.3"/>
    <row r="1066" spans="2:41" ht="12" customHeight="1" x14ac:dyDescent="0.25">
      <c r="B1066" s="882" t="s">
        <v>31</v>
      </c>
      <c r="C1066" s="883"/>
      <c r="D1066" s="883"/>
      <c r="E1066" s="883"/>
      <c r="F1066" s="883"/>
      <c r="G1066" s="884"/>
      <c r="H1066" s="888" t="s">
        <v>30</v>
      </c>
      <c r="I1066" s="765"/>
      <c r="J1066" s="765"/>
      <c r="K1066" s="765"/>
      <c r="L1066" s="765"/>
      <c r="M1066" s="765"/>
      <c r="N1066" s="765"/>
      <c r="O1066" s="765"/>
      <c r="P1066" s="765"/>
      <c r="Q1066" s="765"/>
      <c r="R1066" s="765"/>
      <c r="S1066" s="765"/>
      <c r="T1066" s="765"/>
      <c r="U1066" s="765"/>
      <c r="V1066" s="765"/>
      <c r="W1066" s="765"/>
      <c r="X1066" s="765"/>
      <c r="Y1066" s="765"/>
      <c r="Z1066" s="765"/>
      <c r="AA1066" s="765"/>
      <c r="AB1066" s="765"/>
      <c r="AC1066" s="765"/>
      <c r="AD1066" s="371"/>
      <c r="AE1066" s="764" t="s">
        <v>29</v>
      </c>
      <c r="AF1066" s="765"/>
      <c r="AG1066" s="765"/>
      <c r="AH1066" s="765"/>
      <c r="AI1066" s="765"/>
      <c r="AJ1066" s="766"/>
      <c r="AK1066" s="889" t="s">
        <v>39</v>
      </c>
      <c r="AL1066" s="890"/>
      <c r="AM1066" s="891"/>
      <c r="AN1066" s="22"/>
      <c r="AO1066" s="168" t="s">
        <v>46</v>
      </c>
    </row>
    <row r="1067" spans="2:41" ht="12" customHeight="1" thickBot="1" x14ac:dyDescent="0.3">
      <c r="B1067" s="885"/>
      <c r="C1067" s="886"/>
      <c r="D1067" s="886"/>
      <c r="E1067" s="886"/>
      <c r="F1067" s="886"/>
      <c r="G1067" s="887"/>
      <c r="H1067" s="892" t="s">
        <v>736</v>
      </c>
      <c r="I1067" s="893"/>
      <c r="J1067" s="893"/>
      <c r="K1067" s="893"/>
      <c r="L1067" s="893"/>
      <c r="M1067" s="893"/>
      <c r="N1067" s="893"/>
      <c r="O1067" s="893"/>
      <c r="P1067" s="893"/>
      <c r="Q1067" s="893"/>
      <c r="R1067" s="893"/>
      <c r="S1067" s="893"/>
      <c r="T1067" s="893"/>
      <c r="U1067" s="893"/>
      <c r="V1067" s="893"/>
      <c r="W1067" s="893"/>
      <c r="X1067" s="893"/>
      <c r="Y1067" s="893"/>
      <c r="Z1067" s="893"/>
      <c r="AA1067" s="893"/>
      <c r="AB1067" s="893"/>
      <c r="AC1067" s="893"/>
      <c r="AD1067" s="376"/>
      <c r="AE1067" s="773"/>
      <c r="AF1067" s="774"/>
      <c r="AG1067" s="774"/>
      <c r="AH1067" s="774"/>
      <c r="AI1067" s="774"/>
      <c r="AJ1067" s="775"/>
      <c r="AK1067" s="896" t="s">
        <v>40</v>
      </c>
      <c r="AL1067" s="897"/>
      <c r="AM1067" s="898"/>
      <c r="AN1067" s="23"/>
      <c r="AO1067" s="169" t="s">
        <v>47</v>
      </c>
    </row>
    <row r="1068" spans="2:41" ht="12" customHeight="1" thickBot="1" x14ac:dyDescent="0.3">
      <c r="B1068" s="902" t="s">
        <v>28</v>
      </c>
      <c r="C1068" s="903"/>
      <c r="D1068" s="903"/>
      <c r="E1068" s="903"/>
      <c r="F1068" s="903"/>
      <c r="G1068" s="904"/>
      <c r="H1068" s="894"/>
      <c r="I1068" s="895"/>
      <c r="J1068" s="895"/>
      <c r="K1068" s="895"/>
      <c r="L1068" s="895"/>
      <c r="M1068" s="895"/>
      <c r="N1068" s="895"/>
      <c r="O1068" s="895"/>
      <c r="P1068" s="895"/>
      <c r="Q1068" s="895"/>
      <c r="R1068" s="895"/>
      <c r="S1068" s="895"/>
      <c r="T1068" s="895"/>
      <c r="U1068" s="895"/>
      <c r="V1068" s="895"/>
      <c r="W1068" s="895"/>
      <c r="X1068" s="895"/>
      <c r="Y1068" s="895"/>
      <c r="Z1068" s="895"/>
      <c r="AA1068" s="895"/>
      <c r="AB1068" s="895"/>
      <c r="AC1068" s="895"/>
      <c r="AD1068" s="377"/>
      <c r="AE1068" s="776"/>
      <c r="AF1068" s="777"/>
      <c r="AG1068" s="777"/>
      <c r="AH1068" s="777"/>
      <c r="AI1068" s="777"/>
      <c r="AJ1068" s="778"/>
      <c r="AK1068" s="899"/>
      <c r="AL1068" s="900"/>
      <c r="AM1068" s="901"/>
      <c r="AN1068" s="141"/>
      <c r="AO1068" s="170"/>
    </row>
    <row r="1069" spans="2:41" ht="12" customHeight="1" thickBot="1" x14ac:dyDescent="0.3">
      <c r="B1069" s="135"/>
      <c r="C1069" s="135"/>
      <c r="D1069" s="135"/>
      <c r="E1069" s="135"/>
      <c r="F1069" s="135"/>
      <c r="G1069" s="135"/>
      <c r="H1069" s="135"/>
      <c r="I1069" s="135"/>
      <c r="J1069" s="174"/>
      <c r="K1069" s="174"/>
      <c r="L1069" s="174"/>
      <c r="M1069" s="174"/>
      <c r="N1069" s="135"/>
      <c r="O1069" s="135"/>
      <c r="P1069" s="135"/>
      <c r="Q1069" s="135"/>
      <c r="R1069" s="135"/>
      <c r="S1069" s="135"/>
      <c r="T1069" s="135"/>
      <c r="U1069" s="135"/>
      <c r="V1069" s="135"/>
      <c r="W1069" s="135"/>
      <c r="X1069" s="135"/>
      <c r="Y1069" s="135"/>
      <c r="Z1069" s="135"/>
      <c r="AA1069" s="135"/>
      <c r="AB1069" s="135"/>
      <c r="AC1069" s="135"/>
      <c r="AD1069" s="135"/>
      <c r="AE1069" s="135"/>
      <c r="AF1069" s="135"/>
      <c r="AG1069" s="135"/>
      <c r="AH1069" s="135"/>
      <c r="AI1069" s="135"/>
      <c r="AJ1069" s="135"/>
      <c r="AK1069" s="135"/>
      <c r="AL1069" s="135"/>
      <c r="AM1069" s="135"/>
      <c r="AN1069" s="141"/>
      <c r="AO1069" s="171"/>
    </row>
    <row r="1070" spans="2:41" ht="12" customHeight="1" thickBot="1" x14ac:dyDescent="0.3">
      <c r="B1070" s="873" t="s">
        <v>27</v>
      </c>
      <c r="C1070" s="874"/>
      <c r="D1070" s="874"/>
      <c r="E1070" s="875"/>
      <c r="F1070" s="848" t="s">
        <v>26</v>
      </c>
      <c r="G1070" s="850"/>
      <c r="H1070" s="848" t="s">
        <v>44</v>
      </c>
      <c r="I1070" s="849"/>
      <c r="J1070" s="849"/>
      <c r="K1070" s="849"/>
      <c r="L1070" s="849"/>
      <c r="M1070" s="849"/>
      <c r="N1070" s="849"/>
      <c r="O1070" s="849"/>
      <c r="P1070" s="849"/>
      <c r="Q1070" s="849"/>
      <c r="R1070" s="849"/>
      <c r="S1070" s="850"/>
      <c r="T1070" s="848" t="s">
        <v>25</v>
      </c>
      <c r="U1070" s="849"/>
      <c r="V1070" s="849"/>
      <c r="W1070" s="849"/>
      <c r="X1070" s="849"/>
      <c r="Y1070" s="849"/>
      <c r="Z1070" s="849"/>
      <c r="AA1070" s="849"/>
      <c r="AB1070" s="849"/>
      <c r="AC1070" s="849"/>
      <c r="AD1070" s="849"/>
      <c r="AE1070" s="850"/>
      <c r="AF1070" s="879" t="s">
        <v>24</v>
      </c>
      <c r="AG1070" s="880"/>
      <c r="AH1070" s="881"/>
      <c r="AI1070" s="879" t="s">
        <v>24</v>
      </c>
      <c r="AJ1070" s="881"/>
      <c r="AK1070" s="848" t="s">
        <v>23</v>
      </c>
      <c r="AL1070" s="849"/>
      <c r="AM1070" s="850"/>
      <c r="AN1070" s="141"/>
      <c r="AO1070" s="171"/>
    </row>
    <row r="1071" spans="2:41" ht="12" customHeight="1" thickBot="1" x14ac:dyDescent="0.3">
      <c r="B1071" s="1" t="s">
        <v>13</v>
      </c>
      <c r="C1071" s="2" t="s">
        <v>22</v>
      </c>
      <c r="D1071" s="3" t="s">
        <v>22</v>
      </c>
      <c r="E1071" s="2" t="s">
        <v>21</v>
      </c>
      <c r="F1071" s="907" t="s">
        <v>20</v>
      </c>
      <c r="G1071" s="908"/>
      <c r="H1071" s="876"/>
      <c r="I1071" s="877"/>
      <c r="J1071" s="877"/>
      <c r="K1071" s="877"/>
      <c r="L1071" s="877"/>
      <c r="M1071" s="877"/>
      <c r="N1071" s="877"/>
      <c r="O1071" s="877"/>
      <c r="P1071" s="877"/>
      <c r="Q1071" s="877"/>
      <c r="R1071" s="877"/>
      <c r="S1071" s="878"/>
      <c r="T1071" s="876"/>
      <c r="U1071" s="877"/>
      <c r="V1071" s="877"/>
      <c r="W1071" s="877"/>
      <c r="X1071" s="877"/>
      <c r="Y1071" s="877"/>
      <c r="Z1071" s="877"/>
      <c r="AA1071" s="877"/>
      <c r="AB1071" s="877"/>
      <c r="AC1071" s="877"/>
      <c r="AD1071" s="877"/>
      <c r="AE1071" s="878"/>
      <c r="AF1071" s="876" t="s">
        <v>19</v>
      </c>
      <c r="AG1071" s="877"/>
      <c r="AH1071" s="878"/>
      <c r="AI1071" s="876" t="s">
        <v>18</v>
      </c>
      <c r="AJ1071" s="878"/>
      <c r="AK1071" s="876" t="s">
        <v>17</v>
      </c>
      <c r="AL1071" s="877"/>
      <c r="AM1071" s="878"/>
      <c r="AN1071" s="141"/>
      <c r="AO1071" s="171"/>
    </row>
    <row r="1072" spans="2:41" ht="12" customHeight="1" thickBot="1" x14ac:dyDescent="0.3">
      <c r="B1072" s="4">
        <v>2021</v>
      </c>
      <c r="C1072" s="5" t="s">
        <v>16</v>
      </c>
      <c r="D1072" s="5" t="s">
        <v>15</v>
      </c>
      <c r="E1072" s="30" t="s">
        <v>14</v>
      </c>
      <c r="F1072" s="6" t="s">
        <v>14</v>
      </c>
      <c r="G1072" s="7" t="s">
        <v>13</v>
      </c>
      <c r="H1072" s="868" t="s">
        <v>34</v>
      </c>
      <c r="I1072" s="869"/>
      <c r="J1072" s="870" t="s">
        <v>43</v>
      </c>
      <c r="K1072" s="871"/>
      <c r="L1072" s="870" t="s">
        <v>42</v>
      </c>
      <c r="M1072" s="871"/>
      <c r="N1072" s="872" t="s">
        <v>33</v>
      </c>
      <c r="O1072" s="869"/>
      <c r="P1072" s="872" t="s">
        <v>12</v>
      </c>
      <c r="Q1072" s="869"/>
      <c r="R1072" s="872" t="s">
        <v>11</v>
      </c>
      <c r="S1072" s="905"/>
      <c r="T1072" s="868" t="s">
        <v>35</v>
      </c>
      <c r="U1072" s="906"/>
      <c r="V1072" s="906"/>
      <c r="W1072" s="905"/>
      <c r="X1072" s="868" t="s">
        <v>10</v>
      </c>
      <c r="Y1072" s="906"/>
      <c r="Z1072" s="906"/>
      <c r="AA1072" s="905"/>
      <c r="AB1072" s="38" t="s">
        <v>38</v>
      </c>
      <c r="AC1072" s="37" t="s">
        <v>36</v>
      </c>
      <c r="AD1072" s="373" t="s">
        <v>41</v>
      </c>
      <c r="AE1072" s="136" t="s">
        <v>9</v>
      </c>
      <c r="AF1072" s="8" t="s">
        <v>37</v>
      </c>
      <c r="AG1072" s="9" t="s">
        <v>8</v>
      </c>
      <c r="AH1072" s="10" t="s">
        <v>7</v>
      </c>
      <c r="AI1072" s="6" t="s">
        <v>8</v>
      </c>
      <c r="AJ1072" s="7" t="s">
        <v>7</v>
      </c>
      <c r="AK1072" s="6" t="s">
        <v>8</v>
      </c>
      <c r="AL1072" s="11" t="s">
        <v>7</v>
      </c>
      <c r="AM1072" s="7" t="s">
        <v>6</v>
      </c>
      <c r="AN1072" s="141"/>
      <c r="AO1072" s="171"/>
    </row>
    <row r="1073" spans="2:41" ht="12" customHeight="1" thickBot="1" x14ac:dyDescent="0.3">
      <c r="B1073" s="25"/>
      <c r="C1073" s="137"/>
      <c r="D1073" s="137"/>
      <c r="E1073" s="43"/>
      <c r="F1073" s="43"/>
      <c r="G1073" s="25"/>
      <c r="H1073" s="960"/>
      <c r="I1073" s="961"/>
      <c r="J1073" s="962"/>
      <c r="K1073" s="963"/>
      <c r="L1073" s="962"/>
      <c r="M1073" s="963"/>
      <c r="N1073" s="960"/>
      <c r="O1073" s="961"/>
      <c r="P1073" s="964"/>
      <c r="Q1073" s="965"/>
      <c r="R1073" s="964"/>
      <c r="S1073" s="966"/>
      <c r="T1073" s="957"/>
      <c r="U1073" s="958"/>
      <c r="V1073" s="958"/>
      <c r="W1073" s="959"/>
      <c r="X1073" s="986"/>
      <c r="Y1073" s="958"/>
      <c r="Z1073" s="958"/>
      <c r="AA1073" s="987"/>
      <c r="AB1073" s="34"/>
      <c r="AC1073" s="138"/>
      <c r="AD1073" s="166"/>
      <c r="AE1073" s="41"/>
      <c r="AF1073" s="26"/>
      <c r="AG1073" s="160"/>
      <c r="AH1073" s="161">
        <f>+AG1073/1000</f>
        <v>0</v>
      </c>
      <c r="AI1073" s="162"/>
      <c r="AJ1073" s="163">
        <f>+AI1073/1000</f>
        <v>0</v>
      </c>
      <c r="AK1073" s="164">
        <f>+AI1073-AG1073</f>
        <v>0</v>
      </c>
      <c r="AL1073" s="163">
        <f>+AK1073/1000</f>
        <v>0</v>
      </c>
      <c r="AM1073" s="165" t="e">
        <f>+AK1073/AG1073</f>
        <v>#DIV/0!</v>
      </c>
      <c r="AN1073" s="141"/>
      <c r="AO1073" s="172"/>
    </row>
    <row r="1074" spans="2:41" ht="12" customHeight="1" x14ac:dyDescent="0.25">
      <c r="B1074" s="25"/>
      <c r="C1074" s="137"/>
      <c r="D1074" s="137"/>
      <c r="E1074" s="43"/>
      <c r="F1074" s="43"/>
      <c r="G1074" s="25"/>
      <c r="H1074" s="967"/>
      <c r="I1074" s="968"/>
      <c r="J1074" s="969"/>
      <c r="K1074" s="970"/>
      <c r="L1074" s="969"/>
      <c r="M1074" s="970"/>
      <c r="N1074" s="967"/>
      <c r="O1074" s="968"/>
      <c r="P1074" s="971"/>
      <c r="Q1074" s="972"/>
      <c r="R1074" s="973"/>
      <c r="S1074" s="974"/>
      <c r="T1074" s="979"/>
      <c r="U1074" s="980"/>
      <c r="V1074" s="980"/>
      <c r="W1074" s="981"/>
      <c r="X1074" s="979"/>
      <c r="Y1074" s="980"/>
      <c r="Z1074" s="980"/>
      <c r="AA1074" s="988"/>
      <c r="AB1074" s="34"/>
      <c r="AC1074" s="138"/>
      <c r="AD1074" s="158"/>
      <c r="AE1074" s="35"/>
      <c r="AF1074" s="34"/>
      <c r="AG1074" s="139"/>
      <c r="AH1074" s="159">
        <f>+AG1074/1000</f>
        <v>0</v>
      </c>
      <c r="AI1074" s="152"/>
      <c r="AJ1074" s="272">
        <f>+AI1074/1000</f>
        <v>0</v>
      </c>
      <c r="AK1074" s="273">
        <f>+AI1074-AG1074</f>
        <v>0</v>
      </c>
      <c r="AL1074" s="274">
        <f>+AK1074/1000</f>
        <v>0</v>
      </c>
      <c r="AM1074" s="275" t="e">
        <f>+AK1074/AG1074</f>
        <v>#DIV/0!</v>
      </c>
      <c r="AN1074" s="20"/>
    </row>
    <row r="1075" spans="2:41" ht="12" customHeight="1" x14ac:dyDescent="0.25">
      <c r="B1075" s="25"/>
      <c r="C1075" s="137"/>
      <c r="D1075" s="137"/>
      <c r="E1075" s="43"/>
      <c r="F1075" s="43"/>
      <c r="G1075" s="25"/>
      <c r="H1075" s="967"/>
      <c r="I1075" s="968"/>
      <c r="J1075" s="969"/>
      <c r="K1075" s="970"/>
      <c r="L1075" s="969"/>
      <c r="M1075" s="970"/>
      <c r="N1075" s="967"/>
      <c r="O1075" s="968"/>
      <c r="P1075" s="971"/>
      <c r="Q1075" s="972"/>
      <c r="R1075" s="973"/>
      <c r="S1075" s="985"/>
      <c r="T1075" s="982"/>
      <c r="U1075" s="983"/>
      <c r="V1075" s="983"/>
      <c r="W1075" s="984"/>
      <c r="X1075" s="982"/>
      <c r="Y1075" s="983"/>
      <c r="Z1075" s="983"/>
      <c r="AA1075" s="984"/>
      <c r="AB1075" s="34"/>
      <c r="AC1075" s="138"/>
      <c r="AD1075" s="372"/>
      <c r="AE1075" s="46"/>
      <c r="AF1075" s="34"/>
      <c r="AG1075" s="139"/>
      <c r="AH1075" s="140">
        <f>+AG1075/1000</f>
        <v>0</v>
      </c>
      <c r="AI1075" s="152"/>
      <c r="AJ1075" s="142">
        <f>+AI1075/1000</f>
        <v>0</v>
      </c>
      <c r="AK1075" s="143">
        <f>+AI1075-AG1075</f>
        <v>0</v>
      </c>
      <c r="AL1075" s="144">
        <f>+AK1075/1000</f>
        <v>0</v>
      </c>
      <c r="AM1075" s="145" t="e">
        <f>+AK1075/AG1075</f>
        <v>#DIV/0!</v>
      </c>
      <c r="AN1075" s="21"/>
    </row>
    <row r="1076" spans="2:41" ht="12" customHeight="1" x14ac:dyDescent="0.25">
      <c r="B1076" s="25"/>
      <c r="C1076" s="137"/>
      <c r="D1076" s="137"/>
      <c r="E1076" s="43"/>
      <c r="F1076" s="43"/>
      <c r="G1076" s="25"/>
      <c r="H1076" s="967"/>
      <c r="I1076" s="968"/>
      <c r="J1076" s="969"/>
      <c r="K1076" s="970"/>
      <c r="L1076" s="969"/>
      <c r="M1076" s="970"/>
      <c r="N1076" s="967"/>
      <c r="O1076" s="968"/>
      <c r="P1076" s="971"/>
      <c r="Q1076" s="972"/>
      <c r="R1076" s="973"/>
      <c r="S1076" s="974"/>
      <c r="T1076" s="975"/>
      <c r="U1076" s="976"/>
      <c r="V1076" s="976"/>
      <c r="W1076" s="977"/>
      <c r="X1076" s="975"/>
      <c r="Y1076" s="976"/>
      <c r="Z1076" s="976"/>
      <c r="AA1076" s="978"/>
      <c r="AB1076" s="34"/>
      <c r="AC1076" s="138"/>
      <c r="AD1076" s="372"/>
      <c r="AE1076" s="46"/>
      <c r="AF1076" s="34"/>
      <c r="AG1076" s="139"/>
      <c r="AH1076" s="140">
        <f>+AG1076/1000</f>
        <v>0</v>
      </c>
      <c r="AI1076" s="152"/>
      <c r="AJ1076" s="142">
        <f>+AI1076/1000</f>
        <v>0</v>
      </c>
      <c r="AK1076" s="143">
        <f>+AI1076-AG1076</f>
        <v>0</v>
      </c>
      <c r="AL1076" s="144">
        <f>+AK1076/1000</f>
        <v>0</v>
      </c>
      <c r="AM1076" s="145" t="e">
        <f>+AK1076/AG1076</f>
        <v>#DIV/0!</v>
      </c>
      <c r="AN1076" s="21"/>
    </row>
    <row r="1077" spans="2:41" ht="12" customHeight="1" x14ac:dyDescent="0.25">
      <c r="B1077" s="25"/>
      <c r="C1077" s="137"/>
      <c r="D1077" s="137"/>
      <c r="E1077" s="43"/>
      <c r="F1077" s="43"/>
      <c r="G1077" s="25"/>
      <c r="H1077" s="967"/>
      <c r="I1077" s="968"/>
      <c r="J1077" s="969"/>
      <c r="K1077" s="970"/>
      <c r="L1077" s="969"/>
      <c r="M1077" s="970"/>
      <c r="N1077" s="967"/>
      <c r="O1077" s="968"/>
      <c r="P1077" s="989"/>
      <c r="Q1077" s="990"/>
      <c r="R1077" s="973"/>
      <c r="S1077" s="974"/>
      <c r="T1077" s="991"/>
      <c r="U1077" s="992"/>
      <c r="V1077" s="992"/>
      <c r="W1077" s="974"/>
      <c r="X1077" s="991"/>
      <c r="Y1077" s="992"/>
      <c r="Z1077" s="992"/>
      <c r="AA1077" s="985"/>
      <c r="AB1077" s="34"/>
      <c r="AC1077" s="138"/>
      <c r="AD1077" s="372"/>
      <c r="AE1077" s="46"/>
      <c r="AF1077" s="34"/>
      <c r="AG1077" s="139"/>
      <c r="AH1077" s="140">
        <f>+AG1077/1000</f>
        <v>0</v>
      </c>
      <c r="AI1077" s="152"/>
      <c r="AJ1077" s="142">
        <f>+AI1077/1000</f>
        <v>0</v>
      </c>
      <c r="AK1077" s="143">
        <f>+AI1077-AG1077</f>
        <v>0</v>
      </c>
      <c r="AL1077" s="144">
        <f>+AK1077/1000</f>
        <v>0</v>
      </c>
      <c r="AM1077" s="145" t="e">
        <f>+AK1077/AG1077</f>
        <v>#DIV/0!</v>
      </c>
    </row>
    <row r="1078" spans="2:41" ht="12" customHeight="1" thickBot="1" x14ac:dyDescent="0.3">
      <c r="B1078" s="24"/>
      <c r="C1078" s="146"/>
      <c r="D1078" s="146"/>
      <c r="E1078" s="27"/>
      <c r="F1078" s="36"/>
      <c r="G1078" s="31"/>
      <c r="H1078" s="909"/>
      <c r="I1078" s="910"/>
      <c r="J1078" s="911"/>
      <c r="K1078" s="912"/>
      <c r="L1078" s="911"/>
      <c r="M1078" s="912"/>
      <c r="N1078" s="913"/>
      <c r="O1078" s="910"/>
      <c r="P1078" s="913"/>
      <c r="Q1078" s="910"/>
      <c r="R1078" s="914"/>
      <c r="S1078" s="915"/>
      <c r="T1078" s="916"/>
      <c r="U1078" s="917"/>
      <c r="V1078" s="917"/>
      <c r="W1078" s="915"/>
      <c r="X1078" s="29"/>
      <c r="Y1078" s="147"/>
      <c r="Z1078" s="147"/>
      <c r="AA1078" s="28"/>
      <c r="AB1078" s="36"/>
      <c r="AC1078" s="148"/>
      <c r="AD1078" s="147"/>
      <c r="AE1078" s="28"/>
      <c r="AF1078" s="29"/>
      <c r="AG1078" s="149"/>
      <c r="AH1078" s="153"/>
      <c r="AI1078" s="150"/>
      <c r="AJ1078" s="154"/>
      <c r="AK1078" s="155"/>
      <c r="AL1078" s="156"/>
      <c r="AM1078" s="157"/>
    </row>
    <row r="1079" spans="2:41" ht="12" customHeight="1" x14ac:dyDescent="0.25">
      <c r="B1079" s="151"/>
      <c r="C1079" s="151"/>
      <c r="D1079" s="151"/>
      <c r="E1079" s="151"/>
      <c r="F1079" s="151"/>
      <c r="G1079" s="151"/>
      <c r="H1079" s="151"/>
      <c r="I1079" s="151"/>
      <c r="J1079" s="174"/>
      <c r="K1079" s="174"/>
      <c r="L1079" s="174"/>
      <c r="M1079" s="174"/>
      <c r="N1079" s="151"/>
      <c r="O1079" s="151"/>
      <c r="P1079" s="135"/>
      <c r="Q1079" s="135"/>
      <c r="R1079" s="918" t="s">
        <v>5</v>
      </c>
      <c r="S1079" s="919"/>
      <c r="T1079" s="919"/>
      <c r="U1079" s="919"/>
      <c r="V1079" s="919"/>
      <c r="W1079" s="919"/>
      <c r="X1079" s="919"/>
      <c r="Y1079" s="919"/>
      <c r="Z1079" s="919"/>
      <c r="AA1079" s="919"/>
      <c r="AB1079" s="919"/>
      <c r="AC1079" s="919"/>
      <c r="AD1079" s="919"/>
      <c r="AE1079" s="919"/>
      <c r="AF1079" s="374"/>
      <c r="AG1079" s="932" t="s">
        <v>4</v>
      </c>
      <c r="AH1079" s="933"/>
      <c r="AI1079" s="932" t="s">
        <v>3</v>
      </c>
      <c r="AJ1079" s="933"/>
      <c r="AK1079" s="932" t="s">
        <v>2</v>
      </c>
      <c r="AL1079" s="934"/>
      <c r="AM1079" s="935"/>
    </row>
    <row r="1080" spans="2:41" x14ac:dyDescent="0.25">
      <c r="B1080" s="151"/>
      <c r="C1080" s="151"/>
      <c r="D1080" s="151"/>
      <c r="E1080" s="151"/>
      <c r="F1080" s="151"/>
      <c r="G1080" s="151"/>
      <c r="H1080" s="151"/>
      <c r="I1080" s="151"/>
      <c r="J1080" s="174"/>
      <c r="K1080" s="174"/>
      <c r="L1080" s="174"/>
      <c r="M1080" s="174"/>
      <c r="N1080" s="151"/>
      <c r="O1080" s="151"/>
      <c r="P1080" s="135"/>
      <c r="Q1080" s="135"/>
      <c r="R1080" s="930"/>
      <c r="S1080" s="931"/>
      <c r="T1080" s="931"/>
      <c r="U1080" s="931"/>
      <c r="V1080" s="931"/>
      <c r="W1080" s="931"/>
      <c r="X1080" s="931"/>
      <c r="Y1080" s="931"/>
      <c r="Z1080" s="931"/>
      <c r="AA1080" s="931"/>
      <c r="AB1080" s="931"/>
      <c r="AC1080" s="931"/>
      <c r="AD1080" s="931"/>
      <c r="AE1080" s="931"/>
      <c r="AF1080" s="374"/>
      <c r="AG1080" s="936" t="s">
        <v>1</v>
      </c>
      <c r="AH1080" s="938">
        <f>+SUM(AH1073:AH1078)</f>
        <v>0</v>
      </c>
      <c r="AI1080" s="936" t="s">
        <v>1</v>
      </c>
      <c r="AJ1080" s="938">
        <f>+SUM(AJ1073:AJ1078)</f>
        <v>0</v>
      </c>
      <c r="AK1080" s="936" t="s">
        <v>1</v>
      </c>
      <c r="AL1080" s="940">
        <f>+AJ1080-AH1080</f>
        <v>0</v>
      </c>
      <c r="AM1080" s="851" t="e">
        <f>+AL1080/AH1080</f>
        <v>#DIV/0!</v>
      </c>
    </row>
    <row r="1081" spans="2:41" ht="17.25" thickBot="1" x14ac:dyDescent="0.3">
      <c r="B1081" s="151"/>
      <c r="C1081" s="151"/>
      <c r="D1081" s="151"/>
      <c r="E1081" s="151"/>
      <c r="F1081" s="151"/>
      <c r="G1081" s="151"/>
      <c r="H1081" s="151"/>
      <c r="I1081" s="151"/>
      <c r="J1081" s="174"/>
      <c r="K1081" s="174"/>
      <c r="L1081" s="174"/>
      <c r="M1081" s="174"/>
      <c r="N1081" s="151"/>
      <c r="O1081" s="151"/>
      <c r="P1081" s="135"/>
      <c r="Q1081" s="135"/>
      <c r="R1081" s="921"/>
      <c r="S1081" s="922"/>
      <c r="T1081" s="922"/>
      <c r="U1081" s="922"/>
      <c r="V1081" s="922"/>
      <c r="W1081" s="922"/>
      <c r="X1081" s="922"/>
      <c r="Y1081" s="922"/>
      <c r="Z1081" s="922"/>
      <c r="AA1081" s="922"/>
      <c r="AB1081" s="922"/>
      <c r="AC1081" s="922"/>
      <c r="AD1081" s="922"/>
      <c r="AE1081" s="922"/>
      <c r="AF1081" s="375"/>
      <c r="AG1081" s="937"/>
      <c r="AH1081" s="939"/>
      <c r="AI1081" s="937"/>
      <c r="AJ1081" s="939"/>
      <c r="AK1081" s="937"/>
      <c r="AL1081" s="941"/>
      <c r="AM1081" s="852"/>
    </row>
    <row r="1082" spans="2:41" ht="17.25" thickBot="1" x14ac:dyDescent="0.3"/>
    <row r="1083" spans="2:41" x14ac:dyDescent="0.25">
      <c r="R1083" s="918" t="s">
        <v>0</v>
      </c>
      <c r="S1083" s="919"/>
      <c r="T1083" s="919"/>
      <c r="U1083" s="919"/>
      <c r="V1083" s="919"/>
      <c r="W1083" s="919"/>
      <c r="X1083" s="919"/>
      <c r="Y1083" s="919"/>
      <c r="Z1083" s="919"/>
      <c r="AA1083" s="919"/>
      <c r="AB1083" s="919"/>
      <c r="AC1083" s="919"/>
      <c r="AD1083" s="919"/>
      <c r="AE1083" s="920"/>
      <c r="AF1083" s="18"/>
      <c r="AG1083" s="924">
        <f>+AH1080+AG1063</f>
        <v>678.11800000000005</v>
      </c>
      <c r="AH1083" s="925"/>
      <c r="AI1083" s="924">
        <f>+AJ1080+AI1063</f>
        <v>676.8299999999997</v>
      </c>
      <c r="AJ1083" s="925"/>
      <c r="AK1083" s="928">
        <f>+AI1083-AG1083</f>
        <v>-1.288000000000352</v>
      </c>
      <c r="AL1083" s="925"/>
      <c r="AM1083" s="945">
        <f>+AK1083/AG1083</f>
        <v>-1.8993744451560818E-3</v>
      </c>
    </row>
    <row r="1084" spans="2:41" ht="17.25" thickBot="1" x14ac:dyDescent="0.3">
      <c r="R1084" s="921"/>
      <c r="S1084" s="922"/>
      <c r="T1084" s="922"/>
      <c r="U1084" s="922"/>
      <c r="V1084" s="922"/>
      <c r="W1084" s="922"/>
      <c r="X1084" s="922"/>
      <c r="Y1084" s="922"/>
      <c r="Z1084" s="922"/>
      <c r="AA1084" s="922"/>
      <c r="AB1084" s="922"/>
      <c r="AC1084" s="922"/>
      <c r="AD1084" s="922"/>
      <c r="AE1084" s="923"/>
      <c r="AF1084" s="19"/>
      <c r="AG1084" s="926"/>
      <c r="AH1084" s="927"/>
      <c r="AI1084" s="926"/>
      <c r="AJ1084" s="927"/>
      <c r="AK1084" s="929"/>
      <c r="AL1084" s="927"/>
      <c r="AM1084" s="946"/>
    </row>
    <row r="1085" spans="2:41" ht="17.25" thickBot="1" x14ac:dyDescent="0.3"/>
    <row r="1086" spans="2:41" ht="12" customHeight="1" x14ac:dyDescent="0.25">
      <c r="B1086" s="882" t="s">
        <v>31</v>
      </c>
      <c r="C1086" s="883"/>
      <c r="D1086" s="883"/>
      <c r="E1086" s="883"/>
      <c r="F1086" s="883"/>
      <c r="G1086" s="884"/>
      <c r="H1086" s="888" t="s">
        <v>30</v>
      </c>
      <c r="I1086" s="765"/>
      <c r="J1086" s="765"/>
      <c r="K1086" s="765"/>
      <c r="L1086" s="765"/>
      <c r="M1086" s="765"/>
      <c r="N1086" s="765"/>
      <c r="O1086" s="765"/>
      <c r="P1086" s="765"/>
      <c r="Q1086" s="765"/>
      <c r="R1086" s="765"/>
      <c r="S1086" s="765"/>
      <c r="T1086" s="765"/>
      <c r="U1086" s="765"/>
      <c r="V1086" s="765"/>
      <c r="W1086" s="765"/>
      <c r="X1086" s="765"/>
      <c r="Y1086" s="765"/>
      <c r="Z1086" s="765"/>
      <c r="AA1086" s="765"/>
      <c r="AB1086" s="765"/>
      <c r="AC1086" s="765"/>
      <c r="AD1086" s="371"/>
      <c r="AE1086" s="764" t="s">
        <v>29</v>
      </c>
      <c r="AF1086" s="765"/>
      <c r="AG1086" s="765"/>
      <c r="AH1086" s="765"/>
      <c r="AI1086" s="765"/>
      <c r="AJ1086" s="766"/>
      <c r="AK1086" s="889" t="s">
        <v>39</v>
      </c>
      <c r="AL1086" s="890"/>
      <c r="AM1086" s="891"/>
      <c r="AN1086" s="22"/>
      <c r="AO1086" s="168" t="s">
        <v>46</v>
      </c>
    </row>
    <row r="1087" spans="2:41" ht="12" customHeight="1" thickBot="1" x14ac:dyDescent="0.3">
      <c r="B1087" s="885"/>
      <c r="C1087" s="886"/>
      <c r="D1087" s="886"/>
      <c r="E1087" s="886"/>
      <c r="F1087" s="886"/>
      <c r="G1087" s="887"/>
      <c r="H1087" s="892" t="s">
        <v>736</v>
      </c>
      <c r="I1087" s="893"/>
      <c r="J1087" s="893"/>
      <c r="K1087" s="893"/>
      <c r="L1087" s="893"/>
      <c r="M1087" s="893"/>
      <c r="N1087" s="893"/>
      <c r="O1087" s="893"/>
      <c r="P1087" s="893"/>
      <c r="Q1087" s="893"/>
      <c r="R1087" s="893"/>
      <c r="S1087" s="893"/>
      <c r="T1087" s="893"/>
      <c r="U1087" s="893"/>
      <c r="V1087" s="893"/>
      <c r="W1087" s="893"/>
      <c r="X1087" s="893"/>
      <c r="Y1087" s="893"/>
      <c r="Z1087" s="893"/>
      <c r="AA1087" s="893"/>
      <c r="AB1087" s="893"/>
      <c r="AC1087" s="893"/>
      <c r="AD1087" s="376"/>
      <c r="AE1087" s="773"/>
      <c r="AF1087" s="774"/>
      <c r="AG1087" s="774"/>
      <c r="AH1087" s="774"/>
      <c r="AI1087" s="774"/>
      <c r="AJ1087" s="775"/>
      <c r="AK1087" s="896" t="s">
        <v>40</v>
      </c>
      <c r="AL1087" s="897"/>
      <c r="AM1087" s="898"/>
      <c r="AN1087" s="23"/>
      <c r="AO1087" s="169" t="s">
        <v>47</v>
      </c>
    </row>
    <row r="1088" spans="2:41" ht="12" customHeight="1" thickBot="1" x14ac:dyDescent="0.3">
      <c r="B1088" s="902" t="s">
        <v>28</v>
      </c>
      <c r="C1088" s="903"/>
      <c r="D1088" s="903"/>
      <c r="E1088" s="903"/>
      <c r="F1088" s="903"/>
      <c r="G1088" s="904"/>
      <c r="H1088" s="894"/>
      <c r="I1088" s="895"/>
      <c r="J1088" s="895"/>
      <c r="K1088" s="895"/>
      <c r="L1088" s="895"/>
      <c r="M1088" s="895"/>
      <c r="N1088" s="895"/>
      <c r="O1088" s="895"/>
      <c r="P1088" s="895"/>
      <c r="Q1088" s="895"/>
      <c r="R1088" s="895"/>
      <c r="S1088" s="895"/>
      <c r="T1088" s="895"/>
      <c r="U1088" s="895"/>
      <c r="V1088" s="895"/>
      <c r="W1088" s="895"/>
      <c r="X1088" s="895"/>
      <c r="Y1088" s="895"/>
      <c r="Z1088" s="895"/>
      <c r="AA1088" s="895"/>
      <c r="AB1088" s="895"/>
      <c r="AC1088" s="895"/>
      <c r="AD1088" s="377"/>
      <c r="AE1088" s="776"/>
      <c r="AF1088" s="777"/>
      <c r="AG1088" s="777"/>
      <c r="AH1088" s="777"/>
      <c r="AI1088" s="777"/>
      <c r="AJ1088" s="778"/>
      <c r="AK1088" s="899"/>
      <c r="AL1088" s="900"/>
      <c r="AM1088" s="901"/>
      <c r="AN1088" s="141"/>
      <c r="AO1088" s="170"/>
    </row>
    <row r="1089" spans="2:41" ht="12" customHeight="1" thickBot="1" x14ac:dyDescent="0.3">
      <c r="B1089" s="135"/>
      <c r="C1089" s="135"/>
      <c r="D1089" s="135"/>
      <c r="E1089" s="135"/>
      <c r="F1089" s="135"/>
      <c r="G1089" s="135"/>
      <c r="H1089" s="135"/>
      <c r="I1089" s="135"/>
      <c r="J1089" s="174"/>
      <c r="K1089" s="174"/>
      <c r="L1089" s="174"/>
      <c r="M1089" s="174"/>
      <c r="N1089" s="135"/>
      <c r="O1089" s="135"/>
      <c r="P1089" s="135"/>
      <c r="Q1089" s="135"/>
      <c r="R1089" s="135"/>
      <c r="S1089" s="135"/>
      <c r="T1089" s="135"/>
      <c r="U1089" s="135"/>
      <c r="V1089" s="135"/>
      <c r="W1089" s="135"/>
      <c r="X1089" s="135"/>
      <c r="Y1089" s="135"/>
      <c r="Z1089" s="135"/>
      <c r="AA1089" s="135"/>
      <c r="AB1089" s="135"/>
      <c r="AC1089" s="135"/>
      <c r="AD1089" s="135"/>
      <c r="AE1089" s="135"/>
      <c r="AF1089" s="135"/>
      <c r="AG1089" s="135"/>
      <c r="AH1089" s="135"/>
      <c r="AI1089" s="135"/>
      <c r="AJ1089" s="135"/>
      <c r="AK1089" s="135"/>
      <c r="AL1089" s="135"/>
      <c r="AM1089" s="135"/>
      <c r="AN1089" s="141"/>
      <c r="AO1089" s="171"/>
    </row>
    <row r="1090" spans="2:41" ht="12" customHeight="1" thickBot="1" x14ac:dyDescent="0.3">
      <c r="B1090" s="873" t="s">
        <v>27</v>
      </c>
      <c r="C1090" s="874"/>
      <c r="D1090" s="874"/>
      <c r="E1090" s="875"/>
      <c r="F1090" s="848" t="s">
        <v>26</v>
      </c>
      <c r="G1090" s="850"/>
      <c r="H1090" s="848" t="s">
        <v>44</v>
      </c>
      <c r="I1090" s="849"/>
      <c r="J1090" s="849"/>
      <c r="K1090" s="849"/>
      <c r="L1090" s="849"/>
      <c r="M1090" s="849"/>
      <c r="N1090" s="849"/>
      <c r="O1090" s="849"/>
      <c r="P1090" s="849"/>
      <c r="Q1090" s="849"/>
      <c r="R1090" s="849"/>
      <c r="S1090" s="850"/>
      <c r="T1090" s="848" t="s">
        <v>25</v>
      </c>
      <c r="U1090" s="849"/>
      <c r="V1090" s="849"/>
      <c r="W1090" s="849"/>
      <c r="X1090" s="849"/>
      <c r="Y1090" s="849"/>
      <c r="Z1090" s="849"/>
      <c r="AA1090" s="849"/>
      <c r="AB1090" s="849"/>
      <c r="AC1090" s="849"/>
      <c r="AD1090" s="849"/>
      <c r="AE1090" s="850"/>
      <c r="AF1090" s="879" t="s">
        <v>24</v>
      </c>
      <c r="AG1090" s="880"/>
      <c r="AH1090" s="881"/>
      <c r="AI1090" s="879" t="s">
        <v>24</v>
      </c>
      <c r="AJ1090" s="881"/>
      <c r="AK1090" s="848" t="s">
        <v>23</v>
      </c>
      <c r="AL1090" s="849"/>
      <c r="AM1090" s="850"/>
      <c r="AN1090" s="141"/>
      <c r="AO1090" s="171"/>
    </row>
    <row r="1091" spans="2:41" ht="12" customHeight="1" thickBot="1" x14ac:dyDescent="0.3">
      <c r="B1091" s="1" t="s">
        <v>13</v>
      </c>
      <c r="C1091" s="2" t="s">
        <v>22</v>
      </c>
      <c r="D1091" s="3" t="s">
        <v>22</v>
      </c>
      <c r="E1091" s="2" t="s">
        <v>21</v>
      </c>
      <c r="F1091" s="907" t="s">
        <v>20</v>
      </c>
      <c r="G1091" s="908"/>
      <c r="H1091" s="876"/>
      <c r="I1091" s="877"/>
      <c r="J1091" s="877"/>
      <c r="K1091" s="877"/>
      <c r="L1091" s="877"/>
      <c r="M1091" s="877"/>
      <c r="N1091" s="877"/>
      <c r="O1091" s="877"/>
      <c r="P1091" s="877"/>
      <c r="Q1091" s="877"/>
      <c r="R1091" s="877"/>
      <c r="S1091" s="878"/>
      <c r="T1091" s="876"/>
      <c r="U1091" s="877"/>
      <c r="V1091" s="877"/>
      <c r="W1091" s="877"/>
      <c r="X1091" s="877"/>
      <c r="Y1091" s="877"/>
      <c r="Z1091" s="877"/>
      <c r="AA1091" s="877"/>
      <c r="AB1091" s="877"/>
      <c r="AC1091" s="877"/>
      <c r="AD1091" s="877"/>
      <c r="AE1091" s="878"/>
      <c r="AF1091" s="876" t="s">
        <v>19</v>
      </c>
      <c r="AG1091" s="877"/>
      <c r="AH1091" s="878"/>
      <c r="AI1091" s="876" t="s">
        <v>18</v>
      </c>
      <c r="AJ1091" s="878"/>
      <c r="AK1091" s="876" t="s">
        <v>17</v>
      </c>
      <c r="AL1091" s="877"/>
      <c r="AM1091" s="878"/>
      <c r="AN1091" s="141"/>
      <c r="AO1091" s="171"/>
    </row>
    <row r="1092" spans="2:41" ht="12" customHeight="1" thickBot="1" x14ac:dyDescent="0.3">
      <c r="B1092" s="4">
        <v>2021</v>
      </c>
      <c r="C1092" s="5" t="s">
        <v>16</v>
      </c>
      <c r="D1092" s="5" t="s">
        <v>15</v>
      </c>
      <c r="E1092" s="30" t="s">
        <v>14</v>
      </c>
      <c r="F1092" s="6" t="s">
        <v>14</v>
      </c>
      <c r="G1092" s="7" t="s">
        <v>13</v>
      </c>
      <c r="H1092" s="868" t="s">
        <v>34</v>
      </c>
      <c r="I1092" s="869"/>
      <c r="J1092" s="870" t="s">
        <v>43</v>
      </c>
      <c r="K1092" s="871"/>
      <c r="L1092" s="870" t="s">
        <v>42</v>
      </c>
      <c r="M1092" s="871"/>
      <c r="N1092" s="872" t="s">
        <v>33</v>
      </c>
      <c r="O1092" s="869"/>
      <c r="P1092" s="872" t="s">
        <v>12</v>
      </c>
      <c r="Q1092" s="869"/>
      <c r="R1092" s="872" t="s">
        <v>11</v>
      </c>
      <c r="S1092" s="905"/>
      <c r="T1092" s="868" t="s">
        <v>35</v>
      </c>
      <c r="U1092" s="906"/>
      <c r="V1092" s="906"/>
      <c r="W1092" s="905"/>
      <c r="X1092" s="868" t="s">
        <v>10</v>
      </c>
      <c r="Y1092" s="906"/>
      <c r="Z1092" s="906"/>
      <c r="AA1092" s="905"/>
      <c r="AB1092" s="38" t="s">
        <v>38</v>
      </c>
      <c r="AC1092" s="37" t="s">
        <v>36</v>
      </c>
      <c r="AD1092" s="373" t="s">
        <v>41</v>
      </c>
      <c r="AE1092" s="136" t="s">
        <v>9</v>
      </c>
      <c r="AF1092" s="8" t="s">
        <v>37</v>
      </c>
      <c r="AG1092" s="9" t="s">
        <v>8</v>
      </c>
      <c r="AH1092" s="10" t="s">
        <v>7</v>
      </c>
      <c r="AI1092" s="6" t="s">
        <v>8</v>
      </c>
      <c r="AJ1092" s="7" t="s">
        <v>7</v>
      </c>
      <c r="AK1092" s="6" t="s">
        <v>8</v>
      </c>
      <c r="AL1092" s="11" t="s">
        <v>7</v>
      </c>
      <c r="AM1092" s="7" t="s">
        <v>6</v>
      </c>
      <c r="AN1092" s="141"/>
      <c r="AO1092" s="171"/>
    </row>
    <row r="1093" spans="2:41" ht="12" customHeight="1" thickBot="1" x14ac:dyDescent="0.3">
      <c r="B1093" s="25"/>
      <c r="C1093" s="137"/>
      <c r="D1093" s="137"/>
      <c r="E1093" s="43"/>
      <c r="F1093" s="43"/>
      <c r="G1093" s="25"/>
      <c r="H1093" s="960"/>
      <c r="I1093" s="961"/>
      <c r="J1093" s="962"/>
      <c r="K1093" s="963"/>
      <c r="L1093" s="962"/>
      <c r="M1093" s="963"/>
      <c r="N1093" s="960"/>
      <c r="O1093" s="961"/>
      <c r="P1093" s="964"/>
      <c r="Q1093" s="965"/>
      <c r="R1093" s="964"/>
      <c r="S1093" s="966"/>
      <c r="T1093" s="957"/>
      <c r="U1093" s="958"/>
      <c r="V1093" s="958"/>
      <c r="W1093" s="959"/>
      <c r="X1093" s="986"/>
      <c r="Y1093" s="958"/>
      <c r="Z1093" s="958"/>
      <c r="AA1093" s="987"/>
      <c r="AB1093" s="34"/>
      <c r="AC1093" s="138"/>
      <c r="AD1093" s="166"/>
      <c r="AE1093" s="41"/>
      <c r="AF1093" s="26"/>
      <c r="AG1093" s="160"/>
      <c r="AH1093" s="161">
        <f>+AG1093/1000</f>
        <v>0</v>
      </c>
      <c r="AI1093" s="162"/>
      <c r="AJ1093" s="163">
        <f>+AI1093/1000</f>
        <v>0</v>
      </c>
      <c r="AK1093" s="164">
        <f>+AI1093-AG1093</f>
        <v>0</v>
      </c>
      <c r="AL1093" s="163">
        <f>+AK1093/1000</f>
        <v>0</v>
      </c>
      <c r="AM1093" s="165" t="e">
        <f>+AK1093/AG1093</f>
        <v>#DIV/0!</v>
      </c>
      <c r="AN1093" s="141"/>
      <c r="AO1093" s="172"/>
    </row>
    <row r="1094" spans="2:41" ht="12" customHeight="1" x14ac:dyDescent="0.25">
      <c r="B1094" s="25"/>
      <c r="C1094" s="137"/>
      <c r="D1094" s="137"/>
      <c r="E1094" s="43"/>
      <c r="F1094" s="43"/>
      <c r="G1094" s="25"/>
      <c r="H1094" s="967"/>
      <c r="I1094" s="968"/>
      <c r="J1094" s="969"/>
      <c r="K1094" s="970"/>
      <c r="L1094" s="969"/>
      <c r="M1094" s="970"/>
      <c r="N1094" s="967"/>
      <c r="O1094" s="968"/>
      <c r="P1094" s="971"/>
      <c r="Q1094" s="972"/>
      <c r="R1094" s="973"/>
      <c r="S1094" s="974"/>
      <c r="T1094" s="979"/>
      <c r="U1094" s="980"/>
      <c r="V1094" s="980"/>
      <c r="W1094" s="981"/>
      <c r="X1094" s="979"/>
      <c r="Y1094" s="980"/>
      <c r="Z1094" s="980"/>
      <c r="AA1094" s="988"/>
      <c r="AB1094" s="34"/>
      <c r="AC1094" s="138"/>
      <c r="AD1094" s="158"/>
      <c r="AE1094" s="35"/>
      <c r="AF1094" s="34"/>
      <c r="AG1094" s="139"/>
      <c r="AH1094" s="159">
        <f>+AG1094/1000</f>
        <v>0</v>
      </c>
      <c r="AI1094" s="152"/>
      <c r="AJ1094" s="272">
        <f>+AI1094/1000</f>
        <v>0</v>
      </c>
      <c r="AK1094" s="273">
        <f>+AI1094-AG1094</f>
        <v>0</v>
      </c>
      <c r="AL1094" s="274">
        <f>+AK1094/1000</f>
        <v>0</v>
      </c>
      <c r="AM1094" s="275" t="e">
        <f>+AK1094/AG1094</f>
        <v>#DIV/0!</v>
      </c>
      <c r="AN1094" s="20"/>
    </row>
    <row r="1095" spans="2:41" ht="12" customHeight="1" x14ac:dyDescent="0.25">
      <c r="B1095" s="25"/>
      <c r="C1095" s="137"/>
      <c r="D1095" s="137"/>
      <c r="E1095" s="43"/>
      <c r="F1095" s="43"/>
      <c r="G1095" s="25"/>
      <c r="H1095" s="967"/>
      <c r="I1095" s="968"/>
      <c r="J1095" s="969"/>
      <c r="K1095" s="970"/>
      <c r="L1095" s="969"/>
      <c r="M1095" s="970"/>
      <c r="N1095" s="967"/>
      <c r="O1095" s="968"/>
      <c r="P1095" s="971"/>
      <c r="Q1095" s="972"/>
      <c r="R1095" s="973"/>
      <c r="S1095" s="985"/>
      <c r="T1095" s="982"/>
      <c r="U1095" s="983"/>
      <c r="V1095" s="983"/>
      <c r="W1095" s="984"/>
      <c r="X1095" s="982"/>
      <c r="Y1095" s="983"/>
      <c r="Z1095" s="983"/>
      <c r="AA1095" s="984"/>
      <c r="AB1095" s="34"/>
      <c r="AC1095" s="138"/>
      <c r="AD1095" s="372"/>
      <c r="AE1095" s="46"/>
      <c r="AF1095" s="34"/>
      <c r="AG1095" s="139"/>
      <c r="AH1095" s="140">
        <f>+AG1095/1000</f>
        <v>0</v>
      </c>
      <c r="AI1095" s="152"/>
      <c r="AJ1095" s="142">
        <f>+AI1095/1000</f>
        <v>0</v>
      </c>
      <c r="AK1095" s="143">
        <f>+AI1095-AG1095</f>
        <v>0</v>
      </c>
      <c r="AL1095" s="144">
        <f>+AK1095/1000</f>
        <v>0</v>
      </c>
      <c r="AM1095" s="145" t="e">
        <f>+AK1095/AG1095</f>
        <v>#DIV/0!</v>
      </c>
      <c r="AN1095" s="21"/>
    </row>
    <row r="1096" spans="2:41" ht="12" customHeight="1" x14ac:dyDescent="0.25">
      <c r="B1096" s="25"/>
      <c r="C1096" s="137"/>
      <c r="D1096" s="137"/>
      <c r="E1096" s="43"/>
      <c r="F1096" s="43"/>
      <c r="G1096" s="25"/>
      <c r="H1096" s="967"/>
      <c r="I1096" s="968"/>
      <c r="J1096" s="969"/>
      <c r="K1096" s="970"/>
      <c r="L1096" s="969"/>
      <c r="M1096" s="970"/>
      <c r="N1096" s="967"/>
      <c r="O1096" s="968"/>
      <c r="P1096" s="971"/>
      <c r="Q1096" s="972"/>
      <c r="R1096" s="973"/>
      <c r="S1096" s="974"/>
      <c r="T1096" s="975"/>
      <c r="U1096" s="976"/>
      <c r="V1096" s="976"/>
      <c r="W1096" s="977"/>
      <c r="X1096" s="975"/>
      <c r="Y1096" s="976"/>
      <c r="Z1096" s="976"/>
      <c r="AA1096" s="978"/>
      <c r="AB1096" s="34"/>
      <c r="AC1096" s="138"/>
      <c r="AD1096" s="372"/>
      <c r="AE1096" s="46"/>
      <c r="AF1096" s="34"/>
      <c r="AG1096" s="139"/>
      <c r="AH1096" s="140">
        <f>+AG1096/1000</f>
        <v>0</v>
      </c>
      <c r="AI1096" s="152"/>
      <c r="AJ1096" s="142">
        <f>+AI1096/1000</f>
        <v>0</v>
      </c>
      <c r="AK1096" s="143">
        <f>+AI1096-AG1096</f>
        <v>0</v>
      </c>
      <c r="AL1096" s="144">
        <f>+AK1096/1000</f>
        <v>0</v>
      </c>
      <c r="AM1096" s="145" t="e">
        <f>+AK1096/AG1096</f>
        <v>#DIV/0!</v>
      </c>
      <c r="AN1096" s="21"/>
    </row>
    <row r="1097" spans="2:41" ht="12" customHeight="1" x14ac:dyDescent="0.25">
      <c r="B1097" s="25"/>
      <c r="C1097" s="137"/>
      <c r="D1097" s="137"/>
      <c r="E1097" s="43"/>
      <c r="F1097" s="43"/>
      <c r="G1097" s="25"/>
      <c r="H1097" s="967"/>
      <c r="I1097" s="968"/>
      <c r="J1097" s="969"/>
      <c r="K1097" s="970"/>
      <c r="L1097" s="969"/>
      <c r="M1097" s="970"/>
      <c r="N1097" s="967"/>
      <c r="O1097" s="968"/>
      <c r="P1097" s="989"/>
      <c r="Q1097" s="990"/>
      <c r="R1097" s="973"/>
      <c r="S1097" s="974"/>
      <c r="T1097" s="991"/>
      <c r="U1097" s="992"/>
      <c r="V1097" s="992"/>
      <c r="W1097" s="974"/>
      <c r="X1097" s="991"/>
      <c r="Y1097" s="992"/>
      <c r="Z1097" s="992"/>
      <c r="AA1097" s="985"/>
      <c r="AB1097" s="34"/>
      <c r="AC1097" s="138"/>
      <c r="AD1097" s="372"/>
      <c r="AE1097" s="46"/>
      <c r="AF1097" s="34"/>
      <c r="AG1097" s="139"/>
      <c r="AH1097" s="140">
        <f>+AG1097/1000</f>
        <v>0</v>
      </c>
      <c r="AI1097" s="152"/>
      <c r="AJ1097" s="142">
        <f>+AI1097/1000</f>
        <v>0</v>
      </c>
      <c r="AK1097" s="143">
        <f>+AI1097-AG1097</f>
        <v>0</v>
      </c>
      <c r="AL1097" s="144">
        <f>+AK1097/1000</f>
        <v>0</v>
      </c>
      <c r="AM1097" s="145" t="e">
        <f>+AK1097/AG1097</f>
        <v>#DIV/0!</v>
      </c>
    </row>
    <row r="1098" spans="2:41" ht="12" customHeight="1" thickBot="1" x14ac:dyDescent="0.3">
      <c r="B1098" s="24"/>
      <c r="C1098" s="146"/>
      <c r="D1098" s="146"/>
      <c r="E1098" s="27"/>
      <c r="F1098" s="36"/>
      <c r="G1098" s="31"/>
      <c r="H1098" s="909"/>
      <c r="I1098" s="910"/>
      <c r="J1098" s="911"/>
      <c r="K1098" s="912"/>
      <c r="L1098" s="911"/>
      <c r="M1098" s="912"/>
      <c r="N1098" s="913"/>
      <c r="O1098" s="910"/>
      <c r="P1098" s="913"/>
      <c r="Q1098" s="910"/>
      <c r="R1098" s="914"/>
      <c r="S1098" s="915"/>
      <c r="T1098" s="916"/>
      <c r="U1098" s="917"/>
      <c r="V1098" s="917"/>
      <c r="W1098" s="915"/>
      <c r="X1098" s="29"/>
      <c r="Y1098" s="147"/>
      <c r="Z1098" s="147"/>
      <c r="AA1098" s="28"/>
      <c r="AB1098" s="36"/>
      <c r="AC1098" s="148"/>
      <c r="AD1098" s="147"/>
      <c r="AE1098" s="28"/>
      <c r="AF1098" s="29"/>
      <c r="AG1098" s="149"/>
      <c r="AH1098" s="153"/>
      <c r="AI1098" s="150"/>
      <c r="AJ1098" s="154"/>
      <c r="AK1098" s="155"/>
      <c r="AL1098" s="156"/>
      <c r="AM1098" s="157"/>
    </row>
    <row r="1099" spans="2:41" ht="12" customHeight="1" x14ac:dyDescent="0.25">
      <c r="B1099" s="151"/>
      <c r="C1099" s="151"/>
      <c r="D1099" s="151"/>
      <c r="E1099" s="151"/>
      <c r="F1099" s="151"/>
      <c r="G1099" s="151"/>
      <c r="H1099" s="151"/>
      <c r="I1099" s="151"/>
      <c r="J1099" s="174"/>
      <c r="K1099" s="174"/>
      <c r="L1099" s="174"/>
      <c r="M1099" s="174"/>
      <c r="N1099" s="151"/>
      <c r="O1099" s="151"/>
      <c r="P1099" s="135"/>
      <c r="Q1099" s="135"/>
      <c r="R1099" s="918" t="s">
        <v>5</v>
      </c>
      <c r="S1099" s="919"/>
      <c r="T1099" s="919"/>
      <c r="U1099" s="919"/>
      <c r="V1099" s="919"/>
      <c r="W1099" s="919"/>
      <c r="X1099" s="919"/>
      <c r="Y1099" s="919"/>
      <c r="Z1099" s="919"/>
      <c r="AA1099" s="919"/>
      <c r="AB1099" s="919"/>
      <c r="AC1099" s="919"/>
      <c r="AD1099" s="919"/>
      <c r="AE1099" s="919"/>
      <c r="AF1099" s="374"/>
      <c r="AG1099" s="932" t="s">
        <v>4</v>
      </c>
      <c r="AH1099" s="933"/>
      <c r="AI1099" s="932" t="s">
        <v>3</v>
      </c>
      <c r="AJ1099" s="933"/>
      <c r="AK1099" s="932" t="s">
        <v>2</v>
      </c>
      <c r="AL1099" s="934"/>
      <c r="AM1099" s="935"/>
    </row>
    <row r="1100" spans="2:41" x14ac:dyDescent="0.25">
      <c r="B1100" s="151"/>
      <c r="C1100" s="151"/>
      <c r="D1100" s="151"/>
      <c r="E1100" s="151"/>
      <c r="F1100" s="151"/>
      <c r="G1100" s="151"/>
      <c r="H1100" s="151"/>
      <c r="I1100" s="151"/>
      <c r="J1100" s="174"/>
      <c r="K1100" s="174"/>
      <c r="L1100" s="174"/>
      <c r="M1100" s="174"/>
      <c r="N1100" s="151"/>
      <c r="O1100" s="151"/>
      <c r="P1100" s="135"/>
      <c r="Q1100" s="135"/>
      <c r="R1100" s="930"/>
      <c r="S1100" s="931"/>
      <c r="T1100" s="931"/>
      <c r="U1100" s="931"/>
      <c r="V1100" s="931"/>
      <c r="W1100" s="931"/>
      <c r="X1100" s="931"/>
      <c r="Y1100" s="931"/>
      <c r="Z1100" s="931"/>
      <c r="AA1100" s="931"/>
      <c r="AB1100" s="931"/>
      <c r="AC1100" s="931"/>
      <c r="AD1100" s="931"/>
      <c r="AE1100" s="931"/>
      <c r="AF1100" s="374"/>
      <c r="AG1100" s="936" t="s">
        <v>1</v>
      </c>
      <c r="AH1100" s="938">
        <f>+SUM(AH1093:AH1098)</f>
        <v>0</v>
      </c>
      <c r="AI1100" s="936" t="s">
        <v>1</v>
      </c>
      <c r="AJ1100" s="938">
        <f>+SUM(AJ1093:AJ1098)</f>
        <v>0</v>
      </c>
      <c r="AK1100" s="936" t="s">
        <v>1</v>
      </c>
      <c r="AL1100" s="940">
        <f>+AJ1100-AH1100</f>
        <v>0</v>
      </c>
      <c r="AM1100" s="851" t="e">
        <f>+AL1100/AH1100</f>
        <v>#DIV/0!</v>
      </c>
    </row>
    <row r="1101" spans="2:41" ht="17.25" thickBot="1" x14ac:dyDescent="0.3">
      <c r="B1101" s="151"/>
      <c r="C1101" s="151"/>
      <c r="D1101" s="151"/>
      <c r="E1101" s="151"/>
      <c r="F1101" s="151"/>
      <c r="G1101" s="151"/>
      <c r="H1101" s="151"/>
      <c r="I1101" s="151"/>
      <c r="J1101" s="174"/>
      <c r="K1101" s="174"/>
      <c r="L1101" s="174"/>
      <c r="M1101" s="174"/>
      <c r="N1101" s="151"/>
      <c r="O1101" s="151"/>
      <c r="P1101" s="135"/>
      <c r="Q1101" s="135"/>
      <c r="R1101" s="921"/>
      <c r="S1101" s="922"/>
      <c r="T1101" s="922"/>
      <c r="U1101" s="922"/>
      <c r="V1101" s="922"/>
      <c r="W1101" s="922"/>
      <c r="X1101" s="922"/>
      <c r="Y1101" s="922"/>
      <c r="Z1101" s="922"/>
      <c r="AA1101" s="922"/>
      <c r="AB1101" s="922"/>
      <c r="AC1101" s="922"/>
      <c r="AD1101" s="922"/>
      <c r="AE1101" s="922"/>
      <c r="AF1101" s="375"/>
      <c r="AG1101" s="937"/>
      <c r="AH1101" s="939"/>
      <c r="AI1101" s="937"/>
      <c r="AJ1101" s="939"/>
      <c r="AK1101" s="937"/>
      <c r="AL1101" s="941"/>
      <c r="AM1101" s="852"/>
    </row>
    <row r="1102" spans="2:41" ht="17.25" thickBot="1" x14ac:dyDescent="0.3"/>
    <row r="1103" spans="2:41" x14ac:dyDescent="0.25">
      <c r="R1103" s="918" t="s">
        <v>0</v>
      </c>
      <c r="S1103" s="919"/>
      <c r="T1103" s="919"/>
      <c r="U1103" s="919"/>
      <c r="V1103" s="919"/>
      <c r="W1103" s="919"/>
      <c r="X1103" s="919"/>
      <c r="Y1103" s="919"/>
      <c r="Z1103" s="919"/>
      <c r="AA1103" s="919"/>
      <c r="AB1103" s="919"/>
      <c r="AC1103" s="919"/>
      <c r="AD1103" s="919"/>
      <c r="AE1103" s="920"/>
      <c r="AF1103" s="18"/>
      <c r="AG1103" s="924">
        <f>+AH1100+AG1083</f>
        <v>678.11800000000005</v>
      </c>
      <c r="AH1103" s="925"/>
      <c r="AI1103" s="924">
        <f>+AJ1100+AI1083</f>
        <v>676.8299999999997</v>
      </c>
      <c r="AJ1103" s="925"/>
      <c r="AK1103" s="928">
        <f>+AI1103-AG1103</f>
        <v>-1.288000000000352</v>
      </c>
      <c r="AL1103" s="925"/>
      <c r="AM1103" s="945">
        <f>+AK1103/AG1103</f>
        <v>-1.8993744451560818E-3</v>
      </c>
    </row>
    <row r="1104" spans="2:41" ht="17.25" thickBot="1" x14ac:dyDescent="0.3">
      <c r="R1104" s="921"/>
      <c r="S1104" s="922"/>
      <c r="T1104" s="922"/>
      <c r="U1104" s="922"/>
      <c r="V1104" s="922"/>
      <c r="W1104" s="922"/>
      <c r="X1104" s="922"/>
      <c r="Y1104" s="922"/>
      <c r="Z1104" s="922"/>
      <c r="AA1104" s="922"/>
      <c r="AB1104" s="922"/>
      <c r="AC1104" s="922"/>
      <c r="AD1104" s="922"/>
      <c r="AE1104" s="923"/>
      <c r="AF1104" s="19"/>
      <c r="AG1104" s="926"/>
      <c r="AH1104" s="927"/>
      <c r="AI1104" s="926"/>
      <c r="AJ1104" s="927"/>
      <c r="AK1104" s="929"/>
      <c r="AL1104" s="927"/>
      <c r="AM1104" s="946"/>
    </row>
    <row r="1105" spans="2:41" ht="17.25" thickBot="1" x14ac:dyDescent="0.3"/>
    <row r="1106" spans="2:41" ht="12" customHeight="1" x14ac:dyDescent="0.25">
      <c r="B1106" s="882" t="s">
        <v>31</v>
      </c>
      <c r="C1106" s="883"/>
      <c r="D1106" s="883"/>
      <c r="E1106" s="883"/>
      <c r="F1106" s="883"/>
      <c r="G1106" s="884"/>
      <c r="H1106" s="888" t="s">
        <v>30</v>
      </c>
      <c r="I1106" s="765"/>
      <c r="J1106" s="765"/>
      <c r="K1106" s="765"/>
      <c r="L1106" s="765"/>
      <c r="M1106" s="765"/>
      <c r="N1106" s="765"/>
      <c r="O1106" s="765"/>
      <c r="P1106" s="765"/>
      <c r="Q1106" s="765"/>
      <c r="R1106" s="765"/>
      <c r="S1106" s="765"/>
      <c r="T1106" s="765"/>
      <c r="U1106" s="765"/>
      <c r="V1106" s="765"/>
      <c r="W1106" s="765"/>
      <c r="X1106" s="765"/>
      <c r="Y1106" s="765"/>
      <c r="Z1106" s="765"/>
      <c r="AA1106" s="765"/>
      <c r="AB1106" s="765"/>
      <c r="AC1106" s="765"/>
      <c r="AD1106" s="371"/>
      <c r="AE1106" s="764" t="s">
        <v>29</v>
      </c>
      <c r="AF1106" s="765"/>
      <c r="AG1106" s="765"/>
      <c r="AH1106" s="765"/>
      <c r="AI1106" s="765"/>
      <c r="AJ1106" s="766"/>
      <c r="AK1106" s="889" t="s">
        <v>39</v>
      </c>
      <c r="AL1106" s="890"/>
      <c r="AM1106" s="891"/>
      <c r="AN1106" s="22"/>
      <c r="AO1106" s="168" t="s">
        <v>46</v>
      </c>
    </row>
    <row r="1107" spans="2:41" ht="12" customHeight="1" thickBot="1" x14ac:dyDescent="0.3">
      <c r="B1107" s="885"/>
      <c r="C1107" s="886"/>
      <c r="D1107" s="886"/>
      <c r="E1107" s="886"/>
      <c r="F1107" s="886"/>
      <c r="G1107" s="887"/>
      <c r="H1107" s="892" t="s">
        <v>736</v>
      </c>
      <c r="I1107" s="893"/>
      <c r="J1107" s="893"/>
      <c r="K1107" s="893"/>
      <c r="L1107" s="893"/>
      <c r="M1107" s="893"/>
      <c r="N1107" s="893"/>
      <c r="O1107" s="893"/>
      <c r="P1107" s="893"/>
      <c r="Q1107" s="893"/>
      <c r="R1107" s="893"/>
      <c r="S1107" s="893"/>
      <c r="T1107" s="893"/>
      <c r="U1107" s="893"/>
      <c r="V1107" s="893"/>
      <c r="W1107" s="893"/>
      <c r="X1107" s="893"/>
      <c r="Y1107" s="893"/>
      <c r="Z1107" s="893"/>
      <c r="AA1107" s="893"/>
      <c r="AB1107" s="893"/>
      <c r="AC1107" s="893"/>
      <c r="AD1107" s="376"/>
      <c r="AE1107" s="773"/>
      <c r="AF1107" s="774"/>
      <c r="AG1107" s="774"/>
      <c r="AH1107" s="774"/>
      <c r="AI1107" s="774"/>
      <c r="AJ1107" s="775"/>
      <c r="AK1107" s="896" t="s">
        <v>40</v>
      </c>
      <c r="AL1107" s="897"/>
      <c r="AM1107" s="898"/>
      <c r="AN1107" s="23"/>
      <c r="AO1107" s="169" t="s">
        <v>47</v>
      </c>
    </row>
    <row r="1108" spans="2:41" ht="12" customHeight="1" thickBot="1" x14ac:dyDescent="0.3">
      <c r="B1108" s="902" t="s">
        <v>28</v>
      </c>
      <c r="C1108" s="903"/>
      <c r="D1108" s="903"/>
      <c r="E1108" s="903"/>
      <c r="F1108" s="903"/>
      <c r="G1108" s="904"/>
      <c r="H1108" s="894"/>
      <c r="I1108" s="895"/>
      <c r="J1108" s="895"/>
      <c r="K1108" s="895"/>
      <c r="L1108" s="895"/>
      <c r="M1108" s="895"/>
      <c r="N1108" s="895"/>
      <c r="O1108" s="895"/>
      <c r="P1108" s="895"/>
      <c r="Q1108" s="895"/>
      <c r="R1108" s="895"/>
      <c r="S1108" s="895"/>
      <c r="T1108" s="895"/>
      <c r="U1108" s="895"/>
      <c r="V1108" s="895"/>
      <c r="W1108" s="895"/>
      <c r="X1108" s="895"/>
      <c r="Y1108" s="895"/>
      <c r="Z1108" s="895"/>
      <c r="AA1108" s="895"/>
      <c r="AB1108" s="895"/>
      <c r="AC1108" s="895"/>
      <c r="AD1108" s="377"/>
      <c r="AE1108" s="776"/>
      <c r="AF1108" s="777"/>
      <c r="AG1108" s="777"/>
      <c r="AH1108" s="777"/>
      <c r="AI1108" s="777"/>
      <c r="AJ1108" s="778"/>
      <c r="AK1108" s="899"/>
      <c r="AL1108" s="900"/>
      <c r="AM1108" s="901"/>
      <c r="AN1108" s="141"/>
      <c r="AO1108" s="170"/>
    </row>
    <row r="1109" spans="2:41" ht="12" customHeight="1" thickBot="1" x14ac:dyDescent="0.3">
      <c r="B1109" s="135"/>
      <c r="C1109" s="135"/>
      <c r="D1109" s="135"/>
      <c r="E1109" s="135"/>
      <c r="F1109" s="135"/>
      <c r="G1109" s="135"/>
      <c r="H1109" s="135"/>
      <c r="I1109" s="135"/>
      <c r="J1109" s="174"/>
      <c r="K1109" s="174"/>
      <c r="L1109" s="174"/>
      <c r="M1109" s="174"/>
      <c r="N1109" s="135"/>
      <c r="O1109" s="135"/>
      <c r="P1109" s="135"/>
      <c r="Q1109" s="135"/>
      <c r="R1109" s="135"/>
      <c r="S1109" s="135"/>
      <c r="T1109" s="135"/>
      <c r="U1109" s="135"/>
      <c r="V1109" s="135"/>
      <c r="W1109" s="135"/>
      <c r="X1109" s="135"/>
      <c r="Y1109" s="135"/>
      <c r="Z1109" s="135"/>
      <c r="AA1109" s="135"/>
      <c r="AB1109" s="135"/>
      <c r="AC1109" s="135"/>
      <c r="AD1109" s="135"/>
      <c r="AE1109" s="135"/>
      <c r="AF1109" s="135"/>
      <c r="AG1109" s="135"/>
      <c r="AH1109" s="135"/>
      <c r="AI1109" s="135"/>
      <c r="AJ1109" s="135"/>
      <c r="AK1109" s="135"/>
      <c r="AL1109" s="135"/>
      <c r="AM1109" s="135"/>
      <c r="AN1109" s="141"/>
      <c r="AO1109" s="171"/>
    </row>
    <row r="1110" spans="2:41" ht="12" customHeight="1" thickBot="1" x14ac:dyDescent="0.3">
      <c r="B1110" s="873" t="s">
        <v>27</v>
      </c>
      <c r="C1110" s="874"/>
      <c r="D1110" s="874"/>
      <c r="E1110" s="875"/>
      <c r="F1110" s="848" t="s">
        <v>26</v>
      </c>
      <c r="G1110" s="850"/>
      <c r="H1110" s="848" t="s">
        <v>44</v>
      </c>
      <c r="I1110" s="849"/>
      <c r="J1110" s="849"/>
      <c r="K1110" s="849"/>
      <c r="L1110" s="849"/>
      <c r="M1110" s="849"/>
      <c r="N1110" s="849"/>
      <c r="O1110" s="849"/>
      <c r="P1110" s="849"/>
      <c r="Q1110" s="849"/>
      <c r="R1110" s="849"/>
      <c r="S1110" s="850"/>
      <c r="T1110" s="848" t="s">
        <v>25</v>
      </c>
      <c r="U1110" s="849"/>
      <c r="V1110" s="849"/>
      <c r="W1110" s="849"/>
      <c r="X1110" s="849"/>
      <c r="Y1110" s="849"/>
      <c r="Z1110" s="849"/>
      <c r="AA1110" s="849"/>
      <c r="AB1110" s="849"/>
      <c r="AC1110" s="849"/>
      <c r="AD1110" s="849"/>
      <c r="AE1110" s="850"/>
      <c r="AF1110" s="879" t="s">
        <v>24</v>
      </c>
      <c r="AG1110" s="880"/>
      <c r="AH1110" s="881"/>
      <c r="AI1110" s="879" t="s">
        <v>24</v>
      </c>
      <c r="AJ1110" s="881"/>
      <c r="AK1110" s="848" t="s">
        <v>23</v>
      </c>
      <c r="AL1110" s="849"/>
      <c r="AM1110" s="850"/>
      <c r="AN1110" s="141"/>
      <c r="AO1110" s="171"/>
    </row>
    <row r="1111" spans="2:41" ht="12" customHeight="1" thickBot="1" x14ac:dyDescent="0.3">
      <c r="B1111" s="1" t="s">
        <v>13</v>
      </c>
      <c r="C1111" s="2" t="s">
        <v>22</v>
      </c>
      <c r="D1111" s="3" t="s">
        <v>22</v>
      </c>
      <c r="E1111" s="2" t="s">
        <v>21</v>
      </c>
      <c r="F1111" s="907" t="s">
        <v>20</v>
      </c>
      <c r="G1111" s="908"/>
      <c r="H1111" s="876"/>
      <c r="I1111" s="877"/>
      <c r="J1111" s="877"/>
      <c r="K1111" s="877"/>
      <c r="L1111" s="877"/>
      <c r="M1111" s="877"/>
      <c r="N1111" s="877"/>
      <c r="O1111" s="877"/>
      <c r="P1111" s="877"/>
      <c r="Q1111" s="877"/>
      <c r="R1111" s="877"/>
      <c r="S1111" s="878"/>
      <c r="T1111" s="876"/>
      <c r="U1111" s="877"/>
      <c r="V1111" s="877"/>
      <c r="W1111" s="877"/>
      <c r="X1111" s="877"/>
      <c r="Y1111" s="877"/>
      <c r="Z1111" s="877"/>
      <c r="AA1111" s="877"/>
      <c r="AB1111" s="877"/>
      <c r="AC1111" s="877"/>
      <c r="AD1111" s="877"/>
      <c r="AE1111" s="878"/>
      <c r="AF1111" s="876" t="s">
        <v>19</v>
      </c>
      <c r="AG1111" s="877"/>
      <c r="AH1111" s="878"/>
      <c r="AI1111" s="876" t="s">
        <v>18</v>
      </c>
      <c r="AJ1111" s="878"/>
      <c r="AK1111" s="876" t="s">
        <v>17</v>
      </c>
      <c r="AL1111" s="877"/>
      <c r="AM1111" s="878"/>
      <c r="AN1111" s="141"/>
      <c r="AO1111" s="171"/>
    </row>
    <row r="1112" spans="2:41" ht="12" customHeight="1" thickBot="1" x14ac:dyDescent="0.3">
      <c r="B1112" s="4">
        <v>2021</v>
      </c>
      <c r="C1112" s="5" t="s">
        <v>16</v>
      </c>
      <c r="D1112" s="5" t="s">
        <v>15</v>
      </c>
      <c r="E1112" s="30" t="s">
        <v>14</v>
      </c>
      <c r="F1112" s="6" t="s">
        <v>14</v>
      </c>
      <c r="G1112" s="7" t="s">
        <v>13</v>
      </c>
      <c r="H1112" s="868" t="s">
        <v>34</v>
      </c>
      <c r="I1112" s="869"/>
      <c r="J1112" s="870" t="s">
        <v>43</v>
      </c>
      <c r="K1112" s="871"/>
      <c r="L1112" s="870" t="s">
        <v>42</v>
      </c>
      <c r="M1112" s="871"/>
      <c r="N1112" s="872" t="s">
        <v>33</v>
      </c>
      <c r="O1112" s="869"/>
      <c r="P1112" s="872" t="s">
        <v>12</v>
      </c>
      <c r="Q1112" s="869"/>
      <c r="R1112" s="872" t="s">
        <v>11</v>
      </c>
      <c r="S1112" s="905"/>
      <c r="T1112" s="868" t="s">
        <v>35</v>
      </c>
      <c r="U1112" s="906"/>
      <c r="V1112" s="906"/>
      <c r="W1112" s="905"/>
      <c r="X1112" s="868" t="s">
        <v>10</v>
      </c>
      <c r="Y1112" s="906"/>
      <c r="Z1112" s="906"/>
      <c r="AA1112" s="905"/>
      <c r="AB1112" s="38" t="s">
        <v>38</v>
      </c>
      <c r="AC1112" s="37" t="s">
        <v>36</v>
      </c>
      <c r="AD1112" s="373" t="s">
        <v>41</v>
      </c>
      <c r="AE1112" s="136" t="s">
        <v>9</v>
      </c>
      <c r="AF1112" s="8" t="s">
        <v>37</v>
      </c>
      <c r="AG1112" s="9" t="s">
        <v>8</v>
      </c>
      <c r="AH1112" s="10" t="s">
        <v>7</v>
      </c>
      <c r="AI1112" s="6" t="s">
        <v>8</v>
      </c>
      <c r="AJ1112" s="7" t="s">
        <v>7</v>
      </c>
      <c r="AK1112" s="6" t="s">
        <v>8</v>
      </c>
      <c r="AL1112" s="11" t="s">
        <v>7</v>
      </c>
      <c r="AM1112" s="7" t="s">
        <v>6</v>
      </c>
      <c r="AN1112" s="141"/>
      <c r="AO1112" s="171"/>
    </row>
    <row r="1113" spans="2:41" ht="12" customHeight="1" thickBot="1" x14ac:dyDescent="0.3">
      <c r="B1113" s="25"/>
      <c r="C1113" s="137"/>
      <c r="D1113" s="137"/>
      <c r="E1113" s="43"/>
      <c r="F1113" s="43"/>
      <c r="G1113" s="25"/>
      <c r="H1113" s="960"/>
      <c r="I1113" s="961"/>
      <c r="J1113" s="962"/>
      <c r="K1113" s="963"/>
      <c r="L1113" s="962"/>
      <c r="M1113" s="963"/>
      <c r="N1113" s="960"/>
      <c r="O1113" s="961"/>
      <c r="P1113" s="964"/>
      <c r="Q1113" s="965"/>
      <c r="R1113" s="964"/>
      <c r="S1113" s="966"/>
      <c r="T1113" s="957"/>
      <c r="U1113" s="958"/>
      <c r="V1113" s="958"/>
      <c r="W1113" s="959"/>
      <c r="X1113" s="986"/>
      <c r="Y1113" s="958"/>
      <c r="Z1113" s="958"/>
      <c r="AA1113" s="987"/>
      <c r="AB1113" s="34"/>
      <c r="AC1113" s="138"/>
      <c r="AD1113" s="166"/>
      <c r="AE1113" s="41"/>
      <c r="AF1113" s="26"/>
      <c r="AG1113" s="160"/>
      <c r="AH1113" s="161">
        <f>+AG1113/1000</f>
        <v>0</v>
      </c>
      <c r="AI1113" s="162"/>
      <c r="AJ1113" s="163">
        <f>+AI1113/1000</f>
        <v>0</v>
      </c>
      <c r="AK1113" s="164">
        <f>+AI1113-AG1113</f>
        <v>0</v>
      </c>
      <c r="AL1113" s="163">
        <f>+AK1113/1000</f>
        <v>0</v>
      </c>
      <c r="AM1113" s="165" t="e">
        <f>+AK1113/AG1113</f>
        <v>#DIV/0!</v>
      </c>
      <c r="AN1113" s="141"/>
      <c r="AO1113" s="172"/>
    </row>
    <row r="1114" spans="2:41" ht="12" customHeight="1" x14ac:dyDescent="0.25">
      <c r="B1114" s="25"/>
      <c r="C1114" s="137"/>
      <c r="D1114" s="137"/>
      <c r="E1114" s="43"/>
      <c r="F1114" s="43"/>
      <c r="G1114" s="25"/>
      <c r="H1114" s="967"/>
      <c r="I1114" s="968"/>
      <c r="J1114" s="969"/>
      <c r="K1114" s="970"/>
      <c r="L1114" s="969"/>
      <c r="M1114" s="970"/>
      <c r="N1114" s="967"/>
      <c r="O1114" s="968"/>
      <c r="P1114" s="971"/>
      <c r="Q1114" s="972"/>
      <c r="R1114" s="973"/>
      <c r="S1114" s="974"/>
      <c r="T1114" s="979"/>
      <c r="U1114" s="980"/>
      <c r="V1114" s="980"/>
      <c r="W1114" s="981"/>
      <c r="X1114" s="979"/>
      <c r="Y1114" s="980"/>
      <c r="Z1114" s="980"/>
      <c r="AA1114" s="988"/>
      <c r="AB1114" s="34"/>
      <c r="AC1114" s="138"/>
      <c r="AD1114" s="158"/>
      <c r="AE1114" s="35"/>
      <c r="AF1114" s="34"/>
      <c r="AG1114" s="139"/>
      <c r="AH1114" s="159">
        <f>+AG1114/1000</f>
        <v>0</v>
      </c>
      <c r="AI1114" s="152"/>
      <c r="AJ1114" s="272">
        <f>+AI1114/1000</f>
        <v>0</v>
      </c>
      <c r="AK1114" s="273">
        <f>+AI1114-AG1114</f>
        <v>0</v>
      </c>
      <c r="AL1114" s="274">
        <f>+AK1114/1000</f>
        <v>0</v>
      </c>
      <c r="AM1114" s="275" t="e">
        <f>+AK1114/AG1114</f>
        <v>#DIV/0!</v>
      </c>
      <c r="AN1114" s="20"/>
    </row>
    <row r="1115" spans="2:41" ht="12" customHeight="1" x14ac:dyDescent="0.25">
      <c r="B1115" s="25"/>
      <c r="C1115" s="137"/>
      <c r="D1115" s="137"/>
      <c r="E1115" s="43"/>
      <c r="F1115" s="43"/>
      <c r="G1115" s="25"/>
      <c r="H1115" s="967"/>
      <c r="I1115" s="968"/>
      <c r="J1115" s="969"/>
      <c r="K1115" s="970"/>
      <c r="L1115" s="969"/>
      <c r="M1115" s="970"/>
      <c r="N1115" s="967"/>
      <c r="O1115" s="968"/>
      <c r="P1115" s="971"/>
      <c r="Q1115" s="972"/>
      <c r="R1115" s="973"/>
      <c r="S1115" s="985"/>
      <c r="T1115" s="982"/>
      <c r="U1115" s="983"/>
      <c r="V1115" s="983"/>
      <c r="W1115" s="984"/>
      <c r="X1115" s="982"/>
      <c r="Y1115" s="983"/>
      <c r="Z1115" s="983"/>
      <c r="AA1115" s="984"/>
      <c r="AB1115" s="34"/>
      <c r="AC1115" s="138"/>
      <c r="AD1115" s="372"/>
      <c r="AE1115" s="46"/>
      <c r="AF1115" s="34"/>
      <c r="AG1115" s="139"/>
      <c r="AH1115" s="140">
        <f>+AG1115/1000</f>
        <v>0</v>
      </c>
      <c r="AI1115" s="152"/>
      <c r="AJ1115" s="142">
        <f>+AI1115/1000</f>
        <v>0</v>
      </c>
      <c r="AK1115" s="143">
        <f>+AI1115-AG1115</f>
        <v>0</v>
      </c>
      <c r="AL1115" s="144">
        <f>+AK1115/1000</f>
        <v>0</v>
      </c>
      <c r="AM1115" s="145" t="e">
        <f>+AK1115/AG1115</f>
        <v>#DIV/0!</v>
      </c>
      <c r="AN1115" s="21"/>
    </row>
    <row r="1116" spans="2:41" ht="12" customHeight="1" x14ac:dyDescent="0.25">
      <c r="B1116" s="25"/>
      <c r="C1116" s="137"/>
      <c r="D1116" s="137"/>
      <c r="E1116" s="43"/>
      <c r="F1116" s="43"/>
      <c r="G1116" s="25"/>
      <c r="H1116" s="967"/>
      <c r="I1116" s="968"/>
      <c r="J1116" s="969"/>
      <c r="K1116" s="970"/>
      <c r="L1116" s="969"/>
      <c r="M1116" s="970"/>
      <c r="N1116" s="967"/>
      <c r="O1116" s="968"/>
      <c r="P1116" s="971"/>
      <c r="Q1116" s="972"/>
      <c r="R1116" s="973"/>
      <c r="S1116" s="974"/>
      <c r="T1116" s="975"/>
      <c r="U1116" s="976"/>
      <c r="V1116" s="976"/>
      <c r="W1116" s="977"/>
      <c r="X1116" s="975"/>
      <c r="Y1116" s="976"/>
      <c r="Z1116" s="976"/>
      <c r="AA1116" s="978"/>
      <c r="AB1116" s="34"/>
      <c r="AC1116" s="138"/>
      <c r="AD1116" s="372"/>
      <c r="AE1116" s="46"/>
      <c r="AF1116" s="34"/>
      <c r="AG1116" s="139"/>
      <c r="AH1116" s="140">
        <f>+AG1116/1000</f>
        <v>0</v>
      </c>
      <c r="AI1116" s="152"/>
      <c r="AJ1116" s="142">
        <f>+AI1116/1000</f>
        <v>0</v>
      </c>
      <c r="AK1116" s="143">
        <f>+AI1116-AG1116</f>
        <v>0</v>
      </c>
      <c r="AL1116" s="144">
        <f>+AK1116/1000</f>
        <v>0</v>
      </c>
      <c r="AM1116" s="145" t="e">
        <f>+AK1116/AG1116</f>
        <v>#DIV/0!</v>
      </c>
      <c r="AN1116" s="21"/>
    </row>
    <row r="1117" spans="2:41" ht="12" customHeight="1" x14ac:dyDescent="0.25">
      <c r="B1117" s="25"/>
      <c r="C1117" s="137"/>
      <c r="D1117" s="137"/>
      <c r="E1117" s="43"/>
      <c r="F1117" s="43"/>
      <c r="G1117" s="25"/>
      <c r="H1117" s="967"/>
      <c r="I1117" s="968"/>
      <c r="J1117" s="969"/>
      <c r="K1117" s="970"/>
      <c r="L1117" s="969"/>
      <c r="M1117" s="970"/>
      <c r="N1117" s="967"/>
      <c r="O1117" s="968"/>
      <c r="P1117" s="989"/>
      <c r="Q1117" s="990"/>
      <c r="R1117" s="973"/>
      <c r="S1117" s="974"/>
      <c r="T1117" s="991"/>
      <c r="U1117" s="992"/>
      <c r="V1117" s="992"/>
      <c r="W1117" s="974"/>
      <c r="X1117" s="991"/>
      <c r="Y1117" s="992"/>
      <c r="Z1117" s="992"/>
      <c r="AA1117" s="985"/>
      <c r="AB1117" s="34"/>
      <c r="AC1117" s="138"/>
      <c r="AD1117" s="372"/>
      <c r="AE1117" s="46"/>
      <c r="AF1117" s="34"/>
      <c r="AG1117" s="139"/>
      <c r="AH1117" s="140">
        <f>+AG1117/1000</f>
        <v>0</v>
      </c>
      <c r="AI1117" s="152"/>
      <c r="AJ1117" s="142">
        <f>+AI1117/1000</f>
        <v>0</v>
      </c>
      <c r="AK1117" s="143">
        <f>+AI1117-AG1117</f>
        <v>0</v>
      </c>
      <c r="AL1117" s="144">
        <f>+AK1117/1000</f>
        <v>0</v>
      </c>
      <c r="AM1117" s="145" t="e">
        <f>+AK1117/AG1117</f>
        <v>#DIV/0!</v>
      </c>
    </row>
    <row r="1118" spans="2:41" ht="12" customHeight="1" thickBot="1" x14ac:dyDescent="0.3">
      <c r="B1118" s="24"/>
      <c r="C1118" s="146"/>
      <c r="D1118" s="146"/>
      <c r="E1118" s="27"/>
      <c r="F1118" s="36"/>
      <c r="G1118" s="31"/>
      <c r="H1118" s="909"/>
      <c r="I1118" s="910"/>
      <c r="J1118" s="911"/>
      <c r="K1118" s="912"/>
      <c r="L1118" s="911"/>
      <c r="M1118" s="912"/>
      <c r="N1118" s="913"/>
      <c r="O1118" s="910"/>
      <c r="P1118" s="913"/>
      <c r="Q1118" s="910"/>
      <c r="R1118" s="914"/>
      <c r="S1118" s="915"/>
      <c r="T1118" s="916"/>
      <c r="U1118" s="917"/>
      <c r="V1118" s="917"/>
      <c r="W1118" s="915"/>
      <c r="X1118" s="29"/>
      <c r="Y1118" s="147"/>
      <c r="Z1118" s="147"/>
      <c r="AA1118" s="28"/>
      <c r="AB1118" s="36"/>
      <c r="AC1118" s="148"/>
      <c r="AD1118" s="147"/>
      <c r="AE1118" s="28"/>
      <c r="AF1118" s="29"/>
      <c r="AG1118" s="149"/>
      <c r="AH1118" s="153"/>
      <c r="AI1118" s="150"/>
      <c r="AJ1118" s="154"/>
      <c r="AK1118" s="155"/>
      <c r="AL1118" s="156"/>
      <c r="AM1118" s="157"/>
    </row>
    <row r="1119" spans="2:41" ht="12" customHeight="1" x14ac:dyDescent="0.25">
      <c r="B1119" s="151"/>
      <c r="C1119" s="151"/>
      <c r="D1119" s="151"/>
      <c r="E1119" s="151"/>
      <c r="F1119" s="151"/>
      <c r="G1119" s="151"/>
      <c r="H1119" s="151"/>
      <c r="I1119" s="151"/>
      <c r="J1119" s="174"/>
      <c r="K1119" s="174"/>
      <c r="L1119" s="174"/>
      <c r="M1119" s="174"/>
      <c r="N1119" s="151"/>
      <c r="O1119" s="151"/>
      <c r="P1119" s="135"/>
      <c r="Q1119" s="135"/>
      <c r="R1119" s="918" t="s">
        <v>5</v>
      </c>
      <c r="S1119" s="919"/>
      <c r="T1119" s="919"/>
      <c r="U1119" s="919"/>
      <c r="V1119" s="919"/>
      <c r="W1119" s="919"/>
      <c r="X1119" s="919"/>
      <c r="Y1119" s="919"/>
      <c r="Z1119" s="919"/>
      <c r="AA1119" s="919"/>
      <c r="AB1119" s="919"/>
      <c r="AC1119" s="919"/>
      <c r="AD1119" s="919"/>
      <c r="AE1119" s="919"/>
      <c r="AF1119" s="374"/>
      <c r="AG1119" s="932" t="s">
        <v>4</v>
      </c>
      <c r="AH1119" s="933"/>
      <c r="AI1119" s="932" t="s">
        <v>3</v>
      </c>
      <c r="AJ1119" s="933"/>
      <c r="AK1119" s="932" t="s">
        <v>2</v>
      </c>
      <c r="AL1119" s="934"/>
      <c r="AM1119" s="935"/>
    </row>
    <row r="1120" spans="2:41" x14ac:dyDescent="0.25">
      <c r="B1120" s="151"/>
      <c r="C1120" s="151"/>
      <c r="D1120" s="151"/>
      <c r="E1120" s="151"/>
      <c r="F1120" s="151"/>
      <c r="G1120" s="151"/>
      <c r="H1120" s="151"/>
      <c r="I1120" s="151"/>
      <c r="J1120" s="174"/>
      <c r="K1120" s="174"/>
      <c r="L1120" s="174"/>
      <c r="M1120" s="174"/>
      <c r="N1120" s="151"/>
      <c r="O1120" s="151"/>
      <c r="P1120" s="135"/>
      <c r="Q1120" s="135"/>
      <c r="R1120" s="930"/>
      <c r="S1120" s="931"/>
      <c r="T1120" s="931"/>
      <c r="U1120" s="931"/>
      <c r="V1120" s="931"/>
      <c r="W1120" s="931"/>
      <c r="X1120" s="931"/>
      <c r="Y1120" s="931"/>
      <c r="Z1120" s="931"/>
      <c r="AA1120" s="931"/>
      <c r="AB1120" s="931"/>
      <c r="AC1120" s="931"/>
      <c r="AD1120" s="931"/>
      <c r="AE1120" s="931"/>
      <c r="AF1120" s="374"/>
      <c r="AG1120" s="936" t="s">
        <v>1</v>
      </c>
      <c r="AH1120" s="938">
        <f>+SUM(AH1113:AH1118)</f>
        <v>0</v>
      </c>
      <c r="AI1120" s="936" t="s">
        <v>1</v>
      </c>
      <c r="AJ1120" s="938">
        <f>+SUM(AJ1113:AJ1118)</f>
        <v>0</v>
      </c>
      <c r="AK1120" s="936" t="s">
        <v>1</v>
      </c>
      <c r="AL1120" s="940">
        <f>+AJ1120-AH1120</f>
        <v>0</v>
      </c>
      <c r="AM1120" s="851" t="e">
        <f>+AL1120/AH1120</f>
        <v>#DIV/0!</v>
      </c>
    </row>
    <row r="1121" spans="2:41" ht="17.25" thickBot="1" x14ac:dyDescent="0.3">
      <c r="B1121" s="151"/>
      <c r="C1121" s="151"/>
      <c r="D1121" s="151"/>
      <c r="E1121" s="151"/>
      <c r="F1121" s="151"/>
      <c r="G1121" s="151"/>
      <c r="H1121" s="151"/>
      <c r="I1121" s="151"/>
      <c r="J1121" s="174"/>
      <c r="K1121" s="174"/>
      <c r="L1121" s="174"/>
      <c r="M1121" s="174"/>
      <c r="N1121" s="151"/>
      <c r="O1121" s="151"/>
      <c r="P1121" s="135"/>
      <c r="Q1121" s="135"/>
      <c r="R1121" s="921"/>
      <c r="S1121" s="922"/>
      <c r="T1121" s="922"/>
      <c r="U1121" s="922"/>
      <c r="V1121" s="922"/>
      <c r="W1121" s="922"/>
      <c r="X1121" s="922"/>
      <c r="Y1121" s="922"/>
      <c r="Z1121" s="922"/>
      <c r="AA1121" s="922"/>
      <c r="AB1121" s="922"/>
      <c r="AC1121" s="922"/>
      <c r="AD1121" s="922"/>
      <c r="AE1121" s="922"/>
      <c r="AF1121" s="375"/>
      <c r="AG1121" s="937"/>
      <c r="AH1121" s="939"/>
      <c r="AI1121" s="937"/>
      <c r="AJ1121" s="939"/>
      <c r="AK1121" s="937"/>
      <c r="AL1121" s="941"/>
      <c r="AM1121" s="852"/>
    </row>
    <row r="1122" spans="2:41" ht="17.25" thickBot="1" x14ac:dyDescent="0.3"/>
    <row r="1123" spans="2:41" x14ac:dyDescent="0.25">
      <c r="R1123" s="918" t="s">
        <v>0</v>
      </c>
      <c r="S1123" s="919"/>
      <c r="T1123" s="919"/>
      <c r="U1123" s="919"/>
      <c r="V1123" s="919"/>
      <c r="W1123" s="919"/>
      <c r="X1123" s="919"/>
      <c r="Y1123" s="919"/>
      <c r="Z1123" s="919"/>
      <c r="AA1123" s="919"/>
      <c r="AB1123" s="919"/>
      <c r="AC1123" s="919"/>
      <c r="AD1123" s="919"/>
      <c r="AE1123" s="920"/>
      <c r="AF1123" s="18"/>
      <c r="AG1123" s="924">
        <f>+AH1120+AG1103</f>
        <v>678.11800000000005</v>
      </c>
      <c r="AH1123" s="925"/>
      <c r="AI1123" s="924">
        <f>+AJ1120+AI1103</f>
        <v>676.8299999999997</v>
      </c>
      <c r="AJ1123" s="925"/>
      <c r="AK1123" s="928">
        <f>+AI1123-AG1123</f>
        <v>-1.288000000000352</v>
      </c>
      <c r="AL1123" s="925"/>
      <c r="AM1123" s="945">
        <f>+AK1123/AG1123</f>
        <v>-1.8993744451560818E-3</v>
      </c>
    </row>
    <row r="1124" spans="2:41" ht="17.25" thickBot="1" x14ac:dyDescent="0.3">
      <c r="R1124" s="921"/>
      <c r="S1124" s="922"/>
      <c r="T1124" s="922"/>
      <c r="U1124" s="922"/>
      <c r="V1124" s="922"/>
      <c r="W1124" s="922"/>
      <c r="X1124" s="922"/>
      <c r="Y1124" s="922"/>
      <c r="Z1124" s="922"/>
      <c r="AA1124" s="922"/>
      <c r="AB1124" s="922"/>
      <c r="AC1124" s="922"/>
      <c r="AD1124" s="922"/>
      <c r="AE1124" s="923"/>
      <c r="AF1124" s="19"/>
      <c r="AG1124" s="926"/>
      <c r="AH1124" s="927"/>
      <c r="AI1124" s="926"/>
      <c r="AJ1124" s="927"/>
      <c r="AK1124" s="929"/>
      <c r="AL1124" s="927"/>
      <c r="AM1124" s="946"/>
    </row>
    <row r="1125" spans="2:41" ht="17.25" thickBot="1" x14ac:dyDescent="0.3"/>
    <row r="1126" spans="2:41" ht="12" customHeight="1" x14ac:dyDescent="0.25">
      <c r="B1126" s="882" t="s">
        <v>31</v>
      </c>
      <c r="C1126" s="883"/>
      <c r="D1126" s="883"/>
      <c r="E1126" s="883"/>
      <c r="F1126" s="883"/>
      <c r="G1126" s="884"/>
      <c r="H1126" s="888" t="s">
        <v>30</v>
      </c>
      <c r="I1126" s="765"/>
      <c r="J1126" s="765"/>
      <c r="K1126" s="765"/>
      <c r="L1126" s="765"/>
      <c r="M1126" s="765"/>
      <c r="N1126" s="765"/>
      <c r="O1126" s="765"/>
      <c r="P1126" s="765"/>
      <c r="Q1126" s="765"/>
      <c r="R1126" s="765"/>
      <c r="S1126" s="765"/>
      <c r="T1126" s="765"/>
      <c r="U1126" s="765"/>
      <c r="V1126" s="765"/>
      <c r="W1126" s="765"/>
      <c r="X1126" s="765"/>
      <c r="Y1126" s="765"/>
      <c r="Z1126" s="765"/>
      <c r="AA1126" s="765"/>
      <c r="AB1126" s="765"/>
      <c r="AC1126" s="765"/>
      <c r="AD1126" s="371"/>
      <c r="AE1126" s="764" t="s">
        <v>29</v>
      </c>
      <c r="AF1126" s="765"/>
      <c r="AG1126" s="765"/>
      <c r="AH1126" s="765"/>
      <c r="AI1126" s="765"/>
      <c r="AJ1126" s="766"/>
      <c r="AK1126" s="889" t="s">
        <v>39</v>
      </c>
      <c r="AL1126" s="890"/>
      <c r="AM1126" s="891"/>
      <c r="AN1126" s="22"/>
      <c r="AO1126" s="168" t="s">
        <v>46</v>
      </c>
    </row>
    <row r="1127" spans="2:41" ht="12" customHeight="1" thickBot="1" x14ac:dyDescent="0.3">
      <c r="B1127" s="885"/>
      <c r="C1127" s="886"/>
      <c r="D1127" s="886"/>
      <c r="E1127" s="886"/>
      <c r="F1127" s="886"/>
      <c r="G1127" s="887"/>
      <c r="H1127" s="892" t="s">
        <v>736</v>
      </c>
      <c r="I1127" s="893"/>
      <c r="J1127" s="893"/>
      <c r="K1127" s="893"/>
      <c r="L1127" s="893"/>
      <c r="M1127" s="893"/>
      <c r="N1127" s="893"/>
      <c r="O1127" s="893"/>
      <c r="P1127" s="893"/>
      <c r="Q1127" s="893"/>
      <c r="R1127" s="893"/>
      <c r="S1127" s="893"/>
      <c r="T1127" s="893"/>
      <c r="U1127" s="893"/>
      <c r="V1127" s="893"/>
      <c r="W1127" s="893"/>
      <c r="X1127" s="893"/>
      <c r="Y1127" s="893"/>
      <c r="Z1127" s="893"/>
      <c r="AA1127" s="893"/>
      <c r="AB1127" s="893"/>
      <c r="AC1127" s="893"/>
      <c r="AD1127" s="376"/>
      <c r="AE1127" s="773"/>
      <c r="AF1127" s="774"/>
      <c r="AG1127" s="774"/>
      <c r="AH1127" s="774"/>
      <c r="AI1127" s="774"/>
      <c r="AJ1127" s="775"/>
      <c r="AK1127" s="896" t="s">
        <v>40</v>
      </c>
      <c r="AL1127" s="897"/>
      <c r="AM1127" s="898"/>
      <c r="AN1127" s="23"/>
      <c r="AO1127" s="169" t="s">
        <v>47</v>
      </c>
    </row>
    <row r="1128" spans="2:41" ht="12" customHeight="1" thickBot="1" x14ac:dyDescent="0.3">
      <c r="B1128" s="902" t="s">
        <v>28</v>
      </c>
      <c r="C1128" s="903"/>
      <c r="D1128" s="903"/>
      <c r="E1128" s="903"/>
      <c r="F1128" s="903"/>
      <c r="G1128" s="904"/>
      <c r="H1128" s="894"/>
      <c r="I1128" s="895"/>
      <c r="J1128" s="895"/>
      <c r="K1128" s="895"/>
      <c r="L1128" s="895"/>
      <c r="M1128" s="895"/>
      <c r="N1128" s="895"/>
      <c r="O1128" s="895"/>
      <c r="P1128" s="895"/>
      <c r="Q1128" s="895"/>
      <c r="R1128" s="895"/>
      <c r="S1128" s="895"/>
      <c r="T1128" s="895"/>
      <c r="U1128" s="895"/>
      <c r="V1128" s="895"/>
      <c r="W1128" s="895"/>
      <c r="X1128" s="895"/>
      <c r="Y1128" s="895"/>
      <c r="Z1128" s="895"/>
      <c r="AA1128" s="895"/>
      <c r="AB1128" s="895"/>
      <c r="AC1128" s="895"/>
      <c r="AD1128" s="377"/>
      <c r="AE1128" s="776"/>
      <c r="AF1128" s="777"/>
      <c r="AG1128" s="777"/>
      <c r="AH1128" s="777"/>
      <c r="AI1128" s="777"/>
      <c r="AJ1128" s="778"/>
      <c r="AK1128" s="899"/>
      <c r="AL1128" s="900"/>
      <c r="AM1128" s="901"/>
      <c r="AN1128" s="141"/>
      <c r="AO1128" s="170"/>
    </row>
    <row r="1129" spans="2:41" ht="12" customHeight="1" thickBot="1" x14ac:dyDescent="0.3">
      <c r="B1129" s="135"/>
      <c r="C1129" s="135"/>
      <c r="D1129" s="135"/>
      <c r="E1129" s="135"/>
      <c r="F1129" s="135"/>
      <c r="G1129" s="135"/>
      <c r="H1129" s="135"/>
      <c r="I1129" s="135"/>
      <c r="J1129" s="174"/>
      <c r="K1129" s="174"/>
      <c r="L1129" s="174"/>
      <c r="M1129" s="174"/>
      <c r="N1129" s="135"/>
      <c r="O1129" s="135"/>
      <c r="P1129" s="135"/>
      <c r="Q1129" s="135"/>
      <c r="R1129" s="135"/>
      <c r="S1129" s="135"/>
      <c r="T1129" s="135"/>
      <c r="U1129" s="135"/>
      <c r="V1129" s="135"/>
      <c r="W1129" s="135"/>
      <c r="X1129" s="135"/>
      <c r="Y1129" s="135"/>
      <c r="Z1129" s="135"/>
      <c r="AA1129" s="135"/>
      <c r="AB1129" s="135"/>
      <c r="AC1129" s="135"/>
      <c r="AD1129" s="135"/>
      <c r="AE1129" s="135"/>
      <c r="AF1129" s="135"/>
      <c r="AG1129" s="135"/>
      <c r="AH1129" s="135"/>
      <c r="AI1129" s="135"/>
      <c r="AJ1129" s="135"/>
      <c r="AK1129" s="135"/>
      <c r="AL1129" s="135"/>
      <c r="AM1129" s="135"/>
      <c r="AN1129" s="141"/>
      <c r="AO1129" s="171"/>
    </row>
    <row r="1130" spans="2:41" ht="12" customHeight="1" thickBot="1" x14ac:dyDescent="0.3">
      <c r="B1130" s="873" t="s">
        <v>27</v>
      </c>
      <c r="C1130" s="874"/>
      <c r="D1130" s="874"/>
      <c r="E1130" s="875"/>
      <c r="F1130" s="848" t="s">
        <v>26</v>
      </c>
      <c r="G1130" s="850"/>
      <c r="H1130" s="848" t="s">
        <v>44</v>
      </c>
      <c r="I1130" s="849"/>
      <c r="J1130" s="849"/>
      <c r="K1130" s="849"/>
      <c r="L1130" s="849"/>
      <c r="M1130" s="849"/>
      <c r="N1130" s="849"/>
      <c r="O1130" s="849"/>
      <c r="P1130" s="849"/>
      <c r="Q1130" s="849"/>
      <c r="R1130" s="849"/>
      <c r="S1130" s="850"/>
      <c r="T1130" s="848" t="s">
        <v>25</v>
      </c>
      <c r="U1130" s="849"/>
      <c r="V1130" s="849"/>
      <c r="W1130" s="849"/>
      <c r="X1130" s="849"/>
      <c r="Y1130" s="849"/>
      <c r="Z1130" s="849"/>
      <c r="AA1130" s="849"/>
      <c r="AB1130" s="849"/>
      <c r="AC1130" s="849"/>
      <c r="AD1130" s="849"/>
      <c r="AE1130" s="850"/>
      <c r="AF1130" s="879" t="s">
        <v>24</v>
      </c>
      <c r="AG1130" s="880"/>
      <c r="AH1130" s="881"/>
      <c r="AI1130" s="879" t="s">
        <v>24</v>
      </c>
      <c r="AJ1130" s="881"/>
      <c r="AK1130" s="848" t="s">
        <v>23</v>
      </c>
      <c r="AL1130" s="849"/>
      <c r="AM1130" s="850"/>
      <c r="AN1130" s="141"/>
      <c r="AO1130" s="171"/>
    </row>
    <row r="1131" spans="2:41" ht="12" customHeight="1" thickBot="1" x14ac:dyDescent="0.3">
      <c r="B1131" s="1" t="s">
        <v>13</v>
      </c>
      <c r="C1131" s="2" t="s">
        <v>22</v>
      </c>
      <c r="D1131" s="3" t="s">
        <v>22</v>
      </c>
      <c r="E1131" s="2" t="s">
        <v>21</v>
      </c>
      <c r="F1131" s="907" t="s">
        <v>20</v>
      </c>
      <c r="G1131" s="908"/>
      <c r="H1131" s="876"/>
      <c r="I1131" s="877"/>
      <c r="J1131" s="877"/>
      <c r="K1131" s="877"/>
      <c r="L1131" s="877"/>
      <c r="M1131" s="877"/>
      <c r="N1131" s="877"/>
      <c r="O1131" s="877"/>
      <c r="P1131" s="877"/>
      <c r="Q1131" s="877"/>
      <c r="R1131" s="877"/>
      <c r="S1131" s="878"/>
      <c r="T1131" s="876"/>
      <c r="U1131" s="877"/>
      <c r="V1131" s="877"/>
      <c r="W1131" s="877"/>
      <c r="X1131" s="877"/>
      <c r="Y1131" s="877"/>
      <c r="Z1131" s="877"/>
      <c r="AA1131" s="877"/>
      <c r="AB1131" s="877"/>
      <c r="AC1131" s="877"/>
      <c r="AD1131" s="877"/>
      <c r="AE1131" s="878"/>
      <c r="AF1131" s="876" t="s">
        <v>19</v>
      </c>
      <c r="AG1131" s="877"/>
      <c r="AH1131" s="878"/>
      <c r="AI1131" s="876" t="s">
        <v>18</v>
      </c>
      <c r="AJ1131" s="878"/>
      <c r="AK1131" s="876" t="s">
        <v>17</v>
      </c>
      <c r="AL1131" s="877"/>
      <c r="AM1131" s="878"/>
      <c r="AN1131" s="141"/>
      <c r="AO1131" s="171"/>
    </row>
    <row r="1132" spans="2:41" ht="12" customHeight="1" thickBot="1" x14ac:dyDescent="0.3">
      <c r="B1132" s="4">
        <v>2021</v>
      </c>
      <c r="C1132" s="5" t="s">
        <v>16</v>
      </c>
      <c r="D1132" s="5" t="s">
        <v>15</v>
      </c>
      <c r="E1132" s="30" t="s">
        <v>14</v>
      </c>
      <c r="F1132" s="6" t="s">
        <v>14</v>
      </c>
      <c r="G1132" s="7" t="s">
        <v>13</v>
      </c>
      <c r="H1132" s="868" t="s">
        <v>34</v>
      </c>
      <c r="I1132" s="869"/>
      <c r="J1132" s="870" t="s">
        <v>43</v>
      </c>
      <c r="K1132" s="871"/>
      <c r="L1132" s="870" t="s">
        <v>42</v>
      </c>
      <c r="M1132" s="871"/>
      <c r="N1132" s="872" t="s">
        <v>33</v>
      </c>
      <c r="O1132" s="869"/>
      <c r="P1132" s="872" t="s">
        <v>12</v>
      </c>
      <c r="Q1132" s="869"/>
      <c r="R1132" s="872" t="s">
        <v>11</v>
      </c>
      <c r="S1132" s="905"/>
      <c r="T1132" s="868" t="s">
        <v>35</v>
      </c>
      <c r="U1132" s="906"/>
      <c r="V1132" s="906"/>
      <c r="W1132" s="905"/>
      <c r="X1132" s="868" t="s">
        <v>10</v>
      </c>
      <c r="Y1132" s="906"/>
      <c r="Z1132" s="906"/>
      <c r="AA1132" s="905"/>
      <c r="AB1132" s="38" t="s">
        <v>38</v>
      </c>
      <c r="AC1132" s="37" t="s">
        <v>36</v>
      </c>
      <c r="AD1132" s="373" t="s">
        <v>41</v>
      </c>
      <c r="AE1132" s="136" t="s">
        <v>9</v>
      </c>
      <c r="AF1132" s="8" t="s">
        <v>37</v>
      </c>
      <c r="AG1132" s="9" t="s">
        <v>8</v>
      </c>
      <c r="AH1132" s="10" t="s">
        <v>7</v>
      </c>
      <c r="AI1132" s="6" t="s">
        <v>8</v>
      </c>
      <c r="AJ1132" s="7" t="s">
        <v>7</v>
      </c>
      <c r="AK1132" s="6" t="s">
        <v>8</v>
      </c>
      <c r="AL1132" s="11" t="s">
        <v>7</v>
      </c>
      <c r="AM1132" s="7" t="s">
        <v>6</v>
      </c>
      <c r="AN1132" s="141"/>
      <c r="AO1132" s="171"/>
    </row>
    <row r="1133" spans="2:41" ht="12" customHeight="1" thickBot="1" x14ac:dyDescent="0.3">
      <c r="B1133" s="25"/>
      <c r="C1133" s="137"/>
      <c r="D1133" s="137"/>
      <c r="E1133" s="43"/>
      <c r="F1133" s="43"/>
      <c r="G1133" s="25"/>
      <c r="H1133" s="960"/>
      <c r="I1133" s="961"/>
      <c r="J1133" s="962"/>
      <c r="K1133" s="963"/>
      <c r="L1133" s="962"/>
      <c r="M1133" s="963"/>
      <c r="N1133" s="960"/>
      <c r="O1133" s="961"/>
      <c r="P1133" s="964"/>
      <c r="Q1133" s="965"/>
      <c r="R1133" s="964"/>
      <c r="S1133" s="966"/>
      <c r="T1133" s="957"/>
      <c r="U1133" s="958"/>
      <c r="V1133" s="958"/>
      <c r="W1133" s="959"/>
      <c r="X1133" s="986"/>
      <c r="Y1133" s="958"/>
      <c r="Z1133" s="958"/>
      <c r="AA1133" s="987"/>
      <c r="AB1133" s="34"/>
      <c r="AC1133" s="138"/>
      <c r="AD1133" s="166"/>
      <c r="AE1133" s="41"/>
      <c r="AF1133" s="26"/>
      <c r="AG1133" s="160"/>
      <c r="AH1133" s="161">
        <f>+AG1133/1000</f>
        <v>0</v>
      </c>
      <c r="AI1133" s="162"/>
      <c r="AJ1133" s="163">
        <f>+AI1133/1000</f>
        <v>0</v>
      </c>
      <c r="AK1133" s="164">
        <f>+AI1133-AG1133</f>
        <v>0</v>
      </c>
      <c r="AL1133" s="163">
        <f>+AK1133/1000</f>
        <v>0</v>
      </c>
      <c r="AM1133" s="165" t="e">
        <f>+AK1133/AG1133</f>
        <v>#DIV/0!</v>
      </c>
      <c r="AN1133" s="141"/>
      <c r="AO1133" s="172"/>
    </row>
    <row r="1134" spans="2:41" ht="12" customHeight="1" x14ac:dyDescent="0.25">
      <c r="B1134" s="25"/>
      <c r="C1134" s="137"/>
      <c r="D1134" s="137"/>
      <c r="E1134" s="43"/>
      <c r="F1134" s="43"/>
      <c r="G1134" s="25"/>
      <c r="H1134" s="967"/>
      <c r="I1134" s="968"/>
      <c r="J1134" s="969"/>
      <c r="K1134" s="970"/>
      <c r="L1134" s="969"/>
      <c r="M1134" s="970"/>
      <c r="N1134" s="967"/>
      <c r="O1134" s="968"/>
      <c r="P1134" s="971"/>
      <c r="Q1134" s="972"/>
      <c r="R1134" s="973"/>
      <c r="S1134" s="974"/>
      <c r="T1134" s="979"/>
      <c r="U1134" s="980"/>
      <c r="V1134" s="980"/>
      <c r="W1134" s="981"/>
      <c r="X1134" s="979"/>
      <c r="Y1134" s="980"/>
      <c r="Z1134" s="980"/>
      <c r="AA1134" s="988"/>
      <c r="AB1134" s="34"/>
      <c r="AC1134" s="138"/>
      <c r="AD1134" s="158"/>
      <c r="AE1134" s="35"/>
      <c r="AF1134" s="34"/>
      <c r="AG1134" s="139"/>
      <c r="AH1134" s="159">
        <f>+AG1134/1000</f>
        <v>0</v>
      </c>
      <c r="AI1134" s="152"/>
      <c r="AJ1134" s="272">
        <f>+AI1134/1000</f>
        <v>0</v>
      </c>
      <c r="AK1134" s="273">
        <f>+AI1134-AG1134</f>
        <v>0</v>
      </c>
      <c r="AL1134" s="274">
        <f>+AK1134/1000</f>
        <v>0</v>
      </c>
      <c r="AM1134" s="275" t="e">
        <f>+AK1134/AG1134</f>
        <v>#DIV/0!</v>
      </c>
      <c r="AN1134" s="20"/>
    </row>
    <row r="1135" spans="2:41" ht="12" customHeight="1" x14ac:dyDescent="0.25">
      <c r="B1135" s="25"/>
      <c r="C1135" s="137"/>
      <c r="D1135" s="137"/>
      <c r="E1135" s="43"/>
      <c r="F1135" s="43"/>
      <c r="G1135" s="25"/>
      <c r="H1135" s="967"/>
      <c r="I1135" s="968"/>
      <c r="J1135" s="969"/>
      <c r="K1135" s="970"/>
      <c r="L1135" s="969"/>
      <c r="M1135" s="970"/>
      <c r="N1135" s="967"/>
      <c r="O1135" s="968"/>
      <c r="P1135" s="971"/>
      <c r="Q1135" s="972"/>
      <c r="R1135" s="973"/>
      <c r="S1135" s="985"/>
      <c r="T1135" s="982"/>
      <c r="U1135" s="983"/>
      <c r="V1135" s="983"/>
      <c r="W1135" s="984"/>
      <c r="X1135" s="982"/>
      <c r="Y1135" s="983"/>
      <c r="Z1135" s="983"/>
      <c r="AA1135" s="984"/>
      <c r="AB1135" s="34"/>
      <c r="AC1135" s="138"/>
      <c r="AD1135" s="372"/>
      <c r="AE1135" s="46"/>
      <c r="AF1135" s="34"/>
      <c r="AG1135" s="139"/>
      <c r="AH1135" s="140">
        <f>+AG1135/1000</f>
        <v>0</v>
      </c>
      <c r="AI1135" s="152"/>
      <c r="AJ1135" s="142">
        <f>+AI1135/1000</f>
        <v>0</v>
      </c>
      <c r="AK1135" s="143">
        <f>+AI1135-AG1135</f>
        <v>0</v>
      </c>
      <c r="AL1135" s="144">
        <f>+AK1135/1000</f>
        <v>0</v>
      </c>
      <c r="AM1135" s="145" t="e">
        <f>+AK1135/AG1135</f>
        <v>#DIV/0!</v>
      </c>
      <c r="AN1135" s="21"/>
    </row>
    <row r="1136" spans="2:41" ht="12" customHeight="1" x14ac:dyDescent="0.25">
      <c r="B1136" s="25"/>
      <c r="C1136" s="137"/>
      <c r="D1136" s="137"/>
      <c r="E1136" s="43"/>
      <c r="F1136" s="43"/>
      <c r="G1136" s="25"/>
      <c r="H1136" s="967"/>
      <c r="I1136" s="968"/>
      <c r="J1136" s="969"/>
      <c r="K1136" s="970"/>
      <c r="L1136" s="969"/>
      <c r="M1136" s="970"/>
      <c r="N1136" s="967"/>
      <c r="O1136" s="968"/>
      <c r="P1136" s="971"/>
      <c r="Q1136" s="972"/>
      <c r="R1136" s="973"/>
      <c r="S1136" s="974"/>
      <c r="T1136" s="975"/>
      <c r="U1136" s="976"/>
      <c r="V1136" s="976"/>
      <c r="W1136" s="977"/>
      <c r="X1136" s="975"/>
      <c r="Y1136" s="976"/>
      <c r="Z1136" s="976"/>
      <c r="AA1136" s="978"/>
      <c r="AB1136" s="34"/>
      <c r="AC1136" s="138"/>
      <c r="AD1136" s="372"/>
      <c r="AE1136" s="46"/>
      <c r="AF1136" s="34"/>
      <c r="AG1136" s="139"/>
      <c r="AH1136" s="140">
        <f>+AG1136/1000</f>
        <v>0</v>
      </c>
      <c r="AI1136" s="152"/>
      <c r="AJ1136" s="142">
        <f>+AI1136/1000</f>
        <v>0</v>
      </c>
      <c r="AK1136" s="143">
        <f>+AI1136-AG1136</f>
        <v>0</v>
      </c>
      <c r="AL1136" s="144">
        <f>+AK1136/1000</f>
        <v>0</v>
      </c>
      <c r="AM1136" s="145" t="e">
        <f>+AK1136/AG1136</f>
        <v>#DIV/0!</v>
      </c>
      <c r="AN1136" s="21"/>
    </row>
    <row r="1137" spans="2:41" ht="12" customHeight="1" x14ac:dyDescent="0.25">
      <c r="B1137" s="25"/>
      <c r="C1137" s="137"/>
      <c r="D1137" s="137"/>
      <c r="E1137" s="43"/>
      <c r="F1137" s="43"/>
      <c r="G1137" s="25"/>
      <c r="H1137" s="967"/>
      <c r="I1137" s="968"/>
      <c r="J1137" s="969"/>
      <c r="K1137" s="970"/>
      <c r="L1137" s="969"/>
      <c r="M1137" s="970"/>
      <c r="N1137" s="967"/>
      <c r="O1137" s="968"/>
      <c r="P1137" s="989"/>
      <c r="Q1137" s="990"/>
      <c r="R1137" s="973"/>
      <c r="S1137" s="974"/>
      <c r="T1137" s="991"/>
      <c r="U1137" s="992"/>
      <c r="V1137" s="992"/>
      <c r="W1137" s="974"/>
      <c r="X1137" s="991"/>
      <c r="Y1137" s="992"/>
      <c r="Z1137" s="992"/>
      <c r="AA1137" s="985"/>
      <c r="AB1137" s="34"/>
      <c r="AC1137" s="138"/>
      <c r="AD1137" s="372"/>
      <c r="AE1137" s="46"/>
      <c r="AF1137" s="34"/>
      <c r="AG1137" s="139"/>
      <c r="AH1137" s="140">
        <f>+AG1137/1000</f>
        <v>0</v>
      </c>
      <c r="AI1137" s="152"/>
      <c r="AJ1137" s="142">
        <f>+AI1137/1000</f>
        <v>0</v>
      </c>
      <c r="AK1137" s="143">
        <f>+AI1137-AG1137</f>
        <v>0</v>
      </c>
      <c r="AL1137" s="144">
        <f>+AK1137/1000</f>
        <v>0</v>
      </c>
      <c r="AM1137" s="145" t="e">
        <f>+AK1137/AG1137</f>
        <v>#DIV/0!</v>
      </c>
    </row>
    <row r="1138" spans="2:41" ht="12" customHeight="1" thickBot="1" x14ac:dyDescent="0.3">
      <c r="B1138" s="24"/>
      <c r="C1138" s="146"/>
      <c r="D1138" s="146"/>
      <c r="E1138" s="27"/>
      <c r="F1138" s="36"/>
      <c r="G1138" s="31"/>
      <c r="H1138" s="909"/>
      <c r="I1138" s="910"/>
      <c r="J1138" s="911"/>
      <c r="K1138" s="912"/>
      <c r="L1138" s="911"/>
      <c r="M1138" s="912"/>
      <c r="N1138" s="913"/>
      <c r="O1138" s="910"/>
      <c r="P1138" s="913"/>
      <c r="Q1138" s="910"/>
      <c r="R1138" s="914"/>
      <c r="S1138" s="915"/>
      <c r="T1138" s="916"/>
      <c r="U1138" s="917"/>
      <c r="V1138" s="917"/>
      <c r="W1138" s="915"/>
      <c r="X1138" s="29"/>
      <c r="Y1138" s="147"/>
      <c r="Z1138" s="147"/>
      <c r="AA1138" s="28"/>
      <c r="AB1138" s="36"/>
      <c r="AC1138" s="148"/>
      <c r="AD1138" s="147"/>
      <c r="AE1138" s="28"/>
      <c r="AF1138" s="29"/>
      <c r="AG1138" s="149"/>
      <c r="AH1138" s="153"/>
      <c r="AI1138" s="150"/>
      <c r="AJ1138" s="154"/>
      <c r="AK1138" s="155"/>
      <c r="AL1138" s="156"/>
      <c r="AM1138" s="157"/>
    </row>
    <row r="1139" spans="2:41" ht="12" customHeight="1" x14ac:dyDescent="0.25">
      <c r="B1139" s="151"/>
      <c r="C1139" s="151"/>
      <c r="D1139" s="151"/>
      <c r="E1139" s="151"/>
      <c r="F1139" s="151"/>
      <c r="G1139" s="151"/>
      <c r="H1139" s="151"/>
      <c r="I1139" s="151"/>
      <c r="J1139" s="174"/>
      <c r="K1139" s="174"/>
      <c r="L1139" s="174"/>
      <c r="M1139" s="174"/>
      <c r="N1139" s="151"/>
      <c r="O1139" s="151"/>
      <c r="P1139" s="135"/>
      <c r="Q1139" s="135"/>
      <c r="R1139" s="918" t="s">
        <v>5</v>
      </c>
      <c r="S1139" s="919"/>
      <c r="T1139" s="919"/>
      <c r="U1139" s="919"/>
      <c r="V1139" s="919"/>
      <c r="W1139" s="919"/>
      <c r="X1139" s="919"/>
      <c r="Y1139" s="919"/>
      <c r="Z1139" s="919"/>
      <c r="AA1139" s="919"/>
      <c r="AB1139" s="919"/>
      <c r="AC1139" s="919"/>
      <c r="AD1139" s="919"/>
      <c r="AE1139" s="919"/>
      <c r="AF1139" s="374"/>
      <c r="AG1139" s="932" t="s">
        <v>4</v>
      </c>
      <c r="AH1139" s="933"/>
      <c r="AI1139" s="932" t="s">
        <v>3</v>
      </c>
      <c r="AJ1139" s="933"/>
      <c r="AK1139" s="932" t="s">
        <v>2</v>
      </c>
      <c r="AL1139" s="934"/>
      <c r="AM1139" s="935"/>
    </row>
    <row r="1140" spans="2:41" x14ac:dyDescent="0.25">
      <c r="B1140" s="151"/>
      <c r="C1140" s="151"/>
      <c r="D1140" s="151"/>
      <c r="E1140" s="151"/>
      <c r="F1140" s="151"/>
      <c r="G1140" s="151"/>
      <c r="H1140" s="151"/>
      <c r="I1140" s="151"/>
      <c r="J1140" s="174"/>
      <c r="K1140" s="174"/>
      <c r="L1140" s="174"/>
      <c r="M1140" s="174"/>
      <c r="N1140" s="151"/>
      <c r="O1140" s="151"/>
      <c r="P1140" s="135"/>
      <c r="Q1140" s="135"/>
      <c r="R1140" s="930"/>
      <c r="S1140" s="931"/>
      <c r="T1140" s="931"/>
      <c r="U1140" s="931"/>
      <c r="V1140" s="931"/>
      <c r="W1140" s="931"/>
      <c r="X1140" s="931"/>
      <c r="Y1140" s="931"/>
      <c r="Z1140" s="931"/>
      <c r="AA1140" s="931"/>
      <c r="AB1140" s="931"/>
      <c r="AC1140" s="931"/>
      <c r="AD1140" s="931"/>
      <c r="AE1140" s="931"/>
      <c r="AF1140" s="374"/>
      <c r="AG1140" s="936" t="s">
        <v>1</v>
      </c>
      <c r="AH1140" s="938">
        <f>+SUM(AH1133:AH1138)</f>
        <v>0</v>
      </c>
      <c r="AI1140" s="936" t="s">
        <v>1</v>
      </c>
      <c r="AJ1140" s="938">
        <f>+SUM(AJ1133:AJ1138)</f>
        <v>0</v>
      </c>
      <c r="AK1140" s="936" t="s">
        <v>1</v>
      </c>
      <c r="AL1140" s="940">
        <f>+AJ1140-AH1140</f>
        <v>0</v>
      </c>
      <c r="AM1140" s="851" t="e">
        <f>+AL1140/AH1140</f>
        <v>#DIV/0!</v>
      </c>
    </row>
    <row r="1141" spans="2:41" ht="17.25" thickBot="1" x14ac:dyDescent="0.3">
      <c r="B1141" s="151"/>
      <c r="C1141" s="151"/>
      <c r="D1141" s="151"/>
      <c r="E1141" s="151"/>
      <c r="F1141" s="151"/>
      <c r="G1141" s="151"/>
      <c r="H1141" s="151"/>
      <c r="I1141" s="151"/>
      <c r="J1141" s="174"/>
      <c r="K1141" s="174"/>
      <c r="L1141" s="174"/>
      <c r="M1141" s="174"/>
      <c r="N1141" s="151"/>
      <c r="O1141" s="151"/>
      <c r="P1141" s="135"/>
      <c r="Q1141" s="135"/>
      <c r="R1141" s="921"/>
      <c r="S1141" s="922"/>
      <c r="T1141" s="922"/>
      <c r="U1141" s="922"/>
      <c r="V1141" s="922"/>
      <c r="W1141" s="922"/>
      <c r="X1141" s="922"/>
      <c r="Y1141" s="922"/>
      <c r="Z1141" s="922"/>
      <c r="AA1141" s="922"/>
      <c r="AB1141" s="922"/>
      <c r="AC1141" s="922"/>
      <c r="AD1141" s="922"/>
      <c r="AE1141" s="922"/>
      <c r="AF1141" s="375"/>
      <c r="AG1141" s="937"/>
      <c r="AH1141" s="939"/>
      <c r="AI1141" s="937"/>
      <c r="AJ1141" s="939"/>
      <c r="AK1141" s="937"/>
      <c r="AL1141" s="941"/>
      <c r="AM1141" s="852"/>
    </row>
    <row r="1142" spans="2:41" ht="17.25" thickBot="1" x14ac:dyDescent="0.3"/>
    <row r="1143" spans="2:41" x14ac:dyDescent="0.25">
      <c r="R1143" s="918" t="s">
        <v>0</v>
      </c>
      <c r="S1143" s="919"/>
      <c r="T1143" s="919"/>
      <c r="U1143" s="919"/>
      <c r="V1143" s="919"/>
      <c r="W1143" s="919"/>
      <c r="X1143" s="919"/>
      <c r="Y1143" s="919"/>
      <c r="Z1143" s="919"/>
      <c r="AA1143" s="919"/>
      <c r="AB1143" s="919"/>
      <c r="AC1143" s="919"/>
      <c r="AD1143" s="919"/>
      <c r="AE1143" s="920"/>
      <c r="AF1143" s="18"/>
      <c r="AG1143" s="924">
        <f>+AH1140+AG1123</f>
        <v>678.11800000000005</v>
      </c>
      <c r="AH1143" s="925"/>
      <c r="AI1143" s="924">
        <f>+AJ1140+AI1123</f>
        <v>676.8299999999997</v>
      </c>
      <c r="AJ1143" s="925"/>
      <c r="AK1143" s="928">
        <f>+AI1143-AG1143</f>
        <v>-1.288000000000352</v>
      </c>
      <c r="AL1143" s="925"/>
      <c r="AM1143" s="945">
        <f>+AK1143/AG1143</f>
        <v>-1.8993744451560818E-3</v>
      </c>
    </row>
    <row r="1144" spans="2:41" ht="17.25" thickBot="1" x14ac:dyDescent="0.3">
      <c r="R1144" s="921"/>
      <c r="S1144" s="922"/>
      <c r="T1144" s="922"/>
      <c r="U1144" s="922"/>
      <c r="V1144" s="922"/>
      <c r="W1144" s="922"/>
      <c r="X1144" s="922"/>
      <c r="Y1144" s="922"/>
      <c r="Z1144" s="922"/>
      <c r="AA1144" s="922"/>
      <c r="AB1144" s="922"/>
      <c r="AC1144" s="922"/>
      <c r="AD1144" s="922"/>
      <c r="AE1144" s="923"/>
      <c r="AF1144" s="19"/>
      <c r="AG1144" s="926"/>
      <c r="AH1144" s="927"/>
      <c r="AI1144" s="926"/>
      <c r="AJ1144" s="927"/>
      <c r="AK1144" s="929"/>
      <c r="AL1144" s="927"/>
      <c r="AM1144" s="946"/>
    </row>
    <row r="1145" spans="2:41" ht="17.25" thickBot="1" x14ac:dyDescent="0.3"/>
    <row r="1146" spans="2:41" ht="12" customHeight="1" x14ac:dyDescent="0.25">
      <c r="B1146" s="882" t="s">
        <v>31</v>
      </c>
      <c r="C1146" s="883"/>
      <c r="D1146" s="883"/>
      <c r="E1146" s="883"/>
      <c r="F1146" s="883"/>
      <c r="G1146" s="884"/>
      <c r="H1146" s="888" t="s">
        <v>30</v>
      </c>
      <c r="I1146" s="765"/>
      <c r="J1146" s="765"/>
      <c r="K1146" s="765"/>
      <c r="L1146" s="765"/>
      <c r="M1146" s="765"/>
      <c r="N1146" s="765"/>
      <c r="O1146" s="765"/>
      <c r="P1146" s="765"/>
      <c r="Q1146" s="765"/>
      <c r="R1146" s="765"/>
      <c r="S1146" s="765"/>
      <c r="T1146" s="765"/>
      <c r="U1146" s="765"/>
      <c r="V1146" s="765"/>
      <c r="W1146" s="765"/>
      <c r="X1146" s="765"/>
      <c r="Y1146" s="765"/>
      <c r="Z1146" s="765"/>
      <c r="AA1146" s="765"/>
      <c r="AB1146" s="765"/>
      <c r="AC1146" s="765"/>
      <c r="AD1146" s="371"/>
      <c r="AE1146" s="764" t="s">
        <v>29</v>
      </c>
      <c r="AF1146" s="765"/>
      <c r="AG1146" s="765"/>
      <c r="AH1146" s="765"/>
      <c r="AI1146" s="765"/>
      <c r="AJ1146" s="766"/>
      <c r="AK1146" s="889" t="s">
        <v>39</v>
      </c>
      <c r="AL1146" s="890"/>
      <c r="AM1146" s="891"/>
      <c r="AN1146" s="22"/>
      <c r="AO1146" s="168" t="s">
        <v>46</v>
      </c>
    </row>
    <row r="1147" spans="2:41" ht="12" customHeight="1" thickBot="1" x14ac:dyDescent="0.3">
      <c r="B1147" s="885"/>
      <c r="C1147" s="886"/>
      <c r="D1147" s="886"/>
      <c r="E1147" s="886"/>
      <c r="F1147" s="886"/>
      <c r="G1147" s="887"/>
      <c r="H1147" s="892" t="s">
        <v>736</v>
      </c>
      <c r="I1147" s="893"/>
      <c r="J1147" s="893"/>
      <c r="K1147" s="893"/>
      <c r="L1147" s="893"/>
      <c r="M1147" s="893"/>
      <c r="N1147" s="893"/>
      <c r="O1147" s="893"/>
      <c r="P1147" s="893"/>
      <c r="Q1147" s="893"/>
      <c r="R1147" s="893"/>
      <c r="S1147" s="893"/>
      <c r="T1147" s="893"/>
      <c r="U1147" s="893"/>
      <c r="V1147" s="893"/>
      <c r="W1147" s="893"/>
      <c r="X1147" s="893"/>
      <c r="Y1147" s="893"/>
      <c r="Z1147" s="893"/>
      <c r="AA1147" s="893"/>
      <c r="AB1147" s="893"/>
      <c r="AC1147" s="893"/>
      <c r="AD1147" s="376"/>
      <c r="AE1147" s="773"/>
      <c r="AF1147" s="774"/>
      <c r="AG1147" s="774"/>
      <c r="AH1147" s="774"/>
      <c r="AI1147" s="774"/>
      <c r="AJ1147" s="775"/>
      <c r="AK1147" s="896" t="s">
        <v>40</v>
      </c>
      <c r="AL1147" s="897"/>
      <c r="AM1147" s="898"/>
      <c r="AN1147" s="23"/>
      <c r="AO1147" s="169" t="s">
        <v>47</v>
      </c>
    </row>
    <row r="1148" spans="2:41" ht="12" customHeight="1" thickBot="1" x14ac:dyDescent="0.3">
      <c r="B1148" s="902" t="s">
        <v>28</v>
      </c>
      <c r="C1148" s="903"/>
      <c r="D1148" s="903"/>
      <c r="E1148" s="903"/>
      <c r="F1148" s="903"/>
      <c r="G1148" s="904"/>
      <c r="H1148" s="894"/>
      <c r="I1148" s="895"/>
      <c r="J1148" s="895"/>
      <c r="K1148" s="895"/>
      <c r="L1148" s="895"/>
      <c r="M1148" s="895"/>
      <c r="N1148" s="895"/>
      <c r="O1148" s="895"/>
      <c r="P1148" s="895"/>
      <c r="Q1148" s="895"/>
      <c r="R1148" s="895"/>
      <c r="S1148" s="895"/>
      <c r="T1148" s="895"/>
      <c r="U1148" s="895"/>
      <c r="V1148" s="895"/>
      <c r="W1148" s="895"/>
      <c r="X1148" s="895"/>
      <c r="Y1148" s="895"/>
      <c r="Z1148" s="895"/>
      <c r="AA1148" s="895"/>
      <c r="AB1148" s="895"/>
      <c r="AC1148" s="895"/>
      <c r="AD1148" s="377"/>
      <c r="AE1148" s="776"/>
      <c r="AF1148" s="777"/>
      <c r="AG1148" s="777"/>
      <c r="AH1148" s="777"/>
      <c r="AI1148" s="777"/>
      <c r="AJ1148" s="778"/>
      <c r="AK1148" s="899"/>
      <c r="AL1148" s="900"/>
      <c r="AM1148" s="901"/>
      <c r="AN1148" s="141"/>
      <c r="AO1148" s="170"/>
    </row>
    <row r="1149" spans="2:41" ht="12" customHeight="1" thickBot="1" x14ac:dyDescent="0.3">
      <c r="B1149" s="135"/>
      <c r="C1149" s="135"/>
      <c r="D1149" s="135"/>
      <c r="E1149" s="135"/>
      <c r="F1149" s="135"/>
      <c r="G1149" s="135"/>
      <c r="H1149" s="135"/>
      <c r="I1149" s="135"/>
      <c r="J1149" s="174"/>
      <c r="K1149" s="174"/>
      <c r="L1149" s="174"/>
      <c r="M1149" s="174"/>
      <c r="N1149" s="135"/>
      <c r="O1149" s="135"/>
      <c r="P1149" s="135"/>
      <c r="Q1149" s="135"/>
      <c r="R1149" s="135"/>
      <c r="S1149" s="135"/>
      <c r="T1149" s="135"/>
      <c r="U1149" s="135"/>
      <c r="V1149" s="135"/>
      <c r="W1149" s="135"/>
      <c r="X1149" s="135"/>
      <c r="Y1149" s="135"/>
      <c r="Z1149" s="135"/>
      <c r="AA1149" s="135"/>
      <c r="AB1149" s="135"/>
      <c r="AC1149" s="135"/>
      <c r="AD1149" s="135"/>
      <c r="AE1149" s="135"/>
      <c r="AF1149" s="135"/>
      <c r="AG1149" s="135"/>
      <c r="AH1149" s="135"/>
      <c r="AI1149" s="135"/>
      <c r="AJ1149" s="135"/>
      <c r="AK1149" s="135"/>
      <c r="AL1149" s="135"/>
      <c r="AM1149" s="135"/>
      <c r="AN1149" s="141"/>
      <c r="AO1149" s="171"/>
    </row>
    <row r="1150" spans="2:41" ht="12" customHeight="1" thickBot="1" x14ac:dyDescent="0.3">
      <c r="B1150" s="873" t="s">
        <v>27</v>
      </c>
      <c r="C1150" s="874"/>
      <c r="D1150" s="874"/>
      <c r="E1150" s="875"/>
      <c r="F1150" s="848" t="s">
        <v>26</v>
      </c>
      <c r="G1150" s="850"/>
      <c r="H1150" s="848" t="s">
        <v>44</v>
      </c>
      <c r="I1150" s="849"/>
      <c r="J1150" s="849"/>
      <c r="K1150" s="849"/>
      <c r="L1150" s="849"/>
      <c r="M1150" s="849"/>
      <c r="N1150" s="849"/>
      <c r="O1150" s="849"/>
      <c r="P1150" s="849"/>
      <c r="Q1150" s="849"/>
      <c r="R1150" s="849"/>
      <c r="S1150" s="850"/>
      <c r="T1150" s="848" t="s">
        <v>25</v>
      </c>
      <c r="U1150" s="849"/>
      <c r="V1150" s="849"/>
      <c r="W1150" s="849"/>
      <c r="X1150" s="849"/>
      <c r="Y1150" s="849"/>
      <c r="Z1150" s="849"/>
      <c r="AA1150" s="849"/>
      <c r="AB1150" s="849"/>
      <c r="AC1150" s="849"/>
      <c r="AD1150" s="849"/>
      <c r="AE1150" s="850"/>
      <c r="AF1150" s="879" t="s">
        <v>24</v>
      </c>
      <c r="AG1150" s="880"/>
      <c r="AH1150" s="881"/>
      <c r="AI1150" s="879" t="s">
        <v>24</v>
      </c>
      <c r="AJ1150" s="881"/>
      <c r="AK1150" s="848" t="s">
        <v>23</v>
      </c>
      <c r="AL1150" s="849"/>
      <c r="AM1150" s="850"/>
      <c r="AN1150" s="141"/>
      <c r="AO1150" s="171"/>
    </row>
    <row r="1151" spans="2:41" ht="12" customHeight="1" thickBot="1" x14ac:dyDescent="0.3">
      <c r="B1151" s="1" t="s">
        <v>13</v>
      </c>
      <c r="C1151" s="2" t="s">
        <v>22</v>
      </c>
      <c r="D1151" s="3" t="s">
        <v>22</v>
      </c>
      <c r="E1151" s="2" t="s">
        <v>21</v>
      </c>
      <c r="F1151" s="907" t="s">
        <v>20</v>
      </c>
      <c r="G1151" s="908"/>
      <c r="H1151" s="876"/>
      <c r="I1151" s="877"/>
      <c r="J1151" s="877"/>
      <c r="K1151" s="877"/>
      <c r="L1151" s="877"/>
      <c r="M1151" s="877"/>
      <c r="N1151" s="877"/>
      <c r="O1151" s="877"/>
      <c r="P1151" s="877"/>
      <c r="Q1151" s="877"/>
      <c r="R1151" s="877"/>
      <c r="S1151" s="878"/>
      <c r="T1151" s="876"/>
      <c r="U1151" s="877"/>
      <c r="V1151" s="877"/>
      <c r="W1151" s="877"/>
      <c r="X1151" s="877"/>
      <c r="Y1151" s="877"/>
      <c r="Z1151" s="877"/>
      <c r="AA1151" s="877"/>
      <c r="AB1151" s="877"/>
      <c r="AC1151" s="877"/>
      <c r="AD1151" s="877"/>
      <c r="AE1151" s="878"/>
      <c r="AF1151" s="876" t="s">
        <v>19</v>
      </c>
      <c r="AG1151" s="877"/>
      <c r="AH1151" s="878"/>
      <c r="AI1151" s="876" t="s">
        <v>18</v>
      </c>
      <c r="AJ1151" s="878"/>
      <c r="AK1151" s="876" t="s">
        <v>17</v>
      </c>
      <c r="AL1151" s="877"/>
      <c r="AM1151" s="878"/>
      <c r="AN1151" s="141"/>
      <c r="AO1151" s="171"/>
    </row>
    <row r="1152" spans="2:41" ht="12" customHeight="1" thickBot="1" x14ac:dyDescent="0.3">
      <c r="B1152" s="4">
        <v>2021</v>
      </c>
      <c r="C1152" s="5" t="s">
        <v>16</v>
      </c>
      <c r="D1152" s="5" t="s">
        <v>15</v>
      </c>
      <c r="E1152" s="30" t="s">
        <v>14</v>
      </c>
      <c r="F1152" s="6" t="s">
        <v>14</v>
      </c>
      <c r="G1152" s="7" t="s">
        <v>13</v>
      </c>
      <c r="H1152" s="868" t="s">
        <v>34</v>
      </c>
      <c r="I1152" s="869"/>
      <c r="J1152" s="870" t="s">
        <v>43</v>
      </c>
      <c r="K1152" s="871"/>
      <c r="L1152" s="870" t="s">
        <v>42</v>
      </c>
      <c r="M1152" s="871"/>
      <c r="N1152" s="872" t="s">
        <v>33</v>
      </c>
      <c r="O1152" s="869"/>
      <c r="P1152" s="872" t="s">
        <v>12</v>
      </c>
      <c r="Q1152" s="869"/>
      <c r="R1152" s="872" t="s">
        <v>11</v>
      </c>
      <c r="S1152" s="905"/>
      <c r="T1152" s="868" t="s">
        <v>35</v>
      </c>
      <c r="U1152" s="906"/>
      <c r="V1152" s="906"/>
      <c r="W1152" s="905"/>
      <c r="X1152" s="868" t="s">
        <v>10</v>
      </c>
      <c r="Y1152" s="906"/>
      <c r="Z1152" s="906"/>
      <c r="AA1152" s="905"/>
      <c r="AB1152" s="38" t="s">
        <v>38</v>
      </c>
      <c r="AC1152" s="37" t="s">
        <v>36</v>
      </c>
      <c r="AD1152" s="373" t="s">
        <v>41</v>
      </c>
      <c r="AE1152" s="136" t="s">
        <v>9</v>
      </c>
      <c r="AF1152" s="8" t="s">
        <v>37</v>
      </c>
      <c r="AG1152" s="9" t="s">
        <v>8</v>
      </c>
      <c r="AH1152" s="10" t="s">
        <v>7</v>
      </c>
      <c r="AI1152" s="6" t="s">
        <v>8</v>
      </c>
      <c r="AJ1152" s="7" t="s">
        <v>7</v>
      </c>
      <c r="AK1152" s="6" t="s">
        <v>8</v>
      </c>
      <c r="AL1152" s="11" t="s">
        <v>7</v>
      </c>
      <c r="AM1152" s="7" t="s">
        <v>6</v>
      </c>
      <c r="AN1152" s="141"/>
      <c r="AO1152" s="171"/>
    </row>
    <row r="1153" spans="2:41" ht="12" customHeight="1" thickBot="1" x14ac:dyDescent="0.3">
      <c r="B1153" s="25"/>
      <c r="C1153" s="137"/>
      <c r="D1153" s="137"/>
      <c r="E1153" s="43"/>
      <c r="F1153" s="43"/>
      <c r="G1153" s="25"/>
      <c r="H1153" s="960"/>
      <c r="I1153" s="961"/>
      <c r="J1153" s="962"/>
      <c r="K1153" s="963"/>
      <c r="L1153" s="962"/>
      <c r="M1153" s="963"/>
      <c r="N1153" s="960"/>
      <c r="O1153" s="961"/>
      <c r="P1153" s="964"/>
      <c r="Q1153" s="965"/>
      <c r="R1153" s="964"/>
      <c r="S1153" s="966"/>
      <c r="T1153" s="957"/>
      <c r="U1153" s="958"/>
      <c r="V1153" s="958"/>
      <c r="W1153" s="959"/>
      <c r="X1153" s="986"/>
      <c r="Y1153" s="958"/>
      <c r="Z1153" s="958"/>
      <c r="AA1153" s="987"/>
      <c r="AB1153" s="34"/>
      <c r="AC1153" s="138"/>
      <c r="AD1153" s="166"/>
      <c r="AE1153" s="41"/>
      <c r="AF1153" s="26"/>
      <c r="AG1153" s="160"/>
      <c r="AH1153" s="161">
        <f>+AG1153/1000</f>
        <v>0</v>
      </c>
      <c r="AI1153" s="162"/>
      <c r="AJ1153" s="163">
        <f>+AI1153/1000</f>
        <v>0</v>
      </c>
      <c r="AK1153" s="164">
        <f>+AI1153-AG1153</f>
        <v>0</v>
      </c>
      <c r="AL1153" s="163">
        <f>+AK1153/1000</f>
        <v>0</v>
      </c>
      <c r="AM1153" s="165" t="e">
        <f>+AK1153/AG1153</f>
        <v>#DIV/0!</v>
      </c>
      <c r="AN1153" s="141"/>
      <c r="AO1153" s="172"/>
    </row>
    <row r="1154" spans="2:41" ht="12" customHeight="1" x14ac:dyDescent="0.25">
      <c r="B1154" s="25"/>
      <c r="C1154" s="137"/>
      <c r="D1154" s="137"/>
      <c r="E1154" s="43"/>
      <c r="F1154" s="43"/>
      <c r="G1154" s="25"/>
      <c r="H1154" s="967"/>
      <c r="I1154" s="968"/>
      <c r="J1154" s="969"/>
      <c r="K1154" s="970"/>
      <c r="L1154" s="969"/>
      <c r="M1154" s="970"/>
      <c r="N1154" s="967"/>
      <c r="O1154" s="968"/>
      <c r="P1154" s="971"/>
      <c r="Q1154" s="972"/>
      <c r="R1154" s="973"/>
      <c r="S1154" s="974"/>
      <c r="T1154" s="979"/>
      <c r="U1154" s="980"/>
      <c r="V1154" s="980"/>
      <c r="W1154" s="981"/>
      <c r="X1154" s="979"/>
      <c r="Y1154" s="980"/>
      <c r="Z1154" s="980"/>
      <c r="AA1154" s="988"/>
      <c r="AB1154" s="34"/>
      <c r="AC1154" s="138"/>
      <c r="AD1154" s="158"/>
      <c r="AE1154" s="35"/>
      <c r="AF1154" s="34"/>
      <c r="AG1154" s="139"/>
      <c r="AH1154" s="159">
        <f>+AG1154/1000</f>
        <v>0</v>
      </c>
      <c r="AI1154" s="152"/>
      <c r="AJ1154" s="272">
        <f>+AI1154/1000</f>
        <v>0</v>
      </c>
      <c r="AK1154" s="273">
        <f>+AI1154-AG1154</f>
        <v>0</v>
      </c>
      <c r="AL1154" s="274">
        <f>+AK1154/1000</f>
        <v>0</v>
      </c>
      <c r="AM1154" s="275" t="e">
        <f>+AK1154/AG1154</f>
        <v>#DIV/0!</v>
      </c>
      <c r="AN1154" s="20"/>
    </row>
    <row r="1155" spans="2:41" ht="12" customHeight="1" x14ac:dyDescent="0.25">
      <c r="B1155" s="25"/>
      <c r="C1155" s="137"/>
      <c r="D1155" s="137"/>
      <c r="E1155" s="43"/>
      <c r="F1155" s="43"/>
      <c r="G1155" s="25"/>
      <c r="H1155" s="967"/>
      <c r="I1155" s="968"/>
      <c r="J1155" s="969"/>
      <c r="K1155" s="970"/>
      <c r="L1155" s="969"/>
      <c r="M1155" s="970"/>
      <c r="N1155" s="967"/>
      <c r="O1155" s="968"/>
      <c r="P1155" s="971"/>
      <c r="Q1155" s="972"/>
      <c r="R1155" s="973"/>
      <c r="S1155" s="985"/>
      <c r="T1155" s="982"/>
      <c r="U1155" s="983"/>
      <c r="V1155" s="983"/>
      <c r="W1155" s="984"/>
      <c r="X1155" s="982"/>
      <c r="Y1155" s="983"/>
      <c r="Z1155" s="983"/>
      <c r="AA1155" s="984"/>
      <c r="AB1155" s="34"/>
      <c r="AC1155" s="138"/>
      <c r="AD1155" s="372"/>
      <c r="AE1155" s="46"/>
      <c r="AF1155" s="34"/>
      <c r="AG1155" s="139"/>
      <c r="AH1155" s="140">
        <f>+AG1155/1000</f>
        <v>0</v>
      </c>
      <c r="AI1155" s="152"/>
      <c r="AJ1155" s="142">
        <f>+AI1155/1000</f>
        <v>0</v>
      </c>
      <c r="AK1155" s="143">
        <f>+AI1155-AG1155</f>
        <v>0</v>
      </c>
      <c r="AL1155" s="144">
        <f>+AK1155/1000</f>
        <v>0</v>
      </c>
      <c r="AM1155" s="145" t="e">
        <f>+AK1155/AG1155</f>
        <v>#DIV/0!</v>
      </c>
      <c r="AN1155" s="21"/>
    </row>
    <row r="1156" spans="2:41" ht="12" customHeight="1" x14ac:dyDescent="0.25">
      <c r="B1156" s="25"/>
      <c r="C1156" s="137"/>
      <c r="D1156" s="137"/>
      <c r="E1156" s="43"/>
      <c r="F1156" s="43"/>
      <c r="G1156" s="25"/>
      <c r="H1156" s="967"/>
      <c r="I1156" s="968"/>
      <c r="J1156" s="969"/>
      <c r="K1156" s="970"/>
      <c r="L1156" s="969"/>
      <c r="M1156" s="970"/>
      <c r="N1156" s="967"/>
      <c r="O1156" s="968"/>
      <c r="P1156" s="971"/>
      <c r="Q1156" s="972"/>
      <c r="R1156" s="973"/>
      <c r="S1156" s="974"/>
      <c r="T1156" s="975"/>
      <c r="U1156" s="976"/>
      <c r="V1156" s="976"/>
      <c r="W1156" s="977"/>
      <c r="X1156" s="975"/>
      <c r="Y1156" s="976"/>
      <c r="Z1156" s="976"/>
      <c r="AA1156" s="978"/>
      <c r="AB1156" s="34"/>
      <c r="AC1156" s="138"/>
      <c r="AD1156" s="372"/>
      <c r="AE1156" s="46"/>
      <c r="AF1156" s="34"/>
      <c r="AG1156" s="139"/>
      <c r="AH1156" s="140">
        <f>+AG1156/1000</f>
        <v>0</v>
      </c>
      <c r="AI1156" s="152"/>
      <c r="AJ1156" s="142">
        <f>+AI1156/1000</f>
        <v>0</v>
      </c>
      <c r="AK1156" s="143">
        <f>+AI1156-AG1156</f>
        <v>0</v>
      </c>
      <c r="AL1156" s="144">
        <f>+AK1156/1000</f>
        <v>0</v>
      </c>
      <c r="AM1156" s="145" t="e">
        <f>+AK1156/AG1156</f>
        <v>#DIV/0!</v>
      </c>
      <c r="AN1156" s="21"/>
    </row>
    <row r="1157" spans="2:41" ht="12" customHeight="1" x14ac:dyDescent="0.25">
      <c r="B1157" s="25"/>
      <c r="C1157" s="137"/>
      <c r="D1157" s="137"/>
      <c r="E1157" s="43"/>
      <c r="F1157" s="43"/>
      <c r="G1157" s="25"/>
      <c r="H1157" s="967"/>
      <c r="I1157" s="968"/>
      <c r="J1157" s="969"/>
      <c r="K1157" s="970"/>
      <c r="L1157" s="969"/>
      <c r="M1157" s="970"/>
      <c r="N1157" s="967"/>
      <c r="O1157" s="968"/>
      <c r="P1157" s="989"/>
      <c r="Q1157" s="990"/>
      <c r="R1157" s="973"/>
      <c r="S1157" s="974"/>
      <c r="T1157" s="991"/>
      <c r="U1157" s="992"/>
      <c r="V1157" s="992"/>
      <c r="W1157" s="974"/>
      <c r="X1157" s="991"/>
      <c r="Y1157" s="992"/>
      <c r="Z1157" s="992"/>
      <c r="AA1157" s="985"/>
      <c r="AB1157" s="34"/>
      <c r="AC1157" s="138"/>
      <c r="AD1157" s="372"/>
      <c r="AE1157" s="46"/>
      <c r="AF1157" s="34"/>
      <c r="AG1157" s="139"/>
      <c r="AH1157" s="140">
        <f>+AG1157/1000</f>
        <v>0</v>
      </c>
      <c r="AI1157" s="152"/>
      <c r="AJ1157" s="142">
        <f>+AI1157/1000</f>
        <v>0</v>
      </c>
      <c r="AK1157" s="143">
        <f>+AI1157-AG1157</f>
        <v>0</v>
      </c>
      <c r="AL1157" s="144">
        <f>+AK1157/1000</f>
        <v>0</v>
      </c>
      <c r="AM1157" s="145" t="e">
        <f>+AK1157/AG1157</f>
        <v>#DIV/0!</v>
      </c>
    </row>
    <row r="1158" spans="2:41" ht="12" customHeight="1" thickBot="1" x14ac:dyDescent="0.3">
      <c r="B1158" s="24"/>
      <c r="C1158" s="146"/>
      <c r="D1158" s="146"/>
      <c r="E1158" s="27"/>
      <c r="F1158" s="36"/>
      <c r="G1158" s="31"/>
      <c r="H1158" s="909"/>
      <c r="I1158" s="910"/>
      <c r="J1158" s="911"/>
      <c r="K1158" s="912"/>
      <c r="L1158" s="911"/>
      <c r="M1158" s="912"/>
      <c r="N1158" s="913"/>
      <c r="O1158" s="910"/>
      <c r="P1158" s="913"/>
      <c r="Q1158" s="910"/>
      <c r="R1158" s="914"/>
      <c r="S1158" s="915"/>
      <c r="T1158" s="916"/>
      <c r="U1158" s="917"/>
      <c r="V1158" s="917"/>
      <c r="W1158" s="915"/>
      <c r="X1158" s="29"/>
      <c r="Y1158" s="147"/>
      <c r="Z1158" s="147"/>
      <c r="AA1158" s="28"/>
      <c r="AB1158" s="36"/>
      <c r="AC1158" s="148"/>
      <c r="AD1158" s="147"/>
      <c r="AE1158" s="28"/>
      <c r="AF1158" s="29"/>
      <c r="AG1158" s="149"/>
      <c r="AH1158" s="153"/>
      <c r="AI1158" s="150"/>
      <c r="AJ1158" s="154"/>
      <c r="AK1158" s="155"/>
      <c r="AL1158" s="156"/>
      <c r="AM1158" s="157"/>
    </row>
    <row r="1159" spans="2:41" ht="12" customHeight="1" x14ac:dyDescent="0.25">
      <c r="B1159" s="151"/>
      <c r="C1159" s="151"/>
      <c r="D1159" s="151"/>
      <c r="E1159" s="151"/>
      <c r="F1159" s="151"/>
      <c r="G1159" s="151"/>
      <c r="H1159" s="151"/>
      <c r="I1159" s="151"/>
      <c r="J1159" s="174"/>
      <c r="K1159" s="174"/>
      <c r="L1159" s="174"/>
      <c r="M1159" s="174"/>
      <c r="N1159" s="151"/>
      <c r="O1159" s="151"/>
      <c r="P1159" s="135"/>
      <c r="Q1159" s="135"/>
      <c r="R1159" s="918" t="s">
        <v>5</v>
      </c>
      <c r="S1159" s="919"/>
      <c r="T1159" s="919"/>
      <c r="U1159" s="919"/>
      <c r="V1159" s="919"/>
      <c r="W1159" s="919"/>
      <c r="X1159" s="919"/>
      <c r="Y1159" s="919"/>
      <c r="Z1159" s="919"/>
      <c r="AA1159" s="919"/>
      <c r="AB1159" s="919"/>
      <c r="AC1159" s="919"/>
      <c r="AD1159" s="919"/>
      <c r="AE1159" s="919"/>
      <c r="AF1159" s="374"/>
      <c r="AG1159" s="932" t="s">
        <v>4</v>
      </c>
      <c r="AH1159" s="933"/>
      <c r="AI1159" s="932" t="s">
        <v>3</v>
      </c>
      <c r="AJ1159" s="933"/>
      <c r="AK1159" s="932" t="s">
        <v>2</v>
      </c>
      <c r="AL1159" s="934"/>
      <c r="AM1159" s="935"/>
    </row>
    <row r="1160" spans="2:41" x14ac:dyDescent="0.25">
      <c r="B1160" s="151"/>
      <c r="C1160" s="151"/>
      <c r="D1160" s="151"/>
      <c r="E1160" s="151"/>
      <c r="F1160" s="151"/>
      <c r="G1160" s="151"/>
      <c r="H1160" s="151"/>
      <c r="I1160" s="151"/>
      <c r="J1160" s="174"/>
      <c r="K1160" s="174"/>
      <c r="L1160" s="174"/>
      <c r="M1160" s="174"/>
      <c r="N1160" s="151"/>
      <c r="O1160" s="151"/>
      <c r="P1160" s="135"/>
      <c r="Q1160" s="135"/>
      <c r="R1160" s="930"/>
      <c r="S1160" s="931"/>
      <c r="T1160" s="931"/>
      <c r="U1160" s="931"/>
      <c r="V1160" s="931"/>
      <c r="W1160" s="931"/>
      <c r="X1160" s="931"/>
      <c r="Y1160" s="931"/>
      <c r="Z1160" s="931"/>
      <c r="AA1160" s="931"/>
      <c r="AB1160" s="931"/>
      <c r="AC1160" s="931"/>
      <c r="AD1160" s="931"/>
      <c r="AE1160" s="931"/>
      <c r="AF1160" s="374"/>
      <c r="AG1160" s="936" t="s">
        <v>1</v>
      </c>
      <c r="AH1160" s="938">
        <f>+SUM(AH1153:AH1158)</f>
        <v>0</v>
      </c>
      <c r="AI1160" s="936" t="s">
        <v>1</v>
      </c>
      <c r="AJ1160" s="938">
        <f>+SUM(AJ1153:AJ1158)</f>
        <v>0</v>
      </c>
      <c r="AK1160" s="936" t="s">
        <v>1</v>
      </c>
      <c r="AL1160" s="940">
        <f>+AJ1160-AH1160</f>
        <v>0</v>
      </c>
      <c r="AM1160" s="851" t="e">
        <f>+AL1160/AH1160</f>
        <v>#DIV/0!</v>
      </c>
    </row>
    <row r="1161" spans="2:41" ht="17.25" thickBot="1" x14ac:dyDescent="0.3">
      <c r="B1161" s="151"/>
      <c r="C1161" s="151"/>
      <c r="D1161" s="151"/>
      <c r="E1161" s="151"/>
      <c r="F1161" s="151"/>
      <c r="G1161" s="151"/>
      <c r="H1161" s="151"/>
      <c r="I1161" s="151"/>
      <c r="J1161" s="174"/>
      <c r="K1161" s="174"/>
      <c r="L1161" s="174"/>
      <c r="M1161" s="174"/>
      <c r="N1161" s="151"/>
      <c r="O1161" s="151"/>
      <c r="P1161" s="135"/>
      <c r="Q1161" s="135"/>
      <c r="R1161" s="921"/>
      <c r="S1161" s="922"/>
      <c r="T1161" s="922"/>
      <c r="U1161" s="922"/>
      <c r="V1161" s="922"/>
      <c r="W1161" s="922"/>
      <c r="X1161" s="922"/>
      <c r="Y1161" s="922"/>
      <c r="Z1161" s="922"/>
      <c r="AA1161" s="922"/>
      <c r="AB1161" s="922"/>
      <c r="AC1161" s="922"/>
      <c r="AD1161" s="922"/>
      <c r="AE1161" s="922"/>
      <c r="AF1161" s="375"/>
      <c r="AG1161" s="937"/>
      <c r="AH1161" s="939"/>
      <c r="AI1161" s="937"/>
      <c r="AJ1161" s="939"/>
      <c r="AK1161" s="937"/>
      <c r="AL1161" s="941"/>
      <c r="AM1161" s="852"/>
    </row>
    <row r="1162" spans="2:41" ht="17.25" thickBot="1" x14ac:dyDescent="0.3"/>
    <row r="1163" spans="2:41" x14ac:dyDescent="0.25">
      <c r="R1163" s="918" t="s">
        <v>0</v>
      </c>
      <c r="S1163" s="919"/>
      <c r="T1163" s="919"/>
      <c r="U1163" s="919"/>
      <c r="V1163" s="919"/>
      <c r="W1163" s="919"/>
      <c r="X1163" s="919"/>
      <c r="Y1163" s="919"/>
      <c r="Z1163" s="919"/>
      <c r="AA1163" s="919"/>
      <c r="AB1163" s="919"/>
      <c r="AC1163" s="919"/>
      <c r="AD1163" s="919"/>
      <c r="AE1163" s="920"/>
      <c r="AF1163" s="18"/>
      <c r="AG1163" s="924">
        <f>+AH1160+AG1143</f>
        <v>678.11800000000005</v>
      </c>
      <c r="AH1163" s="925"/>
      <c r="AI1163" s="924">
        <f>+AJ1160+AI1143</f>
        <v>676.8299999999997</v>
      </c>
      <c r="AJ1163" s="925"/>
      <c r="AK1163" s="928">
        <f>+AI1163-AG1163</f>
        <v>-1.288000000000352</v>
      </c>
      <c r="AL1163" s="925"/>
      <c r="AM1163" s="945">
        <f>+AK1163/AG1163</f>
        <v>-1.8993744451560818E-3</v>
      </c>
    </row>
    <row r="1164" spans="2:41" ht="17.25" thickBot="1" x14ac:dyDescent="0.3">
      <c r="R1164" s="921"/>
      <c r="S1164" s="922"/>
      <c r="T1164" s="922"/>
      <c r="U1164" s="922"/>
      <c r="V1164" s="922"/>
      <c r="W1164" s="922"/>
      <c r="X1164" s="922"/>
      <c r="Y1164" s="922"/>
      <c r="Z1164" s="922"/>
      <c r="AA1164" s="922"/>
      <c r="AB1164" s="922"/>
      <c r="AC1164" s="922"/>
      <c r="AD1164" s="922"/>
      <c r="AE1164" s="923"/>
      <c r="AF1164" s="19"/>
      <c r="AG1164" s="926"/>
      <c r="AH1164" s="927"/>
      <c r="AI1164" s="926"/>
      <c r="AJ1164" s="927"/>
      <c r="AK1164" s="929"/>
      <c r="AL1164" s="927"/>
      <c r="AM1164" s="946"/>
    </row>
  </sheetData>
  <mergeCells count="4974">
    <mergeCell ref="AM636:AM637"/>
    <mergeCell ref="AI805:AI806"/>
    <mergeCell ref="AJ805:AJ806"/>
    <mergeCell ref="AK805:AK806"/>
    <mergeCell ref="AL805:AL806"/>
    <mergeCell ref="AM805:AM806"/>
    <mergeCell ref="AO803:AO804"/>
    <mergeCell ref="AP803:AP804"/>
    <mergeCell ref="AO752:AO753"/>
    <mergeCell ref="AP752:AP753"/>
    <mergeCell ref="AI754:AI755"/>
    <mergeCell ref="AJ754:AJ755"/>
    <mergeCell ref="AK754:AK755"/>
    <mergeCell ref="AL754:AL755"/>
    <mergeCell ref="AM754:AM755"/>
    <mergeCell ref="AI771:AI772"/>
    <mergeCell ref="AJ771:AJ772"/>
    <mergeCell ref="AK771:AK772"/>
    <mergeCell ref="AL771:AL772"/>
    <mergeCell ref="AM771:AM772"/>
    <mergeCell ref="AI704:AI705"/>
    <mergeCell ref="AJ704:AJ705"/>
    <mergeCell ref="AK704:AK705"/>
    <mergeCell ref="AL704:AL705"/>
    <mergeCell ref="AM704:AM705"/>
    <mergeCell ref="AK788:AK789"/>
    <mergeCell ref="AL788:AL789"/>
    <mergeCell ref="AM788:AM789"/>
    <mergeCell ref="AO786:AO787"/>
    <mergeCell ref="AP786:AP787"/>
    <mergeCell ref="AI822:AI823"/>
    <mergeCell ref="AJ822:AJ823"/>
    <mergeCell ref="AK822:AK823"/>
    <mergeCell ref="AL822:AL823"/>
    <mergeCell ref="AM822:AM823"/>
    <mergeCell ref="AO820:AO821"/>
    <mergeCell ref="AP820:AP821"/>
    <mergeCell ref="AI721:AI722"/>
    <mergeCell ref="AO719:AO720"/>
    <mergeCell ref="AP719:AP720"/>
    <mergeCell ref="R1103:AE1104"/>
    <mergeCell ref="AG1103:AH1104"/>
    <mergeCell ref="AI1103:AJ1104"/>
    <mergeCell ref="AK1103:AL1104"/>
    <mergeCell ref="AM1103:AM1104"/>
    <mergeCell ref="R1099:AE1101"/>
    <mergeCell ref="AK1090:AM1090"/>
    <mergeCell ref="AM1080:AM1081"/>
    <mergeCell ref="R1083:AE1084"/>
    <mergeCell ref="AG1083:AH1084"/>
    <mergeCell ref="AI1083:AJ1084"/>
    <mergeCell ref="AK1083:AL1084"/>
    <mergeCell ref="AM1083:AM1084"/>
    <mergeCell ref="R1079:AE1081"/>
    <mergeCell ref="AG1079:AH1079"/>
    <mergeCell ref="AI1079:AJ1079"/>
    <mergeCell ref="AK1079:AM1079"/>
    <mergeCell ref="AG1080:AG1081"/>
    <mergeCell ref="AO769:AO770"/>
    <mergeCell ref="AP769:AP770"/>
    <mergeCell ref="AK802:AM802"/>
    <mergeCell ref="AK785:AM785"/>
    <mergeCell ref="AM775:AM776"/>
    <mergeCell ref="AI788:AI789"/>
    <mergeCell ref="AJ788:AJ789"/>
    <mergeCell ref="AL1120:AL1121"/>
    <mergeCell ref="T1117:W1117"/>
    <mergeCell ref="AG1099:AH1099"/>
    <mergeCell ref="AI1099:AJ1099"/>
    <mergeCell ref="AK1099:AM1099"/>
    <mergeCell ref="AG1100:AG1101"/>
    <mergeCell ref="AH1100:AH1101"/>
    <mergeCell ref="AI1100:AI1101"/>
    <mergeCell ref="AJ1100:AJ1101"/>
    <mergeCell ref="AK1100:AK1101"/>
    <mergeCell ref="AL1100:AL1101"/>
    <mergeCell ref="T1097:W1097"/>
    <mergeCell ref="X1097:AA1097"/>
    <mergeCell ref="X1093:AA1093"/>
    <mergeCell ref="AI653:AI654"/>
    <mergeCell ref="AJ653:AJ654"/>
    <mergeCell ref="AK653:AK654"/>
    <mergeCell ref="AL653:AL654"/>
    <mergeCell ref="AM653:AM654"/>
    <mergeCell ref="AH1080:AH1081"/>
    <mergeCell ref="AI1080:AI1081"/>
    <mergeCell ref="AJ1080:AJ1081"/>
    <mergeCell ref="AK1080:AK1081"/>
    <mergeCell ref="AL1080:AL1081"/>
    <mergeCell ref="T1077:W1077"/>
    <mergeCell ref="X1077:AA1077"/>
    <mergeCell ref="X1073:AA1073"/>
    <mergeCell ref="AK1070:AM1070"/>
    <mergeCell ref="AM1060:AM1061"/>
    <mergeCell ref="R1063:AE1064"/>
    <mergeCell ref="AG1063:AH1064"/>
    <mergeCell ref="AI1063:AJ1064"/>
    <mergeCell ref="AM1140:AM1141"/>
    <mergeCell ref="R1143:AE1144"/>
    <mergeCell ref="AG1143:AH1144"/>
    <mergeCell ref="T1135:W1135"/>
    <mergeCell ref="X1135:AA1135"/>
    <mergeCell ref="AL1140:AL1141"/>
    <mergeCell ref="X1133:AA1133"/>
    <mergeCell ref="AK1130:AM1130"/>
    <mergeCell ref="AM1120:AM1121"/>
    <mergeCell ref="R1123:AE1124"/>
    <mergeCell ref="AG1123:AH1124"/>
    <mergeCell ref="AI1123:AJ1124"/>
    <mergeCell ref="AM1143:AM1144"/>
    <mergeCell ref="R1139:AE1141"/>
    <mergeCell ref="AG1139:AH1139"/>
    <mergeCell ref="AI1139:AJ1139"/>
    <mergeCell ref="AK1139:AM1139"/>
    <mergeCell ref="AG1140:AG1141"/>
    <mergeCell ref="AH1140:AH1141"/>
    <mergeCell ref="AK1123:AL1124"/>
    <mergeCell ref="AM1123:AM1124"/>
    <mergeCell ref="R1119:AE1121"/>
    <mergeCell ref="AG1119:AH1119"/>
    <mergeCell ref="AI1119:AJ1119"/>
    <mergeCell ref="AK1119:AM1119"/>
    <mergeCell ref="AG1120:AG1121"/>
    <mergeCell ref="AH1120:AH1121"/>
    <mergeCell ref="AI1143:AJ1144"/>
    <mergeCell ref="AK1143:AL1144"/>
    <mergeCell ref="AI1120:AI1121"/>
    <mergeCell ref="AJ1120:AJ1121"/>
    <mergeCell ref="AK1120:AK1121"/>
    <mergeCell ref="AM1160:AM1161"/>
    <mergeCell ref="R1163:AE1164"/>
    <mergeCell ref="AG1163:AH1164"/>
    <mergeCell ref="AI1163:AJ1164"/>
    <mergeCell ref="AK1163:AL1164"/>
    <mergeCell ref="AM1163:AM1164"/>
    <mergeCell ref="R1159:AE1161"/>
    <mergeCell ref="AG1159:AH1159"/>
    <mergeCell ref="AI1159:AJ1159"/>
    <mergeCell ref="AK1159:AM1159"/>
    <mergeCell ref="AG1160:AG1161"/>
    <mergeCell ref="AH1160:AH1161"/>
    <mergeCell ref="AI1160:AI1161"/>
    <mergeCell ref="AJ1160:AJ1161"/>
    <mergeCell ref="AK1160:AK1161"/>
    <mergeCell ref="AL1160:AL1161"/>
    <mergeCell ref="T1157:W1157"/>
    <mergeCell ref="X1157:AA1157"/>
    <mergeCell ref="H1158:I1158"/>
    <mergeCell ref="J1158:K1158"/>
    <mergeCell ref="L1158:M1158"/>
    <mergeCell ref="N1158:O1158"/>
    <mergeCell ref="P1158:Q1158"/>
    <mergeCell ref="R1158:S1158"/>
    <mergeCell ref="T1158:W1158"/>
    <mergeCell ref="H1157:I1157"/>
    <mergeCell ref="J1157:K1157"/>
    <mergeCell ref="L1157:M1157"/>
    <mergeCell ref="N1157:O1157"/>
    <mergeCell ref="P1157:Q1157"/>
    <mergeCell ref="R1157:S1157"/>
    <mergeCell ref="T1155:W1155"/>
    <mergeCell ref="X1155:AA1155"/>
    <mergeCell ref="H1156:I1156"/>
    <mergeCell ref="J1156:K1156"/>
    <mergeCell ref="L1156:M1156"/>
    <mergeCell ref="N1156:O1156"/>
    <mergeCell ref="P1156:Q1156"/>
    <mergeCell ref="R1156:S1156"/>
    <mergeCell ref="T1156:W1156"/>
    <mergeCell ref="X1156:AA1156"/>
    <mergeCell ref="H1155:I1155"/>
    <mergeCell ref="J1155:K1155"/>
    <mergeCell ref="L1155:M1155"/>
    <mergeCell ref="N1155:O1155"/>
    <mergeCell ref="P1155:Q1155"/>
    <mergeCell ref="R1155:S1155"/>
    <mergeCell ref="H1154:I1154"/>
    <mergeCell ref="J1154:K1154"/>
    <mergeCell ref="L1154:M1154"/>
    <mergeCell ref="N1154:O1154"/>
    <mergeCell ref="P1154:Q1154"/>
    <mergeCell ref="R1154:S1154"/>
    <mergeCell ref="T1154:W1154"/>
    <mergeCell ref="X1154:AA1154"/>
    <mergeCell ref="R1152:S1152"/>
    <mergeCell ref="T1152:W1152"/>
    <mergeCell ref="X1152:AA1152"/>
    <mergeCell ref="H1153:I1153"/>
    <mergeCell ref="J1153:K1153"/>
    <mergeCell ref="L1153:M1153"/>
    <mergeCell ref="N1153:O1153"/>
    <mergeCell ref="P1153:Q1153"/>
    <mergeCell ref="R1153:S1153"/>
    <mergeCell ref="T1153:W1153"/>
    <mergeCell ref="X1153:AA1153"/>
    <mergeCell ref="F1151:G1151"/>
    <mergeCell ref="AF1151:AH1151"/>
    <mergeCell ref="AI1151:AJ1151"/>
    <mergeCell ref="AK1151:AM1151"/>
    <mergeCell ref="H1152:I1152"/>
    <mergeCell ref="J1152:K1152"/>
    <mergeCell ref="L1152:M1152"/>
    <mergeCell ref="N1152:O1152"/>
    <mergeCell ref="P1152:Q1152"/>
    <mergeCell ref="B1150:E1150"/>
    <mergeCell ref="F1150:G1150"/>
    <mergeCell ref="H1150:S1151"/>
    <mergeCell ref="T1150:AE1151"/>
    <mergeCell ref="AF1150:AH1150"/>
    <mergeCell ref="AI1150:AJ1150"/>
    <mergeCell ref="B1146:G1147"/>
    <mergeCell ref="H1146:AC1146"/>
    <mergeCell ref="AE1146:AJ1146"/>
    <mergeCell ref="AK1146:AM1146"/>
    <mergeCell ref="H1147:AC1148"/>
    <mergeCell ref="AE1147:AJ1148"/>
    <mergeCell ref="AK1147:AM1148"/>
    <mergeCell ref="B1148:G1148"/>
    <mergeCell ref="AK1150:AM1150"/>
    <mergeCell ref="H1136:I1136"/>
    <mergeCell ref="J1136:K1136"/>
    <mergeCell ref="L1136:M1136"/>
    <mergeCell ref="N1136:O1136"/>
    <mergeCell ref="P1136:Q1136"/>
    <mergeCell ref="R1136:S1136"/>
    <mergeCell ref="T1136:W1136"/>
    <mergeCell ref="X1136:AA1136"/>
    <mergeCell ref="H1135:I1135"/>
    <mergeCell ref="J1135:K1135"/>
    <mergeCell ref="L1135:M1135"/>
    <mergeCell ref="N1135:O1135"/>
    <mergeCell ref="P1135:Q1135"/>
    <mergeCell ref="R1135:S1135"/>
    <mergeCell ref="AI1140:AI1141"/>
    <mergeCell ref="AJ1140:AJ1141"/>
    <mergeCell ref="AK1140:AK1141"/>
    <mergeCell ref="T1137:W1137"/>
    <mergeCell ref="X1137:AA1137"/>
    <mergeCell ref="H1138:I1138"/>
    <mergeCell ref="J1138:K1138"/>
    <mergeCell ref="L1138:M1138"/>
    <mergeCell ref="N1138:O1138"/>
    <mergeCell ref="P1138:Q1138"/>
    <mergeCell ref="R1138:S1138"/>
    <mergeCell ref="T1138:W1138"/>
    <mergeCell ref="H1137:I1137"/>
    <mergeCell ref="J1137:K1137"/>
    <mergeCell ref="L1137:M1137"/>
    <mergeCell ref="N1137:O1137"/>
    <mergeCell ref="P1137:Q1137"/>
    <mergeCell ref="R1137:S1137"/>
    <mergeCell ref="H1134:I1134"/>
    <mergeCell ref="J1134:K1134"/>
    <mergeCell ref="L1134:M1134"/>
    <mergeCell ref="N1134:O1134"/>
    <mergeCell ref="P1134:Q1134"/>
    <mergeCell ref="R1134:S1134"/>
    <mergeCell ref="T1134:W1134"/>
    <mergeCell ref="X1134:AA1134"/>
    <mergeCell ref="R1132:S1132"/>
    <mergeCell ref="T1132:W1132"/>
    <mergeCell ref="X1132:AA1132"/>
    <mergeCell ref="H1133:I1133"/>
    <mergeCell ref="J1133:K1133"/>
    <mergeCell ref="L1133:M1133"/>
    <mergeCell ref="N1133:O1133"/>
    <mergeCell ref="P1133:Q1133"/>
    <mergeCell ref="R1133:S1133"/>
    <mergeCell ref="T1133:W1133"/>
    <mergeCell ref="F1131:G1131"/>
    <mergeCell ref="AF1131:AH1131"/>
    <mergeCell ref="AI1131:AJ1131"/>
    <mergeCell ref="AK1131:AM1131"/>
    <mergeCell ref="H1132:I1132"/>
    <mergeCell ref="J1132:K1132"/>
    <mergeCell ref="L1132:M1132"/>
    <mergeCell ref="N1132:O1132"/>
    <mergeCell ref="P1132:Q1132"/>
    <mergeCell ref="B1130:E1130"/>
    <mergeCell ref="F1130:G1130"/>
    <mergeCell ref="H1130:S1131"/>
    <mergeCell ref="T1130:AE1131"/>
    <mergeCell ref="AF1130:AH1130"/>
    <mergeCell ref="AI1130:AJ1130"/>
    <mergeCell ref="B1126:G1127"/>
    <mergeCell ref="H1126:AC1126"/>
    <mergeCell ref="AE1126:AJ1126"/>
    <mergeCell ref="AK1126:AM1126"/>
    <mergeCell ref="H1127:AC1128"/>
    <mergeCell ref="AE1127:AJ1128"/>
    <mergeCell ref="AK1127:AM1128"/>
    <mergeCell ref="B1128:G1128"/>
    <mergeCell ref="H1118:I1118"/>
    <mergeCell ref="J1118:K1118"/>
    <mergeCell ref="L1118:M1118"/>
    <mergeCell ref="N1118:O1118"/>
    <mergeCell ref="P1118:Q1118"/>
    <mergeCell ref="R1118:S1118"/>
    <mergeCell ref="T1118:W1118"/>
    <mergeCell ref="H1117:I1117"/>
    <mergeCell ref="J1117:K1117"/>
    <mergeCell ref="L1117:M1117"/>
    <mergeCell ref="N1117:O1117"/>
    <mergeCell ref="P1117:Q1117"/>
    <mergeCell ref="R1117:S1117"/>
    <mergeCell ref="T1115:W1115"/>
    <mergeCell ref="X1115:AA1115"/>
    <mergeCell ref="H1116:I1116"/>
    <mergeCell ref="J1116:K1116"/>
    <mergeCell ref="L1116:M1116"/>
    <mergeCell ref="N1116:O1116"/>
    <mergeCell ref="P1116:Q1116"/>
    <mergeCell ref="R1116:S1116"/>
    <mergeCell ref="T1116:W1116"/>
    <mergeCell ref="X1116:AA1116"/>
    <mergeCell ref="H1115:I1115"/>
    <mergeCell ref="J1115:K1115"/>
    <mergeCell ref="L1115:M1115"/>
    <mergeCell ref="N1115:O1115"/>
    <mergeCell ref="P1115:Q1115"/>
    <mergeCell ref="R1115:S1115"/>
    <mergeCell ref="X1117:AA1117"/>
    <mergeCell ref="H1114:I1114"/>
    <mergeCell ref="J1114:K1114"/>
    <mergeCell ref="L1114:M1114"/>
    <mergeCell ref="N1114:O1114"/>
    <mergeCell ref="P1114:Q1114"/>
    <mergeCell ref="R1114:S1114"/>
    <mergeCell ref="T1114:W1114"/>
    <mergeCell ref="X1114:AA1114"/>
    <mergeCell ref="R1112:S1112"/>
    <mergeCell ref="T1112:W1112"/>
    <mergeCell ref="X1112:AA1112"/>
    <mergeCell ref="H1113:I1113"/>
    <mergeCell ref="J1113:K1113"/>
    <mergeCell ref="L1113:M1113"/>
    <mergeCell ref="N1113:O1113"/>
    <mergeCell ref="P1113:Q1113"/>
    <mergeCell ref="R1113:S1113"/>
    <mergeCell ref="T1113:W1113"/>
    <mergeCell ref="X1113:AA1113"/>
    <mergeCell ref="F1111:G1111"/>
    <mergeCell ref="AF1111:AH1111"/>
    <mergeCell ref="AI1111:AJ1111"/>
    <mergeCell ref="AK1111:AM1111"/>
    <mergeCell ref="H1112:I1112"/>
    <mergeCell ref="J1112:K1112"/>
    <mergeCell ref="L1112:M1112"/>
    <mergeCell ref="N1112:O1112"/>
    <mergeCell ref="P1112:Q1112"/>
    <mergeCell ref="B1110:E1110"/>
    <mergeCell ref="F1110:G1110"/>
    <mergeCell ref="H1110:S1111"/>
    <mergeCell ref="T1110:AE1111"/>
    <mergeCell ref="AF1110:AH1110"/>
    <mergeCell ref="AI1110:AJ1110"/>
    <mergeCell ref="B1106:G1107"/>
    <mergeCell ref="H1106:AC1106"/>
    <mergeCell ref="AE1106:AJ1106"/>
    <mergeCell ref="AK1106:AM1106"/>
    <mergeCell ref="H1107:AC1108"/>
    <mergeCell ref="AE1107:AJ1108"/>
    <mergeCell ref="AK1107:AM1108"/>
    <mergeCell ref="B1108:G1108"/>
    <mergeCell ref="AK1110:AM1110"/>
    <mergeCell ref="H1098:I1098"/>
    <mergeCell ref="J1098:K1098"/>
    <mergeCell ref="L1098:M1098"/>
    <mergeCell ref="N1098:O1098"/>
    <mergeCell ref="P1098:Q1098"/>
    <mergeCell ref="R1098:S1098"/>
    <mergeCell ref="T1098:W1098"/>
    <mergeCell ref="H1097:I1097"/>
    <mergeCell ref="J1097:K1097"/>
    <mergeCell ref="L1097:M1097"/>
    <mergeCell ref="N1097:O1097"/>
    <mergeCell ref="P1097:Q1097"/>
    <mergeCell ref="R1097:S1097"/>
    <mergeCell ref="AM1100:AM1101"/>
    <mergeCell ref="T1095:W1095"/>
    <mergeCell ref="X1095:AA1095"/>
    <mergeCell ref="H1096:I1096"/>
    <mergeCell ref="J1096:K1096"/>
    <mergeCell ref="L1096:M1096"/>
    <mergeCell ref="N1096:O1096"/>
    <mergeCell ref="P1096:Q1096"/>
    <mergeCell ref="R1096:S1096"/>
    <mergeCell ref="T1096:W1096"/>
    <mergeCell ref="X1096:AA1096"/>
    <mergeCell ref="H1095:I1095"/>
    <mergeCell ref="J1095:K1095"/>
    <mergeCell ref="L1095:M1095"/>
    <mergeCell ref="N1095:O1095"/>
    <mergeCell ref="P1095:Q1095"/>
    <mergeCell ref="R1095:S1095"/>
    <mergeCell ref="H1094:I1094"/>
    <mergeCell ref="J1094:K1094"/>
    <mergeCell ref="L1094:M1094"/>
    <mergeCell ref="N1094:O1094"/>
    <mergeCell ref="P1094:Q1094"/>
    <mergeCell ref="R1094:S1094"/>
    <mergeCell ref="T1094:W1094"/>
    <mergeCell ref="X1094:AA1094"/>
    <mergeCell ref="R1092:S1092"/>
    <mergeCell ref="T1092:W1092"/>
    <mergeCell ref="X1092:AA1092"/>
    <mergeCell ref="H1093:I1093"/>
    <mergeCell ref="J1093:K1093"/>
    <mergeCell ref="L1093:M1093"/>
    <mergeCell ref="N1093:O1093"/>
    <mergeCell ref="P1093:Q1093"/>
    <mergeCell ref="R1093:S1093"/>
    <mergeCell ref="T1093:W1093"/>
    <mergeCell ref="F1091:G1091"/>
    <mergeCell ref="AF1091:AH1091"/>
    <mergeCell ref="AI1091:AJ1091"/>
    <mergeCell ref="AK1091:AM1091"/>
    <mergeCell ref="H1092:I1092"/>
    <mergeCell ref="J1092:K1092"/>
    <mergeCell ref="L1092:M1092"/>
    <mergeCell ref="N1092:O1092"/>
    <mergeCell ref="P1092:Q1092"/>
    <mergeCell ref="B1090:E1090"/>
    <mergeCell ref="F1090:G1090"/>
    <mergeCell ref="H1090:S1091"/>
    <mergeCell ref="T1090:AE1091"/>
    <mergeCell ref="AF1090:AH1090"/>
    <mergeCell ref="AI1090:AJ1090"/>
    <mergeCell ref="B1086:G1087"/>
    <mergeCell ref="H1086:AC1086"/>
    <mergeCell ref="AE1086:AJ1086"/>
    <mergeCell ref="AK1086:AM1086"/>
    <mergeCell ref="H1087:AC1088"/>
    <mergeCell ref="AE1087:AJ1088"/>
    <mergeCell ref="AK1087:AM1088"/>
    <mergeCell ref="B1088:G1088"/>
    <mergeCell ref="H1078:I1078"/>
    <mergeCell ref="J1078:K1078"/>
    <mergeCell ref="L1078:M1078"/>
    <mergeCell ref="N1078:O1078"/>
    <mergeCell ref="P1078:Q1078"/>
    <mergeCell ref="R1078:S1078"/>
    <mergeCell ref="T1078:W1078"/>
    <mergeCell ref="H1077:I1077"/>
    <mergeCell ref="J1077:K1077"/>
    <mergeCell ref="L1077:M1077"/>
    <mergeCell ref="N1077:O1077"/>
    <mergeCell ref="P1077:Q1077"/>
    <mergeCell ref="R1077:S1077"/>
    <mergeCell ref="T1075:W1075"/>
    <mergeCell ref="X1075:AA1075"/>
    <mergeCell ref="H1076:I1076"/>
    <mergeCell ref="J1076:K1076"/>
    <mergeCell ref="L1076:M1076"/>
    <mergeCell ref="N1076:O1076"/>
    <mergeCell ref="P1076:Q1076"/>
    <mergeCell ref="R1076:S1076"/>
    <mergeCell ref="T1076:W1076"/>
    <mergeCell ref="X1076:AA1076"/>
    <mergeCell ref="H1075:I1075"/>
    <mergeCell ref="J1075:K1075"/>
    <mergeCell ref="L1075:M1075"/>
    <mergeCell ref="N1075:O1075"/>
    <mergeCell ref="P1075:Q1075"/>
    <mergeCell ref="R1075:S1075"/>
    <mergeCell ref="H1074:I1074"/>
    <mergeCell ref="J1074:K1074"/>
    <mergeCell ref="L1074:M1074"/>
    <mergeCell ref="N1074:O1074"/>
    <mergeCell ref="P1074:Q1074"/>
    <mergeCell ref="R1074:S1074"/>
    <mergeCell ref="T1074:W1074"/>
    <mergeCell ref="X1074:AA1074"/>
    <mergeCell ref="R1072:S1072"/>
    <mergeCell ref="T1072:W1072"/>
    <mergeCell ref="X1072:AA1072"/>
    <mergeCell ref="H1073:I1073"/>
    <mergeCell ref="J1073:K1073"/>
    <mergeCell ref="L1073:M1073"/>
    <mergeCell ref="N1073:O1073"/>
    <mergeCell ref="P1073:Q1073"/>
    <mergeCell ref="R1073:S1073"/>
    <mergeCell ref="T1073:W1073"/>
    <mergeCell ref="F1071:G1071"/>
    <mergeCell ref="AF1071:AH1071"/>
    <mergeCell ref="AI1071:AJ1071"/>
    <mergeCell ref="AK1071:AM1071"/>
    <mergeCell ref="H1072:I1072"/>
    <mergeCell ref="J1072:K1072"/>
    <mergeCell ref="L1072:M1072"/>
    <mergeCell ref="N1072:O1072"/>
    <mergeCell ref="P1072:Q1072"/>
    <mergeCell ref="B1070:E1070"/>
    <mergeCell ref="F1070:G1070"/>
    <mergeCell ref="H1070:S1071"/>
    <mergeCell ref="T1070:AE1071"/>
    <mergeCell ref="AF1070:AH1070"/>
    <mergeCell ref="AI1070:AJ1070"/>
    <mergeCell ref="B1066:G1067"/>
    <mergeCell ref="H1066:AC1066"/>
    <mergeCell ref="AE1066:AJ1066"/>
    <mergeCell ref="AK1066:AM1066"/>
    <mergeCell ref="H1067:AC1068"/>
    <mergeCell ref="AE1067:AJ1068"/>
    <mergeCell ref="AK1067:AM1068"/>
    <mergeCell ref="B1068:G1068"/>
    <mergeCell ref="AK1063:AL1064"/>
    <mergeCell ref="AM1063:AM1064"/>
    <mergeCell ref="R1059:AE1061"/>
    <mergeCell ref="AG1059:AH1059"/>
    <mergeCell ref="AI1059:AJ1059"/>
    <mergeCell ref="AK1059:AM1059"/>
    <mergeCell ref="AG1060:AG1061"/>
    <mergeCell ref="AH1060:AH1061"/>
    <mergeCell ref="AI1060:AI1061"/>
    <mergeCell ref="AJ1060:AJ1061"/>
    <mergeCell ref="AK1060:AK1061"/>
    <mergeCell ref="AL1060:AL1061"/>
    <mergeCell ref="T1057:W1057"/>
    <mergeCell ref="X1057:AA1057"/>
    <mergeCell ref="H1058:I1058"/>
    <mergeCell ref="J1058:K1058"/>
    <mergeCell ref="L1058:M1058"/>
    <mergeCell ref="N1058:O1058"/>
    <mergeCell ref="P1058:Q1058"/>
    <mergeCell ref="R1058:S1058"/>
    <mergeCell ref="T1058:W1058"/>
    <mergeCell ref="H1057:I1057"/>
    <mergeCell ref="J1057:K1057"/>
    <mergeCell ref="L1057:M1057"/>
    <mergeCell ref="N1057:O1057"/>
    <mergeCell ref="P1057:Q1057"/>
    <mergeCell ref="R1057:S1057"/>
    <mergeCell ref="T1055:W1055"/>
    <mergeCell ref="X1055:AA1055"/>
    <mergeCell ref="H1056:I1056"/>
    <mergeCell ref="J1056:K1056"/>
    <mergeCell ref="L1056:M1056"/>
    <mergeCell ref="N1056:O1056"/>
    <mergeCell ref="P1056:Q1056"/>
    <mergeCell ref="R1056:S1056"/>
    <mergeCell ref="T1056:W1056"/>
    <mergeCell ref="X1056:AA1056"/>
    <mergeCell ref="H1055:I1055"/>
    <mergeCell ref="J1055:K1055"/>
    <mergeCell ref="L1055:M1055"/>
    <mergeCell ref="N1055:O1055"/>
    <mergeCell ref="P1055:Q1055"/>
    <mergeCell ref="R1055:S1055"/>
    <mergeCell ref="X1053:AA1053"/>
    <mergeCell ref="H1054:I1054"/>
    <mergeCell ref="J1054:K1054"/>
    <mergeCell ref="L1054:M1054"/>
    <mergeCell ref="N1054:O1054"/>
    <mergeCell ref="P1054:Q1054"/>
    <mergeCell ref="R1054:S1054"/>
    <mergeCell ref="T1054:W1054"/>
    <mergeCell ref="X1054:AA1054"/>
    <mergeCell ref="R1052:S1052"/>
    <mergeCell ref="T1052:W1052"/>
    <mergeCell ref="X1052:AA1052"/>
    <mergeCell ref="H1053:I1053"/>
    <mergeCell ref="J1053:K1053"/>
    <mergeCell ref="L1053:M1053"/>
    <mergeCell ref="N1053:O1053"/>
    <mergeCell ref="P1053:Q1053"/>
    <mergeCell ref="R1053:S1053"/>
    <mergeCell ref="T1053:W1053"/>
    <mergeCell ref="AK1050:AM1050"/>
    <mergeCell ref="F1051:G1051"/>
    <mergeCell ref="AF1051:AH1051"/>
    <mergeCell ref="AI1051:AJ1051"/>
    <mergeCell ref="AK1051:AM1051"/>
    <mergeCell ref="H1052:I1052"/>
    <mergeCell ref="J1052:K1052"/>
    <mergeCell ref="L1052:M1052"/>
    <mergeCell ref="N1052:O1052"/>
    <mergeCell ref="P1052:Q1052"/>
    <mergeCell ref="B1050:E1050"/>
    <mergeCell ref="F1050:G1050"/>
    <mergeCell ref="H1050:S1051"/>
    <mergeCell ref="T1050:AE1051"/>
    <mergeCell ref="AF1050:AH1050"/>
    <mergeCell ref="AI1050:AJ1050"/>
    <mergeCell ref="B1046:G1047"/>
    <mergeCell ref="H1046:AC1046"/>
    <mergeCell ref="AE1046:AJ1046"/>
    <mergeCell ref="AK1046:AM1046"/>
    <mergeCell ref="H1047:AC1048"/>
    <mergeCell ref="AE1047:AJ1048"/>
    <mergeCell ref="AK1047:AM1048"/>
    <mergeCell ref="B1048:G1048"/>
    <mergeCell ref="AM1040:AM1041"/>
    <mergeCell ref="R1043:AE1044"/>
    <mergeCell ref="AG1043:AH1044"/>
    <mergeCell ref="AI1043:AJ1044"/>
    <mergeCell ref="AK1043:AL1044"/>
    <mergeCell ref="AM1043:AM1044"/>
    <mergeCell ref="R1039:AE1041"/>
    <mergeCell ref="AG1039:AH1039"/>
    <mergeCell ref="AI1039:AJ1039"/>
    <mergeCell ref="AK1039:AM1039"/>
    <mergeCell ref="AG1040:AG1041"/>
    <mergeCell ref="AH1040:AH1041"/>
    <mergeCell ref="AI1040:AI1041"/>
    <mergeCell ref="AJ1040:AJ1041"/>
    <mergeCell ref="AK1040:AK1041"/>
    <mergeCell ref="AL1040:AL1041"/>
    <mergeCell ref="T1037:W1037"/>
    <mergeCell ref="X1037:AA1037"/>
    <mergeCell ref="H1038:I1038"/>
    <mergeCell ref="J1038:K1038"/>
    <mergeCell ref="L1038:M1038"/>
    <mergeCell ref="N1038:O1038"/>
    <mergeCell ref="P1038:Q1038"/>
    <mergeCell ref="R1038:S1038"/>
    <mergeCell ref="T1038:W1038"/>
    <mergeCell ref="H1037:I1037"/>
    <mergeCell ref="J1037:K1037"/>
    <mergeCell ref="L1037:M1037"/>
    <mergeCell ref="N1037:O1037"/>
    <mergeCell ref="P1037:Q1037"/>
    <mergeCell ref="R1037:S1037"/>
    <mergeCell ref="T1035:W1035"/>
    <mergeCell ref="X1035:AA1035"/>
    <mergeCell ref="H1036:I1036"/>
    <mergeCell ref="J1036:K1036"/>
    <mergeCell ref="L1036:M1036"/>
    <mergeCell ref="N1036:O1036"/>
    <mergeCell ref="P1036:Q1036"/>
    <mergeCell ref="R1036:S1036"/>
    <mergeCell ref="T1036:W1036"/>
    <mergeCell ref="X1036:AA1036"/>
    <mergeCell ref="H1035:I1035"/>
    <mergeCell ref="J1035:K1035"/>
    <mergeCell ref="L1035:M1035"/>
    <mergeCell ref="N1035:O1035"/>
    <mergeCell ref="P1035:Q1035"/>
    <mergeCell ref="R1035:S1035"/>
    <mergeCell ref="X1033:AA1033"/>
    <mergeCell ref="H1034:I1034"/>
    <mergeCell ref="J1034:K1034"/>
    <mergeCell ref="L1034:M1034"/>
    <mergeCell ref="N1034:O1034"/>
    <mergeCell ref="P1034:Q1034"/>
    <mergeCell ref="R1034:S1034"/>
    <mergeCell ref="T1034:W1034"/>
    <mergeCell ref="X1034:AA1034"/>
    <mergeCell ref="R1032:S1032"/>
    <mergeCell ref="T1032:W1032"/>
    <mergeCell ref="X1032:AA1032"/>
    <mergeCell ref="H1033:I1033"/>
    <mergeCell ref="J1033:K1033"/>
    <mergeCell ref="L1033:M1033"/>
    <mergeCell ref="N1033:O1033"/>
    <mergeCell ref="P1033:Q1033"/>
    <mergeCell ref="R1033:S1033"/>
    <mergeCell ref="T1033:W1033"/>
    <mergeCell ref="AK1030:AM1030"/>
    <mergeCell ref="F1031:G1031"/>
    <mergeCell ref="AF1031:AH1031"/>
    <mergeCell ref="AI1031:AJ1031"/>
    <mergeCell ref="AK1031:AM1031"/>
    <mergeCell ref="H1032:I1032"/>
    <mergeCell ref="J1032:K1032"/>
    <mergeCell ref="L1032:M1032"/>
    <mergeCell ref="N1032:O1032"/>
    <mergeCell ref="P1032:Q1032"/>
    <mergeCell ref="B1030:E1030"/>
    <mergeCell ref="F1030:G1030"/>
    <mergeCell ref="H1030:S1031"/>
    <mergeCell ref="T1030:AE1031"/>
    <mergeCell ref="AF1030:AH1030"/>
    <mergeCell ref="AI1030:AJ1030"/>
    <mergeCell ref="B1026:G1027"/>
    <mergeCell ref="H1026:AC1026"/>
    <mergeCell ref="AE1026:AJ1026"/>
    <mergeCell ref="AK1026:AM1026"/>
    <mergeCell ref="H1027:AC1028"/>
    <mergeCell ref="AE1027:AJ1028"/>
    <mergeCell ref="AK1027:AM1028"/>
    <mergeCell ref="B1028:G1028"/>
    <mergeCell ref="AM1020:AM1021"/>
    <mergeCell ref="R1023:AE1024"/>
    <mergeCell ref="AG1023:AH1024"/>
    <mergeCell ref="AI1023:AJ1024"/>
    <mergeCell ref="AK1023:AL1024"/>
    <mergeCell ref="AM1023:AM1024"/>
    <mergeCell ref="R1019:AE1021"/>
    <mergeCell ref="AG1019:AH1019"/>
    <mergeCell ref="AI1019:AJ1019"/>
    <mergeCell ref="AK1019:AM1019"/>
    <mergeCell ref="AG1020:AG1021"/>
    <mergeCell ref="AH1020:AH1021"/>
    <mergeCell ref="AI1020:AI1021"/>
    <mergeCell ref="AJ1020:AJ1021"/>
    <mergeCell ref="AK1020:AK1021"/>
    <mergeCell ref="AL1020:AL1021"/>
    <mergeCell ref="T1017:W1017"/>
    <mergeCell ref="X1017:AA1017"/>
    <mergeCell ref="H1018:I1018"/>
    <mergeCell ref="J1018:K1018"/>
    <mergeCell ref="L1018:M1018"/>
    <mergeCell ref="N1018:O1018"/>
    <mergeCell ref="P1018:Q1018"/>
    <mergeCell ref="R1018:S1018"/>
    <mergeCell ref="T1018:W1018"/>
    <mergeCell ref="H1017:I1017"/>
    <mergeCell ref="J1017:K1017"/>
    <mergeCell ref="L1017:M1017"/>
    <mergeCell ref="N1017:O1017"/>
    <mergeCell ref="P1017:Q1017"/>
    <mergeCell ref="R1017:S1017"/>
    <mergeCell ref="T1015:W1015"/>
    <mergeCell ref="X1015:AA1015"/>
    <mergeCell ref="H1016:I1016"/>
    <mergeCell ref="J1016:K1016"/>
    <mergeCell ref="L1016:M1016"/>
    <mergeCell ref="N1016:O1016"/>
    <mergeCell ref="P1016:Q1016"/>
    <mergeCell ref="R1016:S1016"/>
    <mergeCell ref="T1016:W1016"/>
    <mergeCell ref="X1016:AA1016"/>
    <mergeCell ref="H1015:I1015"/>
    <mergeCell ref="J1015:K1015"/>
    <mergeCell ref="L1015:M1015"/>
    <mergeCell ref="N1015:O1015"/>
    <mergeCell ref="P1015:Q1015"/>
    <mergeCell ref="R1015:S1015"/>
    <mergeCell ref="X1013:AA1013"/>
    <mergeCell ref="H1014:I1014"/>
    <mergeCell ref="J1014:K1014"/>
    <mergeCell ref="L1014:M1014"/>
    <mergeCell ref="N1014:O1014"/>
    <mergeCell ref="P1014:Q1014"/>
    <mergeCell ref="R1014:S1014"/>
    <mergeCell ref="T1014:W1014"/>
    <mergeCell ref="X1014:AA1014"/>
    <mergeCell ref="R1012:S1012"/>
    <mergeCell ref="T1012:W1012"/>
    <mergeCell ref="X1012:AA1012"/>
    <mergeCell ref="H1013:I1013"/>
    <mergeCell ref="J1013:K1013"/>
    <mergeCell ref="L1013:M1013"/>
    <mergeCell ref="N1013:O1013"/>
    <mergeCell ref="P1013:Q1013"/>
    <mergeCell ref="R1013:S1013"/>
    <mergeCell ref="T1013:W1013"/>
    <mergeCell ref="AK1010:AM1010"/>
    <mergeCell ref="F1011:G1011"/>
    <mergeCell ref="AF1011:AH1011"/>
    <mergeCell ref="AI1011:AJ1011"/>
    <mergeCell ref="AK1011:AM1011"/>
    <mergeCell ref="H1012:I1012"/>
    <mergeCell ref="J1012:K1012"/>
    <mergeCell ref="L1012:M1012"/>
    <mergeCell ref="N1012:O1012"/>
    <mergeCell ref="P1012:Q1012"/>
    <mergeCell ref="B1010:E1010"/>
    <mergeCell ref="F1010:G1010"/>
    <mergeCell ref="H1010:S1011"/>
    <mergeCell ref="T1010:AE1011"/>
    <mergeCell ref="AF1010:AH1010"/>
    <mergeCell ref="AI1010:AJ1010"/>
    <mergeCell ref="B1006:G1007"/>
    <mergeCell ref="H1006:AC1006"/>
    <mergeCell ref="AE1006:AJ1006"/>
    <mergeCell ref="AK1006:AM1006"/>
    <mergeCell ref="H1007:AC1008"/>
    <mergeCell ref="AE1007:AJ1008"/>
    <mergeCell ref="AK1007:AM1008"/>
    <mergeCell ref="B1008:G1008"/>
    <mergeCell ref="AM1000:AM1001"/>
    <mergeCell ref="R1003:AE1004"/>
    <mergeCell ref="AG1003:AH1004"/>
    <mergeCell ref="AI1003:AJ1004"/>
    <mergeCell ref="AK1003:AL1004"/>
    <mergeCell ref="AM1003:AM1004"/>
    <mergeCell ref="R999:AE1001"/>
    <mergeCell ref="AG999:AH999"/>
    <mergeCell ref="AI999:AJ999"/>
    <mergeCell ref="AK999:AM999"/>
    <mergeCell ref="AG1000:AG1001"/>
    <mergeCell ref="AH1000:AH1001"/>
    <mergeCell ref="AI1000:AI1001"/>
    <mergeCell ref="AJ1000:AJ1001"/>
    <mergeCell ref="AK1000:AK1001"/>
    <mergeCell ref="AL1000:AL1001"/>
    <mergeCell ref="T997:W997"/>
    <mergeCell ref="X997:AA997"/>
    <mergeCell ref="H998:I998"/>
    <mergeCell ref="J998:K998"/>
    <mergeCell ref="L998:M998"/>
    <mergeCell ref="N998:O998"/>
    <mergeCell ref="P998:Q998"/>
    <mergeCell ref="R998:S998"/>
    <mergeCell ref="T998:W998"/>
    <mergeCell ref="H997:I997"/>
    <mergeCell ref="J997:K997"/>
    <mergeCell ref="L997:M997"/>
    <mergeCell ref="N997:O997"/>
    <mergeCell ref="P997:Q997"/>
    <mergeCell ref="R997:S997"/>
    <mergeCell ref="T995:W995"/>
    <mergeCell ref="X995:AA995"/>
    <mergeCell ref="H996:I996"/>
    <mergeCell ref="J996:K996"/>
    <mergeCell ref="L996:M996"/>
    <mergeCell ref="N996:O996"/>
    <mergeCell ref="P996:Q996"/>
    <mergeCell ref="R996:S996"/>
    <mergeCell ref="T996:W996"/>
    <mergeCell ref="X996:AA996"/>
    <mergeCell ref="H995:I995"/>
    <mergeCell ref="J995:K995"/>
    <mergeCell ref="L995:M995"/>
    <mergeCell ref="N995:O995"/>
    <mergeCell ref="P995:Q995"/>
    <mergeCell ref="R995:S995"/>
    <mergeCell ref="X993:AA993"/>
    <mergeCell ref="H994:I994"/>
    <mergeCell ref="J994:K994"/>
    <mergeCell ref="L994:M994"/>
    <mergeCell ref="N994:O994"/>
    <mergeCell ref="P994:Q994"/>
    <mergeCell ref="R994:S994"/>
    <mergeCell ref="T994:W994"/>
    <mergeCell ref="X994:AA994"/>
    <mergeCell ref="R992:S992"/>
    <mergeCell ref="T992:W992"/>
    <mergeCell ref="X992:AA992"/>
    <mergeCell ref="H993:I993"/>
    <mergeCell ref="J993:K993"/>
    <mergeCell ref="L993:M993"/>
    <mergeCell ref="N993:O993"/>
    <mergeCell ref="P993:Q993"/>
    <mergeCell ref="R993:S993"/>
    <mergeCell ref="T993:W993"/>
    <mergeCell ref="AK990:AM990"/>
    <mergeCell ref="F991:G991"/>
    <mergeCell ref="AF991:AH991"/>
    <mergeCell ref="AI991:AJ991"/>
    <mergeCell ref="AK991:AM991"/>
    <mergeCell ref="H992:I992"/>
    <mergeCell ref="J992:K992"/>
    <mergeCell ref="L992:M992"/>
    <mergeCell ref="N992:O992"/>
    <mergeCell ref="P992:Q992"/>
    <mergeCell ref="B990:E990"/>
    <mergeCell ref="F990:G990"/>
    <mergeCell ref="H990:S991"/>
    <mergeCell ref="T990:AE991"/>
    <mergeCell ref="AF990:AH990"/>
    <mergeCell ref="AI990:AJ990"/>
    <mergeCell ref="B986:G987"/>
    <mergeCell ref="H986:AC986"/>
    <mergeCell ref="AE986:AJ986"/>
    <mergeCell ref="AK986:AM986"/>
    <mergeCell ref="H987:AC988"/>
    <mergeCell ref="AE987:AJ988"/>
    <mergeCell ref="AK987:AM988"/>
    <mergeCell ref="B988:G988"/>
    <mergeCell ref="AM980:AM981"/>
    <mergeCell ref="R983:AE984"/>
    <mergeCell ref="AG983:AH984"/>
    <mergeCell ref="AI983:AJ984"/>
    <mergeCell ref="AK983:AL984"/>
    <mergeCell ref="AM983:AM984"/>
    <mergeCell ref="R979:AE981"/>
    <mergeCell ref="AG979:AH979"/>
    <mergeCell ref="AI979:AJ979"/>
    <mergeCell ref="AK979:AM979"/>
    <mergeCell ref="AG980:AG981"/>
    <mergeCell ref="AH980:AH981"/>
    <mergeCell ref="AI980:AI981"/>
    <mergeCell ref="AJ980:AJ981"/>
    <mergeCell ref="AK980:AK981"/>
    <mergeCell ref="AL980:AL981"/>
    <mergeCell ref="T977:W977"/>
    <mergeCell ref="X977:AA977"/>
    <mergeCell ref="H978:I978"/>
    <mergeCell ref="J978:K978"/>
    <mergeCell ref="L978:M978"/>
    <mergeCell ref="N978:O978"/>
    <mergeCell ref="P978:Q978"/>
    <mergeCell ref="R978:S978"/>
    <mergeCell ref="T978:W978"/>
    <mergeCell ref="H977:I977"/>
    <mergeCell ref="J977:K977"/>
    <mergeCell ref="L977:M977"/>
    <mergeCell ref="N977:O977"/>
    <mergeCell ref="P977:Q977"/>
    <mergeCell ref="R977:S977"/>
    <mergeCell ref="T975:W975"/>
    <mergeCell ref="X975:AA975"/>
    <mergeCell ref="H976:I976"/>
    <mergeCell ref="J976:K976"/>
    <mergeCell ref="L976:M976"/>
    <mergeCell ref="N976:O976"/>
    <mergeCell ref="P976:Q976"/>
    <mergeCell ref="R976:S976"/>
    <mergeCell ref="T976:W976"/>
    <mergeCell ref="X976:AA976"/>
    <mergeCell ref="H975:I975"/>
    <mergeCell ref="J975:K975"/>
    <mergeCell ref="L975:M975"/>
    <mergeCell ref="N975:O975"/>
    <mergeCell ref="P975:Q975"/>
    <mergeCell ref="R975:S975"/>
    <mergeCell ref="X973:AA973"/>
    <mergeCell ref="H974:I974"/>
    <mergeCell ref="J974:K974"/>
    <mergeCell ref="L974:M974"/>
    <mergeCell ref="N974:O974"/>
    <mergeCell ref="P974:Q974"/>
    <mergeCell ref="R974:S974"/>
    <mergeCell ref="T974:W974"/>
    <mergeCell ref="X974:AA974"/>
    <mergeCell ref="R972:S972"/>
    <mergeCell ref="T972:W972"/>
    <mergeCell ref="X972:AA972"/>
    <mergeCell ref="H973:I973"/>
    <mergeCell ref="J973:K973"/>
    <mergeCell ref="L973:M973"/>
    <mergeCell ref="N973:O973"/>
    <mergeCell ref="P973:Q973"/>
    <mergeCell ref="R973:S973"/>
    <mergeCell ref="T973:W973"/>
    <mergeCell ref="AK970:AM970"/>
    <mergeCell ref="F971:G971"/>
    <mergeCell ref="AF971:AH971"/>
    <mergeCell ref="AI971:AJ971"/>
    <mergeCell ref="AK971:AM971"/>
    <mergeCell ref="H972:I972"/>
    <mergeCell ref="J972:K972"/>
    <mergeCell ref="L972:M972"/>
    <mergeCell ref="N972:O972"/>
    <mergeCell ref="P972:Q972"/>
    <mergeCell ref="B970:E970"/>
    <mergeCell ref="F970:G970"/>
    <mergeCell ref="H970:S971"/>
    <mergeCell ref="T970:AE971"/>
    <mergeCell ref="AF970:AH970"/>
    <mergeCell ref="AI970:AJ970"/>
    <mergeCell ref="B966:G967"/>
    <mergeCell ref="H966:AC966"/>
    <mergeCell ref="AE966:AJ966"/>
    <mergeCell ref="AK966:AM966"/>
    <mergeCell ref="H967:AC968"/>
    <mergeCell ref="AE967:AJ968"/>
    <mergeCell ref="AK967:AM968"/>
    <mergeCell ref="B968:G968"/>
    <mergeCell ref="AM960:AM961"/>
    <mergeCell ref="R963:AE964"/>
    <mergeCell ref="AG963:AH964"/>
    <mergeCell ref="AI963:AJ964"/>
    <mergeCell ref="AK963:AL964"/>
    <mergeCell ref="AM963:AM964"/>
    <mergeCell ref="R959:AE961"/>
    <mergeCell ref="AG959:AH959"/>
    <mergeCell ref="AI959:AJ959"/>
    <mergeCell ref="AK959:AM959"/>
    <mergeCell ref="AG960:AG961"/>
    <mergeCell ref="AH960:AH961"/>
    <mergeCell ref="AI960:AI961"/>
    <mergeCell ref="AJ960:AJ961"/>
    <mergeCell ref="AK960:AK961"/>
    <mergeCell ref="AL960:AL961"/>
    <mergeCell ref="T957:W957"/>
    <mergeCell ref="X957:AA957"/>
    <mergeCell ref="H958:I958"/>
    <mergeCell ref="J958:K958"/>
    <mergeCell ref="L958:M958"/>
    <mergeCell ref="N958:O958"/>
    <mergeCell ref="P958:Q958"/>
    <mergeCell ref="R958:S958"/>
    <mergeCell ref="T958:W958"/>
    <mergeCell ref="H957:I957"/>
    <mergeCell ref="J957:K957"/>
    <mergeCell ref="L957:M957"/>
    <mergeCell ref="N957:O957"/>
    <mergeCell ref="P957:Q957"/>
    <mergeCell ref="R957:S957"/>
    <mergeCell ref="T955:W955"/>
    <mergeCell ref="X955:AA955"/>
    <mergeCell ref="H956:I956"/>
    <mergeCell ref="J956:K956"/>
    <mergeCell ref="L956:M956"/>
    <mergeCell ref="N956:O956"/>
    <mergeCell ref="P956:Q956"/>
    <mergeCell ref="R956:S956"/>
    <mergeCell ref="T956:W956"/>
    <mergeCell ref="X956:AA956"/>
    <mergeCell ref="H955:I955"/>
    <mergeCell ref="J955:K955"/>
    <mergeCell ref="L955:M955"/>
    <mergeCell ref="N955:O955"/>
    <mergeCell ref="P955:Q955"/>
    <mergeCell ref="R955:S955"/>
    <mergeCell ref="X953:AA953"/>
    <mergeCell ref="H954:I954"/>
    <mergeCell ref="J954:K954"/>
    <mergeCell ref="L954:M954"/>
    <mergeCell ref="N954:O954"/>
    <mergeCell ref="P954:Q954"/>
    <mergeCell ref="R954:S954"/>
    <mergeCell ref="T954:W954"/>
    <mergeCell ref="X954:AA954"/>
    <mergeCell ref="R952:S952"/>
    <mergeCell ref="T952:W952"/>
    <mergeCell ref="X952:AA952"/>
    <mergeCell ref="H953:I953"/>
    <mergeCell ref="J953:K953"/>
    <mergeCell ref="L953:M953"/>
    <mergeCell ref="N953:O953"/>
    <mergeCell ref="P953:Q953"/>
    <mergeCell ref="R953:S953"/>
    <mergeCell ref="T953:W953"/>
    <mergeCell ref="AK950:AM950"/>
    <mergeCell ref="F951:G951"/>
    <mergeCell ref="AF951:AH951"/>
    <mergeCell ref="AI951:AJ951"/>
    <mergeCell ref="AK951:AM951"/>
    <mergeCell ref="H952:I952"/>
    <mergeCell ref="J952:K952"/>
    <mergeCell ref="L952:M952"/>
    <mergeCell ref="N952:O952"/>
    <mergeCell ref="P952:Q952"/>
    <mergeCell ref="B950:E950"/>
    <mergeCell ref="F950:G950"/>
    <mergeCell ref="H950:S951"/>
    <mergeCell ref="T950:AE951"/>
    <mergeCell ref="AF950:AH950"/>
    <mergeCell ref="AI950:AJ950"/>
    <mergeCell ref="B946:G947"/>
    <mergeCell ref="H946:AC946"/>
    <mergeCell ref="AE946:AJ946"/>
    <mergeCell ref="AK946:AM946"/>
    <mergeCell ref="H947:AC948"/>
    <mergeCell ref="AE947:AJ948"/>
    <mergeCell ref="AK947:AM948"/>
    <mergeCell ref="B948:G948"/>
    <mergeCell ref="AM940:AM941"/>
    <mergeCell ref="R943:AE944"/>
    <mergeCell ref="AG943:AH944"/>
    <mergeCell ref="AI943:AJ944"/>
    <mergeCell ref="AK943:AL944"/>
    <mergeCell ref="AM943:AM944"/>
    <mergeCell ref="R939:AE941"/>
    <mergeCell ref="AG939:AH939"/>
    <mergeCell ref="AI939:AJ939"/>
    <mergeCell ref="AK939:AM939"/>
    <mergeCell ref="AG940:AG941"/>
    <mergeCell ref="AH940:AH941"/>
    <mergeCell ref="AI940:AI941"/>
    <mergeCell ref="AJ940:AJ941"/>
    <mergeCell ref="AK940:AK941"/>
    <mergeCell ref="AL940:AL941"/>
    <mergeCell ref="T937:W937"/>
    <mergeCell ref="X937:AA937"/>
    <mergeCell ref="H938:I938"/>
    <mergeCell ref="J938:K938"/>
    <mergeCell ref="L938:M938"/>
    <mergeCell ref="N938:O938"/>
    <mergeCell ref="P938:Q938"/>
    <mergeCell ref="R938:S938"/>
    <mergeCell ref="T938:W938"/>
    <mergeCell ref="H937:I937"/>
    <mergeCell ref="J937:K937"/>
    <mergeCell ref="L937:M937"/>
    <mergeCell ref="N937:O937"/>
    <mergeCell ref="P937:Q937"/>
    <mergeCell ref="R937:S937"/>
    <mergeCell ref="T935:W935"/>
    <mergeCell ref="X935:AA935"/>
    <mergeCell ref="H936:I936"/>
    <mergeCell ref="J936:K936"/>
    <mergeCell ref="L936:M936"/>
    <mergeCell ref="N936:O936"/>
    <mergeCell ref="P936:Q936"/>
    <mergeCell ref="R936:S936"/>
    <mergeCell ref="T936:W936"/>
    <mergeCell ref="X936:AA936"/>
    <mergeCell ref="H935:I935"/>
    <mergeCell ref="J935:K935"/>
    <mergeCell ref="L935:M935"/>
    <mergeCell ref="N935:O935"/>
    <mergeCell ref="P935:Q935"/>
    <mergeCell ref="R935:S935"/>
    <mergeCell ref="X933:AA933"/>
    <mergeCell ref="H934:I934"/>
    <mergeCell ref="J934:K934"/>
    <mergeCell ref="L934:M934"/>
    <mergeCell ref="N934:O934"/>
    <mergeCell ref="P934:Q934"/>
    <mergeCell ref="R934:S934"/>
    <mergeCell ref="T934:W934"/>
    <mergeCell ref="X934:AA934"/>
    <mergeCell ref="R932:S932"/>
    <mergeCell ref="T932:W932"/>
    <mergeCell ref="X932:AA932"/>
    <mergeCell ref="H933:I933"/>
    <mergeCell ref="J933:K933"/>
    <mergeCell ref="L933:M933"/>
    <mergeCell ref="N933:O933"/>
    <mergeCell ref="P933:Q933"/>
    <mergeCell ref="R933:S933"/>
    <mergeCell ref="T933:W933"/>
    <mergeCell ref="AK930:AM930"/>
    <mergeCell ref="F931:G931"/>
    <mergeCell ref="AF931:AH931"/>
    <mergeCell ref="AI931:AJ931"/>
    <mergeCell ref="AK931:AM931"/>
    <mergeCell ref="H932:I932"/>
    <mergeCell ref="J932:K932"/>
    <mergeCell ref="L932:M932"/>
    <mergeCell ref="N932:O932"/>
    <mergeCell ref="P932:Q932"/>
    <mergeCell ref="B930:E930"/>
    <mergeCell ref="F930:G930"/>
    <mergeCell ref="H930:S931"/>
    <mergeCell ref="T930:AE931"/>
    <mergeCell ref="AF930:AH930"/>
    <mergeCell ref="AI930:AJ930"/>
    <mergeCell ref="B926:G927"/>
    <mergeCell ref="H926:AC926"/>
    <mergeCell ref="AE926:AJ926"/>
    <mergeCell ref="AK926:AM926"/>
    <mergeCell ref="H927:AC928"/>
    <mergeCell ref="AE927:AJ928"/>
    <mergeCell ref="AK927:AM928"/>
    <mergeCell ref="B928:G928"/>
    <mergeCell ref="AM920:AM921"/>
    <mergeCell ref="R923:AE924"/>
    <mergeCell ref="AG923:AH924"/>
    <mergeCell ref="AI923:AJ924"/>
    <mergeCell ref="AK923:AL924"/>
    <mergeCell ref="AM923:AM924"/>
    <mergeCell ref="R919:AE921"/>
    <mergeCell ref="AG919:AH919"/>
    <mergeCell ref="AI919:AJ919"/>
    <mergeCell ref="AK919:AM919"/>
    <mergeCell ref="AG920:AG921"/>
    <mergeCell ref="AH920:AH921"/>
    <mergeCell ref="AI920:AI921"/>
    <mergeCell ref="AJ920:AJ921"/>
    <mergeCell ref="AK920:AK921"/>
    <mergeCell ref="AL920:AL921"/>
    <mergeCell ref="T917:W917"/>
    <mergeCell ref="X917:AA917"/>
    <mergeCell ref="H918:I918"/>
    <mergeCell ref="J918:K918"/>
    <mergeCell ref="L918:M918"/>
    <mergeCell ref="N918:O918"/>
    <mergeCell ref="P918:Q918"/>
    <mergeCell ref="R918:S918"/>
    <mergeCell ref="T918:W918"/>
    <mergeCell ref="H917:I917"/>
    <mergeCell ref="J917:K917"/>
    <mergeCell ref="L917:M917"/>
    <mergeCell ref="N917:O917"/>
    <mergeCell ref="P917:Q917"/>
    <mergeCell ref="R917:S917"/>
    <mergeCell ref="T915:W915"/>
    <mergeCell ref="X915:AA915"/>
    <mergeCell ref="H916:I916"/>
    <mergeCell ref="J916:K916"/>
    <mergeCell ref="L916:M916"/>
    <mergeCell ref="N916:O916"/>
    <mergeCell ref="P916:Q916"/>
    <mergeCell ref="R916:S916"/>
    <mergeCell ref="T916:W916"/>
    <mergeCell ref="X916:AA916"/>
    <mergeCell ref="H915:I915"/>
    <mergeCell ref="J915:K915"/>
    <mergeCell ref="L915:M915"/>
    <mergeCell ref="N915:O915"/>
    <mergeCell ref="P915:Q915"/>
    <mergeCell ref="R915:S915"/>
    <mergeCell ref="X913:AA913"/>
    <mergeCell ref="H914:I914"/>
    <mergeCell ref="J914:K914"/>
    <mergeCell ref="L914:M914"/>
    <mergeCell ref="N914:O914"/>
    <mergeCell ref="P914:Q914"/>
    <mergeCell ref="R914:S914"/>
    <mergeCell ref="T914:W914"/>
    <mergeCell ref="X914:AA914"/>
    <mergeCell ref="R912:S912"/>
    <mergeCell ref="T912:W912"/>
    <mergeCell ref="X912:AA912"/>
    <mergeCell ref="H913:I913"/>
    <mergeCell ref="J913:K913"/>
    <mergeCell ref="L913:M913"/>
    <mergeCell ref="N913:O913"/>
    <mergeCell ref="P913:Q913"/>
    <mergeCell ref="R913:S913"/>
    <mergeCell ref="T913:W913"/>
    <mergeCell ref="AK910:AM910"/>
    <mergeCell ref="F911:G911"/>
    <mergeCell ref="AF911:AH911"/>
    <mergeCell ref="AI911:AJ911"/>
    <mergeCell ref="AK911:AM911"/>
    <mergeCell ref="H912:I912"/>
    <mergeCell ref="J912:K912"/>
    <mergeCell ref="L912:M912"/>
    <mergeCell ref="N912:O912"/>
    <mergeCell ref="P912:Q912"/>
    <mergeCell ref="B910:E910"/>
    <mergeCell ref="F910:G910"/>
    <mergeCell ref="H910:S911"/>
    <mergeCell ref="T910:AE911"/>
    <mergeCell ref="AF910:AH910"/>
    <mergeCell ref="AI910:AJ910"/>
    <mergeCell ref="B906:G907"/>
    <mergeCell ref="H906:AC906"/>
    <mergeCell ref="AE906:AJ906"/>
    <mergeCell ref="AK906:AM906"/>
    <mergeCell ref="H907:AC908"/>
    <mergeCell ref="AE907:AJ908"/>
    <mergeCell ref="AK907:AM908"/>
    <mergeCell ref="B908:G908"/>
    <mergeCell ref="AM900:AM901"/>
    <mergeCell ref="R903:AE904"/>
    <mergeCell ref="AG903:AH904"/>
    <mergeCell ref="AI903:AJ904"/>
    <mergeCell ref="AK903:AL904"/>
    <mergeCell ref="AM903:AM904"/>
    <mergeCell ref="R899:AE901"/>
    <mergeCell ref="AG899:AH899"/>
    <mergeCell ref="AI899:AJ899"/>
    <mergeCell ref="AK899:AM899"/>
    <mergeCell ref="AG900:AG901"/>
    <mergeCell ref="AH900:AH901"/>
    <mergeCell ref="AI900:AI901"/>
    <mergeCell ref="AJ900:AJ901"/>
    <mergeCell ref="AK900:AK901"/>
    <mergeCell ref="AL900:AL901"/>
    <mergeCell ref="T897:W897"/>
    <mergeCell ref="X897:AA897"/>
    <mergeCell ref="H898:I898"/>
    <mergeCell ref="J898:K898"/>
    <mergeCell ref="L898:M898"/>
    <mergeCell ref="N898:O898"/>
    <mergeCell ref="P898:Q898"/>
    <mergeCell ref="R898:S898"/>
    <mergeCell ref="T898:W898"/>
    <mergeCell ref="H897:I897"/>
    <mergeCell ref="J897:K897"/>
    <mergeCell ref="L897:M897"/>
    <mergeCell ref="N897:O897"/>
    <mergeCell ref="P897:Q897"/>
    <mergeCell ref="R897:S897"/>
    <mergeCell ref="T895:W895"/>
    <mergeCell ref="X895:AA895"/>
    <mergeCell ref="H896:I896"/>
    <mergeCell ref="J896:K896"/>
    <mergeCell ref="L896:M896"/>
    <mergeCell ref="N896:O896"/>
    <mergeCell ref="P896:Q896"/>
    <mergeCell ref="R896:S896"/>
    <mergeCell ref="T896:W896"/>
    <mergeCell ref="X896:AA896"/>
    <mergeCell ref="H895:I895"/>
    <mergeCell ref="J895:K895"/>
    <mergeCell ref="L895:M895"/>
    <mergeCell ref="N895:O895"/>
    <mergeCell ref="P895:Q895"/>
    <mergeCell ref="R895:S895"/>
    <mergeCell ref="X893:AA893"/>
    <mergeCell ref="H894:I894"/>
    <mergeCell ref="J894:K894"/>
    <mergeCell ref="L894:M894"/>
    <mergeCell ref="N894:O894"/>
    <mergeCell ref="P894:Q894"/>
    <mergeCell ref="R894:S894"/>
    <mergeCell ref="T894:W894"/>
    <mergeCell ref="X894:AA894"/>
    <mergeCell ref="R892:S892"/>
    <mergeCell ref="T892:W892"/>
    <mergeCell ref="X892:AA892"/>
    <mergeCell ref="H893:I893"/>
    <mergeCell ref="J893:K893"/>
    <mergeCell ref="L893:M893"/>
    <mergeCell ref="N893:O893"/>
    <mergeCell ref="P893:Q893"/>
    <mergeCell ref="R893:S893"/>
    <mergeCell ref="T893:W893"/>
    <mergeCell ref="AK890:AM890"/>
    <mergeCell ref="F891:G891"/>
    <mergeCell ref="AF891:AH891"/>
    <mergeCell ref="AI891:AJ891"/>
    <mergeCell ref="AK891:AM891"/>
    <mergeCell ref="H892:I892"/>
    <mergeCell ref="J892:K892"/>
    <mergeCell ref="L892:M892"/>
    <mergeCell ref="N892:O892"/>
    <mergeCell ref="P892:Q892"/>
    <mergeCell ref="B890:E890"/>
    <mergeCell ref="F890:G890"/>
    <mergeCell ref="H890:S891"/>
    <mergeCell ref="T890:AE891"/>
    <mergeCell ref="AF890:AH890"/>
    <mergeCell ref="AI890:AJ890"/>
    <mergeCell ref="B886:G887"/>
    <mergeCell ref="H886:AC886"/>
    <mergeCell ref="AE886:AJ886"/>
    <mergeCell ref="AK886:AM886"/>
    <mergeCell ref="H887:AC888"/>
    <mergeCell ref="AE887:AJ888"/>
    <mergeCell ref="AK887:AM888"/>
    <mergeCell ref="B888:G888"/>
    <mergeCell ref="AM880:AM881"/>
    <mergeCell ref="R883:AE884"/>
    <mergeCell ref="AG883:AH884"/>
    <mergeCell ref="AI883:AJ884"/>
    <mergeCell ref="AK883:AL884"/>
    <mergeCell ref="AM883:AM884"/>
    <mergeCell ref="R879:AE881"/>
    <mergeCell ref="AG879:AH879"/>
    <mergeCell ref="AI879:AJ879"/>
    <mergeCell ref="AK879:AM879"/>
    <mergeCell ref="AG880:AG881"/>
    <mergeCell ref="AH880:AH881"/>
    <mergeCell ref="AI880:AI881"/>
    <mergeCell ref="AJ880:AJ881"/>
    <mergeCell ref="AK880:AK881"/>
    <mergeCell ref="AL880:AL881"/>
    <mergeCell ref="T877:W877"/>
    <mergeCell ref="X877:AA877"/>
    <mergeCell ref="H878:I878"/>
    <mergeCell ref="J878:K878"/>
    <mergeCell ref="L878:M878"/>
    <mergeCell ref="N878:O878"/>
    <mergeCell ref="P878:Q878"/>
    <mergeCell ref="R878:S878"/>
    <mergeCell ref="T878:W878"/>
    <mergeCell ref="H877:I877"/>
    <mergeCell ref="J877:K877"/>
    <mergeCell ref="L877:M877"/>
    <mergeCell ref="N877:O877"/>
    <mergeCell ref="P877:Q877"/>
    <mergeCell ref="R877:S877"/>
    <mergeCell ref="T875:W875"/>
    <mergeCell ref="X875:AA875"/>
    <mergeCell ref="H876:I876"/>
    <mergeCell ref="J876:K876"/>
    <mergeCell ref="L876:M876"/>
    <mergeCell ref="N876:O876"/>
    <mergeCell ref="P876:Q876"/>
    <mergeCell ref="R876:S876"/>
    <mergeCell ref="T876:W876"/>
    <mergeCell ref="X876:AA876"/>
    <mergeCell ref="H875:I875"/>
    <mergeCell ref="J875:K875"/>
    <mergeCell ref="L875:M875"/>
    <mergeCell ref="N875:O875"/>
    <mergeCell ref="P875:Q875"/>
    <mergeCell ref="R875:S875"/>
    <mergeCell ref="X873:AA873"/>
    <mergeCell ref="H874:I874"/>
    <mergeCell ref="J874:K874"/>
    <mergeCell ref="L874:M874"/>
    <mergeCell ref="N874:O874"/>
    <mergeCell ref="P874:Q874"/>
    <mergeCell ref="R874:S874"/>
    <mergeCell ref="T874:W874"/>
    <mergeCell ref="X874:AA874"/>
    <mergeCell ref="R872:S872"/>
    <mergeCell ref="T872:W872"/>
    <mergeCell ref="X872:AA872"/>
    <mergeCell ref="H873:I873"/>
    <mergeCell ref="J873:K873"/>
    <mergeCell ref="L873:M873"/>
    <mergeCell ref="N873:O873"/>
    <mergeCell ref="P873:Q873"/>
    <mergeCell ref="R873:S873"/>
    <mergeCell ref="T873:W873"/>
    <mergeCell ref="AK870:AM870"/>
    <mergeCell ref="F871:G871"/>
    <mergeCell ref="AF871:AH871"/>
    <mergeCell ref="AI871:AJ871"/>
    <mergeCell ref="AK871:AM871"/>
    <mergeCell ref="H872:I872"/>
    <mergeCell ref="J872:K872"/>
    <mergeCell ref="L872:M872"/>
    <mergeCell ref="N872:O872"/>
    <mergeCell ref="P872:Q872"/>
    <mergeCell ref="B870:E870"/>
    <mergeCell ref="F870:G870"/>
    <mergeCell ref="H870:S871"/>
    <mergeCell ref="T870:AE871"/>
    <mergeCell ref="AF870:AH870"/>
    <mergeCell ref="AI870:AJ870"/>
    <mergeCell ref="B866:G867"/>
    <mergeCell ref="H866:AC866"/>
    <mergeCell ref="AE866:AJ866"/>
    <mergeCell ref="AK866:AM866"/>
    <mergeCell ref="H867:AC868"/>
    <mergeCell ref="AE867:AJ868"/>
    <mergeCell ref="AK867:AM868"/>
    <mergeCell ref="B868:G868"/>
    <mergeCell ref="H858:I858"/>
    <mergeCell ref="J858:K858"/>
    <mergeCell ref="L858:M858"/>
    <mergeCell ref="N858:O858"/>
    <mergeCell ref="P858:Q858"/>
    <mergeCell ref="R858:S858"/>
    <mergeCell ref="T858:W858"/>
    <mergeCell ref="AM860:AM861"/>
    <mergeCell ref="R863:AE864"/>
    <mergeCell ref="AG863:AH864"/>
    <mergeCell ref="AI863:AJ864"/>
    <mergeCell ref="AK863:AL864"/>
    <mergeCell ref="AM863:AM864"/>
    <mergeCell ref="R859:AE861"/>
    <mergeCell ref="AG859:AH859"/>
    <mergeCell ref="AI859:AJ859"/>
    <mergeCell ref="AK859:AM859"/>
    <mergeCell ref="AG860:AG861"/>
    <mergeCell ref="AH860:AH861"/>
    <mergeCell ref="AI860:AI861"/>
    <mergeCell ref="AJ860:AJ861"/>
    <mergeCell ref="AK860:AK861"/>
    <mergeCell ref="AL860:AL861"/>
    <mergeCell ref="X856:AA856"/>
    <mergeCell ref="H857:I857"/>
    <mergeCell ref="J857:K857"/>
    <mergeCell ref="L857:M857"/>
    <mergeCell ref="N857:O857"/>
    <mergeCell ref="P857:Q857"/>
    <mergeCell ref="R857:S857"/>
    <mergeCell ref="T857:W857"/>
    <mergeCell ref="X857:AA857"/>
    <mergeCell ref="R855:S855"/>
    <mergeCell ref="T855:W855"/>
    <mergeCell ref="X855:AA855"/>
    <mergeCell ref="H856:I856"/>
    <mergeCell ref="J856:K856"/>
    <mergeCell ref="L856:M856"/>
    <mergeCell ref="N856:O856"/>
    <mergeCell ref="P856:Q856"/>
    <mergeCell ref="R856:S856"/>
    <mergeCell ref="T856:W856"/>
    <mergeCell ref="F854:G854"/>
    <mergeCell ref="AF854:AH854"/>
    <mergeCell ref="AI854:AJ854"/>
    <mergeCell ref="AK854:AM854"/>
    <mergeCell ref="H855:I855"/>
    <mergeCell ref="J855:K855"/>
    <mergeCell ref="L855:M855"/>
    <mergeCell ref="N855:O855"/>
    <mergeCell ref="P855:Q855"/>
    <mergeCell ref="B853:E853"/>
    <mergeCell ref="F853:G853"/>
    <mergeCell ref="H853:S854"/>
    <mergeCell ref="T853:AE854"/>
    <mergeCell ref="AF853:AH853"/>
    <mergeCell ref="AI853:AJ853"/>
    <mergeCell ref="B849:G850"/>
    <mergeCell ref="H849:AC849"/>
    <mergeCell ref="AE849:AJ849"/>
    <mergeCell ref="AK849:AM849"/>
    <mergeCell ref="H850:AC851"/>
    <mergeCell ref="AE850:AJ851"/>
    <mergeCell ref="AK850:AM851"/>
    <mergeCell ref="B851:G851"/>
    <mergeCell ref="H841:I841"/>
    <mergeCell ref="J841:K841"/>
    <mergeCell ref="L841:M841"/>
    <mergeCell ref="N841:O841"/>
    <mergeCell ref="P841:Q841"/>
    <mergeCell ref="R841:S841"/>
    <mergeCell ref="T841:W841"/>
    <mergeCell ref="AM843:AM844"/>
    <mergeCell ref="R846:AE847"/>
    <mergeCell ref="AG846:AH847"/>
    <mergeCell ref="AI846:AJ847"/>
    <mergeCell ref="AK846:AL847"/>
    <mergeCell ref="AM846:AM847"/>
    <mergeCell ref="R842:AE844"/>
    <mergeCell ref="AG842:AH842"/>
    <mergeCell ref="AI842:AJ842"/>
    <mergeCell ref="AK842:AM842"/>
    <mergeCell ref="AG843:AG844"/>
    <mergeCell ref="AH843:AH844"/>
    <mergeCell ref="AI843:AI844"/>
    <mergeCell ref="AJ843:AJ844"/>
    <mergeCell ref="AK843:AK844"/>
    <mergeCell ref="AL843:AL844"/>
    <mergeCell ref="X839:AA839"/>
    <mergeCell ref="H840:I840"/>
    <mergeCell ref="J840:K840"/>
    <mergeCell ref="L840:M840"/>
    <mergeCell ref="N840:O840"/>
    <mergeCell ref="P840:Q840"/>
    <mergeCell ref="R840:S840"/>
    <mergeCell ref="T840:W840"/>
    <mergeCell ref="X840:AA840"/>
    <mergeCell ref="R838:S838"/>
    <mergeCell ref="T838:W838"/>
    <mergeCell ref="X838:AA838"/>
    <mergeCell ref="H839:I839"/>
    <mergeCell ref="J839:K839"/>
    <mergeCell ref="L839:M839"/>
    <mergeCell ref="N839:O839"/>
    <mergeCell ref="P839:Q839"/>
    <mergeCell ref="R839:S839"/>
    <mergeCell ref="T839:W839"/>
    <mergeCell ref="F837:G837"/>
    <mergeCell ref="AF837:AH837"/>
    <mergeCell ref="AI837:AJ837"/>
    <mergeCell ref="AK837:AM837"/>
    <mergeCell ref="H838:I838"/>
    <mergeCell ref="J838:K838"/>
    <mergeCell ref="L838:M838"/>
    <mergeCell ref="N838:O838"/>
    <mergeCell ref="P838:Q838"/>
    <mergeCell ref="B836:E836"/>
    <mergeCell ref="F836:G836"/>
    <mergeCell ref="H836:S837"/>
    <mergeCell ref="T836:AE837"/>
    <mergeCell ref="AF836:AH836"/>
    <mergeCell ref="AI836:AJ836"/>
    <mergeCell ref="B832:G833"/>
    <mergeCell ref="H832:AC832"/>
    <mergeCell ref="AE832:AJ832"/>
    <mergeCell ref="AK832:AM832"/>
    <mergeCell ref="H833:AC834"/>
    <mergeCell ref="AE833:AJ834"/>
    <mergeCell ref="AK833:AM834"/>
    <mergeCell ref="B834:G834"/>
    <mergeCell ref="R829:AE830"/>
    <mergeCell ref="AG829:AH830"/>
    <mergeCell ref="AI829:AJ830"/>
    <mergeCell ref="AK829:AL830"/>
    <mergeCell ref="AM829:AM830"/>
    <mergeCell ref="R825:AE827"/>
    <mergeCell ref="AG825:AH825"/>
    <mergeCell ref="AI825:AJ825"/>
    <mergeCell ref="AK825:AM825"/>
    <mergeCell ref="AG826:AG827"/>
    <mergeCell ref="AH826:AH827"/>
    <mergeCell ref="AI826:AI827"/>
    <mergeCell ref="AJ826:AJ827"/>
    <mergeCell ref="AK826:AK827"/>
    <mergeCell ref="AL826:AL827"/>
    <mergeCell ref="H824:I824"/>
    <mergeCell ref="J824:K824"/>
    <mergeCell ref="L824:M824"/>
    <mergeCell ref="N824:O824"/>
    <mergeCell ref="P824:Q824"/>
    <mergeCell ref="R824:S824"/>
    <mergeCell ref="T824:W824"/>
    <mergeCell ref="X822:AA822"/>
    <mergeCell ref="H823:I823"/>
    <mergeCell ref="J823:K823"/>
    <mergeCell ref="L823:M823"/>
    <mergeCell ref="N823:O823"/>
    <mergeCell ref="P823:Q823"/>
    <mergeCell ref="R823:S823"/>
    <mergeCell ref="T823:W823"/>
    <mergeCell ref="X823:AA823"/>
    <mergeCell ref="R821:S821"/>
    <mergeCell ref="T821:W821"/>
    <mergeCell ref="X821:AA821"/>
    <mergeCell ref="H822:I822"/>
    <mergeCell ref="J822:K822"/>
    <mergeCell ref="L822:M822"/>
    <mergeCell ref="N822:O822"/>
    <mergeCell ref="P822:Q822"/>
    <mergeCell ref="R822:S822"/>
    <mergeCell ref="T822:W822"/>
    <mergeCell ref="F820:G820"/>
    <mergeCell ref="AF820:AH820"/>
    <mergeCell ref="AI820:AJ820"/>
    <mergeCell ref="AK820:AM820"/>
    <mergeCell ref="H821:I821"/>
    <mergeCell ref="J821:K821"/>
    <mergeCell ref="L821:M821"/>
    <mergeCell ref="N821:O821"/>
    <mergeCell ref="P821:Q821"/>
    <mergeCell ref="B819:E819"/>
    <mergeCell ref="F819:G819"/>
    <mergeCell ref="H819:S820"/>
    <mergeCell ref="T819:AE820"/>
    <mergeCell ref="AF819:AH819"/>
    <mergeCell ref="AI819:AJ819"/>
    <mergeCell ref="B815:G816"/>
    <mergeCell ref="H815:AC815"/>
    <mergeCell ref="AE815:AJ815"/>
    <mergeCell ref="AK815:AM815"/>
    <mergeCell ref="H816:AC817"/>
    <mergeCell ref="AE816:AJ817"/>
    <mergeCell ref="AK816:AM817"/>
    <mergeCell ref="B817:G817"/>
    <mergeCell ref="R812:AE813"/>
    <mergeCell ref="AG812:AH813"/>
    <mergeCell ref="AI812:AJ813"/>
    <mergeCell ref="AK812:AL813"/>
    <mergeCell ref="AM812:AM813"/>
    <mergeCell ref="R808:AE810"/>
    <mergeCell ref="AG808:AH808"/>
    <mergeCell ref="AI808:AJ808"/>
    <mergeCell ref="AK808:AM808"/>
    <mergeCell ref="AG809:AG810"/>
    <mergeCell ref="AH809:AH810"/>
    <mergeCell ref="AI809:AI810"/>
    <mergeCell ref="AJ809:AJ810"/>
    <mergeCell ref="AK809:AK810"/>
    <mergeCell ref="AL809:AL810"/>
    <mergeCell ref="H807:I807"/>
    <mergeCell ref="J807:K807"/>
    <mergeCell ref="L807:M807"/>
    <mergeCell ref="N807:O807"/>
    <mergeCell ref="P807:Q807"/>
    <mergeCell ref="R807:S807"/>
    <mergeCell ref="T807:W807"/>
    <mergeCell ref="X805:AA805"/>
    <mergeCell ref="H806:I806"/>
    <mergeCell ref="J806:K806"/>
    <mergeCell ref="L806:M806"/>
    <mergeCell ref="N806:O806"/>
    <mergeCell ref="P806:Q806"/>
    <mergeCell ref="R806:S806"/>
    <mergeCell ref="T806:W806"/>
    <mergeCell ref="X806:AA806"/>
    <mergeCell ref="R804:S804"/>
    <mergeCell ref="T804:W804"/>
    <mergeCell ref="X804:AA804"/>
    <mergeCell ref="H805:I805"/>
    <mergeCell ref="J805:K805"/>
    <mergeCell ref="L805:M805"/>
    <mergeCell ref="N805:O805"/>
    <mergeCell ref="P805:Q805"/>
    <mergeCell ref="R805:S805"/>
    <mergeCell ref="T805:W805"/>
    <mergeCell ref="F803:G803"/>
    <mergeCell ref="AF803:AH803"/>
    <mergeCell ref="AI803:AJ803"/>
    <mergeCell ref="AK803:AM803"/>
    <mergeCell ref="H804:I804"/>
    <mergeCell ref="J804:K804"/>
    <mergeCell ref="L804:M804"/>
    <mergeCell ref="N804:O804"/>
    <mergeCell ref="P804:Q804"/>
    <mergeCell ref="B802:E802"/>
    <mergeCell ref="F802:G802"/>
    <mergeCell ref="H802:S803"/>
    <mergeCell ref="T802:AE803"/>
    <mergeCell ref="AF802:AH802"/>
    <mergeCell ref="AI802:AJ802"/>
    <mergeCell ref="B798:G799"/>
    <mergeCell ref="H798:AC798"/>
    <mergeCell ref="AE798:AJ798"/>
    <mergeCell ref="AK798:AM798"/>
    <mergeCell ref="H799:AC800"/>
    <mergeCell ref="AE799:AJ800"/>
    <mergeCell ref="AK799:AM800"/>
    <mergeCell ref="B800:G800"/>
    <mergeCell ref="H790:I790"/>
    <mergeCell ref="J790:K790"/>
    <mergeCell ref="L790:M790"/>
    <mergeCell ref="N790:O790"/>
    <mergeCell ref="P790:Q790"/>
    <mergeCell ref="R790:S790"/>
    <mergeCell ref="T790:W790"/>
    <mergeCell ref="AM792:AM793"/>
    <mergeCell ref="R795:AE796"/>
    <mergeCell ref="AG795:AH796"/>
    <mergeCell ref="AI795:AJ796"/>
    <mergeCell ref="AK795:AL796"/>
    <mergeCell ref="AM795:AM796"/>
    <mergeCell ref="R791:AE793"/>
    <mergeCell ref="AG791:AH791"/>
    <mergeCell ref="AI791:AJ791"/>
    <mergeCell ref="AK791:AM791"/>
    <mergeCell ref="AG792:AG793"/>
    <mergeCell ref="AH792:AH793"/>
    <mergeCell ref="AI792:AI793"/>
    <mergeCell ref="AJ792:AJ793"/>
    <mergeCell ref="AK792:AK793"/>
    <mergeCell ref="AL792:AL793"/>
    <mergeCell ref="X788:AA788"/>
    <mergeCell ref="H789:I789"/>
    <mergeCell ref="J789:K789"/>
    <mergeCell ref="L789:M789"/>
    <mergeCell ref="N789:O789"/>
    <mergeCell ref="P789:Q789"/>
    <mergeCell ref="R789:S789"/>
    <mergeCell ref="T789:W789"/>
    <mergeCell ref="X789:AA789"/>
    <mergeCell ref="R787:S787"/>
    <mergeCell ref="T787:W787"/>
    <mergeCell ref="X787:AA787"/>
    <mergeCell ref="H788:I788"/>
    <mergeCell ref="J788:K788"/>
    <mergeCell ref="L788:M788"/>
    <mergeCell ref="N788:O788"/>
    <mergeCell ref="P788:Q788"/>
    <mergeCell ref="R788:S788"/>
    <mergeCell ref="T788:W788"/>
    <mergeCell ref="F786:G786"/>
    <mergeCell ref="AF786:AH786"/>
    <mergeCell ref="AI786:AJ786"/>
    <mergeCell ref="AK786:AM786"/>
    <mergeCell ref="H787:I787"/>
    <mergeCell ref="J787:K787"/>
    <mergeCell ref="L787:M787"/>
    <mergeCell ref="N787:O787"/>
    <mergeCell ref="P787:Q787"/>
    <mergeCell ref="B785:E785"/>
    <mergeCell ref="F785:G785"/>
    <mergeCell ref="H785:S786"/>
    <mergeCell ref="T785:AE786"/>
    <mergeCell ref="AF785:AH785"/>
    <mergeCell ref="AI785:AJ785"/>
    <mergeCell ref="B781:G782"/>
    <mergeCell ref="H781:AC781"/>
    <mergeCell ref="AE781:AJ781"/>
    <mergeCell ref="AK781:AM781"/>
    <mergeCell ref="H782:AC783"/>
    <mergeCell ref="AE782:AJ783"/>
    <mergeCell ref="AK782:AM783"/>
    <mergeCell ref="B783:G783"/>
    <mergeCell ref="R778:AE779"/>
    <mergeCell ref="AG778:AH779"/>
    <mergeCell ref="AI778:AJ779"/>
    <mergeCell ref="AK778:AL779"/>
    <mergeCell ref="AM778:AM779"/>
    <mergeCell ref="R774:AE776"/>
    <mergeCell ref="AG774:AH774"/>
    <mergeCell ref="AI774:AJ774"/>
    <mergeCell ref="AK774:AM774"/>
    <mergeCell ref="AG775:AG776"/>
    <mergeCell ref="AH775:AH776"/>
    <mergeCell ref="AI775:AI776"/>
    <mergeCell ref="AJ775:AJ776"/>
    <mergeCell ref="AK775:AK776"/>
    <mergeCell ref="AL775:AL776"/>
    <mergeCell ref="H773:I773"/>
    <mergeCell ref="J773:K773"/>
    <mergeCell ref="L773:M773"/>
    <mergeCell ref="N773:O773"/>
    <mergeCell ref="P773:Q773"/>
    <mergeCell ref="R773:S773"/>
    <mergeCell ref="T773:W773"/>
    <mergeCell ref="X771:AA771"/>
    <mergeCell ref="H772:I772"/>
    <mergeCell ref="J772:K772"/>
    <mergeCell ref="L772:M772"/>
    <mergeCell ref="N772:O772"/>
    <mergeCell ref="P772:Q772"/>
    <mergeCell ref="R772:S772"/>
    <mergeCell ref="T772:W772"/>
    <mergeCell ref="X772:AA772"/>
    <mergeCell ref="R770:S770"/>
    <mergeCell ref="T770:W770"/>
    <mergeCell ref="X770:AA770"/>
    <mergeCell ref="H771:I771"/>
    <mergeCell ref="J771:K771"/>
    <mergeCell ref="L771:M771"/>
    <mergeCell ref="N771:O771"/>
    <mergeCell ref="P771:Q771"/>
    <mergeCell ref="R771:S771"/>
    <mergeCell ref="T771:W771"/>
    <mergeCell ref="F769:G769"/>
    <mergeCell ref="AF769:AH769"/>
    <mergeCell ref="AI769:AJ769"/>
    <mergeCell ref="AK769:AM769"/>
    <mergeCell ref="H770:I770"/>
    <mergeCell ref="J770:K770"/>
    <mergeCell ref="L770:M770"/>
    <mergeCell ref="N770:O770"/>
    <mergeCell ref="P770:Q770"/>
    <mergeCell ref="B768:E768"/>
    <mergeCell ref="F768:G768"/>
    <mergeCell ref="H768:S769"/>
    <mergeCell ref="T768:AE769"/>
    <mergeCell ref="AF768:AH768"/>
    <mergeCell ref="AI768:AJ768"/>
    <mergeCell ref="B764:G765"/>
    <mergeCell ref="H764:AC764"/>
    <mergeCell ref="AE764:AJ764"/>
    <mergeCell ref="AK764:AM764"/>
    <mergeCell ref="H765:AC766"/>
    <mergeCell ref="AE765:AJ766"/>
    <mergeCell ref="AK765:AM766"/>
    <mergeCell ref="B766:G766"/>
    <mergeCell ref="AK768:AM768"/>
    <mergeCell ref="R761:AE762"/>
    <mergeCell ref="AG761:AH762"/>
    <mergeCell ref="AI761:AJ762"/>
    <mergeCell ref="AK761:AL762"/>
    <mergeCell ref="AM761:AM762"/>
    <mergeCell ref="R757:AE759"/>
    <mergeCell ref="AG757:AH757"/>
    <mergeCell ref="AI757:AJ757"/>
    <mergeCell ref="AK757:AM757"/>
    <mergeCell ref="AG758:AG759"/>
    <mergeCell ref="AH758:AH759"/>
    <mergeCell ref="AI758:AI759"/>
    <mergeCell ref="AJ758:AJ759"/>
    <mergeCell ref="AK758:AK759"/>
    <mergeCell ref="AL758:AL759"/>
    <mergeCell ref="H756:I756"/>
    <mergeCell ref="J756:K756"/>
    <mergeCell ref="L756:M756"/>
    <mergeCell ref="N756:O756"/>
    <mergeCell ref="P756:Q756"/>
    <mergeCell ref="R756:S756"/>
    <mergeCell ref="T756:W756"/>
    <mergeCell ref="AM758:AM759"/>
    <mergeCell ref="X754:AA754"/>
    <mergeCell ref="H755:I755"/>
    <mergeCell ref="J755:K755"/>
    <mergeCell ref="L755:M755"/>
    <mergeCell ref="N755:O755"/>
    <mergeCell ref="P755:Q755"/>
    <mergeCell ref="R755:S755"/>
    <mergeCell ref="T755:W755"/>
    <mergeCell ref="X755:AA755"/>
    <mergeCell ref="R753:S753"/>
    <mergeCell ref="T753:W753"/>
    <mergeCell ref="X753:AA753"/>
    <mergeCell ref="H754:I754"/>
    <mergeCell ref="J754:K754"/>
    <mergeCell ref="L754:M754"/>
    <mergeCell ref="N754:O754"/>
    <mergeCell ref="P754:Q754"/>
    <mergeCell ref="R754:S754"/>
    <mergeCell ref="T754:W754"/>
    <mergeCell ref="H753:I753"/>
    <mergeCell ref="J753:K753"/>
    <mergeCell ref="L753:M753"/>
    <mergeCell ref="N753:O753"/>
    <mergeCell ref="P753:Q753"/>
    <mergeCell ref="B751:E751"/>
    <mergeCell ref="F751:G751"/>
    <mergeCell ref="H751:S752"/>
    <mergeCell ref="T751:AE752"/>
    <mergeCell ref="AF751:AH751"/>
    <mergeCell ref="AI751:AJ751"/>
    <mergeCell ref="B747:G748"/>
    <mergeCell ref="H747:AC747"/>
    <mergeCell ref="AE747:AJ747"/>
    <mergeCell ref="AK747:AM747"/>
    <mergeCell ref="H748:AC749"/>
    <mergeCell ref="AE748:AJ749"/>
    <mergeCell ref="AK748:AM749"/>
    <mergeCell ref="B749:G749"/>
    <mergeCell ref="AK744:AL745"/>
    <mergeCell ref="AM744:AM745"/>
    <mergeCell ref="R740:AE742"/>
    <mergeCell ref="AG740:AH740"/>
    <mergeCell ref="AI740:AJ740"/>
    <mergeCell ref="AK740:AM740"/>
    <mergeCell ref="AG741:AG742"/>
    <mergeCell ref="AH741:AH742"/>
    <mergeCell ref="AI741:AI742"/>
    <mergeCell ref="AJ741:AJ742"/>
    <mergeCell ref="AK741:AK742"/>
    <mergeCell ref="AL741:AL742"/>
    <mergeCell ref="AK751:AM751"/>
    <mergeCell ref="AM741:AM742"/>
    <mergeCell ref="X738:AA738"/>
    <mergeCell ref="F752:G752"/>
    <mergeCell ref="AF752:AH752"/>
    <mergeCell ref="AI752:AJ752"/>
    <mergeCell ref="AK752:AM752"/>
    <mergeCell ref="H738:I738"/>
    <mergeCell ref="J738:K738"/>
    <mergeCell ref="L738:M738"/>
    <mergeCell ref="N738:O738"/>
    <mergeCell ref="P738:Q738"/>
    <mergeCell ref="R738:S738"/>
    <mergeCell ref="T738:W738"/>
    <mergeCell ref="H739:I739"/>
    <mergeCell ref="J739:K739"/>
    <mergeCell ref="L739:M739"/>
    <mergeCell ref="N739:O739"/>
    <mergeCell ref="P739:Q739"/>
    <mergeCell ref="R739:S739"/>
    <mergeCell ref="T739:W739"/>
    <mergeCell ref="R744:AE745"/>
    <mergeCell ref="AG744:AH745"/>
    <mergeCell ref="AI744:AJ745"/>
    <mergeCell ref="F736:G736"/>
    <mergeCell ref="AF736:AH736"/>
    <mergeCell ref="AI736:AJ736"/>
    <mergeCell ref="AK736:AM736"/>
    <mergeCell ref="H737:I737"/>
    <mergeCell ref="J737:K737"/>
    <mergeCell ref="L737:M737"/>
    <mergeCell ref="N737:O737"/>
    <mergeCell ref="P737:Q737"/>
    <mergeCell ref="B735:E735"/>
    <mergeCell ref="F735:G735"/>
    <mergeCell ref="H735:S736"/>
    <mergeCell ref="T735:AE736"/>
    <mergeCell ref="AF735:AH735"/>
    <mergeCell ref="AI735:AJ735"/>
    <mergeCell ref="B731:G732"/>
    <mergeCell ref="H731:AC731"/>
    <mergeCell ref="AE731:AJ731"/>
    <mergeCell ref="AK731:AM731"/>
    <mergeCell ref="H732:AC733"/>
    <mergeCell ref="AE732:AJ733"/>
    <mergeCell ref="AK732:AM733"/>
    <mergeCell ref="B733:G733"/>
    <mergeCell ref="AK735:AM735"/>
    <mergeCell ref="R737:S737"/>
    <mergeCell ref="T737:W737"/>
    <mergeCell ref="X737:AA737"/>
    <mergeCell ref="R728:AE729"/>
    <mergeCell ref="AG728:AH729"/>
    <mergeCell ref="AI728:AJ729"/>
    <mergeCell ref="AK728:AL729"/>
    <mergeCell ref="AM728:AM729"/>
    <mergeCell ref="R724:AE726"/>
    <mergeCell ref="AG724:AH724"/>
    <mergeCell ref="AI724:AJ724"/>
    <mergeCell ref="AK724:AM724"/>
    <mergeCell ref="AG725:AG726"/>
    <mergeCell ref="AH725:AH726"/>
    <mergeCell ref="AI725:AI726"/>
    <mergeCell ref="AJ725:AJ726"/>
    <mergeCell ref="AK725:AK726"/>
    <mergeCell ref="AL725:AL726"/>
    <mergeCell ref="H723:I723"/>
    <mergeCell ref="J723:K723"/>
    <mergeCell ref="L723:M723"/>
    <mergeCell ref="N723:O723"/>
    <mergeCell ref="P723:Q723"/>
    <mergeCell ref="R723:S723"/>
    <mergeCell ref="T723:W723"/>
    <mergeCell ref="AM725:AM726"/>
    <mergeCell ref="X721:AA721"/>
    <mergeCell ref="H722:I722"/>
    <mergeCell ref="J722:K722"/>
    <mergeCell ref="L722:M722"/>
    <mergeCell ref="N722:O722"/>
    <mergeCell ref="P722:Q722"/>
    <mergeCell ref="R722:S722"/>
    <mergeCell ref="T722:W722"/>
    <mergeCell ref="X722:AA722"/>
    <mergeCell ref="R720:S720"/>
    <mergeCell ref="T720:W720"/>
    <mergeCell ref="X720:AA720"/>
    <mergeCell ref="H721:I721"/>
    <mergeCell ref="J721:K721"/>
    <mergeCell ref="L721:M721"/>
    <mergeCell ref="N721:O721"/>
    <mergeCell ref="P721:Q721"/>
    <mergeCell ref="R721:S721"/>
    <mergeCell ref="T721:W721"/>
    <mergeCell ref="F719:G719"/>
    <mergeCell ref="AF719:AH719"/>
    <mergeCell ref="AI719:AJ719"/>
    <mergeCell ref="AK719:AM719"/>
    <mergeCell ref="H720:I720"/>
    <mergeCell ref="J720:K720"/>
    <mergeCell ref="L720:M720"/>
    <mergeCell ref="N720:O720"/>
    <mergeCell ref="P720:Q720"/>
    <mergeCell ref="B718:E718"/>
    <mergeCell ref="F718:G718"/>
    <mergeCell ref="H718:S719"/>
    <mergeCell ref="T718:AE719"/>
    <mergeCell ref="AF718:AH718"/>
    <mergeCell ref="AI718:AJ718"/>
    <mergeCell ref="B714:G715"/>
    <mergeCell ref="H714:AC714"/>
    <mergeCell ref="AE714:AJ714"/>
    <mergeCell ref="AK714:AM714"/>
    <mergeCell ref="H715:AC716"/>
    <mergeCell ref="AE715:AJ716"/>
    <mergeCell ref="AK715:AM716"/>
    <mergeCell ref="B716:G716"/>
    <mergeCell ref="AK718:AM718"/>
    <mergeCell ref="H706:I706"/>
    <mergeCell ref="J706:K706"/>
    <mergeCell ref="L706:M706"/>
    <mergeCell ref="N706:O706"/>
    <mergeCell ref="P706:Q706"/>
    <mergeCell ref="R706:S706"/>
    <mergeCell ref="T706:W706"/>
    <mergeCell ref="AM708:AM709"/>
    <mergeCell ref="R711:AE712"/>
    <mergeCell ref="AG711:AH712"/>
    <mergeCell ref="AI711:AJ712"/>
    <mergeCell ref="AK711:AL712"/>
    <mergeCell ref="AM711:AM712"/>
    <mergeCell ref="R707:AE709"/>
    <mergeCell ref="AG707:AH707"/>
    <mergeCell ref="AI707:AJ707"/>
    <mergeCell ref="AK707:AM707"/>
    <mergeCell ref="AG708:AG709"/>
    <mergeCell ref="AH708:AH709"/>
    <mergeCell ref="AI708:AI709"/>
    <mergeCell ref="AJ708:AJ709"/>
    <mergeCell ref="AK708:AK709"/>
    <mergeCell ref="AL708:AL709"/>
    <mergeCell ref="X704:AA704"/>
    <mergeCell ref="H705:I705"/>
    <mergeCell ref="J705:K705"/>
    <mergeCell ref="L705:M705"/>
    <mergeCell ref="N705:O705"/>
    <mergeCell ref="P705:Q705"/>
    <mergeCell ref="R705:S705"/>
    <mergeCell ref="T705:W705"/>
    <mergeCell ref="X705:AA705"/>
    <mergeCell ref="R703:S703"/>
    <mergeCell ref="T703:W703"/>
    <mergeCell ref="X703:AA703"/>
    <mergeCell ref="H704:I704"/>
    <mergeCell ref="J704:K704"/>
    <mergeCell ref="L704:M704"/>
    <mergeCell ref="N704:O704"/>
    <mergeCell ref="P704:Q704"/>
    <mergeCell ref="R704:S704"/>
    <mergeCell ref="T704:W704"/>
    <mergeCell ref="F702:G702"/>
    <mergeCell ref="AF702:AH702"/>
    <mergeCell ref="AI702:AJ702"/>
    <mergeCell ref="AK702:AM702"/>
    <mergeCell ref="H703:I703"/>
    <mergeCell ref="J703:K703"/>
    <mergeCell ref="L703:M703"/>
    <mergeCell ref="N703:O703"/>
    <mergeCell ref="P703:Q703"/>
    <mergeCell ref="B701:E701"/>
    <mergeCell ref="F701:G701"/>
    <mergeCell ref="H701:S702"/>
    <mergeCell ref="T701:AE702"/>
    <mergeCell ref="AF701:AH701"/>
    <mergeCell ref="AI701:AJ701"/>
    <mergeCell ref="B697:G698"/>
    <mergeCell ref="H697:AC697"/>
    <mergeCell ref="AE697:AJ697"/>
    <mergeCell ref="AK697:AM697"/>
    <mergeCell ref="H698:AC699"/>
    <mergeCell ref="AE698:AJ699"/>
    <mergeCell ref="AK698:AM699"/>
    <mergeCell ref="B699:G699"/>
    <mergeCell ref="R694:AE695"/>
    <mergeCell ref="AG694:AH695"/>
    <mergeCell ref="AI694:AJ695"/>
    <mergeCell ref="AK694:AL695"/>
    <mergeCell ref="AM694:AM695"/>
    <mergeCell ref="R690:AE692"/>
    <mergeCell ref="AG690:AH690"/>
    <mergeCell ref="AI690:AJ690"/>
    <mergeCell ref="AK690:AM690"/>
    <mergeCell ref="AG691:AG692"/>
    <mergeCell ref="AH691:AH692"/>
    <mergeCell ref="AI691:AI692"/>
    <mergeCell ref="AJ691:AJ692"/>
    <mergeCell ref="AK691:AK692"/>
    <mergeCell ref="AL691:AL692"/>
    <mergeCell ref="H689:I689"/>
    <mergeCell ref="J689:K689"/>
    <mergeCell ref="L689:M689"/>
    <mergeCell ref="N689:O689"/>
    <mergeCell ref="P689:Q689"/>
    <mergeCell ref="R689:S689"/>
    <mergeCell ref="T689:W689"/>
    <mergeCell ref="X687:AA687"/>
    <mergeCell ref="H688:I688"/>
    <mergeCell ref="J688:K688"/>
    <mergeCell ref="L688:M688"/>
    <mergeCell ref="N688:O688"/>
    <mergeCell ref="P688:Q688"/>
    <mergeCell ref="R688:S688"/>
    <mergeCell ref="T688:W688"/>
    <mergeCell ref="X688:AA688"/>
    <mergeCell ref="R686:S686"/>
    <mergeCell ref="T686:W686"/>
    <mergeCell ref="X686:AA686"/>
    <mergeCell ref="H687:I687"/>
    <mergeCell ref="J687:K687"/>
    <mergeCell ref="L687:M687"/>
    <mergeCell ref="N687:O687"/>
    <mergeCell ref="P687:Q687"/>
    <mergeCell ref="R687:S687"/>
    <mergeCell ref="T687:W687"/>
    <mergeCell ref="F685:G685"/>
    <mergeCell ref="AF685:AH685"/>
    <mergeCell ref="AI685:AJ685"/>
    <mergeCell ref="AK685:AM685"/>
    <mergeCell ref="H686:I686"/>
    <mergeCell ref="J686:K686"/>
    <mergeCell ref="L686:M686"/>
    <mergeCell ref="N686:O686"/>
    <mergeCell ref="P686:Q686"/>
    <mergeCell ref="B684:E684"/>
    <mergeCell ref="F684:G684"/>
    <mergeCell ref="H684:S685"/>
    <mergeCell ref="T684:AE685"/>
    <mergeCell ref="AF684:AH684"/>
    <mergeCell ref="AI684:AJ684"/>
    <mergeCell ref="B680:G681"/>
    <mergeCell ref="H680:AC680"/>
    <mergeCell ref="AE680:AJ680"/>
    <mergeCell ref="AK680:AM680"/>
    <mergeCell ref="H681:AC682"/>
    <mergeCell ref="AE681:AJ682"/>
    <mergeCell ref="AK681:AM682"/>
    <mergeCell ref="B682:G682"/>
    <mergeCell ref="AK684:AM684"/>
    <mergeCell ref="R677:AE678"/>
    <mergeCell ref="AG677:AH678"/>
    <mergeCell ref="AI677:AJ678"/>
    <mergeCell ref="AK677:AL678"/>
    <mergeCell ref="AM677:AM678"/>
    <mergeCell ref="R673:AE675"/>
    <mergeCell ref="AG673:AH673"/>
    <mergeCell ref="AI673:AJ673"/>
    <mergeCell ref="AK673:AM673"/>
    <mergeCell ref="AG674:AG675"/>
    <mergeCell ref="AH674:AH675"/>
    <mergeCell ref="AI674:AI675"/>
    <mergeCell ref="AJ674:AJ675"/>
    <mergeCell ref="AK674:AK675"/>
    <mergeCell ref="AL674:AL675"/>
    <mergeCell ref="H672:I672"/>
    <mergeCell ref="J672:K672"/>
    <mergeCell ref="L672:M672"/>
    <mergeCell ref="N672:O672"/>
    <mergeCell ref="P672:Q672"/>
    <mergeCell ref="R672:S672"/>
    <mergeCell ref="T672:W672"/>
    <mergeCell ref="AM674:AM675"/>
    <mergeCell ref="X670:AA670"/>
    <mergeCell ref="H671:I671"/>
    <mergeCell ref="J671:K671"/>
    <mergeCell ref="L671:M671"/>
    <mergeCell ref="N671:O671"/>
    <mergeCell ref="P671:Q671"/>
    <mergeCell ref="R671:S671"/>
    <mergeCell ref="T671:W671"/>
    <mergeCell ref="X671:AA671"/>
    <mergeCell ref="R669:S669"/>
    <mergeCell ref="T669:W669"/>
    <mergeCell ref="X669:AA669"/>
    <mergeCell ref="H670:I670"/>
    <mergeCell ref="J670:K670"/>
    <mergeCell ref="L670:M670"/>
    <mergeCell ref="N670:O670"/>
    <mergeCell ref="P670:Q670"/>
    <mergeCell ref="R670:S670"/>
    <mergeCell ref="T670:W670"/>
    <mergeCell ref="F668:G668"/>
    <mergeCell ref="AF668:AH668"/>
    <mergeCell ref="AI668:AJ668"/>
    <mergeCell ref="AK668:AM668"/>
    <mergeCell ref="H669:I669"/>
    <mergeCell ref="J669:K669"/>
    <mergeCell ref="L669:M669"/>
    <mergeCell ref="N669:O669"/>
    <mergeCell ref="P669:Q669"/>
    <mergeCell ref="B667:E667"/>
    <mergeCell ref="F667:G667"/>
    <mergeCell ref="H667:S668"/>
    <mergeCell ref="T667:AE668"/>
    <mergeCell ref="AF667:AH667"/>
    <mergeCell ref="AI667:AJ667"/>
    <mergeCell ref="B663:G664"/>
    <mergeCell ref="H663:AC663"/>
    <mergeCell ref="AE663:AJ663"/>
    <mergeCell ref="AK663:AM663"/>
    <mergeCell ref="H664:AC665"/>
    <mergeCell ref="AE664:AJ665"/>
    <mergeCell ref="AK664:AM665"/>
    <mergeCell ref="B665:G665"/>
    <mergeCell ref="AK667:AM667"/>
    <mergeCell ref="R660:AE661"/>
    <mergeCell ref="AG660:AH661"/>
    <mergeCell ref="AI660:AJ661"/>
    <mergeCell ref="AK660:AL661"/>
    <mergeCell ref="AM660:AM661"/>
    <mergeCell ref="R656:AE658"/>
    <mergeCell ref="AG656:AH656"/>
    <mergeCell ref="AI656:AJ656"/>
    <mergeCell ref="AK656:AM656"/>
    <mergeCell ref="AG657:AG658"/>
    <mergeCell ref="AH657:AH658"/>
    <mergeCell ref="AI657:AI658"/>
    <mergeCell ref="AJ657:AJ658"/>
    <mergeCell ref="AK657:AK658"/>
    <mergeCell ref="AL657:AL658"/>
    <mergeCell ref="H655:I655"/>
    <mergeCell ref="J655:K655"/>
    <mergeCell ref="L655:M655"/>
    <mergeCell ref="N655:O655"/>
    <mergeCell ref="P655:Q655"/>
    <mergeCell ref="R655:S655"/>
    <mergeCell ref="T655:W655"/>
    <mergeCell ref="AM657:AM658"/>
    <mergeCell ref="X653:AA653"/>
    <mergeCell ref="H654:I654"/>
    <mergeCell ref="J654:K654"/>
    <mergeCell ref="L654:M654"/>
    <mergeCell ref="N654:O654"/>
    <mergeCell ref="P654:Q654"/>
    <mergeCell ref="R654:S654"/>
    <mergeCell ref="T654:W654"/>
    <mergeCell ref="X654:AA654"/>
    <mergeCell ref="R652:S652"/>
    <mergeCell ref="T652:W652"/>
    <mergeCell ref="X652:AA652"/>
    <mergeCell ref="H653:I653"/>
    <mergeCell ref="J653:K653"/>
    <mergeCell ref="L653:M653"/>
    <mergeCell ref="N653:O653"/>
    <mergeCell ref="P653:Q653"/>
    <mergeCell ref="R653:S653"/>
    <mergeCell ref="T653:W653"/>
    <mergeCell ref="F651:G651"/>
    <mergeCell ref="AF651:AH651"/>
    <mergeCell ref="AI651:AJ651"/>
    <mergeCell ref="AK651:AM651"/>
    <mergeCell ref="H652:I652"/>
    <mergeCell ref="J652:K652"/>
    <mergeCell ref="L652:M652"/>
    <mergeCell ref="N652:O652"/>
    <mergeCell ref="P652:Q652"/>
    <mergeCell ref="B650:E650"/>
    <mergeCell ref="F650:G650"/>
    <mergeCell ref="H650:S651"/>
    <mergeCell ref="T650:AE651"/>
    <mergeCell ref="AF650:AH650"/>
    <mergeCell ref="AI650:AJ650"/>
    <mergeCell ref="B646:G647"/>
    <mergeCell ref="H646:AC646"/>
    <mergeCell ref="AE646:AJ646"/>
    <mergeCell ref="AK646:AM646"/>
    <mergeCell ref="H647:AC648"/>
    <mergeCell ref="AE647:AJ648"/>
    <mergeCell ref="AK647:AM648"/>
    <mergeCell ref="B648:G648"/>
    <mergeCell ref="AK650:AM650"/>
    <mergeCell ref="R643:AE644"/>
    <mergeCell ref="AG643:AH644"/>
    <mergeCell ref="AI643:AJ644"/>
    <mergeCell ref="AK643:AL644"/>
    <mergeCell ref="AM643:AM644"/>
    <mergeCell ref="R639:AE641"/>
    <mergeCell ref="AG639:AH639"/>
    <mergeCell ref="AI639:AJ639"/>
    <mergeCell ref="AK639:AM639"/>
    <mergeCell ref="AG640:AG641"/>
    <mergeCell ref="AH640:AH641"/>
    <mergeCell ref="AI640:AI641"/>
    <mergeCell ref="AJ640:AJ641"/>
    <mergeCell ref="AK640:AK641"/>
    <mergeCell ref="AL640:AL641"/>
    <mergeCell ref="H638:I638"/>
    <mergeCell ref="J638:K638"/>
    <mergeCell ref="L638:M638"/>
    <mergeCell ref="N638:O638"/>
    <mergeCell ref="P638:Q638"/>
    <mergeCell ref="R638:S638"/>
    <mergeCell ref="T638:W638"/>
    <mergeCell ref="AM640:AM641"/>
    <mergeCell ref="X636:AA636"/>
    <mergeCell ref="H637:I637"/>
    <mergeCell ref="J637:K637"/>
    <mergeCell ref="L637:M637"/>
    <mergeCell ref="N637:O637"/>
    <mergeCell ref="P637:Q637"/>
    <mergeCell ref="R637:S637"/>
    <mergeCell ref="T637:W637"/>
    <mergeCell ref="X637:AA637"/>
    <mergeCell ref="R635:S635"/>
    <mergeCell ref="T635:W635"/>
    <mergeCell ref="X635:AA635"/>
    <mergeCell ref="H636:I636"/>
    <mergeCell ref="J636:K636"/>
    <mergeCell ref="L636:M636"/>
    <mergeCell ref="N636:O636"/>
    <mergeCell ref="P636:Q636"/>
    <mergeCell ref="R636:S636"/>
    <mergeCell ref="T636:W636"/>
    <mergeCell ref="F634:G634"/>
    <mergeCell ref="AF634:AH634"/>
    <mergeCell ref="AI634:AJ634"/>
    <mergeCell ref="AK634:AM634"/>
    <mergeCell ref="H635:I635"/>
    <mergeCell ref="J635:K635"/>
    <mergeCell ref="L635:M635"/>
    <mergeCell ref="N635:O635"/>
    <mergeCell ref="P635:Q635"/>
    <mergeCell ref="B633:E633"/>
    <mergeCell ref="F633:G633"/>
    <mergeCell ref="H633:S634"/>
    <mergeCell ref="T633:AE634"/>
    <mergeCell ref="AF633:AH633"/>
    <mergeCell ref="AI633:AJ633"/>
    <mergeCell ref="B629:G630"/>
    <mergeCell ref="H629:AC629"/>
    <mergeCell ref="AE629:AJ629"/>
    <mergeCell ref="AK629:AM629"/>
    <mergeCell ref="H630:AC631"/>
    <mergeCell ref="AE630:AJ631"/>
    <mergeCell ref="AK630:AM631"/>
    <mergeCell ref="B631:G631"/>
    <mergeCell ref="H621:I621"/>
    <mergeCell ref="J621:K621"/>
    <mergeCell ref="L621:M621"/>
    <mergeCell ref="N621:O621"/>
    <mergeCell ref="P621:Q621"/>
    <mergeCell ref="R621:S621"/>
    <mergeCell ref="T621:W621"/>
    <mergeCell ref="T620:W620"/>
    <mergeCell ref="X620:AA620"/>
    <mergeCell ref="H620:I620"/>
    <mergeCell ref="J620:K620"/>
    <mergeCell ref="L620:M620"/>
    <mergeCell ref="N620:O620"/>
    <mergeCell ref="P620:Q620"/>
    <mergeCell ref="R620:S620"/>
    <mergeCell ref="AM623:AM624"/>
    <mergeCell ref="R626:AE627"/>
    <mergeCell ref="AG626:AH627"/>
    <mergeCell ref="AI626:AJ627"/>
    <mergeCell ref="AK626:AL627"/>
    <mergeCell ref="AM626:AM627"/>
    <mergeCell ref="R622:AE624"/>
    <mergeCell ref="AG622:AH622"/>
    <mergeCell ref="AI622:AJ622"/>
    <mergeCell ref="AK622:AM622"/>
    <mergeCell ref="AG623:AG624"/>
    <mergeCell ref="AH623:AH624"/>
    <mergeCell ref="AI623:AI624"/>
    <mergeCell ref="AJ623:AJ624"/>
    <mergeCell ref="AK623:AK624"/>
    <mergeCell ref="AL623:AL624"/>
    <mergeCell ref="X618:AA618"/>
    <mergeCell ref="H619:I619"/>
    <mergeCell ref="J619:K619"/>
    <mergeCell ref="L619:M619"/>
    <mergeCell ref="N619:O619"/>
    <mergeCell ref="P619:Q619"/>
    <mergeCell ref="R619:S619"/>
    <mergeCell ref="T619:W619"/>
    <mergeCell ref="X619:AA619"/>
    <mergeCell ref="R617:S617"/>
    <mergeCell ref="T617:W617"/>
    <mergeCell ref="X617:AA617"/>
    <mergeCell ref="H618:I618"/>
    <mergeCell ref="J618:K618"/>
    <mergeCell ref="L618:M618"/>
    <mergeCell ref="N618:O618"/>
    <mergeCell ref="P618:Q618"/>
    <mergeCell ref="R618:S618"/>
    <mergeCell ref="T618:W618"/>
    <mergeCell ref="F616:G616"/>
    <mergeCell ref="AF616:AH616"/>
    <mergeCell ref="AI616:AJ616"/>
    <mergeCell ref="AK616:AM616"/>
    <mergeCell ref="H617:I617"/>
    <mergeCell ref="J617:K617"/>
    <mergeCell ref="L617:M617"/>
    <mergeCell ref="N617:O617"/>
    <mergeCell ref="P617:Q617"/>
    <mergeCell ref="B615:E615"/>
    <mergeCell ref="F615:G615"/>
    <mergeCell ref="H615:S616"/>
    <mergeCell ref="T615:AE616"/>
    <mergeCell ref="AF615:AH615"/>
    <mergeCell ref="AI615:AJ615"/>
    <mergeCell ref="B611:G612"/>
    <mergeCell ref="H611:AC611"/>
    <mergeCell ref="AE611:AJ611"/>
    <mergeCell ref="AK611:AM611"/>
    <mergeCell ref="H612:AC613"/>
    <mergeCell ref="AE612:AJ613"/>
    <mergeCell ref="AK612:AM613"/>
    <mergeCell ref="B613:G613"/>
    <mergeCell ref="R608:AE609"/>
    <mergeCell ref="AG608:AH609"/>
    <mergeCell ref="AI608:AJ609"/>
    <mergeCell ref="AK608:AL609"/>
    <mergeCell ref="AM608:AM609"/>
    <mergeCell ref="R604:AE606"/>
    <mergeCell ref="AG604:AH604"/>
    <mergeCell ref="AI604:AJ604"/>
    <mergeCell ref="AK604:AM604"/>
    <mergeCell ref="AG605:AG606"/>
    <mergeCell ref="AH605:AH606"/>
    <mergeCell ref="AI605:AI606"/>
    <mergeCell ref="AJ605:AJ606"/>
    <mergeCell ref="AK605:AK606"/>
    <mergeCell ref="AL605:AL606"/>
    <mergeCell ref="H603:I603"/>
    <mergeCell ref="J603:K603"/>
    <mergeCell ref="L603:M603"/>
    <mergeCell ref="N603:O603"/>
    <mergeCell ref="P603:Q603"/>
    <mergeCell ref="R603:S603"/>
    <mergeCell ref="T603:W603"/>
    <mergeCell ref="X601:AA601"/>
    <mergeCell ref="H602:I602"/>
    <mergeCell ref="J602:K602"/>
    <mergeCell ref="L602:M602"/>
    <mergeCell ref="N602:O602"/>
    <mergeCell ref="P602:Q602"/>
    <mergeCell ref="R602:S602"/>
    <mergeCell ref="T602:W602"/>
    <mergeCell ref="X602:AA602"/>
    <mergeCell ref="R600:S600"/>
    <mergeCell ref="T600:W600"/>
    <mergeCell ref="X600:AA600"/>
    <mergeCell ref="H601:I601"/>
    <mergeCell ref="J601:K601"/>
    <mergeCell ref="L601:M601"/>
    <mergeCell ref="N601:O601"/>
    <mergeCell ref="P601:Q601"/>
    <mergeCell ref="R601:S601"/>
    <mergeCell ref="T601:W601"/>
    <mergeCell ref="F599:G599"/>
    <mergeCell ref="AF599:AH599"/>
    <mergeCell ref="AI599:AJ599"/>
    <mergeCell ref="AK599:AM599"/>
    <mergeCell ref="H600:I600"/>
    <mergeCell ref="J600:K600"/>
    <mergeCell ref="L600:M600"/>
    <mergeCell ref="N600:O600"/>
    <mergeCell ref="P600:Q600"/>
    <mergeCell ref="B598:E598"/>
    <mergeCell ref="F598:G598"/>
    <mergeCell ref="H598:S599"/>
    <mergeCell ref="T598:AE599"/>
    <mergeCell ref="AF598:AH598"/>
    <mergeCell ref="AI598:AJ598"/>
    <mergeCell ref="B594:G595"/>
    <mergeCell ref="H594:AC594"/>
    <mergeCell ref="AE594:AJ594"/>
    <mergeCell ref="AK594:AM594"/>
    <mergeCell ref="H595:AC596"/>
    <mergeCell ref="AE595:AJ596"/>
    <mergeCell ref="AK595:AM596"/>
    <mergeCell ref="B596:G596"/>
    <mergeCell ref="H586:I586"/>
    <mergeCell ref="J586:K586"/>
    <mergeCell ref="L586:M586"/>
    <mergeCell ref="N586:O586"/>
    <mergeCell ref="P586:Q586"/>
    <mergeCell ref="R586:S586"/>
    <mergeCell ref="T586:W586"/>
    <mergeCell ref="AM588:AM589"/>
    <mergeCell ref="R591:AE592"/>
    <mergeCell ref="AG591:AH592"/>
    <mergeCell ref="AI591:AJ592"/>
    <mergeCell ref="AK591:AL592"/>
    <mergeCell ref="AM591:AM592"/>
    <mergeCell ref="R587:AE589"/>
    <mergeCell ref="AG587:AH587"/>
    <mergeCell ref="AI587:AJ587"/>
    <mergeCell ref="AK587:AM587"/>
    <mergeCell ref="AG588:AG589"/>
    <mergeCell ref="AH588:AH589"/>
    <mergeCell ref="AI588:AI589"/>
    <mergeCell ref="AJ588:AJ589"/>
    <mergeCell ref="AK588:AK589"/>
    <mergeCell ref="AL588:AL589"/>
    <mergeCell ref="X584:AA584"/>
    <mergeCell ref="H585:I585"/>
    <mergeCell ref="J585:K585"/>
    <mergeCell ref="L585:M585"/>
    <mergeCell ref="N585:O585"/>
    <mergeCell ref="P585:Q585"/>
    <mergeCell ref="R585:S585"/>
    <mergeCell ref="T585:W585"/>
    <mergeCell ref="X585:AA585"/>
    <mergeCell ref="R583:S583"/>
    <mergeCell ref="T583:W583"/>
    <mergeCell ref="X583:AA583"/>
    <mergeCell ref="H584:I584"/>
    <mergeCell ref="J584:K584"/>
    <mergeCell ref="L584:M584"/>
    <mergeCell ref="N584:O584"/>
    <mergeCell ref="P584:Q584"/>
    <mergeCell ref="R584:S584"/>
    <mergeCell ref="T584:W584"/>
    <mergeCell ref="F582:G582"/>
    <mergeCell ref="AF582:AH582"/>
    <mergeCell ref="AI582:AJ582"/>
    <mergeCell ref="AK582:AM582"/>
    <mergeCell ref="H583:I583"/>
    <mergeCell ref="J583:K583"/>
    <mergeCell ref="L583:M583"/>
    <mergeCell ref="N583:O583"/>
    <mergeCell ref="P583:Q583"/>
    <mergeCell ref="B581:E581"/>
    <mergeCell ref="F581:G581"/>
    <mergeCell ref="H581:S582"/>
    <mergeCell ref="T581:AE582"/>
    <mergeCell ref="AF581:AH581"/>
    <mergeCell ref="AI581:AJ581"/>
    <mergeCell ref="B577:G578"/>
    <mergeCell ref="H577:AC577"/>
    <mergeCell ref="AE577:AJ577"/>
    <mergeCell ref="AK577:AM577"/>
    <mergeCell ref="H578:AC579"/>
    <mergeCell ref="AE578:AJ579"/>
    <mergeCell ref="AK578:AM579"/>
    <mergeCell ref="B579:G579"/>
    <mergeCell ref="R574:AE575"/>
    <mergeCell ref="AG574:AH575"/>
    <mergeCell ref="AI574:AJ575"/>
    <mergeCell ref="AK574:AL575"/>
    <mergeCell ref="AM574:AM575"/>
    <mergeCell ref="R570:AE572"/>
    <mergeCell ref="AG570:AH570"/>
    <mergeCell ref="AI570:AJ570"/>
    <mergeCell ref="AK570:AM570"/>
    <mergeCell ref="AG571:AG572"/>
    <mergeCell ref="AH571:AH572"/>
    <mergeCell ref="AI571:AI572"/>
    <mergeCell ref="AJ571:AJ572"/>
    <mergeCell ref="AK571:AK572"/>
    <mergeCell ref="AL571:AL572"/>
    <mergeCell ref="H569:I569"/>
    <mergeCell ref="J569:K569"/>
    <mergeCell ref="L569:M569"/>
    <mergeCell ref="N569:O569"/>
    <mergeCell ref="P569:Q569"/>
    <mergeCell ref="R569:S569"/>
    <mergeCell ref="T569:W569"/>
    <mergeCell ref="X567:AA567"/>
    <mergeCell ref="H568:I568"/>
    <mergeCell ref="J568:K568"/>
    <mergeCell ref="L568:M568"/>
    <mergeCell ref="N568:O568"/>
    <mergeCell ref="P568:Q568"/>
    <mergeCell ref="R568:S568"/>
    <mergeCell ref="T568:W568"/>
    <mergeCell ref="X568:AA568"/>
    <mergeCell ref="R566:S566"/>
    <mergeCell ref="T566:W566"/>
    <mergeCell ref="X566:AA566"/>
    <mergeCell ref="H567:I567"/>
    <mergeCell ref="J567:K567"/>
    <mergeCell ref="L567:M567"/>
    <mergeCell ref="N567:O567"/>
    <mergeCell ref="P567:Q567"/>
    <mergeCell ref="R567:S567"/>
    <mergeCell ref="T567:W567"/>
    <mergeCell ref="F565:G565"/>
    <mergeCell ref="AF565:AH565"/>
    <mergeCell ref="AI565:AJ565"/>
    <mergeCell ref="AK565:AM565"/>
    <mergeCell ref="H566:I566"/>
    <mergeCell ref="J566:K566"/>
    <mergeCell ref="L566:M566"/>
    <mergeCell ref="N566:O566"/>
    <mergeCell ref="P566:Q566"/>
    <mergeCell ref="B564:E564"/>
    <mergeCell ref="F564:G564"/>
    <mergeCell ref="H564:S565"/>
    <mergeCell ref="T564:AE565"/>
    <mergeCell ref="AF564:AH564"/>
    <mergeCell ref="AI564:AJ564"/>
    <mergeCell ref="B560:G561"/>
    <mergeCell ref="H560:AC560"/>
    <mergeCell ref="AE560:AJ560"/>
    <mergeCell ref="AK560:AM560"/>
    <mergeCell ref="H561:AC562"/>
    <mergeCell ref="AE561:AJ562"/>
    <mergeCell ref="AK561:AM562"/>
    <mergeCell ref="B562:G562"/>
    <mergeCell ref="AO392:AO393"/>
    <mergeCell ref="AP392:AP393"/>
    <mergeCell ref="AI410:AI411"/>
    <mergeCell ref="AJ410:AJ411"/>
    <mergeCell ref="AK410:AK411"/>
    <mergeCell ref="AL410:AL411"/>
    <mergeCell ref="AM410:AM411"/>
    <mergeCell ref="AO358:AO359"/>
    <mergeCell ref="AP358:AP359"/>
    <mergeCell ref="AI376:AI377"/>
    <mergeCell ref="AJ376:AJ377"/>
    <mergeCell ref="AK376:AK377"/>
    <mergeCell ref="AL376:AL377"/>
    <mergeCell ref="AM376:AM377"/>
    <mergeCell ref="AO374:AO375"/>
    <mergeCell ref="AP374:AP375"/>
    <mergeCell ref="AO310:AO311"/>
    <mergeCell ref="AP310:AP311"/>
    <mergeCell ref="AO326:AO327"/>
    <mergeCell ref="AP326:AP327"/>
    <mergeCell ref="AO342:AO343"/>
    <mergeCell ref="AP342:AP343"/>
    <mergeCell ref="AK391:AM391"/>
    <mergeCell ref="AM381:AM382"/>
    <mergeCell ref="AK357:AM357"/>
    <mergeCell ref="AM347:AM348"/>
    <mergeCell ref="AK325:AM325"/>
    <mergeCell ref="AM315:AM316"/>
    <mergeCell ref="AO408:AO409"/>
    <mergeCell ref="AP408:AP409"/>
    <mergeCell ref="AO277:AO278"/>
    <mergeCell ref="AP277:AP278"/>
    <mergeCell ref="AI295:AI296"/>
    <mergeCell ref="AJ295:AJ296"/>
    <mergeCell ref="AK295:AK296"/>
    <mergeCell ref="AL295:AL296"/>
    <mergeCell ref="AM295:AM296"/>
    <mergeCell ref="AO293:AO294"/>
    <mergeCell ref="AP293:AP294"/>
    <mergeCell ref="AP227:AP228"/>
    <mergeCell ref="AO244:AO245"/>
    <mergeCell ref="AP244:AP245"/>
    <mergeCell ref="AI262:AI263"/>
    <mergeCell ref="AJ262:AJ263"/>
    <mergeCell ref="AK262:AK263"/>
    <mergeCell ref="AL262:AL263"/>
    <mergeCell ref="AM262:AM263"/>
    <mergeCell ref="AO260:AO261"/>
    <mergeCell ref="AP260:AP261"/>
    <mergeCell ref="AK292:AM292"/>
    <mergeCell ref="AM282:AM283"/>
    <mergeCell ref="AK259:AM259"/>
    <mergeCell ref="AM249:AM250"/>
    <mergeCell ref="AO195:AO196"/>
    <mergeCell ref="AP195:AP196"/>
    <mergeCell ref="AO211:AO212"/>
    <mergeCell ref="AP211:AP212"/>
    <mergeCell ref="AI229:AI230"/>
    <mergeCell ref="AJ229:AJ230"/>
    <mergeCell ref="AK229:AK230"/>
    <mergeCell ref="AL229:AL230"/>
    <mergeCell ref="AM229:AM230"/>
    <mergeCell ref="AO227:AO228"/>
    <mergeCell ref="AO161:AO162"/>
    <mergeCell ref="AP161:AP162"/>
    <mergeCell ref="AI180:AI181"/>
    <mergeCell ref="AJ180:AJ181"/>
    <mergeCell ref="AK180:AK181"/>
    <mergeCell ref="AL180:AL181"/>
    <mergeCell ref="AM180:AM181"/>
    <mergeCell ref="AO177:AO178"/>
    <mergeCell ref="AP177:AP178"/>
    <mergeCell ref="AK226:AM226"/>
    <mergeCell ref="AM216:AM217"/>
    <mergeCell ref="AK194:AM194"/>
    <mergeCell ref="AM184:AM185"/>
    <mergeCell ref="AP109:AP110"/>
    <mergeCell ref="AO126:AO127"/>
    <mergeCell ref="AP126:AP127"/>
    <mergeCell ref="AI146:AI147"/>
    <mergeCell ref="AJ146:AJ147"/>
    <mergeCell ref="AK146:AK147"/>
    <mergeCell ref="AL146:AL147"/>
    <mergeCell ref="AM146:AM147"/>
    <mergeCell ref="AO142:AO143"/>
    <mergeCell ref="AP142:AP143"/>
    <mergeCell ref="AI111:AI112"/>
    <mergeCell ref="AJ111:AJ112"/>
    <mergeCell ref="AK111:AK112"/>
    <mergeCell ref="AL111:AL112"/>
    <mergeCell ref="AM111:AM112"/>
    <mergeCell ref="AO109:AO110"/>
    <mergeCell ref="AO76:AO77"/>
    <mergeCell ref="AP76:AP77"/>
    <mergeCell ref="AI94:AI95"/>
    <mergeCell ref="AJ94:AJ95"/>
    <mergeCell ref="AK94:AK95"/>
    <mergeCell ref="AL94:AL95"/>
    <mergeCell ref="AM94:AM95"/>
    <mergeCell ref="AO92:AO93"/>
    <mergeCell ref="AP92:AP93"/>
    <mergeCell ref="AK125:AM125"/>
    <mergeCell ref="AM115:AM116"/>
    <mergeCell ref="AK108:AM108"/>
    <mergeCell ref="AM98:AM99"/>
    <mergeCell ref="AK91:AM91"/>
    <mergeCell ref="AM81:AM82"/>
    <mergeCell ref="AO43:AO44"/>
    <mergeCell ref="AP43:AP44"/>
    <mergeCell ref="AI61:AI62"/>
    <mergeCell ref="AJ61:AJ62"/>
    <mergeCell ref="AK61:AK62"/>
    <mergeCell ref="AL61:AL62"/>
    <mergeCell ref="AM61:AM62"/>
    <mergeCell ref="AO59:AO60"/>
    <mergeCell ref="AP59:AP60"/>
    <mergeCell ref="AO25:AO26"/>
    <mergeCell ref="AP25:AP26"/>
    <mergeCell ref="AO7:AO8"/>
    <mergeCell ref="AP7:AP8"/>
    <mergeCell ref="AI28:AI29"/>
    <mergeCell ref="AJ28:AJ29"/>
    <mergeCell ref="AK28:AK29"/>
    <mergeCell ref="AL28:AL29"/>
    <mergeCell ref="AM28:AM29"/>
    <mergeCell ref="AI10:AI11"/>
    <mergeCell ref="AJ10:AJ11"/>
    <mergeCell ref="AK10:AK11"/>
    <mergeCell ref="AL10:AL11"/>
    <mergeCell ref="AM10:AM11"/>
    <mergeCell ref="AK58:AM58"/>
    <mergeCell ref="AM48:AM49"/>
    <mergeCell ref="AK20:AM20"/>
    <mergeCell ref="AK21:AM22"/>
    <mergeCell ref="AK24:AM24"/>
    <mergeCell ref="AM14:AM15"/>
    <mergeCell ref="AK25:AM25"/>
    <mergeCell ref="AK17:AL18"/>
    <mergeCell ref="AM17:AM18"/>
    <mergeCell ref="R557:AE558"/>
    <mergeCell ref="AG557:AH558"/>
    <mergeCell ref="AI557:AJ558"/>
    <mergeCell ref="AK557:AL558"/>
    <mergeCell ref="AM557:AM558"/>
    <mergeCell ref="R553:AE555"/>
    <mergeCell ref="AG553:AH553"/>
    <mergeCell ref="AI553:AJ553"/>
    <mergeCell ref="AK553:AM553"/>
    <mergeCell ref="AG554:AG555"/>
    <mergeCell ref="AH554:AH555"/>
    <mergeCell ref="AI554:AI555"/>
    <mergeCell ref="AJ554:AJ555"/>
    <mergeCell ref="AK554:AK555"/>
    <mergeCell ref="AL554:AL555"/>
    <mergeCell ref="H552:I552"/>
    <mergeCell ref="J552:K552"/>
    <mergeCell ref="L552:M552"/>
    <mergeCell ref="N552:O552"/>
    <mergeCell ref="P552:Q552"/>
    <mergeCell ref="R552:S552"/>
    <mergeCell ref="T552:W552"/>
    <mergeCell ref="T551:W551"/>
    <mergeCell ref="X551:AA551"/>
    <mergeCell ref="H551:I551"/>
    <mergeCell ref="J551:K551"/>
    <mergeCell ref="L551:M551"/>
    <mergeCell ref="N551:O551"/>
    <mergeCell ref="P551:Q551"/>
    <mergeCell ref="R551:S551"/>
    <mergeCell ref="X549:AA549"/>
    <mergeCell ref="H550:I550"/>
    <mergeCell ref="J550:K550"/>
    <mergeCell ref="L550:M550"/>
    <mergeCell ref="N550:O550"/>
    <mergeCell ref="P550:Q550"/>
    <mergeCell ref="R550:S550"/>
    <mergeCell ref="T550:W550"/>
    <mergeCell ref="X550:AA550"/>
    <mergeCell ref="R548:S548"/>
    <mergeCell ref="T548:W548"/>
    <mergeCell ref="X548:AA548"/>
    <mergeCell ref="H549:I549"/>
    <mergeCell ref="J549:K549"/>
    <mergeCell ref="L549:M549"/>
    <mergeCell ref="N549:O549"/>
    <mergeCell ref="P549:Q549"/>
    <mergeCell ref="R549:S549"/>
    <mergeCell ref="T549:W549"/>
    <mergeCell ref="AK546:AM546"/>
    <mergeCell ref="F547:G547"/>
    <mergeCell ref="AF547:AH547"/>
    <mergeCell ref="AI547:AJ547"/>
    <mergeCell ref="AK547:AM547"/>
    <mergeCell ref="H548:I548"/>
    <mergeCell ref="J548:K548"/>
    <mergeCell ref="L548:M548"/>
    <mergeCell ref="N548:O548"/>
    <mergeCell ref="P548:Q548"/>
    <mergeCell ref="B546:E546"/>
    <mergeCell ref="F546:G546"/>
    <mergeCell ref="H546:S547"/>
    <mergeCell ref="T546:AE547"/>
    <mergeCell ref="AF546:AH546"/>
    <mergeCell ref="AI546:AJ546"/>
    <mergeCell ref="B542:G543"/>
    <mergeCell ref="H542:AC542"/>
    <mergeCell ref="AE542:AJ542"/>
    <mergeCell ref="AK542:AM542"/>
    <mergeCell ref="H543:AC544"/>
    <mergeCell ref="AE543:AJ544"/>
    <mergeCell ref="AK543:AM544"/>
    <mergeCell ref="B544:G544"/>
    <mergeCell ref="H534:I534"/>
    <mergeCell ref="J534:K534"/>
    <mergeCell ref="L534:M534"/>
    <mergeCell ref="N534:O534"/>
    <mergeCell ref="P534:Q534"/>
    <mergeCell ref="R534:S534"/>
    <mergeCell ref="T534:W534"/>
    <mergeCell ref="T533:W533"/>
    <mergeCell ref="X533:AA533"/>
    <mergeCell ref="H533:I533"/>
    <mergeCell ref="J533:K533"/>
    <mergeCell ref="L533:M533"/>
    <mergeCell ref="N533:O533"/>
    <mergeCell ref="P533:Q533"/>
    <mergeCell ref="R533:S533"/>
    <mergeCell ref="AM536:AM537"/>
    <mergeCell ref="R539:AE540"/>
    <mergeCell ref="AG539:AH540"/>
    <mergeCell ref="AI539:AJ540"/>
    <mergeCell ref="AK539:AL540"/>
    <mergeCell ref="AM539:AM540"/>
    <mergeCell ref="R535:AE537"/>
    <mergeCell ref="AG535:AH535"/>
    <mergeCell ref="AI535:AJ535"/>
    <mergeCell ref="AK535:AM535"/>
    <mergeCell ref="AG536:AG537"/>
    <mergeCell ref="AH536:AH537"/>
    <mergeCell ref="AI536:AI537"/>
    <mergeCell ref="AJ536:AJ537"/>
    <mergeCell ref="AK536:AK537"/>
    <mergeCell ref="AL536:AL537"/>
    <mergeCell ref="AI532:AI533"/>
    <mergeCell ref="AJ532:AJ533"/>
    <mergeCell ref="AK532:AK533"/>
    <mergeCell ref="AL532:AL533"/>
    <mergeCell ref="AM532:AM533"/>
    <mergeCell ref="X531:AA531"/>
    <mergeCell ref="H532:I532"/>
    <mergeCell ref="J532:K532"/>
    <mergeCell ref="L532:M532"/>
    <mergeCell ref="N532:O532"/>
    <mergeCell ref="P532:Q532"/>
    <mergeCell ref="R532:S532"/>
    <mergeCell ref="T532:W532"/>
    <mergeCell ref="X532:AA532"/>
    <mergeCell ref="R530:S530"/>
    <mergeCell ref="T530:W530"/>
    <mergeCell ref="X530:AA530"/>
    <mergeCell ref="H531:I531"/>
    <mergeCell ref="J531:K531"/>
    <mergeCell ref="L531:M531"/>
    <mergeCell ref="N531:O531"/>
    <mergeCell ref="P531:Q531"/>
    <mergeCell ref="R531:S531"/>
    <mergeCell ref="T531:W531"/>
    <mergeCell ref="F529:G529"/>
    <mergeCell ref="AF529:AH529"/>
    <mergeCell ref="AI529:AJ529"/>
    <mergeCell ref="AK529:AM529"/>
    <mergeCell ref="H530:I530"/>
    <mergeCell ref="J530:K530"/>
    <mergeCell ref="L530:M530"/>
    <mergeCell ref="N530:O530"/>
    <mergeCell ref="P530:Q530"/>
    <mergeCell ref="B528:E528"/>
    <mergeCell ref="F528:G528"/>
    <mergeCell ref="H528:S529"/>
    <mergeCell ref="T528:AE529"/>
    <mergeCell ref="AF528:AH528"/>
    <mergeCell ref="AI528:AJ528"/>
    <mergeCell ref="B524:G525"/>
    <mergeCell ref="H524:AC524"/>
    <mergeCell ref="AE524:AJ524"/>
    <mergeCell ref="AK524:AM524"/>
    <mergeCell ref="H525:AC526"/>
    <mergeCell ref="AE525:AJ526"/>
    <mergeCell ref="AK525:AM526"/>
    <mergeCell ref="B526:G526"/>
    <mergeCell ref="AK528:AM528"/>
    <mergeCell ref="H516:I516"/>
    <mergeCell ref="J516:K516"/>
    <mergeCell ref="L516:M516"/>
    <mergeCell ref="N516:O516"/>
    <mergeCell ref="P516:Q516"/>
    <mergeCell ref="R516:S516"/>
    <mergeCell ref="T516:W516"/>
    <mergeCell ref="AM518:AM519"/>
    <mergeCell ref="R521:AE522"/>
    <mergeCell ref="AG521:AH522"/>
    <mergeCell ref="AI521:AJ522"/>
    <mergeCell ref="AK521:AL522"/>
    <mergeCell ref="AM521:AM522"/>
    <mergeCell ref="R517:AE519"/>
    <mergeCell ref="AG517:AH517"/>
    <mergeCell ref="AI517:AJ517"/>
    <mergeCell ref="AK517:AM517"/>
    <mergeCell ref="AG518:AG519"/>
    <mergeCell ref="AH518:AH519"/>
    <mergeCell ref="AI518:AI519"/>
    <mergeCell ref="AJ518:AJ519"/>
    <mergeCell ref="AK518:AK519"/>
    <mergeCell ref="AL518:AL519"/>
    <mergeCell ref="X514:AA514"/>
    <mergeCell ref="H515:I515"/>
    <mergeCell ref="J515:K515"/>
    <mergeCell ref="L515:M515"/>
    <mergeCell ref="N515:O515"/>
    <mergeCell ref="P515:Q515"/>
    <mergeCell ref="R515:S515"/>
    <mergeCell ref="T515:W515"/>
    <mergeCell ref="X515:AA515"/>
    <mergeCell ref="R513:S513"/>
    <mergeCell ref="T513:W513"/>
    <mergeCell ref="X513:AA513"/>
    <mergeCell ref="H514:I514"/>
    <mergeCell ref="J514:K514"/>
    <mergeCell ref="L514:M514"/>
    <mergeCell ref="N514:O514"/>
    <mergeCell ref="P514:Q514"/>
    <mergeCell ref="R514:S514"/>
    <mergeCell ref="T514:W514"/>
    <mergeCell ref="F512:G512"/>
    <mergeCell ref="AF512:AH512"/>
    <mergeCell ref="AI512:AJ512"/>
    <mergeCell ref="AK512:AM512"/>
    <mergeCell ref="H513:I513"/>
    <mergeCell ref="J513:K513"/>
    <mergeCell ref="L513:M513"/>
    <mergeCell ref="N513:O513"/>
    <mergeCell ref="P513:Q513"/>
    <mergeCell ref="B511:E511"/>
    <mergeCell ref="F511:G511"/>
    <mergeCell ref="H511:S512"/>
    <mergeCell ref="T511:AE512"/>
    <mergeCell ref="AF511:AH511"/>
    <mergeCell ref="AI511:AJ511"/>
    <mergeCell ref="B507:G508"/>
    <mergeCell ref="H507:AC507"/>
    <mergeCell ref="AE507:AJ507"/>
    <mergeCell ref="AK507:AM507"/>
    <mergeCell ref="H508:AC509"/>
    <mergeCell ref="AE508:AJ509"/>
    <mergeCell ref="AK508:AM509"/>
    <mergeCell ref="B509:G509"/>
    <mergeCell ref="H499:I499"/>
    <mergeCell ref="J499:K499"/>
    <mergeCell ref="L499:M499"/>
    <mergeCell ref="N499:O499"/>
    <mergeCell ref="P499:Q499"/>
    <mergeCell ref="R499:S499"/>
    <mergeCell ref="T499:W499"/>
    <mergeCell ref="AM501:AM502"/>
    <mergeCell ref="R504:AE505"/>
    <mergeCell ref="AG504:AH505"/>
    <mergeCell ref="AI504:AJ505"/>
    <mergeCell ref="AK504:AL505"/>
    <mergeCell ref="AM504:AM505"/>
    <mergeCell ref="R500:AE502"/>
    <mergeCell ref="AG500:AH500"/>
    <mergeCell ref="AI500:AJ500"/>
    <mergeCell ref="AK500:AM500"/>
    <mergeCell ref="AG501:AG502"/>
    <mergeCell ref="AH501:AH502"/>
    <mergeCell ref="AI501:AI502"/>
    <mergeCell ref="AJ501:AJ502"/>
    <mergeCell ref="AK501:AK502"/>
    <mergeCell ref="AL501:AL502"/>
    <mergeCell ref="X497:AA497"/>
    <mergeCell ref="H498:I498"/>
    <mergeCell ref="J498:K498"/>
    <mergeCell ref="L498:M498"/>
    <mergeCell ref="N498:O498"/>
    <mergeCell ref="P498:Q498"/>
    <mergeCell ref="R498:S498"/>
    <mergeCell ref="T498:W498"/>
    <mergeCell ref="X498:AA498"/>
    <mergeCell ref="R496:S496"/>
    <mergeCell ref="T496:W496"/>
    <mergeCell ref="X496:AA496"/>
    <mergeCell ref="H497:I497"/>
    <mergeCell ref="J497:K497"/>
    <mergeCell ref="L497:M497"/>
    <mergeCell ref="N497:O497"/>
    <mergeCell ref="P497:Q497"/>
    <mergeCell ref="R497:S497"/>
    <mergeCell ref="T497:W497"/>
    <mergeCell ref="F495:G495"/>
    <mergeCell ref="AF495:AH495"/>
    <mergeCell ref="AI495:AJ495"/>
    <mergeCell ref="AK495:AM495"/>
    <mergeCell ref="H496:I496"/>
    <mergeCell ref="J496:K496"/>
    <mergeCell ref="L496:M496"/>
    <mergeCell ref="N496:O496"/>
    <mergeCell ref="P496:Q496"/>
    <mergeCell ref="B494:E494"/>
    <mergeCell ref="F494:G494"/>
    <mergeCell ref="H494:S495"/>
    <mergeCell ref="T494:AE495"/>
    <mergeCell ref="AF494:AH494"/>
    <mergeCell ref="AI494:AJ494"/>
    <mergeCell ref="B490:G491"/>
    <mergeCell ref="H490:AC490"/>
    <mergeCell ref="AE490:AJ490"/>
    <mergeCell ref="AK490:AM490"/>
    <mergeCell ref="H491:AC492"/>
    <mergeCell ref="AE491:AJ492"/>
    <mergeCell ref="AK491:AM492"/>
    <mergeCell ref="B492:G492"/>
    <mergeCell ref="R487:AE488"/>
    <mergeCell ref="AG487:AH488"/>
    <mergeCell ref="AI487:AJ488"/>
    <mergeCell ref="AK487:AL488"/>
    <mergeCell ref="AM487:AM488"/>
    <mergeCell ref="R483:AE485"/>
    <mergeCell ref="AG483:AH483"/>
    <mergeCell ref="AI483:AJ483"/>
    <mergeCell ref="AK483:AM483"/>
    <mergeCell ref="AG484:AG485"/>
    <mergeCell ref="AH484:AH485"/>
    <mergeCell ref="AI484:AI485"/>
    <mergeCell ref="AJ484:AJ485"/>
    <mergeCell ref="AK484:AK485"/>
    <mergeCell ref="AL484:AL485"/>
    <mergeCell ref="H482:I482"/>
    <mergeCell ref="J482:K482"/>
    <mergeCell ref="L482:M482"/>
    <mergeCell ref="N482:O482"/>
    <mergeCell ref="P482:Q482"/>
    <mergeCell ref="R482:S482"/>
    <mergeCell ref="T482:W482"/>
    <mergeCell ref="X481:AA481"/>
    <mergeCell ref="R480:S480"/>
    <mergeCell ref="T480:W480"/>
    <mergeCell ref="X480:AA480"/>
    <mergeCell ref="H481:I481"/>
    <mergeCell ref="J481:K481"/>
    <mergeCell ref="L481:M481"/>
    <mergeCell ref="N481:O481"/>
    <mergeCell ref="P481:Q481"/>
    <mergeCell ref="R481:S481"/>
    <mergeCell ref="T481:W481"/>
    <mergeCell ref="AK478:AM478"/>
    <mergeCell ref="F479:G479"/>
    <mergeCell ref="AF479:AH479"/>
    <mergeCell ref="AI479:AJ479"/>
    <mergeCell ref="AK479:AM479"/>
    <mergeCell ref="H480:I480"/>
    <mergeCell ref="J480:K480"/>
    <mergeCell ref="L480:M480"/>
    <mergeCell ref="N480:O480"/>
    <mergeCell ref="P480:Q480"/>
    <mergeCell ref="B478:E478"/>
    <mergeCell ref="F478:G478"/>
    <mergeCell ref="H478:S479"/>
    <mergeCell ref="T478:AE479"/>
    <mergeCell ref="AF478:AH478"/>
    <mergeCell ref="AI478:AJ478"/>
    <mergeCell ref="B474:G475"/>
    <mergeCell ref="H474:AC474"/>
    <mergeCell ref="AE474:AJ474"/>
    <mergeCell ref="AK474:AM474"/>
    <mergeCell ref="H475:AC476"/>
    <mergeCell ref="AE475:AJ476"/>
    <mergeCell ref="AK475:AM476"/>
    <mergeCell ref="B476:G476"/>
    <mergeCell ref="AM468:AM469"/>
    <mergeCell ref="R471:AE472"/>
    <mergeCell ref="AG471:AH472"/>
    <mergeCell ref="AI471:AJ472"/>
    <mergeCell ref="AK471:AL472"/>
    <mergeCell ref="AM471:AM472"/>
    <mergeCell ref="R467:AE469"/>
    <mergeCell ref="AG467:AH467"/>
    <mergeCell ref="AI467:AJ467"/>
    <mergeCell ref="AK467:AM467"/>
    <mergeCell ref="AG468:AG469"/>
    <mergeCell ref="AH468:AH469"/>
    <mergeCell ref="AI468:AI469"/>
    <mergeCell ref="AJ468:AJ469"/>
    <mergeCell ref="AK468:AK469"/>
    <mergeCell ref="AL468:AL469"/>
    <mergeCell ref="H466:I466"/>
    <mergeCell ref="J466:K466"/>
    <mergeCell ref="L466:M466"/>
    <mergeCell ref="N466:O466"/>
    <mergeCell ref="P466:Q466"/>
    <mergeCell ref="R466:S466"/>
    <mergeCell ref="T466:W466"/>
    <mergeCell ref="X464:AA464"/>
    <mergeCell ref="H465:I465"/>
    <mergeCell ref="J465:K465"/>
    <mergeCell ref="L465:M465"/>
    <mergeCell ref="N465:O465"/>
    <mergeCell ref="P465:Q465"/>
    <mergeCell ref="R465:S465"/>
    <mergeCell ref="T465:W465"/>
    <mergeCell ref="X465:AA465"/>
    <mergeCell ref="R463:S463"/>
    <mergeCell ref="T463:W463"/>
    <mergeCell ref="X463:AA463"/>
    <mergeCell ref="H464:I464"/>
    <mergeCell ref="J464:K464"/>
    <mergeCell ref="L464:M464"/>
    <mergeCell ref="N464:O464"/>
    <mergeCell ref="P464:Q464"/>
    <mergeCell ref="R464:S464"/>
    <mergeCell ref="T464:W464"/>
    <mergeCell ref="F462:G462"/>
    <mergeCell ref="AF462:AH462"/>
    <mergeCell ref="AI462:AJ462"/>
    <mergeCell ref="AK462:AM462"/>
    <mergeCell ref="H463:I463"/>
    <mergeCell ref="J463:K463"/>
    <mergeCell ref="L463:M463"/>
    <mergeCell ref="N463:O463"/>
    <mergeCell ref="P463:Q463"/>
    <mergeCell ref="B461:E461"/>
    <mergeCell ref="F461:G461"/>
    <mergeCell ref="H461:S462"/>
    <mergeCell ref="T461:AE462"/>
    <mergeCell ref="AF461:AH461"/>
    <mergeCell ref="AI461:AJ461"/>
    <mergeCell ref="B457:G458"/>
    <mergeCell ref="H457:AC457"/>
    <mergeCell ref="AE457:AJ457"/>
    <mergeCell ref="AK457:AM457"/>
    <mergeCell ref="H458:AC459"/>
    <mergeCell ref="AE458:AJ459"/>
    <mergeCell ref="AK458:AM459"/>
    <mergeCell ref="B459:G459"/>
    <mergeCell ref="R454:AE455"/>
    <mergeCell ref="AG454:AH455"/>
    <mergeCell ref="AI454:AJ455"/>
    <mergeCell ref="AK454:AL455"/>
    <mergeCell ref="AM454:AM455"/>
    <mergeCell ref="R450:AE452"/>
    <mergeCell ref="AG450:AH450"/>
    <mergeCell ref="AI450:AJ450"/>
    <mergeCell ref="AK450:AM450"/>
    <mergeCell ref="AG451:AG452"/>
    <mergeCell ref="AH451:AH452"/>
    <mergeCell ref="AI451:AI452"/>
    <mergeCell ref="AJ451:AJ452"/>
    <mergeCell ref="AK451:AK452"/>
    <mergeCell ref="AL451:AL452"/>
    <mergeCell ref="H449:I449"/>
    <mergeCell ref="J449:K449"/>
    <mergeCell ref="L449:M449"/>
    <mergeCell ref="N449:O449"/>
    <mergeCell ref="P449:Q449"/>
    <mergeCell ref="R449:S449"/>
    <mergeCell ref="T449:W449"/>
    <mergeCell ref="T448:W448"/>
    <mergeCell ref="X448:AA448"/>
    <mergeCell ref="H448:I448"/>
    <mergeCell ref="J448:K448"/>
    <mergeCell ref="L448:M448"/>
    <mergeCell ref="N448:O448"/>
    <mergeCell ref="P448:Q448"/>
    <mergeCell ref="R448:S448"/>
    <mergeCell ref="X446:AA446"/>
    <mergeCell ref="H447:I447"/>
    <mergeCell ref="J447:K447"/>
    <mergeCell ref="L447:M447"/>
    <mergeCell ref="N447:O447"/>
    <mergeCell ref="P447:Q447"/>
    <mergeCell ref="R447:S447"/>
    <mergeCell ref="T447:W447"/>
    <mergeCell ref="X447:AA447"/>
    <mergeCell ref="R445:S445"/>
    <mergeCell ref="T445:W445"/>
    <mergeCell ref="X445:AA445"/>
    <mergeCell ref="H446:I446"/>
    <mergeCell ref="J446:K446"/>
    <mergeCell ref="L446:M446"/>
    <mergeCell ref="N446:O446"/>
    <mergeCell ref="P446:Q446"/>
    <mergeCell ref="R446:S446"/>
    <mergeCell ref="T446:W446"/>
    <mergeCell ref="AK443:AM443"/>
    <mergeCell ref="F444:G444"/>
    <mergeCell ref="AF444:AH444"/>
    <mergeCell ref="AI444:AJ444"/>
    <mergeCell ref="AK444:AM444"/>
    <mergeCell ref="H445:I445"/>
    <mergeCell ref="J445:K445"/>
    <mergeCell ref="L445:M445"/>
    <mergeCell ref="N445:O445"/>
    <mergeCell ref="P445:Q445"/>
    <mergeCell ref="B443:E443"/>
    <mergeCell ref="F443:G443"/>
    <mergeCell ref="H443:S444"/>
    <mergeCell ref="T443:AE444"/>
    <mergeCell ref="AF443:AH443"/>
    <mergeCell ref="AI443:AJ443"/>
    <mergeCell ref="B439:G440"/>
    <mergeCell ref="H439:AC439"/>
    <mergeCell ref="AE439:AJ439"/>
    <mergeCell ref="AK439:AM439"/>
    <mergeCell ref="H440:AC441"/>
    <mergeCell ref="AE440:AJ441"/>
    <mergeCell ref="AK440:AM441"/>
    <mergeCell ref="B441:G441"/>
    <mergeCell ref="H431:I431"/>
    <mergeCell ref="J431:K431"/>
    <mergeCell ref="L431:M431"/>
    <mergeCell ref="N431:O431"/>
    <mergeCell ref="P431:Q431"/>
    <mergeCell ref="R431:S431"/>
    <mergeCell ref="T431:W431"/>
    <mergeCell ref="T430:W430"/>
    <mergeCell ref="X430:AA430"/>
    <mergeCell ref="H430:I430"/>
    <mergeCell ref="J430:K430"/>
    <mergeCell ref="L430:M430"/>
    <mergeCell ref="N430:O430"/>
    <mergeCell ref="P430:Q430"/>
    <mergeCell ref="R430:S430"/>
    <mergeCell ref="AM433:AM434"/>
    <mergeCell ref="R436:AE437"/>
    <mergeCell ref="AG436:AH437"/>
    <mergeCell ref="AI436:AJ437"/>
    <mergeCell ref="AK436:AL437"/>
    <mergeCell ref="AM436:AM437"/>
    <mergeCell ref="R432:AE434"/>
    <mergeCell ref="AG432:AH432"/>
    <mergeCell ref="AI432:AJ432"/>
    <mergeCell ref="AK432:AM432"/>
    <mergeCell ref="AG433:AG434"/>
    <mergeCell ref="AH433:AH434"/>
    <mergeCell ref="AI433:AI434"/>
    <mergeCell ref="AJ433:AJ434"/>
    <mergeCell ref="AK433:AK434"/>
    <mergeCell ref="AL433:AL434"/>
    <mergeCell ref="AI429:AI430"/>
    <mergeCell ref="AJ429:AJ430"/>
    <mergeCell ref="AK429:AK430"/>
    <mergeCell ref="AL429:AL430"/>
    <mergeCell ref="AM429:AM430"/>
    <mergeCell ref="X428:AA428"/>
    <mergeCell ref="H429:I429"/>
    <mergeCell ref="J429:K429"/>
    <mergeCell ref="L429:M429"/>
    <mergeCell ref="N429:O429"/>
    <mergeCell ref="P429:Q429"/>
    <mergeCell ref="R429:S429"/>
    <mergeCell ref="T429:W429"/>
    <mergeCell ref="X429:AA429"/>
    <mergeCell ref="R427:S427"/>
    <mergeCell ref="T427:W427"/>
    <mergeCell ref="X427:AA427"/>
    <mergeCell ref="H428:I428"/>
    <mergeCell ref="J428:K428"/>
    <mergeCell ref="L428:M428"/>
    <mergeCell ref="N428:O428"/>
    <mergeCell ref="P428:Q428"/>
    <mergeCell ref="R428:S428"/>
    <mergeCell ref="T428:W428"/>
    <mergeCell ref="AK425:AM425"/>
    <mergeCell ref="F426:G426"/>
    <mergeCell ref="AF426:AH426"/>
    <mergeCell ref="AI426:AJ426"/>
    <mergeCell ref="AK426:AM426"/>
    <mergeCell ref="H427:I427"/>
    <mergeCell ref="J427:K427"/>
    <mergeCell ref="L427:M427"/>
    <mergeCell ref="N427:O427"/>
    <mergeCell ref="P427:Q427"/>
    <mergeCell ref="B425:E425"/>
    <mergeCell ref="F425:G425"/>
    <mergeCell ref="H425:S426"/>
    <mergeCell ref="T425:AE426"/>
    <mergeCell ref="AF425:AH425"/>
    <mergeCell ref="AI425:AJ425"/>
    <mergeCell ref="B421:G422"/>
    <mergeCell ref="H421:AC421"/>
    <mergeCell ref="AE421:AJ421"/>
    <mergeCell ref="AK421:AM421"/>
    <mergeCell ref="H422:AC423"/>
    <mergeCell ref="AE422:AJ423"/>
    <mergeCell ref="AK422:AM423"/>
    <mergeCell ref="B423:G423"/>
    <mergeCell ref="AM415:AM416"/>
    <mergeCell ref="R418:AE419"/>
    <mergeCell ref="AG418:AH419"/>
    <mergeCell ref="AI418:AJ419"/>
    <mergeCell ref="AK418:AL419"/>
    <mergeCell ref="AM418:AM419"/>
    <mergeCell ref="R414:AE416"/>
    <mergeCell ref="AG414:AH414"/>
    <mergeCell ref="AI414:AJ414"/>
    <mergeCell ref="AK414:AM414"/>
    <mergeCell ref="AG415:AG416"/>
    <mergeCell ref="AH415:AH416"/>
    <mergeCell ref="AI415:AI416"/>
    <mergeCell ref="AJ415:AJ416"/>
    <mergeCell ref="AK415:AK416"/>
    <mergeCell ref="AL415:AL416"/>
    <mergeCell ref="H413:I413"/>
    <mergeCell ref="J413:K413"/>
    <mergeCell ref="L413:M413"/>
    <mergeCell ref="N413:O413"/>
    <mergeCell ref="P413:Q413"/>
    <mergeCell ref="R413:S413"/>
    <mergeCell ref="T413:W413"/>
    <mergeCell ref="T412:W412"/>
    <mergeCell ref="X412:AA412"/>
    <mergeCell ref="H412:I412"/>
    <mergeCell ref="J412:K412"/>
    <mergeCell ref="L412:M412"/>
    <mergeCell ref="N412:O412"/>
    <mergeCell ref="P412:Q412"/>
    <mergeCell ref="R412:S412"/>
    <mergeCell ref="X410:AA410"/>
    <mergeCell ref="H411:I411"/>
    <mergeCell ref="J411:K411"/>
    <mergeCell ref="L411:M411"/>
    <mergeCell ref="N411:O411"/>
    <mergeCell ref="P411:Q411"/>
    <mergeCell ref="R411:S411"/>
    <mergeCell ref="T411:W411"/>
    <mergeCell ref="X411:AA411"/>
    <mergeCell ref="R409:S409"/>
    <mergeCell ref="T409:W409"/>
    <mergeCell ref="X409:AA409"/>
    <mergeCell ref="H410:I410"/>
    <mergeCell ref="J410:K410"/>
    <mergeCell ref="L410:M410"/>
    <mergeCell ref="N410:O410"/>
    <mergeCell ref="P410:Q410"/>
    <mergeCell ref="R410:S410"/>
    <mergeCell ref="T410:W410"/>
    <mergeCell ref="AK407:AM407"/>
    <mergeCell ref="F408:G408"/>
    <mergeCell ref="AF408:AH408"/>
    <mergeCell ref="AI408:AJ408"/>
    <mergeCell ref="AK408:AM408"/>
    <mergeCell ref="H409:I409"/>
    <mergeCell ref="J409:K409"/>
    <mergeCell ref="L409:M409"/>
    <mergeCell ref="N409:O409"/>
    <mergeCell ref="P409:Q409"/>
    <mergeCell ref="B407:E407"/>
    <mergeCell ref="F407:G407"/>
    <mergeCell ref="H407:S408"/>
    <mergeCell ref="T407:AE408"/>
    <mergeCell ref="AF407:AH407"/>
    <mergeCell ref="AI407:AJ407"/>
    <mergeCell ref="B403:G404"/>
    <mergeCell ref="H403:AC403"/>
    <mergeCell ref="AE403:AJ403"/>
    <mergeCell ref="AK403:AM403"/>
    <mergeCell ref="H404:AC405"/>
    <mergeCell ref="AE404:AJ405"/>
    <mergeCell ref="AK404:AM405"/>
    <mergeCell ref="B405:G405"/>
    <mergeCell ref="AM397:AM398"/>
    <mergeCell ref="R400:AE401"/>
    <mergeCell ref="AG400:AH401"/>
    <mergeCell ref="AI400:AJ401"/>
    <mergeCell ref="AK400:AL401"/>
    <mergeCell ref="AM400:AM401"/>
    <mergeCell ref="R396:AE398"/>
    <mergeCell ref="AG396:AH396"/>
    <mergeCell ref="AI396:AJ396"/>
    <mergeCell ref="AK396:AM396"/>
    <mergeCell ref="AG397:AG398"/>
    <mergeCell ref="AH397:AH398"/>
    <mergeCell ref="AI397:AI398"/>
    <mergeCell ref="AJ397:AJ398"/>
    <mergeCell ref="AK397:AK398"/>
    <mergeCell ref="AL397:AL398"/>
    <mergeCell ref="H395:I395"/>
    <mergeCell ref="J395:K395"/>
    <mergeCell ref="L395:M395"/>
    <mergeCell ref="N395:O395"/>
    <mergeCell ref="P395:Q395"/>
    <mergeCell ref="R395:S395"/>
    <mergeCell ref="T395:W395"/>
    <mergeCell ref="X394:AA394"/>
    <mergeCell ref="R393:S393"/>
    <mergeCell ref="T393:W393"/>
    <mergeCell ref="X393:AA393"/>
    <mergeCell ref="H394:I394"/>
    <mergeCell ref="J394:K394"/>
    <mergeCell ref="L394:M394"/>
    <mergeCell ref="N394:O394"/>
    <mergeCell ref="P394:Q394"/>
    <mergeCell ref="R394:S394"/>
    <mergeCell ref="T394:W394"/>
    <mergeCell ref="F392:G392"/>
    <mergeCell ref="AF392:AH392"/>
    <mergeCell ref="AI392:AJ392"/>
    <mergeCell ref="AK392:AM392"/>
    <mergeCell ref="H393:I393"/>
    <mergeCell ref="J393:K393"/>
    <mergeCell ref="L393:M393"/>
    <mergeCell ref="N393:O393"/>
    <mergeCell ref="P393:Q393"/>
    <mergeCell ref="B391:E391"/>
    <mergeCell ref="F391:G391"/>
    <mergeCell ref="H391:S392"/>
    <mergeCell ref="T391:AE392"/>
    <mergeCell ref="AF391:AH391"/>
    <mergeCell ref="AI391:AJ391"/>
    <mergeCell ref="B387:G388"/>
    <mergeCell ref="H387:AC387"/>
    <mergeCell ref="AE387:AJ387"/>
    <mergeCell ref="AK387:AM387"/>
    <mergeCell ref="H388:AC389"/>
    <mergeCell ref="AE388:AJ389"/>
    <mergeCell ref="AK388:AM389"/>
    <mergeCell ref="B389:G389"/>
    <mergeCell ref="R384:AE385"/>
    <mergeCell ref="AG384:AH385"/>
    <mergeCell ref="AI384:AJ385"/>
    <mergeCell ref="AK384:AL385"/>
    <mergeCell ref="AM384:AM385"/>
    <mergeCell ref="R380:AE382"/>
    <mergeCell ref="AG380:AH380"/>
    <mergeCell ref="AI380:AJ380"/>
    <mergeCell ref="AK380:AM380"/>
    <mergeCell ref="AG381:AG382"/>
    <mergeCell ref="AH381:AH382"/>
    <mergeCell ref="AI381:AI382"/>
    <mergeCell ref="AJ381:AJ382"/>
    <mergeCell ref="AK381:AK382"/>
    <mergeCell ref="AL381:AL382"/>
    <mergeCell ref="H379:I379"/>
    <mergeCell ref="J379:K379"/>
    <mergeCell ref="L379:M379"/>
    <mergeCell ref="N379:O379"/>
    <mergeCell ref="P379:Q379"/>
    <mergeCell ref="R379:S379"/>
    <mergeCell ref="T379:W379"/>
    <mergeCell ref="T378:W378"/>
    <mergeCell ref="X378:AA378"/>
    <mergeCell ref="H378:I378"/>
    <mergeCell ref="J378:K378"/>
    <mergeCell ref="L378:M378"/>
    <mergeCell ref="N378:O378"/>
    <mergeCell ref="P378:Q378"/>
    <mergeCell ref="R378:S378"/>
    <mergeCell ref="X376:AA376"/>
    <mergeCell ref="H377:I377"/>
    <mergeCell ref="J377:K377"/>
    <mergeCell ref="L377:M377"/>
    <mergeCell ref="N377:O377"/>
    <mergeCell ref="P377:Q377"/>
    <mergeCell ref="R377:S377"/>
    <mergeCell ref="T377:W377"/>
    <mergeCell ref="X377:AA377"/>
    <mergeCell ref="R375:S375"/>
    <mergeCell ref="T375:W375"/>
    <mergeCell ref="X375:AA375"/>
    <mergeCell ref="H376:I376"/>
    <mergeCell ref="J376:K376"/>
    <mergeCell ref="L376:M376"/>
    <mergeCell ref="N376:O376"/>
    <mergeCell ref="P376:Q376"/>
    <mergeCell ref="R376:S376"/>
    <mergeCell ref="T376:W376"/>
    <mergeCell ref="AK373:AM373"/>
    <mergeCell ref="F374:G374"/>
    <mergeCell ref="AF374:AH374"/>
    <mergeCell ref="AI374:AJ374"/>
    <mergeCell ref="AK374:AM374"/>
    <mergeCell ref="H375:I375"/>
    <mergeCell ref="J375:K375"/>
    <mergeCell ref="L375:M375"/>
    <mergeCell ref="N375:O375"/>
    <mergeCell ref="P375:Q375"/>
    <mergeCell ref="B373:E373"/>
    <mergeCell ref="F373:G373"/>
    <mergeCell ref="H373:S374"/>
    <mergeCell ref="T373:AE374"/>
    <mergeCell ref="AF373:AH373"/>
    <mergeCell ref="AI373:AJ373"/>
    <mergeCell ref="B369:G370"/>
    <mergeCell ref="H369:AC369"/>
    <mergeCell ref="AE369:AJ369"/>
    <mergeCell ref="AK369:AM369"/>
    <mergeCell ref="H370:AC371"/>
    <mergeCell ref="AE370:AJ371"/>
    <mergeCell ref="AK370:AM371"/>
    <mergeCell ref="B371:G371"/>
    <mergeCell ref="AM363:AM364"/>
    <mergeCell ref="R366:AE367"/>
    <mergeCell ref="AG366:AH367"/>
    <mergeCell ref="AI366:AJ367"/>
    <mergeCell ref="AK366:AL367"/>
    <mergeCell ref="AM366:AM367"/>
    <mergeCell ref="R362:AE364"/>
    <mergeCell ref="AG362:AH362"/>
    <mergeCell ref="AI362:AJ362"/>
    <mergeCell ref="AK362:AM362"/>
    <mergeCell ref="AG363:AG364"/>
    <mergeCell ref="AH363:AH364"/>
    <mergeCell ref="AI363:AI364"/>
    <mergeCell ref="AJ363:AJ364"/>
    <mergeCell ref="AK363:AK364"/>
    <mergeCell ref="AL363:AL364"/>
    <mergeCell ref="H361:I361"/>
    <mergeCell ref="J361:K361"/>
    <mergeCell ref="L361:M361"/>
    <mergeCell ref="N361:O361"/>
    <mergeCell ref="P361:Q361"/>
    <mergeCell ref="R361:S361"/>
    <mergeCell ref="T361:W361"/>
    <mergeCell ref="X360:AA360"/>
    <mergeCell ref="R359:S359"/>
    <mergeCell ref="T359:W359"/>
    <mergeCell ref="X359:AA359"/>
    <mergeCell ref="H360:I360"/>
    <mergeCell ref="J360:K360"/>
    <mergeCell ref="L360:M360"/>
    <mergeCell ref="N360:O360"/>
    <mergeCell ref="P360:Q360"/>
    <mergeCell ref="R360:S360"/>
    <mergeCell ref="T360:W360"/>
    <mergeCell ref="F358:G358"/>
    <mergeCell ref="AF358:AH358"/>
    <mergeCell ref="AI358:AJ358"/>
    <mergeCell ref="AK358:AM358"/>
    <mergeCell ref="H359:I359"/>
    <mergeCell ref="J359:K359"/>
    <mergeCell ref="L359:M359"/>
    <mergeCell ref="N359:O359"/>
    <mergeCell ref="P359:Q359"/>
    <mergeCell ref="B357:E357"/>
    <mergeCell ref="F357:G357"/>
    <mergeCell ref="H357:S358"/>
    <mergeCell ref="T357:AE358"/>
    <mergeCell ref="AF357:AH357"/>
    <mergeCell ref="AI357:AJ357"/>
    <mergeCell ref="B353:G354"/>
    <mergeCell ref="H353:AC353"/>
    <mergeCell ref="AE353:AJ353"/>
    <mergeCell ref="AK353:AM353"/>
    <mergeCell ref="H354:AC355"/>
    <mergeCell ref="AE354:AJ355"/>
    <mergeCell ref="AK354:AM355"/>
    <mergeCell ref="B355:G355"/>
    <mergeCell ref="R350:AE351"/>
    <mergeCell ref="AG350:AH351"/>
    <mergeCell ref="AI350:AJ351"/>
    <mergeCell ref="AK350:AL351"/>
    <mergeCell ref="AM350:AM351"/>
    <mergeCell ref="R346:AE348"/>
    <mergeCell ref="AG346:AH346"/>
    <mergeCell ref="AI346:AJ346"/>
    <mergeCell ref="AK346:AM346"/>
    <mergeCell ref="AG347:AG348"/>
    <mergeCell ref="AH347:AH348"/>
    <mergeCell ref="AI347:AI348"/>
    <mergeCell ref="AJ347:AJ348"/>
    <mergeCell ref="AK347:AK348"/>
    <mergeCell ref="AL347:AL348"/>
    <mergeCell ref="H345:I345"/>
    <mergeCell ref="J345:K345"/>
    <mergeCell ref="L345:M345"/>
    <mergeCell ref="N345:O345"/>
    <mergeCell ref="P345:Q345"/>
    <mergeCell ref="R345:S345"/>
    <mergeCell ref="T345:W345"/>
    <mergeCell ref="X344:AA344"/>
    <mergeCell ref="R343:S343"/>
    <mergeCell ref="T343:W343"/>
    <mergeCell ref="X343:AA343"/>
    <mergeCell ref="H344:I344"/>
    <mergeCell ref="J344:K344"/>
    <mergeCell ref="L344:M344"/>
    <mergeCell ref="N344:O344"/>
    <mergeCell ref="P344:Q344"/>
    <mergeCell ref="R344:S344"/>
    <mergeCell ref="T344:W344"/>
    <mergeCell ref="AK341:AM341"/>
    <mergeCell ref="F342:G342"/>
    <mergeCell ref="AF342:AH342"/>
    <mergeCell ref="AI342:AJ342"/>
    <mergeCell ref="AK342:AM342"/>
    <mergeCell ref="H343:I343"/>
    <mergeCell ref="J343:K343"/>
    <mergeCell ref="L343:M343"/>
    <mergeCell ref="N343:O343"/>
    <mergeCell ref="P343:Q343"/>
    <mergeCell ref="B341:E341"/>
    <mergeCell ref="F341:G341"/>
    <mergeCell ref="H341:S342"/>
    <mergeCell ref="T341:AE342"/>
    <mergeCell ref="AF341:AH341"/>
    <mergeCell ref="AI341:AJ341"/>
    <mergeCell ref="B337:G338"/>
    <mergeCell ref="H337:AC337"/>
    <mergeCell ref="AE337:AJ337"/>
    <mergeCell ref="AK337:AM337"/>
    <mergeCell ref="H338:AC339"/>
    <mergeCell ref="AE338:AJ339"/>
    <mergeCell ref="AK338:AM339"/>
    <mergeCell ref="B339:G339"/>
    <mergeCell ref="AM331:AM332"/>
    <mergeCell ref="R334:AE335"/>
    <mergeCell ref="AG334:AH335"/>
    <mergeCell ref="AI334:AJ335"/>
    <mergeCell ref="AK334:AL335"/>
    <mergeCell ref="AM334:AM335"/>
    <mergeCell ref="R330:AE332"/>
    <mergeCell ref="AG330:AH330"/>
    <mergeCell ref="AI330:AJ330"/>
    <mergeCell ref="AK330:AM330"/>
    <mergeCell ref="AG331:AG332"/>
    <mergeCell ref="AH331:AH332"/>
    <mergeCell ref="AI331:AI332"/>
    <mergeCell ref="AJ331:AJ332"/>
    <mergeCell ref="AK331:AK332"/>
    <mergeCell ref="AL331:AL332"/>
    <mergeCell ref="H329:I329"/>
    <mergeCell ref="J329:K329"/>
    <mergeCell ref="L329:M329"/>
    <mergeCell ref="N329:O329"/>
    <mergeCell ref="P329:Q329"/>
    <mergeCell ref="R329:S329"/>
    <mergeCell ref="T329:W329"/>
    <mergeCell ref="X328:AA328"/>
    <mergeCell ref="R327:S327"/>
    <mergeCell ref="T327:W327"/>
    <mergeCell ref="X327:AA327"/>
    <mergeCell ref="H328:I328"/>
    <mergeCell ref="J328:K328"/>
    <mergeCell ref="L328:M328"/>
    <mergeCell ref="N328:O328"/>
    <mergeCell ref="P328:Q328"/>
    <mergeCell ref="R328:S328"/>
    <mergeCell ref="T328:W328"/>
    <mergeCell ref="F326:G326"/>
    <mergeCell ref="AF326:AH326"/>
    <mergeCell ref="AI326:AJ326"/>
    <mergeCell ref="AK326:AM326"/>
    <mergeCell ref="H327:I327"/>
    <mergeCell ref="J327:K327"/>
    <mergeCell ref="L327:M327"/>
    <mergeCell ref="N327:O327"/>
    <mergeCell ref="P327:Q327"/>
    <mergeCell ref="B325:E325"/>
    <mergeCell ref="F325:G325"/>
    <mergeCell ref="H325:S326"/>
    <mergeCell ref="T325:AE326"/>
    <mergeCell ref="AF325:AH325"/>
    <mergeCell ref="AI325:AJ325"/>
    <mergeCell ref="B321:G322"/>
    <mergeCell ref="H321:AC321"/>
    <mergeCell ref="AE321:AJ321"/>
    <mergeCell ref="AK321:AM321"/>
    <mergeCell ref="H322:AC323"/>
    <mergeCell ref="AE322:AJ323"/>
    <mergeCell ref="AK322:AM323"/>
    <mergeCell ref="B323:G323"/>
    <mergeCell ref="R318:AE319"/>
    <mergeCell ref="AG318:AH319"/>
    <mergeCell ref="AI318:AJ319"/>
    <mergeCell ref="AK318:AL319"/>
    <mergeCell ref="AM318:AM319"/>
    <mergeCell ref="R314:AE316"/>
    <mergeCell ref="AG314:AH314"/>
    <mergeCell ref="AI314:AJ314"/>
    <mergeCell ref="AK314:AM314"/>
    <mergeCell ref="AG315:AG316"/>
    <mergeCell ref="AH315:AH316"/>
    <mergeCell ref="AI315:AI316"/>
    <mergeCell ref="AJ315:AJ316"/>
    <mergeCell ref="AK315:AK316"/>
    <mergeCell ref="AL315:AL316"/>
    <mergeCell ref="H313:I313"/>
    <mergeCell ref="J313:K313"/>
    <mergeCell ref="L313:M313"/>
    <mergeCell ref="N313:O313"/>
    <mergeCell ref="P313:Q313"/>
    <mergeCell ref="R313:S313"/>
    <mergeCell ref="T313:W313"/>
    <mergeCell ref="X312:AA312"/>
    <mergeCell ref="R311:S311"/>
    <mergeCell ref="T311:W311"/>
    <mergeCell ref="X311:AA311"/>
    <mergeCell ref="H312:I312"/>
    <mergeCell ref="J312:K312"/>
    <mergeCell ref="L312:M312"/>
    <mergeCell ref="N312:O312"/>
    <mergeCell ref="P312:Q312"/>
    <mergeCell ref="R312:S312"/>
    <mergeCell ref="T312:W312"/>
    <mergeCell ref="AK309:AM309"/>
    <mergeCell ref="F310:G310"/>
    <mergeCell ref="AF310:AH310"/>
    <mergeCell ref="AI310:AJ310"/>
    <mergeCell ref="AK310:AM310"/>
    <mergeCell ref="H311:I311"/>
    <mergeCell ref="J311:K311"/>
    <mergeCell ref="L311:M311"/>
    <mergeCell ref="N311:O311"/>
    <mergeCell ref="P311:Q311"/>
    <mergeCell ref="B309:E309"/>
    <mergeCell ref="F309:G309"/>
    <mergeCell ref="H309:S310"/>
    <mergeCell ref="T309:AE310"/>
    <mergeCell ref="AF309:AH309"/>
    <mergeCell ref="AI309:AJ309"/>
    <mergeCell ref="B305:G306"/>
    <mergeCell ref="H305:AC305"/>
    <mergeCell ref="AE305:AJ305"/>
    <mergeCell ref="AK305:AM305"/>
    <mergeCell ref="H306:AC307"/>
    <mergeCell ref="AE306:AJ307"/>
    <mergeCell ref="AK306:AM307"/>
    <mergeCell ref="B307:G307"/>
    <mergeCell ref="AM299:AM300"/>
    <mergeCell ref="R302:AE303"/>
    <mergeCell ref="AG302:AH303"/>
    <mergeCell ref="AI302:AJ303"/>
    <mergeCell ref="AK302:AL303"/>
    <mergeCell ref="AM302:AM303"/>
    <mergeCell ref="R298:AE300"/>
    <mergeCell ref="AG298:AH298"/>
    <mergeCell ref="AI298:AJ298"/>
    <mergeCell ref="AK298:AM298"/>
    <mergeCell ref="AG299:AG300"/>
    <mergeCell ref="AH299:AH300"/>
    <mergeCell ref="AI299:AI300"/>
    <mergeCell ref="AJ299:AJ300"/>
    <mergeCell ref="AK299:AK300"/>
    <mergeCell ref="AL299:AL300"/>
    <mergeCell ref="H297:I297"/>
    <mergeCell ref="J297:K297"/>
    <mergeCell ref="L297:M297"/>
    <mergeCell ref="N297:O297"/>
    <mergeCell ref="P297:Q297"/>
    <mergeCell ref="R297:S297"/>
    <mergeCell ref="T297:W297"/>
    <mergeCell ref="X295:AA295"/>
    <mergeCell ref="H296:I296"/>
    <mergeCell ref="J296:K296"/>
    <mergeCell ref="L296:M296"/>
    <mergeCell ref="N296:O296"/>
    <mergeCell ref="P296:Q296"/>
    <mergeCell ref="R296:S296"/>
    <mergeCell ref="T296:W296"/>
    <mergeCell ref="X296:AA296"/>
    <mergeCell ref="R294:S294"/>
    <mergeCell ref="T294:W294"/>
    <mergeCell ref="X294:AA294"/>
    <mergeCell ref="H295:I295"/>
    <mergeCell ref="J295:K295"/>
    <mergeCell ref="L295:M295"/>
    <mergeCell ref="N295:O295"/>
    <mergeCell ref="P295:Q295"/>
    <mergeCell ref="R295:S295"/>
    <mergeCell ref="T295:W295"/>
    <mergeCell ref="F293:G293"/>
    <mergeCell ref="AF293:AH293"/>
    <mergeCell ref="AI293:AJ293"/>
    <mergeCell ref="AK293:AM293"/>
    <mergeCell ref="H294:I294"/>
    <mergeCell ref="J294:K294"/>
    <mergeCell ref="L294:M294"/>
    <mergeCell ref="N294:O294"/>
    <mergeCell ref="P294:Q294"/>
    <mergeCell ref="B292:E292"/>
    <mergeCell ref="F292:G292"/>
    <mergeCell ref="H292:S293"/>
    <mergeCell ref="T292:AE293"/>
    <mergeCell ref="AF292:AH292"/>
    <mergeCell ref="AI292:AJ292"/>
    <mergeCell ref="B288:G289"/>
    <mergeCell ref="H288:AC288"/>
    <mergeCell ref="AE288:AJ288"/>
    <mergeCell ref="AK288:AM288"/>
    <mergeCell ref="H289:AC290"/>
    <mergeCell ref="AE289:AJ290"/>
    <mergeCell ref="AK289:AM290"/>
    <mergeCell ref="B290:G290"/>
    <mergeCell ref="R285:AE286"/>
    <mergeCell ref="AG285:AH286"/>
    <mergeCell ref="AI285:AJ286"/>
    <mergeCell ref="AK285:AL286"/>
    <mergeCell ref="AM285:AM286"/>
    <mergeCell ref="R281:AE283"/>
    <mergeCell ref="AG281:AH281"/>
    <mergeCell ref="AI281:AJ281"/>
    <mergeCell ref="AK281:AM281"/>
    <mergeCell ref="AG282:AG283"/>
    <mergeCell ref="AH282:AH283"/>
    <mergeCell ref="AI282:AI283"/>
    <mergeCell ref="AJ282:AJ283"/>
    <mergeCell ref="AK282:AK283"/>
    <mergeCell ref="AL282:AL283"/>
    <mergeCell ref="H280:I280"/>
    <mergeCell ref="J280:K280"/>
    <mergeCell ref="L280:M280"/>
    <mergeCell ref="N280:O280"/>
    <mergeCell ref="P280:Q280"/>
    <mergeCell ref="R280:S280"/>
    <mergeCell ref="T280:W280"/>
    <mergeCell ref="X279:AA279"/>
    <mergeCell ref="R278:S278"/>
    <mergeCell ref="T278:W278"/>
    <mergeCell ref="X278:AA278"/>
    <mergeCell ref="H279:I279"/>
    <mergeCell ref="J279:K279"/>
    <mergeCell ref="L279:M279"/>
    <mergeCell ref="N279:O279"/>
    <mergeCell ref="P279:Q279"/>
    <mergeCell ref="R279:S279"/>
    <mergeCell ref="T279:W279"/>
    <mergeCell ref="AK276:AM276"/>
    <mergeCell ref="F277:G277"/>
    <mergeCell ref="AF277:AH277"/>
    <mergeCell ref="AI277:AJ277"/>
    <mergeCell ref="AK277:AM277"/>
    <mergeCell ref="H278:I278"/>
    <mergeCell ref="J278:K278"/>
    <mergeCell ref="L278:M278"/>
    <mergeCell ref="N278:O278"/>
    <mergeCell ref="P278:Q278"/>
    <mergeCell ref="B276:E276"/>
    <mergeCell ref="F276:G276"/>
    <mergeCell ref="H276:S277"/>
    <mergeCell ref="T276:AE277"/>
    <mergeCell ref="AF276:AH276"/>
    <mergeCell ref="AI276:AJ276"/>
    <mergeCell ref="B272:G273"/>
    <mergeCell ref="H272:AC272"/>
    <mergeCell ref="AE272:AJ272"/>
    <mergeCell ref="AK272:AM272"/>
    <mergeCell ref="H273:AC274"/>
    <mergeCell ref="AE273:AJ274"/>
    <mergeCell ref="AK273:AM274"/>
    <mergeCell ref="B274:G274"/>
    <mergeCell ref="AM266:AM267"/>
    <mergeCell ref="R269:AE270"/>
    <mergeCell ref="AG269:AH270"/>
    <mergeCell ref="AI269:AJ270"/>
    <mergeCell ref="AK269:AL270"/>
    <mergeCell ref="AM269:AM270"/>
    <mergeCell ref="R265:AE267"/>
    <mergeCell ref="AG265:AH265"/>
    <mergeCell ref="AI265:AJ265"/>
    <mergeCell ref="AK265:AM265"/>
    <mergeCell ref="AG266:AG267"/>
    <mergeCell ref="AH266:AH267"/>
    <mergeCell ref="AI266:AI267"/>
    <mergeCell ref="AJ266:AJ267"/>
    <mergeCell ref="AK266:AK267"/>
    <mergeCell ref="AL266:AL267"/>
    <mergeCell ref="H264:I264"/>
    <mergeCell ref="J264:K264"/>
    <mergeCell ref="L264:M264"/>
    <mergeCell ref="N264:O264"/>
    <mergeCell ref="P264:Q264"/>
    <mergeCell ref="R264:S264"/>
    <mergeCell ref="T264:W264"/>
    <mergeCell ref="X262:AA262"/>
    <mergeCell ref="H263:I263"/>
    <mergeCell ref="J263:K263"/>
    <mergeCell ref="L263:M263"/>
    <mergeCell ref="N263:O263"/>
    <mergeCell ref="P263:Q263"/>
    <mergeCell ref="R263:S263"/>
    <mergeCell ref="T263:W263"/>
    <mergeCell ref="X263:AA263"/>
    <mergeCell ref="R261:S261"/>
    <mergeCell ref="T261:W261"/>
    <mergeCell ref="X261:AA261"/>
    <mergeCell ref="H262:I262"/>
    <mergeCell ref="J262:K262"/>
    <mergeCell ref="L262:M262"/>
    <mergeCell ref="N262:O262"/>
    <mergeCell ref="P262:Q262"/>
    <mergeCell ref="R262:S262"/>
    <mergeCell ref="T262:W262"/>
    <mergeCell ref="F260:G260"/>
    <mergeCell ref="AF260:AH260"/>
    <mergeCell ref="AI260:AJ260"/>
    <mergeCell ref="AK260:AM260"/>
    <mergeCell ref="H261:I261"/>
    <mergeCell ref="J261:K261"/>
    <mergeCell ref="L261:M261"/>
    <mergeCell ref="N261:O261"/>
    <mergeCell ref="P261:Q261"/>
    <mergeCell ref="B259:E259"/>
    <mergeCell ref="F259:G259"/>
    <mergeCell ref="H259:S260"/>
    <mergeCell ref="T259:AE260"/>
    <mergeCell ref="AF259:AH259"/>
    <mergeCell ref="AI259:AJ259"/>
    <mergeCell ref="B255:G256"/>
    <mergeCell ref="H255:AC255"/>
    <mergeCell ref="AE255:AJ255"/>
    <mergeCell ref="AK255:AM255"/>
    <mergeCell ref="H256:AC257"/>
    <mergeCell ref="AE256:AJ257"/>
    <mergeCell ref="AK256:AM257"/>
    <mergeCell ref="B257:G257"/>
    <mergeCell ref="R252:AE253"/>
    <mergeCell ref="AG252:AH253"/>
    <mergeCell ref="AI252:AJ253"/>
    <mergeCell ref="AK252:AL253"/>
    <mergeCell ref="AM252:AM253"/>
    <mergeCell ref="R248:AE250"/>
    <mergeCell ref="AG248:AH248"/>
    <mergeCell ref="AI248:AJ248"/>
    <mergeCell ref="AK248:AM248"/>
    <mergeCell ref="AG249:AG250"/>
    <mergeCell ref="AH249:AH250"/>
    <mergeCell ref="AI249:AI250"/>
    <mergeCell ref="AJ249:AJ250"/>
    <mergeCell ref="AK249:AK250"/>
    <mergeCell ref="AL249:AL250"/>
    <mergeCell ref="H247:I247"/>
    <mergeCell ref="J247:K247"/>
    <mergeCell ref="L247:M247"/>
    <mergeCell ref="N247:O247"/>
    <mergeCell ref="P247:Q247"/>
    <mergeCell ref="R247:S247"/>
    <mergeCell ref="T247:W247"/>
    <mergeCell ref="X246:AA246"/>
    <mergeCell ref="R245:S245"/>
    <mergeCell ref="T245:W245"/>
    <mergeCell ref="X245:AA245"/>
    <mergeCell ref="H246:I246"/>
    <mergeCell ref="J246:K246"/>
    <mergeCell ref="L246:M246"/>
    <mergeCell ref="N246:O246"/>
    <mergeCell ref="P246:Q246"/>
    <mergeCell ref="R246:S246"/>
    <mergeCell ref="T246:W246"/>
    <mergeCell ref="AK243:AM243"/>
    <mergeCell ref="F244:G244"/>
    <mergeCell ref="AF244:AH244"/>
    <mergeCell ref="AI244:AJ244"/>
    <mergeCell ref="AK244:AM244"/>
    <mergeCell ref="H245:I245"/>
    <mergeCell ref="J245:K245"/>
    <mergeCell ref="L245:M245"/>
    <mergeCell ref="N245:O245"/>
    <mergeCell ref="P245:Q245"/>
    <mergeCell ref="B243:E243"/>
    <mergeCell ref="F243:G243"/>
    <mergeCell ref="H243:S244"/>
    <mergeCell ref="T243:AE244"/>
    <mergeCell ref="AF243:AH243"/>
    <mergeCell ref="AI243:AJ243"/>
    <mergeCell ref="B239:G240"/>
    <mergeCell ref="H239:AC239"/>
    <mergeCell ref="AE239:AJ239"/>
    <mergeCell ref="AK239:AM239"/>
    <mergeCell ref="H240:AC241"/>
    <mergeCell ref="AE240:AJ241"/>
    <mergeCell ref="AK240:AM241"/>
    <mergeCell ref="B241:G241"/>
    <mergeCell ref="AM233:AM234"/>
    <mergeCell ref="R236:AE237"/>
    <mergeCell ref="AG236:AH237"/>
    <mergeCell ref="AI236:AJ237"/>
    <mergeCell ref="AK236:AL237"/>
    <mergeCell ref="AM236:AM237"/>
    <mergeCell ref="R232:AE234"/>
    <mergeCell ref="AG232:AH232"/>
    <mergeCell ref="AI232:AJ232"/>
    <mergeCell ref="AK232:AM232"/>
    <mergeCell ref="AG233:AG234"/>
    <mergeCell ref="AH233:AH234"/>
    <mergeCell ref="AI233:AI234"/>
    <mergeCell ref="AJ233:AJ234"/>
    <mergeCell ref="AK233:AK234"/>
    <mergeCell ref="AL233:AL234"/>
    <mergeCell ref="H231:I231"/>
    <mergeCell ref="J231:K231"/>
    <mergeCell ref="L231:M231"/>
    <mergeCell ref="N231:O231"/>
    <mergeCell ref="P231:Q231"/>
    <mergeCell ref="R231:S231"/>
    <mergeCell ref="T231:W231"/>
    <mergeCell ref="X229:AA229"/>
    <mergeCell ref="H230:I230"/>
    <mergeCell ref="J230:K230"/>
    <mergeCell ref="L230:M230"/>
    <mergeCell ref="N230:O230"/>
    <mergeCell ref="P230:Q230"/>
    <mergeCell ref="R230:S230"/>
    <mergeCell ref="T230:W230"/>
    <mergeCell ref="X230:AA230"/>
    <mergeCell ref="R228:S228"/>
    <mergeCell ref="T228:W228"/>
    <mergeCell ref="X228:AA228"/>
    <mergeCell ref="H229:I229"/>
    <mergeCell ref="J229:K229"/>
    <mergeCell ref="L229:M229"/>
    <mergeCell ref="N229:O229"/>
    <mergeCell ref="P229:Q229"/>
    <mergeCell ref="R229:S229"/>
    <mergeCell ref="T229:W229"/>
    <mergeCell ref="F227:G227"/>
    <mergeCell ref="AF227:AH227"/>
    <mergeCell ref="AI227:AJ227"/>
    <mergeCell ref="AK227:AM227"/>
    <mergeCell ref="H228:I228"/>
    <mergeCell ref="J228:K228"/>
    <mergeCell ref="L228:M228"/>
    <mergeCell ref="N228:O228"/>
    <mergeCell ref="P228:Q228"/>
    <mergeCell ref="B226:E226"/>
    <mergeCell ref="F226:G226"/>
    <mergeCell ref="H226:S227"/>
    <mergeCell ref="T226:AE227"/>
    <mergeCell ref="AF226:AH226"/>
    <mergeCell ref="AI226:AJ226"/>
    <mergeCell ref="B222:G223"/>
    <mergeCell ref="H222:AC222"/>
    <mergeCell ref="AE222:AJ222"/>
    <mergeCell ref="AK222:AM222"/>
    <mergeCell ref="H223:AC224"/>
    <mergeCell ref="AE223:AJ224"/>
    <mergeCell ref="AK223:AM224"/>
    <mergeCell ref="B224:G224"/>
    <mergeCell ref="R219:AE220"/>
    <mergeCell ref="AG219:AH220"/>
    <mergeCell ref="AI219:AJ220"/>
    <mergeCell ref="AK219:AL220"/>
    <mergeCell ref="AM219:AM220"/>
    <mergeCell ref="R215:AE217"/>
    <mergeCell ref="AG215:AH215"/>
    <mergeCell ref="AI215:AJ215"/>
    <mergeCell ref="AK215:AM215"/>
    <mergeCell ref="AG216:AG217"/>
    <mergeCell ref="AH216:AH217"/>
    <mergeCell ref="AI216:AI217"/>
    <mergeCell ref="AJ216:AJ217"/>
    <mergeCell ref="AK216:AK217"/>
    <mergeCell ref="AL216:AL217"/>
    <mergeCell ref="H214:I214"/>
    <mergeCell ref="J214:K214"/>
    <mergeCell ref="L214:M214"/>
    <mergeCell ref="N214:O214"/>
    <mergeCell ref="P214:Q214"/>
    <mergeCell ref="R214:S214"/>
    <mergeCell ref="T214:W214"/>
    <mergeCell ref="X213:AA213"/>
    <mergeCell ref="R212:S212"/>
    <mergeCell ref="T212:W212"/>
    <mergeCell ref="X212:AA212"/>
    <mergeCell ref="H213:I213"/>
    <mergeCell ref="J213:K213"/>
    <mergeCell ref="L213:M213"/>
    <mergeCell ref="N213:O213"/>
    <mergeCell ref="P213:Q213"/>
    <mergeCell ref="R213:S213"/>
    <mergeCell ref="T213:W213"/>
    <mergeCell ref="AK210:AM210"/>
    <mergeCell ref="F211:G211"/>
    <mergeCell ref="AF211:AH211"/>
    <mergeCell ref="AI211:AJ211"/>
    <mergeCell ref="AK211:AM211"/>
    <mergeCell ref="H212:I212"/>
    <mergeCell ref="J212:K212"/>
    <mergeCell ref="L212:M212"/>
    <mergeCell ref="N212:O212"/>
    <mergeCell ref="P212:Q212"/>
    <mergeCell ref="B210:E210"/>
    <mergeCell ref="F210:G210"/>
    <mergeCell ref="H210:S211"/>
    <mergeCell ref="T210:AE211"/>
    <mergeCell ref="AF210:AH210"/>
    <mergeCell ref="AI210:AJ210"/>
    <mergeCell ref="B206:G207"/>
    <mergeCell ref="H206:AC206"/>
    <mergeCell ref="AE206:AJ206"/>
    <mergeCell ref="AK206:AM206"/>
    <mergeCell ref="H207:AC208"/>
    <mergeCell ref="AE207:AJ208"/>
    <mergeCell ref="AK207:AM208"/>
    <mergeCell ref="B208:G208"/>
    <mergeCell ref="AM200:AM201"/>
    <mergeCell ref="R203:AE204"/>
    <mergeCell ref="AG203:AH204"/>
    <mergeCell ref="AI203:AJ204"/>
    <mergeCell ref="AK203:AL204"/>
    <mergeCell ref="AM203:AM204"/>
    <mergeCell ref="R199:AE201"/>
    <mergeCell ref="AG199:AH199"/>
    <mergeCell ref="AI199:AJ199"/>
    <mergeCell ref="AK199:AM199"/>
    <mergeCell ref="AG200:AG201"/>
    <mergeCell ref="AH200:AH201"/>
    <mergeCell ref="AI200:AI201"/>
    <mergeCell ref="AJ200:AJ201"/>
    <mergeCell ref="AK200:AK201"/>
    <mergeCell ref="AL200:AL201"/>
    <mergeCell ref="H198:I198"/>
    <mergeCell ref="J198:K198"/>
    <mergeCell ref="L198:M198"/>
    <mergeCell ref="N198:O198"/>
    <mergeCell ref="P198:Q198"/>
    <mergeCell ref="R198:S198"/>
    <mergeCell ref="T198:W198"/>
    <mergeCell ref="X197:AA197"/>
    <mergeCell ref="R196:S196"/>
    <mergeCell ref="T196:W196"/>
    <mergeCell ref="X196:AA196"/>
    <mergeCell ref="H197:I197"/>
    <mergeCell ref="J197:K197"/>
    <mergeCell ref="L197:M197"/>
    <mergeCell ref="N197:O197"/>
    <mergeCell ref="P197:Q197"/>
    <mergeCell ref="R197:S197"/>
    <mergeCell ref="T197:W197"/>
    <mergeCell ref="F195:G195"/>
    <mergeCell ref="AF195:AH195"/>
    <mergeCell ref="AI195:AJ195"/>
    <mergeCell ref="AK195:AM195"/>
    <mergeCell ref="H196:I196"/>
    <mergeCell ref="J196:K196"/>
    <mergeCell ref="L196:M196"/>
    <mergeCell ref="N196:O196"/>
    <mergeCell ref="P196:Q196"/>
    <mergeCell ref="B194:E194"/>
    <mergeCell ref="F194:G194"/>
    <mergeCell ref="H194:S195"/>
    <mergeCell ref="T194:AE195"/>
    <mergeCell ref="AF194:AH194"/>
    <mergeCell ref="AI194:AJ194"/>
    <mergeCell ref="B190:G191"/>
    <mergeCell ref="H190:AC190"/>
    <mergeCell ref="AE190:AJ190"/>
    <mergeCell ref="AK190:AM190"/>
    <mergeCell ref="H191:AC192"/>
    <mergeCell ref="AE191:AJ192"/>
    <mergeCell ref="AK191:AM192"/>
    <mergeCell ref="B192:G192"/>
    <mergeCell ref="R187:AE188"/>
    <mergeCell ref="AG187:AH188"/>
    <mergeCell ref="AI187:AJ188"/>
    <mergeCell ref="AK187:AL188"/>
    <mergeCell ref="AM187:AM188"/>
    <mergeCell ref="R183:AE185"/>
    <mergeCell ref="AG183:AH183"/>
    <mergeCell ref="AI183:AJ183"/>
    <mergeCell ref="AK183:AM183"/>
    <mergeCell ref="AG184:AG185"/>
    <mergeCell ref="AH184:AH185"/>
    <mergeCell ref="AI184:AI185"/>
    <mergeCell ref="AJ184:AJ185"/>
    <mergeCell ref="AK184:AK185"/>
    <mergeCell ref="AL184:AL185"/>
    <mergeCell ref="H182:I182"/>
    <mergeCell ref="J182:K182"/>
    <mergeCell ref="L182:M182"/>
    <mergeCell ref="N182:O182"/>
    <mergeCell ref="P182:Q182"/>
    <mergeCell ref="R182:S182"/>
    <mergeCell ref="T182:W182"/>
    <mergeCell ref="T181:W181"/>
    <mergeCell ref="X181:AA181"/>
    <mergeCell ref="H181:I181"/>
    <mergeCell ref="J181:K181"/>
    <mergeCell ref="L181:M181"/>
    <mergeCell ref="N181:O181"/>
    <mergeCell ref="P181:Q181"/>
    <mergeCell ref="R181:S181"/>
    <mergeCell ref="X179:AA179"/>
    <mergeCell ref="H180:I180"/>
    <mergeCell ref="J180:K180"/>
    <mergeCell ref="L180:M180"/>
    <mergeCell ref="N180:O180"/>
    <mergeCell ref="P180:Q180"/>
    <mergeCell ref="R180:S180"/>
    <mergeCell ref="T180:W180"/>
    <mergeCell ref="X180:AA180"/>
    <mergeCell ref="R178:S178"/>
    <mergeCell ref="T178:W178"/>
    <mergeCell ref="X178:AA178"/>
    <mergeCell ref="H179:I179"/>
    <mergeCell ref="J179:K179"/>
    <mergeCell ref="L179:M179"/>
    <mergeCell ref="N179:O179"/>
    <mergeCell ref="P179:Q179"/>
    <mergeCell ref="R179:S179"/>
    <mergeCell ref="T179:W179"/>
    <mergeCell ref="AK176:AM176"/>
    <mergeCell ref="F177:G177"/>
    <mergeCell ref="AF177:AH177"/>
    <mergeCell ref="AI177:AJ177"/>
    <mergeCell ref="AK177:AM177"/>
    <mergeCell ref="H178:I178"/>
    <mergeCell ref="J178:K178"/>
    <mergeCell ref="L178:M178"/>
    <mergeCell ref="N178:O178"/>
    <mergeCell ref="P178:Q178"/>
    <mergeCell ref="B176:E176"/>
    <mergeCell ref="F176:G176"/>
    <mergeCell ref="H176:S177"/>
    <mergeCell ref="T176:AE177"/>
    <mergeCell ref="AF176:AH176"/>
    <mergeCell ref="AI176:AJ176"/>
    <mergeCell ref="B172:G173"/>
    <mergeCell ref="H172:AC172"/>
    <mergeCell ref="AE172:AJ172"/>
    <mergeCell ref="AK172:AM172"/>
    <mergeCell ref="H173:AC174"/>
    <mergeCell ref="AE173:AJ174"/>
    <mergeCell ref="AK173:AM174"/>
    <mergeCell ref="B174:G174"/>
    <mergeCell ref="AM166:AM167"/>
    <mergeCell ref="R169:AE170"/>
    <mergeCell ref="AG169:AH170"/>
    <mergeCell ref="AI169:AJ170"/>
    <mergeCell ref="AK169:AL170"/>
    <mergeCell ref="AM169:AM170"/>
    <mergeCell ref="R165:AE167"/>
    <mergeCell ref="AG165:AH165"/>
    <mergeCell ref="AI165:AJ165"/>
    <mergeCell ref="AK165:AM165"/>
    <mergeCell ref="AG166:AG167"/>
    <mergeCell ref="AH166:AH167"/>
    <mergeCell ref="AI166:AI167"/>
    <mergeCell ref="AJ166:AJ167"/>
    <mergeCell ref="AK166:AK167"/>
    <mergeCell ref="AL166:AL167"/>
    <mergeCell ref="H164:I164"/>
    <mergeCell ref="J164:K164"/>
    <mergeCell ref="L164:M164"/>
    <mergeCell ref="N164:O164"/>
    <mergeCell ref="P164:Q164"/>
    <mergeCell ref="R164:S164"/>
    <mergeCell ref="T164:W164"/>
    <mergeCell ref="X163:AA163"/>
    <mergeCell ref="R162:S162"/>
    <mergeCell ref="T162:W162"/>
    <mergeCell ref="X162:AA162"/>
    <mergeCell ref="H163:I163"/>
    <mergeCell ref="J163:K163"/>
    <mergeCell ref="L163:M163"/>
    <mergeCell ref="N163:O163"/>
    <mergeCell ref="P163:Q163"/>
    <mergeCell ref="R163:S163"/>
    <mergeCell ref="T163:W163"/>
    <mergeCell ref="AK160:AM160"/>
    <mergeCell ref="F161:G161"/>
    <mergeCell ref="AF161:AH161"/>
    <mergeCell ref="AI161:AJ161"/>
    <mergeCell ref="AK161:AM161"/>
    <mergeCell ref="H162:I162"/>
    <mergeCell ref="J162:K162"/>
    <mergeCell ref="L162:M162"/>
    <mergeCell ref="N162:O162"/>
    <mergeCell ref="P162:Q162"/>
    <mergeCell ref="B160:E160"/>
    <mergeCell ref="F160:G160"/>
    <mergeCell ref="H160:S161"/>
    <mergeCell ref="T160:AE161"/>
    <mergeCell ref="AF160:AH160"/>
    <mergeCell ref="AI160:AJ160"/>
    <mergeCell ref="B156:G157"/>
    <mergeCell ref="H156:AC156"/>
    <mergeCell ref="AE156:AJ156"/>
    <mergeCell ref="AK156:AM156"/>
    <mergeCell ref="H157:AC158"/>
    <mergeCell ref="AE157:AJ158"/>
    <mergeCell ref="AK157:AM158"/>
    <mergeCell ref="B158:G158"/>
    <mergeCell ref="AM150:AM151"/>
    <mergeCell ref="R153:AE154"/>
    <mergeCell ref="AG153:AH154"/>
    <mergeCell ref="AI153:AJ154"/>
    <mergeCell ref="AK153:AL154"/>
    <mergeCell ref="AM153:AM154"/>
    <mergeCell ref="R149:AE151"/>
    <mergeCell ref="AG149:AH149"/>
    <mergeCell ref="AI149:AJ149"/>
    <mergeCell ref="AK149:AM149"/>
    <mergeCell ref="AG150:AG151"/>
    <mergeCell ref="AH150:AH151"/>
    <mergeCell ref="AI150:AI151"/>
    <mergeCell ref="AJ150:AJ151"/>
    <mergeCell ref="AK150:AK151"/>
    <mergeCell ref="AL150:AL151"/>
    <mergeCell ref="H148:I148"/>
    <mergeCell ref="J148:K148"/>
    <mergeCell ref="L148:M148"/>
    <mergeCell ref="N148:O148"/>
    <mergeCell ref="P148:Q148"/>
    <mergeCell ref="R148:S148"/>
    <mergeCell ref="T148:W148"/>
    <mergeCell ref="T146:W146"/>
    <mergeCell ref="X146:AA146"/>
    <mergeCell ref="H147:I147"/>
    <mergeCell ref="J147:K147"/>
    <mergeCell ref="L147:M147"/>
    <mergeCell ref="N147:O147"/>
    <mergeCell ref="P147:Q147"/>
    <mergeCell ref="R147:S147"/>
    <mergeCell ref="T147:W147"/>
    <mergeCell ref="X147:AA147"/>
    <mergeCell ref="H146:I146"/>
    <mergeCell ref="J146:K146"/>
    <mergeCell ref="L146:M146"/>
    <mergeCell ref="N146:O146"/>
    <mergeCell ref="P146:Q146"/>
    <mergeCell ref="R146:S146"/>
    <mergeCell ref="X144:AA144"/>
    <mergeCell ref="H145:I145"/>
    <mergeCell ref="J145:K145"/>
    <mergeCell ref="L145:M145"/>
    <mergeCell ref="N145:O145"/>
    <mergeCell ref="P145:Q145"/>
    <mergeCell ref="R145:S145"/>
    <mergeCell ref="T145:W145"/>
    <mergeCell ref="X145:AA145"/>
    <mergeCell ref="R143:S143"/>
    <mergeCell ref="T143:W143"/>
    <mergeCell ref="X143:AA143"/>
    <mergeCell ref="H144:I144"/>
    <mergeCell ref="J144:K144"/>
    <mergeCell ref="L144:M144"/>
    <mergeCell ref="N144:O144"/>
    <mergeCell ref="P144:Q144"/>
    <mergeCell ref="R144:S144"/>
    <mergeCell ref="T144:W144"/>
    <mergeCell ref="AK141:AM141"/>
    <mergeCell ref="F142:G142"/>
    <mergeCell ref="AF142:AH142"/>
    <mergeCell ref="AI142:AJ142"/>
    <mergeCell ref="AK142:AM142"/>
    <mergeCell ref="H143:I143"/>
    <mergeCell ref="J143:K143"/>
    <mergeCell ref="L143:M143"/>
    <mergeCell ref="N143:O143"/>
    <mergeCell ref="P143:Q143"/>
    <mergeCell ref="B141:E141"/>
    <mergeCell ref="F141:G141"/>
    <mergeCell ref="H141:S142"/>
    <mergeCell ref="T141:AE142"/>
    <mergeCell ref="AF141:AH141"/>
    <mergeCell ref="AI141:AJ141"/>
    <mergeCell ref="B137:G138"/>
    <mergeCell ref="H137:AC137"/>
    <mergeCell ref="AE137:AJ137"/>
    <mergeCell ref="AK137:AM137"/>
    <mergeCell ref="H138:AC139"/>
    <mergeCell ref="AE138:AJ139"/>
    <mergeCell ref="AK138:AM139"/>
    <mergeCell ref="B139:G139"/>
    <mergeCell ref="AM131:AM132"/>
    <mergeCell ref="R134:AE135"/>
    <mergeCell ref="AG134:AH135"/>
    <mergeCell ref="AI134:AJ135"/>
    <mergeCell ref="AK134:AL135"/>
    <mergeCell ref="AM134:AM135"/>
    <mergeCell ref="R130:AE132"/>
    <mergeCell ref="AG130:AH130"/>
    <mergeCell ref="AI130:AJ130"/>
    <mergeCell ref="AK130:AM130"/>
    <mergeCell ref="AG131:AG132"/>
    <mergeCell ref="AH131:AH132"/>
    <mergeCell ref="AI131:AI132"/>
    <mergeCell ref="AJ131:AJ132"/>
    <mergeCell ref="AK131:AK132"/>
    <mergeCell ref="AL131:AL132"/>
    <mergeCell ref="H129:I129"/>
    <mergeCell ref="J129:K129"/>
    <mergeCell ref="L129:M129"/>
    <mergeCell ref="N129:O129"/>
    <mergeCell ref="P129:Q129"/>
    <mergeCell ref="R129:S129"/>
    <mergeCell ref="T129:W129"/>
    <mergeCell ref="X128:AA128"/>
    <mergeCell ref="R127:S127"/>
    <mergeCell ref="T127:W127"/>
    <mergeCell ref="X127:AA127"/>
    <mergeCell ref="H128:I128"/>
    <mergeCell ref="J128:K128"/>
    <mergeCell ref="L128:M128"/>
    <mergeCell ref="N128:O128"/>
    <mergeCell ref="P128:Q128"/>
    <mergeCell ref="R128:S128"/>
    <mergeCell ref="T128:W128"/>
    <mergeCell ref="F126:G126"/>
    <mergeCell ref="AF126:AH126"/>
    <mergeCell ref="AI126:AJ126"/>
    <mergeCell ref="AK126:AM126"/>
    <mergeCell ref="H127:I127"/>
    <mergeCell ref="J127:K127"/>
    <mergeCell ref="L127:M127"/>
    <mergeCell ref="N127:O127"/>
    <mergeCell ref="P127:Q127"/>
    <mergeCell ref="B125:E125"/>
    <mergeCell ref="F125:G125"/>
    <mergeCell ref="H125:S126"/>
    <mergeCell ref="T125:AE126"/>
    <mergeCell ref="AF125:AH125"/>
    <mergeCell ref="AI125:AJ125"/>
    <mergeCell ref="B121:G122"/>
    <mergeCell ref="H121:AC121"/>
    <mergeCell ref="AE121:AJ121"/>
    <mergeCell ref="AK121:AM121"/>
    <mergeCell ref="H122:AC123"/>
    <mergeCell ref="AE122:AJ123"/>
    <mergeCell ref="AK122:AM123"/>
    <mergeCell ref="B123:G123"/>
    <mergeCell ref="R118:AE119"/>
    <mergeCell ref="AG118:AH119"/>
    <mergeCell ref="AI118:AJ119"/>
    <mergeCell ref="AK118:AL119"/>
    <mergeCell ref="AM118:AM119"/>
    <mergeCell ref="R114:AE116"/>
    <mergeCell ref="AG114:AH114"/>
    <mergeCell ref="AI114:AJ114"/>
    <mergeCell ref="AK114:AM114"/>
    <mergeCell ref="AG115:AG116"/>
    <mergeCell ref="AH115:AH116"/>
    <mergeCell ref="AI115:AI116"/>
    <mergeCell ref="AJ115:AJ116"/>
    <mergeCell ref="AK115:AK116"/>
    <mergeCell ref="AL115:AL116"/>
    <mergeCell ref="H113:I113"/>
    <mergeCell ref="J113:K113"/>
    <mergeCell ref="L113:M113"/>
    <mergeCell ref="N113:O113"/>
    <mergeCell ref="P113:Q113"/>
    <mergeCell ref="R113:S113"/>
    <mergeCell ref="T113:W113"/>
    <mergeCell ref="X111:AA111"/>
    <mergeCell ref="H112:I112"/>
    <mergeCell ref="J112:K112"/>
    <mergeCell ref="L112:M112"/>
    <mergeCell ref="N112:O112"/>
    <mergeCell ref="P112:Q112"/>
    <mergeCell ref="R112:S112"/>
    <mergeCell ref="T112:W112"/>
    <mergeCell ref="X112:AA112"/>
    <mergeCell ref="R110:S110"/>
    <mergeCell ref="T110:W110"/>
    <mergeCell ref="X110:AA110"/>
    <mergeCell ref="H111:I111"/>
    <mergeCell ref="J111:K111"/>
    <mergeCell ref="L111:M111"/>
    <mergeCell ref="N111:O111"/>
    <mergeCell ref="P111:Q111"/>
    <mergeCell ref="R111:S111"/>
    <mergeCell ref="T111:W111"/>
    <mergeCell ref="F109:G109"/>
    <mergeCell ref="AF109:AH109"/>
    <mergeCell ref="AI109:AJ109"/>
    <mergeCell ref="AK109:AM109"/>
    <mergeCell ref="H110:I110"/>
    <mergeCell ref="J110:K110"/>
    <mergeCell ref="L110:M110"/>
    <mergeCell ref="N110:O110"/>
    <mergeCell ref="P110:Q110"/>
    <mergeCell ref="B108:E108"/>
    <mergeCell ref="F108:G108"/>
    <mergeCell ref="H108:S109"/>
    <mergeCell ref="T108:AE109"/>
    <mergeCell ref="AF108:AH108"/>
    <mergeCell ref="AI108:AJ108"/>
    <mergeCell ref="B104:G105"/>
    <mergeCell ref="H104:AC104"/>
    <mergeCell ref="AE104:AJ104"/>
    <mergeCell ref="AK104:AM104"/>
    <mergeCell ref="H105:AC106"/>
    <mergeCell ref="AE105:AJ106"/>
    <mergeCell ref="AK105:AM106"/>
    <mergeCell ref="B106:G106"/>
    <mergeCell ref="R101:AE102"/>
    <mergeCell ref="AG101:AH102"/>
    <mergeCell ref="AI101:AJ102"/>
    <mergeCell ref="AK101:AL102"/>
    <mergeCell ref="AM101:AM102"/>
    <mergeCell ref="R97:AE99"/>
    <mergeCell ref="AG97:AH97"/>
    <mergeCell ref="AI97:AJ97"/>
    <mergeCell ref="AK97:AM97"/>
    <mergeCell ref="AG98:AG99"/>
    <mergeCell ref="AH98:AH99"/>
    <mergeCell ref="AI98:AI99"/>
    <mergeCell ref="AJ98:AJ99"/>
    <mergeCell ref="AK98:AK99"/>
    <mergeCell ref="AL98:AL99"/>
    <mergeCell ref="H96:I96"/>
    <mergeCell ref="J96:K96"/>
    <mergeCell ref="L96:M96"/>
    <mergeCell ref="N96:O96"/>
    <mergeCell ref="P96:Q96"/>
    <mergeCell ref="R96:S96"/>
    <mergeCell ref="T96:W96"/>
    <mergeCell ref="X94:AA94"/>
    <mergeCell ref="H95:I95"/>
    <mergeCell ref="J95:K95"/>
    <mergeCell ref="L95:M95"/>
    <mergeCell ref="N95:O95"/>
    <mergeCell ref="P95:Q95"/>
    <mergeCell ref="R95:S95"/>
    <mergeCell ref="T95:W95"/>
    <mergeCell ref="X95:AA95"/>
    <mergeCell ref="R93:S93"/>
    <mergeCell ref="T93:W93"/>
    <mergeCell ref="X93:AA93"/>
    <mergeCell ref="H94:I94"/>
    <mergeCell ref="J94:K94"/>
    <mergeCell ref="L94:M94"/>
    <mergeCell ref="N94:O94"/>
    <mergeCell ref="P94:Q94"/>
    <mergeCell ref="R94:S94"/>
    <mergeCell ref="T94:W94"/>
    <mergeCell ref="F92:G92"/>
    <mergeCell ref="AF92:AH92"/>
    <mergeCell ref="AI92:AJ92"/>
    <mergeCell ref="AK92:AM92"/>
    <mergeCell ref="H93:I93"/>
    <mergeCell ref="J93:K93"/>
    <mergeCell ref="L93:M93"/>
    <mergeCell ref="N93:O93"/>
    <mergeCell ref="P93:Q93"/>
    <mergeCell ref="B91:E91"/>
    <mergeCell ref="F91:G91"/>
    <mergeCell ref="H91:S92"/>
    <mergeCell ref="T91:AE92"/>
    <mergeCell ref="AF91:AH91"/>
    <mergeCell ref="AI91:AJ91"/>
    <mergeCell ref="B87:G88"/>
    <mergeCell ref="H87:AC87"/>
    <mergeCell ref="AE87:AJ87"/>
    <mergeCell ref="AK87:AM87"/>
    <mergeCell ref="H88:AC89"/>
    <mergeCell ref="AE88:AJ89"/>
    <mergeCell ref="AK88:AM89"/>
    <mergeCell ref="B89:G89"/>
    <mergeCell ref="R84:AE85"/>
    <mergeCell ref="AG84:AH85"/>
    <mergeCell ref="AI84:AJ85"/>
    <mergeCell ref="AK84:AL85"/>
    <mergeCell ref="AM84:AM85"/>
    <mergeCell ref="R80:AE82"/>
    <mergeCell ref="AG80:AH80"/>
    <mergeCell ref="AI80:AJ80"/>
    <mergeCell ref="AK80:AM80"/>
    <mergeCell ref="AG81:AG82"/>
    <mergeCell ref="AH81:AH82"/>
    <mergeCell ref="AI81:AI82"/>
    <mergeCell ref="AJ81:AJ82"/>
    <mergeCell ref="AK81:AK82"/>
    <mergeCell ref="AL81:AL82"/>
    <mergeCell ref="H79:I79"/>
    <mergeCell ref="J79:K79"/>
    <mergeCell ref="L79:M79"/>
    <mergeCell ref="N79:O79"/>
    <mergeCell ref="P79:Q79"/>
    <mergeCell ref="R79:S79"/>
    <mergeCell ref="T79:W79"/>
    <mergeCell ref="X78:AA78"/>
    <mergeCell ref="R77:S77"/>
    <mergeCell ref="T77:W77"/>
    <mergeCell ref="X77:AA77"/>
    <mergeCell ref="H78:I78"/>
    <mergeCell ref="J78:K78"/>
    <mergeCell ref="L78:M78"/>
    <mergeCell ref="N78:O78"/>
    <mergeCell ref="P78:Q78"/>
    <mergeCell ref="R78:S78"/>
    <mergeCell ref="T78:W78"/>
    <mergeCell ref="AK75:AM75"/>
    <mergeCell ref="F76:G76"/>
    <mergeCell ref="AF76:AH76"/>
    <mergeCell ref="AI76:AJ76"/>
    <mergeCell ref="AK76:AM76"/>
    <mergeCell ref="H77:I77"/>
    <mergeCell ref="J77:K77"/>
    <mergeCell ref="L77:M77"/>
    <mergeCell ref="N77:O77"/>
    <mergeCell ref="P77:Q77"/>
    <mergeCell ref="B75:E75"/>
    <mergeCell ref="F75:G75"/>
    <mergeCell ref="H75:S76"/>
    <mergeCell ref="T75:AE76"/>
    <mergeCell ref="AF75:AH75"/>
    <mergeCell ref="AI75:AJ75"/>
    <mergeCell ref="B71:G72"/>
    <mergeCell ref="H71:AC71"/>
    <mergeCell ref="AE71:AJ71"/>
    <mergeCell ref="AK71:AM71"/>
    <mergeCell ref="H72:AC73"/>
    <mergeCell ref="AE72:AJ73"/>
    <mergeCell ref="AK72:AM73"/>
    <mergeCell ref="B73:G73"/>
    <mergeCell ref="AM65:AM66"/>
    <mergeCell ref="R68:AE69"/>
    <mergeCell ref="AG68:AH69"/>
    <mergeCell ref="AI68:AJ69"/>
    <mergeCell ref="AK68:AL69"/>
    <mergeCell ref="AM68:AM69"/>
    <mergeCell ref="R64:AE66"/>
    <mergeCell ref="AG64:AH64"/>
    <mergeCell ref="AI64:AJ64"/>
    <mergeCell ref="AK64:AM64"/>
    <mergeCell ref="AG65:AG66"/>
    <mergeCell ref="AH65:AH66"/>
    <mergeCell ref="AI65:AI66"/>
    <mergeCell ref="AJ65:AJ66"/>
    <mergeCell ref="AK65:AK66"/>
    <mergeCell ref="AL65:AL66"/>
    <mergeCell ref="H63:I63"/>
    <mergeCell ref="J63:K63"/>
    <mergeCell ref="L63:M63"/>
    <mergeCell ref="N63:O63"/>
    <mergeCell ref="P63:Q63"/>
    <mergeCell ref="R63:S63"/>
    <mergeCell ref="T63:W63"/>
    <mergeCell ref="X61:AA61"/>
    <mergeCell ref="H62:I62"/>
    <mergeCell ref="J62:K62"/>
    <mergeCell ref="L62:M62"/>
    <mergeCell ref="N62:O62"/>
    <mergeCell ref="P62:Q62"/>
    <mergeCell ref="R62:S62"/>
    <mergeCell ref="T62:W62"/>
    <mergeCell ref="X62:AA62"/>
    <mergeCell ref="R60:S60"/>
    <mergeCell ref="T60:W60"/>
    <mergeCell ref="X60:AA60"/>
    <mergeCell ref="H61:I61"/>
    <mergeCell ref="J61:K61"/>
    <mergeCell ref="L61:M61"/>
    <mergeCell ref="N61:O61"/>
    <mergeCell ref="P61:Q61"/>
    <mergeCell ref="R61:S61"/>
    <mergeCell ref="T61:W61"/>
    <mergeCell ref="T46:W46"/>
    <mergeCell ref="F59:G59"/>
    <mergeCell ref="AF59:AH59"/>
    <mergeCell ref="AI59:AJ59"/>
    <mergeCell ref="AK59:AM59"/>
    <mergeCell ref="H60:I60"/>
    <mergeCell ref="J60:K60"/>
    <mergeCell ref="L60:M60"/>
    <mergeCell ref="N60:O60"/>
    <mergeCell ref="P60:Q60"/>
    <mergeCell ref="B58:E58"/>
    <mergeCell ref="F58:G58"/>
    <mergeCell ref="H58:S59"/>
    <mergeCell ref="T58:AE59"/>
    <mergeCell ref="AF58:AH58"/>
    <mergeCell ref="AI58:AJ58"/>
    <mergeCell ref="B54:G55"/>
    <mergeCell ref="H54:AC54"/>
    <mergeCell ref="AE54:AJ54"/>
    <mergeCell ref="AK54:AM54"/>
    <mergeCell ref="H55:AC56"/>
    <mergeCell ref="AE55:AJ56"/>
    <mergeCell ref="AK55:AM56"/>
    <mergeCell ref="B56:G56"/>
    <mergeCell ref="F43:G43"/>
    <mergeCell ref="AF43:AH43"/>
    <mergeCell ref="AI43:AJ43"/>
    <mergeCell ref="AK43:AM43"/>
    <mergeCell ref="H44:I44"/>
    <mergeCell ref="J44:K44"/>
    <mergeCell ref="L44:M44"/>
    <mergeCell ref="N44:O44"/>
    <mergeCell ref="P44:Q44"/>
    <mergeCell ref="AF42:AH42"/>
    <mergeCell ref="AI42:AJ42"/>
    <mergeCell ref="R51:AE52"/>
    <mergeCell ref="AG51:AH52"/>
    <mergeCell ref="AI51:AJ52"/>
    <mergeCell ref="AK51:AL52"/>
    <mergeCell ref="AM51:AM52"/>
    <mergeCell ref="R47:AE49"/>
    <mergeCell ref="AG47:AH47"/>
    <mergeCell ref="AI47:AJ47"/>
    <mergeCell ref="AK47:AM47"/>
    <mergeCell ref="AG48:AG49"/>
    <mergeCell ref="AH48:AH49"/>
    <mergeCell ref="AI48:AI49"/>
    <mergeCell ref="AJ48:AJ49"/>
    <mergeCell ref="AK48:AK49"/>
    <mergeCell ref="AL48:AL49"/>
    <mergeCell ref="H46:I46"/>
    <mergeCell ref="J46:K46"/>
    <mergeCell ref="L46:M46"/>
    <mergeCell ref="N46:O46"/>
    <mergeCell ref="P46:Q46"/>
    <mergeCell ref="R46:S46"/>
    <mergeCell ref="AH32:AH33"/>
    <mergeCell ref="AI32:AI33"/>
    <mergeCell ref="AJ32:AJ33"/>
    <mergeCell ref="AK32:AK33"/>
    <mergeCell ref="AL32:AL33"/>
    <mergeCell ref="X45:AA45"/>
    <mergeCell ref="R44:S44"/>
    <mergeCell ref="T44:W44"/>
    <mergeCell ref="X44:AA44"/>
    <mergeCell ref="H45:I45"/>
    <mergeCell ref="J45:K45"/>
    <mergeCell ref="L45:M45"/>
    <mergeCell ref="N45:O45"/>
    <mergeCell ref="P45:Q45"/>
    <mergeCell ref="R45:S45"/>
    <mergeCell ref="T45:W45"/>
    <mergeCell ref="AK42:AM42"/>
    <mergeCell ref="T28:W28"/>
    <mergeCell ref="X28:AA28"/>
    <mergeCell ref="H27:I27"/>
    <mergeCell ref="J27:K27"/>
    <mergeCell ref="L27:M27"/>
    <mergeCell ref="N27:O27"/>
    <mergeCell ref="P27:Q27"/>
    <mergeCell ref="R27:S27"/>
    <mergeCell ref="T27:W27"/>
    <mergeCell ref="B42:E42"/>
    <mergeCell ref="F42:G42"/>
    <mergeCell ref="H42:S43"/>
    <mergeCell ref="T42:AE43"/>
    <mergeCell ref="B38:G39"/>
    <mergeCell ref="H38:AC38"/>
    <mergeCell ref="AE38:AJ38"/>
    <mergeCell ref="AK38:AM38"/>
    <mergeCell ref="H39:AC40"/>
    <mergeCell ref="AE39:AJ40"/>
    <mergeCell ref="AK39:AM40"/>
    <mergeCell ref="B40:G40"/>
    <mergeCell ref="AM32:AM33"/>
    <mergeCell ref="R35:AE36"/>
    <mergeCell ref="AG35:AH36"/>
    <mergeCell ref="AI35:AJ36"/>
    <mergeCell ref="AK35:AL36"/>
    <mergeCell ref="AM35:AM36"/>
    <mergeCell ref="R31:AE33"/>
    <mergeCell ref="AG31:AH31"/>
    <mergeCell ref="AI31:AJ31"/>
    <mergeCell ref="AK31:AM31"/>
    <mergeCell ref="AG32:AG33"/>
    <mergeCell ref="AK13:AM13"/>
    <mergeCell ref="AG14:AG15"/>
    <mergeCell ref="AH14:AH15"/>
    <mergeCell ref="AI14:AI15"/>
    <mergeCell ref="AJ14:AJ15"/>
    <mergeCell ref="AK14:AK15"/>
    <mergeCell ref="AL14:AL15"/>
    <mergeCell ref="R26:S26"/>
    <mergeCell ref="T26:W26"/>
    <mergeCell ref="X26:AA26"/>
    <mergeCell ref="H30:I30"/>
    <mergeCell ref="J30:K30"/>
    <mergeCell ref="L30:M30"/>
    <mergeCell ref="N30:O30"/>
    <mergeCell ref="P30:Q30"/>
    <mergeCell ref="R30:S30"/>
    <mergeCell ref="T30:W30"/>
    <mergeCell ref="T29:W29"/>
    <mergeCell ref="X29:AA29"/>
    <mergeCell ref="H29:I29"/>
    <mergeCell ref="J29:K29"/>
    <mergeCell ref="L29:M29"/>
    <mergeCell ref="N29:O29"/>
    <mergeCell ref="P29:Q29"/>
    <mergeCell ref="R29:S29"/>
    <mergeCell ref="X27:AA27"/>
    <mergeCell ref="H28:I28"/>
    <mergeCell ref="J28:K28"/>
    <mergeCell ref="L28:M28"/>
    <mergeCell ref="N28:O28"/>
    <mergeCell ref="P28:Q28"/>
    <mergeCell ref="R28:S28"/>
    <mergeCell ref="T24:AE25"/>
    <mergeCell ref="AF24:AH24"/>
    <mergeCell ref="AI24:AJ24"/>
    <mergeCell ref="B20:G21"/>
    <mergeCell ref="H20:AC20"/>
    <mergeCell ref="AE20:AJ20"/>
    <mergeCell ref="H21:AC22"/>
    <mergeCell ref="AE21:AJ22"/>
    <mergeCell ref="B22:G22"/>
    <mergeCell ref="F25:G25"/>
    <mergeCell ref="AF25:AH25"/>
    <mergeCell ref="AI25:AJ25"/>
    <mergeCell ref="H12:I12"/>
    <mergeCell ref="J12:K12"/>
    <mergeCell ref="L12:M12"/>
    <mergeCell ref="N12:O12"/>
    <mergeCell ref="P12:Q12"/>
    <mergeCell ref="R12:S12"/>
    <mergeCell ref="T12:W12"/>
    <mergeCell ref="R17:AE18"/>
    <mergeCell ref="AG17:AH18"/>
    <mergeCell ref="AI17:AJ18"/>
    <mergeCell ref="R13:AE15"/>
    <mergeCell ref="AG13:AH13"/>
    <mergeCell ref="AI13:AJ13"/>
    <mergeCell ref="N26:O26"/>
    <mergeCell ref="P26:Q26"/>
    <mergeCell ref="B6:E6"/>
    <mergeCell ref="F6:G6"/>
    <mergeCell ref="H6:S7"/>
    <mergeCell ref="T6:AE7"/>
    <mergeCell ref="AF6:AH6"/>
    <mergeCell ref="AI6:AJ6"/>
    <mergeCell ref="B2:G3"/>
    <mergeCell ref="H2:AC2"/>
    <mergeCell ref="AE2:AJ2"/>
    <mergeCell ref="AK2:AM2"/>
    <mergeCell ref="H3:AC4"/>
    <mergeCell ref="AE3:AJ4"/>
    <mergeCell ref="AK3:AM4"/>
    <mergeCell ref="B4:G4"/>
    <mergeCell ref="R8:S8"/>
    <mergeCell ref="T8:W8"/>
    <mergeCell ref="X8:AA8"/>
    <mergeCell ref="AK6:AM6"/>
    <mergeCell ref="F7:G7"/>
    <mergeCell ref="AF7:AH7"/>
    <mergeCell ref="AI7:AJ7"/>
    <mergeCell ref="AK7:AM7"/>
    <mergeCell ref="H8:I8"/>
    <mergeCell ref="J8:K8"/>
    <mergeCell ref="L8:M8"/>
    <mergeCell ref="N8:O8"/>
    <mergeCell ref="P8:Q8"/>
    <mergeCell ref="B24:E24"/>
    <mergeCell ref="F24:G24"/>
    <mergeCell ref="H24:S25"/>
    <mergeCell ref="AK497:AK498"/>
    <mergeCell ref="AL497:AL498"/>
    <mergeCell ref="AM497:AM498"/>
    <mergeCell ref="AO495:AO496"/>
    <mergeCell ref="AP495:AP496"/>
    <mergeCell ref="X11:AA11"/>
    <mergeCell ref="H11:I11"/>
    <mergeCell ref="J11:K11"/>
    <mergeCell ref="L11:M11"/>
    <mergeCell ref="N11:O11"/>
    <mergeCell ref="P11:Q11"/>
    <mergeCell ref="R11:S11"/>
    <mergeCell ref="X9:AA9"/>
    <mergeCell ref="H10:I10"/>
    <mergeCell ref="J10:K10"/>
    <mergeCell ref="L10:M10"/>
    <mergeCell ref="N10:O10"/>
    <mergeCell ref="P10:Q10"/>
    <mergeCell ref="R10:S10"/>
    <mergeCell ref="T10:W10"/>
    <mergeCell ref="X10:AA10"/>
    <mergeCell ref="H9:I9"/>
    <mergeCell ref="J9:K9"/>
    <mergeCell ref="L9:M9"/>
    <mergeCell ref="N9:O9"/>
    <mergeCell ref="P9:Q9"/>
    <mergeCell ref="R9:S9"/>
    <mergeCell ref="T9:W9"/>
    <mergeCell ref="T11:W11"/>
    <mergeCell ref="H26:I26"/>
    <mergeCell ref="J26:K26"/>
    <mergeCell ref="L26:M26"/>
    <mergeCell ref="AO547:AO548"/>
    <mergeCell ref="AP547:AP548"/>
    <mergeCell ref="AI550:AI551"/>
    <mergeCell ref="AJ550:AJ551"/>
    <mergeCell ref="AK550:AK551"/>
    <mergeCell ref="AL550:AL551"/>
    <mergeCell ref="AM550:AM551"/>
    <mergeCell ref="AO479:AO480"/>
    <mergeCell ref="AP479:AP480"/>
    <mergeCell ref="AO426:AO427"/>
    <mergeCell ref="AP426:AP427"/>
    <mergeCell ref="AM451:AM452"/>
    <mergeCell ref="AK461:AM461"/>
    <mergeCell ref="AM484:AM485"/>
    <mergeCell ref="AK494:AM494"/>
    <mergeCell ref="AK511:AM511"/>
    <mergeCell ref="AI464:AI465"/>
    <mergeCell ref="AJ464:AJ465"/>
    <mergeCell ref="AK464:AK465"/>
    <mergeCell ref="AL464:AL465"/>
    <mergeCell ref="AM464:AM465"/>
    <mergeCell ref="AI447:AI448"/>
    <mergeCell ref="AJ447:AJ448"/>
    <mergeCell ref="AK447:AK448"/>
    <mergeCell ref="AL447:AL448"/>
    <mergeCell ref="AM447:AM448"/>
    <mergeCell ref="AO462:AO463"/>
    <mergeCell ref="AP462:AP463"/>
    <mergeCell ref="AO444:AO445"/>
    <mergeCell ref="AP444:AP445"/>
    <mergeCell ref="AI497:AI498"/>
    <mergeCell ref="AJ497:AJ498"/>
    <mergeCell ref="AO529:AO530"/>
    <mergeCell ref="AP529:AP530"/>
    <mergeCell ref="AL514:AL515"/>
    <mergeCell ref="AM514:AM515"/>
    <mergeCell ref="AK598:AM598"/>
    <mergeCell ref="AM605:AM606"/>
    <mergeCell ref="AK615:AM615"/>
    <mergeCell ref="AO599:AO600"/>
    <mergeCell ref="AP599:AP600"/>
    <mergeCell ref="AI601:AI602"/>
    <mergeCell ref="AJ601:AJ602"/>
    <mergeCell ref="AK601:AK602"/>
    <mergeCell ref="AL601:AL602"/>
    <mergeCell ref="AM601:AM602"/>
    <mergeCell ref="AO582:AO583"/>
    <mergeCell ref="AP582:AP583"/>
    <mergeCell ref="AO512:AO513"/>
    <mergeCell ref="AP512:AP513"/>
    <mergeCell ref="AI514:AI515"/>
    <mergeCell ref="AJ514:AJ515"/>
    <mergeCell ref="AK514:AK515"/>
    <mergeCell ref="AM571:AM572"/>
    <mergeCell ref="AK581:AM581"/>
    <mergeCell ref="AI567:AI568"/>
    <mergeCell ref="AJ567:AJ568"/>
    <mergeCell ref="AK567:AK568"/>
    <mergeCell ref="AL567:AL568"/>
    <mergeCell ref="AM567:AM568"/>
    <mergeCell ref="AM554:AM555"/>
    <mergeCell ref="AK564:AM564"/>
    <mergeCell ref="AO565:AO566"/>
    <mergeCell ref="AP565:AP566"/>
    <mergeCell ref="AO616:AO617"/>
    <mergeCell ref="AP616:AP617"/>
    <mergeCell ref="AI584:AI585"/>
    <mergeCell ref="AJ584:AJ585"/>
    <mergeCell ref="AK584:AK585"/>
    <mergeCell ref="AL584:AL585"/>
    <mergeCell ref="AM584:AM585"/>
    <mergeCell ref="AK633:AM633"/>
    <mergeCell ref="AM691:AM692"/>
    <mergeCell ref="AK701:AM701"/>
    <mergeCell ref="AI687:AI688"/>
    <mergeCell ref="AJ687:AJ688"/>
    <mergeCell ref="AK687:AK688"/>
    <mergeCell ref="AL687:AL688"/>
    <mergeCell ref="AM687:AM688"/>
    <mergeCell ref="AO685:AO686"/>
    <mergeCell ref="AP685:AP686"/>
    <mergeCell ref="AO668:AO669"/>
    <mergeCell ref="AP668:AP669"/>
    <mergeCell ref="AO651:AO652"/>
    <mergeCell ref="AO634:AO635"/>
    <mergeCell ref="AP634:AP635"/>
    <mergeCell ref="AI670:AI671"/>
    <mergeCell ref="AJ670:AJ671"/>
    <mergeCell ref="AK670:AK671"/>
    <mergeCell ref="AL670:AL671"/>
    <mergeCell ref="AM670:AM671"/>
    <mergeCell ref="AP651:AP652"/>
    <mergeCell ref="AI636:AI637"/>
    <mergeCell ref="AJ636:AJ637"/>
    <mergeCell ref="AK636:AK637"/>
    <mergeCell ref="AL636:AL637"/>
    <mergeCell ref="AI856:AI857"/>
    <mergeCell ref="AJ856:AJ857"/>
    <mergeCell ref="AK856:AK857"/>
    <mergeCell ref="AL856:AL857"/>
    <mergeCell ref="AM856:AM857"/>
    <mergeCell ref="AO854:AO855"/>
    <mergeCell ref="AP854:AP855"/>
    <mergeCell ref="AI839:AI840"/>
    <mergeCell ref="AJ839:AJ840"/>
    <mergeCell ref="AK839:AK840"/>
    <mergeCell ref="AL839:AL840"/>
    <mergeCell ref="AM839:AM840"/>
    <mergeCell ref="AO837:AO838"/>
    <mergeCell ref="AP837:AP838"/>
    <mergeCell ref="AI618:AI619"/>
    <mergeCell ref="AJ618:AJ619"/>
    <mergeCell ref="AK618:AK619"/>
    <mergeCell ref="AL618:AL619"/>
    <mergeCell ref="AM618:AM619"/>
    <mergeCell ref="AM809:AM810"/>
    <mergeCell ref="AK819:AM819"/>
    <mergeCell ref="AM826:AM827"/>
    <mergeCell ref="AK836:AM836"/>
    <mergeCell ref="AK853:AM853"/>
    <mergeCell ref="AO702:AO703"/>
    <mergeCell ref="AP702:AP703"/>
    <mergeCell ref="AJ721:AJ722"/>
    <mergeCell ref="AK721:AK722"/>
    <mergeCell ref="AL721:AL722"/>
    <mergeCell ref="AM721:AM722"/>
    <mergeCell ref="AO736:AO737"/>
    <mergeCell ref="AP736:AP737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AR672"/>
  <sheetViews>
    <sheetView topLeftCell="A573" zoomScale="85" zoomScaleNormal="85" workbookViewId="0">
      <selection activeCell="H475" sqref="H475:I475"/>
    </sheetView>
  </sheetViews>
  <sheetFormatPr baseColWidth="10" defaultColWidth="7.28515625" defaultRowHeight="16.5" outlineLevelCol="1" x14ac:dyDescent="0.25"/>
  <cols>
    <col min="1" max="1" width="1.5703125" style="132" customWidth="1"/>
    <col min="2" max="7" width="7.28515625" style="132"/>
    <col min="8" max="8" width="4.85546875" style="132" customWidth="1"/>
    <col min="9" max="9" width="16.5703125" style="132" customWidth="1"/>
    <col min="10" max="10" width="7.28515625" style="173" hidden="1" customWidth="1" outlineLevel="1"/>
    <col min="11" max="11" width="10.7109375" style="173" hidden="1" customWidth="1" outlineLevel="1"/>
    <col min="12" max="12" width="8.5703125" style="173" hidden="1" customWidth="1" outlineLevel="1"/>
    <col min="13" max="13" width="0.140625" style="173" hidden="1" customWidth="1" outlineLevel="1"/>
    <col min="14" max="14" width="8" style="132" hidden="1" customWidth="1" outlineLevel="1"/>
    <col min="15" max="15" width="5.7109375" style="132" hidden="1" customWidth="1" outlineLevel="1"/>
    <col min="16" max="16" width="3.85546875" style="132" customWidth="1" collapsed="1"/>
    <col min="17" max="17" width="14.28515625" style="132" customWidth="1"/>
    <col min="18" max="18" width="14.7109375" style="132" customWidth="1"/>
    <col min="19" max="19" width="10.5703125" style="132" hidden="1" customWidth="1"/>
    <col min="20" max="20" width="10.5703125" style="132" customWidth="1" outlineLevel="1"/>
    <col min="21" max="23" width="7.28515625" style="132" customWidth="1" outlineLevel="1"/>
    <col min="24" max="24" width="13.85546875" style="132" customWidth="1"/>
    <col min="25" max="25" width="13.5703125" style="132" customWidth="1"/>
    <col min="26" max="26" width="8.28515625" style="132" customWidth="1"/>
    <col min="27" max="27" width="6.7109375" style="132" customWidth="1"/>
    <col min="28" max="28" width="7.28515625" style="132" customWidth="1"/>
    <col min="29" max="31" width="7" style="132" customWidth="1"/>
    <col min="32" max="32" width="7.28515625" style="132" hidden="1" customWidth="1" outlineLevel="1"/>
    <col min="33" max="33" width="8.140625" style="132" bestFit="1" customWidth="1" collapsed="1"/>
    <col min="34" max="38" width="7.28515625" style="132"/>
    <col min="39" max="39" width="7.7109375" style="132" bestFit="1" customWidth="1"/>
    <col min="40" max="40" width="1" style="132" customWidth="1"/>
    <col min="41" max="50" width="7.28515625" style="132"/>
    <col min="51" max="51" width="8.5703125" style="132" bestFit="1" customWidth="1"/>
    <col min="52" max="16384" width="7.28515625" style="132"/>
  </cols>
  <sheetData>
    <row r="1" spans="2:41" ht="12" customHeight="1" thickBot="1" x14ac:dyDescent="0.3">
      <c r="AN1" s="22"/>
      <c r="AO1" s="167" t="s">
        <v>45</v>
      </c>
    </row>
    <row r="2" spans="2:41" ht="12" customHeight="1" x14ac:dyDescent="0.25">
      <c r="B2" s="882" t="s">
        <v>31</v>
      </c>
      <c r="C2" s="883"/>
      <c r="D2" s="883"/>
      <c r="E2" s="883"/>
      <c r="F2" s="883"/>
      <c r="G2" s="884"/>
      <c r="H2" s="888" t="s">
        <v>30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130"/>
      <c r="AE2" s="764" t="s">
        <v>29</v>
      </c>
      <c r="AF2" s="765"/>
      <c r="AG2" s="765"/>
      <c r="AH2" s="765"/>
      <c r="AI2" s="765"/>
      <c r="AJ2" s="766"/>
      <c r="AK2" s="889" t="s">
        <v>39</v>
      </c>
      <c r="AL2" s="890"/>
      <c r="AM2" s="891"/>
      <c r="AN2" s="22"/>
      <c r="AO2" s="168" t="s">
        <v>46</v>
      </c>
    </row>
    <row r="3" spans="2:41" ht="12" customHeight="1" thickBot="1" x14ac:dyDescent="0.3">
      <c r="B3" s="885"/>
      <c r="C3" s="886"/>
      <c r="D3" s="886"/>
      <c r="E3" s="886"/>
      <c r="F3" s="886"/>
      <c r="G3" s="887"/>
      <c r="H3" s="892" t="s">
        <v>25</v>
      </c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133"/>
      <c r="AE3" s="773">
        <v>44197</v>
      </c>
      <c r="AF3" s="774"/>
      <c r="AG3" s="774"/>
      <c r="AH3" s="774"/>
      <c r="AI3" s="774"/>
      <c r="AJ3" s="775"/>
      <c r="AK3" s="896" t="s">
        <v>40</v>
      </c>
      <c r="AL3" s="897"/>
      <c r="AM3" s="898"/>
      <c r="AN3" s="23"/>
      <c r="AO3" s="169" t="s">
        <v>47</v>
      </c>
    </row>
    <row r="4" spans="2:41" ht="12" customHeight="1" thickBot="1" x14ac:dyDescent="0.3">
      <c r="B4" s="902" t="s">
        <v>28</v>
      </c>
      <c r="C4" s="903"/>
      <c r="D4" s="903"/>
      <c r="E4" s="903"/>
      <c r="F4" s="903"/>
      <c r="G4" s="904"/>
      <c r="H4" s="894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134"/>
      <c r="AE4" s="776"/>
      <c r="AF4" s="777"/>
      <c r="AG4" s="777"/>
      <c r="AH4" s="777"/>
      <c r="AI4" s="777"/>
      <c r="AJ4" s="778"/>
      <c r="AK4" s="899"/>
      <c r="AL4" s="900"/>
      <c r="AM4" s="901"/>
      <c r="AN4" s="141"/>
      <c r="AO4" s="170"/>
    </row>
    <row r="5" spans="2:41" ht="12" customHeight="1" thickBot="1" x14ac:dyDescent="0.3">
      <c r="B5" s="135"/>
      <c r="C5" s="135"/>
      <c r="D5" s="135"/>
      <c r="E5" s="135"/>
      <c r="F5" s="135"/>
      <c r="G5" s="135"/>
      <c r="H5" s="135"/>
      <c r="I5" s="135"/>
      <c r="J5" s="174"/>
      <c r="K5" s="174"/>
      <c r="L5" s="174"/>
      <c r="M5" s="174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41"/>
      <c r="AO5" s="171"/>
    </row>
    <row r="6" spans="2:41" ht="12" customHeight="1" thickBot="1" x14ac:dyDescent="0.3">
      <c r="B6" s="873" t="s">
        <v>27</v>
      </c>
      <c r="C6" s="874"/>
      <c r="D6" s="874"/>
      <c r="E6" s="875"/>
      <c r="F6" s="848" t="s">
        <v>26</v>
      </c>
      <c r="G6" s="850"/>
      <c r="H6" s="848" t="s">
        <v>44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50"/>
      <c r="T6" s="848" t="s">
        <v>25</v>
      </c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50"/>
      <c r="AF6" s="879" t="s">
        <v>24</v>
      </c>
      <c r="AG6" s="880"/>
      <c r="AH6" s="881"/>
      <c r="AI6" s="879" t="s">
        <v>24</v>
      </c>
      <c r="AJ6" s="881"/>
      <c r="AK6" s="848" t="s">
        <v>23</v>
      </c>
      <c r="AL6" s="849"/>
      <c r="AM6" s="850"/>
      <c r="AN6" s="141"/>
      <c r="AO6" s="171"/>
    </row>
    <row r="7" spans="2:41" ht="12" customHeight="1" thickBot="1" x14ac:dyDescent="0.3">
      <c r="B7" s="1" t="s">
        <v>13</v>
      </c>
      <c r="C7" s="2" t="s">
        <v>22</v>
      </c>
      <c r="D7" s="3" t="s">
        <v>22</v>
      </c>
      <c r="E7" s="2" t="s">
        <v>21</v>
      </c>
      <c r="F7" s="907" t="s">
        <v>20</v>
      </c>
      <c r="G7" s="908"/>
      <c r="H7" s="876"/>
      <c r="I7" s="877"/>
      <c r="J7" s="877"/>
      <c r="K7" s="877"/>
      <c r="L7" s="877"/>
      <c r="M7" s="877"/>
      <c r="N7" s="877"/>
      <c r="O7" s="877"/>
      <c r="P7" s="877"/>
      <c r="Q7" s="877"/>
      <c r="R7" s="877"/>
      <c r="S7" s="878"/>
      <c r="T7" s="876"/>
      <c r="U7" s="877"/>
      <c r="V7" s="877"/>
      <c r="W7" s="877"/>
      <c r="X7" s="877"/>
      <c r="Y7" s="877"/>
      <c r="Z7" s="877"/>
      <c r="AA7" s="877"/>
      <c r="AB7" s="877"/>
      <c r="AC7" s="877"/>
      <c r="AD7" s="877"/>
      <c r="AE7" s="878"/>
      <c r="AF7" s="876" t="s">
        <v>19</v>
      </c>
      <c r="AG7" s="877"/>
      <c r="AH7" s="878"/>
      <c r="AI7" s="876" t="s">
        <v>18</v>
      </c>
      <c r="AJ7" s="878"/>
      <c r="AK7" s="876" t="s">
        <v>17</v>
      </c>
      <c r="AL7" s="877"/>
      <c r="AM7" s="878"/>
      <c r="AN7" s="141"/>
      <c r="AO7" s="171"/>
    </row>
    <row r="8" spans="2:41" ht="12" customHeight="1" thickBot="1" x14ac:dyDescent="0.3">
      <c r="B8" s="4">
        <v>2021</v>
      </c>
      <c r="C8" s="5" t="s">
        <v>16</v>
      </c>
      <c r="D8" s="5" t="s">
        <v>15</v>
      </c>
      <c r="E8" s="30" t="s">
        <v>14</v>
      </c>
      <c r="F8" s="6" t="s">
        <v>14</v>
      </c>
      <c r="G8" s="7" t="s">
        <v>13</v>
      </c>
      <c r="H8" s="868" t="s">
        <v>34</v>
      </c>
      <c r="I8" s="869"/>
      <c r="J8" s="870" t="s">
        <v>43</v>
      </c>
      <c r="K8" s="871"/>
      <c r="L8" s="870" t="s">
        <v>42</v>
      </c>
      <c r="M8" s="871"/>
      <c r="N8" s="872" t="s">
        <v>33</v>
      </c>
      <c r="O8" s="869"/>
      <c r="P8" s="872" t="s">
        <v>12</v>
      </c>
      <c r="Q8" s="869"/>
      <c r="R8" s="872" t="s">
        <v>11</v>
      </c>
      <c r="S8" s="905"/>
      <c r="T8" s="868" t="s">
        <v>35</v>
      </c>
      <c r="U8" s="906"/>
      <c r="V8" s="906"/>
      <c r="W8" s="905"/>
      <c r="X8" s="868" t="s">
        <v>10</v>
      </c>
      <c r="Y8" s="906"/>
      <c r="Z8" s="906"/>
      <c r="AA8" s="905"/>
      <c r="AB8" s="38" t="s">
        <v>38</v>
      </c>
      <c r="AC8" s="37" t="s">
        <v>36</v>
      </c>
      <c r="AD8" s="131" t="s">
        <v>41</v>
      </c>
      <c r="AE8" s="136" t="s">
        <v>9</v>
      </c>
      <c r="AF8" s="8" t="s">
        <v>37</v>
      </c>
      <c r="AG8" s="9" t="s">
        <v>8</v>
      </c>
      <c r="AH8" s="10" t="s">
        <v>7</v>
      </c>
      <c r="AI8" s="6" t="s">
        <v>8</v>
      </c>
      <c r="AJ8" s="7" t="s">
        <v>7</v>
      </c>
      <c r="AK8" s="6" t="s">
        <v>8</v>
      </c>
      <c r="AL8" s="11" t="s">
        <v>7</v>
      </c>
      <c r="AM8" s="7" t="s">
        <v>6</v>
      </c>
      <c r="AN8" s="141"/>
      <c r="AO8" s="171"/>
    </row>
    <row r="9" spans="2:41" ht="12" customHeight="1" x14ac:dyDescent="0.25">
      <c r="B9" s="25"/>
      <c r="C9" s="137"/>
      <c r="D9" s="137"/>
      <c r="E9" s="43"/>
      <c r="F9" s="43"/>
      <c r="G9" s="25"/>
      <c r="H9" s="967"/>
      <c r="I9" s="968"/>
      <c r="J9" s="969"/>
      <c r="K9" s="970"/>
      <c r="L9" s="969"/>
      <c r="M9" s="970"/>
      <c r="N9" s="967"/>
      <c r="O9" s="968"/>
      <c r="P9" s="971"/>
      <c r="Q9" s="972"/>
      <c r="R9" s="973"/>
      <c r="S9" s="985"/>
      <c r="T9" s="982"/>
      <c r="U9" s="983"/>
      <c r="V9" s="983"/>
      <c r="W9" s="984"/>
      <c r="X9" s="982"/>
      <c r="Y9" s="983"/>
      <c r="Z9" s="983"/>
      <c r="AA9" s="984"/>
      <c r="AB9" s="34"/>
      <c r="AC9" s="138"/>
      <c r="AD9" s="127"/>
      <c r="AE9" s="46"/>
      <c r="AF9" s="34"/>
      <c r="AG9" s="139"/>
      <c r="AH9" s="140">
        <f>+AG9/1000</f>
        <v>0</v>
      </c>
      <c r="AI9" s="152"/>
      <c r="AJ9" s="142">
        <f>+AI9/1000</f>
        <v>0</v>
      </c>
      <c r="AK9" s="143">
        <f>+AI9-AG9</f>
        <v>0</v>
      </c>
      <c r="AL9" s="144">
        <f>+AK9/1000</f>
        <v>0</v>
      </c>
      <c r="AM9" s="145" t="e">
        <f>+AK9/AG9</f>
        <v>#DIV/0!</v>
      </c>
      <c r="AN9" s="21"/>
    </row>
    <row r="10" spans="2:41" ht="12" customHeight="1" x14ac:dyDescent="0.25">
      <c r="B10" s="25"/>
      <c r="C10" s="137"/>
      <c r="D10" s="137"/>
      <c r="E10" s="43"/>
      <c r="F10" s="43"/>
      <c r="G10" s="25"/>
      <c r="H10" s="1017" t="s">
        <v>123</v>
      </c>
      <c r="I10" s="1018"/>
      <c r="J10" s="1018"/>
      <c r="K10" s="1018"/>
      <c r="L10" s="1018"/>
      <c r="M10" s="1018"/>
      <c r="N10" s="1018"/>
      <c r="O10" s="1018"/>
      <c r="P10" s="1018"/>
      <c r="Q10" s="1018"/>
      <c r="R10" s="1018"/>
      <c r="S10" s="1018"/>
      <c r="T10" s="1018"/>
      <c r="U10" s="1018"/>
      <c r="V10" s="1018"/>
      <c r="W10" s="1018"/>
      <c r="X10" s="1018"/>
      <c r="Y10" s="1018"/>
      <c r="Z10" s="1018"/>
      <c r="AA10" s="1019"/>
      <c r="AB10" s="34"/>
      <c r="AC10" s="138"/>
      <c r="AD10" s="127"/>
      <c r="AE10" s="46"/>
      <c r="AF10" s="34"/>
      <c r="AG10" s="139"/>
      <c r="AH10" s="140">
        <f>+AG10/1000</f>
        <v>0</v>
      </c>
      <c r="AI10" s="152"/>
      <c r="AJ10" s="142">
        <f>+AI10/1000</f>
        <v>0</v>
      </c>
      <c r="AK10" s="143">
        <f>+AI10-AG10</f>
        <v>0</v>
      </c>
      <c r="AL10" s="144">
        <f>+AK10/1000</f>
        <v>0</v>
      </c>
      <c r="AM10" s="145" t="e">
        <f>+AK10/AG10</f>
        <v>#DIV/0!</v>
      </c>
      <c r="AN10" s="21"/>
    </row>
    <row r="11" spans="2:41" ht="12" customHeight="1" x14ac:dyDescent="0.25">
      <c r="B11" s="25"/>
      <c r="C11" s="137"/>
      <c r="D11" s="137"/>
      <c r="E11" s="43"/>
      <c r="F11" s="43"/>
      <c r="G11" s="25"/>
      <c r="H11" s="1017"/>
      <c r="I11" s="1018"/>
      <c r="J11" s="1018"/>
      <c r="K11" s="1018"/>
      <c r="L11" s="1018"/>
      <c r="M11" s="1018"/>
      <c r="N11" s="1018"/>
      <c r="O11" s="1018"/>
      <c r="P11" s="1018"/>
      <c r="Q11" s="1018"/>
      <c r="R11" s="1018"/>
      <c r="S11" s="1018"/>
      <c r="T11" s="1018"/>
      <c r="U11" s="1018"/>
      <c r="V11" s="1018"/>
      <c r="W11" s="1018"/>
      <c r="X11" s="1018"/>
      <c r="Y11" s="1018"/>
      <c r="Z11" s="1018"/>
      <c r="AA11" s="1019"/>
      <c r="AB11" s="34"/>
      <c r="AC11" s="138"/>
      <c r="AD11" s="127"/>
      <c r="AE11" s="46"/>
      <c r="AF11" s="34"/>
      <c r="AG11" s="139"/>
      <c r="AH11" s="140">
        <f>+AG11/1000</f>
        <v>0</v>
      </c>
      <c r="AI11" s="152"/>
      <c r="AJ11" s="142">
        <f>+AI11/1000</f>
        <v>0</v>
      </c>
      <c r="AK11" s="143">
        <f>+AI11-AG11</f>
        <v>0</v>
      </c>
      <c r="AL11" s="144">
        <f>+AK11/1000</f>
        <v>0</v>
      </c>
      <c r="AM11" s="145" t="e">
        <f>+AK11/AG11</f>
        <v>#DIV/0!</v>
      </c>
    </row>
    <row r="12" spans="2:41" ht="12" customHeight="1" thickBot="1" x14ac:dyDescent="0.3">
      <c r="B12" s="24"/>
      <c r="C12" s="146"/>
      <c r="D12" s="146"/>
      <c r="E12" s="27"/>
      <c r="F12" s="36"/>
      <c r="G12" s="31"/>
      <c r="H12" s="909"/>
      <c r="I12" s="910"/>
      <c r="J12" s="911"/>
      <c r="K12" s="912"/>
      <c r="L12" s="911"/>
      <c r="M12" s="912"/>
      <c r="N12" s="913"/>
      <c r="O12" s="910"/>
      <c r="P12" s="913"/>
      <c r="Q12" s="910"/>
      <c r="R12" s="914"/>
      <c r="S12" s="915"/>
      <c r="T12" s="916"/>
      <c r="U12" s="917"/>
      <c r="V12" s="917"/>
      <c r="W12" s="915"/>
      <c r="X12" s="29"/>
      <c r="Y12" s="147"/>
      <c r="Z12" s="147"/>
      <c r="AA12" s="28"/>
      <c r="AB12" s="36"/>
      <c r="AC12" s="148"/>
      <c r="AD12" s="147"/>
      <c r="AE12" s="28"/>
      <c r="AF12" s="29"/>
      <c r="AG12" s="149"/>
      <c r="AH12" s="153"/>
      <c r="AI12" s="150"/>
      <c r="AJ12" s="154"/>
      <c r="AK12" s="155"/>
      <c r="AL12" s="156"/>
      <c r="AM12" s="157"/>
    </row>
    <row r="13" spans="2:41" ht="12" customHeight="1" x14ac:dyDescent="0.25">
      <c r="B13" s="151"/>
      <c r="C13" s="151"/>
      <c r="D13" s="151"/>
      <c r="E13" s="151"/>
      <c r="F13" s="151"/>
      <c r="G13" s="151"/>
      <c r="H13" s="151"/>
      <c r="I13" s="151"/>
      <c r="J13" s="174"/>
      <c r="K13" s="174"/>
      <c r="L13" s="174"/>
      <c r="M13" s="174"/>
      <c r="N13" s="151"/>
      <c r="O13" s="151"/>
      <c r="P13" s="135"/>
      <c r="Q13" s="135"/>
      <c r="R13" s="918" t="s">
        <v>5</v>
      </c>
      <c r="S13" s="919"/>
      <c r="T13" s="919"/>
      <c r="U13" s="919"/>
      <c r="V13" s="919"/>
      <c r="W13" s="919"/>
      <c r="X13" s="919"/>
      <c r="Y13" s="919"/>
      <c r="Z13" s="919"/>
      <c r="AA13" s="919"/>
      <c r="AB13" s="919"/>
      <c r="AC13" s="919"/>
      <c r="AD13" s="919"/>
      <c r="AE13" s="919"/>
      <c r="AF13" s="128"/>
      <c r="AG13" s="932" t="s">
        <v>4</v>
      </c>
      <c r="AH13" s="933"/>
      <c r="AI13" s="932" t="s">
        <v>3</v>
      </c>
      <c r="AJ13" s="933"/>
      <c r="AK13" s="932" t="s">
        <v>2</v>
      </c>
      <c r="AL13" s="934"/>
      <c r="AM13" s="935"/>
    </row>
    <row r="14" spans="2:41" x14ac:dyDescent="0.25">
      <c r="B14" s="151"/>
      <c r="C14" s="151"/>
      <c r="D14" s="151"/>
      <c r="E14" s="151"/>
      <c r="F14" s="151"/>
      <c r="G14" s="151"/>
      <c r="H14" s="151"/>
      <c r="I14" s="151"/>
      <c r="J14" s="174"/>
      <c r="K14" s="174"/>
      <c r="L14" s="174"/>
      <c r="M14" s="174"/>
      <c r="N14" s="151"/>
      <c r="O14" s="151"/>
      <c r="P14" s="135"/>
      <c r="Q14" s="135"/>
      <c r="R14" s="930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128"/>
      <c r="AG14" s="936" t="s">
        <v>1</v>
      </c>
      <c r="AH14" s="938">
        <f>+SUM(AH9:AH12)</f>
        <v>0</v>
      </c>
      <c r="AI14" s="936" t="s">
        <v>1</v>
      </c>
      <c r="AJ14" s="938">
        <f>+SUM(AJ9:AJ12)</f>
        <v>0</v>
      </c>
      <c r="AK14" s="936" t="s">
        <v>1</v>
      </c>
      <c r="AL14" s="940">
        <f>+AJ14-AH14</f>
        <v>0</v>
      </c>
      <c r="AM14" s="851" t="e">
        <f>+AL14/AH14</f>
        <v>#DIV/0!</v>
      </c>
    </row>
    <row r="15" spans="2:41" ht="17.25" thickBot="1" x14ac:dyDescent="0.3">
      <c r="B15" s="151"/>
      <c r="C15" s="151"/>
      <c r="D15" s="151"/>
      <c r="E15" s="151"/>
      <c r="F15" s="151"/>
      <c r="G15" s="151"/>
      <c r="H15" s="151"/>
      <c r="I15" s="151"/>
      <c r="J15" s="174"/>
      <c r="K15" s="174"/>
      <c r="L15" s="174"/>
      <c r="M15" s="174"/>
      <c r="N15" s="151"/>
      <c r="O15" s="151"/>
      <c r="P15" s="135"/>
      <c r="Q15" s="135"/>
      <c r="R15" s="921"/>
      <c r="S15" s="922"/>
      <c r="T15" s="922"/>
      <c r="U15" s="922"/>
      <c r="V15" s="922"/>
      <c r="W15" s="922"/>
      <c r="X15" s="922"/>
      <c r="Y15" s="922"/>
      <c r="Z15" s="922"/>
      <c r="AA15" s="922"/>
      <c r="AB15" s="922"/>
      <c r="AC15" s="922"/>
      <c r="AD15" s="922"/>
      <c r="AE15" s="922"/>
      <c r="AF15" s="129"/>
      <c r="AG15" s="937"/>
      <c r="AH15" s="939"/>
      <c r="AI15" s="937"/>
      <c r="AJ15" s="939"/>
      <c r="AK15" s="937"/>
      <c r="AL15" s="941"/>
      <c r="AM15" s="852"/>
    </row>
    <row r="16" spans="2:41" ht="17.25" thickBot="1" x14ac:dyDescent="0.3"/>
    <row r="17" spans="2:42" x14ac:dyDescent="0.25">
      <c r="R17" s="918" t="s">
        <v>0</v>
      </c>
      <c r="S17" s="919"/>
      <c r="T17" s="919"/>
      <c r="U17" s="919"/>
      <c r="V17" s="919"/>
      <c r="W17" s="919"/>
      <c r="X17" s="919"/>
      <c r="Y17" s="919"/>
      <c r="Z17" s="919"/>
      <c r="AA17" s="919"/>
      <c r="AB17" s="919"/>
      <c r="AC17" s="919"/>
      <c r="AD17" s="919"/>
      <c r="AE17" s="920"/>
      <c r="AF17" s="18"/>
      <c r="AG17" s="924">
        <f>+AH14</f>
        <v>0</v>
      </c>
      <c r="AH17" s="925"/>
      <c r="AI17" s="928">
        <f>+AJ14</f>
        <v>0</v>
      </c>
      <c r="AJ17" s="925"/>
      <c r="AK17" s="928">
        <f>+AI17-AG17</f>
        <v>0</v>
      </c>
      <c r="AL17" s="925"/>
      <c r="AM17" s="945" t="e">
        <f>+AK17/AG17</f>
        <v>#DIV/0!</v>
      </c>
    </row>
    <row r="18" spans="2:42" ht="17.25" thickBot="1" x14ac:dyDescent="0.3">
      <c r="R18" s="921"/>
      <c r="S18" s="922"/>
      <c r="T18" s="922"/>
      <c r="U18" s="922"/>
      <c r="V18" s="922"/>
      <c r="W18" s="922"/>
      <c r="X18" s="922"/>
      <c r="Y18" s="922"/>
      <c r="Z18" s="922"/>
      <c r="AA18" s="922"/>
      <c r="AB18" s="922"/>
      <c r="AC18" s="922"/>
      <c r="AD18" s="922"/>
      <c r="AE18" s="923"/>
      <c r="AF18" s="19"/>
      <c r="AG18" s="926"/>
      <c r="AH18" s="927"/>
      <c r="AI18" s="929"/>
      <c r="AJ18" s="927"/>
      <c r="AK18" s="929"/>
      <c r="AL18" s="927"/>
      <c r="AM18" s="946"/>
    </row>
    <row r="19" spans="2:42" ht="17.25" thickBot="1" x14ac:dyDescent="0.3"/>
    <row r="20" spans="2:42" ht="12" customHeight="1" x14ac:dyDescent="0.25">
      <c r="B20" s="882" t="s">
        <v>31</v>
      </c>
      <c r="C20" s="883"/>
      <c r="D20" s="883"/>
      <c r="E20" s="883"/>
      <c r="F20" s="883"/>
      <c r="G20" s="884"/>
      <c r="H20" s="888" t="s">
        <v>30</v>
      </c>
      <c r="I20" s="765"/>
      <c r="J20" s="765"/>
      <c r="K20" s="765"/>
      <c r="L20" s="765"/>
      <c r="M20" s="765"/>
      <c r="N20" s="765"/>
      <c r="O20" s="765"/>
      <c r="P20" s="765"/>
      <c r="Q20" s="765"/>
      <c r="R20" s="765"/>
      <c r="S20" s="765"/>
      <c r="T20" s="765"/>
      <c r="U20" s="765"/>
      <c r="V20" s="765"/>
      <c r="W20" s="765"/>
      <c r="X20" s="765"/>
      <c r="Y20" s="765"/>
      <c r="Z20" s="765"/>
      <c r="AA20" s="765"/>
      <c r="AB20" s="765"/>
      <c r="AC20" s="765"/>
      <c r="AD20" s="267"/>
      <c r="AE20" s="764" t="s">
        <v>29</v>
      </c>
      <c r="AF20" s="765"/>
      <c r="AG20" s="765"/>
      <c r="AH20" s="765"/>
      <c r="AI20" s="765"/>
      <c r="AJ20" s="766"/>
      <c r="AK20" s="889" t="s">
        <v>39</v>
      </c>
      <c r="AL20" s="890"/>
      <c r="AM20" s="891"/>
      <c r="AN20" s="22"/>
    </row>
    <row r="21" spans="2:42" ht="12" customHeight="1" x14ac:dyDescent="0.25">
      <c r="B21" s="885"/>
      <c r="C21" s="886"/>
      <c r="D21" s="886"/>
      <c r="E21" s="886"/>
      <c r="F21" s="886"/>
      <c r="G21" s="887"/>
      <c r="H21" s="892" t="s">
        <v>25</v>
      </c>
      <c r="I21" s="893"/>
      <c r="J21" s="893"/>
      <c r="K21" s="893"/>
      <c r="L21" s="893"/>
      <c r="M21" s="893"/>
      <c r="N21" s="893"/>
      <c r="O21" s="893"/>
      <c r="P21" s="893"/>
      <c r="Q21" s="893"/>
      <c r="R21" s="893"/>
      <c r="S21" s="893"/>
      <c r="T21" s="893"/>
      <c r="U21" s="893"/>
      <c r="V21" s="893"/>
      <c r="W21" s="893"/>
      <c r="X21" s="893"/>
      <c r="Y21" s="893"/>
      <c r="Z21" s="893"/>
      <c r="AA21" s="893"/>
      <c r="AB21" s="893"/>
      <c r="AC21" s="893"/>
      <c r="AD21" s="268"/>
      <c r="AE21" s="773">
        <v>44198</v>
      </c>
      <c r="AF21" s="774"/>
      <c r="AG21" s="774"/>
      <c r="AH21" s="774"/>
      <c r="AI21" s="774"/>
      <c r="AJ21" s="775"/>
      <c r="AK21" s="896" t="s">
        <v>40</v>
      </c>
      <c r="AL21" s="897"/>
      <c r="AM21" s="898"/>
      <c r="AN21" s="23"/>
    </row>
    <row r="22" spans="2:42" ht="12" customHeight="1" thickBot="1" x14ac:dyDescent="0.3">
      <c r="B22" s="902" t="s">
        <v>28</v>
      </c>
      <c r="C22" s="903"/>
      <c r="D22" s="903"/>
      <c r="E22" s="903"/>
      <c r="F22" s="903"/>
      <c r="G22" s="904"/>
      <c r="H22" s="894"/>
      <c r="I22" s="895"/>
      <c r="J22" s="895"/>
      <c r="K22" s="895"/>
      <c r="L22" s="895"/>
      <c r="M22" s="895"/>
      <c r="N22" s="895"/>
      <c r="O22" s="895"/>
      <c r="P22" s="895"/>
      <c r="Q22" s="895"/>
      <c r="R22" s="895"/>
      <c r="S22" s="895"/>
      <c r="T22" s="895"/>
      <c r="U22" s="895"/>
      <c r="V22" s="895"/>
      <c r="W22" s="895"/>
      <c r="X22" s="895"/>
      <c r="Y22" s="895"/>
      <c r="Z22" s="895"/>
      <c r="AA22" s="895"/>
      <c r="AB22" s="895"/>
      <c r="AC22" s="895"/>
      <c r="AD22" s="269"/>
      <c r="AE22" s="776"/>
      <c r="AF22" s="777"/>
      <c r="AG22" s="777"/>
      <c r="AH22" s="777"/>
      <c r="AI22" s="777"/>
      <c r="AJ22" s="778"/>
      <c r="AK22" s="899"/>
      <c r="AL22" s="900"/>
      <c r="AM22" s="901"/>
      <c r="AN22" s="141"/>
    </row>
    <row r="23" spans="2:42" ht="12" customHeight="1" thickBot="1" x14ac:dyDescent="0.3">
      <c r="B23" s="135"/>
      <c r="C23" s="135"/>
      <c r="D23" s="135"/>
      <c r="E23" s="135"/>
      <c r="F23" s="135"/>
      <c r="G23" s="135"/>
      <c r="H23" s="135"/>
      <c r="I23" s="135"/>
      <c r="J23" s="174"/>
      <c r="K23" s="174"/>
      <c r="L23" s="174"/>
      <c r="M23" s="174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41"/>
    </row>
    <row r="24" spans="2:42" ht="12" customHeight="1" thickBot="1" x14ac:dyDescent="0.3">
      <c r="B24" s="873" t="s">
        <v>27</v>
      </c>
      <c r="C24" s="874"/>
      <c r="D24" s="874"/>
      <c r="E24" s="875"/>
      <c r="F24" s="848" t="s">
        <v>26</v>
      </c>
      <c r="G24" s="850"/>
      <c r="H24" s="848" t="s">
        <v>44</v>
      </c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50"/>
      <c r="T24" s="848" t="s">
        <v>25</v>
      </c>
      <c r="U24" s="849"/>
      <c r="V24" s="849"/>
      <c r="W24" s="849"/>
      <c r="X24" s="849"/>
      <c r="Y24" s="849"/>
      <c r="Z24" s="849"/>
      <c r="AA24" s="849"/>
      <c r="AB24" s="849"/>
      <c r="AC24" s="849"/>
      <c r="AD24" s="849"/>
      <c r="AE24" s="850"/>
      <c r="AF24" s="879" t="s">
        <v>24</v>
      </c>
      <c r="AG24" s="880"/>
      <c r="AH24" s="881"/>
      <c r="AI24" s="879" t="s">
        <v>24</v>
      </c>
      <c r="AJ24" s="881"/>
      <c r="AK24" s="848" t="s">
        <v>23</v>
      </c>
      <c r="AL24" s="849"/>
      <c r="AM24" s="850"/>
      <c r="AN24" s="141"/>
    </row>
    <row r="25" spans="2:42" ht="12" customHeight="1" thickBot="1" x14ac:dyDescent="0.3">
      <c r="B25" s="1" t="s">
        <v>13</v>
      </c>
      <c r="C25" s="2" t="s">
        <v>22</v>
      </c>
      <c r="D25" s="3" t="s">
        <v>22</v>
      </c>
      <c r="E25" s="2" t="s">
        <v>21</v>
      </c>
      <c r="F25" s="907" t="s">
        <v>20</v>
      </c>
      <c r="G25" s="908"/>
      <c r="H25" s="876"/>
      <c r="I25" s="877"/>
      <c r="J25" s="877"/>
      <c r="K25" s="877"/>
      <c r="L25" s="877"/>
      <c r="M25" s="877"/>
      <c r="N25" s="877"/>
      <c r="O25" s="877"/>
      <c r="P25" s="877"/>
      <c r="Q25" s="877"/>
      <c r="R25" s="877"/>
      <c r="S25" s="878"/>
      <c r="T25" s="876"/>
      <c r="U25" s="877"/>
      <c r="V25" s="877"/>
      <c r="W25" s="877"/>
      <c r="X25" s="877"/>
      <c r="Y25" s="877"/>
      <c r="Z25" s="877"/>
      <c r="AA25" s="877"/>
      <c r="AB25" s="877"/>
      <c r="AC25" s="877"/>
      <c r="AD25" s="877"/>
      <c r="AE25" s="878"/>
      <c r="AF25" s="876" t="s">
        <v>19</v>
      </c>
      <c r="AG25" s="877"/>
      <c r="AH25" s="878"/>
      <c r="AI25" s="876" t="s">
        <v>18</v>
      </c>
      <c r="AJ25" s="878"/>
      <c r="AK25" s="876" t="s">
        <v>17</v>
      </c>
      <c r="AL25" s="877"/>
      <c r="AM25" s="878"/>
      <c r="AN25" s="141"/>
      <c r="AO25" s="846" t="s">
        <v>130</v>
      </c>
      <c r="AP25" s="846" t="s">
        <v>131</v>
      </c>
    </row>
    <row r="26" spans="2:42" ht="12" customHeight="1" thickBot="1" x14ac:dyDescent="0.3">
      <c r="B26" s="4">
        <v>2021</v>
      </c>
      <c r="C26" s="5" t="s">
        <v>16</v>
      </c>
      <c r="D26" s="5" t="s">
        <v>15</v>
      </c>
      <c r="E26" s="30" t="s">
        <v>14</v>
      </c>
      <c r="F26" s="6" t="s">
        <v>14</v>
      </c>
      <c r="G26" s="7" t="s">
        <v>13</v>
      </c>
      <c r="H26" s="868" t="s">
        <v>34</v>
      </c>
      <c r="I26" s="869"/>
      <c r="J26" s="870" t="s">
        <v>43</v>
      </c>
      <c r="K26" s="871"/>
      <c r="L26" s="870" t="s">
        <v>42</v>
      </c>
      <c r="M26" s="871"/>
      <c r="N26" s="872" t="s">
        <v>33</v>
      </c>
      <c r="O26" s="869"/>
      <c r="P26" s="872" t="s">
        <v>12</v>
      </c>
      <c r="Q26" s="869"/>
      <c r="R26" s="872" t="s">
        <v>11</v>
      </c>
      <c r="S26" s="905"/>
      <c r="T26" s="868" t="s">
        <v>35</v>
      </c>
      <c r="U26" s="906"/>
      <c r="V26" s="906"/>
      <c r="W26" s="905"/>
      <c r="X26" s="868" t="s">
        <v>10</v>
      </c>
      <c r="Y26" s="906"/>
      <c r="Z26" s="906"/>
      <c r="AA26" s="905"/>
      <c r="AB26" s="38" t="s">
        <v>38</v>
      </c>
      <c r="AC26" s="37" t="s">
        <v>36</v>
      </c>
      <c r="AD26" s="266" t="s">
        <v>41</v>
      </c>
      <c r="AE26" s="136" t="s">
        <v>9</v>
      </c>
      <c r="AF26" s="8" t="s">
        <v>37</v>
      </c>
      <c r="AG26" s="9" t="s">
        <v>8</v>
      </c>
      <c r="AH26" s="10" t="s">
        <v>7</v>
      </c>
      <c r="AI26" s="6" t="s">
        <v>8</v>
      </c>
      <c r="AJ26" s="7" t="s">
        <v>7</v>
      </c>
      <c r="AK26" s="6" t="s">
        <v>8</v>
      </c>
      <c r="AL26" s="11" t="s">
        <v>7</v>
      </c>
      <c r="AM26" s="7" t="s">
        <v>6</v>
      </c>
      <c r="AN26" s="141"/>
      <c r="AO26" s="847"/>
      <c r="AP26" s="847"/>
    </row>
    <row r="27" spans="2:42" ht="12" customHeight="1" x14ac:dyDescent="0.25">
      <c r="B27" s="25">
        <v>44198</v>
      </c>
      <c r="C27" s="42">
        <v>0.74791666666666667</v>
      </c>
      <c r="D27" s="42">
        <v>0.77569444444444446</v>
      </c>
      <c r="E27" s="43">
        <v>2</v>
      </c>
      <c r="F27" s="43">
        <v>26243</v>
      </c>
      <c r="G27" s="25">
        <v>44198</v>
      </c>
      <c r="H27" s="967" t="s">
        <v>87</v>
      </c>
      <c r="I27" s="968"/>
      <c r="J27" s="967"/>
      <c r="K27" s="968"/>
      <c r="L27" s="1008"/>
      <c r="M27" s="1009"/>
      <c r="N27" s="967"/>
      <c r="O27" s="968"/>
      <c r="P27" s="1003" t="s">
        <v>124</v>
      </c>
      <c r="Q27" s="1004"/>
      <c r="R27" s="973" t="s">
        <v>118</v>
      </c>
      <c r="S27" s="985"/>
      <c r="T27" s="1000" t="s">
        <v>132</v>
      </c>
      <c r="U27" s="1001"/>
      <c r="V27" s="1001"/>
      <c r="W27" s="1002"/>
      <c r="X27" s="1000" t="s">
        <v>132</v>
      </c>
      <c r="Y27" s="1001"/>
      <c r="Z27" s="1001"/>
      <c r="AA27" s="1002"/>
      <c r="AB27" s="32"/>
      <c r="AC27" s="33"/>
      <c r="AD27" s="126">
        <v>58</v>
      </c>
      <c r="AE27" s="262" t="s">
        <v>52</v>
      </c>
      <c r="AF27" s="26"/>
      <c r="AG27" s="44">
        <v>3745</v>
      </c>
      <c r="AH27" s="13">
        <f t="shared" ref="AH27:AH28" si="0">+AG27/1000</f>
        <v>3.7450000000000001</v>
      </c>
      <c r="AI27" s="45">
        <v>3745</v>
      </c>
      <c r="AJ27" s="14">
        <f t="shared" ref="AJ27:AJ28" si="1">+AI27/1000</f>
        <v>3.7450000000000001</v>
      </c>
      <c r="AK27" s="15">
        <f t="shared" ref="AK27:AK28" si="2">+AI27-AG27</f>
        <v>0</v>
      </c>
      <c r="AL27" s="16">
        <f t="shared" ref="AL27:AL28" si="3">+AK27/1000</f>
        <v>0</v>
      </c>
      <c r="AM27" s="17">
        <f t="shared" ref="AM27:AM28" si="4">+AK27/AG27</f>
        <v>0</v>
      </c>
      <c r="AN27" s="141"/>
      <c r="AO27" s="277">
        <v>76.849999999999994</v>
      </c>
      <c r="AP27" s="277">
        <v>3.65</v>
      </c>
    </row>
    <row r="28" spans="2:42" ht="12" customHeight="1" x14ac:dyDescent="0.25">
      <c r="B28" s="25">
        <v>44198</v>
      </c>
      <c r="C28" s="42">
        <v>0.86875000000000002</v>
      </c>
      <c r="D28" s="42">
        <v>0.88194444444444453</v>
      </c>
      <c r="E28" s="43">
        <v>2</v>
      </c>
      <c r="F28" s="43">
        <v>26244</v>
      </c>
      <c r="G28" s="25">
        <v>44198</v>
      </c>
      <c r="H28" s="967" t="s">
        <v>87</v>
      </c>
      <c r="I28" s="968"/>
      <c r="J28" s="1013"/>
      <c r="K28" s="1014"/>
      <c r="L28" s="1015"/>
      <c r="M28" s="1016"/>
      <c r="N28" s="967"/>
      <c r="O28" s="968"/>
      <c r="P28" s="1003" t="s">
        <v>91</v>
      </c>
      <c r="Q28" s="1004"/>
      <c r="R28" s="973" t="s">
        <v>102</v>
      </c>
      <c r="S28" s="974"/>
      <c r="T28" s="1000" t="s">
        <v>133</v>
      </c>
      <c r="U28" s="1001"/>
      <c r="V28" s="1001"/>
      <c r="W28" s="1002"/>
      <c r="X28" s="1000" t="s">
        <v>133</v>
      </c>
      <c r="Y28" s="1001"/>
      <c r="Z28" s="1001"/>
      <c r="AA28" s="1002"/>
      <c r="AB28" s="32"/>
      <c r="AC28" s="33"/>
      <c r="AD28" s="278">
        <v>59</v>
      </c>
      <c r="AE28" s="262" t="s">
        <v>52</v>
      </c>
      <c r="AF28" s="34"/>
      <c r="AG28" s="44">
        <v>7945</v>
      </c>
      <c r="AH28" s="13">
        <f t="shared" si="0"/>
        <v>7.9450000000000003</v>
      </c>
      <c r="AI28" s="45">
        <v>7945</v>
      </c>
      <c r="AJ28" s="14">
        <f t="shared" si="1"/>
        <v>7.9450000000000003</v>
      </c>
      <c r="AK28" s="15">
        <f t="shared" si="2"/>
        <v>0</v>
      </c>
      <c r="AL28" s="16">
        <f t="shared" si="3"/>
        <v>0</v>
      </c>
      <c r="AM28" s="17">
        <f t="shared" si="4"/>
        <v>0</v>
      </c>
      <c r="AN28" s="20"/>
      <c r="AO28" s="277">
        <v>76.900000000000006</v>
      </c>
      <c r="AP28" s="277">
        <v>3.86</v>
      </c>
    </row>
    <row r="29" spans="2:42" ht="12" customHeight="1" x14ac:dyDescent="0.25">
      <c r="B29" s="25">
        <v>44198</v>
      </c>
      <c r="C29" s="42">
        <v>0.87638888888888899</v>
      </c>
      <c r="D29" s="42">
        <v>0.39999999999999997</v>
      </c>
      <c r="E29" s="43">
        <v>2</v>
      </c>
      <c r="F29" s="43">
        <v>9812</v>
      </c>
      <c r="G29" s="25">
        <v>44198</v>
      </c>
      <c r="H29" s="967" t="s">
        <v>55</v>
      </c>
      <c r="I29" s="968"/>
      <c r="J29" s="1013"/>
      <c r="K29" s="1014"/>
      <c r="L29" s="1015"/>
      <c r="M29" s="1016"/>
      <c r="N29" s="967"/>
      <c r="O29" s="968"/>
      <c r="P29" s="1003" t="s">
        <v>71</v>
      </c>
      <c r="Q29" s="1004"/>
      <c r="R29" s="973" t="s">
        <v>90</v>
      </c>
      <c r="S29" s="974"/>
      <c r="T29" s="1000" t="s">
        <v>89</v>
      </c>
      <c r="U29" s="1001"/>
      <c r="V29" s="1001"/>
      <c r="W29" s="1002"/>
      <c r="X29" s="1000" t="s">
        <v>89</v>
      </c>
      <c r="Y29" s="1001"/>
      <c r="Z29" s="1001"/>
      <c r="AA29" s="1002"/>
      <c r="AB29" s="32"/>
      <c r="AC29" s="33"/>
      <c r="AD29" s="40">
        <v>41</v>
      </c>
      <c r="AE29" s="261" t="s">
        <v>32</v>
      </c>
      <c r="AF29" s="34">
        <v>14577.4</v>
      </c>
      <c r="AG29" s="44">
        <f>+AF29/2.2</f>
        <v>6626.0909090909081</v>
      </c>
      <c r="AH29" s="13">
        <f>+AG29/1000</f>
        <v>6.6260909090909079</v>
      </c>
      <c r="AI29" s="836">
        <v>9070</v>
      </c>
      <c r="AJ29" s="838">
        <f>+AI29/1000</f>
        <v>9.07</v>
      </c>
      <c r="AK29" s="840">
        <f>+AI29-AG30-AG29</f>
        <v>780.72727272727388</v>
      </c>
      <c r="AL29" s="842">
        <f>+AK29/1000</f>
        <v>0.78072727272727394</v>
      </c>
      <c r="AM29" s="844">
        <f>+AK29/SUM(AG29:AG30)</f>
        <v>9.4185255861902725E-2</v>
      </c>
      <c r="AN29" s="21"/>
      <c r="AO29" s="277">
        <v>76.92</v>
      </c>
      <c r="AP29" s="277">
        <v>3.41</v>
      </c>
    </row>
    <row r="30" spans="2:42" ht="12" customHeight="1" x14ac:dyDescent="0.25">
      <c r="B30" s="25">
        <v>44198</v>
      </c>
      <c r="C30" s="42">
        <v>0.87638888888888899</v>
      </c>
      <c r="D30" s="42">
        <v>0.39999999999999997</v>
      </c>
      <c r="E30" s="43">
        <v>2</v>
      </c>
      <c r="F30" s="43">
        <v>3477</v>
      </c>
      <c r="G30" s="25">
        <v>44198</v>
      </c>
      <c r="H30" s="967" t="s">
        <v>88</v>
      </c>
      <c r="I30" s="968"/>
      <c r="J30" s="1013"/>
      <c r="K30" s="1014"/>
      <c r="L30" s="1015"/>
      <c r="M30" s="1016"/>
      <c r="N30" s="967"/>
      <c r="O30" s="968"/>
      <c r="P30" s="1003" t="s">
        <v>71</v>
      </c>
      <c r="Q30" s="1004"/>
      <c r="R30" s="973" t="s">
        <v>90</v>
      </c>
      <c r="S30" s="974"/>
      <c r="T30" s="1000" t="s">
        <v>89</v>
      </c>
      <c r="U30" s="1001"/>
      <c r="V30" s="1001"/>
      <c r="W30" s="1002"/>
      <c r="X30" s="1000" t="s">
        <v>89</v>
      </c>
      <c r="Y30" s="1001"/>
      <c r="Z30" s="1001"/>
      <c r="AA30" s="1002"/>
      <c r="AB30" s="32"/>
      <c r="AC30" s="33"/>
      <c r="AD30" s="39">
        <v>45</v>
      </c>
      <c r="AE30" s="261" t="s">
        <v>32</v>
      </c>
      <c r="AF30" s="34">
        <v>3659</v>
      </c>
      <c r="AG30" s="44">
        <f>+AF30/2.2</f>
        <v>1663.181818181818</v>
      </c>
      <c r="AH30" s="12">
        <f>+AG30/1000</f>
        <v>1.6631818181818181</v>
      </c>
      <c r="AI30" s="837"/>
      <c r="AJ30" s="839"/>
      <c r="AK30" s="841"/>
      <c r="AL30" s="843"/>
      <c r="AM30" s="845"/>
      <c r="AN30" s="21"/>
      <c r="AO30" s="277">
        <v>77</v>
      </c>
      <c r="AP30" s="277">
        <v>3.37</v>
      </c>
    </row>
    <row r="31" spans="2:42" ht="12" customHeight="1" thickBot="1" x14ac:dyDescent="0.3">
      <c r="B31" s="24"/>
      <c r="C31" s="146"/>
      <c r="D31" s="146"/>
      <c r="E31" s="27"/>
      <c r="F31" s="36"/>
      <c r="G31" s="31"/>
      <c r="H31" s="909"/>
      <c r="I31" s="910"/>
      <c r="J31" s="911"/>
      <c r="K31" s="912"/>
      <c r="L31" s="911"/>
      <c r="M31" s="912"/>
      <c r="N31" s="913"/>
      <c r="O31" s="910"/>
      <c r="P31" s="913"/>
      <c r="Q31" s="910"/>
      <c r="R31" s="914"/>
      <c r="S31" s="915"/>
      <c r="T31" s="916"/>
      <c r="U31" s="917"/>
      <c r="V31" s="917"/>
      <c r="W31" s="915"/>
      <c r="X31" s="29"/>
      <c r="Y31" s="147"/>
      <c r="Z31" s="147"/>
      <c r="AA31" s="28"/>
      <c r="AB31" s="36"/>
      <c r="AC31" s="148"/>
      <c r="AD31" s="147"/>
      <c r="AE31" s="28"/>
      <c r="AF31" s="29"/>
      <c r="AG31" s="149"/>
      <c r="AH31" s="153"/>
      <c r="AI31" s="150"/>
      <c r="AJ31" s="154"/>
      <c r="AK31" s="155"/>
      <c r="AL31" s="156"/>
      <c r="AM31" s="157"/>
    </row>
    <row r="32" spans="2:42" ht="12" customHeight="1" x14ac:dyDescent="0.25">
      <c r="B32" s="151"/>
      <c r="C32" s="151"/>
      <c r="D32" s="151"/>
      <c r="E32" s="151"/>
      <c r="F32" s="151"/>
      <c r="G32" s="151"/>
      <c r="H32" s="151"/>
      <c r="I32" s="151"/>
      <c r="J32" s="174"/>
      <c r="K32" s="174"/>
      <c r="L32" s="174"/>
      <c r="M32" s="174"/>
      <c r="N32" s="151"/>
      <c r="O32" s="151"/>
      <c r="P32" s="135"/>
      <c r="Q32" s="135"/>
      <c r="R32" s="918" t="s">
        <v>5</v>
      </c>
      <c r="S32" s="919"/>
      <c r="T32" s="919"/>
      <c r="U32" s="919"/>
      <c r="V32" s="919"/>
      <c r="W32" s="919"/>
      <c r="X32" s="919"/>
      <c r="Y32" s="919"/>
      <c r="Z32" s="919"/>
      <c r="AA32" s="919"/>
      <c r="AB32" s="919"/>
      <c r="AC32" s="919"/>
      <c r="AD32" s="919"/>
      <c r="AE32" s="919"/>
      <c r="AF32" s="265"/>
      <c r="AG32" s="932" t="s">
        <v>4</v>
      </c>
      <c r="AH32" s="933"/>
      <c r="AI32" s="932" t="s">
        <v>3</v>
      </c>
      <c r="AJ32" s="933"/>
      <c r="AK32" s="932" t="s">
        <v>2</v>
      </c>
      <c r="AL32" s="934"/>
      <c r="AM32" s="935"/>
    </row>
    <row r="33" spans="2:42" x14ac:dyDescent="0.25">
      <c r="B33" s="151"/>
      <c r="C33" s="151"/>
      <c r="D33" s="151"/>
      <c r="E33" s="151"/>
      <c r="F33" s="151"/>
      <c r="G33" s="151"/>
      <c r="H33" s="151"/>
      <c r="I33" s="151"/>
      <c r="J33" s="174"/>
      <c r="K33" s="174"/>
      <c r="L33" s="174"/>
      <c r="M33" s="174"/>
      <c r="N33" s="151"/>
      <c r="O33" s="151"/>
      <c r="P33" s="135"/>
      <c r="Q33" s="135"/>
      <c r="R33" s="930"/>
      <c r="S33" s="931"/>
      <c r="T33" s="931"/>
      <c r="U33" s="931"/>
      <c r="V33" s="931"/>
      <c r="W33" s="931"/>
      <c r="X33" s="931"/>
      <c r="Y33" s="931"/>
      <c r="Z33" s="931"/>
      <c r="AA33" s="931"/>
      <c r="AB33" s="931"/>
      <c r="AC33" s="931"/>
      <c r="AD33" s="931"/>
      <c r="AE33" s="931"/>
      <c r="AF33" s="265"/>
      <c r="AG33" s="936" t="s">
        <v>1</v>
      </c>
      <c r="AH33" s="938">
        <f>+SUM(AH27:AH31)</f>
        <v>19.979272727272729</v>
      </c>
      <c r="AI33" s="936" t="s">
        <v>1</v>
      </c>
      <c r="AJ33" s="938">
        <f>+SUM(AJ27:AJ31)</f>
        <v>20.76</v>
      </c>
      <c r="AK33" s="936" t="s">
        <v>1</v>
      </c>
      <c r="AL33" s="940">
        <f>+AJ33-AH33</f>
        <v>0.78072727272727249</v>
      </c>
      <c r="AM33" s="851">
        <f>+AL33/AH33</f>
        <v>3.9076861474619133E-2</v>
      </c>
    </row>
    <row r="34" spans="2:42" ht="17.25" thickBot="1" x14ac:dyDescent="0.3">
      <c r="B34" s="151"/>
      <c r="C34" s="151"/>
      <c r="D34" s="151"/>
      <c r="E34" s="151"/>
      <c r="F34" s="151"/>
      <c r="G34" s="151"/>
      <c r="H34" s="151"/>
      <c r="I34" s="151"/>
      <c r="J34" s="174"/>
      <c r="K34" s="174"/>
      <c r="L34" s="174"/>
      <c r="M34" s="174"/>
      <c r="N34" s="151"/>
      <c r="O34" s="151"/>
      <c r="P34" s="135"/>
      <c r="Q34" s="135"/>
      <c r="R34" s="921"/>
      <c r="S34" s="922"/>
      <c r="T34" s="922"/>
      <c r="U34" s="922"/>
      <c r="V34" s="922"/>
      <c r="W34" s="922"/>
      <c r="X34" s="922"/>
      <c r="Y34" s="922"/>
      <c r="Z34" s="922"/>
      <c r="AA34" s="922"/>
      <c r="AB34" s="922"/>
      <c r="AC34" s="922"/>
      <c r="AD34" s="922"/>
      <c r="AE34" s="922"/>
      <c r="AF34" s="264"/>
      <c r="AG34" s="937"/>
      <c r="AH34" s="939"/>
      <c r="AI34" s="937"/>
      <c r="AJ34" s="939"/>
      <c r="AK34" s="937"/>
      <c r="AL34" s="941"/>
      <c r="AM34" s="852"/>
    </row>
    <row r="35" spans="2:42" ht="17.25" thickBot="1" x14ac:dyDescent="0.3"/>
    <row r="36" spans="2:42" x14ac:dyDescent="0.25">
      <c r="R36" s="918" t="s">
        <v>0</v>
      </c>
      <c r="S36" s="919"/>
      <c r="T36" s="919"/>
      <c r="U36" s="919"/>
      <c r="V36" s="919"/>
      <c r="W36" s="919"/>
      <c r="X36" s="919"/>
      <c r="Y36" s="919"/>
      <c r="Z36" s="919"/>
      <c r="AA36" s="919"/>
      <c r="AB36" s="919"/>
      <c r="AC36" s="919"/>
      <c r="AD36" s="919"/>
      <c r="AE36" s="920"/>
      <c r="AF36" s="18"/>
      <c r="AG36" s="924">
        <f>+AH33+AG17</f>
        <v>19.979272727272729</v>
      </c>
      <c r="AH36" s="925"/>
      <c r="AI36" s="928">
        <f>+AJ33+AI17</f>
        <v>20.76</v>
      </c>
      <c r="AJ36" s="925"/>
      <c r="AK36" s="928">
        <f>+AI36-AG36</f>
        <v>0.78072727272727249</v>
      </c>
      <c r="AL36" s="925"/>
      <c r="AM36" s="945">
        <f>+AK36/AG36</f>
        <v>3.9076861474619133E-2</v>
      </c>
    </row>
    <row r="37" spans="2:42" ht="17.25" thickBot="1" x14ac:dyDescent="0.3">
      <c r="R37" s="921"/>
      <c r="S37" s="922"/>
      <c r="T37" s="922"/>
      <c r="U37" s="922"/>
      <c r="V37" s="922"/>
      <c r="W37" s="922"/>
      <c r="X37" s="922"/>
      <c r="Y37" s="922"/>
      <c r="Z37" s="922"/>
      <c r="AA37" s="922"/>
      <c r="AB37" s="922"/>
      <c r="AC37" s="922"/>
      <c r="AD37" s="922"/>
      <c r="AE37" s="923"/>
      <c r="AF37" s="19"/>
      <c r="AG37" s="926"/>
      <c r="AH37" s="927"/>
      <c r="AI37" s="929"/>
      <c r="AJ37" s="927"/>
      <c r="AK37" s="929"/>
      <c r="AL37" s="927"/>
      <c r="AM37" s="946"/>
    </row>
    <row r="38" spans="2:42" ht="17.25" thickBot="1" x14ac:dyDescent="0.3"/>
    <row r="39" spans="2:42" ht="12" customHeight="1" x14ac:dyDescent="0.25">
      <c r="B39" s="882" t="s">
        <v>31</v>
      </c>
      <c r="C39" s="883"/>
      <c r="D39" s="883"/>
      <c r="E39" s="883"/>
      <c r="F39" s="883"/>
      <c r="G39" s="884"/>
      <c r="H39" s="888" t="s">
        <v>30</v>
      </c>
      <c r="I39" s="765"/>
      <c r="J39" s="765"/>
      <c r="K39" s="765"/>
      <c r="L39" s="765"/>
      <c r="M39" s="765"/>
      <c r="N39" s="765"/>
      <c r="O39" s="765"/>
      <c r="P39" s="765"/>
      <c r="Q39" s="765"/>
      <c r="R39" s="765"/>
      <c r="S39" s="765"/>
      <c r="T39" s="765"/>
      <c r="U39" s="765"/>
      <c r="V39" s="765"/>
      <c r="W39" s="765"/>
      <c r="X39" s="765"/>
      <c r="Y39" s="765"/>
      <c r="Z39" s="765"/>
      <c r="AA39" s="765"/>
      <c r="AB39" s="765"/>
      <c r="AC39" s="765"/>
      <c r="AD39" s="267"/>
      <c r="AE39" s="764" t="s">
        <v>29</v>
      </c>
      <c r="AF39" s="765"/>
      <c r="AG39" s="765"/>
      <c r="AH39" s="765"/>
      <c r="AI39" s="765"/>
      <c r="AJ39" s="766"/>
      <c r="AK39" s="889" t="s">
        <v>39</v>
      </c>
      <c r="AL39" s="890"/>
      <c r="AM39" s="891"/>
      <c r="AN39" s="22"/>
      <c r="AO39" s="168" t="s">
        <v>46</v>
      </c>
    </row>
    <row r="40" spans="2:42" ht="12" customHeight="1" thickBot="1" x14ac:dyDescent="0.3">
      <c r="B40" s="885"/>
      <c r="C40" s="886"/>
      <c r="D40" s="886"/>
      <c r="E40" s="886"/>
      <c r="F40" s="886"/>
      <c r="G40" s="887"/>
      <c r="H40" s="892" t="s">
        <v>25</v>
      </c>
      <c r="I40" s="893"/>
      <c r="J40" s="893"/>
      <c r="K40" s="893"/>
      <c r="L40" s="893"/>
      <c r="M40" s="893"/>
      <c r="N40" s="893"/>
      <c r="O40" s="893"/>
      <c r="P40" s="893"/>
      <c r="Q40" s="893"/>
      <c r="R40" s="893"/>
      <c r="S40" s="893"/>
      <c r="T40" s="893"/>
      <c r="U40" s="893"/>
      <c r="V40" s="893"/>
      <c r="W40" s="893"/>
      <c r="X40" s="893"/>
      <c r="Y40" s="893"/>
      <c r="Z40" s="893"/>
      <c r="AA40" s="893"/>
      <c r="AB40" s="893"/>
      <c r="AC40" s="893"/>
      <c r="AD40" s="268"/>
      <c r="AE40" s="773">
        <v>44199</v>
      </c>
      <c r="AF40" s="774"/>
      <c r="AG40" s="774"/>
      <c r="AH40" s="774"/>
      <c r="AI40" s="774"/>
      <c r="AJ40" s="775"/>
      <c r="AK40" s="896" t="s">
        <v>40</v>
      </c>
      <c r="AL40" s="897"/>
      <c r="AM40" s="898"/>
      <c r="AN40" s="23"/>
      <c r="AO40" s="169" t="s">
        <v>47</v>
      </c>
    </row>
    <row r="41" spans="2:42" ht="12" customHeight="1" thickBot="1" x14ac:dyDescent="0.3">
      <c r="B41" s="902" t="s">
        <v>28</v>
      </c>
      <c r="C41" s="903"/>
      <c r="D41" s="903"/>
      <c r="E41" s="903"/>
      <c r="F41" s="903"/>
      <c r="G41" s="904"/>
      <c r="H41" s="894"/>
      <c r="I41" s="895"/>
      <c r="J41" s="895"/>
      <c r="K41" s="895"/>
      <c r="L41" s="895"/>
      <c r="M41" s="895"/>
      <c r="N41" s="895"/>
      <c r="O41" s="895"/>
      <c r="P41" s="895"/>
      <c r="Q41" s="895"/>
      <c r="R41" s="895"/>
      <c r="S41" s="895"/>
      <c r="T41" s="895"/>
      <c r="U41" s="895"/>
      <c r="V41" s="895"/>
      <c r="W41" s="895"/>
      <c r="X41" s="895"/>
      <c r="Y41" s="895"/>
      <c r="Z41" s="895"/>
      <c r="AA41" s="895"/>
      <c r="AB41" s="895"/>
      <c r="AC41" s="895"/>
      <c r="AD41" s="269"/>
      <c r="AE41" s="776"/>
      <c r="AF41" s="777"/>
      <c r="AG41" s="777"/>
      <c r="AH41" s="777"/>
      <c r="AI41" s="777"/>
      <c r="AJ41" s="778"/>
      <c r="AK41" s="899"/>
      <c r="AL41" s="900"/>
      <c r="AM41" s="901"/>
      <c r="AN41" s="141"/>
      <c r="AO41" s="170"/>
    </row>
    <row r="42" spans="2:42" ht="12" customHeight="1" thickBot="1" x14ac:dyDescent="0.3">
      <c r="B42" s="135"/>
      <c r="C42" s="135"/>
      <c r="D42" s="135"/>
      <c r="E42" s="135"/>
      <c r="F42" s="135"/>
      <c r="G42" s="135"/>
      <c r="H42" s="135"/>
      <c r="I42" s="135"/>
      <c r="J42" s="174"/>
      <c r="K42" s="174"/>
      <c r="L42" s="174"/>
      <c r="M42" s="174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41"/>
    </row>
    <row r="43" spans="2:42" ht="12" customHeight="1" thickBot="1" x14ac:dyDescent="0.3">
      <c r="B43" s="873" t="s">
        <v>27</v>
      </c>
      <c r="C43" s="874"/>
      <c r="D43" s="874"/>
      <c r="E43" s="875"/>
      <c r="F43" s="848" t="s">
        <v>26</v>
      </c>
      <c r="G43" s="850"/>
      <c r="H43" s="848" t="s">
        <v>44</v>
      </c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50"/>
      <c r="T43" s="848" t="s">
        <v>25</v>
      </c>
      <c r="U43" s="849"/>
      <c r="V43" s="849"/>
      <c r="W43" s="849"/>
      <c r="X43" s="849"/>
      <c r="Y43" s="849"/>
      <c r="Z43" s="849"/>
      <c r="AA43" s="849"/>
      <c r="AB43" s="849"/>
      <c r="AC43" s="849"/>
      <c r="AD43" s="849"/>
      <c r="AE43" s="850"/>
      <c r="AF43" s="879" t="s">
        <v>24</v>
      </c>
      <c r="AG43" s="880"/>
      <c r="AH43" s="881"/>
      <c r="AI43" s="879" t="s">
        <v>24</v>
      </c>
      <c r="AJ43" s="881"/>
      <c r="AK43" s="848" t="s">
        <v>23</v>
      </c>
      <c r="AL43" s="849"/>
      <c r="AM43" s="850"/>
      <c r="AN43" s="141"/>
    </row>
    <row r="44" spans="2:42" ht="12" customHeight="1" thickBot="1" x14ac:dyDescent="0.3">
      <c r="B44" s="1" t="s">
        <v>13</v>
      </c>
      <c r="C44" s="2" t="s">
        <v>22</v>
      </c>
      <c r="D44" s="3" t="s">
        <v>22</v>
      </c>
      <c r="E44" s="2" t="s">
        <v>21</v>
      </c>
      <c r="F44" s="907" t="s">
        <v>20</v>
      </c>
      <c r="G44" s="908"/>
      <c r="H44" s="876"/>
      <c r="I44" s="877"/>
      <c r="J44" s="877"/>
      <c r="K44" s="877"/>
      <c r="L44" s="877"/>
      <c r="M44" s="877"/>
      <c r="N44" s="877"/>
      <c r="O44" s="877"/>
      <c r="P44" s="877"/>
      <c r="Q44" s="877"/>
      <c r="R44" s="877"/>
      <c r="S44" s="878"/>
      <c r="T44" s="876"/>
      <c r="U44" s="877"/>
      <c r="V44" s="877"/>
      <c r="W44" s="877"/>
      <c r="X44" s="877"/>
      <c r="Y44" s="877"/>
      <c r="Z44" s="877"/>
      <c r="AA44" s="877"/>
      <c r="AB44" s="877"/>
      <c r="AC44" s="877"/>
      <c r="AD44" s="877"/>
      <c r="AE44" s="878"/>
      <c r="AF44" s="876" t="s">
        <v>19</v>
      </c>
      <c r="AG44" s="877"/>
      <c r="AH44" s="878"/>
      <c r="AI44" s="876" t="s">
        <v>18</v>
      </c>
      <c r="AJ44" s="878"/>
      <c r="AK44" s="876" t="s">
        <v>17</v>
      </c>
      <c r="AL44" s="877"/>
      <c r="AM44" s="878"/>
      <c r="AN44" s="141"/>
      <c r="AO44" s="846" t="s">
        <v>130</v>
      </c>
      <c r="AP44" s="846" t="s">
        <v>131</v>
      </c>
    </row>
    <row r="45" spans="2:42" ht="12" customHeight="1" thickBot="1" x14ac:dyDescent="0.3">
      <c r="B45" s="4">
        <v>2021</v>
      </c>
      <c r="C45" s="5" t="s">
        <v>16</v>
      </c>
      <c r="D45" s="5" t="s">
        <v>15</v>
      </c>
      <c r="E45" s="30" t="s">
        <v>14</v>
      </c>
      <c r="F45" s="6" t="s">
        <v>14</v>
      </c>
      <c r="G45" s="7" t="s">
        <v>13</v>
      </c>
      <c r="H45" s="868" t="s">
        <v>34</v>
      </c>
      <c r="I45" s="869"/>
      <c r="J45" s="870" t="s">
        <v>43</v>
      </c>
      <c r="K45" s="871"/>
      <c r="L45" s="870" t="s">
        <v>42</v>
      </c>
      <c r="M45" s="871"/>
      <c r="N45" s="872" t="s">
        <v>33</v>
      </c>
      <c r="O45" s="869"/>
      <c r="P45" s="872" t="s">
        <v>12</v>
      </c>
      <c r="Q45" s="869"/>
      <c r="R45" s="872" t="s">
        <v>11</v>
      </c>
      <c r="S45" s="905"/>
      <c r="T45" s="868" t="s">
        <v>35</v>
      </c>
      <c r="U45" s="906"/>
      <c r="V45" s="906"/>
      <c r="W45" s="905"/>
      <c r="X45" s="868" t="s">
        <v>10</v>
      </c>
      <c r="Y45" s="906"/>
      <c r="Z45" s="906"/>
      <c r="AA45" s="905"/>
      <c r="AB45" s="38" t="s">
        <v>38</v>
      </c>
      <c r="AC45" s="37" t="s">
        <v>36</v>
      </c>
      <c r="AD45" s="266" t="s">
        <v>41</v>
      </c>
      <c r="AE45" s="136" t="s">
        <v>9</v>
      </c>
      <c r="AF45" s="8" t="s">
        <v>37</v>
      </c>
      <c r="AG45" s="9" t="s">
        <v>8</v>
      </c>
      <c r="AH45" s="10" t="s">
        <v>7</v>
      </c>
      <c r="AI45" s="6" t="s">
        <v>8</v>
      </c>
      <c r="AJ45" s="7" t="s">
        <v>7</v>
      </c>
      <c r="AK45" s="6" t="s">
        <v>8</v>
      </c>
      <c r="AL45" s="11" t="s">
        <v>7</v>
      </c>
      <c r="AM45" s="7" t="s">
        <v>6</v>
      </c>
      <c r="AN45" s="141"/>
      <c r="AO45" s="847"/>
      <c r="AP45" s="847"/>
    </row>
    <row r="46" spans="2:42" ht="12" customHeight="1" x14ac:dyDescent="0.25">
      <c r="B46" s="25">
        <v>43833</v>
      </c>
      <c r="C46" s="137">
        <v>0.86041666666666661</v>
      </c>
      <c r="D46" s="137">
        <v>0.87361111111111101</v>
      </c>
      <c r="E46" s="43">
        <v>1</v>
      </c>
      <c r="F46" s="43">
        <v>26245</v>
      </c>
      <c r="G46" s="25">
        <v>43833</v>
      </c>
      <c r="H46" s="960" t="s">
        <v>87</v>
      </c>
      <c r="I46" s="961"/>
      <c r="J46" s="962"/>
      <c r="K46" s="963"/>
      <c r="L46" s="962"/>
      <c r="M46" s="963"/>
      <c r="N46" s="960"/>
      <c r="O46" s="961"/>
      <c r="P46" s="964" t="s">
        <v>143</v>
      </c>
      <c r="Q46" s="965"/>
      <c r="R46" s="964" t="s">
        <v>144</v>
      </c>
      <c r="S46" s="966"/>
      <c r="T46" s="957" t="s">
        <v>156</v>
      </c>
      <c r="U46" s="958"/>
      <c r="V46" s="958"/>
      <c r="W46" s="959"/>
      <c r="X46" s="957" t="s">
        <v>156</v>
      </c>
      <c r="Y46" s="958"/>
      <c r="Z46" s="958"/>
      <c r="AA46" s="959"/>
      <c r="AB46" s="34"/>
      <c r="AC46" s="138"/>
      <c r="AD46" s="284">
        <v>59</v>
      </c>
      <c r="AE46" s="285" t="s">
        <v>52</v>
      </c>
      <c r="AF46" s="26"/>
      <c r="AG46" s="160">
        <v>5950</v>
      </c>
      <c r="AH46" s="161">
        <f>+AG46/1000</f>
        <v>5.95</v>
      </c>
      <c r="AI46" s="162">
        <v>5950</v>
      </c>
      <c r="AJ46" s="163">
        <f>+AI46/1000</f>
        <v>5.95</v>
      </c>
      <c r="AK46" s="164">
        <f>+AI46-AG46</f>
        <v>0</v>
      </c>
      <c r="AL46" s="163">
        <f>+AK46/1000</f>
        <v>0</v>
      </c>
      <c r="AM46" s="165">
        <f>+AK46/AG46</f>
        <v>0</v>
      </c>
      <c r="AN46" s="141"/>
      <c r="AO46" s="277">
        <v>76.81</v>
      </c>
      <c r="AP46" s="277">
        <v>3.94</v>
      </c>
    </row>
    <row r="47" spans="2:42" ht="12" customHeight="1" thickBot="1" x14ac:dyDescent="0.3">
      <c r="B47" s="24"/>
      <c r="C47" s="146"/>
      <c r="D47" s="146"/>
      <c r="E47" s="27"/>
      <c r="F47" s="36"/>
      <c r="G47" s="31"/>
      <c r="H47" s="909"/>
      <c r="I47" s="910"/>
      <c r="J47" s="911"/>
      <c r="K47" s="912"/>
      <c r="L47" s="911"/>
      <c r="M47" s="912"/>
      <c r="N47" s="913"/>
      <c r="O47" s="910"/>
      <c r="P47" s="913"/>
      <c r="Q47" s="910"/>
      <c r="R47" s="914"/>
      <c r="S47" s="915"/>
      <c r="T47" s="916"/>
      <c r="U47" s="917"/>
      <c r="V47" s="917"/>
      <c r="W47" s="915"/>
      <c r="X47" s="29"/>
      <c r="Y47" s="147"/>
      <c r="Z47" s="147"/>
      <c r="AA47" s="28"/>
      <c r="AB47" s="36"/>
      <c r="AC47" s="148"/>
      <c r="AD47" s="147"/>
      <c r="AE47" s="28"/>
      <c r="AF47" s="29"/>
      <c r="AG47" s="149"/>
      <c r="AH47" s="153"/>
      <c r="AI47" s="150"/>
      <c r="AJ47" s="154"/>
      <c r="AK47" s="155"/>
      <c r="AL47" s="156"/>
      <c r="AM47" s="157"/>
    </row>
    <row r="48" spans="2:42" ht="12" customHeight="1" x14ac:dyDescent="0.25">
      <c r="B48" s="151"/>
      <c r="C48" s="151"/>
      <c r="D48" s="151"/>
      <c r="E48" s="151"/>
      <c r="F48" s="151"/>
      <c r="G48" s="151"/>
      <c r="H48" s="151"/>
      <c r="I48" s="151"/>
      <c r="J48" s="174"/>
      <c r="K48" s="174"/>
      <c r="L48" s="174"/>
      <c r="M48" s="174"/>
      <c r="N48" s="151"/>
      <c r="O48" s="151"/>
      <c r="P48" s="135"/>
      <c r="Q48" s="135"/>
      <c r="R48" s="918" t="s">
        <v>5</v>
      </c>
      <c r="S48" s="919"/>
      <c r="T48" s="919"/>
      <c r="U48" s="919"/>
      <c r="V48" s="919"/>
      <c r="W48" s="919"/>
      <c r="X48" s="919"/>
      <c r="Y48" s="919"/>
      <c r="Z48" s="919"/>
      <c r="AA48" s="919"/>
      <c r="AB48" s="919"/>
      <c r="AC48" s="919"/>
      <c r="AD48" s="919"/>
      <c r="AE48" s="919"/>
      <c r="AF48" s="265"/>
      <c r="AG48" s="932" t="s">
        <v>4</v>
      </c>
      <c r="AH48" s="933"/>
      <c r="AI48" s="932" t="s">
        <v>3</v>
      </c>
      <c r="AJ48" s="933"/>
      <c r="AK48" s="932" t="s">
        <v>2</v>
      </c>
      <c r="AL48" s="934"/>
      <c r="AM48" s="935"/>
    </row>
    <row r="49" spans="2:42" x14ac:dyDescent="0.25">
      <c r="B49" s="151"/>
      <c r="C49" s="151"/>
      <c r="D49" s="151"/>
      <c r="E49" s="151"/>
      <c r="F49" s="151"/>
      <c r="G49" s="151"/>
      <c r="H49" s="151"/>
      <c r="I49" s="151"/>
      <c r="J49" s="174"/>
      <c r="K49" s="174"/>
      <c r="L49" s="174"/>
      <c r="M49" s="174"/>
      <c r="N49" s="151"/>
      <c r="O49" s="151"/>
      <c r="P49" s="135"/>
      <c r="Q49" s="135"/>
      <c r="R49" s="930"/>
      <c r="S49" s="931"/>
      <c r="T49" s="931"/>
      <c r="U49" s="931"/>
      <c r="V49" s="931"/>
      <c r="W49" s="931"/>
      <c r="X49" s="931"/>
      <c r="Y49" s="931"/>
      <c r="Z49" s="931"/>
      <c r="AA49" s="931"/>
      <c r="AB49" s="931"/>
      <c r="AC49" s="931"/>
      <c r="AD49" s="931"/>
      <c r="AE49" s="931"/>
      <c r="AF49" s="265"/>
      <c r="AG49" s="936" t="s">
        <v>1</v>
      </c>
      <c r="AH49" s="938">
        <f>+SUM(AH46:AH47)</f>
        <v>5.95</v>
      </c>
      <c r="AI49" s="936" t="s">
        <v>1</v>
      </c>
      <c r="AJ49" s="938">
        <f>+SUM(AJ46:AJ47)</f>
        <v>5.95</v>
      </c>
      <c r="AK49" s="936" t="s">
        <v>1</v>
      </c>
      <c r="AL49" s="940">
        <f>+AJ49-AH49</f>
        <v>0</v>
      </c>
      <c r="AM49" s="851">
        <f>+AL49/AH49</f>
        <v>0</v>
      </c>
    </row>
    <row r="50" spans="2:42" ht="17.25" thickBot="1" x14ac:dyDescent="0.3">
      <c r="B50" s="151"/>
      <c r="C50" s="151"/>
      <c r="D50" s="151"/>
      <c r="E50" s="151"/>
      <c r="F50" s="151"/>
      <c r="G50" s="151"/>
      <c r="H50" s="151"/>
      <c r="I50" s="151"/>
      <c r="J50" s="174"/>
      <c r="K50" s="174"/>
      <c r="L50" s="174"/>
      <c r="M50" s="174"/>
      <c r="N50" s="151"/>
      <c r="O50" s="151"/>
      <c r="P50" s="135"/>
      <c r="Q50" s="135"/>
      <c r="R50" s="921"/>
      <c r="S50" s="922"/>
      <c r="T50" s="922"/>
      <c r="U50" s="922"/>
      <c r="V50" s="922"/>
      <c r="W50" s="922"/>
      <c r="X50" s="922"/>
      <c r="Y50" s="922"/>
      <c r="Z50" s="922"/>
      <c r="AA50" s="922"/>
      <c r="AB50" s="922"/>
      <c r="AC50" s="922"/>
      <c r="AD50" s="922"/>
      <c r="AE50" s="922"/>
      <c r="AF50" s="264"/>
      <c r="AG50" s="937"/>
      <c r="AH50" s="939"/>
      <c r="AI50" s="937"/>
      <c r="AJ50" s="939"/>
      <c r="AK50" s="937"/>
      <c r="AL50" s="941"/>
      <c r="AM50" s="852"/>
    </row>
    <row r="51" spans="2:42" ht="17.25" thickBot="1" x14ac:dyDescent="0.3"/>
    <row r="52" spans="2:42" x14ac:dyDescent="0.25">
      <c r="R52" s="918" t="s">
        <v>0</v>
      </c>
      <c r="S52" s="919"/>
      <c r="T52" s="919"/>
      <c r="U52" s="919"/>
      <c r="V52" s="919"/>
      <c r="W52" s="919"/>
      <c r="X52" s="919"/>
      <c r="Y52" s="919"/>
      <c r="Z52" s="919"/>
      <c r="AA52" s="919"/>
      <c r="AB52" s="919"/>
      <c r="AC52" s="919"/>
      <c r="AD52" s="919"/>
      <c r="AE52" s="920"/>
      <c r="AF52" s="18"/>
      <c r="AG52" s="924">
        <f>+AH49+AG36</f>
        <v>25.929272727272728</v>
      </c>
      <c r="AH52" s="925"/>
      <c r="AI52" s="924">
        <f>+AJ49+AI36</f>
        <v>26.71</v>
      </c>
      <c r="AJ52" s="925"/>
      <c r="AK52" s="928">
        <f>+AI52-AG52</f>
        <v>0.78072727272727249</v>
      </c>
      <c r="AL52" s="925"/>
      <c r="AM52" s="945">
        <f>+AK52/AG52</f>
        <v>3.010987932207192E-2</v>
      </c>
    </row>
    <row r="53" spans="2:42" ht="17.25" thickBot="1" x14ac:dyDescent="0.3">
      <c r="R53" s="921"/>
      <c r="S53" s="922"/>
      <c r="T53" s="922"/>
      <c r="U53" s="922"/>
      <c r="V53" s="922"/>
      <c r="W53" s="922"/>
      <c r="X53" s="922"/>
      <c r="Y53" s="922"/>
      <c r="Z53" s="922"/>
      <c r="AA53" s="922"/>
      <c r="AB53" s="922"/>
      <c r="AC53" s="922"/>
      <c r="AD53" s="922"/>
      <c r="AE53" s="923"/>
      <c r="AF53" s="19"/>
      <c r="AG53" s="926"/>
      <c r="AH53" s="927"/>
      <c r="AI53" s="926"/>
      <c r="AJ53" s="927"/>
      <c r="AK53" s="929"/>
      <c r="AL53" s="927"/>
      <c r="AM53" s="946"/>
    </row>
    <row r="54" spans="2:42" ht="17.25" thickBot="1" x14ac:dyDescent="0.3"/>
    <row r="55" spans="2:42" ht="12" customHeight="1" x14ac:dyDescent="0.25">
      <c r="B55" s="882" t="s">
        <v>31</v>
      </c>
      <c r="C55" s="883"/>
      <c r="D55" s="883"/>
      <c r="E55" s="883"/>
      <c r="F55" s="883"/>
      <c r="G55" s="884"/>
      <c r="H55" s="888" t="s">
        <v>30</v>
      </c>
      <c r="I55" s="765"/>
      <c r="J55" s="765"/>
      <c r="K55" s="765"/>
      <c r="L55" s="765"/>
      <c r="M55" s="765"/>
      <c r="N55" s="765"/>
      <c r="O55" s="765"/>
      <c r="P55" s="765"/>
      <c r="Q55" s="765"/>
      <c r="R55" s="765"/>
      <c r="S55" s="765"/>
      <c r="T55" s="765"/>
      <c r="U55" s="765"/>
      <c r="V55" s="765"/>
      <c r="W55" s="765"/>
      <c r="X55" s="765"/>
      <c r="Y55" s="765"/>
      <c r="Z55" s="765"/>
      <c r="AA55" s="765"/>
      <c r="AB55" s="765"/>
      <c r="AC55" s="765"/>
      <c r="AD55" s="267"/>
      <c r="AE55" s="764" t="s">
        <v>29</v>
      </c>
      <c r="AF55" s="765"/>
      <c r="AG55" s="765"/>
      <c r="AH55" s="765"/>
      <c r="AI55" s="765"/>
      <c r="AJ55" s="766"/>
      <c r="AK55" s="889" t="s">
        <v>39</v>
      </c>
      <c r="AL55" s="890"/>
      <c r="AM55" s="891"/>
      <c r="AN55" s="22"/>
    </row>
    <row r="56" spans="2:42" ht="12" customHeight="1" x14ac:dyDescent="0.25">
      <c r="B56" s="885"/>
      <c r="C56" s="886"/>
      <c r="D56" s="886"/>
      <c r="E56" s="886"/>
      <c r="F56" s="886"/>
      <c r="G56" s="887"/>
      <c r="H56" s="892" t="s">
        <v>25</v>
      </c>
      <c r="I56" s="893"/>
      <c r="J56" s="893"/>
      <c r="K56" s="893"/>
      <c r="L56" s="893"/>
      <c r="M56" s="893"/>
      <c r="N56" s="893"/>
      <c r="O56" s="893"/>
      <c r="P56" s="893"/>
      <c r="Q56" s="893"/>
      <c r="R56" s="893"/>
      <c r="S56" s="893"/>
      <c r="T56" s="893"/>
      <c r="U56" s="893"/>
      <c r="V56" s="893"/>
      <c r="W56" s="893"/>
      <c r="X56" s="893"/>
      <c r="Y56" s="893"/>
      <c r="Z56" s="893"/>
      <c r="AA56" s="893"/>
      <c r="AB56" s="893"/>
      <c r="AC56" s="893"/>
      <c r="AD56" s="268"/>
      <c r="AE56" s="773">
        <v>44200</v>
      </c>
      <c r="AF56" s="774"/>
      <c r="AG56" s="774"/>
      <c r="AH56" s="774"/>
      <c r="AI56" s="774"/>
      <c r="AJ56" s="775"/>
      <c r="AK56" s="896" t="s">
        <v>40</v>
      </c>
      <c r="AL56" s="897"/>
      <c r="AM56" s="898"/>
      <c r="AN56" s="23"/>
    </row>
    <row r="57" spans="2:42" ht="12" customHeight="1" thickBot="1" x14ac:dyDescent="0.3">
      <c r="B57" s="902" t="s">
        <v>28</v>
      </c>
      <c r="C57" s="903"/>
      <c r="D57" s="903"/>
      <c r="E57" s="903"/>
      <c r="F57" s="903"/>
      <c r="G57" s="904"/>
      <c r="H57" s="894"/>
      <c r="I57" s="895"/>
      <c r="J57" s="895"/>
      <c r="K57" s="895"/>
      <c r="L57" s="895"/>
      <c r="M57" s="895"/>
      <c r="N57" s="895"/>
      <c r="O57" s="895"/>
      <c r="P57" s="895"/>
      <c r="Q57" s="895"/>
      <c r="R57" s="895"/>
      <c r="S57" s="895"/>
      <c r="T57" s="895"/>
      <c r="U57" s="895"/>
      <c r="V57" s="895"/>
      <c r="W57" s="895"/>
      <c r="X57" s="895"/>
      <c r="Y57" s="895"/>
      <c r="Z57" s="895"/>
      <c r="AA57" s="895"/>
      <c r="AB57" s="895"/>
      <c r="AC57" s="895"/>
      <c r="AD57" s="269"/>
      <c r="AE57" s="776"/>
      <c r="AF57" s="777"/>
      <c r="AG57" s="777"/>
      <c r="AH57" s="777"/>
      <c r="AI57" s="777"/>
      <c r="AJ57" s="778"/>
      <c r="AK57" s="899"/>
      <c r="AL57" s="900"/>
      <c r="AM57" s="901"/>
      <c r="AN57" s="141"/>
    </row>
    <row r="58" spans="2:42" ht="12" customHeight="1" thickBot="1" x14ac:dyDescent="0.3">
      <c r="B58" s="135"/>
      <c r="C58" s="135"/>
      <c r="D58" s="135"/>
      <c r="E58" s="135"/>
      <c r="F58" s="135"/>
      <c r="G58" s="135"/>
      <c r="H58" s="135"/>
      <c r="I58" s="135"/>
      <c r="J58" s="174"/>
      <c r="K58" s="174"/>
      <c r="L58" s="174"/>
      <c r="M58" s="174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41"/>
    </row>
    <row r="59" spans="2:42" ht="12" customHeight="1" thickBot="1" x14ac:dyDescent="0.3">
      <c r="B59" s="873" t="s">
        <v>27</v>
      </c>
      <c r="C59" s="874"/>
      <c r="D59" s="874"/>
      <c r="E59" s="875"/>
      <c r="F59" s="848" t="s">
        <v>26</v>
      </c>
      <c r="G59" s="850"/>
      <c r="H59" s="848" t="s">
        <v>44</v>
      </c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50"/>
      <c r="T59" s="848" t="s">
        <v>25</v>
      </c>
      <c r="U59" s="849"/>
      <c r="V59" s="849"/>
      <c r="W59" s="849"/>
      <c r="X59" s="849"/>
      <c r="Y59" s="849"/>
      <c r="Z59" s="849"/>
      <c r="AA59" s="849"/>
      <c r="AB59" s="849"/>
      <c r="AC59" s="849"/>
      <c r="AD59" s="849"/>
      <c r="AE59" s="850"/>
      <c r="AF59" s="879" t="s">
        <v>24</v>
      </c>
      <c r="AG59" s="880"/>
      <c r="AH59" s="881"/>
      <c r="AI59" s="879" t="s">
        <v>24</v>
      </c>
      <c r="AJ59" s="881"/>
      <c r="AK59" s="848" t="s">
        <v>23</v>
      </c>
      <c r="AL59" s="849"/>
      <c r="AM59" s="850"/>
      <c r="AN59" s="141"/>
    </row>
    <row r="60" spans="2:42" ht="12" customHeight="1" thickBot="1" x14ac:dyDescent="0.3">
      <c r="B60" s="1" t="s">
        <v>13</v>
      </c>
      <c r="C60" s="2" t="s">
        <v>22</v>
      </c>
      <c r="D60" s="3" t="s">
        <v>22</v>
      </c>
      <c r="E60" s="2" t="s">
        <v>21</v>
      </c>
      <c r="F60" s="907" t="s">
        <v>20</v>
      </c>
      <c r="G60" s="908"/>
      <c r="H60" s="876"/>
      <c r="I60" s="877"/>
      <c r="J60" s="877"/>
      <c r="K60" s="877"/>
      <c r="L60" s="877"/>
      <c r="M60" s="877"/>
      <c r="N60" s="877"/>
      <c r="O60" s="877"/>
      <c r="P60" s="877"/>
      <c r="Q60" s="877"/>
      <c r="R60" s="877"/>
      <c r="S60" s="878"/>
      <c r="T60" s="876"/>
      <c r="U60" s="877"/>
      <c r="V60" s="877"/>
      <c r="W60" s="877"/>
      <c r="X60" s="877"/>
      <c r="Y60" s="877"/>
      <c r="Z60" s="877"/>
      <c r="AA60" s="877"/>
      <c r="AB60" s="877"/>
      <c r="AC60" s="877"/>
      <c r="AD60" s="877"/>
      <c r="AE60" s="878"/>
      <c r="AF60" s="876" t="s">
        <v>19</v>
      </c>
      <c r="AG60" s="877"/>
      <c r="AH60" s="878"/>
      <c r="AI60" s="876" t="s">
        <v>18</v>
      </c>
      <c r="AJ60" s="878"/>
      <c r="AK60" s="876" t="s">
        <v>17</v>
      </c>
      <c r="AL60" s="877"/>
      <c r="AM60" s="878"/>
      <c r="AN60" s="141"/>
      <c r="AO60" s="846" t="s">
        <v>130</v>
      </c>
      <c r="AP60" s="846" t="s">
        <v>131</v>
      </c>
    </row>
    <row r="61" spans="2:42" ht="12" customHeight="1" thickBot="1" x14ac:dyDescent="0.3">
      <c r="B61" s="4">
        <v>2021</v>
      </c>
      <c r="C61" s="5" t="s">
        <v>16</v>
      </c>
      <c r="D61" s="5" t="s">
        <v>15</v>
      </c>
      <c r="E61" s="30" t="s">
        <v>14</v>
      </c>
      <c r="F61" s="6" t="s">
        <v>14</v>
      </c>
      <c r="G61" s="7" t="s">
        <v>13</v>
      </c>
      <c r="H61" s="868" t="s">
        <v>34</v>
      </c>
      <c r="I61" s="869"/>
      <c r="J61" s="870" t="s">
        <v>43</v>
      </c>
      <c r="K61" s="871"/>
      <c r="L61" s="870" t="s">
        <v>42</v>
      </c>
      <c r="M61" s="871"/>
      <c r="N61" s="872" t="s">
        <v>33</v>
      </c>
      <c r="O61" s="869"/>
      <c r="P61" s="872" t="s">
        <v>12</v>
      </c>
      <c r="Q61" s="869"/>
      <c r="R61" s="872" t="s">
        <v>11</v>
      </c>
      <c r="S61" s="905"/>
      <c r="T61" s="868" t="s">
        <v>35</v>
      </c>
      <c r="U61" s="906"/>
      <c r="V61" s="906"/>
      <c r="W61" s="905"/>
      <c r="X61" s="868" t="s">
        <v>10</v>
      </c>
      <c r="Y61" s="906"/>
      <c r="Z61" s="906"/>
      <c r="AA61" s="905"/>
      <c r="AB61" s="38" t="s">
        <v>38</v>
      </c>
      <c r="AC61" s="37" t="s">
        <v>36</v>
      </c>
      <c r="AD61" s="266" t="s">
        <v>41</v>
      </c>
      <c r="AE61" s="136" t="s">
        <v>9</v>
      </c>
      <c r="AF61" s="8" t="s">
        <v>37</v>
      </c>
      <c r="AG61" s="9" t="s">
        <v>8</v>
      </c>
      <c r="AH61" s="10" t="s">
        <v>7</v>
      </c>
      <c r="AI61" s="6" t="s">
        <v>8</v>
      </c>
      <c r="AJ61" s="7" t="s">
        <v>7</v>
      </c>
      <c r="AK61" s="6" t="s">
        <v>8</v>
      </c>
      <c r="AL61" s="11" t="s">
        <v>7</v>
      </c>
      <c r="AM61" s="7" t="s">
        <v>6</v>
      </c>
      <c r="AN61" s="141"/>
      <c r="AO61" s="847"/>
      <c r="AP61" s="847"/>
    </row>
    <row r="62" spans="2:42" ht="12" customHeight="1" x14ac:dyDescent="0.25">
      <c r="B62" s="25">
        <v>44200</v>
      </c>
      <c r="C62" s="137">
        <v>0.68680555555555556</v>
      </c>
      <c r="D62" s="137">
        <v>0.35833333333333334</v>
      </c>
      <c r="E62" s="43">
        <v>2</v>
      </c>
      <c r="F62" s="43">
        <v>3482</v>
      </c>
      <c r="G62" s="25">
        <v>44200</v>
      </c>
      <c r="H62" s="960" t="s">
        <v>176</v>
      </c>
      <c r="I62" s="961"/>
      <c r="J62" s="962"/>
      <c r="K62" s="963"/>
      <c r="L62" s="962"/>
      <c r="M62" s="963"/>
      <c r="N62" s="960"/>
      <c r="O62" s="961"/>
      <c r="P62" s="964" t="s">
        <v>177</v>
      </c>
      <c r="Q62" s="965"/>
      <c r="R62" s="964" t="s">
        <v>178</v>
      </c>
      <c r="S62" s="966"/>
      <c r="T62" s="957" t="s">
        <v>179</v>
      </c>
      <c r="U62" s="958"/>
      <c r="V62" s="958"/>
      <c r="W62" s="959"/>
      <c r="X62" s="957" t="s">
        <v>179</v>
      </c>
      <c r="Y62" s="958"/>
      <c r="Z62" s="958"/>
      <c r="AA62" s="959"/>
      <c r="AB62" s="34"/>
      <c r="AC62" s="138"/>
      <c r="AD62" s="166">
        <v>36</v>
      </c>
      <c r="AE62" s="41" t="s">
        <v>32</v>
      </c>
      <c r="AF62" s="26">
        <v>2845</v>
      </c>
      <c r="AG62" s="290">
        <f>+AF62/2.2</f>
        <v>1293.181818181818</v>
      </c>
      <c r="AH62" s="161">
        <f t="shared" ref="AH62:AH64" si="5">+AG62/1000</f>
        <v>1.293181818181818</v>
      </c>
      <c r="AI62" s="162">
        <v>1920</v>
      </c>
      <c r="AJ62" s="163">
        <f>+AI62/1000</f>
        <v>1.92</v>
      </c>
      <c r="AK62" s="164">
        <f>+AI62-AG62</f>
        <v>626.81818181818198</v>
      </c>
      <c r="AL62" s="163">
        <f>+AK62/1000</f>
        <v>0.62681818181818194</v>
      </c>
      <c r="AM62" s="165">
        <f>+AK62/AG62</f>
        <v>0.48471001757469262</v>
      </c>
      <c r="AN62" s="141"/>
      <c r="AO62" s="277">
        <v>76.98</v>
      </c>
      <c r="AP62" s="277">
        <v>3.43</v>
      </c>
    </row>
    <row r="63" spans="2:42" ht="12" customHeight="1" x14ac:dyDescent="0.25">
      <c r="B63" s="25">
        <v>44201</v>
      </c>
      <c r="C63" s="137">
        <v>0.14791666666666667</v>
      </c>
      <c r="D63" s="137">
        <v>0.16041666666666668</v>
      </c>
      <c r="E63" s="43">
        <v>1</v>
      </c>
      <c r="F63" s="43">
        <v>718</v>
      </c>
      <c r="G63" s="25">
        <v>44201</v>
      </c>
      <c r="H63" s="967" t="s">
        <v>199</v>
      </c>
      <c r="I63" s="968"/>
      <c r="J63" s="969"/>
      <c r="K63" s="970"/>
      <c r="L63" s="969"/>
      <c r="M63" s="970"/>
      <c r="N63" s="967"/>
      <c r="O63" s="968"/>
      <c r="P63" s="989" t="s">
        <v>200</v>
      </c>
      <c r="Q63" s="990"/>
      <c r="R63" s="973" t="s">
        <v>201</v>
      </c>
      <c r="S63" s="974"/>
      <c r="T63" s="982" t="s">
        <v>198</v>
      </c>
      <c r="U63" s="983"/>
      <c r="V63" s="983"/>
      <c r="W63" s="984"/>
      <c r="X63" s="982" t="s">
        <v>198</v>
      </c>
      <c r="Y63" s="983"/>
      <c r="Z63" s="983"/>
      <c r="AA63" s="984"/>
      <c r="AB63" s="34"/>
      <c r="AC63" s="138"/>
      <c r="AD63" s="166">
        <v>46</v>
      </c>
      <c r="AE63" s="41" t="s">
        <v>32</v>
      </c>
      <c r="AF63" s="34"/>
      <c r="AG63" s="44">
        <v>5853</v>
      </c>
      <c r="AH63" s="13">
        <f t="shared" si="5"/>
        <v>5.8529999999999998</v>
      </c>
      <c r="AI63" s="836">
        <v>6440</v>
      </c>
      <c r="AJ63" s="838">
        <f>+AI63/1000</f>
        <v>6.44</v>
      </c>
      <c r="AK63" s="840">
        <f>+AI63-AG64-AG63</f>
        <v>541</v>
      </c>
      <c r="AL63" s="842">
        <f>+AK63/1000</f>
        <v>0.54100000000000004</v>
      </c>
      <c r="AM63" s="844">
        <f>+AK63/SUM(AG63:AG64)</f>
        <v>9.1710459399898289E-2</v>
      </c>
      <c r="AO63" s="277">
        <v>68.31</v>
      </c>
      <c r="AP63" s="277">
        <v>4.26</v>
      </c>
    </row>
    <row r="64" spans="2:42" ht="12" customHeight="1" x14ac:dyDescent="0.25">
      <c r="B64" s="25">
        <v>44201</v>
      </c>
      <c r="C64" s="137">
        <v>0.14791666666666667</v>
      </c>
      <c r="D64" s="137">
        <v>0.16041666666666668</v>
      </c>
      <c r="E64" s="43">
        <v>1</v>
      </c>
      <c r="F64" s="43">
        <v>718</v>
      </c>
      <c r="G64" s="25">
        <v>44201</v>
      </c>
      <c r="H64" s="967" t="s">
        <v>199</v>
      </c>
      <c r="I64" s="968"/>
      <c r="J64" s="969"/>
      <c r="K64" s="970"/>
      <c r="L64" s="969"/>
      <c r="M64" s="970"/>
      <c r="N64" s="967"/>
      <c r="O64" s="968"/>
      <c r="P64" s="989" t="s">
        <v>200</v>
      </c>
      <c r="Q64" s="990"/>
      <c r="R64" s="973" t="s">
        <v>201</v>
      </c>
      <c r="S64" s="974"/>
      <c r="T64" s="982" t="s">
        <v>202</v>
      </c>
      <c r="U64" s="983"/>
      <c r="V64" s="983"/>
      <c r="W64" s="984"/>
      <c r="X64" s="982" t="s">
        <v>202</v>
      </c>
      <c r="Y64" s="983"/>
      <c r="Z64" s="983"/>
      <c r="AA64" s="984"/>
      <c r="AB64" s="34"/>
      <c r="AC64" s="138"/>
      <c r="AD64" s="166">
        <v>46</v>
      </c>
      <c r="AE64" s="41" t="s">
        <v>32</v>
      </c>
      <c r="AF64" s="34"/>
      <c r="AG64" s="44">
        <v>46</v>
      </c>
      <c r="AH64" s="12">
        <f t="shared" si="5"/>
        <v>4.5999999999999999E-2</v>
      </c>
      <c r="AI64" s="837"/>
      <c r="AJ64" s="839"/>
      <c r="AK64" s="841"/>
      <c r="AL64" s="843"/>
      <c r="AM64" s="845"/>
      <c r="AO64" s="277">
        <v>68.31</v>
      </c>
      <c r="AP64" s="277">
        <v>4.26</v>
      </c>
    </row>
    <row r="65" spans="2:42" ht="12" customHeight="1" thickBot="1" x14ac:dyDescent="0.3">
      <c r="B65" s="24"/>
      <c r="C65" s="146"/>
      <c r="D65" s="146"/>
      <c r="E65" s="27"/>
      <c r="F65" s="36"/>
      <c r="G65" s="31"/>
      <c r="H65" s="909"/>
      <c r="I65" s="910"/>
      <c r="J65" s="911"/>
      <c r="K65" s="912"/>
      <c r="L65" s="911"/>
      <c r="M65" s="912"/>
      <c r="N65" s="913"/>
      <c r="O65" s="910"/>
      <c r="P65" s="913"/>
      <c r="Q65" s="910"/>
      <c r="R65" s="914"/>
      <c r="S65" s="915"/>
      <c r="T65" s="916"/>
      <c r="U65" s="917"/>
      <c r="V65" s="917"/>
      <c r="W65" s="915"/>
      <c r="X65" s="29"/>
      <c r="Y65" s="147"/>
      <c r="Z65" s="147"/>
      <c r="AA65" s="28"/>
      <c r="AB65" s="36"/>
      <c r="AC65" s="148"/>
      <c r="AD65" s="147"/>
      <c r="AE65" s="28"/>
      <c r="AF65" s="29"/>
      <c r="AG65" s="149"/>
      <c r="AH65" s="153"/>
      <c r="AI65" s="150"/>
      <c r="AJ65" s="154"/>
      <c r="AK65" s="155"/>
      <c r="AL65" s="156"/>
      <c r="AM65" s="157"/>
    </row>
    <row r="66" spans="2:42" ht="12" customHeight="1" x14ac:dyDescent="0.25">
      <c r="B66" s="151"/>
      <c r="C66" s="151"/>
      <c r="D66" s="151"/>
      <c r="E66" s="151"/>
      <c r="F66" s="151"/>
      <c r="G66" s="151"/>
      <c r="H66" s="151"/>
      <c r="I66" s="151"/>
      <c r="J66" s="174"/>
      <c r="K66" s="174"/>
      <c r="L66" s="174"/>
      <c r="M66" s="174"/>
      <c r="N66" s="151"/>
      <c r="O66" s="151"/>
      <c r="P66" s="135"/>
      <c r="Q66" s="135"/>
      <c r="R66" s="918" t="s">
        <v>5</v>
      </c>
      <c r="S66" s="919"/>
      <c r="T66" s="919"/>
      <c r="U66" s="919"/>
      <c r="V66" s="919"/>
      <c r="W66" s="919"/>
      <c r="X66" s="919"/>
      <c r="Y66" s="919"/>
      <c r="Z66" s="919"/>
      <c r="AA66" s="919"/>
      <c r="AB66" s="919"/>
      <c r="AC66" s="919"/>
      <c r="AD66" s="919"/>
      <c r="AE66" s="919"/>
      <c r="AF66" s="265"/>
      <c r="AG66" s="932" t="s">
        <v>4</v>
      </c>
      <c r="AH66" s="933"/>
      <c r="AI66" s="932" t="s">
        <v>3</v>
      </c>
      <c r="AJ66" s="933"/>
      <c r="AK66" s="932" t="s">
        <v>2</v>
      </c>
      <c r="AL66" s="934"/>
      <c r="AM66" s="935"/>
    </row>
    <row r="67" spans="2:42" x14ac:dyDescent="0.25">
      <c r="B67" s="151"/>
      <c r="C67" s="151"/>
      <c r="D67" s="151"/>
      <c r="E67" s="151"/>
      <c r="F67" s="151"/>
      <c r="G67" s="151"/>
      <c r="H67" s="151"/>
      <c r="I67" s="151"/>
      <c r="J67" s="174"/>
      <c r="K67" s="174"/>
      <c r="L67" s="174"/>
      <c r="M67" s="174"/>
      <c r="N67" s="151"/>
      <c r="O67" s="151"/>
      <c r="P67" s="135"/>
      <c r="Q67" s="135"/>
      <c r="R67" s="930"/>
      <c r="S67" s="931"/>
      <c r="T67" s="931"/>
      <c r="U67" s="931"/>
      <c r="V67" s="931"/>
      <c r="W67" s="931"/>
      <c r="X67" s="931"/>
      <c r="Y67" s="931"/>
      <c r="Z67" s="931"/>
      <c r="AA67" s="931"/>
      <c r="AB67" s="931"/>
      <c r="AC67" s="931"/>
      <c r="AD67" s="931"/>
      <c r="AE67" s="931"/>
      <c r="AF67" s="265"/>
      <c r="AG67" s="936" t="s">
        <v>1</v>
      </c>
      <c r="AH67" s="938">
        <f>+SUM(AH62:AH65)</f>
        <v>7.192181818181818</v>
      </c>
      <c r="AI67" s="936" t="s">
        <v>1</v>
      </c>
      <c r="AJ67" s="938">
        <f>+SUM(AJ62:AJ65)</f>
        <v>8.36</v>
      </c>
      <c r="AK67" s="936" t="s">
        <v>1</v>
      </c>
      <c r="AL67" s="940">
        <f>+AJ67-AH67</f>
        <v>1.1678181818181814</v>
      </c>
      <c r="AM67" s="851">
        <f>+AL67/AH67</f>
        <v>0.1623732841216472</v>
      </c>
    </row>
    <row r="68" spans="2:42" ht="17.25" thickBot="1" x14ac:dyDescent="0.3">
      <c r="B68" s="151"/>
      <c r="C68" s="151"/>
      <c r="D68" s="151"/>
      <c r="E68" s="151"/>
      <c r="F68" s="151"/>
      <c r="G68" s="151"/>
      <c r="H68" s="151"/>
      <c r="I68" s="151"/>
      <c r="J68" s="174"/>
      <c r="K68" s="174"/>
      <c r="L68" s="174"/>
      <c r="M68" s="174"/>
      <c r="N68" s="151"/>
      <c r="O68" s="151"/>
      <c r="P68" s="135"/>
      <c r="Q68" s="135"/>
      <c r="R68" s="921"/>
      <c r="S68" s="922"/>
      <c r="T68" s="922"/>
      <c r="U68" s="922"/>
      <c r="V68" s="922"/>
      <c r="W68" s="922"/>
      <c r="X68" s="922"/>
      <c r="Y68" s="922"/>
      <c r="Z68" s="922"/>
      <c r="AA68" s="922"/>
      <c r="AB68" s="922"/>
      <c r="AC68" s="922"/>
      <c r="AD68" s="922"/>
      <c r="AE68" s="922"/>
      <c r="AF68" s="264"/>
      <c r="AG68" s="937"/>
      <c r="AH68" s="939"/>
      <c r="AI68" s="937"/>
      <c r="AJ68" s="939"/>
      <c r="AK68" s="937"/>
      <c r="AL68" s="941"/>
      <c r="AM68" s="852"/>
    </row>
    <row r="69" spans="2:42" ht="17.25" thickBot="1" x14ac:dyDescent="0.3"/>
    <row r="70" spans="2:42" x14ac:dyDescent="0.25">
      <c r="R70" s="918" t="s">
        <v>0</v>
      </c>
      <c r="S70" s="919"/>
      <c r="T70" s="919"/>
      <c r="U70" s="919"/>
      <c r="V70" s="919"/>
      <c r="W70" s="919"/>
      <c r="X70" s="919"/>
      <c r="Y70" s="919"/>
      <c r="Z70" s="919"/>
      <c r="AA70" s="919"/>
      <c r="AB70" s="919"/>
      <c r="AC70" s="919"/>
      <c r="AD70" s="919"/>
      <c r="AE70" s="920"/>
      <c r="AF70" s="18"/>
      <c r="AG70" s="924">
        <f>+AH67+AG52</f>
        <v>33.121454545454547</v>
      </c>
      <c r="AH70" s="925"/>
      <c r="AI70" s="924">
        <f>+AJ67+AI52</f>
        <v>35.07</v>
      </c>
      <c r="AJ70" s="925"/>
      <c r="AK70" s="928">
        <f>+AI70-AG70</f>
        <v>1.948545454545453</v>
      </c>
      <c r="AL70" s="925"/>
      <c r="AM70" s="945">
        <f>+AK70/AG70</f>
        <v>5.8830310482631369E-2</v>
      </c>
    </row>
    <row r="71" spans="2:42" ht="17.25" thickBot="1" x14ac:dyDescent="0.3">
      <c r="R71" s="921"/>
      <c r="S71" s="922"/>
      <c r="T71" s="922"/>
      <c r="U71" s="922"/>
      <c r="V71" s="922"/>
      <c r="W71" s="922"/>
      <c r="X71" s="922"/>
      <c r="Y71" s="922"/>
      <c r="Z71" s="922"/>
      <c r="AA71" s="922"/>
      <c r="AB71" s="922"/>
      <c r="AC71" s="922"/>
      <c r="AD71" s="922"/>
      <c r="AE71" s="923"/>
      <c r="AF71" s="19"/>
      <c r="AG71" s="926"/>
      <c r="AH71" s="927"/>
      <c r="AI71" s="926"/>
      <c r="AJ71" s="927"/>
      <c r="AK71" s="929"/>
      <c r="AL71" s="927"/>
      <c r="AM71" s="946"/>
    </row>
    <row r="72" spans="2:42" ht="17.25" thickBot="1" x14ac:dyDescent="0.3"/>
    <row r="73" spans="2:42" ht="12" customHeight="1" x14ac:dyDescent="0.25">
      <c r="B73" s="882" t="s">
        <v>31</v>
      </c>
      <c r="C73" s="883"/>
      <c r="D73" s="883"/>
      <c r="E73" s="883"/>
      <c r="F73" s="883"/>
      <c r="G73" s="884"/>
      <c r="H73" s="888" t="s">
        <v>30</v>
      </c>
      <c r="I73" s="765"/>
      <c r="J73" s="765"/>
      <c r="K73" s="765"/>
      <c r="L73" s="765"/>
      <c r="M73" s="765"/>
      <c r="N73" s="765"/>
      <c r="O73" s="765"/>
      <c r="P73" s="765"/>
      <c r="Q73" s="765"/>
      <c r="R73" s="765"/>
      <c r="S73" s="765"/>
      <c r="T73" s="765"/>
      <c r="U73" s="765"/>
      <c r="V73" s="765"/>
      <c r="W73" s="765"/>
      <c r="X73" s="765"/>
      <c r="Y73" s="765"/>
      <c r="Z73" s="765"/>
      <c r="AA73" s="765"/>
      <c r="AB73" s="765"/>
      <c r="AC73" s="765"/>
      <c r="AD73" s="267"/>
      <c r="AE73" s="764" t="s">
        <v>29</v>
      </c>
      <c r="AF73" s="765"/>
      <c r="AG73" s="765"/>
      <c r="AH73" s="765"/>
      <c r="AI73" s="765"/>
      <c r="AJ73" s="766"/>
      <c r="AK73" s="889" t="s">
        <v>39</v>
      </c>
      <c r="AL73" s="890"/>
      <c r="AM73" s="891"/>
      <c r="AN73" s="22"/>
    </row>
    <row r="74" spans="2:42" ht="12" customHeight="1" x14ac:dyDescent="0.25">
      <c r="B74" s="885"/>
      <c r="C74" s="886"/>
      <c r="D74" s="886"/>
      <c r="E74" s="886"/>
      <c r="F74" s="886"/>
      <c r="G74" s="887"/>
      <c r="H74" s="892" t="s">
        <v>25</v>
      </c>
      <c r="I74" s="893"/>
      <c r="J74" s="893"/>
      <c r="K74" s="893"/>
      <c r="L74" s="893"/>
      <c r="M74" s="893"/>
      <c r="N74" s="893"/>
      <c r="O74" s="893"/>
      <c r="P74" s="893"/>
      <c r="Q74" s="893"/>
      <c r="R74" s="893"/>
      <c r="S74" s="893"/>
      <c r="T74" s="893"/>
      <c r="U74" s="893"/>
      <c r="V74" s="893"/>
      <c r="W74" s="893"/>
      <c r="X74" s="893"/>
      <c r="Y74" s="893"/>
      <c r="Z74" s="893"/>
      <c r="AA74" s="893"/>
      <c r="AB74" s="893"/>
      <c r="AC74" s="893"/>
      <c r="AD74" s="268"/>
      <c r="AE74" s="773">
        <v>44201</v>
      </c>
      <c r="AF74" s="774"/>
      <c r="AG74" s="774"/>
      <c r="AH74" s="774"/>
      <c r="AI74" s="774"/>
      <c r="AJ74" s="775"/>
      <c r="AK74" s="896" t="s">
        <v>40</v>
      </c>
      <c r="AL74" s="897"/>
      <c r="AM74" s="898"/>
      <c r="AN74" s="23"/>
    </row>
    <row r="75" spans="2:42" ht="12" customHeight="1" thickBot="1" x14ac:dyDescent="0.3">
      <c r="B75" s="902" t="s">
        <v>28</v>
      </c>
      <c r="C75" s="903"/>
      <c r="D75" s="903"/>
      <c r="E75" s="903"/>
      <c r="F75" s="903"/>
      <c r="G75" s="904"/>
      <c r="H75" s="894"/>
      <c r="I75" s="895"/>
      <c r="J75" s="895"/>
      <c r="K75" s="895"/>
      <c r="L75" s="895"/>
      <c r="M75" s="895"/>
      <c r="N75" s="895"/>
      <c r="O75" s="895"/>
      <c r="P75" s="895"/>
      <c r="Q75" s="895"/>
      <c r="R75" s="895"/>
      <c r="S75" s="895"/>
      <c r="T75" s="895"/>
      <c r="U75" s="895"/>
      <c r="V75" s="895"/>
      <c r="W75" s="895"/>
      <c r="X75" s="895"/>
      <c r="Y75" s="895"/>
      <c r="Z75" s="895"/>
      <c r="AA75" s="895"/>
      <c r="AB75" s="895"/>
      <c r="AC75" s="895"/>
      <c r="AD75" s="269"/>
      <c r="AE75" s="776"/>
      <c r="AF75" s="777"/>
      <c r="AG75" s="777"/>
      <c r="AH75" s="777"/>
      <c r="AI75" s="777"/>
      <c r="AJ75" s="778"/>
      <c r="AK75" s="899"/>
      <c r="AL75" s="900"/>
      <c r="AM75" s="901"/>
      <c r="AN75" s="141"/>
    </row>
    <row r="76" spans="2:42" ht="12" customHeight="1" thickBot="1" x14ac:dyDescent="0.3">
      <c r="B76" s="135"/>
      <c r="C76" s="135"/>
      <c r="D76" s="135"/>
      <c r="E76" s="135"/>
      <c r="F76" s="135"/>
      <c r="G76" s="135"/>
      <c r="H76" s="135"/>
      <c r="I76" s="135"/>
      <c r="J76" s="174"/>
      <c r="K76" s="174"/>
      <c r="L76" s="174"/>
      <c r="M76" s="174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41"/>
    </row>
    <row r="77" spans="2:42" ht="12" customHeight="1" thickBot="1" x14ac:dyDescent="0.3">
      <c r="B77" s="873" t="s">
        <v>27</v>
      </c>
      <c r="C77" s="874"/>
      <c r="D77" s="874"/>
      <c r="E77" s="875"/>
      <c r="F77" s="848" t="s">
        <v>26</v>
      </c>
      <c r="G77" s="850"/>
      <c r="H77" s="848" t="s">
        <v>44</v>
      </c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50"/>
      <c r="T77" s="848" t="s">
        <v>25</v>
      </c>
      <c r="U77" s="849"/>
      <c r="V77" s="849"/>
      <c r="W77" s="849"/>
      <c r="X77" s="849"/>
      <c r="Y77" s="849"/>
      <c r="Z77" s="849"/>
      <c r="AA77" s="849"/>
      <c r="AB77" s="849"/>
      <c r="AC77" s="849"/>
      <c r="AD77" s="849"/>
      <c r="AE77" s="850"/>
      <c r="AF77" s="879" t="s">
        <v>24</v>
      </c>
      <c r="AG77" s="880"/>
      <c r="AH77" s="881"/>
      <c r="AI77" s="879" t="s">
        <v>24</v>
      </c>
      <c r="AJ77" s="881"/>
      <c r="AK77" s="848" t="s">
        <v>23</v>
      </c>
      <c r="AL77" s="849"/>
      <c r="AM77" s="850"/>
      <c r="AN77" s="141"/>
    </row>
    <row r="78" spans="2:42" ht="12" customHeight="1" thickBot="1" x14ac:dyDescent="0.3">
      <c r="B78" s="1" t="s">
        <v>13</v>
      </c>
      <c r="C78" s="2" t="s">
        <v>22</v>
      </c>
      <c r="D78" s="3" t="s">
        <v>22</v>
      </c>
      <c r="E78" s="2" t="s">
        <v>21</v>
      </c>
      <c r="F78" s="907" t="s">
        <v>20</v>
      </c>
      <c r="G78" s="908"/>
      <c r="H78" s="876"/>
      <c r="I78" s="877"/>
      <c r="J78" s="877"/>
      <c r="K78" s="877"/>
      <c r="L78" s="877"/>
      <c r="M78" s="877"/>
      <c r="N78" s="877"/>
      <c r="O78" s="877"/>
      <c r="P78" s="877"/>
      <c r="Q78" s="877"/>
      <c r="R78" s="877"/>
      <c r="S78" s="878"/>
      <c r="T78" s="876"/>
      <c r="U78" s="877"/>
      <c r="V78" s="877"/>
      <c r="W78" s="877"/>
      <c r="X78" s="877"/>
      <c r="Y78" s="877"/>
      <c r="Z78" s="877"/>
      <c r="AA78" s="877"/>
      <c r="AB78" s="877"/>
      <c r="AC78" s="877"/>
      <c r="AD78" s="877"/>
      <c r="AE78" s="878"/>
      <c r="AF78" s="876" t="s">
        <v>19</v>
      </c>
      <c r="AG78" s="877"/>
      <c r="AH78" s="878"/>
      <c r="AI78" s="876" t="s">
        <v>18</v>
      </c>
      <c r="AJ78" s="878"/>
      <c r="AK78" s="876" t="s">
        <v>17</v>
      </c>
      <c r="AL78" s="877"/>
      <c r="AM78" s="878"/>
      <c r="AN78" s="141"/>
      <c r="AO78" s="846" t="s">
        <v>130</v>
      </c>
      <c r="AP78" s="846" t="s">
        <v>131</v>
      </c>
    </row>
    <row r="79" spans="2:42" ht="12" customHeight="1" thickBot="1" x14ac:dyDescent="0.3">
      <c r="B79" s="4">
        <v>2021</v>
      </c>
      <c r="C79" s="5" t="s">
        <v>16</v>
      </c>
      <c r="D79" s="5" t="s">
        <v>15</v>
      </c>
      <c r="E79" s="30" t="s">
        <v>14</v>
      </c>
      <c r="F79" s="6" t="s">
        <v>14</v>
      </c>
      <c r="G79" s="7" t="s">
        <v>13</v>
      </c>
      <c r="H79" s="868" t="s">
        <v>34</v>
      </c>
      <c r="I79" s="869"/>
      <c r="J79" s="870" t="s">
        <v>43</v>
      </c>
      <c r="K79" s="871"/>
      <c r="L79" s="870" t="s">
        <v>42</v>
      </c>
      <c r="M79" s="871"/>
      <c r="N79" s="872" t="s">
        <v>33</v>
      </c>
      <c r="O79" s="869"/>
      <c r="P79" s="872" t="s">
        <v>12</v>
      </c>
      <c r="Q79" s="869"/>
      <c r="R79" s="872" t="s">
        <v>11</v>
      </c>
      <c r="S79" s="905"/>
      <c r="T79" s="868" t="s">
        <v>35</v>
      </c>
      <c r="U79" s="906"/>
      <c r="V79" s="906"/>
      <c r="W79" s="905"/>
      <c r="X79" s="868" t="s">
        <v>10</v>
      </c>
      <c r="Y79" s="906"/>
      <c r="Z79" s="906"/>
      <c r="AA79" s="905"/>
      <c r="AB79" s="38" t="s">
        <v>38</v>
      </c>
      <c r="AC79" s="37" t="s">
        <v>36</v>
      </c>
      <c r="AD79" s="266" t="s">
        <v>41</v>
      </c>
      <c r="AE79" s="136" t="s">
        <v>9</v>
      </c>
      <c r="AF79" s="8" t="s">
        <v>37</v>
      </c>
      <c r="AG79" s="9" t="s">
        <v>8</v>
      </c>
      <c r="AH79" s="10" t="s">
        <v>7</v>
      </c>
      <c r="AI79" s="6" t="s">
        <v>8</v>
      </c>
      <c r="AJ79" s="7" t="s">
        <v>7</v>
      </c>
      <c r="AK79" s="6" t="s">
        <v>8</v>
      </c>
      <c r="AL79" s="11" t="s">
        <v>7</v>
      </c>
      <c r="AM79" s="7" t="s">
        <v>6</v>
      </c>
      <c r="AN79" s="141"/>
      <c r="AO79" s="847"/>
      <c r="AP79" s="847"/>
    </row>
    <row r="80" spans="2:42" ht="12" customHeight="1" x14ac:dyDescent="0.25">
      <c r="B80" s="25">
        <v>44201</v>
      </c>
      <c r="C80" s="137">
        <v>0.37847222222222227</v>
      </c>
      <c r="D80" s="137">
        <v>0.40277777777777773</v>
      </c>
      <c r="E80" s="43">
        <v>2</v>
      </c>
      <c r="F80" s="43">
        <v>26249</v>
      </c>
      <c r="G80" s="25">
        <v>44201</v>
      </c>
      <c r="H80" s="960" t="s">
        <v>212</v>
      </c>
      <c r="I80" s="961"/>
      <c r="J80" s="962"/>
      <c r="K80" s="963"/>
      <c r="L80" s="962"/>
      <c r="M80" s="963"/>
      <c r="N80" s="960"/>
      <c r="O80" s="961"/>
      <c r="P80" s="964" t="s">
        <v>213</v>
      </c>
      <c r="Q80" s="965"/>
      <c r="R80" s="964" t="s">
        <v>214</v>
      </c>
      <c r="S80" s="966"/>
      <c r="T80" s="957" t="s">
        <v>216</v>
      </c>
      <c r="U80" s="958"/>
      <c r="V80" s="958"/>
      <c r="W80" s="959"/>
      <c r="X80" s="986" t="s">
        <v>215</v>
      </c>
      <c r="Y80" s="958"/>
      <c r="Z80" s="958"/>
      <c r="AA80" s="987"/>
      <c r="AB80" s="34"/>
      <c r="AC80" s="138"/>
      <c r="AD80" s="166">
        <v>35</v>
      </c>
      <c r="AE80" s="261" t="s">
        <v>32</v>
      </c>
      <c r="AF80" s="26"/>
      <c r="AG80" s="160">
        <v>3300</v>
      </c>
      <c r="AH80" s="161">
        <f>+AG80/1000</f>
        <v>3.3</v>
      </c>
      <c r="AI80" s="162">
        <v>3300</v>
      </c>
      <c r="AJ80" s="163">
        <f>+AI80/1000</f>
        <v>3.3</v>
      </c>
      <c r="AK80" s="164">
        <f>+AI80-AG80</f>
        <v>0</v>
      </c>
      <c r="AL80" s="163">
        <f>+AK80/1000</f>
        <v>0</v>
      </c>
      <c r="AM80" s="165">
        <f>+AK80/AG80</f>
        <v>0</v>
      </c>
      <c r="AN80" s="141"/>
      <c r="AO80" s="277">
        <v>73.209999999999994</v>
      </c>
      <c r="AP80" s="277">
        <v>3.87</v>
      </c>
    </row>
    <row r="81" spans="2:42" s="307" customFormat="1" ht="12" customHeight="1" x14ac:dyDescent="0.25">
      <c r="B81" s="294">
        <v>44201</v>
      </c>
      <c r="C81" s="295">
        <v>0.89374999999999993</v>
      </c>
      <c r="D81" s="295">
        <v>5.6250000000000001E-2</v>
      </c>
      <c r="E81" s="296">
        <v>2</v>
      </c>
      <c r="F81" s="296">
        <v>26257</v>
      </c>
      <c r="G81" s="294">
        <v>44201</v>
      </c>
      <c r="H81" s="967" t="s">
        <v>87</v>
      </c>
      <c r="I81" s="968"/>
      <c r="J81" s="858"/>
      <c r="K81" s="859"/>
      <c r="L81" s="858"/>
      <c r="M81" s="859"/>
      <c r="N81" s="856"/>
      <c r="O81" s="857"/>
      <c r="P81" s="860" t="s">
        <v>245</v>
      </c>
      <c r="Q81" s="861"/>
      <c r="R81" s="862" t="s">
        <v>246</v>
      </c>
      <c r="S81" s="867"/>
      <c r="T81" s="853" t="s">
        <v>254</v>
      </c>
      <c r="U81" s="854"/>
      <c r="V81" s="854"/>
      <c r="W81" s="855"/>
      <c r="X81" s="853" t="s">
        <v>254</v>
      </c>
      <c r="Y81" s="854"/>
      <c r="Z81" s="854"/>
      <c r="AA81" s="855"/>
      <c r="AB81" s="297"/>
      <c r="AC81" s="298"/>
      <c r="AD81" s="299">
        <v>60</v>
      </c>
      <c r="AE81" s="262" t="s">
        <v>52</v>
      </c>
      <c r="AF81" s="297"/>
      <c r="AG81" s="152">
        <v>7005</v>
      </c>
      <c r="AH81" s="300">
        <f>+AG81/1000</f>
        <v>7.0049999999999999</v>
      </c>
      <c r="AI81" s="152">
        <v>7005</v>
      </c>
      <c r="AJ81" s="301">
        <f>+AI81/1000</f>
        <v>7.0049999999999999</v>
      </c>
      <c r="AK81" s="302">
        <f>+AI81-AG81</f>
        <v>0</v>
      </c>
      <c r="AL81" s="303">
        <f>+AK81/1000</f>
        <v>0</v>
      </c>
      <c r="AM81" s="304">
        <f>+AK81/AG81</f>
        <v>0</v>
      </c>
      <c r="AN81" s="305"/>
      <c r="AO81" s="306">
        <v>76.81</v>
      </c>
      <c r="AP81" s="306">
        <v>4.5</v>
      </c>
    </row>
    <row r="82" spans="2:42" ht="12" customHeight="1" x14ac:dyDescent="0.25">
      <c r="B82" s="25">
        <v>44201</v>
      </c>
      <c r="C82" s="137">
        <v>0.91875000000000007</v>
      </c>
      <c r="D82" s="137">
        <v>0.27499999999999997</v>
      </c>
      <c r="E82" s="43">
        <v>2</v>
      </c>
      <c r="F82" s="43">
        <v>26258</v>
      </c>
      <c r="G82" s="25">
        <v>44201</v>
      </c>
      <c r="H82" s="967" t="s">
        <v>87</v>
      </c>
      <c r="I82" s="968"/>
      <c r="J82" s="969"/>
      <c r="K82" s="970"/>
      <c r="L82" s="969"/>
      <c r="M82" s="970"/>
      <c r="N82" s="967"/>
      <c r="O82" s="968"/>
      <c r="P82" s="971" t="s">
        <v>190</v>
      </c>
      <c r="Q82" s="972"/>
      <c r="R82" s="973" t="s">
        <v>191</v>
      </c>
      <c r="S82" s="974"/>
      <c r="T82" s="975" t="s">
        <v>253</v>
      </c>
      <c r="U82" s="976"/>
      <c r="V82" s="976"/>
      <c r="W82" s="977"/>
      <c r="X82" s="975" t="s">
        <v>253</v>
      </c>
      <c r="Y82" s="976"/>
      <c r="Z82" s="976"/>
      <c r="AA82" s="977"/>
      <c r="AB82" s="34"/>
      <c r="AC82" s="293"/>
      <c r="AD82" s="288">
        <v>59</v>
      </c>
      <c r="AE82" s="46" t="s">
        <v>52</v>
      </c>
      <c r="AF82" s="34"/>
      <c r="AG82" s="139">
        <v>9605</v>
      </c>
      <c r="AH82" s="159">
        <f>+AG82/1000</f>
        <v>9.6050000000000004</v>
      </c>
      <c r="AI82" s="152">
        <v>9605</v>
      </c>
      <c r="AJ82" s="142">
        <f>+AI82/1000</f>
        <v>9.6050000000000004</v>
      </c>
      <c r="AK82" s="143">
        <f>+AI82-AG82</f>
        <v>0</v>
      </c>
      <c r="AL82" s="144">
        <f>+AK82/1000</f>
        <v>0</v>
      </c>
      <c r="AM82" s="145">
        <f>+AK82/AG82</f>
        <v>0</v>
      </c>
      <c r="AN82" s="21"/>
      <c r="AO82" s="277">
        <v>77.05</v>
      </c>
      <c r="AP82" s="277">
        <v>3.76</v>
      </c>
    </row>
    <row r="83" spans="2:42" ht="12" customHeight="1" x14ac:dyDescent="0.25">
      <c r="B83" s="25">
        <v>44202</v>
      </c>
      <c r="C83" s="137">
        <v>0.13958333333333334</v>
      </c>
      <c r="D83" s="137">
        <v>0.14791666666666667</v>
      </c>
      <c r="E83" s="43">
        <v>1</v>
      </c>
      <c r="F83" s="43">
        <v>719</v>
      </c>
      <c r="G83" s="25">
        <v>44202</v>
      </c>
      <c r="H83" s="967" t="s">
        <v>199</v>
      </c>
      <c r="I83" s="968"/>
      <c r="J83" s="967"/>
      <c r="K83" s="968"/>
      <c r="L83" s="1008"/>
      <c r="M83" s="1009"/>
      <c r="N83" s="967"/>
      <c r="O83" s="968"/>
      <c r="P83" s="1003" t="s">
        <v>200</v>
      </c>
      <c r="Q83" s="1004"/>
      <c r="R83" s="973" t="s">
        <v>201</v>
      </c>
      <c r="S83" s="985"/>
      <c r="T83" s="1010" t="s">
        <v>198</v>
      </c>
      <c r="U83" s="1011"/>
      <c r="V83" s="1011"/>
      <c r="W83" s="1012"/>
      <c r="X83" s="1010" t="s">
        <v>198</v>
      </c>
      <c r="Y83" s="1011"/>
      <c r="Z83" s="1011"/>
      <c r="AA83" s="1012"/>
      <c r="AB83" s="32"/>
      <c r="AC83" s="33"/>
      <c r="AD83" s="287">
        <v>41</v>
      </c>
      <c r="AE83" s="35" t="s">
        <v>32</v>
      </c>
      <c r="AF83" s="34"/>
      <c r="AG83" s="139">
        <v>12799</v>
      </c>
      <c r="AH83" s="159">
        <f t="shared" ref="AH83:AH84" si="6">+AG83/1000</f>
        <v>12.798999999999999</v>
      </c>
      <c r="AI83" s="836">
        <v>12630</v>
      </c>
      <c r="AJ83" s="838">
        <f>+AI83/1000</f>
        <v>12.63</v>
      </c>
      <c r="AK83" s="840">
        <f>+AI83-AG85-AG83-AG84</f>
        <v>-421</v>
      </c>
      <c r="AL83" s="842">
        <f>+AK83/1000</f>
        <v>-0.42099999999999999</v>
      </c>
      <c r="AM83" s="844">
        <f>+AK83/SUM(AG83:AG85)</f>
        <v>-3.2258064516129031E-2</v>
      </c>
      <c r="AN83" s="21"/>
      <c r="AO83" s="277">
        <v>69.180000000000007</v>
      </c>
      <c r="AP83" s="277">
        <v>4.18</v>
      </c>
    </row>
    <row r="84" spans="2:42" ht="12" customHeight="1" x14ac:dyDescent="0.25">
      <c r="B84" s="25">
        <v>44202</v>
      </c>
      <c r="C84" s="137">
        <v>0.13958333333333334</v>
      </c>
      <c r="D84" s="137">
        <v>0.14791666666666667</v>
      </c>
      <c r="E84" s="43">
        <v>1</v>
      </c>
      <c r="F84" s="43">
        <v>719</v>
      </c>
      <c r="G84" s="25">
        <v>44202</v>
      </c>
      <c r="H84" s="967" t="s">
        <v>199</v>
      </c>
      <c r="I84" s="968"/>
      <c r="J84" s="967"/>
      <c r="K84" s="968"/>
      <c r="L84" s="1008"/>
      <c r="M84" s="1009"/>
      <c r="N84" s="967"/>
      <c r="O84" s="968"/>
      <c r="P84" s="1003" t="s">
        <v>200</v>
      </c>
      <c r="Q84" s="1004"/>
      <c r="R84" s="973" t="s">
        <v>201</v>
      </c>
      <c r="S84" s="985"/>
      <c r="T84" s="1010" t="s">
        <v>202</v>
      </c>
      <c r="U84" s="1011"/>
      <c r="V84" s="1011"/>
      <c r="W84" s="1012"/>
      <c r="X84" s="1010" t="s">
        <v>202</v>
      </c>
      <c r="Y84" s="1011"/>
      <c r="Z84" s="1011"/>
      <c r="AA84" s="1012"/>
      <c r="AB84" s="32"/>
      <c r="AC84" s="33"/>
      <c r="AD84" s="287">
        <v>41</v>
      </c>
      <c r="AE84" s="35" t="s">
        <v>32</v>
      </c>
      <c r="AF84" s="34"/>
      <c r="AG84" s="139">
        <v>41</v>
      </c>
      <c r="AH84" s="159">
        <f t="shared" si="6"/>
        <v>4.1000000000000002E-2</v>
      </c>
      <c r="AI84" s="993"/>
      <c r="AJ84" s="994"/>
      <c r="AK84" s="995"/>
      <c r="AL84" s="996"/>
      <c r="AM84" s="997"/>
      <c r="AN84" s="21"/>
      <c r="AO84" s="277">
        <v>69.180000000000007</v>
      </c>
      <c r="AP84" s="277">
        <v>4.18</v>
      </c>
    </row>
    <row r="85" spans="2:42" ht="12" customHeight="1" x14ac:dyDescent="0.25">
      <c r="B85" s="25">
        <v>44202</v>
      </c>
      <c r="C85" s="137">
        <v>0.13958333333333334</v>
      </c>
      <c r="D85" s="137">
        <v>0.14791666666666667</v>
      </c>
      <c r="E85" s="43">
        <v>1</v>
      </c>
      <c r="F85" s="43">
        <v>719</v>
      </c>
      <c r="G85" s="25">
        <v>44202</v>
      </c>
      <c r="H85" s="967" t="s">
        <v>199</v>
      </c>
      <c r="I85" s="968"/>
      <c r="J85" s="967"/>
      <c r="K85" s="968"/>
      <c r="L85" s="1008"/>
      <c r="M85" s="1009"/>
      <c r="N85" s="967"/>
      <c r="O85" s="968"/>
      <c r="P85" s="1003" t="s">
        <v>200</v>
      </c>
      <c r="Q85" s="1004"/>
      <c r="R85" s="973" t="s">
        <v>201</v>
      </c>
      <c r="S85" s="985"/>
      <c r="T85" s="1005" t="s">
        <v>251</v>
      </c>
      <c r="U85" s="1006"/>
      <c r="V85" s="1006"/>
      <c r="W85" s="1007"/>
      <c r="X85" s="1005" t="s">
        <v>251</v>
      </c>
      <c r="Y85" s="1006"/>
      <c r="Z85" s="1006"/>
      <c r="AA85" s="1007"/>
      <c r="AB85" s="32"/>
      <c r="AC85" s="33"/>
      <c r="AD85" s="287">
        <v>41</v>
      </c>
      <c r="AE85" s="35" t="s">
        <v>32</v>
      </c>
      <c r="AF85" s="34"/>
      <c r="AG85" s="139">
        <v>211</v>
      </c>
      <c r="AH85" s="159">
        <f>+AG85/1000</f>
        <v>0.21099999999999999</v>
      </c>
      <c r="AI85" s="837"/>
      <c r="AJ85" s="839"/>
      <c r="AK85" s="841"/>
      <c r="AL85" s="843"/>
      <c r="AM85" s="845"/>
      <c r="AN85" s="21"/>
      <c r="AO85" s="277">
        <v>69.180000000000007</v>
      </c>
      <c r="AP85" s="277">
        <v>4.18</v>
      </c>
    </row>
    <row r="86" spans="2:42" ht="12" customHeight="1" x14ac:dyDescent="0.25">
      <c r="B86" s="25">
        <v>44202</v>
      </c>
      <c r="C86" s="137">
        <v>0.15833333333333333</v>
      </c>
      <c r="D86" s="137">
        <v>0.38055555555555554</v>
      </c>
      <c r="E86" s="43">
        <v>2</v>
      </c>
      <c r="F86" s="43">
        <v>78</v>
      </c>
      <c r="G86" s="25">
        <v>44202</v>
      </c>
      <c r="H86" s="967" t="s">
        <v>88</v>
      </c>
      <c r="I86" s="968"/>
      <c r="J86" s="969"/>
      <c r="K86" s="970"/>
      <c r="L86" s="969"/>
      <c r="M86" s="970"/>
      <c r="N86" s="967"/>
      <c r="O86" s="968"/>
      <c r="P86" s="971" t="s">
        <v>71</v>
      </c>
      <c r="Q86" s="972"/>
      <c r="R86" s="973" t="s">
        <v>90</v>
      </c>
      <c r="S86" s="974"/>
      <c r="T86" s="975" t="s">
        <v>179</v>
      </c>
      <c r="U86" s="976"/>
      <c r="V86" s="976"/>
      <c r="W86" s="977"/>
      <c r="X86" s="975" t="s">
        <v>179</v>
      </c>
      <c r="Y86" s="976"/>
      <c r="Z86" s="976"/>
      <c r="AA86" s="977"/>
      <c r="AB86" s="34"/>
      <c r="AC86" s="138"/>
      <c r="AD86" s="287">
        <v>37</v>
      </c>
      <c r="AE86" s="35" t="s">
        <v>32</v>
      </c>
      <c r="AF86" s="34">
        <v>18579</v>
      </c>
      <c r="AG86" s="139">
        <f>+AF86/2.2</f>
        <v>8445</v>
      </c>
      <c r="AH86" s="159">
        <f>+AG86/1000</f>
        <v>8.4450000000000003</v>
      </c>
      <c r="AI86" s="836">
        <v>9510</v>
      </c>
      <c r="AJ86" s="838">
        <f>+AI86/1000</f>
        <v>9.51</v>
      </c>
      <c r="AK86" s="840">
        <f>+AI86-AG87-AG86</f>
        <v>-392</v>
      </c>
      <c r="AL86" s="842">
        <f>+AK86/1000</f>
        <v>-0.39200000000000002</v>
      </c>
      <c r="AM86" s="844">
        <f>+AK86/SUM(AG86:AG87)</f>
        <v>-3.9587962027873159E-2</v>
      </c>
      <c r="AN86" s="21"/>
      <c r="AO86" s="277">
        <v>77.010000000000005</v>
      </c>
      <c r="AP86" s="277">
        <v>3.29</v>
      </c>
    </row>
    <row r="87" spans="2:42" ht="12" customHeight="1" x14ac:dyDescent="0.25">
      <c r="B87" s="25">
        <v>44202</v>
      </c>
      <c r="C87" s="137">
        <v>0.15833333333333333</v>
      </c>
      <c r="D87" s="137">
        <v>0.38055555555555554</v>
      </c>
      <c r="E87" s="43">
        <v>2</v>
      </c>
      <c r="F87" s="43">
        <v>9813</v>
      </c>
      <c r="G87" s="25">
        <v>44202</v>
      </c>
      <c r="H87" s="967" t="s">
        <v>55</v>
      </c>
      <c r="I87" s="968"/>
      <c r="J87" s="969"/>
      <c r="K87" s="970"/>
      <c r="L87" s="969"/>
      <c r="M87" s="970"/>
      <c r="N87" s="967"/>
      <c r="O87" s="968"/>
      <c r="P87" s="971" t="s">
        <v>71</v>
      </c>
      <c r="Q87" s="972"/>
      <c r="R87" s="973" t="s">
        <v>90</v>
      </c>
      <c r="S87" s="974"/>
      <c r="T87" s="975" t="s">
        <v>179</v>
      </c>
      <c r="U87" s="976"/>
      <c r="V87" s="976"/>
      <c r="W87" s="977"/>
      <c r="X87" s="975" t="s">
        <v>179</v>
      </c>
      <c r="Y87" s="976"/>
      <c r="Z87" s="976"/>
      <c r="AA87" s="977"/>
      <c r="AB87" s="34"/>
      <c r="AC87" s="138"/>
      <c r="AD87" s="287">
        <v>35</v>
      </c>
      <c r="AE87" s="35" t="s">
        <v>32</v>
      </c>
      <c r="AF87" s="34">
        <v>3205.4</v>
      </c>
      <c r="AG87" s="139">
        <f>+AF87/2.2</f>
        <v>1457</v>
      </c>
      <c r="AH87" s="159">
        <f>+AG87/1000</f>
        <v>1.4570000000000001</v>
      </c>
      <c r="AI87" s="837"/>
      <c r="AJ87" s="839"/>
      <c r="AK87" s="841"/>
      <c r="AL87" s="843"/>
      <c r="AM87" s="845"/>
      <c r="AN87" s="21"/>
      <c r="AO87" s="277">
        <v>76.97</v>
      </c>
      <c r="AP87" s="277">
        <v>3.41</v>
      </c>
    </row>
    <row r="88" spans="2:42" ht="12" customHeight="1" thickBot="1" x14ac:dyDescent="0.3">
      <c r="B88" s="24"/>
      <c r="C88" s="146"/>
      <c r="D88" s="146"/>
      <c r="E88" s="27"/>
      <c r="F88" s="36"/>
      <c r="G88" s="31"/>
      <c r="H88" s="909"/>
      <c r="I88" s="910"/>
      <c r="J88" s="911"/>
      <c r="K88" s="912"/>
      <c r="L88" s="911"/>
      <c r="M88" s="912"/>
      <c r="N88" s="913"/>
      <c r="O88" s="910"/>
      <c r="P88" s="913"/>
      <c r="Q88" s="910"/>
      <c r="R88" s="914"/>
      <c r="S88" s="915"/>
      <c r="T88" s="916"/>
      <c r="U88" s="917"/>
      <c r="V88" s="917"/>
      <c r="W88" s="915"/>
      <c r="X88" s="29"/>
      <c r="Y88" s="147"/>
      <c r="Z88" s="147"/>
      <c r="AA88" s="28"/>
      <c r="AB88" s="36"/>
      <c r="AC88" s="148"/>
      <c r="AD88" s="147"/>
      <c r="AE88" s="28"/>
      <c r="AF88" s="29"/>
      <c r="AG88" s="149"/>
      <c r="AH88" s="153"/>
      <c r="AI88" s="150"/>
      <c r="AJ88" s="154"/>
      <c r="AK88" s="155"/>
      <c r="AL88" s="156"/>
      <c r="AM88" s="157"/>
    </row>
    <row r="89" spans="2:42" ht="12" customHeight="1" x14ac:dyDescent="0.25">
      <c r="B89" s="151"/>
      <c r="C89" s="151"/>
      <c r="D89" s="151"/>
      <c r="E89" s="151"/>
      <c r="F89" s="151"/>
      <c r="G89" s="151"/>
      <c r="H89" s="151"/>
      <c r="I89" s="151"/>
      <c r="J89" s="174"/>
      <c r="K89" s="174"/>
      <c r="L89" s="174"/>
      <c r="M89" s="174"/>
      <c r="N89" s="151"/>
      <c r="O89" s="151"/>
      <c r="P89" s="135"/>
      <c r="Q89" s="135"/>
      <c r="R89" s="918" t="s">
        <v>5</v>
      </c>
      <c r="S89" s="919"/>
      <c r="T89" s="919"/>
      <c r="U89" s="919"/>
      <c r="V89" s="919"/>
      <c r="W89" s="919"/>
      <c r="X89" s="919"/>
      <c r="Y89" s="919"/>
      <c r="Z89" s="919"/>
      <c r="AA89" s="919"/>
      <c r="AB89" s="919"/>
      <c r="AC89" s="919"/>
      <c r="AD89" s="919"/>
      <c r="AE89" s="919"/>
      <c r="AF89" s="265"/>
      <c r="AG89" s="932" t="s">
        <v>4</v>
      </c>
      <c r="AH89" s="933"/>
      <c r="AI89" s="932" t="s">
        <v>3</v>
      </c>
      <c r="AJ89" s="933"/>
      <c r="AK89" s="932" t="s">
        <v>2</v>
      </c>
      <c r="AL89" s="934"/>
      <c r="AM89" s="935"/>
    </row>
    <row r="90" spans="2:42" x14ac:dyDescent="0.25">
      <c r="B90" s="151"/>
      <c r="C90" s="151"/>
      <c r="D90" s="151"/>
      <c r="E90" s="151"/>
      <c r="F90" s="151"/>
      <c r="G90" s="151"/>
      <c r="H90" s="151"/>
      <c r="I90" s="151"/>
      <c r="J90" s="174"/>
      <c r="K90" s="174"/>
      <c r="L90" s="174"/>
      <c r="M90" s="174"/>
      <c r="N90" s="151"/>
      <c r="O90" s="151"/>
      <c r="P90" s="135"/>
      <c r="Q90" s="135"/>
      <c r="R90" s="930"/>
      <c r="S90" s="931"/>
      <c r="T90" s="931"/>
      <c r="U90" s="931"/>
      <c r="V90" s="931"/>
      <c r="W90" s="931"/>
      <c r="X90" s="931"/>
      <c r="Y90" s="931"/>
      <c r="Z90" s="931"/>
      <c r="AA90" s="931"/>
      <c r="AB90" s="931"/>
      <c r="AC90" s="931"/>
      <c r="AD90" s="931"/>
      <c r="AE90" s="931"/>
      <c r="AF90" s="265"/>
      <c r="AG90" s="936" t="s">
        <v>1</v>
      </c>
      <c r="AH90" s="938">
        <f>+SUM(AH80:AH88)</f>
        <v>42.863</v>
      </c>
      <c r="AI90" s="936" t="s">
        <v>1</v>
      </c>
      <c r="AJ90" s="938">
        <f>+SUM(AJ80:AJ88)</f>
        <v>42.05</v>
      </c>
      <c r="AK90" s="936" t="s">
        <v>1</v>
      </c>
      <c r="AL90" s="940">
        <f>+AJ90-AH90</f>
        <v>-0.81300000000000239</v>
      </c>
      <c r="AM90" s="851">
        <f>+AL90/AH90</f>
        <v>-1.8967407787602416E-2</v>
      </c>
    </row>
    <row r="91" spans="2:42" ht="17.25" thickBot="1" x14ac:dyDescent="0.3">
      <c r="B91" s="151"/>
      <c r="C91" s="151"/>
      <c r="D91" s="151"/>
      <c r="E91" s="151"/>
      <c r="F91" s="151"/>
      <c r="G91" s="151"/>
      <c r="H91" s="151"/>
      <c r="I91" s="151"/>
      <c r="J91" s="174"/>
      <c r="K91" s="174"/>
      <c r="L91" s="174"/>
      <c r="M91" s="174"/>
      <c r="N91" s="151"/>
      <c r="O91" s="151"/>
      <c r="P91" s="135"/>
      <c r="Q91" s="135"/>
      <c r="R91" s="921"/>
      <c r="S91" s="922"/>
      <c r="T91" s="922"/>
      <c r="U91" s="922"/>
      <c r="V91" s="922"/>
      <c r="W91" s="922"/>
      <c r="X91" s="922"/>
      <c r="Y91" s="922"/>
      <c r="Z91" s="922"/>
      <c r="AA91" s="922"/>
      <c r="AB91" s="922"/>
      <c r="AC91" s="922"/>
      <c r="AD91" s="922"/>
      <c r="AE91" s="922"/>
      <c r="AF91" s="264"/>
      <c r="AG91" s="937"/>
      <c r="AH91" s="939"/>
      <c r="AI91" s="937"/>
      <c r="AJ91" s="939"/>
      <c r="AK91" s="937"/>
      <c r="AL91" s="941"/>
      <c r="AM91" s="852"/>
    </row>
    <row r="92" spans="2:42" ht="17.25" thickBot="1" x14ac:dyDescent="0.3"/>
    <row r="93" spans="2:42" x14ac:dyDescent="0.25">
      <c r="R93" s="918" t="s">
        <v>0</v>
      </c>
      <c r="S93" s="919"/>
      <c r="T93" s="919"/>
      <c r="U93" s="919"/>
      <c r="V93" s="919"/>
      <c r="W93" s="919"/>
      <c r="X93" s="919"/>
      <c r="Y93" s="919"/>
      <c r="Z93" s="919"/>
      <c r="AA93" s="919"/>
      <c r="AB93" s="919"/>
      <c r="AC93" s="919"/>
      <c r="AD93" s="919"/>
      <c r="AE93" s="920"/>
      <c r="AF93" s="18"/>
      <c r="AG93" s="924">
        <f>+AH90+AG70</f>
        <v>75.984454545454554</v>
      </c>
      <c r="AH93" s="925"/>
      <c r="AI93" s="924">
        <f>+AJ90+AI70</f>
        <v>77.12</v>
      </c>
      <c r="AJ93" s="925"/>
      <c r="AK93" s="928">
        <f>+AI93-AG93</f>
        <v>1.1355454545454506</v>
      </c>
      <c r="AL93" s="925"/>
      <c r="AM93" s="945">
        <f>+AK93/AG93</f>
        <v>1.4944444377976781E-2</v>
      </c>
    </row>
    <row r="94" spans="2:42" ht="17.25" thickBot="1" x14ac:dyDescent="0.3">
      <c r="R94" s="921"/>
      <c r="S94" s="922"/>
      <c r="T94" s="922"/>
      <c r="U94" s="922"/>
      <c r="V94" s="922"/>
      <c r="W94" s="922"/>
      <c r="X94" s="922"/>
      <c r="Y94" s="922"/>
      <c r="Z94" s="922"/>
      <c r="AA94" s="922"/>
      <c r="AB94" s="922"/>
      <c r="AC94" s="922"/>
      <c r="AD94" s="922"/>
      <c r="AE94" s="923"/>
      <c r="AF94" s="19"/>
      <c r="AG94" s="926"/>
      <c r="AH94" s="927"/>
      <c r="AI94" s="926"/>
      <c r="AJ94" s="927"/>
      <c r="AK94" s="929"/>
      <c r="AL94" s="927"/>
      <c r="AM94" s="946"/>
    </row>
    <row r="95" spans="2:42" ht="17.25" thickBot="1" x14ac:dyDescent="0.3"/>
    <row r="96" spans="2:42" ht="12" customHeight="1" x14ac:dyDescent="0.25">
      <c r="B96" s="882" t="s">
        <v>31</v>
      </c>
      <c r="C96" s="883"/>
      <c r="D96" s="883"/>
      <c r="E96" s="883"/>
      <c r="F96" s="883"/>
      <c r="G96" s="884"/>
      <c r="H96" s="888" t="s">
        <v>30</v>
      </c>
      <c r="I96" s="765"/>
      <c r="J96" s="765"/>
      <c r="K96" s="765"/>
      <c r="L96" s="765"/>
      <c r="M96" s="765"/>
      <c r="N96" s="765"/>
      <c r="O96" s="765"/>
      <c r="P96" s="765"/>
      <c r="Q96" s="765"/>
      <c r="R96" s="765"/>
      <c r="S96" s="765"/>
      <c r="T96" s="765"/>
      <c r="U96" s="765"/>
      <c r="V96" s="765"/>
      <c r="W96" s="765"/>
      <c r="X96" s="765"/>
      <c r="Y96" s="765"/>
      <c r="Z96" s="765"/>
      <c r="AA96" s="765"/>
      <c r="AB96" s="765"/>
      <c r="AC96" s="765"/>
      <c r="AD96" s="267"/>
      <c r="AE96" s="764" t="s">
        <v>29</v>
      </c>
      <c r="AF96" s="765"/>
      <c r="AG96" s="765"/>
      <c r="AH96" s="765"/>
      <c r="AI96" s="765"/>
      <c r="AJ96" s="766"/>
      <c r="AK96" s="889" t="s">
        <v>39</v>
      </c>
      <c r="AL96" s="890"/>
      <c r="AM96" s="891"/>
      <c r="AN96" s="22"/>
      <c r="AO96" s="168" t="s">
        <v>46</v>
      </c>
    </row>
    <row r="97" spans="2:42" ht="12" customHeight="1" thickBot="1" x14ac:dyDescent="0.3">
      <c r="B97" s="885"/>
      <c r="C97" s="886"/>
      <c r="D97" s="886"/>
      <c r="E97" s="886"/>
      <c r="F97" s="886"/>
      <c r="G97" s="887"/>
      <c r="H97" s="892" t="s">
        <v>25</v>
      </c>
      <c r="I97" s="893"/>
      <c r="J97" s="893"/>
      <c r="K97" s="893"/>
      <c r="L97" s="893"/>
      <c r="M97" s="893"/>
      <c r="N97" s="893"/>
      <c r="O97" s="893"/>
      <c r="P97" s="893"/>
      <c r="Q97" s="893"/>
      <c r="R97" s="893"/>
      <c r="S97" s="893"/>
      <c r="T97" s="893"/>
      <c r="U97" s="893"/>
      <c r="V97" s="893"/>
      <c r="W97" s="893"/>
      <c r="X97" s="893"/>
      <c r="Y97" s="893"/>
      <c r="Z97" s="893"/>
      <c r="AA97" s="893"/>
      <c r="AB97" s="893"/>
      <c r="AC97" s="893"/>
      <c r="AD97" s="268"/>
      <c r="AE97" s="773">
        <v>44202</v>
      </c>
      <c r="AF97" s="774"/>
      <c r="AG97" s="774"/>
      <c r="AH97" s="774"/>
      <c r="AI97" s="774"/>
      <c r="AJ97" s="775"/>
      <c r="AK97" s="896" t="s">
        <v>40</v>
      </c>
      <c r="AL97" s="897"/>
      <c r="AM97" s="898"/>
      <c r="AN97" s="23"/>
      <c r="AO97" s="169" t="s">
        <v>47</v>
      </c>
    </row>
    <row r="98" spans="2:42" ht="12" customHeight="1" thickBot="1" x14ac:dyDescent="0.3">
      <c r="B98" s="902" t="s">
        <v>28</v>
      </c>
      <c r="C98" s="903"/>
      <c r="D98" s="903"/>
      <c r="E98" s="903"/>
      <c r="F98" s="903"/>
      <c r="G98" s="904"/>
      <c r="H98" s="894"/>
      <c r="I98" s="895"/>
      <c r="J98" s="895"/>
      <c r="K98" s="895"/>
      <c r="L98" s="895"/>
      <c r="M98" s="895"/>
      <c r="N98" s="895"/>
      <c r="O98" s="895"/>
      <c r="P98" s="895"/>
      <c r="Q98" s="895"/>
      <c r="R98" s="895"/>
      <c r="S98" s="895"/>
      <c r="T98" s="895"/>
      <c r="U98" s="895"/>
      <c r="V98" s="895"/>
      <c r="W98" s="895"/>
      <c r="X98" s="895"/>
      <c r="Y98" s="895"/>
      <c r="Z98" s="895"/>
      <c r="AA98" s="895"/>
      <c r="AB98" s="895"/>
      <c r="AC98" s="895"/>
      <c r="AD98" s="269"/>
      <c r="AE98" s="776"/>
      <c r="AF98" s="777"/>
      <c r="AG98" s="777"/>
      <c r="AH98" s="777"/>
      <c r="AI98" s="777"/>
      <c r="AJ98" s="778"/>
      <c r="AK98" s="899"/>
      <c r="AL98" s="900"/>
      <c r="AM98" s="901"/>
      <c r="AN98" s="141"/>
      <c r="AO98" s="170"/>
    </row>
    <row r="99" spans="2:42" ht="12" customHeight="1" thickBot="1" x14ac:dyDescent="0.3">
      <c r="B99" s="135"/>
      <c r="C99" s="135"/>
      <c r="D99" s="135"/>
      <c r="E99" s="135"/>
      <c r="F99" s="135"/>
      <c r="G99" s="135"/>
      <c r="H99" s="135"/>
      <c r="I99" s="135"/>
      <c r="J99" s="174"/>
      <c r="K99" s="174"/>
      <c r="L99" s="174"/>
      <c r="M99" s="174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41"/>
    </row>
    <row r="100" spans="2:42" ht="12" customHeight="1" thickBot="1" x14ac:dyDescent="0.3">
      <c r="B100" s="873" t="s">
        <v>27</v>
      </c>
      <c r="C100" s="874"/>
      <c r="D100" s="874"/>
      <c r="E100" s="875"/>
      <c r="F100" s="848" t="s">
        <v>26</v>
      </c>
      <c r="G100" s="850"/>
      <c r="H100" s="848" t="s">
        <v>44</v>
      </c>
      <c r="I100" s="849"/>
      <c r="J100" s="849"/>
      <c r="K100" s="849"/>
      <c r="L100" s="849"/>
      <c r="M100" s="849"/>
      <c r="N100" s="849"/>
      <c r="O100" s="849"/>
      <c r="P100" s="849"/>
      <c r="Q100" s="849"/>
      <c r="R100" s="849"/>
      <c r="S100" s="850"/>
      <c r="T100" s="848" t="s">
        <v>25</v>
      </c>
      <c r="U100" s="849"/>
      <c r="V100" s="849"/>
      <c r="W100" s="849"/>
      <c r="X100" s="849"/>
      <c r="Y100" s="849"/>
      <c r="Z100" s="849"/>
      <c r="AA100" s="849"/>
      <c r="AB100" s="849"/>
      <c r="AC100" s="849"/>
      <c r="AD100" s="849"/>
      <c r="AE100" s="850"/>
      <c r="AF100" s="879" t="s">
        <v>24</v>
      </c>
      <c r="AG100" s="880"/>
      <c r="AH100" s="881"/>
      <c r="AI100" s="879" t="s">
        <v>24</v>
      </c>
      <c r="AJ100" s="881"/>
      <c r="AK100" s="848" t="s">
        <v>23</v>
      </c>
      <c r="AL100" s="849"/>
      <c r="AM100" s="850"/>
      <c r="AN100" s="141"/>
    </row>
    <row r="101" spans="2:42" ht="12" customHeight="1" thickBot="1" x14ac:dyDescent="0.3">
      <c r="B101" s="1" t="s">
        <v>13</v>
      </c>
      <c r="C101" s="2" t="s">
        <v>22</v>
      </c>
      <c r="D101" s="3" t="s">
        <v>22</v>
      </c>
      <c r="E101" s="2" t="s">
        <v>21</v>
      </c>
      <c r="F101" s="907" t="s">
        <v>20</v>
      </c>
      <c r="G101" s="908"/>
      <c r="H101" s="876"/>
      <c r="I101" s="877"/>
      <c r="J101" s="877"/>
      <c r="K101" s="877"/>
      <c r="L101" s="877"/>
      <c r="M101" s="877"/>
      <c r="N101" s="877"/>
      <c r="O101" s="877"/>
      <c r="P101" s="877"/>
      <c r="Q101" s="877"/>
      <c r="R101" s="877"/>
      <c r="S101" s="878"/>
      <c r="T101" s="876"/>
      <c r="U101" s="877"/>
      <c r="V101" s="877"/>
      <c r="W101" s="877"/>
      <c r="X101" s="877"/>
      <c r="Y101" s="877"/>
      <c r="Z101" s="877"/>
      <c r="AA101" s="877"/>
      <c r="AB101" s="877"/>
      <c r="AC101" s="877"/>
      <c r="AD101" s="877"/>
      <c r="AE101" s="878"/>
      <c r="AF101" s="876" t="s">
        <v>19</v>
      </c>
      <c r="AG101" s="877"/>
      <c r="AH101" s="878"/>
      <c r="AI101" s="876" t="s">
        <v>18</v>
      </c>
      <c r="AJ101" s="878"/>
      <c r="AK101" s="876" t="s">
        <v>17</v>
      </c>
      <c r="AL101" s="877"/>
      <c r="AM101" s="878"/>
      <c r="AN101" s="141"/>
      <c r="AO101" s="846" t="s">
        <v>130</v>
      </c>
      <c r="AP101" s="846" t="s">
        <v>131</v>
      </c>
    </row>
    <row r="102" spans="2:42" ht="12" customHeight="1" thickBot="1" x14ac:dyDescent="0.3">
      <c r="B102" s="4">
        <v>2021</v>
      </c>
      <c r="C102" s="5" t="s">
        <v>16</v>
      </c>
      <c r="D102" s="5" t="s">
        <v>15</v>
      </c>
      <c r="E102" s="30" t="s">
        <v>14</v>
      </c>
      <c r="F102" s="6" t="s">
        <v>14</v>
      </c>
      <c r="G102" s="7" t="s">
        <v>13</v>
      </c>
      <c r="H102" s="868" t="s">
        <v>34</v>
      </c>
      <c r="I102" s="869"/>
      <c r="J102" s="870" t="s">
        <v>43</v>
      </c>
      <c r="K102" s="871"/>
      <c r="L102" s="870" t="s">
        <v>42</v>
      </c>
      <c r="M102" s="871"/>
      <c r="N102" s="872" t="s">
        <v>33</v>
      </c>
      <c r="O102" s="869"/>
      <c r="P102" s="872" t="s">
        <v>12</v>
      </c>
      <c r="Q102" s="869"/>
      <c r="R102" s="872" t="s">
        <v>11</v>
      </c>
      <c r="S102" s="905"/>
      <c r="T102" s="868" t="s">
        <v>35</v>
      </c>
      <c r="U102" s="906"/>
      <c r="V102" s="906"/>
      <c r="W102" s="905"/>
      <c r="X102" s="868" t="s">
        <v>10</v>
      </c>
      <c r="Y102" s="906"/>
      <c r="Z102" s="906"/>
      <c r="AA102" s="905"/>
      <c r="AB102" s="38" t="s">
        <v>38</v>
      </c>
      <c r="AC102" s="37" t="s">
        <v>36</v>
      </c>
      <c r="AD102" s="266" t="s">
        <v>41</v>
      </c>
      <c r="AE102" s="136" t="s">
        <v>9</v>
      </c>
      <c r="AF102" s="8" t="s">
        <v>37</v>
      </c>
      <c r="AG102" s="9" t="s">
        <v>8</v>
      </c>
      <c r="AH102" s="10" t="s">
        <v>7</v>
      </c>
      <c r="AI102" s="6" t="s">
        <v>8</v>
      </c>
      <c r="AJ102" s="7" t="s">
        <v>7</v>
      </c>
      <c r="AK102" s="6" t="s">
        <v>8</v>
      </c>
      <c r="AL102" s="11" t="s">
        <v>7</v>
      </c>
      <c r="AM102" s="7" t="s">
        <v>6</v>
      </c>
      <c r="AN102" s="141"/>
      <c r="AO102" s="847"/>
      <c r="AP102" s="847"/>
    </row>
    <row r="103" spans="2:42" ht="12" customHeight="1" x14ac:dyDescent="0.25">
      <c r="B103" s="25">
        <v>44202</v>
      </c>
      <c r="C103" s="137">
        <v>0.83611111111111114</v>
      </c>
      <c r="D103" s="137">
        <v>0.96666666666666667</v>
      </c>
      <c r="E103" s="43">
        <v>2</v>
      </c>
      <c r="F103" s="43">
        <v>26263</v>
      </c>
      <c r="G103" s="25">
        <v>44202</v>
      </c>
      <c r="H103" s="960" t="s">
        <v>212</v>
      </c>
      <c r="I103" s="961"/>
      <c r="J103" s="962"/>
      <c r="K103" s="963"/>
      <c r="L103" s="962"/>
      <c r="M103" s="963"/>
      <c r="N103" s="960"/>
      <c r="O103" s="961"/>
      <c r="P103" s="964" t="s">
        <v>267</v>
      </c>
      <c r="Q103" s="965"/>
      <c r="R103" s="964" t="s">
        <v>268</v>
      </c>
      <c r="S103" s="966"/>
      <c r="T103" s="957" t="s">
        <v>277</v>
      </c>
      <c r="U103" s="958"/>
      <c r="V103" s="958"/>
      <c r="W103" s="959"/>
      <c r="X103" s="986" t="s">
        <v>269</v>
      </c>
      <c r="Y103" s="958"/>
      <c r="Z103" s="958"/>
      <c r="AA103" s="987"/>
      <c r="AB103" s="34"/>
      <c r="AC103" s="138"/>
      <c r="AD103" s="166">
        <v>36</v>
      </c>
      <c r="AE103" s="41" t="s">
        <v>32</v>
      </c>
      <c r="AF103" s="26"/>
      <c r="AG103" s="160">
        <v>16160</v>
      </c>
      <c r="AH103" s="161">
        <f>+AG103/1000</f>
        <v>16.16</v>
      </c>
      <c r="AI103" s="162">
        <v>16160</v>
      </c>
      <c r="AJ103" s="163">
        <f>+AI103/1000</f>
        <v>16.16</v>
      </c>
      <c r="AK103" s="164">
        <f>+AI103-AG103</f>
        <v>0</v>
      </c>
      <c r="AL103" s="163">
        <f>+AK103/1000</f>
        <v>0</v>
      </c>
      <c r="AM103" s="165">
        <f>+AK103/AG103</f>
        <v>0</v>
      </c>
      <c r="AN103" s="141"/>
      <c r="AO103" s="277">
        <v>73.14</v>
      </c>
      <c r="AP103" s="277">
        <v>3.43</v>
      </c>
    </row>
    <row r="104" spans="2:42" ht="12" customHeight="1" x14ac:dyDescent="0.25">
      <c r="B104" s="25">
        <v>44203</v>
      </c>
      <c r="C104" s="137">
        <v>5.347222222222222E-2</v>
      </c>
      <c r="D104" s="137">
        <v>0.56736111111111109</v>
      </c>
      <c r="E104" s="43">
        <v>1</v>
      </c>
      <c r="F104" s="43">
        <v>720</v>
      </c>
      <c r="G104" s="25">
        <v>44203</v>
      </c>
      <c r="H104" s="967" t="s">
        <v>199</v>
      </c>
      <c r="I104" s="968"/>
      <c r="J104" s="969"/>
      <c r="K104" s="970"/>
      <c r="L104" s="969"/>
      <c r="M104" s="970"/>
      <c r="N104" s="967"/>
      <c r="O104" s="968"/>
      <c r="P104" s="989" t="s">
        <v>274</v>
      </c>
      <c r="Q104" s="990"/>
      <c r="R104" s="973" t="s">
        <v>275</v>
      </c>
      <c r="S104" s="974"/>
      <c r="T104" s="982" t="s">
        <v>198</v>
      </c>
      <c r="U104" s="983"/>
      <c r="V104" s="983"/>
      <c r="W104" s="984"/>
      <c r="X104" s="982" t="s">
        <v>198</v>
      </c>
      <c r="Y104" s="983"/>
      <c r="Z104" s="983"/>
      <c r="AA104" s="984"/>
      <c r="AB104" s="34"/>
      <c r="AC104" s="138"/>
      <c r="AD104" s="166">
        <v>47</v>
      </c>
      <c r="AE104" s="41" t="s">
        <v>32</v>
      </c>
      <c r="AF104" s="34"/>
      <c r="AG104" s="44">
        <v>13362</v>
      </c>
      <c r="AH104" s="13">
        <f t="shared" ref="AH104:AH105" si="7">+AG104/1000</f>
        <v>13.362</v>
      </c>
      <c r="AI104" s="836">
        <v>13000</v>
      </c>
      <c r="AJ104" s="838">
        <f>+AI104/1000</f>
        <v>13</v>
      </c>
      <c r="AK104" s="840">
        <f>+AI104-AG105-AG104</f>
        <v>-391</v>
      </c>
      <c r="AL104" s="842">
        <f>+AK104/1000</f>
        <v>-0.39100000000000001</v>
      </c>
      <c r="AM104" s="844">
        <f>+AK104/SUM(AG104:AG105)</f>
        <v>-2.9198715555223659E-2</v>
      </c>
      <c r="AN104" s="21"/>
      <c r="AO104" s="277">
        <v>68.239999999999995</v>
      </c>
      <c r="AP104" s="277">
        <v>4.26</v>
      </c>
    </row>
    <row r="105" spans="2:42" ht="12" customHeight="1" x14ac:dyDescent="0.25">
      <c r="B105" s="25">
        <v>44203</v>
      </c>
      <c r="C105" s="137">
        <v>5.347222222222222E-2</v>
      </c>
      <c r="D105" s="137">
        <v>0.56736111111111109</v>
      </c>
      <c r="E105" s="43">
        <v>1</v>
      </c>
      <c r="F105" s="43">
        <v>720</v>
      </c>
      <c r="G105" s="25">
        <v>44203</v>
      </c>
      <c r="H105" s="967" t="s">
        <v>199</v>
      </c>
      <c r="I105" s="968"/>
      <c r="J105" s="969"/>
      <c r="K105" s="970"/>
      <c r="L105" s="969"/>
      <c r="M105" s="970"/>
      <c r="N105" s="967"/>
      <c r="O105" s="968"/>
      <c r="P105" s="989" t="s">
        <v>274</v>
      </c>
      <c r="Q105" s="990"/>
      <c r="R105" s="973" t="s">
        <v>275</v>
      </c>
      <c r="S105" s="974"/>
      <c r="T105" s="982" t="s">
        <v>202</v>
      </c>
      <c r="U105" s="983"/>
      <c r="V105" s="983"/>
      <c r="W105" s="984"/>
      <c r="X105" s="982" t="s">
        <v>202</v>
      </c>
      <c r="Y105" s="983"/>
      <c r="Z105" s="983"/>
      <c r="AA105" s="984"/>
      <c r="AB105" s="34"/>
      <c r="AC105" s="138"/>
      <c r="AD105" s="166">
        <v>47</v>
      </c>
      <c r="AE105" s="41" t="s">
        <v>32</v>
      </c>
      <c r="AF105" s="34"/>
      <c r="AG105" s="44">
        <v>29</v>
      </c>
      <c r="AH105" s="12">
        <f t="shared" si="7"/>
        <v>2.9000000000000001E-2</v>
      </c>
      <c r="AI105" s="837"/>
      <c r="AJ105" s="839"/>
      <c r="AK105" s="841"/>
      <c r="AL105" s="843"/>
      <c r="AM105" s="845"/>
      <c r="AN105" s="21"/>
      <c r="AO105" s="277">
        <v>68.239999999999995</v>
      </c>
      <c r="AP105" s="277">
        <v>4.26</v>
      </c>
    </row>
    <row r="106" spans="2:42" ht="12" customHeight="1" thickBot="1" x14ac:dyDescent="0.3">
      <c r="B106" s="24"/>
      <c r="C106" s="146"/>
      <c r="D106" s="146"/>
      <c r="E106" s="27"/>
      <c r="F106" s="36"/>
      <c r="G106" s="31"/>
      <c r="H106" s="909"/>
      <c r="I106" s="910"/>
      <c r="J106" s="911"/>
      <c r="K106" s="912"/>
      <c r="L106" s="911"/>
      <c r="M106" s="912"/>
      <c r="N106" s="913"/>
      <c r="O106" s="910"/>
      <c r="P106" s="913"/>
      <c r="Q106" s="910"/>
      <c r="R106" s="914"/>
      <c r="S106" s="915"/>
      <c r="T106" s="916"/>
      <c r="U106" s="917"/>
      <c r="V106" s="917"/>
      <c r="W106" s="915"/>
      <c r="X106" s="29"/>
      <c r="Y106" s="147"/>
      <c r="Z106" s="147"/>
      <c r="AA106" s="28"/>
      <c r="AB106" s="36"/>
      <c r="AC106" s="148"/>
      <c r="AD106" s="147"/>
      <c r="AE106" s="28"/>
      <c r="AF106" s="29"/>
      <c r="AG106" s="149"/>
      <c r="AH106" s="153"/>
      <c r="AI106" s="150"/>
      <c r="AJ106" s="154"/>
      <c r="AK106" s="155"/>
      <c r="AL106" s="156"/>
      <c r="AM106" s="157"/>
    </row>
    <row r="107" spans="2:42" ht="12" customHeight="1" x14ac:dyDescent="0.25">
      <c r="B107" s="151"/>
      <c r="C107" s="151"/>
      <c r="D107" s="151"/>
      <c r="E107" s="151"/>
      <c r="F107" s="151"/>
      <c r="G107" s="151"/>
      <c r="H107" s="151"/>
      <c r="I107" s="151"/>
      <c r="J107" s="174"/>
      <c r="K107" s="174"/>
      <c r="L107" s="174"/>
      <c r="M107" s="174"/>
      <c r="N107" s="151"/>
      <c r="O107" s="151"/>
      <c r="P107" s="135"/>
      <c r="Q107" s="135"/>
      <c r="R107" s="918" t="s">
        <v>5</v>
      </c>
      <c r="S107" s="919"/>
      <c r="T107" s="919"/>
      <c r="U107" s="919"/>
      <c r="V107" s="919"/>
      <c r="W107" s="919"/>
      <c r="X107" s="919"/>
      <c r="Y107" s="919"/>
      <c r="Z107" s="919"/>
      <c r="AA107" s="919"/>
      <c r="AB107" s="919"/>
      <c r="AC107" s="919"/>
      <c r="AD107" s="919"/>
      <c r="AE107" s="919"/>
      <c r="AF107" s="265"/>
      <c r="AG107" s="932" t="s">
        <v>4</v>
      </c>
      <c r="AH107" s="933"/>
      <c r="AI107" s="932" t="s">
        <v>3</v>
      </c>
      <c r="AJ107" s="933"/>
      <c r="AK107" s="932" t="s">
        <v>2</v>
      </c>
      <c r="AL107" s="934"/>
      <c r="AM107" s="935"/>
    </row>
    <row r="108" spans="2:42" x14ac:dyDescent="0.25">
      <c r="B108" s="151"/>
      <c r="C108" s="151"/>
      <c r="D108" s="151"/>
      <c r="E108" s="151"/>
      <c r="F108" s="151"/>
      <c r="G108" s="151"/>
      <c r="H108" s="151"/>
      <c r="I108" s="151"/>
      <c r="J108" s="174"/>
      <c r="K108" s="174"/>
      <c r="L108" s="174"/>
      <c r="M108" s="174"/>
      <c r="N108" s="151"/>
      <c r="O108" s="151"/>
      <c r="P108" s="135"/>
      <c r="Q108" s="135"/>
      <c r="R108" s="930"/>
      <c r="S108" s="931"/>
      <c r="T108" s="931"/>
      <c r="U108" s="931"/>
      <c r="V108" s="931"/>
      <c r="W108" s="931"/>
      <c r="X108" s="931"/>
      <c r="Y108" s="931"/>
      <c r="Z108" s="931"/>
      <c r="AA108" s="931"/>
      <c r="AB108" s="931"/>
      <c r="AC108" s="931"/>
      <c r="AD108" s="931"/>
      <c r="AE108" s="931"/>
      <c r="AF108" s="265"/>
      <c r="AG108" s="936" t="s">
        <v>1</v>
      </c>
      <c r="AH108" s="938">
        <f>+SUM(AH103:AH106)</f>
        <v>29.550999999999998</v>
      </c>
      <c r="AI108" s="936" t="s">
        <v>1</v>
      </c>
      <c r="AJ108" s="938">
        <f>+SUM(AJ103:AJ106)</f>
        <v>29.16</v>
      </c>
      <c r="AK108" s="936" t="s">
        <v>1</v>
      </c>
      <c r="AL108" s="940">
        <f>+AJ108-AH108</f>
        <v>-0.39099999999999824</v>
      </c>
      <c r="AM108" s="851">
        <f>+AL108/AH108</f>
        <v>-1.3231362728841605E-2</v>
      </c>
    </row>
    <row r="109" spans="2:42" ht="17.25" thickBot="1" x14ac:dyDescent="0.3">
      <c r="B109" s="151"/>
      <c r="C109" s="151"/>
      <c r="D109" s="151"/>
      <c r="E109" s="151"/>
      <c r="F109" s="151"/>
      <c r="G109" s="151"/>
      <c r="H109" s="151"/>
      <c r="I109" s="151"/>
      <c r="J109" s="174"/>
      <c r="K109" s="174"/>
      <c r="L109" s="174"/>
      <c r="M109" s="174"/>
      <c r="N109" s="151"/>
      <c r="O109" s="151"/>
      <c r="P109" s="135"/>
      <c r="Q109" s="135"/>
      <c r="R109" s="921"/>
      <c r="S109" s="922"/>
      <c r="T109" s="922"/>
      <c r="U109" s="922"/>
      <c r="V109" s="922"/>
      <c r="W109" s="922"/>
      <c r="X109" s="922"/>
      <c r="Y109" s="922"/>
      <c r="Z109" s="922"/>
      <c r="AA109" s="922"/>
      <c r="AB109" s="922"/>
      <c r="AC109" s="922"/>
      <c r="AD109" s="922"/>
      <c r="AE109" s="922"/>
      <c r="AF109" s="264"/>
      <c r="AG109" s="937"/>
      <c r="AH109" s="939"/>
      <c r="AI109" s="937"/>
      <c r="AJ109" s="939"/>
      <c r="AK109" s="937"/>
      <c r="AL109" s="941"/>
      <c r="AM109" s="852"/>
    </row>
    <row r="110" spans="2:42" ht="17.25" thickBot="1" x14ac:dyDescent="0.3"/>
    <row r="111" spans="2:42" x14ac:dyDescent="0.25">
      <c r="R111" s="918" t="s">
        <v>0</v>
      </c>
      <c r="S111" s="919"/>
      <c r="T111" s="919"/>
      <c r="U111" s="919"/>
      <c r="V111" s="919"/>
      <c r="W111" s="919"/>
      <c r="X111" s="919"/>
      <c r="Y111" s="919"/>
      <c r="Z111" s="919"/>
      <c r="AA111" s="919"/>
      <c r="AB111" s="919"/>
      <c r="AC111" s="919"/>
      <c r="AD111" s="919"/>
      <c r="AE111" s="920"/>
      <c r="AF111" s="18"/>
      <c r="AG111" s="924">
        <f>+AH108+AG93</f>
        <v>105.53545454545456</v>
      </c>
      <c r="AH111" s="925"/>
      <c r="AI111" s="924">
        <f>+AJ108+AI93</f>
        <v>106.28</v>
      </c>
      <c r="AJ111" s="925"/>
      <c r="AK111" s="928">
        <f>+AI111-AG111</f>
        <v>0.7445454545454453</v>
      </c>
      <c r="AL111" s="925"/>
      <c r="AM111" s="945">
        <f>+AK111/AG111</f>
        <v>7.0549319918337631E-3</v>
      </c>
    </row>
    <row r="112" spans="2:42" ht="17.25" thickBot="1" x14ac:dyDescent="0.3">
      <c r="R112" s="921"/>
      <c r="S112" s="922"/>
      <c r="T112" s="922"/>
      <c r="U112" s="922"/>
      <c r="V112" s="922"/>
      <c r="W112" s="922"/>
      <c r="X112" s="922"/>
      <c r="Y112" s="922"/>
      <c r="Z112" s="922"/>
      <c r="AA112" s="922"/>
      <c r="AB112" s="922"/>
      <c r="AC112" s="922"/>
      <c r="AD112" s="922"/>
      <c r="AE112" s="923"/>
      <c r="AF112" s="19"/>
      <c r="AG112" s="926"/>
      <c r="AH112" s="927"/>
      <c r="AI112" s="926"/>
      <c r="AJ112" s="927"/>
      <c r="AK112" s="929"/>
      <c r="AL112" s="927"/>
      <c r="AM112" s="946"/>
    </row>
    <row r="113" spans="2:42" ht="17.25" thickBot="1" x14ac:dyDescent="0.3"/>
    <row r="114" spans="2:42" ht="12" customHeight="1" x14ac:dyDescent="0.25">
      <c r="B114" s="882" t="s">
        <v>31</v>
      </c>
      <c r="C114" s="883"/>
      <c r="D114" s="883"/>
      <c r="E114" s="883"/>
      <c r="F114" s="883"/>
      <c r="G114" s="884"/>
      <c r="H114" s="888" t="s">
        <v>30</v>
      </c>
      <c r="I114" s="765"/>
      <c r="J114" s="765"/>
      <c r="K114" s="765"/>
      <c r="L114" s="765"/>
      <c r="M114" s="765"/>
      <c r="N114" s="765"/>
      <c r="O114" s="765"/>
      <c r="P114" s="765"/>
      <c r="Q114" s="765"/>
      <c r="R114" s="765"/>
      <c r="S114" s="765"/>
      <c r="T114" s="765"/>
      <c r="U114" s="765"/>
      <c r="V114" s="765"/>
      <c r="W114" s="765"/>
      <c r="X114" s="765"/>
      <c r="Y114" s="765"/>
      <c r="Z114" s="765"/>
      <c r="AA114" s="765"/>
      <c r="AB114" s="765"/>
      <c r="AC114" s="765"/>
      <c r="AD114" s="267"/>
      <c r="AE114" s="764" t="s">
        <v>29</v>
      </c>
      <c r="AF114" s="765"/>
      <c r="AG114" s="765"/>
      <c r="AH114" s="765"/>
      <c r="AI114" s="765"/>
      <c r="AJ114" s="766"/>
      <c r="AK114" s="889" t="s">
        <v>39</v>
      </c>
      <c r="AL114" s="890"/>
      <c r="AM114" s="891"/>
      <c r="AN114" s="22"/>
    </row>
    <row r="115" spans="2:42" ht="12" customHeight="1" x14ac:dyDescent="0.25">
      <c r="B115" s="885"/>
      <c r="C115" s="886"/>
      <c r="D115" s="886"/>
      <c r="E115" s="886"/>
      <c r="F115" s="886"/>
      <c r="G115" s="887"/>
      <c r="H115" s="892" t="s">
        <v>25</v>
      </c>
      <c r="I115" s="893"/>
      <c r="J115" s="893"/>
      <c r="K115" s="893"/>
      <c r="L115" s="893"/>
      <c r="M115" s="893"/>
      <c r="N115" s="893"/>
      <c r="O115" s="893"/>
      <c r="P115" s="893"/>
      <c r="Q115" s="893"/>
      <c r="R115" s="893"/>
      <c r="S115" s="893"/>
      <c r="T115" s="893"/>
      <c r="U115" s="893"/>
      <c r="V115" s="893"/>
      <c r="W115" s="893"/>
      <c r="X115" s="893"/>
      <c r="Y115" s="893"/>
      <c r="Z115" s="893"/>
      <c r="AA115" s="893"/>
      <c r="AB115" s="893"/>
      <c r="AC115" s="893"/>
      <c r="AD115" s="268"/>
      <c r="AE115" s="773">
        <v>44203</v>
      </c>
      <c r="AF115" s="774"/>
      <c r="AG115" s="774"/>
      <c r="AH115" s="774"/>
      <c r="AI115" s="774"/>
      <c r="AJ115" s="775"/>
      <c r="AK115" s="896" t="s">
        <v>40</v>
      </c>
      <c r="AL115" s="897"/>
      <c r="AM115" s="898"/>
      <c r="AN115" s="23"/>
    </row>
    <row r="116" spans="2:42" ht="12" customHeight="1" thickBot="1" x14ac:dyDescent="0.3">
      <c r="B116" s="902" t="s">
        <v>28</v>
      </c>
      <c r="C116" s="903"/>
      <c r="D116" s="903"/>
      <c r="E116" s="903"/>
      <c r="F116" s="903"/>
      <c r="G116" s="904"/>
      <c r="H116" s="894"/>
      <c r="I116" s="895"/>
      <c r="J116" s="895"/>
      <c r="K116" s="895"/>
      <c r="L116" s="895"/>
      <c r="M116" s="895"/>
      <c r="N116" s="895"/>
      <c r="O116" s="895"/>
      <c r="P116" s="895"/>
      <c r="Q116" s="895"/>
      <c r="R116" s="895"/>
      <c r="S116" s="895"/>
      <c r="T116" s="895"/>
      <c r="U116" s="895"/>
      <c r="V116" s="895"/>
      <c r="W116" s="895"/>
      <c r="X116" s="895"/>
      <c r="Y116" s="895"/>
      <c r="Z116" s="895"/>
      <c r="AA116" s="895"/>
      <c r="AB116" s="895"/>
      <c r="AC116" s="895"/>
      <c r="AD116" s="269"/>
      <c r="AE116" s="776"/>
      <c r="AF116" s="777"/>
      <c r="AG116" s="777"/>
      <c r="AH116" s="777"/>
      <c r="AI116" s="777"/>
      <c r="AJ116" s="778"/>
      <c r="AK116" s="899"/>
      <c r="AL116" s="900"/>
      <c r="AM116" s="901"/>
      <c r="AN116" s="141"/>
    </row>
    <row r="117" spans="2:42" ht="12" customHeight="1" thickBot="1" x14ac:dyDescent="0.3">
      <c r="B117" s="135"/>
      <c r="C117" s="135"/>
      <c r="D117" s="135"/>
      <c r="E117" s="135"/>
      <c r="F117" s="135"/>
      <c r="G117" s="135"/>
      <c r="H117" s="135"/>
      <c r="I117" s="135"/>
      <c r="J117" s="174"/>
      <c r="K117" s="174"/>
      <c r="L117" s="174"/>
      <c r="M117" s="174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41"/>
    </row>
    <row r="118" spans="2:42" ht="12" customHeight="1" thickBot="1" x14ac:dyDescent="0.3">
      <c r="B118" s="873" t="s">
        <v>27</v>
      </c>
      <c r="C118" s="874"/>
      <c r="D118" s="874"/>
      <c r="E118" s="875"/>
      <c r="F118" s="848" t="s">
        <v>26</v>
      </c>
      <c r="G118" s="850"/>
      <c r="H118" s="848" t="s">
        <v>44</v>
      </c>
      <c r="I118" s="849"/>
      <c r="J118" s="849"/>
      <c r="K118" s="849"/>
      <c r="L118" s="849"/>
      <c r="M118" s="849"/>
      <c r="N118" s="849"/>
      <c r="O118" s="849"/>
      <c r="P118" s="849"/>
      <c r="Q118" s="849"/>
      <c r="R118" s="849"/>
      <c r="S118" s="850"/>
      <c r="T118" s="848" t="s">
        <v>25</v>
      </c>
      <c r="U118" s="849"/>
      <c r="V118" s="849"/>
      <c r="W118" s="849"/>
      <c r="X118" s="849"/>
      <c r="Y118" s="849"/>
      <c r="Z118" s="849"/>
      <c r="AA118" s="849"/>
      <c r="AB118" s="849"/>
      <c r="AC118" s="849"/>
      <c r="AD118" s="849"/>
      <c r="AE118" s="850"/>
      <c r="AF118" s="879" t="s">
        <v>24</v>
      </c>
      <c r="AG118" s="880"/>
      <c r="AH118" s="881"/>
      <c r="AI118" s="879" t="s">
        <v>24</v>
      </c>
      <c r="AJ118" s="881"/>
      <c r="AK118" s="848" t="s">
        <v>23</v>
      </c>
      <c r="AL118" s="849"/>
      <c r="AM118" s="850"/>
      <c r="AN118" s="141"/>
    </row>
    <row r="119" spans="2:42" ht="12" customHeight="1" thickBot="1" x14ac:dyDescent="0.3">
      <c r="B119" s="1" t="s">
        <v>13</v>
      </c>
      <c r="C119" s="2" t="s">
        <v>22</v>
      </c>
      <c r="D119" s="3" t="s">
        <v>22</v>
      </c>
      <c r="E119" s="2" t="s">
        <v>21</v>
      </c>
      <c r="F119" s="907" t="s">
        <v>20</v>
      </c>
      <c r="G119" s="908"/>
      <c r="H119" s="876"/>
      <c r="I119" s="877"/>
      <c r="J119" s="877"/>
      <c r="K119" s="877"/>
      <c r="L119" s="877"/>
      <c r="M119" s="877"/>
      <c r="N119" s="877"/>
      <c r="O119" s="877"/>
      <c r="P119" s="877"/>
      <c r="Q119" s="877"/>
      <c r="R119" s="877"/>
      <c r="S119" s="878"/>
      <c r="T119" s="876"/>
      <c r="U119" s="877"/>
      <c r="V119" s="877"/>
      <c r="W119" s="877"/>
      <c r="X119" s="877"/>
      <c r="Y119" s="877"/>
      <c r="Z119" s="877"/>
      <c r="AA119" s="877"/>
      <c r="AB119" s="877"/>
      <c r="AC119" s="877"/>
      <c r="AD119" s="877"/>
      <c r="AE119" s="878"/>
      <c r="AF119" s="876" t="s">
        <v>19</v>
      </c>
      <c r="AG119" s="877"/>
      <c r="AH119" s="878"/>
      <c r="AI119" s="876" t="s">
        <v>18</v>
      </c>
      <c r="AJ119" s="878"/>
      <c r="AK119" s="876" t="s">
        <v>17</v>
      </c>
      <c r="AL119" s="877"/>
      <c r="AM119" s="878"/>
      <c r="AN119" s="141"/>
      <c r="AO119" s="846" t="s">
        <v>130</v>
      </c>
      <c r="AP119" s="846" t="s">
        <v>131</v>
      </c>
    </row>
    <row r="120" spans="2:42" ht="12" customHeight="1" thickBot="1" x14ac:dyDescent="0.3">
      <c r="B120" s="4">
        <v>2021</v>
      </c>
      <c r="C120" s="5" t="s">
        <v>16</v>
      </c>
      <c r="D120" s="5" t="s">
        <v>15</v>
      </c>
      <c r="E120" s="30" t="s">
        <v>14</v>
      </c>
      <c r="F120" s="6" t="s">
        <v>14</v>
      </c>
      <c r="G120" s="7" t="s">
        <v>13</v>
      </c>
      <c r="H120" s="868" t="s">
        <v>34</v>
      </c>
      <c r="I120" s="869"/>
      <c r="J120" s="870" t="s">
        <v>43</v>
      </c>
      <c r="K120" s="871"/>
      <c r="L120" s="870" t="s">
        <v>42</v>
      </c>
      <c r="M120" s="871"/>
      <c r="N120" s="872" t="s">
        <v>33</v>
      </c>
      <c r="O120" s="869"/>
      <c r="P120" s="872" t="s">
        <v>12</v>
      </c>
      <c r="Q120" s="869"/>
      <c r="R120" s="872" t="s">
        <v>11</v>
      </c>
      <c r="S120" s="905"/>
      <c r="T120" s="868" t="s">
        <v>35</v>
      </c>
      <c r="U120" s="906"/>
      <c r="V120" s="906"/>
      <c r="W120" s="905"/>
      <c r="X120" s="868" t="s">
        <v>10</v>
      </c>
      <c r="Y120" s="906"/>
      <c r="Z120" s="906"/>
      <c r="AA120" s="905"/>
      <c r="AB120" s="38" t="s">
        <v>38</v>
      </c>
      <c r="AC120" s="37" t="s">
        <v>36</v>
      </c>
      <c r="AD120" s="266" t="s">
        <v>41</v>
      </c>
      <c r="AE120" s="136" t="s">
        <v>9</v>
      </c>
      <c r="AF120" s="8" t="s">
        <v>37</v>
      </c>
      <c r="AG120" s="9" t="s">
        <v>8</v>
      </c>
      <c r="AH120" s="10" t="s">
        <v>7</v>
      </c>
      <c r="AI120" s="6" t="s">
        <v>8</v>
      </c>
      <c r="AJ120" s="7" t="s">
        <v>7</v>
      </c>
      <c r="AK120" s="6" t="s">
        <v>8</v>
      </c>
      <c r="AL120" s="11" t="s">
        <v>7</v>
      </c>
      <c r="AM120" s="7" t="s">
        <v>6</v>
      </c>
      <c r="AN120" s="141"/>
      <c r="AO120" s="847"/>
      <c r="AP120" s="847"/>
    </row>
    <row r="121" spans="2:42" ht="12" customHeight="1" x14ac:dyDescent="0.25">
      <c r="B121" s="25">
        <v>44203</v>
      </c>
      <c r="C121" s="137">
        <v>0.87083333333333324</v>
      </c>
      <c r="D121" s="137">
        <v>0.13819444444444443</v>
      </c>
      <c r="E121" s="43">
        <v>2</v>
      </c>
      <c r="F121" s="43">
        <v>9029</v>
      </c>
      <c r="G121" s="25">
        <v>44203</v>
      </c>
      <c r="H121" s="960" t="s">
        <v>288</v>
      </c>
      <c r="I121" s="961"/>
      <c r="J121" s="962"/>
      <c r="K121" s="963"/>
      <c r="L121" s="962"/>
      <c r="M121" s="963"/>
      <c r="N121" s="960"/>
      <c r="O121" s="961"/>
      <c r="P121" s="964" t="s">
        <v>226</v>
      </c>
      <c r="Q121" s="965"/>
      <c r="R121" s="964" t="s">
        <v>90</v>
      </c>
      <c r="S121" s="966"/>
      <c r="T121" s="957" t="s">
        <v>179</v>
      </c>
      <c r="U121" s="958"/>
      <c r="V121" s="958"/>
      <c r="W121" s="959"/>
      <c r="X121" s="957" t="s">
        <v>179</v>
      </c>
      <c r="Y121" s="958"/>
      <c r="Z121" s="958"/>
      <c r="AA121" s="959"/>
      <c r="AB121" s="34"/>
      <c r="AC121" s="138"/>
      <c r="AD121" s="166">
        <v>34</v>
      </c>
      <c r="AE121" s="35" t="s">
        <v>32</v>
      </c>
      <c r="AF121" s="26"/>
      <c r="AG121" s="160">
        <v>8560</v>
      </c>
      <c r="AH121" s="312">
        <f>+AG121/1000</f>
        <v>8.56</v>
      </c>
      <c r="AI121" s="162">
        <v>8560</v>
      </c>
      <c r="AJ121" s="163">
        <f>+AI121/1000</f>
        <v>8.56</v>
      </c>
      <c r="AK121" s="164">
        <f>+AI121-AG121</f>
        <v>0</v>
      </c>
      <c r="AL121" s="163">
        <f>+AK121/1000</f>
        <v>0</v>
      </c>
      <c r="AM121" s="165">
        <f>+AK121/AG121</f>
        <v>0</v>
      </c>
      <c r="AN121" s="141"/>
      <c r="AO121" s="277">
        <v>77.05</v>
      </c>
      <c r="AP121" s="277">
        <v>3.28</v>
      </c>
    </row>
    <row r="122" spans="2:42" ht="12" customHeight="1" x14ac:dyDescent="0.25">
      <c r="B122" s="25">
        <v>44204</v>
      </c>
      <c r="C122" s="137">
        <v>9.3055555555555558E-2</v>
      </c>
      <c r="D122" s="137">
        <v>0.39583333333333331</v>
      </c>
      <c r="E122" s="43">
        <v>2</v>
      </c>
      <c r="F122" s="43">
        <v>79</v>
      </c>
      <c r="G122" s="25">
        <v>44204</v>
      </c>
      <c r="H122" s="967" t="s">
        <v>291</v>
      </c>
      <c r="I122" s="968"/>
      <c r="J122" s="969"/>
      <c r="K122" s="970"/>
      <c r="L122" s="969"/>
      <c r="M122" s="970"/>
      <c r="N122" s="967"/>
      <c r="O122" s="968"/>
      <c r="P122" s="971" t="s">
        <v>292</v>
      </c>
      <c r="Q122" s="972"/>
      <c r="R122" s="973" t="s">
        <v>293</v>
      </c>
      <c r="S122" s="985"/>
      <c r="T122" s="982" t="s">
        <v>179</v>
      </c>
      <c r="U122" s="983"/>
      <c r="V122" s="983"/>
      <c r="W122" s="984"/>
      <c r="X122" s="982" t="s">
        <v>294</v>
      </c>
      <c r="Y122" s="983"/>
      <c r="Z122" s="983"/>
      <c r="AA122" s="984"/>
      <c r="AB122" s="34"/>
      <c r="AC122" s="138"/>
      <c r="AD122" s="309">
        <v>32</v>
      </c>
      <c r="AE122" s="35" t="s">
        <v>32</v>
      </c>
      <c r="AF122" s="34">
        <v>7134</v>
      </c>
      <c r="AG122" s="139">
        <f>+AF122/2.2</f>
        <v>3242.7272727272725</v>
      </c>
      <c r="AH122" s="12">
        <f>+AG122/1000</f>
        <v>3.2427272727272727</v>
      </c>
      <c r="AI122" s="836">
        <v>4630</v>
      </c>
      <c r="AJ122" s="838">
        <f>+AI122/1000</f>
        <v>4.63</v>
      </c>
      <c r="AK122" s="840">
        <f>+AI122-AG123-AG122</f>
        <v>283.63636363636397</v>
      </c>
      <c r="AL122" s="842">
        <f>+AK122/1000</f>
        <v>0.28363636363636396</v>
      </c>
      <c r="AM122" s="844">
        <f>+AK122/SUM(AG122:AG123)</f>
        <v>6.5258314160217615E-2</v>
      </c>
      <c r="AN122" s="21"/>
      <c r="AO122" s="277">
        <v>76.95</v>
      </c>
      <c r="AP122" s="277">
        <v>3.56</v>
      </c>
    </row>
    <row r="123" spans="2:42" ht="12" customHeight="1" x14ac:dyDescent="0.25">
      <c r="B123" s="25">
        <v>44204</v>
      </c>
      <c r="C123" s="137">
        <v>9.3055555555555558E-2</v>
      </c>
      <c r="D123" s="137">
        <v>0.39583333333333331</v>
      </c>
      <c r="E123" s="43">
        <v>2</v>
      </c>
      <c r="F123" s="43">
        <v>720</v>
      </c>
      <c r="G123" s="25">
        <v>44204</v>
      </c>
      <c r="H123" s="967" t="s">
        <v>88</v>
      </c>
      <c r="I123" s="968"/>
      <c r="J123" s="969"/>
      <c r="K123" s="970"/>
      <c r="L123" s="969"/>
      <c r="M123" s="970"/>
      <c r="N123" s="967"/>
      <c r="O123" s="968"/>
      <c r="P123" s="971" t="s">
        <v>292</v>
      </c>
      <c r="Q123" s="972"/>
      <c r="R123" s="973" t="s">
        <v>293</v>
      </c>
      <c r="S123" s="985"/>
      <c r="T123" s="982" t="s">
        <v>179</v>
      </c>
      <c r="U123" s="983"/>
      <c r="V123" s="983"/>
      <c r="W123" s="984"/>
      <c r="X123" s="982" t="s">
        <v>179</v>
      </c>
      <c r="Y123" s="983"/>
      <c r="Z123" s="983"/>
      <c r="AA123" s="984"/>
      <c r="AB123" s="34"/>
      <c r="AC123" s="138"/>
      <c r="AD123" s="309">
        <v>36</v>
      </c>
      <c r="AE123" s="35" t="s">
        <v>32</v>
      </c>
      <c r="AF123" s="34">
        <v>2428</v>
      </c>
      <c r="AG123" s="139">
        <f>+AF123/2.2</f>
        <v>1103.6363636363635</v>
      </c>
      <c r="AH123" s="12">
        <f>+AG123/1000</f>
        <v>1.1036363636363635</v>
      </c>
      <c r="AI123" s="837"/>
      <c r="AJ123" s="839"/>
      <c r="AK123" s="841"/>
      <c r="AL123" s="843"/>
      <c r="AM123" s="845"/>
      <c r="AN123" s="21"/>
      <c r="AO123" s="277">
        <v>77</v>
      </c>
      <c r="AP123" s="277">
        <v>3.49</v>
      </c>
    </row>
    <row r="124" spans="2:42" ht="12" customHeight="1" x14ac:dyDescent="0.25">
      <c r="B124" s="25">
        <v>44204</v>
      </c>
      <c r="C124" s="137">
        <v>0.13055555555555556</v>
      </c>
      <c r="D124" s="137">
        <v>0.28125</v>
      </c>
      <c r="E124" s="43">
        <v>1</v>
      </c>
      <c r="F124" s="43">
        <v>721</v>
      </c>
      <c r="G124" s="25">
        <v>44204</v>
      </c>
      <c r="H124" s="967" t="s">
        <v>199</v>
      </c>
      <c r="I124" s="968"/>
      <c r="J124" s="969"/>
      <c r="K124" s="970"/>
      <c r="L124" s="969"/>
      <c r="M124" s="970"/>
      <c r="N124" s="967"/>
      <c r="O124" s="968"/>
      <c r="P124" s="989" t="s">
        <v>295</v>
      </c>
      <c r="Q124" s="990"/>
      <c r="R124" s="973" t="s">
        <v>275</v>
      </c>
      <c r="S124" s="974"/>
      <c r="T124" s="982" t="s">
        <v>198</v>
      </c>
      <c r="U124" s="983"/>
      <c r="V124" s="983"/>
      <c r="W124" s="984"/>
      <c r="X124" s="982" t="s">
        <v>198</v>
      </c>
      <c r="Y124" s="983"/>
      <c r="Z124" s="983"/>
      <c r="AA124" s="984"/>
      <c r="AB124" s="34"/>
      <c r="AC124" s="138"/>
      <c r="AD124" s="284">
        <v>51</v>
      </c>
      <c r="AE124" s="46" t="s">
        <v>52</v>
      </c>
      <c r="AF124" s="34"/>
      <c r="AG124" s="139">
        <v>13157</v>
      </c>
      <c r="AH124" s="13">
        <f t="shared" ref="AH124:AH125" si="8">+AG124/1000</f>
        <v>13.157</v>
      </c>
      <c r="AI124" s="836">
        <v>12800</v>
      </c>
      <c r="AJ124" s="838">
        <f>+AI124/1000</f>
        <v>12.8</v>
      </c>
      <c r="AK124" s="840">
        <f>+AI124-AG125-AG124</f>
        <v>-389</v>
      </c>
      <c r="AL124" s="842">
        <f>+AK124/1000</f>
        <v>-0.38900000000000001</v>
      </c>
      <c r="AM124" s="844">
        <f>+AK124/SUM(AG124:AG125)</f>
        <v>-2.9494275532640838E-2</v>
      </c>
      <c r="AN124" s="21"/>
      <c r="AO124" s="277">
        <v>68.95</v>
      </c>
      <c r="AP124" s="277">
        <v>4.3099999999999996</v>
      </c>
    </row>
    <row r="125" spans="2:42" ht="12" customHeight="1" x14ac:dyDescent="0.25">
      <c r="B125" s="25">
        <v>44204</v>
      </c>
      <c r="C125" s="137">
        <v>0.13055555555555556</v>
      </c>
      <c r="D125" s="137">
        <v>0.28125</v>
      </c>
      <c r="E125" s="43">
        <v>1</v>
      </c>
      <c r="F125" s="43">
        <v>721</v>
      </c>
      <c r="G125" s="25">
        <v>44204</v>
      </c>
      <c r="H125" s="967" t="s">
        <v>199</v>
      </c>
      <c r="I125" s="968"/>
      <c r="J125" s="969"/>
      <c r="K125" s="970"/>
      <c r="L125" s="969"/>
      <c r="M125" s="970"/>
      <c r="N125" s="967"/>
      <c r="O125" s="968"/>
      <c r="P125" s="989" t="s">
        <v>295</v>
      </c>
      <c r="Q125" s="990"/>
      <c r="R125" s="973" t="s">
        <v>275</v>
      </c>
      <c r="S125" s="974"/>
      <c r="T125" s="982" t="s">
        <v>202</v>
      </c>
      <c r="U125" s="983"/>
      <c r="V125" s="983"/>
      <c r="W125" s="984"/>
      <c r="X125" s="982" t="s">
        <v>202</v>
      </c>
      <c r="Y125" s="983"/>
      <c r="Z125" s="983"/>
      <c r="AA125" s="984"/>
      <c r="AB125" s="34"/>
      <c r="AC125" s="138"/>
      <c r="AD125" s="284">
        <v>51</v>
      </c>
      <c r="AE125" s="46" t="s">
        <v>52</v>
      </c>
      <c r="AF125" s="34"/>
      <c r="AG125" s="139">
        <v>32</v>
      </c>
      <c r="AH125" s="12">
        <f t="shared" si="8"/>
        <v>3.2000000000000001E-2</v>
      </c>
      <c r="AI125" s="837"/>
      <c r="AJ125" s="839"/>
      <c r="AK125" s="841"/>
      <c r="AL125" s="843"/>
      <c r="AM125" s="845"/>
      <c r="AN125" s="21"/>
      <c r="AO125" s="277">
        <v>68.95</v>
      </c>
      <c r="AP125" s="277">
        <v>4.3099999999999996</v>
      </c>
    </row>
    <row r="126" spans="2:42" ht="12" customHeight="1" x14ac:dyDescent="0.25">
      <c r="B126" s="25">
        <v>44204</v>
      </c>
      <c r="C126" s="137"/>
      <c r="D126" s="137"/>
      <c r="E126" s="43"/>
      <c r="F126" s="43"/>
      <c r="G126" s="25">
        <v>44204</v>
      </c>
      <c r="H126" s="967"/>
      <c r="I126" s="968"/>
      <c r="J126" s="969"/>
      <c r="K126" s="970"/>
      <c r="L126" s="969"/>
      <c r="M126" s="970"/>
      <c r="N126" s="967"/>
      <c r="O126" s="968"/>
      <c r="P126" s="989"/>
      <c r="Q126" s="990"/>
      <c r="R126" s="973"/>
      <c r="S126" s="974"/>
      <c r="T126" s="991"/>
      <c r="U126" s="992"/>
      <c r="V126" s="992"/>
      <c r="W126" s="974"/>
      <c r="X126" s="991"/>
      <c r="Y126" s="992"/>
      <c r="Z126" s="992"/>
      <c r="AA126" s="985"/>
      <c r="AB126" s="34"/>
      <c r="AC126" s="138"/>
      <c r="AD126" s="263"/>
      <c r="AE126" s="46"/>
      <c r="AF126" s="34"/>
      <c r="AG126" s="139"/>
      <c r="AH126" s="13">
        <f>+AG126/1000</f>
        <v>0</v>
      </c>
      <c r="AI126" s="152"/>
      <c r="AJ126" s="142">
        <f>+AI126/1000</f>
        <v>0</v>
      </c>
      <c r="AK126" s="143">
        <f>+AI126-AG126</f>
        <v>0</v>
      </c>
      <c r="AL126" s="144">
        <f>+AK126/1000</f>
        <v>0</v>
      </c>
      <c r="AM126" s="145" t="e">
        <f>+AK126/AG126</f>
        <v>#DIV/0!</v>
      </c>
      <c r="AO126" s="277"/>
      <c r="AP126" s="277"/>
    </row>
    <row r="127" spans="2:42" ht="12" customHeight="1" thickBot="1" x14ac:dyDescent="0.3">
      <c r="B127" s="24"/>
      <c r="C127" s="146"/>
      <c r="D127" s="146"/>
      <c r="E127" s="27"/>
      <c r="F127" s="36"/>
      <c r="G127" s="31"/>
      <c r="H127" s="909"/>
      <c r="I127" s="910"/>
      <c r="J127" s="911"/>
      <c r="K127" s="912"/>
      <c r="L127" s="911"/>
      <c r="M127" s="912"/>
      <c r="N127" s="913"/>
      <c r="O127" s="910"/>
      <c r="P127" s="913"/>
      <c r="Q127" s="910"/>
      <c r="R127" s="914"/>
      <c r="S127" s="915"/>
      <c r="T127" s="916"/>
      <c r="U127" s="917"/>
      <c r="V127" s="917"/>
      <c r="W127" s="915"/>
      <c r="X127" s="29"/>
      <c r="Y127" s="147"/>
      <c r="Z127" s="147"/>
      <c r="AA127" s="28"/>
      <c r="AB127" s="36"/>
      <c r="AC127" s="148"/>
      <c r="AD127" s="147"/>
      <c r="AE127" s="28"/>
      <c r="AF127" s="29"/>
      <c r="AG127" s="149"/>
      <c r="AH127" s="153"/>
      <c r="AI127" s="150"/>
      <c r="AJ127" s="154"/>
      <c r="AK127" s="155"/>
      <c r="AL127" s="156"/>
      <c r="AM127" s="157"/>
    </row>
    <row r="128" spans="2:42" ht="12" customHeight="1" x14ac:dyDescent="0.25">
      <c r="B128" s="151"/>
      <c r="C128" s="151"/>
      <c r="D128" s="151"/>
      <c r="E128" s="151"/>
      <c r="F128" s="151"/>
      <c r="G128" s="151"/>
      <c r="H128" s="151"/>
      <c r="I128" s="151"/>
      <c r="J128" s="174"/>
      <c r="K128" s="174"/>
      <c r="L128" s="174"/>
      <c r="M128" s="174"/>
      <c r="N128" s="151"/>
      <c r="O128" s="151"/>
      <c r="P128" s="135"/>
      <c r="Q128" s="135"/>
      <c r="R128" s="918" t="s">
        <v>5</v>
      </c>
      <c r="S128" s="919"/>
      <c r="T128" s="919"/>
      <c r="U128" s="919"/>
      <c r="V128" s="919"/>
      <c r="W128" s="919"/>
      <c r="X128" s="919"/>
      <c r="Y128" s="919"/>
      <c r="Z128" s="919"/>
      <c r="AA128" s="919"/>
      <c r="AB128" s="919"/>
      <c r="AC128" s="919"/>
      <c r="AD128" s="919"/>
      <c r="AE128" s="919"/>
      <c r="AF128" s="265"/>
      <c r="AG128" s="932" t="s">
        <v>4</v>
      </c>
      <c r="AH128" s="933"/>
      <c r="AI128" s="932" t="s">
        <v>3</v>
      </c>
      <c r="AJ128" s="933"/>
      <c r="AK128" s="932" t="s">
        <v>2</v>
      </c>
      <c r="AL128" s="934"/>
      <c r="AM128" s="935"/>
    </row>
    <row r="129" spans="2:42" x14ac:dyDescent="0.25">
      <c r="B129" s="151"/>
      <c r="C129" s="151"/>
      <c r="D129" s="151"/>
      <c r="E129" s="151"/>
      <c r="F129" s="151"/>
      <c r="G129" s="151"/>
      <c r="H129" s="151"/>
      <c r="I129" s="151"/>
      <c r="J129" s="174"/>
      <c r="K129" s="174"/>
      <c r="L129" s="174"/>
      <c r="M129" s="174"/>
      <c r="N129" s="151"/>
      <c r="O129" s="151"/>
      <c r="P129" s="135"/>
      <c r="Q129" s="135"/>
      <c r="R129" s="930"/>
      <c r="S129" s="931"/>
      <c r="T129" s="931"/>
      <c r="U129" s="931"/>
      <c r="V129" s="931"/>
      <c r="W129" s="931"/>
      <c r="X129" s="931"/>
      <c r="Y129" s="931"/>
      <c r="Z129" s="931"/>
      <c r="AA129" s="931"/>
      <c r="AB129" s="931"/>
      <c r="AC129" s="931"/>
      <c r="AD129" s="931"/>
      <c r="AE129" s="931"/>
      <c r="AF129" s="265"/>
      <c r="AG129" s="936" t="s">
        <v>1</v>
      </c>
      <c r="AH129" s="938">
        <f>+SUM(AH121:AH127)</f>
        <v>26.095363636363636</v>
      </c>
      <c r="AI129" s="936" t="s">
        <v>1</v>
      </c>
      <c r="AJ129" s="938">
        <f>+SUM(AJ121:AJ127)</f>
        <v>25.990000000000002</v>
      </c>
      <c r="AK129" s="936" t="s">
        <v>1</v>
      </c>
      <c r="AL129" s="940">
        <f>+AJ129-AH129</f>
        <v>-0.10536363636363433</v>
      </c>
      <c r="AM129" s="851">
        <f>+AL129/AH129</f>
        <v>-4.0376381732734742E-3</v>
      </c>
    </row>
    <row r="130" spans="2:42" ht="17.25" thickBot="1" x14ac:dyDescent="0.3">
      <c r="B130" s="151"/>
      <c r="C130" s="151"/>
      <c r="D130" s="151"/>
      <c r="E130" s="151"/>
      <c r="F130" s="151"/>
      <c r="G130" s="151"/>
      <c r="H130" s="151"/>
      <c r="I130" s="151"/>
      <c r="J130" s="174"/>
      <c r="K130" s="174"/>
      <c r="L130" s="174"/>
      <c r="M130" s="174"/>
      <c r="N130" s="151"/>
      <c r="O130" s="151"/>
      <c r="P130" s="135"/>
      <c r="Q130" s="135"/>
      <c r="R130" s="921"/>
      <c r="S130" s="922"/>
      <c r="T130" s="922"/>
      <c r="U130" s="922"/>
      <c r="V130" s="922"/>
      <c r="W130" s="922"/>
      <c r="X130" s="922"/>
      <c r="Y130" s="922"/>
      <c r="Z130" s="922"/>
      <c r="AA130" s="922"/>
      <c r="AB130" s="922"/>
      <c r="AC130" s="922"/>
      <c r="AD130" s="922"/>
      <c r="AE130" s="922"/>
      <c r="AF130" s="264"/>
      <c r="AG130" s="937"/>
      <c r="AH130" s="939"/>
      <c r="AI130" s="937"/>
      <c r="AJ130" s="939"/>
      <c r="AK130" s="937"/>
      <c r="AL130" s="941"/>
      <c r="AM130" s="852"/>
    </row>
    <row r="131" spans="2:42" ht="17.25" thickBot="1" x14ac:dyDescent="0.3"/>
    <row r="132" spans="2:42" x14ac:dyDescent="0.25">
      <c r="R132" s="918" t="s">
        <v>0</v>
      </c>
      <c r="S132" s="919"/>
      <c r="T132" s="919"/>
      <c r="U132" s="919"/>
      <c r="V132" s="919"/>
      <c r="W132" s="919"/>
      <c r="X132" s="919"/>
      <c r="Y132" s="919"/>
      <c r="Z132" s="919"/>
      <c r="AA132" s="919"/>
      <c r="AB132" s="919"/>
      <c r="AC132" s="919"/>
      <c r="AD132" s="919"/>
      <c r="AE132" s="920"/>
      <c r="AF132" s="18"/>
      <c r="AG132" s="924">
        <f>+AH129+AG111</f>
        <v>131.6308181818182</v>
      </c>
      <c r="AH132" s="925"/>
      <c r="AI132" s="924">
        <f>+AJ129+AI111</f>
        <v>132.27000000000001</v>
      </c>
      <c r="AJ132" s="925"/>
      <c r="AK132" s="928">
        <f>+AI132-AG132</f>
        <v>0.63918181818181097</v>
      </c>
      <c r="AL132" s="925"/>
      <c r="AM132" s="945">
        <f>+AK132/AG132</f>
        <v>4.8558675469062718E-3</v>
      </c>
    </row>
    <row r="133" spans="2:42" ht="17.25" thickBot="1" x14ac:dyDescent="0.3">
      <c r="R133" s="921"/>
      <c r="S133" s="922"/>
      <c r="T133" s="922"/>
      <c r="U133" s="922"/>
      <c r="V133" s="922"/>
      <c r="W133" s="922"/>
      <c r="X133" s="922"/>
      <c r="Y133" s="922"/>
      <c r="Z133" s="922"/>
      <c r="AA133" s="922"/>
      <c r="AB133" s="922"/>
      <c r="AC133" s="922"/>
      <c r="AD133" s="922"/>
      <c r="AE133" s="923"/>
      <c r="AF133" s="19"/>
      <c r="AG133" s="926"/>
      <c r="AH133" s="927"/>
      <c r="AI133" s="926"/>
      <c r="AJ133" s="927"/>
      <c r="AK133" s="929"/>
      <c r="AL133" s="927"/>
      <c r="AM133" s="946"/>
    </row>
    <row r="134" spans="2:42" ht="17.25" thickBot="1" x14ac:dyDescent="0.3"/>
    <row r="135" spans="2:42" ht="12" customHeight="1" x14ac:dyDescent="0.25">
      <c r="B135" s="882" t="s">
        <v>31</v>
      </c>
      <c r="C135" s="883"/>
      <c r="D135" s="883"/>
      <c r="E135" s="883"/>
      <c r="F135" s="883"/>
      <c r="G135" s="884"/>
      <c r="H135" s="888" t="s">
        <v>30</v>
      </c>
      <c r="I135" s="765"/>
      <c r="J135" s="765"/>
      <c r="K135" s="765"/>
      <c r="L135" s="765"/>
      <c r="M135" s="765"/>
      <c r="N135" s="765"/>
      <c r="O135" s="765"/>
      <c r="P135" s="765"/>
      <c r="Q135" s="765"/>
      <c r="R135" s="765"/>
      <c r="S135" s="765"/>
      <c r="T135" s="765"/>
      <c r="U135" s="765"/>
      <c r="V135" s="765"/>
      <c r="W135" s="765"/>
      <c r="X135" s="765"/>
      <c r="Y135" s="765"/>
      <c r="Z135" s="765"/>
      <c r="AA135" s="765"/>
      <c r="AB135" s="765"/>
      <c r="AC135" s="765"/>
      <c r="AD135" s="267"/>
      <c r="AE135" s="764" t="s">
        <v>29</v>
      </c>
      <c r="AF135" s="765"/>
      <c r="AG135" s="765"/>
      <c r="AH135" s="765"/>
      <c r="AI135" s="765"/>
      <c r="AJ135" s="766"/>
      <c r="AK135" s="889" t="s">
        <v>39</v>
      </c>
      <c r="AL135" s="890"/>
      <c r="AM135" s="891"/>
      <c r="AN135" s="22"/>
      <c r="AO135" s="168" t="s">
        <v>46</v>
      </c>
    </row>
    <row r="136" spans="2:42" ht="12" customHeight="1" thickBot="1" x14ac:dyDescent="0.3">
      <c r="B136" s="885"/>
      <c r="C136" s="886"/>
      <c r="D136" s="886"/>
      <c r="E136" s="886"/>
      <c r="F136" s="886"/>
      <c r="G136" s="887"/>
      <c r="H136" s="892" t="s">
        <v>25</v>
      </c>
      <c r="I136" s="893"/>
      <c r="J136" s="893"/>
      <c r="K136" s="893"/>
      <c r="L136" s="893"/>
      <c r="M136" s="893"/>
      <c r="N136" s="893"/>
      <c r="O136" s="893"/>
      <c r="P136" s="893"/>
      <c r="Q136" s="893"/>
      <c r="R136" s="893"/>
      <c r="S136" s="893"/>
      <c r="T136" s="893"/>
      <c r="U136" s="893"/>
      <c r="V136" s="893"/>
      <c r="W136" s="893"/>
      <c r="X136" s="893"/>
      <c r="Y136" s="893"/>
      <c r="Z136" s="893"/>
      <c r="AA136" s="893"/>
      <c r="AB136" s="893"/>
      <c r="AC136" s="893"/>
      <c r="AD136" s="268"/>
      <c r="AE136" s="773">
        <v>44204</v>
      </c>
      <c r="AF136" s="774"/>
      <c r="AG136" s="774"/>
      <c r="AH136" s="774"/>
      <c r="AI136" s="774"/>
      <c r="AJ136" s="775"/>
      <c r="AK136" s="896" t="s">
        <v>40</v>
      </c>
      <c r="AL136" s="897"/>
      <c r="AM136" s="898"/>
      <c r="AN136" s="23"/>
      <c r="AO136" s="169" t="s">
        <v>47</v>
      </c>
    </row>
    <row r="137" spans="2:42" ht="12" customHeight="1" thickBot="1" x14ac:dyDescent="0.3">
      <c r="B137" s="902" t="s">
        <v>28</v>
      </c>
      <c r="C137" s="903"/>
      <c r="D137" s="903"/>
      <c r="E137" s="903"/>
      <c r="F137" s="903"/>
      <c r="G137" s="904"/>
      <c r="H137" s="894"/>
      <c r="I137" s="895"/>
      <c r="J137" s="895"/>
      <c r="K137" s="895"/>
      <c r="L137" s="895"/>
      <c r="M137" s="895"/>
      <c r="N137" s="895"/>
      <c r="O137" s="895"/>
      <c r="P137" s="895"/>
      <c r="Q137" s="895"/>
      <c r="R137" s="895"/>
      <c r="S137" s="895"/>
      <c r="T137" s="895"/>
      <c r="U137" s="895"/>
      <c r="V137" s="895"/>
      <c r="W137" s="895"/>
      <c r="X137" s="895"/>
      <c r="Y137" s="895"/>
      <c r="Z137" s="895"/>
      <c r="AA137" s="895"/>
      <c r="AB137" s="895"/>
      <c r="AC137" s="895"/>
      <c r="AD137" s="269"/>
      <c r="AE137" s="776"/>
      <c r="AF137" s="777"/>
      <c r="AG137" s="777"/>
      <c r="AH137" s="777"/>
      <c r="AI137" s="777"/>
      <c r="AJ137" s="778"/>
      <c r="AK137" s="899"/>
      <c r="AL137" s="900"/>
      <c r="AM137" s="901"/>
      <c r="AN137" s="141"/>
      <c r="AO137" s="170"/>
    </row>
    <row r="138" spans="2:42" ht="12" customHeight="1" thickBot="1" x14ac:dyDescent="0.3">
      <c r="B138" s="135"/>
      <c r="C138" s="135"/>
      <c r="D138" s="135"/>
      <c r="E138" s="135"/>
      <c r="F138" s="135"/>
      <c r="G138" s="135"/>
      <c r="H138" s="135"/>
      <c r="I138" s="135"/>
      <c r="J138" s="174"/>
      <c r="K138" s="174"/>
      <c r="L138" s="174"/>
      <c r="M138" s="174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41"/>
    </row>
    <row r="139" spans="2:42" ht="12" customHeight="1" thickBot="1" x14ac:dyDescent="0.3">
      <c r="B139" s="873" t="s">
        <v>27</v>
      </c>
      <c r="C139" s="874"/>
      <c r="D139" s="874"/>
      <c r="E139" s="875"/>
      <c r="F139" s="848" t="s">
        <v>26</v>
      </c>
      <c r="G139" s="850"/>
      <c r="H139" s="848" t="s">
        <v>44</v>
      </c>
      <c r="I139" s="849"/>
      <c r="J139" s="849"/>
      <c r="K139" s="849"/>
      <c r="L139" s="849"/>
      <c r="M139" s="849"/>
      <c r="N139" s="849"/>
      <c r="O139" s="849"/>
      <c r="P139" s="849"/>
      <c r="Q139" s="849"/>
      <c r="R139" s="849"/>
      <c r="S139" s="850"/>
      <c r="T139" s="848" t="s">
        <v>25</v>
      </c>
      <c r="U139" s="849"/>
      <c r="V139" s="849"/>
      <c r="W139" s="849"/>
      <c r="X139" s="849"/>
      <c r="Y139" s="849"/>
      <c r="Z139" s="849"/>
      <c r="AA139" s="849"/>
      <c r="AB139" s="849"/>
      <c r="AC139" s="849"/>
      <c r="AD139" s="849"/>
      <c r="AE139" s="850"/>
      <c r="AF139" s="879" t="s">
        <v>24</v>
      </c>
      <c r="AG139" s="880"/>
      <c r="AH139" s="881"/>
      <c r="AI139" s="879" t="s">
        <v>24</v>
      </c>
      <c r="AJ139" s="881"/>
      <c r="AK139" s="848" t="s">
        <v>23</v>
      </c>
      <c r="AL139" s="849"/>
      <c r="AM139" s="850"/>
      <c r="AN139" s="141"/>
    </row>
    <row r="140" spans="2:42" ht="12" customHeight="1" thickBot="1" x14ac:dyDescent="0.3">
      <c r="B140" s="1" t="s">
        <v>13</v>
      </c>
      <c r="C140" s="2" t="s">
        <v>22</v>
      </c>
      <c r="D140" s="3" t="s">
        <v>22</v>
      </c>
      <c r="E140" s="2" t="s">
        <v>21</v>
      </c>
      <c r="F140" s="907" t="s">
        <v>20</v>
      </c>
      <c r="G140" s="908"/>
      <c r="H140" s="876"/>
      <c r="I140" s="877"/>
      <c r="J140" s="877"/>
      <c r="K140" s="877"/>
      <c r="L140" s="877"/>
      <c r="M140" s="877"/>
      <c r="N140" s="877"/>
      <c r="O140" s="877"/>
      <c r="P140" s="877"/>
      <c r="Q140" s="877"/>
      <c r="R140" s="877"/>
      <c r="S140" s="878"/>
      <c r="T140" s="876"/>
      <c r="U140" s="877"/>
      <c r="V140" s="877"/>
      <c r="W140" s="877"/>
      <c r="X140" s="877"/>
      <c r="Y140" s="877"/>
      <c r="Z140" s="877"/>
      <c r="AA140" s="877"/>
      <c r="AB140" s="877"/>
      <c r="AC140" s="877"/>
      <c r="AD140" s="877"/>
      <c r="AE140" s="878"/>
      <c r="AF140" s="876" t="s">
        <v>19</v>
      </c>
      <c r="AG140" s="877"/>
      <c r="AH140" s="878"/>
      <c r="AI140" s="876" t="s">
        <v>18</v>
      </c>
      <c r="AJ140" s="878"/>
      <c r="AK140" s="876" t="s">
        <v>17</v>
      </c>
      <c r="AL140" s="877"/>
      <c r="AM140" s="878"/>
      <c r="AN140" s="141"/>
      <c r="AO140" s="846" t="s">
        <v>130</v>
      </c>
      <c r="AP140" s="846" t="s">
        <v>131</v>
      </c>
    </row>
    <row r="141" spans="2:42" ht="12" customHeight="1" thickBot="1" x14ac:dyDescent="0.3">
      <c r="B141" s="4">
        <v>2021</v>
      </c>
      <c r="C141" s="5" t="s">
        <v>16</v>
      </c>
      <c r="D141" s="5" t="s">
        <v>15</v>
      </c>
      <c r="E141" s="30" t="s">
        <v>14</v>
      </c>
      <c r="F141" s="6" t="s">
        <v>14</v>
      </c>
      <c r="G141" s="7" t="s">
        <v>13</v>
      </c>
      <c r="H141" s="868" t="s">
        <v>34</v>
      </c>
      <c r="I141" s="869"/>
      <c r="J141" s="870" t="s">
        <v>43</v>
      </c>
      <c r="K141" s="871"/>
      <c r="L141" s="870" t="s">
        <v>42</v>
      </c>
      <c r="M141" s="871"/>
      <c r="N141" s="872" t="s">
        <v>33</v>
      </c>
      <c r="O141" s="869"/>
      <c r="P141" s="872" t="s">
        <v>12</v>
      </c>
      <c r="Q141" s="869"/>
      <c r="R141" s="872" t="s">
        <v>11</v>
      </c>
      <c r="S141" s="905"/>
      <c r="T141" s="868" t="s">
        <v>35</v>
      </c>
      <c r="U141" s="906"/>
      <c r="V141" s="906"/>
      <c r="W141" s="905"/>
      <c r="X141" s="868" t="s">
        <v>10</v>
      </c>
      <c r="Y141" s="906"/>
      <c r="Z141" s="906"/>
      <c r="AA141" s="905"/>
      <c r="AB141" s="38" t="s">
        <v>38</v>
      </c>
      <c r="AC141" s="37" t="s">
        <v>36</v>
      </c>
      <c r="AD141" s="266" t="s">
        <v>41</v>
      </c>
      <c r="AE141" s="136" t="s">
        <v>9</v>
      </c>
      <c r="AF141" s="8" t="s">
        <v>37</v>
      </c>
      <c r="AG141" s="9" t="s">
        <v>8</v>
      </c>
      <c r="AH141" s="10" t="s">
        <v>7</v>
      </c>
      <c r="AI141" s="6" t="s">
        <v>8</v>
      </c>
      <c r="AJ141" s="7" t="s">
        <v>7</v>
      </c>
      <c r="AK141" s="6" t="s">
        <v>8</v>
      </c>
      <c r="AL141" s="11" t="s">
        <v>7</v>
      </c>
      <c r="AM141" s="7" t="s">
        <v>6</v>
      </c>
      <c r="AN141" s="141"/>
      <c r="AO141" s="847"/>
      <c r="AP141" s="847"/>
    </row>
    <row r="142" spans="2:42" ht="12" customHeight="1" x14ac:dyDescent="0.25">
      <c r="B142" s="25">
        <v>44204</v>
      </c>
      <c r="C142" s="137">
        <v>0.87708333333333333</v>
      </c>
      <c r="D142" s="137">
        <v>0.88750000000000007</v>
      </c>
      <c r="E142" s="43">
        <v>2</v>
      </c>
      <c r="F142" s="43">
        <v>26281</v>
      </c>
      <c r="G142" s="25">
        <v>44204</v>
      </c>
      <c r="H142" s="960" t="s">
        <v>87</v>
      </c>
      <c r="I142" s="961"/>
      <c r="J142" s="962"/>
      <c r="K142" s="963"/>
      <c r="L142" s="962"/>
      <c r="M142" s="963"/>
      <c r="N142" s="960"/>
      <c r="O142" s="961"/>
      <c r="P142" s="964" t="s">
        <v>91</v>
      </c>
      <c r="Q142" s="965"/>
      <c r="R142" s="964" t="s">
        <v>312</v>
      </c>
      <c r="S142" s="966"/>
      <c r="T142" s="942" t="s">
        <v>319</v>
      </c>
      <c r="U142" s="943"/>
      <c r="V142" s="943"/>
      <c r="W142" s="944"/>
      <c r="X142" s="942" t="s">
        <v>319</v>
      </c>
      <c r="Y142" s="943"/>
      <c r="Z142" s="943"/>
      <c r="AA142" s="944"/>
      <c r="AB142" s="34"/>
      <c r="AC142" s="138"/>
      <c r="AD142" s="284">
        <v>60</v>
      </c>
      <c r="AE142" s="285" t="s">
        <v>52</v>
      </c>
      <c r="AF142" s="26"/>
      <c r="AG142" s="160">
        <v>4075</v>
      </c>
      <c r="AH142" s="161">
        <f>+AG142/1000</f>
        <v>4.0750000000000002</v>
      </c>
      <c r="AI142" s="162">
        <v>4075</v>
      </c>
      <c r="AJ142" s="163">
        <f>+AI142/1000</f>
        <v>4.0750000000000002</v>
      </c>
      <c r="AK142" s="164">
        <f>+AI142-AG142</f>
        <v>0</v>
      </c>
      <c r="AL142" s="163">
        <f>+AK142/1000</f>
        <v>0</v>
      </c>
      <c r="AM142" s="165">
        <f>+AK142/AG142</f>
        <v>0</v>
      </c>
      <c r="AN142" s="141"/>
      <c r="AO142" s="277">
        <v>76.97</v>
      </c>
      <c r="AP142" s="277">
        <v>3.48</v>
      </c>
    </row>
    <row r="143" spans="2:42" ht="12" customHeight="1" x14ac:dyDescent="0.25">
      <c r="B143" s="25">
        <v>44204</v>
      </c>
      <c r="C143" s="137">
        <v>0.87916666666666676</v>
      </c>
      <c r="D143" s="137">
        <v>0.89583333333333337</v>
      </c>
      <c r="E143" s="43">
        <v>2</v>
      </c>
      <c r="F143" s="43">
        <v>26282</v>
      </c>
      <c r="G143" s="25">
        <v>44204</v>
      </c>
      <c r="H143" s="856" t="s">
        <v>87</v>
      </c>
      <c r="I143" s="857"/>
      <c r="J143" s="858"/>
      <c r="K143" s="859"/>
      <c r="L143" s="858"/>
      <c r="M143" s="859"/>
      <c r="N143" s="856"/>
      <c r="O143" s="857"/>
      <c r="P143" s="860" t="s">
        <v>190</v>
      </c>
      <c r="Q143" s="861"/>
      <c r="R143" s="862" t="s">
        <v>191</v>
      </c>
      <c r="S143" s="867"/>
      <c r="T143" s="979" t="s">
        <v>318</v>
      </c>
      <c r="U143" s="980"/>
      <c r="V143" s="980"/>
      <c r="W143" s="981"/>
      <c r="X143" s="979" t="s">
        <v>318</v>
      </c>
      <c r="Y143" s="980"/>
      <c r="Z143" s="980"/>
      <c r="AA143" s="981"/>
      <c r="AB143" s="34"/>
      <c r="AC143" s="138"/>
      <c r="AD143" s="314">
        <v>58</v>
      </c>
      <c r="AE143" s="46" t="s">
        <v>52</v>
      </c>
      <c r="AF143" s="34"/>
      <c r="AG143" s="139">
        <v>9895</v>
      </c>
      <c r="AH143" s="159">
        <f>+AG143/1000</f>
        <v>9.8949999999999996</v>
      </c>
      <c r="AI143" s="152">
        <v>9895</v>
      </c>
      <c r="AJ143" s="272">
        <f>+AI143/1000</f>
        <v>9.8949999999999996</v>
      </c>
      <c r="AK143" s="273">
        <f>+AI143-AG143</f>
        <v>0</v>
      </c>
      <c r="AL143" s="274">
        <f>+AK143/1000</f>
        <v>0</v>
      </c>
      <c r="AM143" s="275">
        <f>+AK143/AG143</f>
        <v>0</v>
      </c>
      <c r="AN143" s="20"/>
      <c r="AO143" s="306">
        <v>77.05</v>
      </c>
      <c r="AP143" s="306">
        <v>3.39</v>
      </c>
    </row>
    <row r="144" spans="2:42" ht="12" customHeight="1" x14ac:dyDescent="0.25">
      <c r="B144" s="25">
        <v>44204</v>
      </c>
      <c r="C144" s="137">
        <v>0.94166666666666676</v>
      </c>
      <c r="D144" s="137">
        <v>0.96180555555555547</v>
      </c>
      <c r="E144" s="43">
        <v>2</v>
      </c>
      <c r="F144" s="43">
        <v>26284</v>
      </c>
      <c r="G144" s="25">
        <v>44204</v>
      </c>
      <c r="H144" s="856" t="s">
        <v>87</v>
      </c>
      <c r="I144" s="857"/>
      <c r="J144" s="969"/>
      <c r="K144" s="970"/>
      <c r="L144" s="969"/>
      <c r="M144" s="970"/>
      <c r="N144" s="967"/>
      <c r="O144" s="968"/>
      <c r="P144" s="971" t="s">
        <v>313</v>
      </c>
      <c r="Q144" s="972"/>
      <c r="R144" s="973" t="s">
        <v>144</v>
      </c>
      <c r="S144" s="985"/>
      <c r="T144" s="982" t="s">
        <v>317</v>
      </c>
      <c r="U144" s="983"/>
      <c r="V144" s="983"/>
      <c r="W144" s="984"/>
      <c r="X144" s="982" t="s">
        <v>317</v>
      </c>
      <c r="Y144" s="983"/>
      <c r="Z144" s="983"/>
      <c r="AA144" s="984"/>
      <c r="AB144" s="34"/>
      <c r="AC144" s="138"/>
      <c r="AD144" s="310">
        <v>61</v>
      </c>
      <c r="AE144" s="46" t="s">
        <v>52</v>
      </c>
      <c r="AF144" s="34"/>
      <c r="AG144" s="139">
        <v>9655</v>
      </c>
      <c r="AH144" s="140">
        <f>+AG144/1000</f>
        <v>9.6549999999999994</v>
      </c>
      <c r="AI144" s="152">
        <v>9655</v>
      </c>
      <c r="AJ144" s="142">
        <f>+AI144/1000</f>
        <v>9.6549999999999994</v>
      </c>
      <c r="AK144" s="143">
        <f>+AI144-AG144</f>
        <v>0</v>
      </c>
      <c r="AL144" s="144">
        <f>+AK144/1000</f>
        <v>0</v>
      </c>
      <c r="AM144" s="145">
        <f>+AK144/AG144</f>
        <v>0</v>
      </c>
      <c r="AN144" s="21"/>
      <c r="AO144" s="277">
        <v>78.55</v>
      </c>
      <c r="AP144" s="277">
        <v>3.11</v>
      </c>
    </row>
    <row r="145" spans="2:42" ht="12" customHeight="1" x14ac:dyDescent="0.25">
      <c r="B145" s="25">
        <v>44205</v>
      </c>
      <c r="C145" s="137">
        <v>0.12847222222222224</v>
      </c>
      <c r="D145" s="137">
        <v>0.34722222222222227</v>
      </c>
      <c r="E145" s="43">
        <v>1</v>
      </c>
      <c r="F145" s="43">
        <v>722</v>
      </c>
      <c r="G145" s="25">
        <v>44205</v>
      </c>
      <c r="H145" s="967" t="s">
        <v>199</v>
      </c>
      <c r="I145" s="968"/>
      <c r="J145" s="969"/>
      <c r="K145" s="970"/>
      <c r="L145" s="969"/>
      <c r="M145" s="970"/>
      <c r="N145" s="967"/>
      <c r="O145" s="968"/>
      <c r="P145" s="989" t="s">
        <v>274</v>
      </c>
      <c r="Q145" s="990"/>
      <c r="R145" s="973" t="s">
        <v>275</v>
      </c>
      <c r="S145" s="974"/>
      <c r="T145" s="982" t="s">
        <v>198</v>
      </c>
      <c r="U145" s="983"/>
      <c r="V145" s="983"/>
      <c r="W145" s="984"/>
      <c r="X145" s="982" t="s">
        <v>198</v>
      </c>
      <c r="Y145" s="983"/>
      <c r="Z145" s="983"/>
      <c r="AA145" s="984"/>
      <c r="AB145" s="34"/>
      <c r="AC145" s="138"/>
      <c r="AD145" s="310">
        <v>52</v>
      </c>
      <c r="AE145" s="46" t="s">
        <v>52</v>
      </c>
      <c r="AF145" s="34"/>
      <c r="AG145" s="139">
        <v>12971</v>
      </c>
      <c r="AH145" s="140">
        <f>+AG145/1000</f>
        <v>12.971</v>
      </c>
      <c r="AI145" s="152">
        <v>13600</v>
      </c>
      <c r="AJ145" s="142">
        <f>+AI145/1000</f>
        <v>13.6</v>
      </c>
      <c r="AK145" s="143">
        <f>+AI145-AG145</f>
        <v>629</v>
      </c>
      <c r="AL145" s="144">
        <f>+AK145/1000</f>
        <v>0.629</v>
      </c>
      <c r="AM145" s="145">
        <f>+AK145/AG145</f>
        <v>4.8492791612057669E-2</v>
      </c>
      <c r="AN145" s="21"/>
      <c r="AO145" s="277">
        <v>68.87</v>
      </c>
      <c r="AP145" s="277">
        <v>4.5</v>
      </c>
    </row>
    <row r="146" spans="2:42" ht="12" customHeight="1" thickBot="1" x14ac:dyDescent="0.3">
      <c r="B146" s="24"/>
      <c r="C146" s="146"/>
      <c r="D146" s="146"/>
      <c r="E146" s="27"/>
      <c r="F146" s="36"/>
      <c r="G146" s="31"/>
      <c r="H146" s="909"/>
      <c r="I146" s="910"/>
      <c r="J146" s="911"/>
      <c r="K146" s="912"/>
      <c r="L146" s="911"/>
      <c r="M146" s="912"/>
      <c r="N146" s="913"/>
      <c r="O146" s="910"/>
      <c r="P146" s="913"/>
      <c r="Q146" s="910"/>
      <c r="R146" s="914"/>
      <c r="S146" s="915"/>
      <c r="T146" s="916"/>
      <c r="U146" s="917"/>
      <c r="V146" s="917"/>
      <c r="W146" s="915"/>
      <c r="X146" s="29"/>
      <c r="Y146" s="147"/>
      <c r="Z146" s="147"/>
      <c r="AA146" s="28"/>
      <c r="AB146" s="36"/>
      <c r="AC146" s="148"/>
      <c r="AD146" s="147"/>
      <c r="AE146" s="28"/>
      <c r="AF146" s="29"/>
      <c r="AG146" s="149"/>
      <c r="AH146" s="153"/>
      <c r="AI146" s="150"/>
      <c r="AJ146" s="154"/>
      <c r="AK146" s="155"/>
      <c r="AL146" s="156"/>
      <c r="AM146" s="157"/>
    </row>
    <row r="147" spans="2:42" ht="12" customHeight="1" x14ac:dyDescent="0.25">
      <c r="B147" s="151"/>
      <c r="C147" s="151"/>
      <c r="D147" s="151"/>
      <c r="E147" s="151"/>
      <c r="F147" s="151"/>
      <c r="G147" s="151"/>
      <c r="H147" s="151"/>
      <c r="I147" s="151"/>
      <c r="J147" s="174"/>
      <c r="K147" s="174"/>
      <c r="L147" s="174"/>
      <c r="M147" s="174"/>
      <c r="N147" s="151"/>
      <c r="O147" s="151"/>
      <c r="P147" s="135"/>
      <c r="Q147" s="135"/>
      <c r="R147" s="918" t="s">
        <v>5</v>
      </c>
      <c r="S147" s="919"/>
      <c r="T147" s="919"/>
      <c r="U147" s="919"/>
      <c r="V147" s="919"/>
      <c r="W147" s="919"/>
      <c r="X147" s="919"/>
      <c r="Y147" s="919"/>
      <c r="Z147" s="919"/>
      <c r="AA147" s="919"/>
      <c r="AB147" s="919"/>
      <c r="AC147" s="919"/>
      <c r="AD147" s="919"/>
      <c r="AE147" s="919"/>
      <c r="AF147" s="265"/>
      <c r="AG147" s="932" t="s">
        <v>4</v>
      </c>
      <c r="AH147" s="933"/>
      <c r="AI147" s="932" t="s">
        <v>3</v>
      </c>
      <c r="AJ147" s="933"/>
      <c r="AK147" s="932" t="s">
        <v>2</v>
      </c>
      <c r="AL147" s="934"/>
      <c r="AM147" s="935"/>
    </row>
    <row r="148" spans="2:42" x14ac:dyDescent="0.25">
      <c r="B148" s="151"/>
      <c r="C148" s="151"/>
      <c r="D148" s="151"/>
      <c r="E148" s="151"/>
      <c r="F148" s="151"/>
      <c r="G148" s="151"/>
      <c r="H148" s="151"/>
      <c r="I148" s="151"/>
      <c r="J148" s="174"/>
      <c r="K148" s="174"/>
      <c r="L148" s="174"/>
      <c r="M148" s="174"/>
      <c r="N148" s="151"/>
      <c r="O148" s="151"/>
      <c r="P148" s="135"/>
      <c r="Q148" s="135"/>
      <c r="R148" s="930"/>
      <c r="S148" s="931"/>
      <c r="T148" s="931"/>
      <c r="U148" s="931"/>
      <c r="V148" s="931"/>
      <c r="W148" s="931"/>
      <c r="X148" s="931"/>
      <c r="Y148" s="931"/>
      <c r="Z148" s="931"/>
      <c r="AA148" s="931"/>
      <c r="AB148" s="931"/>
      <c r="AC148" s="931"/>
      <c r="AD148" s="931"/>
      <c r="AE148" s="931"/>
      <c r="AF148" s="265"/>
      <c r="AG148" s="936" t="s">
        <v>1</v>
      </c>
      <c r="AH148" s="938">
        <f>+SUM(AH142:AH146)</f>
        <v>36.596000000000004</v>
      </c>
      <c r="AI148" s="936" t="s">
        <v>1</v>
      </c>
      <c r="AJ148" s="938">
        <f>+SUM(AJ142:AJ146)</f>
        <v>37.225000000000001</v>
      </c>
      <c r="AK148" s="936" t="s">
        <v>1</v>
      </c>
      <c r="AL148" s="940">
        <f>+AJ148-AH148</f>
        <v>0.62899999999999778</v>
      </c>
      <c r="AM148" s="851">
        <f>+AL148/AH148</f>
        <v>1.7187670783692145E-2</v>
      </c>
    </row>
    <row r="149" spans="2:42" ht="17.25" thickBot="1" x14ac:dyDescent="0.3">
      <c r="B149" s="151"/>
      <c r="C149" s="151"/>
      <c r="D149" s="151"/>
      <c r="E149" s="151"/>
      <c r="F149" s="151"/>
      <c r="G149" s="151"/>
      <c r="H149" s="151"/>
      <c r="I149" s="151"/>
      <c r="J149" s="174"/>
      <c r="K149" s="174"/>
      <c r="L149" s="174"/>
      <c r="M149" s="174"/>
      <c r="N149" s="151"/>
      <c r="O149" s="151"/>
      <c r="P149" s="135"/>
      <c r="Q149" s="135"/>
      <c r="R149" s="921"/>
      <c r="S149" s="922"/>
      <c r="T149" s="922"/>
      <c r="U149" s="922"/>
      <c r="V149" s="922"/>
      <c r="W149" s="922"/>
      <c r="X149" s="922"/>
      <c r="Y149" s="922"/>
      <c r="Z149" s="922"/>
      <c r="AA149" s="922"/>
      <c r="AB149" s="922"/>
      <c r="AC149" s="922"/>
      <c r="AD149" s="922"/>
      <c r="AE149" s="922"/>
      <c r="AF149" s="264"/>
      <c r="AG149" s="937"/>
      <c r="AH149" s="939"/>
      <c r="AI149" s="937"/>
      <c r="AJ149" s="939"/>
      <c r="AK149" s="937"/>
      <c r="AL149" s="941"/>
      <c r="AM149" s="852"/>
    </row>
    <row r="150" spans="2:42" ht="17.25" thickBot="1" x14ac:dyDescent="0.3"/>
    <row r="151" spans="2:42" x14ac:dyDescent="0.25">
      <c r="R151" s="918" t="s">
        <v>0</v>
      </c>
      <c r="S151" s="919"/>
      <c r="T151" s="919"/>
      <c r="U151" s="919"/>
      <c r="V151" s="919"/>
      <c r="W151" s="919"/>
      <c r="X151" s="919"/>
      <c r="Y151" s="919"/>
      <c r="Z151" s="919"/>
      <c r="AA151" s="919"/>
      <c r="AB151" s="919"/>
      <c r="AC151" s="919"/>
      <c r="AD151" s="919"/>
      <c r="AE151" s="920"/>
      <c r="AF151" s="18"/>
      <c r="AG151" s="924">
        <f>+AH148+AG132</f>
        <v>168.2268181818182</v>
      </c>
      <c r="AH151" s="925"/>
      <c r="AI151" s="924">
        <f>+AJ148+AI132</f>
        <v>169.495</v>
      </c>
      <c r="AJ151" s="925"/>
      <c r="AK151" s="928">
        <f>+AI151-AG151</f>
        <v>1.2681818181818016</v>
      </c>
      <c r="AL151" s="925"/>
      <c r="AM151" s="945">
        <f>+AK151/AG151</f>
        <v>7.5385234761508766E-3</v>
      </c>
    </row>
    <row r="152" spans="2:42" ht="17.25" thickBot="1" x14ac:dyDescent="0.3">
      <c r="R152" s="921"/>
      <c r="S152" s="922"/>
      <c r="T152" s="922"/>
      <c r="U152" s="922"/>
      <c r="V152" s="922"/>
      <c r="W152" s="922"/>
      <c r="X152" s="922"/>
      <c r="Y152" s="922"/>
      <c r="Z152" s="922"/>
      <c r="AA152" s="922"/>
      <c r="AB152" s="922"/>
      <c r="AC152" s="922"/>
      <c r="AD152" s="922"/>
      <c r="AE152" s="923"/>
      <c r="AF152" s="19"/>
      <c r="AG152" s="926"/>
      <c r="AH152" s="927"/>
      <c r="AI152" s="926"/>
      <c r="AJ152" s="927"/>
      <c r="AK152" s="929"/>
      <c r="AL152" s="927"/>
      <c r="AM152" s="946"/>
    </row>
    <row r="153" spans="2:42" ht="17.25" thickBot="1" x14ac:dyDescent="0.3"/>
    <row r="154" spans="2:42" ht="12" customHeight="1" x14ac:dyDescent="0.25">
      <c r="B154" s="882" t="s">
        <v>31</v>
      </c>
      <c r="C154" s="883"/>
      <c r="D154" s="883"/>
      <c r="E154" s="883"/>
      <c r="F154" s="883"/>
      <c r="G154" s="884"/>
      <c r="H154" s="888" t="s">
        <v>30</v>
      </c>
      <c r="I154" s="765"/>
      <c r="J154" s="765"/>
      <c r="K154" s="765"/>
      <c r="L154" s="765"/>
      <c r="M154" s="765"/>
      <c r="N154" s="765"/>
      <c r="O154" s="765"/>
      <c r="P154" s="765"/>
      <c r="Q154" s="765"/>
      <c r="R154" s="765"/>
      <c r="S154" s="765"/>
      <c r="T154" s="765"/>
      <c r="U154" s="765"/>
      <c r="V154" s="765"/>
      <c r="W154" s="765"/>
      <c r="X154" s="765"/>
      <c r="Y154" s="765"/>
      <c r="Z154" s="765"/>
      <c r="AA154" s="765"/>
      <c r="AB154" s="765"/>
      <c r="AC154" s="765"/>
      <c r="AD154" s="267"/>
      <c r="AE154" s="764" t="s">
        <v>29</v>
      </c>
      <c r="AF154" s="765"/>
      <c r="AG154" s="765"/>
      <c r="AH154" s="765"/>
      <c r="AI154" s="765"/>
      <c r="AJ154" s="766"/>
      <c r="AK154" s="889" t="s">
        <v>39</v>
      </c>
      <c r="AL154" s="890"/>
      <c r="AM154" s="891"/>
      <c r="AN154" s="22"/>
      <c r="AO154" s="168" t="s">
        <v>46</v>
      </c>
    </row>
    <row r="155" spans="2:42" ht="12" customHeight="1" thickBot="1" x14ac:dyDescent="0.3">
      <c r="B155" s="885"/>
      <c r="C155" s="886"/>
      <c r="D155" s="886"/>
      <c r="E155" s="886"/>
      <c r="F155" s="886"/>
      <c r="G155" s="887"/>
      <c r="H155" s="892" t="s">
        <v>25</v>
      </c>
      <c r="I155" s="893"/>
      <c r="J155" s="893"/>
      <c r="K155" s="893"/>
      <c r="L155" s="893"/>
      <c r="M155" s="893"/>
      <c r="N155" s="893"/>
      <c r="O155" s="893"/>
      <c r="P155" s="893"/>
      <c r="Q155" s="893"/>
      <c r="R155" s="893"/>
      <c r="S155" s="893"/>
      <c r="T155" s="893"/>
      <c r="U155" s="893"/>
      <c r="V155" s="893"/>
      <c r="W155" s="893"/>
      <c r="X155" s="893"/>
      <c r="Y155" s="893"/>
      <c r="Z155" s="893"/>
      <c r="AA155" s="893"/>
      <c r="AB155" s="893"/>
      <c r="AC155" s="893"/>
      <c r="AD155" s="268"/>
      <c r="AE155" s="773">
        <v>44205</v>
      </c>
      <c r="AF155" s="774"/>
      <c r="AG155" s="774"/>
      <c r="AH155" s="774"/>
      <c r="AI155" s="774"/>
      <c r="AJ155" s="775"/>
      <c r="AK155" s="896" t="s">
        <v>40</v>
      </c>
      <c r="AL155" s="897"/>
      <c r="AM155" s="898"/>
      <c r="AN155" s="23"/>
      <c r="AO155" s="169" t="s">
        <v>47</v>
      </c>
    </row>
    <row r="156" spans="2:42" ht="12" customHeight="1" thickBot="1" x14ac:dyDescent="0.3">
      <c r="B156" s="902" t="s">
        <v>28</v>
      </c>
      <c r="C156" s="903"/>
      <c r="D156" s="903"/>
      <c r="E156" s="903"/>
      <c r="F156" s="903"/>
      <c r="G156" s="904"/>
      <c r="H156" s="894"/>
      <c r="I156" s="895"/>
      <c r="J156" s="895"/>
      <c r="K156" s="895"/>
      <c r="L156" s="895"/>
      <c r="M156" s="895"/>
      <c r="N156" s="895"/>
      <c r="O156" s="895"/>
      <c r="P156" s="895"/>
      <c r="Q156" s="895"/>
      <c r="R156" s="895"/>
      <c r="S156" s="895"/>
      <c r="T156" s="895"/>
      <c r="U156" s="895"/>
      <c r="V156" s="895"/>
      <c r="W156" s="895"/>
      <c r="X156" s="895"/>
      <c r="Y156" s="895"/>
      <c r="Z156" s="895"/>
      <c r="AA156" s="895"/>
      <c r="AB156" s="895"/>
      <c r="AC156" s="895"/>
      <c r="AD156" s="269"/>
      <c r="AE156" s="776"/>
      <c r="AF156" s="777"/>
      <c r="AG156" s="777"/>
      <c r="AH156" s="777"/>
      <c r="AI156" s="777"/>
      <c r="AJ156" s="778"/>
      <c r="AK156" s="899"/>
      <c r="AL156" s="900"/>
      <c r="AM156" s="901"/>
      <c r="AN156" s="141"/>
      <c r="AO156" s="170"/>
    </row>
    <row r="157" spans="2:42" ht="12" customHeight="1" thickBot="1" x14ac:dyDescent="0.3">
      <c r="B157" s="135"/>
      <c r="C157" s="135"/>
      <c r="D157" s="135"/>
      <c r="E157" s="135"/>
      <c r="F157" s="135"/>
      <c r="G157" s="135"/>
      <c r="H157" s="135"/>
      <c r="I157" s="135"/>
      <c r="J157" s="174"/>
      <c r="K157" s="174"/>
      <c r="L157" s="174"/>
      <c r="M157" s="174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41"/>
    </row>
    <row r="158" spans="2:42" ht="12" customHeight="1" thickBot="1" x14ac:dyDescent="0.3">
      <c r="B158" s="873" t="s">
        <v>27</v>
      </c>
      <c r="C158" s="874"/>
      <c r="D158" s="874"/>
      <c r="E158" s="875"/>
      <c r="F158" s="848" t="s">
        <v>26</v>
      </c>
      <c r="G158" s="850"/>
      <c r="H158" s="848" t="s">
        <v>44</v>
      </c>
      <c r="I158" s="849"/>
      <c r="J158" s="849"/>
      <c r="K158" s="849"/>
      <c r="L158" s="849"/>
      <c r="M158" s="849"/>
      <c r="N158" s="849"/>
      <c r="O158" s="849"/>
      <c r="P158" s="849"/>
      <c r="Q158" s="849"/>
      <c r="R158" s="849"/>
      <c r="S158" s="850"/>
      <c r="T158" s="848" t="s">
        <v>25</v>
      </c>
      <c r="U158" s="849"/>
      <c r="V158" s="849"/>
      <c r="W158" s="849"/>
      <c r="X158" s="849"/>
      <c r="Y158" s="849"/>
      <c r="Z158" s="849"/>
      <c r="AA158" s="849"/>
      <c r="AB158" s="849"/>
      <c r="AC158" s="849"/>
      <c r="AD158" s="849"/>
      <c r="AE158" s="850"/>
      <c r="AF158" s="879" t="s">
        <v>24</v>
      </c>
      <c r="AG158" s="880"/>
      <c r="AH158" s="881"/>
      <c r="AI158" s="879" t="s">
        <v>24</v>
      </c>
      <c r="AJ158" s="881"/>
      <c r="AK158" s="848" t="s">
        <v>23</v>
      </c>
      <c r="AL158" s="849"/>
      <c r="AM158" s="850"/>
      <c r="AN158" s="141"/>
    </row>
    <row r="159" spans="2:42" ht="12" customHeight="1" thickBot="1" x14ac:dyDescent="0.3">
      <c r="B159" s="1" t="s">
        <v>13</v>
      </c>
      <c r="C159" s="2" t="s">
        <v>22</v>
      </c>
      <c r="D159" s="3" t="s">
        <v>22</v>
      </c>
      <c r="E159" s="2" t="s">
        <v>21</v>
      </c>
      <c r="F159" s="907" t="s">
        <v>20</v>
      </c>
      <c r="G159" s="908"/>
      <c r="H159" s="876"/>
      <c r="I159" s="877"/>
      <c r="J159" s="877"/>
      <c r="K159" s="877"/>
      <c r="L159" s="877"/>
      <c r="M159" s="877"/>
      <c r="N159" s="877"/>
      <c r="O159" s="877"/>
      <c r="P159" s="877"/>
      <c r="Q159" s="877"/>
      <c r="R159" s="877"/>
      <c r="S159" s="878"/>
      <c r="T159" s="876"/>
      <c r="U159" s="877"/>
      <c r="V159" s="877"/>
      <c r="W159" s="877"/>
      <c r="X159" s="877"/>
      <c r="Y159" s="877"/>
      <c r="Z159" s="877"/>
      <c r="AA159" s="877"/>
      <c r="AB159" s="877"/>
      <c r="AC159" s="877"/>
      <c r="AD159" s="877"/>
      <c r="AE159" s="878"/>
      <c r="AF159" s="876" t="s">
        <v>19</v>
      </c>
      <c r="AG159" s="877"/>
      <c r="AH159" s="878"/>
      <c r="AI159" s="876" t="s">
        <v>18</v>
      </c>
      <c r="AJ159" s="878"/>
      <c r="AK159" s="876" t="s">
        <v>17</v>
      </c>
      <c r="AL159" s="877"/>
      <c r="AM159" s="878"/>
      <c r="AN159" s="141"/>
      <c r="AO159" s="846" t="s">
        <v>130</v>
      </c>
      <c r="AP159" s="846" t="s">
        <v>131</v>
      </c>
    </row>
    <row r="160" spans="2:42" ht="12" customHeight="1" thickBot="1" x14ac:dyDescent="0.3">
      <c r="B160" s="4">
        <v>2021</v>
      </c>
      <c r="C160" s="5" t="s">
        <v>16</v>
      </c>
      <c r="D160" s="5" t="s">
        <v>15</v>
      </c>
      <c r="E160" s="30" t="s">
        <v>14</v>
      </c>
      <c r="F160" s="6" t="s">
        <v>14</v>
      </c>
      <c r="G160" s="7" t="s">
        <v>13</v>
      </c>
      <c r="H160" s="868" t="s">
        <v>34</v>
      </c>
      <c r="I160" s="869"/>
      <c r="J160" s="870" t="s">
        <v>43</v>
      </c>
      <c r="K160" s="871"/>
      <c r="L160" s="870" t="s">
        <v>42</v>
      </c>
      <c r="M160" s="871"/>
      <c r="N160" s="872" t="s">
        <v>33</v>
      </c>
      <c r="O160" s="869"/>
      <c r="P160" s="872" t="s">
        <v>12</v>
      </c>
      <c r="Q160" s="869"/>
      <c r="R160" s="872" t="s">
        <v>11</v>
      </c>
      <c r="S160" s="905"/>
      <c r="T160" s="868" t="s">
        <v>35</v>
      </c>
      <c r="U160" s="906"/>
      <c r="V160" s="906"/>
      <c r="W160" s="905"/>
      <c r="X160" s="868" t="s">
        <v>10</v>
      </c>
      <c r="Y160" s="906"/>
      <c r="Z160" s="906"/>
      <c r="AA160" s="905"/>
      <c r="AB160" s="38" t="s">
        <v>38</v>
      </c>
      <c r="AC160" s="37" t="s">
        <v>36</v>
      </c>
      <c r="AD160" s="266" t="s">
        <v>41</v>
      </c>
      <c r="AE160" s="136" t="s">
        <v>9</v>
      </c>
      <c r="AF160" s="8" t="s">
        <v>37</v>
      </c>
      <c r="AG160" s="9" t="s">
        <v>8</v>
      </c>
      <c r="AH160" s="10" t="s">
        <v>7</v>
      </c>
      <c r="AI160" s="6" t="s">
        <v>8</v>
      </c>
      <c r="AJ160" s="7" t="s">
        <v>7</v>
      </c>
      <c r="AK160" s="6" t="s">
        <v>8</v>
      </c>
      <c r="AL160" s="11" t="s">
        <v>7</v>
      </c>
      <c r="AM160" s="7" t="s">
        <v>6</v>
      </c>
      <c r="AN160" s="141"/>
      <c r="AO160" s="847"/>
      <c r="AP160" s="847"/>
    </row>
    <row r="161" spans="2:42" s="307" customFormat="1" ht="12" customHeight="1" x14ac:dyDescent="0.25">
      <c r="B161" s="294">
        <v>44205</v>
      </c>
      <c r="C161" s="295">
        <v>0.8930555555555556</v>
      </c>
      <c r="D161" s="295">
        <v>0.28541666666666665</v>
      </c>
      <c r="E161" s="296">
        <v>5</v>
      </c>
      <c r="F161" s="296">
        <v>26296</v>
      </c>
      <c r="G161" s="294">
        <v>44205</v>
      </c>
      <c r="H161" s="856" t="s">
        <v>87</v>
      </c>
      <c r="I161" s="857"/>
      <c r="J161" s="858"/>
      <c r="K161" s="859"/>
      <c r="L161" s="858"/>
      <c r="M161" s="859"/>
      <c r="N161" s="856"/>
      <c r="O161" s="857"/>
      <c r="P161" s="860" t="s">
        <v>143</v>
      </c>
      <c r="Q161" s="861"/>
      <c r="R161" s="862" t="s">
        <v>246</v>
      </c>
      <c r="S161" s="867"/>
      <c r="T161" s="853" t="s">
        <v>333</v>
      </c>
      <c r="U161" s="854"/>
      <c r="V161" s="854"/>
      <c r="W161" s="855"/>
      <c r="X161" s="853" t="s">
        <v>333</v>
      </c>
      <c r="Y161" s="854"/>
      <c r="Z161" s="854"/>
      <c r="AA161" s="855"/>
      <c r="AB161" s="297"/>
      <c r="AC161" s="298"/>
      <c r="AD161" s="299">
        <v>58</v>
      </c>
      <c r="AE161" s="262" t="s">
        <v>52</v>
      </c>
      <c r="AF161" s="297"/>
      <c r="AG161" s="152">
        <v>6070</v>
      </c>
      <c r="AH161" s="300">
        <f>+AG161/1000</f>
        <v>6.07</v>
      </c>
      <c r="AI161" s="152">
        <v>6070</v>
      </c>
      <c r="AJ161" s="301">
        <f>+AI161/1000</f>
        <v>6.07</v>
      </c>
      <c r="AK161" s="302">
        <f>+AI161-AG161</f>
        <v>0</v>
      </c>
      <c r="AL161" s="303">
        <f>+AK161/1000</f>
        <v>0</v>
      </c>
      <c r="AM161" s="304">
        <f>+AK161/AG161</f>
        <v>0</v>
      </c>
      <c r="AN161" s="305"/>
      <c r="AO161" s="306">
        <v>76.23</v>
      </c>
      <c r="AP161" s="306">
        <v>3.83</v>
      </c>
    </row>
    <row r="162" spans="2:42" ht="12" customHeight="1" thickBot="1" x14ac:dyDescent="0.3">
      <c r="B162" s="24"/>
      <c r="C162" s="146"/>
      <c r="D162" s="146"/>
      <c r="E162" s="27"/>
      <c r="F162" s="36"/>
      <c r="G162" s="31"/>
      <c r="H162" s="909"/>
      <c r="I162" s="910"/>
      <c r="J162" s="911"/>
      <c r="K162" s="912"/>
      <c r="L162" s="911"/>
      <c r="M162" s="912"/>
      <c r="N162" s="913"/>
      <c r="O162" s="910"/>
      <c r="P162" s="913"/>
      <c r="Q162" s="910"/>
      <c r="R162" s="914"/>
      <c r="S162" s="915"/>
      <c r="T162" s="916"/>
      <c r="U162" s="917"/>
      <c r="V162" s="917"/>
      <c r="W162" s="915"/>
      <c r="X162" s="29"/>
      <c r="Y162" s="147"/>
      <c r="Z162" s="147"/>
      <c r="AA162" s="28"/>
      <c r="AB162" s="36"/>
      <c r="AC162" s="148"/>
      <c r="AD162" s="147"/>
      <c r="AE162" s="28"/>
      <c r="AF162" s="29"/>
      <c r="AG162" s="149"/>
      <c r="AH162" s="153"/>
      <c r="AI162" s="150"/>
      <c r="AJ162" s="154"/>
      <c r="AK162" s="155"/>
      <c r="AL162" s="156"/>
      <c r="AM162" s="157"/>
    </row>
    <row r="163" spans="2:42" ht="12" customHeight="1" x14ac:dyDescent="0.25">
      <c r="B163" s="151"/>
      <c r="C163" s="151"/>
      <c r="D163" s="151"/>
      <c r="E163" s="151"/>
      <c r="F163" s="151"/>
      <c r="G163" s="151"/>
      <c r="H163" s="151"/>
      <c r="I163" s="151"/>
      <c r="J163" s="174"/>
      <c r="K163" s="174"/>
      <c r="L163" s="174"/>
      <c r="M163" s="174"/>
      <c r="N163" s="151"/>
      <c r="O163" s="151"/>
      <c r="P163" s="135"/>
      <c r="Q163" s="135"/>
      <c r="R163" s="918" t="s">
        <v>5</v>
      </c>
      <c r="S163" s="919"/>
      <c r="T163" s="919"/>
      <c r="U163" s="919"/>
      <c r="V163" s="919"/>
      <c r="W163" s="919"/>
      <c r="X163" s="919"/>
      <c r="Y163" s="919"/>
      <c r="Z163" s="919"/>
      <c r="AA163" s="919"/>
      <c r="AB163" s="919"/>
      <c r="AC163" s="919"/>
      <c r="AD163" s="919"/>
      <c r="AE163" s="919"/>
      <c r="AF163" s="265"/>
      <c r="AG163" s="932" t="s">
        <v>4</v>
      </c>
      <c r="AH163" s="933"/>
      <c r="AI163" s="932" t="s">
        <v>3</v>
      </c>
      <c r="AJ163" s="933"/>
      <c r="AK163" s="932" t="s">
        <v>2</v>
      </c>
      <c r="AL163" s="934"/>
      <c r="AM163" s="935"/>
    </row>
    <row r="164" spans="2:42" x14ac:dyDescent="0.25">
      <c r="B164" s="151"/>
      <c r="C164" s="151"/>
      <c r="D164" s="151"/>
      <c r="E164" s="151"/>
      <c r="F164" s="151"/>
      <c r="G164" s="151"/>
      <c r="H164" s="151"/>
      <c r="I164" s="151"/>
      <c r="J164" s="174"/>
      <c r="K164" s="174"/>
      <c r="L164" s="174"/>
      <c r="M164" s="174"/>
      <c r="N164" s="151"/>
      <c r="O164" s="151"/>
      <c r="P164" s="135"/>
      <c r="Q164" s="135"/>
      <c r="R164" s="930"/>
      <c r="S164" s="931"/>
      <c r="T164" s="931"/>
      <c r="U164" s="931"/>
      <c r="V164" s="931"/>
      <c r="W164" s="931"/>
      <c r="X164" s="931"/>
      <c r="Y164" s="931"/>
      <c r="Z164" s="931"/>
      <c r="AA164" s="931"/>
      <c r="AB164" s="931"/>
      <c r="AC164" s="931"/>
      <c r="AD164" s="931"/>
      <c r="AE164" s="931"/>
      <c r="AF164" s="265"/>
      <c r="AG164" s="936" t="s">
        <v>1</v>
      </c>
      <c r="AH164" s="938">
        <f>+SUM(AH161:AH162)</f>
        <v>6.07</v>
      </c>
      <c r="AI164" s="936" t="s">
        <v>1</v>
      </c>
      <c r="AJ164" s="938">
        <f>+SUM(AJ161:AJ162)</f>
        <v>6.07</v>
      </c>
      <c r="AK164" s="936" t="s">
        <v>1</v>
      </c>
      <c r="AL164" s="940">
        <f>+AJ164-AH164</f>
        <v>0</v>
      </c>
      <c r="AM164" s="851">
        <f>+AL164/AH164</f>
        <v>0</v>
      </c>
    </row>
    <row r="165" spans="2:42" ht="17.25" thickBot="1" x14ac:dyDescent="0.3">
      <c r="B165" s="151"/>
      <c r="C165" s="151"/>
      <c r="D165" s="151"/>
      <c r="E165" s="151"/>
      <c r="F165" s="151"/>
      <c r="G165" s="151"/>
      <c r="H165" s="151"/>
      <c r="I165" s="151"/>
      <c r="J165" s="174"/>
      <c r="K165" s="174"/>
      <c r="L165" s="174"/>
      <c r="M165" s="174"/>
      <c r="N165" s="151"/>
      <c r="O165" s="151"/>
      <c r="P165" s="135"/>
      <c r="Q165" s="135"/>
      <c r="R165" s="921"/>
      <c r="S165" s="922"/>
      <c r="T165" s="922"/>
      <c r="U165" s="922"/>
      <c r="V165" s="922"/>
      <c r="W165" s="922"/>
      <c r="X165" s="922"/>
      <c r="Y165" s="922"/>
      <c r="Z165" s="922"/>
      <c r="AA165" s="922"/>
      <c r="AB165" s="922"/>
      <c r="AC165" s="922"/>
      <c r="AD165" s="922"/>
      <c r="AE165" s="922"/>
      <c r="AF165" s="264"/>
      <c r="AG165" s="937"/>
      <c r="AH165" s="939"/>
      <c r="AI165" s="937"/>
      <c r="AJ165" s="939"/>
      <c r="AK165" s="937"/>
      <c r="AL165" s="941"/>
      <c r="AM165" s="852"/>
    </row>
    <row r="166" spans="2:42" ht="17.25" thickBot="1" x14ac:dyDescent="0.3">
      <c r="I166" s="151"/>
    </row>
    <row r="167" spans="2:42" x14ac:dyDescent="0.25">
      <c r="I167" s="151"/>
      <c r="R167" s="918" t="s">
        <v>0</v>
      </c>
      <c r="S167" s="919"/>
      <c r="T167" s="919"/>
      <c r="U167" s="919"/>
      <c r="V167" s="919"/>
      <c r="W167" s="919"/>
      <c r="X167" s="919"/>
      <c r="Y167" s="919"/>
      <c r="Z167" s="919"/>
      <c r="AA167" s="919"/>
      <c r="AB167" s="919"/>
      <c r="AC167" s="919"/>
      <c r="AD167" s="919"/>
      <c r="AE167" s="920"/>
      <c r="AF167" s="18"/>
      <c r="AG167" s="924">
        <f>+AH164+AG151</f>
        <v>174.2968181818182</v>
      </c>
      <c r="AH167" s="925"/>
      <c r="AI167" s="924">
        <f>+AJ164+AI151</f>
        <v>175.565</v>
      </c>
      <c r="AJ167" s="925"/>
      <c r="AK167" s="928">
        <f>+AI167-AG167</f>
        <v>1.2681818181818016</v>
      </c>
      <c r="AL167" s="925"/>
      <c r="AM167" s="945">
        <f>+AK167/AG167</f>
        <v>7.2759894954530632E-3</v>
      </c>
    </row>
    <row r="168" spans="2:42" ht="17.25" thickBot="1" x14ac:dyDescent="0.3">
      <c r="I168" s="151"/>
      <c r="R168" s="921"/>
      <c r="S168" s="922"/>
      <c r="T168" s="922"/>
      <c r="U168" s="922"/>
      <c r="V168" s="922"/>
      <c r="W168" s="922"/>
      <c r="X168" s="922"/>
      <c r="Y168" s="922"/>
      <c r="Z168" s="922"/>
      <c r="AA168" s="922"/>
      <c r="AB168" s="922"/>
      <c r="AC168" s="922"/>
      <c r="AD168" s="922"/>
      <c r="AE168" s="923"/>
      <c r="AF168" s="19"/>
      <c r="AG168" s="926"/>
      <c r="AH168" s="927"/>
      <c r="AI168" s="926"/>
      <c r="AJ168" s="927"/>
      <c r="AK168" s="929"/>
      <c r="AL168" s="927"/>
      <c r="AM168" s="946"/>
    </row>
    <row r="169" spans="2:42" ht="17.25" thickBot="1" x14ac:dyDescent="0.3"/>
    <row r="170" spans="2:42" ht="12" customHeight="1" x14ac:dyDescent="0.25">
      <c r="B170" s="882" t="s">
        <v>31</v>
      </c>
      <c r="C170" s="883"/>
      <c r="D170" s="883"/>
      <c r="E170" s="883"/>
      <c r="F170" s="883"/>
      <c r="G170" s="884"/>
      <c r="H170" s="888" t="s">
        <v>30</v>
      </c>
      <c r="I170" s="765"/>
      <c r="J170" s="765"/>
      <c r="K170" s="765"/>
      <c r="L170" s="765"/>
      <c r="M170" s="765"/>
      <c r="N170" s="765"/>
      <c r="O170" s="765"/>
      <c r="P170" s="765"/>
      <c r="Q170" s="765"/>
      <c r="R170" s="765"/>
      <c r="S170" s="765"/>
      <c r="T170" s="765"/>
      <c r="U170" s="765"/>
      <c r="V170" s="765"/>
      <c r="W170" s="765"/>
      <c r="X170" s="765"/>
      <c r="Y170" s="765"/>
      <c r="Z170" s="765"/>
      <c r="AA170" s="765"/>
      <c r="AB170" s="765"/>
      <c r="AC170" s="765"/>
      <c r="AD170" s="267"/>
      <c r="AE170" s="764" t="s">
        <v>29</v>
      </c>
      <c r="AF170" s="765"/>
      <c r="AG170" s="765"/>
      <c r="AH170" s="765"/>
      <c r="AI170" s="765"/>
      <c r="AJ170" s="766"/>
      <c r="AK170" s="889" t="s">
        <v>39</v>
      </c>
      <c r="AL170" s="890"/>
      <c r="AM170" s="891"/>
      <c r="AN170" s="22"/>
    </row>
    <row r="171" spans="2:42" ht="12" customHeight="1" x14ac:dyDescent="0.25">
      <c r="B171" s="885"/>
      <c r="C171" s="886"/>
      <c r="D171" s="886"/>
      <c r="E171" s="886"/>
      <c r="F171" s="886"/>
      <c r="G171" s="887"/>
      <c r="H171" s="892" t="s">
        <v>25</v>
      </c>
      <c r="I171" s="893"/>
      <c r="J171" s="893"/>
      <c r="K171" s="893"/>
      <c r="L171" s="893"/>
      <c r="M171" s="893"/>
      <c r="N171" s="893"/>
      <c r="O171" s="893"/>
      <c r="P171" s="893"/>
      <c r="Q171" s="893"/>
      <c r="R171" s="893"/>
      <c r="S171" s="893"/>
      <c r="T171" s="893"/>
      <c r="U171" s="893"/>
      <c r="V171" s="893"/>
      <c r="W171" s="893"/>
      <c r="X171" s="893"/>
      <c r="Y171" s="893"/>
      <c r="Z171" s="893"/>
      <c r="AA171" s="893"/>
      <c r="AB171" s="893"/>
      <c r="AC171" s="893"/>
      <c r="AD171" s="268"/>
      <c r="AE171" s="773">
        <v>44206</v>
      </c>
      <c r="AF171" s="774"/>
      <c r="AG171" s="774"/>
      <c r="AH171" s="774"/>
      <c r="AI171" s="774"/>
      <c r="AJ171" s="775"/>
      <c r="AK171" s="896" t="s">
        <v>40</v>
      </c>
      <c r="AL171" s="897"/>
      <c r="AM171" s="898"/>
      <c r="AN171" s="23"/>
    </row>
    <row r="172" spans="2:42" ht="12" customHeight="1" thickBot="1" x14ac:dyDescent="0.3">
      <c r="B172" s="902" t="s">
        <v>28</v>
      </c>
      <c r="C172" s="903"/>
      <c r="D172" s="903"/>
      <c r="E172" s="903"/>
      <c r="F172" s="903"/>
      <c r="G172" s="904"/>
      <c r="H172" s="894"/>
      <c r="I172" s="895"/>
      <c r="J172" s="895"/>
      <c r="K172" s="895"/>
      <c r="L172" s="895"/>
      <c r="M172" s="895"/>
      <c r="N172" s="895"/>
      <c r="O172" s="895"/>
      <c r="P172" s="895"/>
      <c r="Q172" s="895"/>
      <c r="R172" s="895"/>
      <c r="S172" s="895"/>
      <c r="T172" s="895"/>
      <c r="U172" s="895"/>
      <c r="V172" s="895"/>
      <c r="W172" s="895"/>
      <c r="X172" s="895"/>
      <c r="Y172" s="895"/>
      <c r="Z172" s="895"/>
      <c r="AA172" s="895"/>
      <c r="AB172" s="895"/>
      <c r="AC172" s="895"/>
      <c r="AD172" s="269"/>
      <c r="AE172" s="776"/>
      <c r="AF172" s="777"/>
      <c r="AG172" s="777"/>
      <c r="AH172" s="777"/>
      <c r="AI172" s="777"/>
      <c r="AJ172" s="778"/>
      <c r="AK172" s="899"/>
      <c r="AL172" s="900"/>
      <c r="AM172" s="901"/>
      <c r="AN172" s="141"/>
    </row>
    <row r="173" spans="2:42" ht="12" customHeight="1" thickBot="1" x14ac:dyDescent="0.3">
      <c r="B173" s="135"/>
      <c r="C173" s="135"/>
      <c r="D173" s="135"/>
      <c r="E173" s="135"/>
      <c r="F173" s="135"/>
      <c r="G173" s="135"/>
      <c r="H173" s="135"/>
      <c r="I173" s="135"/>
      <c r="J173" s="174"/>
      <c r="K173" s="174"/>
      <c r="L173" s="174"/>
      <c r="M173" s="174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41"/>
    </row>
    <row r="174" spans="2:42" ht="12" customHeight="1" thickBot="1" x14ac:dyDescent="0.3">
      <c r="B174" s="873" t="s">
        <v>27</v>
      </c>
      <c r="C174" s="874"/>
      <c r="D174" s="874"/>
      <c r="E174" s="875"/>
      <c r="F174" s="848" t="s">
        <v>26</v>
      </c>
      <c r="G174" s="850"/>
      <c r="H174" s="848" t="s">
        <v>44</v>
      </c>
      <c r="I174" s="849"/>
      <c r="J174" s="849"/>
      <c r="K174" s="849"/>
      <c r="L174" s="849"/>
      <c r="M174" s="849"/>
      <c r="N174" s="849"/>
      <c r="O174" s="849"/>
      <c r="P174" s="849"/>
      <c r="Q174" s="849"/>
      <c r="R174" s="849"/>
      <c r="S174" s="850"/>
      <c r="T174" s="848" t="s">
        <v>25</v>
      </c>
      <c r="U174" s="849"/>
      <c r="V174" s="849"/>
      <c r="W174" s="849"/>
      <c r="X174" s="849"/>
      <c r="Y174" s="849"/>
      <c r="Z174" s="849"/>
      <c r="AA174" s="849"/>
      <c r="AB174" s="849"/>
      <c r="AC174" s="849"/>
      <c r="AD174" s="849"/>
      <c r="AE174" s="850"/>
      <c r="AF174" s="879" t="s">
        <v>24</v>
      </c>
      <c r="AG174" s="880"/>
      <c r="AH174" s="881"/>
      <c r="AI174" s="879" t="s">
        <v>24</v>
      </c>
      <c r="AJ174" s="881"/>
      <c r="AK174" s="848" t="s">
        <v>23</v>
      </c>
      <c r="AL174" s="849"/>
      <c r="AM174" s="850"/>
      <c r="AN174" s="141"/>
    </row>
    <row r="175" spans="2:42" ht="12" customHeight="1" thickBot="1" x14ac:dyDescent="0.3">
      <c r="B175" s="1" t="s">
        <v>13</v>
      </c>
      <c r="C175" s="2" t="s">
        <v>22</v>
      </c>
      <c r="D175" s="3" t="s">
        <v>22</v>
      </c>
      <c r="E175" s="2" t="s">
        <v>21</v>
      </c>
      <c r="F175" s="907" t="s">
        <v>20</v>
      </c>
      <c r="G175" s="908"/>
      <c r="H175" s="876"/>
      <c r="I175" s="877"/>
      <c r="J175" s="877"/>
      <c r="K175" s="877"/>
      <c r="L175" s="877"/>
      <c r="M175" s="877"/>
      <c r="N175" s="877"/>
      <c r="O175" s="877"/>
      <c r="P175" s="877"/>
      <c r="Q175" s="877"/>
      <c r="R175" s="877"/>
      <c r="S175" s="878"/>
      <c r="T175" s="876"/>
      <c r="U175" s="877"/>
      <c r="V175" s="877"/>
      <c r="W175" s="877"/>
      <c r="X175" s="877"/>
      <c r="Y175" s="877"/>
      <c r="Z175" s="877"/>
      <c r="AA175" s="877"/>
      <c r="AB175" s="877"/>
      <c r="AC175" s="877"/>
      <c r="AD175" s="877"/>
      <c r="AE175" s="878"/>
      <c r="AF175" s="876" t="s">
        <v>19</v>
      </c>
      <c r="AG175" s="877"/>
      <c r="AH175" s="878"/>
      <c r="AI175" s="876" t="s">
        <v>18</v>
      </c>
      <c r="AJ175" s="878"/>
      <c r="AK175" s="876" t="s">
        <v>17</v>
      </c>
      <c r="AL175" s="877"/>
      <c r="AM175" s="878"/>
      <c r="AN175" s="141"/>
      <c r="AO175" s="846" t="s">
        <v>130</v>
      </c>
      <c r="AP175" s="846" t="s">
        <v>131</v>
      </c>
    </row>
    <row r="176" spans="2:42" ht="12" customHeight="1" thickBot="1" x14ac:dyDescent="0.3">
      <c r="B176" s="4">
        <v>2020</v>
      </c>
      <c r="C176" s="5" t="s">
        <v>16</v>
      </c>
      <c r="D176" s="5" t="s">
        <v>15</v>
      </c>
      <c r="E176" s="30" t="s">
        <v>14</v>
      </c>
      <c r="F176" s="6" t="s">
        <v>14</v>
      </c>
      <c r="G176" s="7" t="s">
        <v>13</v>
      </c>
      <c r="H176" s="868" t="s">
        <v>34</v>
      </c>
      <c r="I176" s="869"/>
      <c r="J176" s="870" t="s">
        <v>43</v>
      </c>
      <c r="K176" s="871"/>
      <c r="L176" s="870" t="s">
        <v>42</v>
      </c>
      <c r="M176" s="871"/>
      <c r="N176" s="872" t="s">
        <v>33</v>
      </c>
      <c r="O176" s="869"/>
      <c r="P176" s="872" t="s">
        <v>12</v>
      </c>
      <c r="Q176" s="869"/>
      <c r="R176" s="872" t="s">
        <v>11</v>
      </c>
      <c r="S176" s="905"/>
      <c r="T176" s="868" t="s">
        <v>35</v>
      </c>
      <c r="U176" s="906"/>
      <c r="V176" s="906"/>
      <c r="W176" s="905"/>
      <c r="X176" s="868" t="s">
        <v>10</v>
      </c>
      <c r="Y176" s="906"/>
      <c r="Z176" s="906"/>
      <c r="AA176" s="905"/>
      <c r="AB176" s="38" t="s">
        <v>38</v>
      </c>
      <c r="AC176" s="37" t="s">
        <v>36</v>
      </c>
      <c r="AD176" s="266" t="s">
        <v>41</v>
      </c>
      <c r="AE176" s="136" t="s">
        <v>9</v>
      </c>
      <c r="AF176" s="8" t="s">
        <v>37</v>
      </c>
      <c r="AG176" s="9" t="s">
        <v>8</v>
      </c>
      <c r="AH176" s="10" t="s">
        <v>7</v>
      </c>
      <c r="AI176" s="6" t="s">
        <v>8</v>
      </c>
      <c r="AJ176" s="7" t="s">
        <v>7</v>
      </c>
      <c r="AK176" s="6" t="s">
        <v>8</v>
      </c>
      <c r="AL176" s="11" t="s">
        <v>7</v>
      </c>
      <c r="AM176" s="7" t="s">
        <v>6</v>
      </c>
      <c r="AN176" s="141"/>
      <c r="AO176" s="847"/>
      <c r="AP176" s="847"/>
    </row>
    <row r="177" spans="2:42" ht="12" customHeight="1" x14ac:dyDescent="0.25">
      <c r="B177" s="25">
        <v>44206</v>
      </c>
      <c r="C177" s="137">
        <v>0.76944444444444438</v>
      </c>
      <c r="D177" s="137">
        <v>0.78472222222222221</v>
      </c>
      <c r="E177" s="43">
        <v>2</v>
      </c>
      <c r="F177" s="43">
        <v>26299</v>
      </c>
      <c r="G177" s="25">
        <v>44206</v>
      </c>
      <c r="H177" s="856" t="s">
        <v>87</v>
      </c>
      <c r="I177" s="857"/>
      <c r="J177" s="858"/>
      <c r="K177" s="859"/>
      <c r="L177" s="858"/>
      <c r="M177" s="859"/>
      <c r="N177" s="856"/>
      <c r="O177" s="857"/>
      <c r="P177" s="860" t="s">
        <v>143</v>
      </c>
      <c r="Q177" s="861"/>
      <c r="R177" s="862" t="s">
        <v>246</v>
      </c>
      <c r="S177" s="867"/>
      <c r="T177" s="853" t="s">
        <v>358</v>
      </c>
      <c r="U177" s="854"/>
      <c r="V177" s="854"/>
      <c r="W177" s="855"/>
      <c r="X177" s="853" t="s">
        <v>358</v>
      </c>
      <c r="Y177" s="854"/>
      <c r="Z177" s="854"/>
      <c r="AA177" s="855"/>
      <c r="AB177" s="297"/>
      <c r="AC177" s="138"/>
      <c r="AD177" s="284">
        <v>59</v>
      </c>
      <c r="AE177" s="285" t="s">
        <v>52</v>
      </c>
      <c r="AF177" s="26"/>
      <c r="AG177" s="160">
        <v>2980</v>
      </c>
      <c r="AH177" s="161">
        <f>+AG177/1000</f>
        <v>2.98</v>
      </c>
      <c r="AI177" s="162">
        <v>2980</v>
      </c>
      <c r="AJ177" s="163">
        <f>+AI177/1000</f>
        <v>2.98</v>
      </c>
      <c r="AK177" s="164">
        <f>+AI177-AG177</f>
        <v>0</v>
      </c>
      <c r="AL177" s="163">
        <f>+AK177/1000</f>
        <v>0</v>
      </c>
      <c r="AM177" s="165">
        <f>+AK177/AG177</f>
        <v>0</v>
      </c>
      <c r="AN177" s="141"/>
      <c r="AO177" s="277">
        <v>76.81</v>
      </c>
      <c r="AP177" s="277">
        <v>3.72</v>
      </c>
    </row>
    <row r="178" spans="2:42" ht="12" customHeight="1" x14ac:dyDescent="0.25">
      <c r="B178" s="25">
        <v>44207</v>
      </c>
      <c r="C178" s="137">
        <v>1.9444444444444445E-2</v>
      </c>
      <c r="D178" s="137">
        <v>0.40972222222222227</v>
      </c>
      <c r="E178" s="43">
        <v>2</v>
      </c>
      <c r="F178" s="43">
        <v>80</v>
      </c>
      <c r="G178" s="25">
        <v>44207</v>
      </c>
      <c r="H178" s="967" t="s">
        <v>291</v>
      </c>
      <c r="I178" s="968"/>
      <c r="J178" s="969"/>
      <c r="K178" s="970"/>
      <c r="L178" s="969"/>
      <c r="M178" s="970"/>
      <c r="N178" s="967"/>
      <c r="O178" s="968"/>
      <c r="P178" s="971" t="s">
        <v>226</v>
      </c>
      <c r="Q178" s="972"/>
      <c r="R178" s="973" t="s">
        <v>90</v>
      </c>
      <c r="S178" s="974"/>
      <c r="T178" s="979" t="s">
        <v>357</v>
      </c>
      <c r="U178" s="980"/>
      <c r="V178" s="980"/>
      <c r="W178" s="981"/>
      <c r="X178" s="979" t="s">
        <v>357</v>
      </c>
      <c r="Y178" s="980"/>
      <c r="Z178" s="980"/>
      <c r="AA178" s="981"/>
      <c r="AB178" s="34"/>
      <c r="AC178" s="138"/>
      <c r="AD178" s="158">
        <v>34</v>
      </c>
      <c r="AE178" s="35" t="s">
        <v>32</v>
      </c>
      <c r="AF178" s="34">
        <v>5963</v>
      </c>
      <c r="AG178" s="139">
        <f>+AF178/2.2</f>
        <v>2710.454545454545</v>
      </c>
      <c r="AH178" s="13">
        <f t="shared" ref="AH178:AH179" si="9">+AG178/1000</f>
        <v>2.710454545454545</v>
      </c>
      <c r="AI178" s="836">
        <v>4130</v>
      </c>
      <c r="AJ178" s="838">
        <f>+AI178/1000</f>
        <v>4.13</v>
      </c>
      <c r="AK178" s="840">
        <f>+AI178-AG179-AG178</f>
        <v>420.90909090909145</v>
      </c>
      <c r="AL178" s="842">
        <f>+AK178/1000</f>
        <v>0.42090909090909145</v>
      </c>
      <c r="AM178" s="844">
        <f>+AK178/SUM(AG178:AG179)</f>
        <v>0.11348039215686291</v>
      </c>
      <c r="AN178" s="20"/>
      <c r="AO178" s="306">
        <v>77.180000000000007</v>
      </c>
      <c r="AP178" s="306">
        <v>2.1</v>
      </c>
    </row>
    <row r="179" spans="2:42" ht="12" customHeight="1" x14ac:dyDescent="0.25">
      <c r="B179" s="25">
        <v>44207</v>
      </c>
      <c r="C179" s="137">
        <v>1.9444444444444445E-2</v>
      </c>
      <c r="D179" s="137">
        <v>0.40972222222222227</v>
      </c>
      <c r="E179" s="43">
        <v>2</v>
      </c>
      <c r="F179" s="43">
        <v>1507</v>
      </c>
      <c r="G179" s="25">
        <v>44207</v>
      </c>
      <c r="H179" s="967" t="s">
        <v>356</v>
      </c>
      <c r="I179" s="968"/>
      <c r="J179" s="969"/>
      <c r="K179" s="970"/>
      <c r="L179" s="969"/>
      <c r="M179" s="970"/>
      <c r="N179" s="967"/>
      <c r="O179" s="968"/>
      <c r="P179" s="971" t="s">
        <v>226</v>
      </c>
      <c r="Q179" s="972"/>
      <c r="R179" s="973" t="s">
        <v>90</v>
      </c>
      <c r="S179" s="974"/>
      <c r="T179" s="982" t="s">
        <v>179</v>
      </c>
      <c r="U179" s="983"/>
      <c r="V179" s="983"/>
      <c r="W179" s="984"/>
      <c r="X179" s="982" t="s">
        <v>179</v>
      </c>
      <c r="Y179" s="983"/>
      <c r="Z179" s="983"/>
      <c r="AA179" s="984"/>
      <c r="AB179" s="34"/>
      <c r="AC179" s="138"/>
      <c r="AD179" s="158">
        <v>36</v>
      </c>
      <c r="AE179" s="35" t="s">
        <v>32</v>
      </c>
      <c r="AF179" s="34">
        <v>2197</v>
      </c>
      <c r="AG179" s="139">
        <f>+AF179/2.2</f>
        <v>998.63636363636351</v>
      </c>
      <c r="AH179" s="12">
        <f t="shared" si="9"/>
        <v>0.99863636363636354</v>
      </c>
      <c r="AI179" s="837"/>
      <c r="AJ179" s="839"/>
      <c r="AK179" s="841"/>
      <c r="AL179" s="843"/>
      <c r="AM179" s="845"/>
      <c r="AN179" s="21"/>
      <c r="AO179" s="306">
        <v>76.849999999999994</v>
      </c>
      <c r="AP179" s="306">
        <v>3.4</v>
      </c>
    </row>
    <row r="180" spans="2:42" ht="12" customHeight="1" thickBot="1" x14ac:dyDescent="0.3">
      <c r="B180" s="24"/>
      <c r="C180" s="146"/>
      <c r="D180" s="146"/>
      <c r="E180" s="27"/>
      <c r="F180" s="36"/>
      <c r="G180" s="31"/>
      <c r="H180" s="909"/>
      <c r="I180" s="910"/>
      <c r="J180" s="911"/>
      <c r="K180" s="912"/>
      <c r="L180" s="911"/>
      <c r="M180" s="912"/>
      <c r="N180" s="913"/>
      <c r="O180" s="910"/>
      <c r="P180" s="913"/>
      <c r="Q180" s="910"/>
      <c r="R180" s="914"/>
      <c r="S180" s="915"/>
      <c r="T180" s="916"/>
      <c r="U180" s="917"/>
      <c r="V180" s="917"/>
      <c r="W180" s="915"/>
      <c r="X180" s="29"/>
      <c r="Y180" s="147"/>
      <c r="Z180" s="147"/>
      <c r="AA180" s="28"/>
      <c r="AB180" s="36"/>
      <c r="AC180" s="148"/>
      <c r="AD180" s="147"/>
      <c r="AE180" s="28"/>
      <c r="AF180" s="29"/>
      <c r="AG180" s="149"/>
      <c r="AH180" s="153"/>
      <c r="AI180" s="150"/>
      <c r="AJ180" s="154"/>
      <c r="AK180" s="155"/>
      <c r="AL180" s="156"/>
      <c r="AM180" s="157"/>
    </row>
    <row r="181" spans="2:42" ht="12" customHeight="1" x14ac:dyDescent="0.25">
      <c r="B181" s="151"/>
      <c r="C181" s="151"/>
      <c r="D181" s="151"/>
      <c r="E181" s="151"/>
      <c r="F181" s="151"/>
      <c r="G181" s="151"/>
      <c r="H181" s="151"/>
      <c r="I181" s="151"/>
      <c r="J181" s="174"/>
      <c r="K181" s="174"/>
      <c r="L181" s="174"/>
      <c r="M181" s="174"/>
      <c r="N181" s="151"/>
      <c r="O181" s="151"/>
      <c r="P181" s="135"/>
      <c r="Q181" s="135"/>
      <c r="R181" s="918" t="s">
        <v>5</v>
      </c>
      <c r="S181" s="919"/>
      <c r="T181" s="919"/>
      <c r="U181" s="919"/>
      <c r="V181" s="919"/>
      <c r="W181" s="919"/>
      <c r="X181" s="919"/>
      <c r="Y181" s="919"/>
      <c r="Z181" s="919"/>
      <c r="AA181" s="919"/>
      <c r="AB181" s="919"/>
      <c r="AC181" s="919"/>
      <c r="AD181" s="919"/>
      <c r="AE181" s="919"/>
      <c r="AF181" s="265"/>
      <c r="AG181" s="932" t="s">
        <v>4</v>
      </c>
      <c r="AH181" s="933"/>
      <c r="AI181" s="932" t="s">
        <v>3</v>
      </c>
      <c r="AJ181" s="933"/>
      <c r="AK181" s="932" t="s">
        <v>2</v>
      </c>
      <c r="AL181" s="934"/>
      <c r="AM181" s="935"/>
    </row>
    <row r="182" spans="2:42" x14ac:dyDescent="0.25">
      <c r="B182" s="151"/>
      <c r="C182" s="151"/>
      <c r="D182" s="151"/>
      <c r="E182" s="151"/>
      <c r="F182" s="151"/>
      <c r="G182" s="151"/>
      <c r="H182" s="151"/>
      <c r="I182" s="151"/>
      <c r="J182" s="174"/>
      <c r="K182" s="174"/>
      <c r="L182" s="174"/>
      <c r="M182" s="174"/>
      <c r="N182" s="151"/>
      <c r="O182" s="151"/>
      <c r="P182" s="135"/>
      <c r="Q182" s="135"/>
      <c r="R182" s="930"/>
      <c r="S182" s="931"/>
      <c r="T182" s="931"/>
      <c r="U182" s="931"/>
      <c r="V182" s="931"/>
      <c r="W182" s="931"/>
      <c r="X182" s="931"/>
      <c r="Y182" s="931"/>
      <c r="Z182" s="931"/>
      <c r="AA182" s="931"/>
      <c r="AB182" s="931"/>
      <c r="AC182" s="931"/>
      <c r="AD182" s="931"/>
      <c r="AE182" s="931"/>
      <c r="AF182" s="265"/>
      <c r="AG182" s="936" t="s">
        <v>1</v>
      </c>
      <c r="AH182" s="938">
        <f>+SUM(AH177:AH180)</f>
        <v>6.6890909090909076</v>
      </c>
      <c r="AI182" s="936" t="s">
        <v>1</v>
      </c>
      <c r="AJ182" s="938">
        <f>+SUM(AJ177:AJ180)</f>
        <v>7.1099999999999994</v>
      </c>
      <c r="AK182" s="936" t="s">
        <v>1</v>
      </c>
      <c r="AL182" s="940">
        <f>+AJ182-AH182</f>
        <v>0.42090909090909179</v>
      </c>
      <c r="AM182" s="851">
        <f>+AL182/AH182</f>
        <v>6.2924707801033028E-2</v>
      </c>
    </row>
    <row r="183" spans="2:42" ht="17.25" thickBot="1" x14ac:dyDescent="0.3">
      <c r="B183" s="151"/>
      <c r="C183" s="151"/>
      <c r="D183" s="151"/>
      <c r="E183" s="151"/>
      <c r="F183" s="151"/>
      <c r="G183" s="151"/>
      <c r="H183" s="151"/>
      <c r="I183" s="151"/>
      <c r="J183" s="174"/>
      <c r="K183" s="174"/>
      <c r="L183" s="174"/>
      <c r="M183" s="174"/>
      <c r="N183" s="151"/>
      <c r="O183" s="151"/>
      <c r="P183" s="135"/>
      <c r="Q183" s="135"/>
      <c r="R183" s="921"/>
      <c r="S183" s="922"/>
      <c r="T183" s="922"/>
      <c r="U183" s="922"/>
      <c r="V183" s="922"/>
      <c r="W183" s="922"/>
      <c r="X183" s="922"/>
      <c r="Y183" s="922"/>
      <c r="Z183" s="922"/>
      <c r="AA183" s="922"/>
      <c r="AB183" s="922"/>
      <c r="AC183" s="922"/>
      <c r="AD183" s="922"/>
      <c r="AE183" s="922"/>
      <c r="AF183" s="264"/>
      <c r="AG183" s="937"/>
      <c r="AH183" s="939"/>
      <c r="AI183" s="937"/>
      <c r="AJ183" s="939"/>
      <c r="AK183" s="937"/>
      <c r="AL183" s="941"/>
      <c r="AM183" s="852"/>
    </row>
    <row r="184" spans="2:42" ht="17.25" thickBot="1" x14ac:dyDescent="0.3"/>
    <row r="185" spans="2:42" x14ac:dyDescent="0.25">
      <c r="R185" s="918" t="s">
        <v>0</v>
      </c>
      <c r="S185" s="919"/>
      <c r="T185" s="919"/>
      <c r="U185" s="919"/>
      <c r="V185" s="919"/>
      <c r="W185" s="919"/>
      <c r="X185" s="919"/>
      <c r="Y185" s="919"/>
      <c r="Z185" s="919"/>
      <c r="AA185" s="919"/>
      <c r="AB185" s="919"/>
      <c r="AC185" s="919"/>
      <c r="AD185" s="919"/>
      <c r="AE185" s="920"/>
      <c r="AF185" s="18"/>
      <c r="AG185" s="924">
        <f>+AH182+AG167</f>
        <v>180.9859090909091</v>
      </c>
      <c r="AH185" s="925"/>
      <c r="AI185" s="924">
        <f>+AJ182+AI167</f>
        <v>182.67500000000001</v>
      </c>
      <c r="AJ185" s="925"/>
      <c r="AK185" s="928">
        <f>+AI185-AG185</f>
        <v>1.6890909090909076</v>
      </c>
      <c r="AL185" s="925"/>
      <c r="AM185" s="945">
        <f>+AK185/AG185</f>
        <v>9.3327205282179096E-3</v>
      </c>
    </row>
    <row r="186" spans="2:42" ht="17.25" thickBot="1" x14ac:dyDescent="0.3">
      <c r="R186" s="921"/>
      <c r="S186" s="922"/>
      <c r="T186" s="922"/>
      <c r="U186" s="922"/>
      <c r="V186" s="922"/>
      <c r="W186" s="922"/>
      <c r="X186" s="922"/>
      <c r="Y186" s="922"/>
      <c r="Z186" s="922"/>
      <c r="AA186" s="922"/>
      <c r="AB186" s="922"/>
      <c r="AC186" s="922"/>
      <c r="AD186" s="922"/>
      <c r="AE186" s="923"/>
      <c r="AF186" s="19"/>
      <c r="AG186" s="926"/>
      <c r="AH186" s="927"/>
      <c r="AI186" s="926"/>
      <c r="AJ186" s="927"/>
      <c r="AK186" s="929"/>
      <c r="AL186" s="927"/>
      <c r="AM186" s="946"/>
    </row>
    <row r="187" spans="2:42" ht="17.25" thickBot="1" x14ac:dyDescent="0.3"/>
    <row r="188" spans="2:42" ht="12" customHeight="1" x14ac:dyDescent="0.25">
      <c r="B188" s="882" t="s">
        <v>31</v>
      </c>
      <c r="C188" s="883"/>
      <c r="D188" s="883"/>
      <c r="E188" s="883"/>
      <c r="F188" s="883"/>
      <c r="G188" s="884"/>
      <c r="H188" s="888" t="s">
        <v>30</v>
      </c>
      <c r="I188" s="765"/>
      <c r="J188" s="765"/>
      <c r="K188" s="765"/>
      <c r="L188" s="765"/>
      <c r="M188" s="765"/>
      <c r="N188" s="765"/>
      <c r="O188" s="765"/>
      <c r="P188" s="765"/>
      <c r="Q188" s="765"/>
      <c r="R188" s="765"/>
      <c r="S188" s="765"/>
      <c r="T188" s="765"/>
      <c r="U188" s="765"/>
      <c r="V188" s="765"/>
      <c r="W188" s="765"/>
      <c r="X188" s="765"/>
      <c r="Y188" s="765"/>
      <c r="Z188" s="765"/>
      <c r="AA188" s="765"/>
      <c r="AB188" s="765"/>
      <c r="AC188" s="765"/>
      <c r="AD188" s="267"/>
      <c r="AE188" s="764" t="s">
        <v>29</v>
      </c>
      <c r="AF188" s="765"/>
      <c r="AG188" s="765"/>
      <c r="AH188" s="765"/>
      <c r="AI188" s="765"/>
      <c r="AJ188" s="766"/>
      <c r="AK188" s="889" t="s">
        <v>39</v>
      </c>
      <c r="AL188" s="890"/>
      <c r="AM188" s="891"/>
      <c r="AN188" s="22"/>
      <c r="AO188" s="168" t="s">
        <v>46</v>
      </c>
    </row>
    <row r="189" spans="2:42" ht="12" customHeight="1" thickBot="1" x14ac:dyDescent="0.3">
      <c r="B189" s="885"/>
      <c r="C189" s="886"/>
      <c r="D189" s="886"/>
      <c r="E189" s="886"/>
      <c r="F189" s="886"/>
      <c r="G189" s="887"/>
      <c r="H189" s="892" t="s">
        <v>25</v>
      </c>
      <c r="I189" s="893"/>
      <c r="J189" s="893"/>
      <c r="K189" s="893"/>
      <c r="L189" s="893"/>
      <c r="M189" s="893"/>
      <c r="N189" s="893"/>
      <c r="O189" s="893"/>
      <c r="P189" s="893"/>
      <c r="Q189" s="893"/>
      <c r="R189" s="893"/>
      <c r="S189" s="893"/>
      <c r="T189" s="893"/>
      <c r="U189" s="893"/>
      <c r="V189" s="893"/>
      <c r="W189" s="893"/>
      <c r="X189" s="893"/>
      <c r="Y189" s="893"/>
      <c r="Z189" s="893"/>
      <c r="AA189" s="893"/>
      <c r="AB189" s="893"/>
      <c r="AC189" s="893"/>
      <c r="AD189" s="268"/>
      <c r="AE189" s="773">
        <v>44207</v>
      </c>
      <c r="AF189" s="774"/>
      <c r="AG189" s="774"/>
      <c r="AH189" s="774"/>
      <c r="AI189" s="774"/>
      <c r="AJ189" s="775"/>
      <c r="AK189" s="896" t="s">
        <v>40</v>
      </c>
      <c r="AL189" s="897"/>
      <c r="AM189" s="898"/>
      <c r="AN189" s="23"/>
      <c r="AO189" s="169" t="s">
        <v>47</v>
      </c>
    </row>
    <row r="190" spans="2:42" ht="12" customHeight="1" thickBot="1" x14ac:dyDescent="0.3">
      <c r="B190" s="902" t="s">
        <v>28</v>
      </c>
      <c r="C190" s="903"/>
      <c r="D190" s="903"/>
      <c r="E190" s="903"/>
      <c r="F190" s="903"/>
      <c r="G190" s="904"/>
      <c r="H190" s="894"/>
      <c r="I190" s="895"/>
      <c r="J190" s="895"/>
      <c r="K190" s="895"/>
      <c r="L190" s="895"/>
      <c r="M190" s="895"/>
      <c r="N190" s="895"/>
      <c r="O190" s="895"/>
      <c r="P190" s="895"/>
      <c r="Q190" s="895"/>
      <c r="R190" s="895"/>
      <c r="S190" s="895"/>
      <c r="T190" s="895"/>
      <c r="U190" s="895"/>
      <c r="V190" s="895"/>
      <c r="W190" s="895"/>
      <c r="X190" s="895"/>
      <c r="Y190" s="895"/>
      <c r="Z190" s="895"/>
      <c r="AA190" s="895"/>
      <c r="AB190" s="895"/>
      <c r="AC190" s="895"/>
      <c r="AD190" s="269"/>
      <c r="AE190" s="776"/>
      <c r="AF190" s="777"/>
      <c r="AG190" s="777"/>
      <c r="AH190" s="777"/>
      <c r="AI190" s="777"/>
      <c r="AJ190" s="778"/>
      <c r="AK190" s="899"/>
      <c r="AL190" s="900"/>
      <c r="AM190" s="901"/>
      <c r="AN190" s="141"/>
      <c r="AO190" s="170"/>
    </row>
    <row r="191" spans="2:42" ht="12" customHeight="1" thickBot="1" x14ac:dyDescent="0.3">
      <c r="B191" s="135"/>
      <c r="C191" s="135"/>
      <c r="D191" s="135"/>
      <c r="E191" s="135"/>
      <c r="F191" s="135"/>
      <c r="G191" s="135"/>
      <c r="H191" s="135"/>
      <c r="I191" s="135"/>
      <c r="J191" s="174"/>
      <c r="K191" s="174"/>
      <c r="L191" s="174"/>
      <c r="M191" s="174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41"/>
    </row>
    <row r="192" spans="2:42" ht="12" customHeight="1" thickBot="1" x14ac:dyDescent="0.3">
      <c r="B192" s="873" t="s">
        <v>27</v>
      </c>
      <c r="C192" s="874"/>
      <c r="D192" s="874"/>
      <c r="E192" s="875"/>
      <c r="F192" s="848" t="s">
        <v>26</v>
      </c>
      <c r="G192" s="850"/>
      <c r="H192" s="848" t="s">
        <v>44</v>
      </c>
      <c r="I192" s="849"/>
      <c r="J192" s="849"/>
      <c r="K192" s="849"/>
      <c r="L192" s="849"/>
      <c r="M192" s="849"/>
      <c r="N192" s="849"/>
      <c r="O192" s="849"/>
      <c r="P192" s="849"/>
      <c r="Q192" s="849"/>
      <c r="R192" s="849"/>
      <c r="S192" s="850"/>
      <c r="T192" s="848" t="s">
        <v>25</v>
      </c>
      <c r="U192" s="849"/>
      <c r="V192" s="849"/>
      <c r="W192" s="849"/>
      <c r="X192" s="849"/>
      <c r="Y192" s="849"/>
      <c r="Z192" s="849"/>
      <c r="AA192" s="849"/>
      <c r="AB192" s="849"/>
      <c r="AC192" s="849"/>
      <c r="AD192" s="849"/>
      <c r="AE192" s="850"/>
      <c r="AF192" s="879" t="s">
        <v>24</v>
      </c>
      <c r="AG192" s="880"/>
      <c r="AH192" s="881"/>
      <c r="AI192" s="879" t="s">
        <v>24</v>
      </c>
      <c r="AJ192" s="881"/>
      <c r="AK192" s="848" t="s">
        <v>23</v>
      </c>
      <c r="AL192" s="849"/>
      <c r="AM192" s="850"/>
      <c r="AN192" s="141"/>
    </row>
    <row r="193" spans="2:42" ht="12" customHeight="1" thickBot="1" x14ac:dyDescent="0.3">
      <c r="B193" s="1" t="s">
        <v>13</v>
      </c>
      <c r="C193" s="2" t="s">
        <v>22</v>
      </c>
      <c r="D193" s="3" t="s">
        <v>22</v>
      </c>
      <c r="E193" s="2" t="s">
        <v>21</v>
      </c>
      <c r="F193" s="907" t="s">
        <v>20</v>
      </c>
      <c r="G193" s="908"/>
      <c r="H193" s="876"/>
      <c r="I193" s="877"/>
      <c r="J193" s="877"/>
      <c r="K193" s="877"/>
      <c r="L193" s="877"/>
      <c r="M193" s="877"/>
      <c r="N193" s="877"/>
      <c r="O193" s="877"/>
      <c r="P193" s="877"/>
      <c r="Q193" s="877"/>
      <c r="R193" s="877"/>
      <c r="S193" s="878"/>
      <c r="T193" s="876"/>
      <c r="U193" s="877"/>
      <c r="V193" s="877"/>
      <c r="W193" s="877"/>
      <c r="X193" s="877"/>
      <c r="Y193" s="877"/>
      <c r="Z193" s="877"/>
      <c r="AA193" s="877"/>
      <c r="AB193" s="877"/>
      <c r="AC193" s="877"/>
      <c r="AD193" s="877"/>
      <c r="AE193" s="878"/>
      <c r="AF193" s="876" t="s">
        <v>19</v>
      </c>
      <c r="AG193" s="877"/>
      <c r="AH193" s="878"/>
      <c r="AI193" s="876" t="s">
        <v>18</v>
      </c>
      <c r="AJ193" s="878"/>
      <c r="AK193" s="876" t="s">
        <v>17</v>
      </c>
      <c r="AL193" s="877"/>
      <c r="AM193" s="878"/>
      <c r="AN193" s="141"/>
      <c r="AO193" s="846" t="s">
        <v>130</v>
      </c>
      <c r="AP193" s="846" t="s">
        <v>131</v>
      </c>
    </row>
    <row r="194" spans="2:42" ht="12" customHeight="1" thickBot="1" x14ac:dyDescent="0.3">
      <c r="B194" s="4">
        <v>2021</v>
      </c>
      <c r="C194" s="5" t="s">
        <v>16</v>
      </c>
      <c r="D194" s="5" t="s">
        <v>15</v>
      </c>
      <c r="E194" s="30" t="s">
        <v>14</v>
      </c>
      <c r="F194" s="6" t="s">
        <v>14</v>
      </c>
      <c r="G194" s="7" t="s">
        <v>13</v>
      </c>
      <c r="H194" s="868" t="s">
        <v>34</v>
      </c>
      <c r="I194" s="869"/>
      <c r="J194" s="870" t="s">
        <v>43</v>
      </c>
      <c r="K194" s="871"/>
      <c r="L194" s="870" t="s">
        <v>42</v>
      </c>
      <c r="M194" s="871"/>
      <c r="N194" s="872" t="s">
        <v>33</v>
      </c>
      <c r="O194" s="869"/>
      <c r="P194" s="872" t="s">
        <v>12</v>
      </c>
      <c r="Q194" s="869"/>
      <c r="R194" s="872" t="s">
        <v>11</v>
      </c>
      <c r="S194" s="905"/>
      <c r="T194" s="868" t="s">
        <v>35</v>
      </c>
      <c r="U194" s="906"/>
      <c r="V194" s="906"/>
      <c r="W194" s="905"/>
      <c r="X194" s="868" t="s">
        <v>10</v>
      </c>
      <c r="Y194" s="906"/>
      <c r="Z194" s="906"/>
      <c r="AA194" s="905"/>
      <c r="AB194" s="38" t="s">
        <v>38</v>
      </c>
      <c r="AC194" s="37" t="s">
        <v>36</v>
      </c>
      <c r="AD194" s="266" t="s">
        <v>41</v>
      </c>
      <c r="AE194" s="136" t="s">
        <v>9</v>
      </c>
      <c r="AF194" s="8" t="s">
        <v>37</v>
      </c>
      <c r="AG194" s="9" t="s">
        <v>8</v>
      </c>
      <c r="AH194" s="10" t="s">
        <v>7</v>
      </c>
      <c r="AI194" s="6" t="s">
        <v>8</v>
      </c>
      <c r="AJ194" s="7" t="s">
        <v>7</v>
      </c>
      <c r="AK194" s="6" t="s">
        <v>8</v>
      </c>
      <c r="AL194" s="11" t="s">
        <v>7</v>
      </c>
      <c r="AM194" s="7" t="s">
        <v>6</v>
      </c>
      <c r="AN194" s="141"/>
      <c r="AO194" s="847"/>
      <c r="AP194" s="847"/>
    </row>
    <row r="195" spans="2:42" ht="12" customHeight="1" x14ac:dyDescent="0.25">
      <c r="B195" s="25">
        <v>44207</v>
      </c>
      <c r="C195" s="137">
        <v>0.78402777777777777</v>
      </c>
      <c r="D195" s="137">
        <v>0.82986111111111116</v>
      </c>
      <c r="E195" s="43">
        <v>2</v>
      </c>
      <c r="F195" s="43">
        <v>26305</v>
      </c>
      <c r="G195" s="25">
        <v>44207</v>
      </c>
      <c r="H195" s="960" t="s">
        <v>87</v>
      </c>
      <c r="I195" s="961"/>
      <c r="J195" s="962"/>
      <c r="K195" s="963"/>
      <c r="L195" s="962"/>
      <c r="M195" s="963"/>
      <c r="N195" s="960"/>
      <c r="O195" s="961"/>
      <c r="P195" s="964" t="s">
        <v>374</v>
      </c>
      <c r="Q195" s="965"/>
      <c r="R195" s="964" t="s">
        <v>375</v>
      </c>
      <c r="S195" s="966"/>
      <c r="T195" s="957" t="s">
        <v>384</v>
      </c>
      <c r="U195" s="958"/>
      <c r="V195" s="958"/>
      <c r="W195" s="959"/>
      <c r="X195" s="957" t="s">
        <v>384</v>
      </c>
      <c r="Y195" s="958"/>
      <c r="Z195" s="958"/>
      <c r="AA195" s="959"/>
      <c r="AB195" s="34"/>
      <c r="AC195" s="138"/>
      <c r="AD195" s="284">
        <v>59</v>
      </c>
      <c r="AE195" s="285" t="s">
        <v>52</v>
      </c>
      <c r="AF195" s="26"/>
      <c r="AG195" s="160">
        <v>9135</v>
      </c>
      <c r="AH195" s="161">
        <f>+AG195/1000</f>
        <v>9.1349999999999998</v>
      </c>
      <c r="AI195" s="162">
        <v>9135</v>
      </c>
      <c r="AJ195" s="163">
        <f>+AI195/1000</f>
        <v>9.1349999999999998</v>
      </c>
      <c r="AK195" s="164">
        <f>+AI195-AG195</f>
        <v>0</v>
      </c>
      <c r="AL195" s="163">
        <f>+AK195/1000</f>
        <v>0</v>
      </c>
      <c r="AM195" s="165">
        <f>+AK195/AG195</f>
        <v>0</v>
      </c>
      <c r="AN195" s="141"/>
      <c r="AO195" s="277">
        <v>76.95</v>
      </c>
      <c r="AP195" s="277">
        <v>3.85</v>
      </c>
    </row>
    <row r="196" spans="2:42" ht="12" customHeight="1" x14ac:dyDescent="0.25">
      <c r="B196" s="25">
        <v>44207</v>
      </c>
      <c r="C196" s="137">
        <v>0.78472222222222221</v>
      </c>
      <c r="D196" s="137">
        <v>0.87083333333333324</v>
      </c>
      <c r="E196" s="43">
        <v>2</v>
      </c>
      <c r="F196" s="43">
        <v>26308</v>
      </c>
      <c r="G196" s="25">
        <v>44207</v>
      </c>
      <c r="H196" s="967" t="s">
        <v>87</v>
      </c>
      <c r="I196" s="968"/>
      <c r="J196" s="969"/>
      <c r="K196" s="970"/>
      <c r="L196" s="969"/>
      <c r="M196" s="970"/>
      <c r="N196" s="967"/>
      <c r="O196" s="968"/>
      <c r="P196" s="971" t="s">
        <v>376</v>
      </c>
      <c r="Q196" s="972"/>
      <c r="R196" s="973" t="s">
        <v>377</v>
      </c>
      <c r="S196" s="974"/>
      <c r="T196" s="979" t="s">
        <v>384</v>
      </c>
      <c r="U196" s="980"/>
      <c r="V196" s="980"/>
      <c r="W196" s="981"/>
      <c r="X196" s="979" t="s">
        <v>384</v>
      </c>
      <c r="Y196" s="980"/>
      <c r="Z196" s="980"/>
      <c r="AA196" s="981"/>
      <c r="AB196" s="34"/>
      <c r="AC196" s="138"/>
      <c r="AD196" s="314">
        <v>55</v>
      </c>
      <c r="AE196" s="46" t="s">
        <v>52</v>
      </c>
      <c r="AF196" s="34"/>
      <c r="AG196" s="139">
        <v>3885</v>
      </c>
      <c r="AH196" s="159">
        <f>+AG196/1000</f>
        <v>3.8849999999999998</v>
      </c>
      <c r="AI196" s="152">
        <v>3885</v>
      </c>
      <c r="AJ196" s="272">
        <f>+AI196/1000</f>
        <v>3.8849999999999998</v>
      </c>
      <c r="AK196" s="273">
        <f>+AI196-AG196</f>
        <v>0</v>
      </c>
      <c r="AL196" s="274">
        <f>+AK196/1000</f>
        <v>0</v>
      </c>
      <c r="AM196" s="275">
        <f>+AK196/AG196</f>
        <v>0</v>
      </c>
      <c r="AN196" s="20"/>
      <c r="AO196" s="306">
        <v>77.02</v>
      </c>
      <c r="AP196" s="306">
        <v>3.91</v>
      </c>
    </row>
    <row r="197" spans="2:42" ht="12" customHeight="1" x14ac:dyDescent="0.25">
      <c r="B197" s="25">
        <v>44207</v>
      </c>
      <c r="C197" s="137">
        <v>0.83611111111111114</v>
      </c>
      <c r="D197" s="137">
        <v>0.86249999999999993</v>
      </c>
      <c r="E197" s="43">
        <v>2</v>
      </c>
      <c r="F197" s="43">
        <v>26307</v>
      </c>
      <c r="G197" s="25">
        <v>44207</v>
      </c>
      <c r="H197" s="967" t="s">
        <v>87</v>
      </c>
      <c r="I197" s="968"/>
      <c r="J197" s="969"/>
      <c r="K197" s="970"/>
      <c r="L197" s="969"/>
      <c r="M197" s="970"/>
      <c r="N197" s="967"/>
      <c r="O197" s="968"/>
      <c r="P197" s="971" t="s">
        <v>380</v>
      </c>
      <c r="Q197" s="972"/>
      <c r="R197" s="973" t="s">
        <v>118</v>
      </c>
      <c r="S197" s="985"/>
      <c r="T197" s="982" t="s">
        <v>385</v>
      </c>
      <c r="U197" s="983"/>
      <c r="V197" s="983"/>
      <c r="W197" s="984"/>
      <c r="X197" s="982" t="s">
        <v>385</v>
      </c>
      <c r="Y197" s="983"/>
      <c r="Z197" s="983"/>
      <c r="AA197" s="984"/>
      <c r="AB197" s="34"/>
      <c r="AC197" s="138"/>
      <c r="AD197" s="316">
        <v>56</v>
      </c>
      <c r="AE197" s="46" t="s">
        <v>52</v>
      </c>
      <c r="AF197" s="34"/>
      <c r="AG197" s="139">
        <v>6130</v>
      </c>
      <c r="AH197" s="140">
        <f>+AG197/1000</f>
        <v>6.13</v>
      </c>
      <c r="AI197" s="152">
        <v>6130</v>
      </c>
      <c r="AJ197" s="142">
        <f>+AI197/1000</f>
        <v>6.13</v>
      </c>
      <c r="AK197" s="143">
        <f>+AI197-AG197</f>
        <v>0</v>
      </c>
      <c r="AL197" s="144">
        <f>+AK197/1000</f>
        <v>0</v>
      </c>
      <c r="AM197" s="145">
        <f>+AK197/AG197</f>
        <v>0</v>
      </c>
      <c r="AN197" s="21"/>
      <c r="AO197" s="306">
        <v>77.11</v>
      </c>
      <c r="AP197" s="306">
        <v>3.62</v>
      </c>
    </row>
    <row r="198" spans="2:42" ht="12" customHeight="1" x14ac:dyDescent="0.25">
      <c r="B198" s="25">
        <v>44208</v>
      </c>
      <c r="C198" s="137">
        <v>3.7499999999999999E-2</v>
      </c>
      <c r="D198" s="137">
        <v>0.56041666666666667</v>
      </c>
      <c r="E198" s="43">
        <v>1</v>
      </c>
      <c r="F198" s="43">
        <v>723</v>
      </c>
      <c r="G198" s="25">
        <v>44208</v>
      </c>
      <c r="H198" s="967" t="s">
        <v>382</v>
      </c>
      <c r="I198" s="968"/>
      <c r="J198" s="969"/>
      <c r="K198" s="970"/>
      <c r="L198" s="969"/>
      <c r="M198" s="970"/>
      <c r="N198" s="967"/>
      <c r="O198" s="968"/>
      <c r="P198" s="971" t="s">
        <v>383</v>
      </c>
      <c r="Q198" s="972"/>
      <c r="R198" s="973" t="s">
        <v>275</v>
      </c>
      <c r="S198" s="974"/>
      <c r="T198" s="975" t="s">
        <v>198</v>
      </c>
      <c r="U198" s="976"/>
      <c r="V198" s="976"/>
      <c r="W198" s="977"/>
      <c r="X198" s="975" t="s">
        <v>198</v>
      </c>
      <c r="Y198" s="976"/>
      <c r="Z198" s="976"/>
      <c r="AA198" s="977"/>
      <c r="AB198" s="34"/>
      <c r="AC198" s="138"/>
      <c r="AD198" s="316">
        <v>53</v>
      </c>
      <c r="AE198" s="46" t="s">
        <v>52</v>
      </c>
      <c r="AF198" s="34"/>
      <c r="AG198" s="139">
        <v>12920</v>
      </c>
      <c r="AH198" s="140">
        <f>+AG198/1000</f>
        <v>12.92</v>
      </c>
      <c r="AI198" s="836">
        <v>13090</v>
      </c>
      <c r="AJ198" s="838">
        <f>+AI198/1000</f>
        <v>13.09</v>
      </c>
      <c r="AK198" s="840">
        <f>+AI198-AG199-AG198</f>
        <v>70</v>
      </c>
      <c r="AL198" s="842">
        <f>+AK198/1000</f>
        <v>7.0000000000000007E-2</v>
      </c>
      <c r="AM198" s="844">
        <f>+AK198/SUM(AG198:AG199)</f>
        <v>5.3763440860215058E-3</v>
      </c>
      <c r="AN198" s="21"/>
      <c r="AO198" s="306">
        <v>68.59</v>
      </c>
      <c r="AP198" s="306">
        <v>4.46</v>
      </c>
    </row>
    <row r="199" spans="2:42" ht="12" customHeight="1" x14ac:dyDescent="0.25">
      <c r="B199" s="25">
        <v>44208</v>
      </c>
      <c r="C199" s="137">
        <v>3.7499999999999999E-2</v>
      </c>
      <c r="D199" s="137">
        <v>0.56041666666666667</v>
      </c>
      <c r="E199" s="43">
        <v>1</v>
      </c>
      <c r="F199" s="43">
        <v>723</v>
      </c>
      <c r="G199" s="25">
        <v>44208</v>
      </c>
      <c r="H199" s="967" t="s">
        <v>382</v>
      </c>
      <c r="I199" s="968"/>
      <c r="J199" s="969"/>
      <c r="K199" s="970"/>
      <c r="L199" s="969"/>
      <c r="M199" s="970"/>
      <c r="N199" s="967"/>
      <c r="O199" s="968"/>
      <c r="P199" s="971" t="s">
        <v>383</v>
      </c>
      <c r="Q199" s="972"/>
      <c r="R199" s="973" t="s">
        <v>275</v>
      </c>
      <c r="S199" s="974"/>
      <c r="T199" s="975" t="s">
        <v>202</v>
      </c>
      <c r="U199" s="976"/>
      <c r="V199" s="976"/>
      <c r="W199" s="977"/>
      <c r="X199" s="975" t="s">
        <v>202</v>
      </c>
      <c r="Y199" s="976"/>
      <c r="Z199" s="976"/>
      <c r="AA199" s="977"/>
      <c r="AB199" s="34"/>
      <c r="AC199" s="138"/>
      <c r="AD199" s="316">
        <v>53</v>
      </c>
      <c r="AE199" s="46" t="s">
        <v>52</v>
      </c>
      <c r="AF199" s="34"/>
      <c r="AG199" s="139">
        <v>100</v>
      </c>
      <c r="AH199" s="140">
        <f t="shared" ref="AH199" si="10">+AG199/1000</f>
        <v>0.1</v>
      </c>
      <c r="AI199" s="837"/>
      <c r="AJ199" s="839"/>
      <c r="AK199" s="841"/>
      <c r="AL199" s="843"/>
      <c r="AM199" s="845"/>
      <c r="AN199" s="21"/>
      <c r="AO199" s="306">
        <v>68.59</v>
      </c>
      <c r="AP199" s="306">
        <v>4.46</v>
      </c>
    </row>
    <row r="200" spans="2:42" ht="12" customHeight="1" thickBot="1" x14ac:dyDescent="0.3">
      <c r="B200" s="24"/>
      <c r="C200" s="146"/>
      <c r="D200" s="146"/>
      <c r="E200" s="27"/>
      <c r="F200" s="36"/>
      <c r="G200" s="31"/>
      <c r="H200" s="909"/>
      <c r="I200" s="910"/>
      <c r="J200" s="911"/>
      <c r="K200" s="912"/>
      <c r="L200" s="911"/>
      <c r="M200" s="912"/>
      <c r="N200" s="913"/>
      <c r="O200" s="910"/>
      <c r="P200" s="913"/>
      <c r="Q200" s="910"/>
      <c r="R200" s="914"/>
      <c r="S200" s="915"/>
      <c r="T200" s="916"/>
      <c r="U200" s="917"/>
      <c r="V200" s="917"/>
      <c r="W200" s="915"/>
      <c r="X200" s="29"/>
      <c r="Y200" s="147"/>
      <c r="Z200" s="147"/>
      <c r="AA200" s="28"/>
      <c r="AB200" s="36"/>
      <c r="AC200" s="148"/>
      <c r="AD200" s="147"/>
      <c r="AE200" s="28"/>
      <c r="AF200" s="29"/>
      <c r="AG200" s="149"/>
      <c r="AH200" s="153"/>
      <c r="AI200" s="150"/>
      <c r="AJ200" s="154"/>
      <c r="AK200" s="155"/>
      <c r="AL200" s="156"/>
      <c r="AM200" s="157"/>
    </row>
    <row r="201" spans="2:42" ht="12" customHeight="1" x14ac:dyDescent="0.25">
      <c r="B201" s="151"/>
      <c r="C201" s="151"/>
      <c r="D201" s="151"/>
      <c r="E201" s="151"/>
      <c r="F201" s="151"/>
      <c r="G201" s="151"/>
      <c r="H201" s="151"/>
      <c r="I201" s="151"/>
      <c r="J201" s="174"/>
      <c r="K201" s="174"/>
      <c r="L201" s="174"/>
      <c r="M201" s="174"/>
      <c r="N201" s="151"/>
      <c r="O201" s="151"/>
      <c r="P201" s="135"/>
      <c r="Q201" s="135"/>
      <c r="R201" s="918" t="s">
        <v>5</v>
      </c>
      <c r="S201" s="919"/>
      <c r="T201" s="919"/>
      <c r="U201" s="919"/>
      <c r="V201" s="919"/>
      <c r="W201" s="919"/>
      <c r="X201" s="919"/>
      <c r="Y201" s="919"/>
      <c r="Z201" s="919"/>
      <c r="AA201" s="919"/>
      <c r="AB201" s="919"/>
      <c r="AC201" s="919"/>
      <c r="AD201" s="919"/>
      <c r="AE201" s="919"/>
      <c r="AF201" s="265"/>
      <c r="AG201" s="932" t="s">
        <v>4</v>
      </c>
      <c r="AH201" s="933"/>
      <c r="AI201" s="932" t="s">
        <v>3</v>
      </c>
      <c r="AJ201" s="933"/>
      <c r="AK201" s="932" t="s">
        <v>2</v>
      </c>
      <c r="AL201" s="934"/>
      <c r="AM201" s="935"/>
    </row>
    <row r="202" spans="2:42" x14ac:dyDescent="0.25">
      <c r="B202" s="151"/>
      <c r="C202" s="151"/>
      <c r="D202" s="151"/>
      <c r="E202" s="151"/>
      <c r="F202" s="151"/>
      <c r="G202" s="151"/>
      <c r="H202" s="151"/>
      <c r="I202" s="151"/>
      <c r="J202" s="174"/>
      <c r="K202" s="174"/>
      <c r="L202" s="174"/>
      <c r="M202" s="174"/>
      <c r="N202" s="151"/>
      <c r="O202" s="151"/>
      <c r="P202" s="135"/>
      <c r="Q202" s="135"/>
      <c r="R202" s="930"/>
      <c r="S202" s="931"/>
      <c r="T202" s="931"/>
      <c r="U202" s="931"/>
      <c r="V202" s="931"/>
      <c r="W202" s="931"/>
      <c r="X202" s="931"/>
      <c r="Y202" s="931"/>
      <c r="Z202" s="931"/>
      <c r="AA202" s="931"/>
      <c r="AB202" s="931"/>
      <c r="AC202" s="931"/>
      <c r="AD202" s="931"/>
      <c r="AE202" s="931"/>
      <c r="AF202" s="265"/>
      <c r="AG202" s="936" t="s">
        <v>1</v>
      </c>
      <c r="AH202" s="938">
        <f>+SUM(AH195:AH200)</f>
        <v>32.17</v>
      </c>
      <c r="AI202" s="936" t="s">
        <v>1</v>
      </c>
      <c r="AJ202" s="938">
        <f>+SUM(AJ195:AJ200)</f>
        <v>32.239999999999995</v>
      </c>
      <c r="AK202" s="936" t="s">
        <v>1</v>
      </c>
      <c r="AL202" s="940">
        <f>+AJ202-AH202</f>
        <v>6.9999999999993179E-2</v>
      </c>
      <c r="AM202" s="851">
        <f>+AL202/AH202</f>
        <v>2.1759403170653769E-3</v>
      </c>
    </row>
    <row r="203" spans="2:42" ht="17.25" thickBot="1" x14ac:dyDescent="0.3">
      <c r="B203" s="151"/>
      <c r="C203" s="151"/>
      <c r="D203" s="151"/>
      <c r="E203" s="151"/>
      <c r="F203" s="151"/>
      <c r="G203" s="151"/>
      <c r="H203" s="151"/>
      <c r="I203" s="151"/>
      <c r="J203" s="174"/>
      <c r="K203" s="174"/>
      <c r="L203" s="174"/>
      <c r="M203" s="174"/>
      <c r="N203" s="151"/>
      <c r="O203" s="151"/>
      <c r="P203" s="135"/>
      <c r="Q203" s="135"/>
      <c r="R203" s="921"/>
      <c r="S203" s="922"/>
      <c r="T203" s="922"/>
      <c r="U203" s="922"/>
      <c r="V203" s="922"/>
      <c r="W203" s="922"/>
      <c r="X203" s="922"/>
      <c r="Y203" s="922"/>
      <c r="Z203" s="922"/>
      <c r="AA203" s="922"/>
      <c r="AB203" s="922"/>
      <c r="AC203" s="922"/>
      <c r="AD203" s="922"/>
      <c r="AE203" s="922"/>
      <c r="AF203" s="264"/>
      <c r="AG203" s="937"/>
      <c r="AH203" s="939"/>
      <c r="AI203" s="937"/>
      <c r="AJ203" s="939"/>
      <c r="AK203" s="937"/>
      <c r="AL203" s="941"/>
      <c r="AM203" s="852"/>
    </row>
    <row r="204" spans="2:42" ht="17.25" thickBot="1" x14ac:dyDescent="0.3"/>
    <row r="205" spans="2:42" x14ac:dyDescent="0.25">
      <c r="R205" s="918" t="s">
        <v>0</v>
      </c>
      <c r="S205" s="919"/>
      <c r="T205" s="919"/>
      <c r="U205" s="919"/>
      <c r="V205" s="919"/>
      <c r="W205" s="919"/>
      <c r="X205" s="919"/>
      <c r="Y205" s="919"/>
      <c r="Z205" s="919"/>
      <c r="AA205" s="919"/>
      <c r="AB205" s="919"/>
      <c r="AC205" s="919"/>
      <c r="AD205" s="919"/>
      <c r="AE205" s="920"/>
      <c r="AF205" s="18"/>
      <c r="AG205" s="924">
        <f>+AH202+AG185</f>
        <v>213.15590909090912</v>
      </c>
      <c r="AH205" s="925"/>
      <c r="AI205" s="924">
        <f>+AJ202+AI185</f>
        <v>214.91500000000002</v>
      </c>
      <c r="AJ205" s="925"/>
      <c r="AK205" s="928">
        <f>+AI205-AG205</f>
        <v>1.7590909090909008</v>
      </c>
      <c r="AL205" s="925"/>
      <c r="AM205" s="945">
        <f>+AK205/AG205</f>
        <v>8.2526021286168701E-3</v>
      </c>
    </row>
    <row r="206" spans="2:42" ht="17.25" thickBot="1" x14ac:dyDescent="0.3">
      <c r="R206" s="921"/>
      <c r="S206" s="922"/>
      <c r="T206" s="922"/>
      <c r="U206" s="922"/>
      <c r="V206" s="922"/>
      <c r="W206" s="922"/>
      <c r="X206" s="922"/>
      <c r="Y206" s="922"/>
      <c r="Z206" s="922"/>
      <c r="AA206" s="922"/>
      <c r="AB206" s="922"/>
      <c r="AC206" s="922"/>
      <c r="AD206" s="922"/>
      <c r="AE206" s="923"/>
      <c r="AF206" s="19"/>
      <c r="AG206" s="926"/>
      <c r="AH206" s="927"/>
      <c r="AI206" s="926"/>
      <c r="AJ206" s="927"/>
      <c r="AK206" s="929"/>
      <c r="AL206" s="927"/>
      <c r="AM206" s="946"/>
    </row>
    <row r="207" spans="2:42" ht="17.25" thickBot="1" x14ac:dyDescent="0.3"/>
    <row r="208" spans="2:42" ht="12" customHeight="1" x14ac:dyDescent="0.25">
      <c r="B208" s="882" t="s">
        <v>31</v>
      </c>
      <c r="C208" s="883"/>
      <c r="D208" s="883"/>
      <c r="E208" s="883"/>
      <c r="F208" s="883"/>
      <c r="G208" s="884"/>
      <c r="H208" s="888" t="s">
        <v>30</v>
      </c>
      <c r="I208" s="765"/>
      <c r="J208" s="765"/>
      <c r="K208" s="765"/>
      <c r="L208" s="765"/>
      <c r="M208" s="765"/>
      <c r="N208" s="765"/>
      <c r="O208" s="765"/>
      <c r="P208" s="765"/>
      <c r="Q208" s="765"/>
      <c r="R208" s="765"/>
      <c r="S208" s="765"/>
      <c r="T208" s="765"/>
      <c r="U208" s="765"/>
      <c r="V208" s="765"/>
      <c r="W208" s="765"/>
      <c r="X208" s="765"/>
      <c r="Y208" s="765"/>
      <c r="Z208" s="765"/>
      <c r="AA208" s="765"/>
      <c r="AB208" s="765"/>
      <c r="AC208" s="765"/>
      <c r="AD208" s="267"/>
      <c r="AE208" s="764" t="s">
        <v>29</v>
      </c>
      <c r="AF208" s="765"/>
      <c r="AG208" s="765"/>
      <c r="AH208" s="765"/>
      <c r="AI208" s="765"/>
      <c r="AJ208" s="766"/>
      <c r="AK208" s="889" t="s">
        <v>39</v>
      </c>
      <c r="AL208" s="890"/>
      <c r="AM208" s="891"/>
      <c r="AN208" s="22"/>
      <c r="AO208" s="168" t="s">
        <v>46</v>
      </c>
    </row>
    <row r="209" spans="2:42" ht="12" customHeight="1" thickBot="1" x14ac:dyDescent="0.3">
      <c r="B209" s="885"/>
      <c r="C209" s="886"/>
      <c r="D209" s="886"/>
      <c r="E209" s="886"/>
      <c r="F209" s="886"/>
      <c r="G209" s="887"/>
      <c r="H209" s="892" t="s">
        <v>25</v>
      </c>
      <c r="I209" s="893"/>
      <c r="J209" s="893"/>
      <c r="K209" s="893"/>
      <c r="L209" s="893"/>
      <c r="M209" s="893"/>
      <c r="N209" s="893"/>
      <c r="O209" s="893"/>
      <c r="P209" s="893"/>
      <c r="Q209" s="893"/>
      <c r="R209" s="893"/>
      <c r="S209" s="893"/>
      <c r="T209" s="893"/>
      <c r="U209" s="893"/>
      <c r="V209" s="893"/>
      <c r="W209" s="893"/>
      <c r="X209" s="893"/>
      <c r="Y209" s="893"/>
      <c r="Z209" s="893"/>
      <c r="AA209" s="893"/>
      <c r="AB209" s="893"/>
      <c r="AC209" s="893"/>
      <c r="AD209" s="268"/>
      <c r="AE209" s="773">
        <v>44208</v>
      </c>
      <c r="AF209" s="774"/>
      <c r="AG209" s="774"/>
      <c r="AH209" s="774"/>
      <c r="AI209" s="774"/>
      <c r="AJ209" s="775"/>
      <c r="AK209" s="896" t="s">
        <v>40</v>
      </c>
      <c r="AL209" s="897"/>
      <c r="AM209" s="898"/>
      <c r="AN209" s="23"/>
      <c r="AO209" s="169" t="s">
        <v>47</v>
      </c>
    </row>
    <row r="210" spans="2:42" ht="12" customHeight="1" thickBot="1" x14ac:dyDescent="0.3">
      <c r="B210" s="902" t="s">
        <v>28</v>
      </c>
      <c r="C210" s="903"/>
      <c r="D210" s="903"/>
      <c r="E210" s="903"/>
      <c r="F210" s="903"/>
      <c r="G210" s="904"/>
      <c r="H210" s="894"/>
      <c r="I210" s="895"/>
      <c r="J210" s="895"/>
      <c r="K210" s="895"/>
      <c r="L210" s="895"/>
      <c r="M210" s="895"/>
      <c r="N210" s="895"/>
      <c r="O210" s="895"/>
      <c r="P210" s="895"/>
      <c r="Q210" s="895"/>
      <c r="R210" s="895"/>
      <c r="S210" s="895"/>
      <c r="T210" s="895"/>
      <c r="U210" s="895"/>
      <c r="V210" s="895"/>
      <c r="W210" s="895"/>
      <c r="X210" s="895"/>
      <c r="Y210" s="895"/>
      <c r="Z210" s="895"/>
      <c r="AA210" s="895"/>
      <c r="AB210" s="895"/>
      <c r="AC210" s="895"/>
      <c r="AD210" s="269"/>
      <c r="AE210" s="776"/>
      <c r="AF210" s="777"/>
      <c r="AG210" s="777"/>
      <c r="AH210" s="777"/>
      <c r="AI210" s="777"/>
      <c r="AJ210" s="778"/>
      <c r="AK210" s="899"/>
      <c r="AL210" s="900"/>
      <c r="AM210" s="901"/>
      <c r="AN210" s="141"/>
      <c r="AO210" s="170"/>
    </row>
    <row r="211" spans="2:42" ht="12" customHeight="1" thickBot="1" x14ac:dyDescent="0.3">
      <c r="B211" s="135"/>
      <c r="C211" s="135"/>
      <c r="D211" s="135"/>
      <c r="E211" s="135"/>
      <c r="F211" s="135"/>
      <c r="G211" s="135"/>
      <c r="H211" s="135"/>
      <c r="I211" s="135"/>
      <c r="J211" s="174"/>
      <c r="K211" s="174"/>
      <c r="L211" s="174"/>
      <c r="M211" s="174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41"/>
    </row>
    <row r="212" spans="2:42" ht="12" customHeight="1" thickBot="1" x14ac:dyDescent="0.3">
      <c r="B212" s="873" t="s">
        <v>27</v>
      </c>
      <c r="C212" s="874"/>
      <c r="D212" s="874"/>
      <c r="E212" s="875"/>
      <c r="F212" s="848" t="s">
        <v>26</v>
      </c>
      <c r="G212" s="850"/>
      <c r="H212" s="848" t="s">
        <v>44</v>
      </c>
      <c r="I212" s="849"/>
      <c r="J212" s="849"/>
      <c r="K212" s="849"/>
      <c r="L212" s="849"/>
      <c r="M212" s="849"/>
      <c r="N212" s="849"/>
      <c r="O212" s="849"/>
      <c r="P212" s="849"/>
      <c r="Q212" s="849"/>
      <c r="R212" s="849"/>
      <c r="S212" s="850"/>
      <c r="T212" s="848" t="s">
        <v>25</v>
      </c>
      <c r="U212" s="849"/>
      <c r="V212" s="849"/>
      <c r="W212" s="849"/>
      <c r="X212" s="849"/>
      <c r="Y212" s="849"/>
      <c r="Z212" s="849"/>
      <c r="AA212" s="849"/>
      <c r="AB212" s="849"/>
      <c r="AC212" s="849"/>
      <c r="AD212" s="849"/>
      <c r="AE212" s="850"/>
      <c r="AF212" s="879" t="s">
        <v>24</v>
      </c>
      <c r="AG212" s="880"/>
      <c r="AH212" s="881"/>
      <c r="AI212" s="879" t="s">
        <v>24</v>
      </c>
      <c r="AJ212" s="881"/>
      <c r="AK212" s="848" t="s">
        <v>23</v>
      </c>
      <c r="AL212" s="849"/>
      <c r="AM212" s="850"/>
      <c r="AN212" s="141"/>
    </row>
    <row r="213" spans="2:42" ht="12" customHeight="1" thickBot="1" x14ac:dyDescent="0.3">
      <c r="B213" s="1" t="s">
        <v>13</v>
      </c>
      <c r="C213" s="2" t="s">
        <v>22</v>
      </c>
      <c r="D213" s="3" t="s">
        <v>22</v>
      </c>
      <c r="E213" s="2" t="s">
        <v>21</v>
      </c>
      <c r="F213" s="907" t="s">
        <v>20</v>
      </c>
      <c r="G213" s="908"/>
      <c r="H213" s="876"/>
      <c r="I213" s="877"/>
      <c r="J213" s="877"/>
      <c r="K213" s="877"/>
      <c r="L213" s="877"/>
      <c r="M213" s="877"/>
      <c r="N213" s="877"/>
      <c r="O213" s="877"/>
      <c r="P213" s="877"/>
      <c r="Q213" s="877"/>
      <c r="R213" s="877"/>
      <c r="S213" s="878"/>
      <c r="T213" s="876"/>
      <c r="U213" s="877"/>
      <c r="V213" s="877"/>
      <c r="W213" s="877"/>
      <c r="X213" s="877"/>
      <c r="Y213" s="877"/>
      <c r="Z213" s="877"/>
      <c r="AA213" s="877"/>
      <c r="AB213" s="877"/>
      <c r="AC213" s="877"/>
      <c r="AD213" s="877"/>
      <c r="AE213" s="878"/>
      <c r="AF213" s="876" t="s">
        <v>19</v>
      </c>
      <c r="AG213" s="877"/>
      <c r="AH213" s="878"/>
      <c r="AI213" s="876" t="s">
        <v>18</v>
      </c>
      <c r="AJ213" s="878"/>
      <c r="AK213" s="876" t="s">
        <v>17</v>
      </c>
      <c r="AL213" s="877"/>
      <c r="AM213" s="878"/>
      <c r="AN213" s="141"/>
      <c r="AO213" s="846" t="s">
        <v>130</v>
      </c>
      <c r="AP213" s="846" t="s">
        <v>131</v>
      </c>
    </row>
    <row r="214" spans="2:42" ht="12" customHeight="1" thickBot="1" x14ac:dyDescent="0.3">
      <c r="B214" s="4">
        <v>2021</v>
      </c>
      <c r="C214" s="5" t="s">
        <v>16</v>
      </c>
      <c r="D214" s="5" t="s">
        <v>15</v>
      </c>
      <c r="E214" s="30" t="s">
        <v>14</v>
      </c>
      <c r="F214" s="6" t="s">
        <v>14</v>
      </c>
      <c r="G214" s="7" t="s">
        <v>13</v>
      </c>
      <c r="H214" s="868" t="s">
        <v>34</v>
      </c>
      <c r="I214" s="869"/>
      <c r="J214" s="870" t="s">
        <v>43</v>
      </c>
      <c r="K214" s="871"/>
      <c r="L214" s="870" t="s">
        <v>42</v>
      </c>
      <c r="M214" s="871"/>
      <c r="N214" s="872" t="s">
        <v>33</v>
      </c>
      <c r="O214" s="869"/>
      <c r="P214" s="872" t="s">
        <v>12</v>
      </c>
      <c r="Q214" s="869"/>
      <c r="R214" s="872" t="s">
        <v>11</v>
      </c>
      <c r="S214" s="905"/>
      <c r="T214" s="868" t="s">
        <v>35</v>
      </c>
      <c r="U214" s="906"/>
      <c r="V214" s="906"/>
      <c r="W214" s="905"/>
      <c r="X214" s="868" t="s">
        <v>10</v>
      </c>
      <c r="Y214" s="906"/>
      <c r="Z214" s="906"/>
      <c r="AA214" s="905"/>
      <c r="AB214" s="38" t="s">
        <v>38</v>
      </c>
      <c r="AC214" s="37" t="s">
        <v>36</v>
      </c>
      <c r="AD214" s="266" t="s">
        <v>41</v>
      </c>
      <c r="AE214" s="136" t="s">
        <v>9</v>
      </c>
      <c r="AF214" s="8" t="s">
        <v>37</v>
      </c>
      <c r="AG214" s="9" t="s">
        <v>8</v>
      </c>
      <c r="AH214" s="10" t="s">
        <v>7</v>
      </c>
      <c r="AI214" s="6" t="s">
        <v>8</v>
      </c>
      <c r="AJ214" s="7" t="s">
        <v>7</v>
      </c>
      <c r="AK214" s="6" t="s">
        <v>8</v>
      </c>
      <c r="AL214" s="11" t="s">
        <v>7</v>
      </c>
      <c r="AM214" s="7" t="s">
        <v>6</v>
      </c>
      <c r="AN214" s="141"/>
      <c r="AO214" s="847"/>
      <c r="AP214" s="847"/>
    </row>
    <row r="215" spans="2:42" ht="12" customHeight="1" thickBot="1" x14ac:dyDescent="0.3">
      <c r="B215" s="25">
        <v>44208</v>
      </c>
      <c r="C215" s="137">
        <v>0.78819444444444453</v>
      </c>
      <c r="D215" s="137">
        <v>0.21458333333333335</v>
      </c>
      <c r="E215" s="43">
        <v>2</v>
      </c>
      <c r="F215" s="43">
        <v>3558</v>
      </c>
      <c r="G215" s="25">
        <v>44208</v>
      </c>
      <c r="H215" s="960" t="s">
        <v>88</v>
      </c>
      <c r="I215" s="961"/>
      <c r="J215" s="962"/>
      <c r="K215" s="963"/>
      <c r="L215" s="962"/>
      <c r="M215" s="963"/>
      <c r="N215" s="960"/>
      <c r="O215" s="961"/>
      <c r="P215" s="971" t="s">
        <v>390</v>
      </c>
      <c r="Q215" s="972"/>
      <c r="R215" s="973" t="s">
        <v>391</v>
      </c>
      <c r="S215" s="974"/>
      <c r="T215" s="979" t="s">
        <v>179</v>
      </c>
      <c r="U215" s="980"/>
      <c r="V215" s="980"/>
      <c r="W215" s="981"/>
      <c r="X215" s="979" t="s">
        <v>179</v>
      </c>
      <c r="Y215" s="980"/>
      <c r="Z215" s="980"/>
      <c r="AA215" s="981"/>
      <c r="AB215" s="34"/>
      <c r="AC215" s="138"/>
      <c r="AD215" s="166">
        <v>33</v>
      </c>
      <c r="AE215" s="35" t="s">
        <v>32</v>
      </c>
      <c r="AF215" s="26">
        <v>5570</v>
      </c>
      <c r="AG215" s="160">
        <f>+AF215/2.2</f>
        <v>2531.8181818181815</v>
      </c>
      <c r="AH215" s="161">
        <f>+AG215/1000</f>
        <v>2.5318181818181817</v>
      </c>
      <c r="AI215" s="836">
        <v>6110</v>
      </c>
      <c r="AJ215" s="838">
        <f>+AI215/1000</f>
        <v>6.11</v>
      </c>
      <c r="AK215" s="840">
        <f>+AI215-AG216-AG215</f>
        <v>420.90909090909145</v>
      </c>
      <c r="AL215" s="842">
        <f>+AK215/1000</f>
        <v>0.42090909090909145</v>
      </c>
      <c r="AM215" s="844">
        <f>+AK215/SUM(AG215:AG216)</f>
        <v>7.3985298817513687E-2</v>
      </c>
      <c r="AN215" s="141"/>
      <c r="AO215" s="277">
        <v>76.91</v>
      </c>
      <c r="AP215" s="277">
        <v>3.29</v>
      </c>
    </row>
    <row r="216" spans="2:42" ht="12" customHeight="1" x14ac:dyDescent="0.25">
      <c r="B216" s="25">
        <v>44208</v>
      </c>
      <c r="C216" s="137">
        <v>0.78819444444444453</v>
      </c>
      <c r="D216" s="137">
        <v>0.21458333333333335</v>
      </c>
      <c r="E216" s="43">
        <v>2</v>
      </c>
      <c r="F216" s="43">
        <v>9814</v>
      </c>
      <c r="G216" s="25">
        <v>44208</v>
      </c>
      <c r="H216" s="967" t="s">
        <v>286</v>
      </c>
      <c r="I216" s="968"/>
      <c r="J216" s="969"/>
      <c r="K216" s="970"/>
      <c r="L216" s="969"/>
      <c r="M216" s="970"/>
      <c r="N216" s="967"/>
      <c r="O216" s="968"/>
      <c r="P216" s="971" t="s">
        <v>390</v>
      </c>
      <c r="Q216" s="972"/>
      <c r="R216" s="973" t="s">
        <v>391</v>
      </c>
      <c r="S216" s="974"/>
      <c r="T216" s="979" t="s">
        <v>179</v>
      </c>
      <c r="U216" s="980"/>
      <c r="V216" s="980"/>
      <c r="W216" s="981"/>
      <c r="X216" s="979" t="s">
        <v>179</v>
      </c>
      <c r="Y216" s="980"/>
      <c r="Z216" s="980"/>
      <c r="AA216" s="981"/>
      <c r="AB216" s="34"/>
      <c r="AC216" s="138"/>
      <c r="AD216" s="158">
        <v>35</v>
      </c>
      <c r="AE216" s="35" t="s">
        <v>32</v>
      </c>
      <c r="AF216" s="34">
        <v>6946</v>
      </c>
      <c r="AG216" s="160">
        <f>+AF216/2.2</f>
        <v>3157.272727272727</v>
      </c>
      <c r="AH216" s="159">
        <f>+AG216/1000</f>
        <v>3.1572727272727272</v>
      </c>
      <c r="AI216" s="837"/>
      <c r="AJ216" s="839"/>
      <c r="AK216" s="841"/>
      <c r="AL216" s="843"/>
      <c r="AM216" s="845"/>
      <c r="AN216" s="20"/>
      <c r="AO216" s="277">
        <v>77</v>
      </c>
      <c r="AP216" s="277">
        <v>3.12</v>
      </c>
    </row>
    <row r="217" spans="2:42" ht="12" customHeight="1" x14ac:dyDescent="0.25">
      <c r="B217" s="25">
        <v>44208</v>
      </c>
      <c r="C217" s="137">
        <v>0.89166666666666661</v>
      </c>
      <c r="D217" s="137">
        <v>7.6388888888888886E-3</v>
      </c>
      <c r="E217" s="43">
        <v>2</v>
      </c>
      <c r="F217" s="43">
        <v>26324</v>
      </c>
      <c r="G217" s="25">
        <v>44208</v>
      </c>
      <c r="H217" s="967" t="s">
        <v>87</v>
      </c>
      <c r="I217" s="968"/>
      <c r="J217" s="969"/>
      <c r="K217" s="970"/>
      <c r="L217" s="969"/>
      <c r="M217" s="970"/>
      <c r="N217" s="967"/>
      <c r="O217" s="968"/>
      <c r="P217" s="971" t="s">
        <v>380</v>
      </c>
      <c r="Q217" s="972"/>
      <c r="R217" s="973" t="s">
        <v>118</v>
      </c>
      <c r="S217" s="985"/>
      <c r="T217" s="982" t="s">
        <v>319</v>
      </c>
      <c r="U217" s="983"/>
      <c r="V217" s="983"/>
      <c r="W217" s="984"/>
      <c r="X217" s="982" t="s">
        <v>319</v>
      </c>
      <c r="Y217" s="983"/>
      <c r="Z217" s="983"/>
      <c r="AA217" s="984"/>
      <c r="AB217" s="34"/>
      <c r="AC217" s="138"/>
      <c r="AD217" s="324">
        <v>58</v>
      </c>
      <c r="AE217" s="46" t="s">
        <v>52</v>
      </c>
      <c r="AF217" s="34"/>
      <c r="AG217" s="139">
        <v>7475</v>
      </c>
      <c r="AH217" s="140">
        <f>+AG217/1000</f>
        <v>7.4749999999999996</v>
      </c>
      <c r="AI217" s="152">
        <v>7475</v>
      </c>
      <c r="AJ217" s="142">
        <f>+AI217/1000</f>
        <v>7.4749999999999996</v>
      </c>
      <c r="AK217" s="143">
        <f>+AI217-AG217</f>
        <v>0</v>
      </c>
      <c r="AL217" s="144">
        <f>+AK217/1000</f>
        <v>0</v>
      </c>
      <c r="AM217" s="145">
        <f>+AK217/AG217</f>
        <v>0</v>
      </c>
      <c r="AN217" s="21"/>
      <c r="AO217" s="277">
        <v>77.150000000000006</v>
      </c>
      <c r="AP217" s="277">
        <v>3.18</v>
      </c>
    </row>
    <row r="218" spans="2:42" ht="12" customHeight="1" x14ac:dyDescent="0.25">
      <c r="B218" s="25">
        <v>44209</v>
      </c>
      <c r="C218" s="137">
        <v>0.18680555555555556</v>
      </c>
      <c r="D218" s="137">
        <v>0.20486111111111113</v>
      </c>
      <c r="E218" s="43">
        <v>1</v>
      </c>
      <c r="F218" s="43">
        <v>724</v>
      </c>
      <c r="G218" s="25">
        <v>44209</v>
      </c>
      <c r="H218" s="967" t="s">
        <v>382</v>
      </c>
      <c r="I218" s="968"/>
      <c r="J218" s="969"/>
      <c r="K218" s="970"/>
      <c r="L218" s="969"/>
      <c r="M218" s="970"/>
      <c r="N218" s="967"/>
      <c r="O218" s="968"/>
      <c r="P218" s="971" t="s">
        <v>395</v>
      </c>
      <c r="Q218" s="972"/>
      <c r="R218" s="973" t="s">
        <v>396</v>
      </c>
      <c r="S218" s="985"/>
      <c r="T218" s="982" t="s">
        <v>198</v>
      </c>
      <c r="U218" s="983"/>
      <c r="V218" s="983"/>
      <c r="W218" s="984"/>
      <c r="X218" s="982" t="s">
        <v>198</v>
      </c>
      <c r="Y218" s="983"/>
      <c r="Z218" s="983"/>
      <c r="AA218" s="984"/>
      <c r="AB218" s="34"/>
      <c r="AC218" s="138"/>
      <c r="AD218" s="263">
        <v>45</v>
      </c>
      <c r="AE218" s="35" t="s">
        <v>32</v>
      </c>
      <c r="AF218" s="34"/>
      <c r="AG218" s="139">
        <v>16675</v>
      </c>
      <c r="AH218" s="140">
        <f>+AG218/1000</f>
        <v>16.675000000000001</v>
      </c>
      <c r="AI218" s="836">
        <v>15580</v>
      </c>
      <c r="AJ218" s="838">
        <f>+AI218/1000</f>
        <v>15.58</v>
      </c>
      <c r="AK218" s="840">
        <f>+AI218-AG219-AG218</f>
        <v>-1160</v>
      </c>
      <c r="AL218" s="842">
        <f>+AK218/1000</f>
        <v>-1.1599999999999999</v>
      </c>
      <c r="AM218" s="844">
        <f>+AK218/SUM(AG218:AG219)</f>
        <v>-6.9295101553166066E-2</v>
      </c>
      <c r="AN218" s="21"/>
      <c r="AO218" s="277">
        <v>68.209999999999994</v>
      </c>
      <c r="AP218" s="277">
        <v>4.76</v>
      </c>
    </row>
    <row r="219" spans="2:42" ht="12" customHeight="1" x14ac:dyDescent="0.25">
      <c r="B219" s="25">
        <v>44209</v>
      </c>
      <c r="C219" s="137">
        <v>0.18680555555555556</v>
      </c>
      <c r="D219" s="137">
        <v>0.20486111111111113</v>
      </c>
      <c r="E219" s="43">
        <v>1</v>
      </c>
      <c r="F219" s="43">
        <v>724</v>
      </c>
      <c r="G219" s="25">
        <v>44209</v>
      </c>
      <c r="H219" s="967" t="s">
        <v>382</v>
      </c>
      <c r="I219" s="968"/>
      <c r="J219" s="969"/>
      <c r="K219" s="970"/>
      <c r="L219" s="969"/>
      <c r="M219" s="970"/>
      <c r="N219" s="967"/>
      <c r="O219" s="968"/>
      <c r="P219" s="971" t="s">
        <v>395</v>
      </c>
      <c r="Q219" s="972"/>
      <c r="R219" s="973" t="s">
        <v>396</v>
      </c>
      <c r="S219" s="985"/>
      <c r="T219" s="982" t="s">
        <v>202</v>
      </c>
      <c r="U219" s="983"/>
      <c r="V219" s="983"/>
      <c r="W219" s="984"/>
      <c r="X219" s="982" t="s">
        <v>202</v>
      </c>
      <c r="Y219" s="983"/>
      <c r="Z219" s="983"/>
      <c r="AA219" s="984"/>
      <c r="AB219" s="34"/>
      <c r="AC219" s="138"/>
      <c r="AD219" s="323">
        <v>45</v>
      </c>
      <c r="AE219" s="35" t="s">
        <v>32</v>
      </c>
      <c r="AF219" s="34"/>
      <c r="AG219" s="139">
        <v>65</v>
      </c>
      <c r="AH219" s="140">
        <f t="shared" ref="AH219" si="11">+AG219/1000</f>
        <v>6.5000000000000002E-2</v>
      </c>
      <c r="AI219" s="837"/>
      <c r="AJ219" s="839"/>
      <c r="AK219" s="841"/>
      <c r="AL219" s="843"/>
      <c r="AM219" s="845"/>
      <c r="AN219" s="21"/>
      <c r="AO219" s="277">
        <v>68.209999999999994</v>
      </c>
      <c r="AP219" s="277">
        <v>4.76</v>
      </c>
    </row>
    <row r="220" spans="2:42" ht="12" customHeight="1" thickBot="1" x14ac:dyDescent="0.3">
      <c r="B220" s="24"/>
      <c r="C220" s="146"/>
      <c r="D220" s="146"/>
      <c r="E220" s="27"/>
      <c r="F220" s="36"/>
      <c r="G220" s="31"/>
      <c r="H220" s="909"/>
      <c r="I220" s="910"/>
      <c r="J220" s="911"/>
      <c r="K220" s="912"/>
      <c r="L220" s="911"/>
      <c r="M220" s="912"/>
      <c r="N220" s="913"/>
      <c r="O220" s="910"/>
      <c r="P220" s="913"/>
      <c r="Q220" s="910"/>
      <c r="R220" s="914"/>
      <c r="S220" s="915"/>
      <c r="T220" s="916"/>
      <c r="U220" s="917"/>
      <c r="V220" s="917"/>
      <c r="W220" s="915"/>
      <c r="X220" s="29"/>
      <c r="Y220" s="147"/>
      <c r="Z220" s="147"/>
      <c r="AA220" s="28"/>
      <c r="AB220" s="36"/>
      <c r="AC220" s="148"/>
      <c r="AD220" s="147"/>
      <c r="AE220" s="28"/>
      <c r="AF220" s="29"/>
      <c r="AG220" s="149"/>
      <c r="AH220" s="153"/>
      <c r="AI220" s="150"/>
      <c r="AJ220" s="154"/>
      <c r="AK220" s="155"/>
      <c r="AL220" s="156"/>
      <c r="AM220" s="157"/>
    </row>
    <row r="221" spans="2:42" ht="12" customHeight="1" x14ac:dyDescent="0.25">
      <c r="B221" s="151"/>
      <c r="C221" s="151"/>
      <c r="D221" s="151"/>
      <c r="E221" s="151"/>
      <c r="F221" s="151"/>
      <c r="G221" s="151"/>
      <c r="H221" s="151"/>
      <c r="I221" s="151"/>
      <c r="J221" s="174"/>
      <c r="K221" s="174"/>
      <c r="L221" s="174"/>
      <c r="M221" s="174"/>
      <c r="N221" s="151"/>
      <c r="O221" s="151"/>
      <c r="P221" s="135"/>
      <c r="Q221" s="135"/>
      <c r="R221" s="918" t="s">
        <v>5</v>
      </c>
      <c r="S221" s="919"/>
      <c r="T221" s="919"/>
      <c r="U221" s="919"/>
      <c r="V221" s="919"/>
      <c r="W221" s="919"/>
      <c r="X221" s="919"/>
      <c r="Y221" s="919"/>
      <c r="Z221" s="919"/>
      <c r="AA221" s="919"/>
      <c r="AB221" s="919"/>
      <c r="AC221" s="919"/>
      <c r="AD221" s="919"/>
      <c r="AE221" s="919"/>
      <c r="AF221" s="265"/>
      <c r="AG221" s="932" t="s">
        <v>4</v>
      </c>
      <c r="AH221" s="933"/>
      <c r="AI221" s="932" t="s">
        <v>3</v>
      </c>
      <c r="AJ221" s="933"/>
      <c r="AK221" s="932" t="s">
        <v>2</v>
      </c>
      <c r="AL221" s="934"/>
      <c r="AM221" s="935"/>
    </row>
    <row r="222" spans="2:42" x14ac:dyDescent="0.25">
      <c r="B222" s="151"/>
      <c r="C222" s="151"/>
      <c r="D222" s="151"/>
      <c r="E222" s="151"/>
      <c r="F222" s="151"/>
      <c r="G222" s="151"/>
      <c r="H222" s="151"/>
      <c r="I222" s="151"/>
      <c r="J222" s="174"/>
      <c r="K222" s="174"/>
      <c r="L222" s="174"/>
      <c r="M222" s="174"/>
      <c r="N222" s="151"/>
      <c r="O222" s="151"/>
      <c r="P222" s="135"/>
      <c r="Q222" s="135"/>
      <c r="R222" s="930"/>
      <c r="S222" s="931"/>
      <c r="T222" s="931"/>
      <c r="U222" s="931"/>
      <c r="V222" s="931"/>
      <c r="W222" s="931"/>
      <c r="X222" s="931"/>
      <c r="Y222" s="931"/>
      <c r="Z222" s="931"/>
      <c r="AA222" s="931"/>
      <c r="AB222" s="931"/>
      <c r="AC222" s="931"/>
      <c r="AD222" s="931"/>
      <c r="AE222" s="931"/>
      <c r="AF222" s="265"/>
      <c r="AG222" s="936" t="s">
        <v>1</v>
      </c>
      <c r="AH222" s="938">
        <f>+SUM(AH215:AH220)</f>
        <v>29.904090909090911</v>
      </c>
      <c r="AI222" s="936" t="s">
        <v>1</v>
      </c>
      <c r="AJ222" s="938">
        <f>+SUM(AJ215:AJ220)</f>
        <v>29.164999999999999</v>
      </c>
      <c r="AK222" s="936" t="s">
        <v>1</v>
      </c>
      <c r="AL222" s="940">
        <f>+AJ222-AH222</f>
        <v>-0.73909090909091191</v>
      </c>
      <c r="AM222" s="851">
        <f>+AL222/AH222</f>
        <v>-2.4715377950721339E-2</v>
      </c>
    </row>
    <row r="223" spans="2:42" ht="17.25" thickBot="1" x14ac:dyDescent="0.3">
      <c r="B223" s="151"/>
      <c r="C223" s="151"/>
      <c r="D223" s="151"/>
      <c r="E223" s="151"/>
      <c r="F223" s="151"/>
      <c r="G223" s="151"/>
      <c r="H223" s="151"/>
      <c r="I223" s="151"/>
      <c r="J223" s="174"/>
      <c r="K223" s="174"/>
      <c r="L223" s="174"/>
      <c r="M223" s="174"/>
      <c r="N223" s="151"/>
      <c r="O223" s="151"/>
      <c r="P223" s="135"/>
      <c r="Q223" s="135"/>
      <c r="R223" s="921"/>
      <c r="S223" s="922"/>
      <c r="T223" s="922"/>
      <c r="U223" s="922"/>
      <c r="V223" s="922"/>
      <c r="W223" s="922"/>
      <c r="X223" s="922"/>
      <c r="Y223" s="922"/>
      <c r="Z223" s="922"/>
      <c r="AA223" s="922"/>
      <c r="AB223" s="922"/>
      <c r="AC223" s="922"/>
      <c r="AD223" s="922"/>
      <c r="AE223" s="922"/>
      <c r="AF223" s="264"/>
      <c r="AG223" s="937"/>
      <c r="AH223" s="939"/>
      <c r="AI223" s="937"/>
      <c r="AJ223" s="939"/>
      <c r="AK223" s="937"/>
      <c r="AL223" s="941"/>
      <c r="AM223" s="852"/>
    </row>
    <row r="224" spans="2:42" ht="17.25" thickBot="1" x14ac:dyDescent="0.3"/>
    <row r="225" spans="2:42" x14ac:dyDescent="0.25">
      <c r="R225" s="918" t="s">
        <v>0</v>
      </c>
      <c r="S225" s="919"/>
      <c r="T225" s="919"/>
      <c r="U225" s="919"/>
      <c r="V225" s="919"/>
      <c r="W225" s="919"/>
      <c r="X225" s="919"/>
      <c r="Y225" s="919"/>
      <c r="Z225" s="919"/>
      <c r="AA225" s="919"/>
      <c r="AB225" s="919"/>
      <c r="AC225" s="919"/>
      <c r="AD225" s="919"/>
      <c r="AE225" s="920"/>
      <c r="AF225" s="18"/>
      <c r="AG225" s="924">
        <f>+AH222+AG205</f>
        <v>243.06000000000003</v>
      </c>
      <c r="AH225" s="925"/>
      <c r="AI225" s="924">
        <f>+AJ222+AI205</f>
        <v>244.08</v>
      </c>
      <c r="AJ225" s="925"/>
      <c r="AK225" s="928">
        <f>+AI225-AG225</f>
        <v>1.0199999999999818</v>
      </c>
      <c r="AL225" s="925"/>
      <c r="AM225" s="945">
        <f>+AK225/AG225</f>
        <v>4.1964946926684012E-3</v>
      </c>
    </row>
    <row r="226" spans="2:42" ht="17.25" thickBot="1" x14ac:dyDescent="0.3">
      <c r="R226" s="921"/>
      <c r="S226" s="922"/>
      <c r="T226" s="922"/>
      <c r="U226" s="922"/>
      <c r="V226" s="922"/>
      <c r="W226" s="922"/>
      <c r="X226" s="922"/>
      <c r="Y226" s="922"/>
      <c r="Z226" s="922"/>
      <c r="AA226" s="922"/>
      <c r="AB226" s="922"/>
      <c r="AC226" s="922"/>
      <c r="AD226" s="922"/>
      <c r="AE226" s="923"/>
      <c r="AF226" s="19"/>
      <c r="AG226" s="926"/>
      <c r="AH226" s="927"/>
      <c r="AI226" s="926"/>
      <c r="AJ226" s="927"/>
      <c r="AK226" s="929"/>
      <c r="AL226" s="927"/>
      <c r="AM226" s="946"/>
    </row>
    <row r="227" spans="2:42" ht="17.25" thickBot="1" x14ac:dyDescent="0.3"/>
    <row r="228" spans="2:42" ht="12" customHeight="1" x14ac:dyDescent="0.25">
      <c r="B228" s="882" t="s">
        <v>31</v>
      </c>
      <c r="C228" s="883"/>
      <c r="D228" s="883"/>
      <c r="E228" s="883"/>
      <c r="F228" s="883"/>
      <c r="G228" s="884"/>
      <c r="H228" s="888" t="s">
        <v>30</v>
      </c>
      <c r="I228" s="765"/>
      <c r="J228" s="765"/>
      <c r="K228" s="765"/>
      <c r="L228" s="765"/>
      <c r="M228" s="765"/>
      <c r="N228" s="765"/>
      <c r="O228" s="765"/>
      <c r="P228" s="765"/>
      <c r="Q228" s="765"/>
      <c r="R228" s="765"/>
      <c r="S228" s="765"/>
      <c r="T228" s="765"/>
      <c r="U228" s="765"/>
      <c r="V228" s="765"/>
      <c r="W228" s="765"/>
      <c r="X228" s="765"/>
      <c r="Y228" s="765"/>
      <c r="Z228" s="765"/>
      <c r="AA228" s="765"/>
      <c r="AB228" s="765"/>
      <c r="AC228" s="765"/>
      <c r="AD228" s="267"/>
      <c r="AE228" s="764" t="s">
        <v>29</v>
      </c>
      <c r="AF228" s="765"/>
      <c r="AG228" s="765"/>
      <c r="AH228" s="765"/>
      <c r="AI228" s="765"/>
      <c r="AJ228" s="766"/>
      <c r="AK228" s="889" t="s">
        <v>39</v>
      </c>
      <c r="AL228" s="890"/>
      <c r="AM228" s="891"/>
      <c r="AN228" s="22"/>
      <c r="AO228" s="168" t="s">
        <v>46</v>
      </c>
    </row>
    <row r="229" spans="2:42" ht="12" customHeight="1" thickBot="1" x14ac:dyDescent="0.3">
      <c r="B229" s="885"/>
      <c r="C229" s="886"/>
      <c r="D229" s="886"/>
      <c r="E229" s="886"/>
      <c r="F229" s="886"/>
      <c r="G229" s="887"/>
      <c r="H229" s="892" t="s">
        <v>25</v>
      </c>
      <c r="I229" s="893"/>
      <c r="J229" s="893"/>
      <c r="K229" s="893"/>
      <c r="L229" s="893"/>
      <c r="M229" s="893"/>
      <c r="N229" s="893"/>
      <c r="O229" s="893"/>
      <c r="P229" s="893"/>
      <c r="Q229" s="893"/>
      <c r="R229" s="893"/>
      <c r="S229" s="893"/>
      <c r="T229" s="893"/>
      <c r="U229" s="893"/>
      <c r="V229" s="893"/>
      <c r="W229" s="893"/>
      <c r="X229" s="893"/>
      <c r="Y229" s="893"/>
      <c r="Z229" s="893"/>
      <c r="AA229" s="893"/>
      <c r="AB229" s="893"/>
      <c r="AC229" s="893"/>
      <c r="AD229" s="268"/>
      <c r="AE229" s="773">
        <v>44209</v>
      </c>
      <c r="AF229" s="774"/>
      <c r="AG229" s="774"/>
      <c r="AH229" s="774"/>
      <c r="AI229" s="774"/>
      <c r="AJ229" s="775"/>
      <c r="AK229" s="896" t="s">
        <v>40</v>
      </c>
      <c r="AL229" s="897"/>
      <c r="AM229" s="898"/>
      <c r="AN229" s="23"/>
      <c r="AO229" s="169" t="s">
        <v>47</v>
      </c>
    </row>
    <row r="230" spans="2:42" ht="12" customHeight="1" thickBot="1" x14ac:dyDescent="0.3">
      <c r="B230" s="902" t="s">
        <v>28</v>
      </c>
      <c r="C230" s="903"/>
      <c r="D230" s="903"/>
      <c r="E230" s="903"/>
      <c r="F230" s="903"/>
      <c r="G230" s="904"/>
      <c r="H230" s="894"/>
      <c r="I230" s="895"/>
      <c r="J230" s="895"/>
      <c r="K230" s="895"/>
      <c r="L230" s="895"/>
      <c r="M230" s="895"/>
      <c r="N230" s="895"/>
      <c r="O230" s="895"/>
      <c r="P230" s="895"/>
      <c r="Q230" s="895"/>
      <c r="R230" s="895"/>
      <c r="S230" s="895"/>
      <c r="T230" s="895"/>
      <c r="U230" s="895"/>
      <c r="V230" s="895"/>
      <c r="W230" s="895"/>
      <c r="X230" s="895"/>
      <c r="Y230" s="895"/>
      <c r="Z230" s="895"/>
      <c r="AA230" s="895"/>
      <c r="AB230" s="895"/>
      <c r="AC230" s="895"/>
      <c r="AD230" s="269"/>
      <c r="AE230" s="776"/>
      <c r="AF230" s="777"/>
      <c r="AG230" s="777"/>
      <c r="AH230" s="777"/>
      <c r="AI230" s="777"/>
      <c r="AJ230" s="778"/>
      <c r="AK230" s="899"/>
      <c r="AL230" s="900"/>
      <c r="AM230" s="901"/>
      <c r="AN230" s="141"/>
      <c r="AO230" s="170"/>
    </row>
    <row r="231" spans="2:42" ht="12" customHeight="1" thickBot="1" x14ac:dyDescent="0.3">
      <c r="B231" s="135"/>
      <c r="C231" s="135"/>
      <c r="D231" s="135"/>
      <c r="E231" s="135"/>
      <c r="F231" s="135"/>
      <c r="G231" s="135"/>
      <c r="H231" s="135"/>
      <c r="I231" s="135"/>
      <c r="J231" s="174"/>
      <c r="K231" s="174"/>
      <c r="L231" s="174"/>
      <c r="M231" s="174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41"/>
    </row>
    <row r="232" spans="2:42" ht="12" customHeight="1" thickBot="1" x14ac:dyDescent="0.3">
      <c r="B232" s="873" t="s">
        <v>27</v>
      </c>
      <c r="C232" s="874"/>
      <c r="D232" s="874"/>
      <c r="E232" s="875"/>
      <c r="F232" s="848" t="s">
        <v>26</v>
      </c>
      <c r="G232" s="850"/>
      <c r="H232" s="848" t="s">
        <v>44</v>
      </c>
      <c r="I232" s="849"/>
      <c r="J232" s="849"/>
      <c r="K232" s="849"/>
      <c r="L232" s="849"/>
      <c r="M232" s="849"/>
      <c r="N232" s="849"/>
      <c r="O232" s="849"/>
      <c r="P232" s="849"/>
      <c r="Q232" s="849"/>
      <c r="R232" s="849"/>
      <c r="S232" s="850"/>
      <c r="T232" s="848" t="s">
        <v>25</v>
      </c>
      <c r="U232" s="849"/>
      <c r="V232" s="849"/>
      <c r="W232" s="849"/>
      <c r="X232" s="849"/>
      <c r="Y232" s="849"/>
      <c r="Z232" s="849"/>
      <c r="AA232" s="849"/>
      <c r="AB232" s="849"/>
      <c r="AC232" s="849"/>
      <c r="AD232" s="849"/>
      <c r="AE232" s="850"/>
      <c r="AF232" s="879" t="s">
        <v>24</v>
      </c>
      <c r="AG232" s="880"/>
      <c r="AH232" s="881"/>
      <c r="AI232" s="879" t="s">
        <v>24</v>
      </c>
      <c r="AJ232" s="881"/>
      <c r="AK232" s="848" t="s">
        <v>23</v>
      </c>
      <c r="AL232" s="849"/>
      <c r="AM232" s="850"/>
      <c r="AN232" s="141"/>
    </row>
    <row r="233" spans="2:42" ht="12" customHeight="1" thickBot="1" x14ac:dyDescent="0.3">
      <c r="B233" s="1" t="s">
        <v>13</v>
      </c>
      <c r="C233" s="2" t="s">
        <v>22</v>
      </c>
      <c r="D233" s="3" t="s">
        <v>22</v>
      </c>
      <c r="E233" s="2" t="s">
        <v>21</v>
      </c>
      <c r="F233" s="907" t="s">
        <v>20</v>
      </c>
      <c r="G233" s="908"/>
      <c r="H233" s="876"/>
      <c r="I233" s="877"/>
      <c r="J233" s="877"/>
      <c r="K233" s="877"/>
      <c r="L233" s="877"/>
      <c r="M233" s="877"/>
      <c r="N233" s="877"/>
      <c r="O233" s="877"/>
      <c r="P233" s="877"/>
      <c r="Q233" s="877"/>
      <c r="R233" s="877"/>
      <c r="S233" s="878"/>
      <c r="T233" s="876"/>
      <c r="U233" s="877"/>
      <c r="V233" s="877"/>
      <c r="W233" s="877"/>
      <c r="X233" s="877"/>
      <c r="Y233" s="877"/>
      <c r="Z233" s="877"/>
      <c r="AA233" s="877"/>
      <c r="AB233" s="877"/>
      <c r="AC233" s="877"/>
      <c r="AD233" s="877"/>
      <c r="AE233" s="878"/>
      <c r="AF233" s="876" t="s">
        <v>19</v>
      </c>
      <c r="AG233" s="877"/>
      <c r="AH233" s="878"/>
      <c r="AI233" s="876" t="s">
        <v>18</v>
      </c>
      <c r="AJ233" s="878"/>
      <c r="AK233" s="876" t="s">
        <v>17</v>
      </c>
      <c r="AL233" s="877"/>
      <c r="AM233" s="878"/>
      <c r="AN233" s="141"/>
      <c r="AO233" s="846" t="s">
        <v>130</v>
      </c>
      <c r="AP233" s="846" t="s">
        <v>131</v>
      </c>
    </row>
    <row r="234" spans="2:42" ht="12" customHeight="1" thickBot="1" x14ac:dyDescent="0.3">
      <c r="B234" s="4">
        <v>2021</v>
      </c>
      <c r="C234" s="5" t="s">
        <v>16</v>
      </c>
      <c r="D234" s="5" t="s">
        <v>15</v>
      </c>
      <c r="E234" s="30" t="s">
        <v>14</v>
      </c>
      <c r="F234" s="6" t="s">
        <v>14</v>
      </c>
      <c r="G234" s="7" t="s">
        <v>13</v>
      </c>
      <c r="H234" s="868" t="s">
        <v>34</v>
      </c>
      <c r="I234" s="869"/>
      <c r="J234" s="870" t="s">
        <v>43</v>
      </c>
      <c r="K234" s="871"/>
      <c r="L234" s="870" t="s">
        <v>42</v>
      </c>
      <c r="M234" s="871"/>
      <c r="N234" s="872" t="s">
        <v>33</v>
      </c>
      <c r="O234" s="869"/>
      <c r="P234" s="872" t="s">
        <v>12</v>
      </c>
      <c r="Q234" s="869"/>
      <c r="R234" s="872" t="s">
        <v>11</v>
      </c>
      <c r="S234" s="905"/>
      <c r="T234" s="868" t="s">
        <v>35</v>
      </c>
      <c r="U234" s="906"/>
      <c r="V234" s="906"/>
      <c r="W234" s="905"/>
      <c r="X234" s="868" t="s">
        <v>10</v>
      </c>
      <c r="Y234" s="906"/>
      <c r="Z234" s="906"/>
      <c r="AA234" s="905"/>
      <c r="AB234" s="38" t="s">
        <v>38</v>
      </c>
      <c r="AC234" s="37" t="s">
        <v>36</v>
      </c>
      <c r="AD234" s="266" t="s">
        <v>41</v>
      </c>
      <c r="AE234" s="136" t="s">
        <v>9</v>
      </c>
      <c r="AF234" s="8" t="s">
        <v>37</v>
      </c>
      <c r="AG234" s="9" t="s">
        <v>8</v>
      </c>
      <c r="AH234" s="10" t="s">
        <v>7</v>
      </c>
      <c r="AI234" s="6" t="s">
        <v>8</v>
      </c>
      <c r="AJ234" s="7" t="s">
        <v>7</v>
      </c>
      <c r="AK234" s="6" t="s">
        <v>8</v>
      </c>
      <c r="AL234" s="11" t="s">
        <v>7</v>
      </c>
      <c r="AM234" s="7" t="s">
        <v>6</v>
      </c>
      <c r="AN234" s="141"/>
      <c r="AO234" s="847"/>
      <c r="AP234" s="847"/>
    </row>
    <row r="235" spans="2:42" ht="12" customHeight="1" x14ac:dyDescent="0.25">
      <c r="B235" s="25">
        <v>44209</v>
      </c>
      <c r="C235" s="137">
        <v>0.78472222222222221</v>
      </c>
      <c r="D235" s="137">
        <v>0.92499999999999993</v>
      </c>
      <c r="E235" s="43">
        <v>2</v>
      </c>
      <c r="F235" s="43">
        <v>3574</v>
      </c>
      <c r="G235" s="25">
        <v>44209</v>
      </c>
      <c r="H235" s="960" t="s">
        <v>88</v>
      </c>
      <c r="I235" s="961"/>
      <c r="J235" s="962"/>
      <c r="K235" s="963"/>
      <c r="L235" s="962"/>
      <c r="M235" s="963"/>
      <c r="N235" s="960"/>
      <c r="O235" s="961"/>
      <c r="P235" s="971" t="s">
        <v>390</v>
      </c>
      <c r="Q235" s="972"/>
      <c r="R235" s="973" t="s">
        <v>391</v>
      </c>
      <c r="S235" s="974"/>
      <c r="T235" s="979" t="s">
        <v>269</v>
      </c>
      <c r="U235" s="980"/>
      <c r="V235" s="980"/>
      <c r="W235" s="981"/>
      <c r="X235" s="979" t="s">
        <v>269</v>
      </c>
      <c r="Y235" s="980"/>
      <c r="Z235" s="980"/>
      <c r="AA235" s="981"/>
      <c r="AB235" s="34"/>
      <c r="AC235" s="138"/>
      <c r="AD235" s="166">
        <v>31</v>
      </c>
      <c r="AE235" s="35" t="s">
        <v>32</v>
      </c>
      <c r="AF235" s="26">
        <v>4411</v>
      </c>
      <c r="AG235" s="139">
        <f>+AF235/2.2</f>
        <v>2004.9999999999998</v>
      </c>
      <c r="AH235" s="161">
        <f>+AG235/1000</f>
        <v>2.0049999999999999</v>
      </c>
      <c r="AI235" s="836">
        <v>3870</v>
      </c>
      <c r="AJ235" s="838">
        <f>+AI235/1000</f>
        <v>3.87</v>
      </c>
      <c r="AK235" s="840">
        <f>+AI235-AG236-AG235</f>
        <v>-560.45454545454481</v>
      </c>
      <c r="AL235" s="842">
        <f>+AK235/1000</f>
        <v>-0.56045454545454476</v>
      </c>
      <c r="AM235" s="844">
        <f>+AK235/SUM(AG235:AG236)</f>
        <v>-0.12650046168051696</v>
      </c>
      <c r="AN235" s="141"/>
      <c r="AO235" s="277">
        <v>79.81</v>
      </c>
      <c r="AP235" s="277">
        <v>0.81</v>
      </c>
    </row>
    <row r="236" spans="2:42" ht="12" customHeight="1" x14ac:dyDescent="0.25">
      <c r="B236" s="25">
        <v>44209</v>
      </c>
      <c r="C236" s="137">
        <v>0.78472222222222221</v>
      </c>
      <c r="D236" s="137">
        <v>0.92499999999999993</v>
      </c>
      <c r="E236" s="43">
        <v>2</v>
      </c>
      <c r="F236" s="43">
        <v>81</v>
      </c>
      <c r="G236" s="25">
        <v>44209</v>
      </c>
      <c r="H236" s="967" t="s">
        <v>291</v>
      </c>
      <c r="I236" s="968"/>
      <c r="J236" s="969"/>
      <c r="K236" s="970"/>
      <c r="L236" s="969"/>
      <c r="M236" s="970"/>
      <c r="N236" s="967"/>
      <c r="O236" s="968"/>
      <c r="P236" s="971" t="s">
        <v>390</v>
      </c>
      <c r="Q236" s="972"/>
      <c r="R236" s="973" t="s">
        <v>391</v>
      </c>
      <c r="S236" s="974"/>
      <c r="T236" s="979" t="s">
        <v>179</v>
      </c>
      <c r="U236" s="980"/>
      <c r="V236" s="980"/>
      <c r="W236" s="981"/>
      <c r="X236" s="979" t="s">
        <v>179</v>
      </c>
      <c r="Y236" s="980"/>
      <c r="Z236" s="980"/>
      <c r="AA236" s="981"/>
      <c r="AB236" s="34"/>
      <c r="AC236" s="138"/>
      <c r="AD236" s="158">
        <v>32</v>
      </c>
      <c r="AE236" s="35" t="s">
        <v>32</v>
      </c>
      <c r="AF236" s="34">
        <v>5336</v>
      </c>
      <c r="AG236" s="139">
        <f>+AF236/2.2</f>
        <v>2425.454545454545</v>
      </c>
      <c r="AH236" s="159">
        <f>+AG236/1000</f>
        <v>2.4254545454545449</v>
      </c>
      <c r="AI236" s="837"/>
      <c r="AJ236" s="839"/>
      <c r="AK236" s="841"/>
      <c r="AL236" s="843"/>
      <c r="AM236" s="845"/>
      <c r="AN236" s="20"/>
      <c r="AO236" s="277">
        <v>77.02</v>
      </c>
      <c r="AP236" s="277">
        <v>3.15</v>
      </c>
    </row>
    <row r="237" spans="2:42" ht="12" customHeight="1" x14ac:dyDescent="0.25">
      <c r="B237" s="25">
        <v>44209</v>
      </c>
      <c r="C237" s="137">
        <v>0.89374999999999993</v>
      </c>
      <c r="D237" s="137">
        <v>0.9590277777777777</v>
      </c>
      <c r="E237" s="43">
        <v>1</v>
      </c>
      <c r="F237" s="43">
        <v>26336</v>
      </c>
      <c r="G237" s="25">
        <v>44209</v>
      </c>
      <c r="H237" s="967" t="s">
        <v>87</v>
      </c>
      <c r="I237" s="968"/>
      <c r="J237" s="969"/>
      <c r="K237" s="970"/>
      <c r="L237" s="969"/>
      <c r="M237" s="970"/>
      <c r="N237" s="967"/>
      <c r="O237" s="968"/>
      <c r="P237" s="971" t="s">
        <v>380</v>
      </c>
      <c r="Q237" s="972"/>
      <c r="R237" s="973" t="s">
        <v>118</v>
      </c>
      <c r="S237" s="985"/>
      <c r="T237" s="982" t="s">
        <v>416</v>
      </c>
      <c r="U237" s="983"/>
      <c r="V237" s="983"/>
      <c r="W237" s="984"/>
      <c r="X237" s="982" t="s">
        <v>416</v>
      </c>
      <c r="Y237" s="983"/>
      <c r="Z237" s="983"/>
      <c r="AA237" s="984"/>
      <c r="AB237" s="34"/>
      <c r="AC237" s="138"/>
      <c r="AD237" s="324">
        <v>57</v>
      </c>
      <c r="AE237" s="46" t="s">
        <v>52</v>
      </c>
      <c r="AF237" s="34"/>
      <c r="AG237" s="139">
        <v>6875</v>
      </c>
      <c r="AH237" s="140">
        <f>+AG237/1000</f>
        <v>6.875</v>
      </c>
      <c r="AI237" s="152">
        <v>6875</v>
      </c>
      <c r="AJ237" s="142">
        <f>+AI237/1000</f>
        <v>6.875</v>
      </c>
      <c r="AK237" s="143">
        <f>+AI237-AG237</f>
        <v>0</v>
      </c>
      <c r="AL237" s="144">
        <f>+AK237/1000</f>
        <v>0</v>
      </c>
      <c r="AM237" s="145">
        <f>+AK237/AG237</f>
        <v>0</v>
      </c>
      <c r="AN237" s="21"/>
      <c r="AO237" s="277">
        <v>76.98</v>
      </c>
      <c r="AP237" s="277">
        <v>3.67</v>
      </c>
    </row>
    <row r="238" spans="2:42" s="307" customFormat="1" ht="12" customHeight="1" x14ac:dyDescent="0.25">
      <c r="B238" s="294">
        <v>44210</v>
      </c>
      <c r="C238" s="295">
        <v>6.8749999999999992E-2</v>
      </c>
      <c r="D238" s="295">
        <v>0.15555555555555556</v>
      </c>
      <c r="E238" s="296">
        <v>2</v>
      </c>
      <c r="F238" s="296">
        <v>26339</v>
      </c>
      <c r="G238" s="294">
        <v>44210</v>
      </c>
      <c r="H238" s="967" t="s">
        <v>87</v>
      </c>
      <c r="I238" s="968"/>
      <c r="J238" s="969"/>
      <c r="K238" s="970"/>
      <c r="L238" s="969"/>
      <c r="M238" s="970"/>
      <c r="N238" s="967"/>
      <c r="O238" s="968"/>
      <c r="P238" s="971" t="s">
        <v>376</v>
      </c>
      <c r="Q238" s="972"/>
      <c r="R238" s="973" t="s">
        <v>377</v>
      </c>
      <c r="S238" s="974"/>
      <c r="T238" s="979" t="s">
        <v>417</v>
      </c>
      <c r="U238" s="980"/>
      <c r="V238" s="980"/>
      <c r="W238" s="981"/>
      <c r="X238" s="979" t="s">
        <v>417</v>
      </c>
      <c r="Y238" s="980"/>
      <c r="Z238" s="980"/>
      <c r="AA238" s="981"/>
      <c r="AB238" s="297"/>
      <c r="AC238" s="298"/>
      <c r="AD238" s="325">
        <v>47</v>
      </c>
      <c r="AE238" s="35" t="s">
        <v>32</v>
      </c>
      <c r="AF238" s="297"/>
      <c r="AG238" s="152">
        <v>7145</v>
      </c>
      <c r="AH238" s="328">
        <f>+AG238/1000</f>
        <v>7.1449999999999996</v>
      </c>
      <c r="AI238" s="152">
        <v>7145</v>
      </c>
      <c r="AJ238" s="329">
        <f>+AI238/1000</f>
        <v>7.1449999999999996</v>
      </c>
      <c r="AK238" s="330">
        <f>+AI238-AG238</f>
        <v>0</v>
      </c>
      <c r="AL238" s="331">
        <f>+AK238/1000</f>
        <v>0</v>
      </c>
      <c r="AM238" s="332">
        <f>+AK238/AG238</f>
        <v>0</v>
      </c>
      <c r="AN238" s="333"/>
      <c r="AO238" s="292">
        <v>77.25</v>
      </c>
      <c r="AP238" s="292">
        <v>3.07</v>
      </c>
    </row>
    <row r="239" spans="2:42" ht="12" customHeight="1" thickBot="1" x14ac:dyDescent="0.3">
      <c r="B239" s="24"/>
      <c r="C239" s="146"/>
      <c r="D239" s="146"/>
      <c r="E239" s="27"/>
      <c r="F239" s="36"/>
      <c r="G239" s="31"/>
      <c r="H239" s="909"/>
      <c r="I239" s="910"/>
      <c r="J239" s="911"/>
      <c r="K239" s="912"/>
      <c r="L239" s="911"/>
      <c r="M239" s="912"/>
      <c r="N239" s="913"/>
      <c r="O239" s="910"/>
      <c r="P239" s="913"/>
      <c r="Q239" s="910"/>
      <c r="R239" s="914"/>
      <c r="S239" s="915"/>
      <c r="T239" s="916"/>
      <c r="U239" s="917"/>
      <c r="V239" s="917"/>
      <c r="W239" s="915"/>
      <c r="X239" s="29"/>
      <c r="Y239" s="147"/>
      <c r="Z239" s="147"/>
      <c r="AA239" s="28"/>
      <c r="AB239" s="36"/>
      <c r="AC239" s="148"/>
      <c r="AD239" s="147"/>
      <c r="AE239" s="28"/>
      <c r="AF239" s="29"/>
      <c r="AG239" s="149"/>
      <c r="AH239" s="153"/>
      <c r="AI239" s="150"/>
      <c r="AJ239" s="154"/>
      <c r="AK239" s="155"/>
      <c r="AL239" s="156"/>
      <c r="AM239" s="157"/>
    </row>
    <row r="240" spans="2:42" ht="12" customHeight="1" x14ac:dyDescent="0.25">
      <c r="B240" s="151"/>
      <c r="C240" s="151"/>
      <c r="D240" s="151"/>
      <c r="E240" s="151"/>
      <c r="F240" s="151"/>
      <c r="G240" s="151"/>
      <c r="H240" s="151"/>
      <c r="I240" s="151"/>
      <c r="J240" s="174"/>
      <c r="K240" s="174"/>
      <c r="L240" s="174"/>
      <c r="M240" s="174"/>
      <c r="N240" s="151"/>
      <c r="O240" s="151"/>
      <c r="P240" s="135"/>
      <c r="Q240" s="135"/>
      <c r="R240" s="918" t="s">
        <v>5</v>
      </c>
      <c r="S240" s="919"/>
      <c r="T240" s="919"/>
      <c r="U240" s="919"/>
      <c r="V240" s="919"/>
      <c r="W240" s="919"/>
      <c r="X240" s="919"/>
      <c r="Y240" s="919"/>
      <c r="Z240" s="919"/>
      <c r="AA240" s="919"/>
      <c r="AB240" s="919"/>
      <c r="AC240" s="919"/>
      <c r="AD240" s="919"/>
      <c r="AE240" s="919"/>
      <c r="AF240" s="265"/>
      <c r="AG240" s="932" t="s">
        <v>4</v>
      </c>
      <c r="AH240" s="933"/>
      <c r="AI240" s="932" t="s">
        <v>3</v>
      </c>
      <c r="AJ240" s="933"/>
      <c r="AK240" s="932" t="s">
        <v>2</v>
      </c>
      <c r="AL240" s="934"/>
      <c r="AM240" s="935"/>
    </row>
    <row r="241" spans="2:42" x14ac:dyDescent="0.25">
      <c r="B241" s="151"/>
      <c r="C241" s="151"/>
      <c r="D241" s="151"/>
      <c r="E241" s="151"/>
      <c r="F241" s="151"/>
      <c r="G241" s="151"/>
      <c r="H241" s="151"/>
      <c r="I241" s="151"/>
      <c r="J241" s="174"/>
      <c r="K241" s="174"/>
      <c r="L241" s="174"/>
      <c r="M241" s="174"/>
      <c r="N241" s="151"/>
      <c r="O241" s="151"/>
      <c r="P241" s="135"/>
      <c r="Q241" s="135"/>
      <c r="R241" s="930"/>
      <c r="S241" s="931"/>
      <c r="T241" s="931"/>
      <c r="U241" s="931"/>
      <c r="V241" s="931"/>
      <c r="W241" s="931"/>
      <c r="X241" s="931"/>
      <c r="Y241" s="931"/>
      <c r="Z241" s="931"/>
      <c r="AA241" s="931"/>
      <c r="AB241" s="931"/>
      <c r="AC241" s="931"/>
      <c r="AD241" s="931"/>
      <c r="AE241" s="931"/>
      <c r="AF241" s="265"/>
      <c r="AG241" s="936" t="s">
        <v>1</v>
      </c>
      <c r="AH241" s="938">
        <f>+SUM(AH235:AH239)</f>
        <v>18.450454545454544</v>
      </c>
      <c r="AI241" s="936" t="s">
        <v>1</v>
      </c>
      <c r="AJ241" s="938">
        <f>+SUM(AJ235:AJ239)</f>
        <v>17.89</v>
      </c>
      <c r="AK241" s="936" t="s">
        <v>1</v>
      </c>
      <c r="AL241" s="940">
        <f>+AJ241-AH241</f>
        <v>-0.56045454545454376</v>
      </c>
      <c r="AM241" s="851">
        <f>+AL241/AH241</f>
        <v>-3.037619176664769E-2</v>
      </c>
    </row>
    <row r="242" spans="2:42" ht="17.25" thickBot="1" x14ac:dyDescent="0.3">
      <c r="B242" s="151"/>
      <c r="C242" s="151"/>
      <c r="D242" s="151"/>
      <c r="E242" s="151"/>
      <c r="F242" s="151"/>
      <c r="G242" s="151"/>
      <c r="H242" s="151"/>
      <c r="I242" s="151"/>
      <c r="J242" s="174"/>
      <c r="K242" s="174"/>
      <c r="L242" s="174"/>
      <c r="M242" s="174"/>
      <c r="N242" s="151"/>
      <c r="O242" s="151"/>
      <c r="P242" s="135"/>
      <c r="Q242" s="135"/>
      <c r="R242" s="921"/>
      <c r="S242" s="922"/>
      <c r="T242" s="922"/>
      <c r="U242" s="922"/>
      <c r="V242" s="922"/>
      <c r="W242" s="922"/>
      <c r="X242" s="922"/>
      <c r="Y242" s="922"/>
      <c r="Z242" s="922"/>
      <c r="AA242" s="922"/>
      <c r="AB242" s="922"/>
      <c r="AC242" s="922"/>
      <c r="AD242" s="922"/>
      <c r="AE242" s="922"/>
      <c r="AF242" s="264"/>
      <c r="AG242" s="937"/>
      <c r="AH242" s="939"/>
      <c r="AI242" s="937"/>
      <c r="AJ242" s="939"/>
      <c r="AK242" s="937"/>
      <c r="AL242" s="941"/>
      <c r="AM242" s="852"/>
    </row>
    <row r="243" spans="2:42" ht="17.25" thickBot="1" x14ac:dyDescent="0.3"/>
    <row r="244" spans="2:42" x14ac:dyDescent="0.25">
      <c r="R244" s="918" t="s">
        <v>0</v>
      </c>
      <c r="S244" s="919"/>
      <c r="T244" s="919"/>
      <c r="U244" s="919"/>
      <c r="V244" s="919"/>
      <c r="W244" s="919"/>
      <c r="X244" s="919"/>
      <c r="Y244" s="919"/>
      <c r="Z244" s="919"/>
      <c r="AA244" s="919"/>
      <c r="AB244" s="919"/>
      <c r="AC244" s="919"/>
      <c r="AD244" s="919"/>
      <c r="AE244" s="920"/>
      <c r="AF244" s="18"/>
      <c r="AG244" s="924">
        <f>+AH241+AG225</f>
        <v>261.51045454545459</v>
      </c>
      <c r="AH244" s="925"/>
      <c r="AI244" s="924">
        <f>+AJ241+AI225</f>
        <v>261.97000000000003</v>
      </c>
      <c r="AJ244" s="925"/>
      <c r="AK244" s="928">
        <f>+AI244-AG244</f>
        <v>0.4595454545454345</v>
      </c>
      <c r="AL244" s="925"/>
      <c r="AM244" s="945">
        <f>+AK244/AG244</f>
        <v>1.7572737401424169E-3</v>
      </c>
    </row>
    <row r="245" spans="2:42" ht="17.25" thickBot="1" x14ac:dyDescent="0.3">
      <c r="R245" s="921"/>
      <c r="S245" s="922"/>
      <c r="T245" s="922"/>
      <c r="U245" s="922"/>
      <c r="V245" s="922"/>
      <c r="W245" s="922"/>
      <c r="X245" s="922"/>
      <c r="Y245" s="922"/>
      <c r="Z245" s="922"/>
      <c r="AA245" s="922"/>
      <c r="AB245" s="922"/>
      <c r="AC245" s="922"/>
      <c r="AD245" s="922"/>
      <c r="AE245" s="923"/>
      <c r="AF245" s="19"/>
      <c r="AG245" s="926"/>
      <c r="AH245" s="927"/>
      <c r="AI245" s="926"/>
      <c r="AJ245" s="927"/>
      <c r="AK245" s="929"/>
      <c r="AL245" s="927"/>
      <c r="AM245" s="946"/>
    </row>
    <row r="246" spans="2:42" ht="17.25" thickBot="1" x14ac:dyDescent="0.3"/>
    <row r="247" spans="2:42" ht="12" customHeight="1" x14ac:dyDescent="0.25">
      <c r="B247" s="882" t="s">
        <v>31</v>
      </c>
      <c r="C247" s="883"/>
      <c r="D247" s="883"/>
      <c r="E247" s="883"/>
      <c r="F247" s="883"/>
      <c r="G247" s="884"/>
      <c r="H247" s="888" t="s">
        <v>30</v>
      </c>
      <c r="I247" s="765"/>
      <c r="J247" s="765"/>
      <c r="K247" s="765"/>
      <c r="L247" s="765"/>
      <c r="M247" s="765"/>
      <c r="N247" s="765"/>
      <c r="O247" s="765"/>
      <c r="P247" s="765"/>
      <c r="Q247" s="765"/>
      <c r="R247" s="765"/>
      <c r="S247" s="765"/>
      <c r="T247" s="765"/>
      <c r="U247" s="765"/>
      <c r="V247" s="765"/>
      <c r="W247" s="765"/>
      <c r="X247" s="765"/>
      <c r="Y247" s="765"/>
      <c r="Z247" s="765"/>
      <c r="AA247" s="765"/>
      <c r="AB247" s="765"/>
      <c r="AC247" s="765"/>
      <c r="AD247" s="267"/>
      <c r="AE247" s="764" t="s">
        <v>29</v>
      </c>
      <c r="AF247" s="765"/>
      <c r="AG247" s="765"/>
      <c r="AH247" s="765"/>
      <c r="AI247" s="765"/>
      <c r="AJ247" s="766"/>
      <c r="AK247" s="889" t="s">
        <v>39</v>
      </c>
      <c r="AL247" s="890"/>
      <c r="AM247" s="891"/>
      <c r="AN247" s="22"/>
    </row>
    <row r="248" spans="2:42" ht="12" customHeight="1" x14ac:dyDescent="0.25">
      <c r="B248" s="885"/>
      <c r="C248" s="886"/>
      <c r="D248" s="886"/>
      <c r="E248" s="886"/>
      <c r="F248" s="886"/>
      <c r="G248" s="887"/>
      <c r="H248" s="892" t="s">
        <v>25</v>
      </c>
      <c r="I248" s="893"/>
      <c r="J248" s="893"/>
      <c r="K248" s="893"/>
      <c r="L248" s="893"/>
      <c r="M248" s="893"/>
      <c r="N248" s="893"/>
      <c r="O248" s="893"/>
      <c r="P248" s="893"/>
      <c r="Q248" s="893"/>
      <c r="R248" s="893"/>
      <c r="S248" s="893"/>
      <c r="T248" s="893"/>
      <c r="U248" s="893"/>
      <c r="V248" s="893"/>
      <c r="W248" s="893"/>
      <c r="X248" s="893"/>
      <c r="Y248" s="893"/>
      <c r="Z248" s="893"/>
      <c r="AA248" s="893"/>
      <c r="AB248" s="893"/>
      <c r="AC248" s="893"/>
      <c r="AD248" s="268"/>
      <c r="AE248" s="773">
        <v>44210</v>
      </c>
      <c r="AF248" s="774"/>
      <c r="AG248" s="774"/>
      <c r="AH248" s="774"/>
      <c r="AI248" s="774"/>
      <c r="AJ248" s="775"/>
      <c r="AK248" s="896" t="s">
        <v>40</v>
      </c>
      <c r="AL248" s="897"/>
      <c r="AM248" s="898"/>
      <c r="AN248" s="23"/>
    </row>
    <row r="249" spans="2:42" ht="12" customHeight="1" thickBot="1" x14ac:dyDescent="0.3">
      <c r="B249" s="902" t="s">
        <v>28</v>
      </c>
      <c r="C249" s="903"/>
      <c r="D249" s="903"/>
      <c r="E249" s="903"/>
      <c r="F249" s="903"/>
      <c r="G249" s="904"/>
      <c r="H249" s="894"/>
      <c r="I249" s="895"/>
      <c r="J249" s="895"/>
      <c r="K249" s="895"/>
      <c r="L249" s="895"/>
      <c r="M249" s="895"/>
      <c r="N249" s="895"/>
      <c r="O249" s="895"/>
      <c r="P249" s="895"/>
      <c r="Q249" s="895"/>
      <c r="R249" s="895"/>
      <c r="S249" s="895"/>
      <c r="T249" s="895"/>
      <c r="U249" s="895"/>
      <c r="V249" s="895"/>
      <c r="W249" s="895"/>
      <c r="X249" s="895"/>
      <c r="Y249" s="895"/>
      <c r="Z249" s="895"/>
      <c r="AA249" s="895"/>
      <c r="AB249" s="895"/>
      <c r="AC249" s="895"/>
      <c r="AD249" s="269"/>
      <c r="AE249" s="776"/>
      <c r="AF249" s="777"/>
      <c r="AG249" s="777"/>
      <c r="AH249" s="777"/>
      <c r="AI249" s="777"/>
      <c r="AJ249" s="778"/>
      <c r="AK249" s="899"/>
      <c r="AL249" s="900"/>
      <c r="AM249" s="901"/>
      <c r="AN249" s="141"/>
    </row>
    <row r="250" spans="2:42" ht="12" customHeight="1" thickBot="1" x14ac:dyDescent="0.3">
      <c r="B250" s="135"/>
      <c r="C250" s="135"/>
      <c r="D250" s="135"/>
      <c r="E250" s="135"/>
      <c r="F250" s="135"/>
      <c r="G250" s="135"/>
      <c r="H250" s="135"/>
      <c r="I250" s="135"/>
      <c r="J250" s="174"/>
      <c r="K250" s="174"/>
      <c r="L250" s="174"/>
      <c r="M250" s="174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41"/>
    </row>
    <row r="251" spans="2:42" ht="12" customHeight="1" thickBot="1" x14ac:dyDescent="0.3">
      <c r="B251" s="873" t="s">
        <v>27</v>
      </c>
      <c r="C251" s="874"/>
      <c r="D251" s="874"/>
      <c r="E251" s="875"/>
      <c r="F251" s="848" t="s">
        <v>26</v>
      </c>
      <c r="G251" s="850"/>
      <c r="H251" s="848" t="s">
        <v>44</v>
      </c>
      <c r="I251" s="849"/>
      <c r="J251" s="849"/>
      <c r="K251" s="849"/>
      <c r="L251" s="849"/>
      <c r="M251" s="849"/>
      <c r="N251" s="849"/>
      <c r="O251" s="849"/>
      <c r="P251" s="849"/>
      <c r="Q251" s="849"/>
      <c r="R251" s="849"/>
      <c r="S251" s="850"/>
      <c r="T251" s="848" t="s">
        <v>25</v>
      </c>
      <c r="U251" s="849"/>
      <c r="V251" s="849"/>
      <c r="W251" s="849"/>
      <c r="X251" s="849"/>
      <c r="Y251" s="849"/>
      <c r="Z251" s="849"/>
      <c r="AA251" s="849"/>
      <c r="AB251" s="849"/>
      <c r="AC251" s="849"/>
      <c r="AD251" s="849"/>
      <c r="AE251" s="850"/>
      <c r="AF251" s="879" t="s">
        <v>24</v>
      </c>
      <c r="AG251" s="880"/>
      <c r="AH251" s="881"/>
      <c r="AI251" s="879" t="s">
        <v>24</v>
      </c>
      <c r="AJ251" s="881"/>
      <c r="AK251" s="848" t="s">
        <v>23</v>
      </c>
      <c r="AL251" s="849"/>
      <c r="AM251" s="850"/>
      <c r="AN251" s="141"/>
    </row>
    <row r="252" spans="2:42" ht="12" customHeight="1" thickBot="1" x14ac:dyDescent="0.3">
      <c r="B252" s="1" t="s">
        <v>13</v>
      </c>
      <c r="C252" s="2" t="s">
        <v>22</v>
      </c>
      <c r="D252" s="3" t="s">
        <v>22</v>
      </c>
      <c r="E252" s="2" t="s">
        <v>21</v>
      </c>
      <c r="F252" s="907" t="s">
        <v>20</v>
      </c>
      <c r="G252" s="908"/>
      <c r="H252" s="876"/>
      <c r="I252" s="877"/>
      <c r="J252" s="877"/>
      <c r="K252" s="877"/>
      <c r="L252" s="877"/>
      <c r="M252" s="877"/>
      <c r="N252" s="877"/>
      <c r="O252" s="877"/>
      <c r="P252" s="877"/>
      <c r="Q252" s="877"/>
      <c r="R252" s="877"/>
      <c r="S252" s="878"/>
      <c r="T252" s="876"/>
      <c r="U252" s="877"/>
      <c r="V252" s="877"/>
      <c r="W252" s="877"/>
      <c r="X252" s="877"/>
      <c r="Y252" s="877"/>
      <c r="Z252" s="877"/>
      <c r="AA252" s="877"/>
      <c r="AB252" s="877"/>
      <c r="AC252" s="877"/>
      <c r="AD252" s="877"/>
      <c r="AE252" s="878"/>
      <c r="AF252" s="876" t="s">
        <v>19</v>
      </c>
      <c r="AG252" s="877"/>
      <c r="AH252" s="878"/>
      <c r="AI252" s="876" t="s">
        <v>18</v>
      </c>
      <c r="AJ252" s="878"/>
      <c r="AK252" s="876" t="s">
        <v>17</v>
      </c>
      <c r="AL252" s="877"/>
      <c r="AM252" s="878"/>
      <c r="AN252" s="141"/>
      <c r="AO252" s="846" t="s">
        <v>130</v>
      </c>
      <c r="AP252" s="846" t="s">
        <v>131</v>
      </c>
    </row>
    <row r="253" spans="2:42" ht="12" customHeight="1" thickBot="1" x14ac:dyDescent="0.3">
      <c r="B253" s="4">
        <v>2021</v>
      </c>
      <c r="C253" s="5" t="s">
        <v>16</v>
      </c>
      <c r="D253" s="5" t="s">
        <v>15</v>
      </c>
      <c r="E253" s="30" t="s">
        <v>14</v>
      </c>
      <c r="F253" s="6" t="s">
        <v>14</v>
      </c>
      <c r="G253" s="7" t="s">
        <v>13</v>
      </c>
      <c r="H253" s="868" t="s">
        <v>34</v>
      </c>
      <c r="I253" s="869"/>
      <c r="J253" s="870" t="s">
        <v>43</v>
      </c>
      <c r="K253" s="871"/>
      <c r="L253" s="870" t="s">
        <v>42</v>
      </c>
      <c r="M253" s="871"/>
      <c r="N253" s="872" t="s">
        <v>33</v>
      </c>
      <c r="O253" s="869"/>
      <c r="P253" s="872" t="s">
        <v>12</v>
      </c>
      <c r="Q253" s="869"/>
      <c r="R253" s="872" t="s">
        <v>11</v>
      </c>
      <c r="S253" s="905"/>
      <c r="T253" s="868" t="s">
        <v>35</v>
      </c>
      <c r="U253" s="906"/>
      <c r="V253" s="906"/>
      <c r="W253" s="905"/>
      <c r="X253" s="868" t="s">
        <v>10</v>
      </c>
      <c r="Y253" s="906"/>
      <c r="Z253" s="906"/>
      <c r="AA253" s="905"/>
      <c r="AB253" s="38" t="s">
        <v>38</v>
      </c>
      <c r="AC253" s="37" t="s">
        <v>36</v>
      </c>
      <c r="AD253" s="266" t="s">
        <v>41</v>
      </c>
      <c r="AE253" s="136" t="s">
        <v>9</v>
      </c>
      <c r="AF253" s="8" t="s">
        <v>37</v>
      </c>
      <c r="AG253" s="9" t="s">
        <v>8</v>
      </c>
      <c r="AH253" s="10" t="s">
        <v>7</v>
      </c>
      <c r="AI253" s="6" t="s">
        <v>8</v>
      </c>
      <c r="AJ253" s="7" t="s">
        <v>7</v>
      </c>
      <c r="AK253" s="6" t="s">
        <v>8</v>
      </c>
      <c r="AL253" s="11" t="s">
        <v>7</v>
      </c>
      <c r="AM253" s="7" t="s">
        <v>6</v>
      </c>
      <c r="AN253" s="141"/>
      <c r="AO253" s="847"/>
      <c r="AP253" s="847"/>
    </row>
    <row r="254" spans="2:42" s="307" customFormat="1" ht="12" customHeight="1" x14ac:dyDescent="0.25">
      <c r="B254" s="294">
        <v>44210</v>
      </c>
      <c r="C254" s="295"/>
      <c r="D254" s="295"/>
      <c r="E254" s="296"/>
      <c r="F254" s="296"/>
      <c r="G254" s="294"/>
      <c r="H254" s="856"/>
      <c r="I254" s="857"/>
      <c r="J254" s="858"/>
      <c r="K254" s="859"/>
      <c r="L254" s="858"/>
      <c r="M254" s="859"/>
      <c r="N254" s="856"/>
      <c r="O254" s="857"/>
      <c r="P254" s="860"/>
      <c r="Q254" s="861"/>
      <c r="R254" s="862"/>
      <c r="S254" s="863"/>
      <c r="T254" s="947"/>
      <c r="U254" s="948"/>
      <c r="V254" s="948"/>
      <c r="W254" s="949"/>
      <c r="X254" s="947"/>
      <c r="Y254" s="948"/>
      <c r="Z254" s="948"/>
      <c r="AA254" s="949"/>
      <c r="AB254" s="297"/>
      <c r="AC254" s="298"/>
      <c r="AD254" s="402"/>
      <c r="AE254" s="262"/>
      <c r="AF254" s="404"/>
      <c r="AG254" s="152"/>
      <c r="AH254" s="406"/>
      <c r="AI254" s="407"/>
      <c r="AJ254" s="408">
        <f>+AI254/1000</f>
        <v>0</v>
      </c>
      <c r="AK254" s="409">
        <f>+AI254-AG254</f>
        <v>0</v>
      </c>
      <c r="AL254" s="408">
        <f>+AK254/1000</f>
        <v>0</v>
      </c>
      <c r="AM254" s="410" t="e">
        <f>+AK254/AG254</f>
        <v>#DIV/0!</v>
      </c>
      <c r="AN254" s="411"/>
      <c r="AO254" s="306"/>
      <c r="AP254" s="306"/>
    </row>
    <row r="255" spans="2:42" s="307" customFormat="1" ht="12" customHeight="1" x14ac:dyDescent="0.25">
      <c r="B255" s="413"/>
      <c r="C255" s="414"/>
      <c r="D255" s="414"/>
      <c r="E255" s="415"/>
      <c r="F255" s="416"/>
      <c r="G255" s="417"/>
      <c r="H255" s="1020" t="s">
        <v>737</v>
      </c>
      <c r="I255" s="1020"/>
      <c r="J255" s="1020"/>
      <c r="K255" s="1020"/>
      <c r="L255" s="1020"/>
      <c r="M255" s="1020"/>
      <c r="N255" s="1020"/>
      <c r="O255" s="1020"/>
      <c r="P255" s="1020"/>
      <c r="Q255" s="1020"/>
      <c r="R255" s="1020"/>
      <c r="S255" s="1020"/>
      <c r="T255" s="1020"/>
      <c r="U255" s="1020"/>
      <c r="V255" s="1020"/>
      <c r="W255" s="1020"/>
      <c r="X255" s="1020"/>
      <c r="Y255" s="1020"/>
      <c r="Z255" s="1020"/>
      <c r="AA255" s="1021"/>
      <c r="AB255" s="418"/>
      <c r="AC255" s="419"/>
      <c r="AD255" s="420"/>
      <c r="AE255" s="262"/>
      <c r="AF255" s="421"/>
      <c r="AG255" s="152"/>
      <c r="AH255" s="422"/>
      <c r="AI255" s="423"/>
      <c r="AJ255" s="424"/>
      <c r="AK255" s="425"/>
      <c r="AL255" s="424"/>
      <c r="AM255" s="426"/>
      <c r="AN255" s="411"/>
      <c r="AO255" s="427"/>
      <c r="AP255" s="427"/>
    </row>
    <row r="256" spans="2:42" s="307" customFormat="1" ht="12" customHeight="1" x14ac:dyDescent="0.25">
      <c r="B256" s="413"/>
      <c r="C256" s="414"/>
      <c r="D256" s="414"/>
      <c r="E256" s="415"/>
      <c r="F256" s="416"/>
      <c r="G256" s="417"/>
      <c r="H256" s="1020"/>
      <c r="I256" s="1020"/>
      <c r="J256" s="1020"/>
      <c r="K256" s="1020"/>
      <c r="L256" s="1020"/>
      <c r="M256" s="1020"/>
      <c r="N256" s="1020"/>
      <c r="O256" s="1020"/>
      <c r="P256" s="1020"/>
      <c r="Q256" s="1020"/>
      <c r="R256" s="1020"/>
      <c r="S256" s="1020"/>
      <c r="T256" s="1020"/>
      <c r="U256" s="1020"/>
      <c r="V256" s="1020"/>
      <c r="W256" s="1020"/>
      <c r="X256" s="1020"/>
      <c r="Y256" s="1020"/>
      <c r="Z256" s="1020"/>
      <c r="AA256" s="1021"/>
      <c r="AB256" s="418"/>
      <c r="AC256" s="419"/>
      <c r="AD256" s="420"/>
      <c r="AE256" s="262"/>
      <c r="AF256" s="421"/>
      <c r="AG256" s="152"/>
      <c r="AH256" s="422"/>
      <c r="AI256" s="423"/>
      <c r="AJ256" s="424"/>
      <c r="AK256" s="425"/>
      <c r="AL256" s="424"/>
      <c r="AM256" s="426"/>
      <c r="AN256" s="411"/>
      <c r="AO256" s="427"/>
      <c r="AP256" s="427"/>
    </row>
    <row r="257" spans="2:42" s="307" customFormat="1" ht="12" customHeight="1" x14ac:dyDescent="0.25">
      <c r="B257" s="413"/>
      <c r="C257" s="414"/>
      <c r="D257" s="414"/>
      <c r="E257" s="415"/>
      <c r="F257" s="416"/>
      <c r="G257" s="417"/>
      <c r="H257" s="1020"/>
      <c r="I257" s="1020"/>
      <c r="J257" s="1020"/>
      <c r="K257" s="1020"/>
      <c r="L257" s="1020"/>
      <c r="M257" s="1020"/>
      <c r="N257" s="1020"/>
      <c r="O257" s="1020"/>
      <c r="P257" s="1020"/>
      <c r="Q257" s="1020"/>
      <c r="R257" s="1020"/>
      <c r="S257" s="1020"/>
      <c r="T257" s="1020"/>
      <c r="U257" s="1020"/>
      <c r="V257" s="1020"/>
      <c r="W257" s="1020"/>
      <c r="X257" s="1020"/>
      <c r="Y257" s="1020"/>
      <c r="Z257" s="1020"/>
      <c r="AA257" s="1021"/>
      <c r="AB257" s="418"/>
      <c r="AC257" s="419"/>
      <c r="AD257" s="420"/>
      <c r="AE257" s="262"/>
      <c r="AF257" s="421"/>
      <c r="AG257" s="152"/>
      <c r="AH257" s="422"/>
      <c r="AI257" s="423"/>
      <c r="AJ257" s="424"/>
      <c r="AK257" s="425"/>
      <c r="AL257" s="424"/>
      <c r="AM257" s="426"/>
      <c r="AN257" s="411"/>
      <c r="AO257" s="427"/>
      <c r="AP257" s="427"/>
    </row>
    <row r="258" spans="2:42" s="307" customFormat="1" ht="12" customHeight="1" x14ac:dyDescent="0.25">
      <c r="B258" s="413"/>
      <c r="C258" s="414"/>
      <c r="D258" s="414"/>
      <c r="E258" s="415"/>
      <c r="F258" s="416"/>
      <c r="G258" s="417"/>
      <c r="H258" s="428"/>
      <c r="I258" s="429"/>
      <c r="J258" s="430"/>
      <c r="K258" s="431"/>
      <c r="L258" s="430"/>
      <c r="M258" s="431"/>
      <c r="N258" s="432"/>
      <c r="O258" s="429"/>
      <c r="P258" s="433"/>
      <c r="Q258" s="416"/>
      <c r="R258" s="434"/>
      <c r="S258" s="435"/>
      <c r="T258" s="436"/>
      <c r="U258" s="416"/>
      <c r="V258" s="416"/>
      <c r="W258" s="416"/>
      <c r="X258" s="436"/>
      <c r="Y258" s="416"/>
      <c r="Z258" s="416"/>
      <c r="AA258" s="416"/>
      <c r="AB258" s="418"/>
      <c r="AC258" s="419"/>
      <c r="AD258" s="420"/>
      <c r="AE258" s="262"/>
      <c r="AF258" s="421"/>
      <c r="AG258" s="152"/>
      <c r="AH258" s="422"/>
      <c r="AI258" s="423"/>
      <c r="AJ258" s="424"/>
      <c r="AK258" s="425"/>
      <c r="AL258" s="424"/>
      <c r="AM258" s="426"/>
      <c r="AN258" s="411"/>
      <c r="AO258" s="427"/>
      <c r="AP258" s="427"/>
    </row>
    <row r="259" spans="2:42" ht="12" customHeight="1" thickBot="1" x14ac:dyDescent="0.3">
      <c r="B259" s="24"/>
      <c r="C259" s="146"/>
      <c r="D259" s="146"/>
      <c r="E259" s="27"/>
      <c r="F259" s="36"/>
      <c r="G259" s="31"/>
      <c r="H259" s="909"/>
      <c r="I259" s="910"/>
      <c r="J259" s="911"/>
      <c r="K259" s="912"/>
      <c r="L259" s="911"/>
      <c r="M259" s="912"/>
      <c r="N259" s="913"/>
      <c r="O259" s="910"/>
      <c r="P259" s="913"/>
      <c r="Q259" s="910"/>
      <c r="R259" s="914"/>
      <c r="S259" s="915"/>
      <c r="T259" s="916"/>
      <c r="U259" s="917"/>
      <c r="V259" s="917"/>
      <c r="W259" s="915"/>
      <c r="X259" s="29"/>
      <c r="Y259" s="147"/>
      <c r="Z259" s="147"/>
      <c r="AA259" s="28"/>
      <c r="AB259" s="36"/>
      <c r="AC259" s="148"/>
      <c r="AD259" s="147"/>
      <c r="AE259" s="46"/>
      <c r="AF259" s="29"/>
      <c r="AG259" s="139"/>
      <c r="AH259" s="153"/>
      <c r="AI259" s="150"/>
      <c r="AJ259" s="154"/>
      <c r="AK259" s="155"/>
      <c r="AL259" s="156"/>
      <c r="AM259" s="157"/>
    </row>
    <row r="260" spans="2:42" ht="12" customHeight="1" x14ac:dyDescent="0.25">
      <c r="B260" s="151"/>
      <c r="C260" s="151"/>
      <c r="D260" s="151"/>
      <c r="E260" s="151"/>
      <c r="F260" s="151"/>
      <c r="G260" s="151"/>
      <c r="H260" s="151"/>
      <c r="I260" s="151"/>
      <c r="J260" s="174"/>
      <c r="K260" s="174"/>
      <c r="L260" s="174"/>
      <c r="M260" s="174"/>
      <c r="N260" s="151"/>
      <c r="O260" s="151"/>
      <c r="P260" s="135"/>
      <c r="Q260" s="135"/>
      <c r="R260" s="918" t="s">
        <v>5</v>
      </c>
      <c r="S260" s="919"/>
      <c r="T260" s="919"/>
      <c r="U260" s="919"/>
      <c r="V260" s="919"/>
      <c r="W260" s="919"/>
      <c r="X260" s="919"/>
      <c r="Y260" s="919"/>
      <c r="Z260" s="919"/>
      <c r="AA260" s="919"/>
      <c r="AB260" s="919"/>
      <c r="AC260" s="919"/>
      <c r="AD260" s="919"/>
      <c r="AE260" s="919"/>
      <c r="AF260" s="265"/>
      <c r="AG260" s="932" t="s">
        <v>4</v>
      </c>
      <c r="AH260" s="933"/>
      <c r="AI260" s="932" t="s">
        <v>3</v>
      </c>
      <c r="AJ260" s="933"/>
      <c r="AK260" s="932" t="s">
        <v>2</v>
      </c>
      <c r="AL260" s="934"/>
      <c r="AM260" s="935"/>
    </row>
    <row r="261" spans="2:42" x14ac:dyDescent="0.25">
      <c r="B261" s="151"/>
      <c r="C261" s="151"/>
      <c r="D261" s="151"/>
      <c r="E261" s="151"/>
      <c r="F261" s="151"/>
      <c r="G261" s="151"/>
      <c r="H261" s="151"/>
      <c r="I261" s="151"/>
      <c r="J261" s="174"/>
      <c r="K261" s="174"/>
      <c r="L261" s="174"/>
      <c r="M261" s="174"/>
      <c r="N261" s="151"/>
      <c r="O261" s="151"/>
      <c r="P261" s="135"/>
      <c r="Q261" s="135"/>
      <c r="R261" s="930"/>
      <c r="S261" s="931"/>
      <c r="T261" s="931"/>
      <c r="U261" s="931"/>
      <c r="V261" s="931"/>
      <c r="W261" s="931"/>
      <c r="X261" s="931"/>
      <c r="Y261" s="931"/>
      <c r="Z261" s="931"/>
      <c r="AA261" s="931"/>
      <c r="AB261" s="931"/>
      <c r="AC261" s="931"/>
      <c r="AD261" s="931"/>
      <c r="AE261" s="931"/>
      <c r="AF261" s="265"/>
      <c r="AG261" s="936" t="s">
        <v>1</v>
      </c>
      <c r="AH261" s="938">
        <f>+SUM(AH254:AH259)</f>
        <v>0</v>
      </c>
      <c r="AI261" s="936" t="s">
        <v>1</v>
      </c>
      <c r="AJ261" s="938">
        <f>+SUM(AJ254:AJ259)</f>
        <v>0</v>
      </c>
      <c r="AK261" s="936" t="s">
        <v>1</v>
      </c>
      <c r="AL261" s="940">
        <f>+AJ261-AH261</f>
        <v>0</v>
      </c>
      <c r="AM261" s="851" t="e">
        <f>+AL261/AH261</f>
        <v>#DIV/0!</v>
      </c>
    </row>
    <row r="262" spans="2:42" ht="17.25" thickBot="1" x14ac:dyDescent="0.3">
      <c r="B262" s="151"/>
      <c r="C262" s="151"/>
      <c r="D262" s="151"/>
      <c r="E262" s="151"/>
      <c r="F262" s="151"/>
      <c r="G262" s="151"/>
      <c r="H262" s="151"/>
      <c r="I262" s="151"/>
      <c r="J262" s="174"/>
      <c r="K262" s="174"/>
      <c r="L262" s="174"/>
      <c r="M262" s="174"/>
      <c r="N262" s="151"/>
      <c r="O262" s="151"/>
      <c r="P262" s="135"/>
      <c r="Q262" s="135"/>
      <c r="R262" s="921"/>
      <c r="S262" s="922"/>
      <c r="T262" s="922"/>
      <c r="U262" s="922"/>
      <c r="V262" s="922"/>
      <c r="W262" s="922"/>
      <c r="X262" s="922"/>
      <c r="Y262" s="922"/>
      <c r="Z262" s="922"/>
      <c r="AA262" s="922"/>
      <c r="AB262" s="922"/>
      <c r="AC262" s="922"/>
      <c r="AD262" s="922"/>
      <c r="AE262" s="922"/>
      <c r="AF262" s="264"/>
      <c r="AG262" s="937"/>
      <c r="AH262" s="939"/>
      <c r="AI262" s="937"/>
      <c r="AJ262" s="939"/>
      <c r="AK262" s="937"/>
      <c r="AL262" s="941"/>
      <c r="AM262" s="852"/>
    </row>
    <row r="263" spans="2:42" ht="17.25" thickBot="1" x14ac:dyDescent="0.3"/>
    <row r="264" spans="2:42" x14ac:dyDescent="0.25">
      <c r="R264" s="918" t="s">
        <v>0</v>
      </c>
      <c r="S264" s="919"/>
      <c r="T264" s="919"/>
      <c r="U264" s="919"/>
      <c r="V264" s="919"/>
      <c r="W264" s="919"/>
      <c r="X264" s="919"/>
      <c r="Y264" s="919"/>
      <c r="Z264" s="919"/>
      <c r="AA264" s="919"/>
      <c r="AB264" s="919"/>
      <c r="AC264" s="919"/>
      <c r="AD264" s="919"/>
      <c r="AE264" s="920"/>
      <c r="AF264" s="18"/>
      <c r="AG264" s="924">
        <f>+AH261+AG244</f>
        <v>261.51045454545459</v>
      </c>
      <c r="AH264" s="925"/>
      <c r="AI264" s="924">
        <f>+AJ261+AI244</f>
        <v>261.97000000000003</v>
      </c>
      <c r="AJ264" s="925"/>
      <c r="AK264" s="928">
        <f>+AI264-AG264</f>
        <v>0.4595454545454345</v>
      </c>
      <c r="AL264" s="925"/>
      <c r="AM264" s="945">
        <f>+AK264/AG264</f>
        <v>1.7572737401424169E-3</v>
      </c>
    </row>
    <row r="265" spans="2:42" ht="17.25" thickBot="1" x14ac:dyDescent="0.3">
      <c r="R265" s="921"/>
      <c r="S265" s="922"/>
      <c r="T265" s="922"/>
      <c r="U265" s="922"/>
      <c r="V265" s="922"/>
      <c r="W265" s="922"/>
      <c r="X265" s="922"/>
      <c r="Y265" s="922"/>
      <c r="Z265" s="922"/>
      <c r="AA265" s="922"/>
      <c r="AB265" s="922"/>
      <c r="AC265" s="922"/>
      <c r="AD265" s="922"/>
      <c r="AE265" s="923"/>
      <c r="AF265" s="19"/>
      <c r="AG265" s="926"/>
      <c r="AH265" s="927"/>
      <c r="AI265" s="926"/>
      <c r="AJ265" s="927"/>
      <c r="AK265" s="929"/>
      <c r="AL265" s="927"/>
      <c r="AM265" s="946"/>
    </row>
    <row r="266" spans="2:42" ht="17.25" thickBot="1" x14ac:dyDescent="0.3"/>
    <row r="267" spans="2:42" ht="12" customHeight="1" x14ac:dyDescent="0.25">
      <c r="B267" s="882" t="s">
        <v>31</v>
      </c>
      <c r="C267" s="883"/>
      <c r="D267" s="883"/>
      <c r="E267" s="883"/>
      <c r="F267" s="883"/>
      <c r="G267" s="884"/>
      <c r="H267" s="888" t="s">
        <v>30</v>
      </c>
      <c r="I267" s="765"/>
      <c r="J267" s="765"/>
      <c r="K267" s="765"/>
      <c r="L267" s="765"/>
      <c r="M267" s="765"/>
      <c r="N267" s="765"/>
      <c r="O267" s="765"/>
      <c r="P267" s="765"/>
      <c r="Q267" s="765"/>
      <c r="R267" s="765"/>
      <c r="S267" s="765"/>
      <c r="T267" s="765"/>
      <c r="U267" s="765"/>
      <c r="V267" s="765"/>
      <c r="W267" s="765"/>
      <c r="X267" s="765"/>
      <c r="Y267" s="765"/>
      <c r="Z267" s="765"/>
      <c r="AA267" s="765"/>
      <c r="AB267" s="765"/>
      <c r="AC267" s="765"/>
      <c r="AD267" s="267"/>
      <c r="AE267" s="764" t="s">
        <v>29</v>
      </c>
      <c r="AF267" s="765"/>
      <c r="AG267" s="765"/>
      <c r="AH267" s="765"/>
      <c r="AI267" s="765"/>
      <c r="AJ267" s="766"/>
      <c r="AK267" s="889" t="s">
        <v>39</v>
      </c>
      <c r="AL267" s="890"/>
      <c r="AM267" s="891"/>
      <c r="AN267" s="22"/>
    </row>
    <row r="268" spans="2:42" ht="12" customHeight="1" x14ac:dyDescent="0.25">
      <c r="B268" s="885"/>
      <c r="C268" s="886"/>
      <c r="D268" s="886"/>
      <c r="E268" s="886"/>
      <c r="F268" s="886"/>
      <c r="G268" s="887"/>
      <c r="H268" s="892" t="s">
        <v>25</v>
      </c>
      <c r="I268" s="893"/>
      <c r="J268" s="893"/>
      <c r="K268" s="893"/>
      <c r="L268" s="893"/>
      <c r="M268" s="893"/>
      <c r="N268" s="893"/>
      <c r="O268" s="893"/>
      <c r="P268" s="893"/>
      <c r="Q268" s="893"/>
      <c r="R268" s="893"/>
      <c r="S268" s="893"/>
      <c r="T268" s="893"/>
      <c r="U268" s="893"/>
      <c r="V268" s="893"/>
      <c r="W268" s="893"/>
      <c r="X268" s="893"/>
      <c r="Y268" s="893"/>
      <c r="Z268" s="893"/>
      <c r="AA268" s="893"/>
      <c r="AB268" s="893"/>
      <c r="AC268" s="893"/>
      <c r="AD268" s="268"/>
      <c r="AE268" s="773">
        <v>44211</v>
      </c>
      <c r="AF268" s="774"/>
      <c r="AG268" s="774"/>
      <c r="AH268" s="774"/>
      <c r="AI268" s="774"/>
      <c r="AJ268" s="775"/>
      <c r="AK268" s="896" t="s">
        <v>40</v>
      </c>
      <c r="AL268" s="897"/>
      <c r="AM268" s="898"/>
      <c r="AN268" s="23"/>
    </row>
    <row r="269" spans="2:42" ht="12" customHeight="1" thickBot="1" x14ac:dyDescent="0.3">
      <c r="B269" s="902" t="s">
        <v>28</v>
      </c>
      <c r="C269" s="903"/>
      <c r="D269" s="903"/>
      <c r="E269" s="903"/>
      <c r="F269" s="903"/>
      <c r="G269" s="904"/>
      <c r="H269" s="894"/>
      <c r="I269" s="895"/>
      <c r="J269" s="895"/>
      <c r="K269" s="895"/>
      <c r="L269" s="895"/>
      <c r="M269" s="895"/>
      <c r="N269" s="895"/>
      <c r="O269" s="895"/>
      <c r="P269" s="895"/>
      <c r="Q269" s="895"/>
      <c r="R269" s="895"/>
      <c r="S269" s="895"/>
      <c r="T269" s="895"/>
      <c r="U269" s="895"/>
      <c r="V269" s="895"/>
      <c r="W269" s="895"/>
      <c r="X269" s="895"/>
      <c r="Y269" s="895"/>
      <c r="Z269" s="895"/>
      <c r="AA269" s="895"/>
      <c r="AB269" s="895"/>
      <c r="AC269" s="895"/>
      <c r="AD269" s="269"/>
      <c r="AE269" s="776"/>
      <c r="AF269" s="777"/>
      <c r="AG269" s="777"/>
      <c r="AH269" s="777"/>
      <c r="AI269" s="777"/>
      <c r="AJ269" s="778"/>
      <c r="AK269" s="899"/>
      <c r="AL269" s="900"/>
      <c r="AM269" s="901"/>
      <c r="AN269" s="141"/>
    </row>
    <row r="270" spans="2:42" ht="12" customHeight="1" thickBot="1" x14ac:dyDescent="0.3">
      <c r="B270" s="135"/>
      <c r="C270" s="135"/>
      <c r="D270" s="135"/>
      <c r="E270" s="135"/>
      <c r="F270" s="135"/>
      <c r="G270" s="135"/>
      <c r="H270" s="135"/>
      <c r="I270" s="135"/>
      <c r="J270" s="174"/>
      <c r="K270" s="174"/>
      <c r="L270" s="174"/>
      <c r="M270" s="174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41"/>
    </row>
    <row r="271" spans="2:42" ht="12" customHeight="1" thickBot="1" x14ac:dyDescent="0.3">
      <c r="B271" s="873" t="s">
        <v>27</v>
      </c>
      <c r="C271" s="874"/>
      <c r="D271" s="874"/>
      <c r="E271" s="875"/>
      <c r="F271" s="848" t="s">
        <v>26</v>
      </c>
      <c r="G271" s="850"/>
      <c r="H271" s="848" t="s">
        <v>44</v>
      </c>
      <c r="I271" s="849"/>
      <c r="J271" s="849"/>
      <c r="K271" s="849"/>
      <c r="L271" s="849"/>
      <c r="M271" s="849"/>
      <c r="N271" s="849"/>
      <c r="O271" s="849"/>
      <c r="P271" s="849"/>
      <c r="Q271" s="849"/>
      <c r="R271" s="849"/>
      <c r="S271" s="850"/>
      <c r="T271" s="848" t="s">
        <v>25</v>
      </c>
      <c r="U271" s="849"/>
      <c r="V271" s="849"/>
      <c r="W271" s="849"/>
      <c r="X271" s="849"/>
      <c r="Y271" s="849"/>
      <c r="Z271" s="849"/>
      <c r="AA271" s="849"/>
      <c r="AB271" s="849"/>
      <c r="AC271" s="849"/>
      <c r="AD271" s="849"/>
      <c r="AE271" s="850"/>
      <c r="AF271" s="879" t="s">
        <v>24</v>
      </c>
      <c r="AG271" s="880"/>
      <c r="AH271" s="881"/>
      <c r="AI271" s="879" t="s">
        <v>24</v>
      </c>
      <c r="AJ271" s="881"/>
      <c r="AK271" s="848" t="s">
        <v>23</v>
      </c>
      <c r="AL271" s="849"/>
      <c r="AM271" s="850"/>
      <c r="AN271" s="141"/>
    </row>
    <row r="272" spans="2:42" ht="12" customHeight="1" thickBot="1" x14ac:dyDescent="0.3">
      <c r="B272" s="1" t="s">
        <v>13</v>
      </c>
      <c r="C272" s="2" t="s">
        <v>22</v>
      </c>
      <c r="D272" s="3" t="s">
        <v>22</v>
      </c>
      <c r="E272" s="2" t="s">
        <v>21</v>
      </c>
      <c r="F272" s="907" t="s">
        <v>20</v>
      </c>
      <c r="G272" s="908"/>
      <c r="H272" s="876"/>
      <c r="I272" s="877"/>
      <c r="J272" s="877"/>
      <c r="K272" s="877"/>
      <c r="L272" s="877"/>
      <c r="M272" s="877"/>
      <c r="N272" s="877"/>
      <c r="O272" s="877"/>
      <c r="P272" s="877"/>
      <c r="Q272" s="877"/>
      <c r="R272" s="877"/>
      <c r="S272" s="878"/>
      <c r="T272" s="876"/>
      <c r="U272" s="877"/>
      <c r="V272" s="877"/>
      <c r="W272" s="877"/>
      <c r="X272" s="877"/>
      <c r="Y272" s="877"/>
      <c r="Z272" s="877"/>
      <c r="AA272" s="877"/>
      <c r="AB272" s="877"/>
      <c r="AC272" s="877"/>
      <c r="AD272" s="877"/>
      <c r="AE272" s="878"/>
      <c r="AF272" s="876" t="s">
        <v>19</v>
      </c>
      <c r="AG272" s="877"/>
      <c r="AH272" s="878"/>
      <c r="AI272" s="876" t="s">
        <v>18</v>
      </c>
      <c r="AJ272" s="878"/>
      <c r="AK272" s="876" t="s">
        <v>17</v>
      </c>
      <c r="AL272" s="877"/>
      <c r="AM272" s="878"/>
      <c r="AN272" s="141"/>
      <c r="AO272" s="846" t="s">
        <v>130</v>
      </c>
      <c r="AP272" s="846" t="s">
        <v>131</v>
      </c>
    </row>
    <row r="273" spans="2:42" ht="12" customHeight="1" thickBot="1" x14ac:dyDescent="0.3">
      <c r="B273" s="4">
        <v>2020</v>
      </c>
      <c r="C273" s="5" t="s">
        <v>16</v>
      </c>
      <c r="D273" s="5" t="s">
        <v>15</v>
      </c>
      <c r="E273" s="30" t="s">
        <v>14</v>
      </c>
      <c r="F273" s="6" t="s">
        <v>14</v>
      </c>
      <c r="G273" s="7" t="s">
        <v>13</v>
      </c>
      <c r="H273" s="868" t="s">
        <v>34</v>
      </c>
      <c r="I273" s="869"/>
      <c r="J273" s="870" t="s">
        <v>43</v>
      </c>
      <c r="K273" s="871"/>
      <c r="L273" s="870" t="s">
        <v>42</v>
      </c>
      <c r="M273" s="871"/>
      <c r="N273" s="872" t="s">
        <v>33</v>
      </c>
      <c r="O273" s="869"/>
      <c r="P273" s="872" t="s">
        <v>12</v>
      </c>
      <c r="Q273" s="869"/>
      <c r="R273" s="872" t="s">
        <v>11</v>
      </c>
      <c r="S273" s="905"/>
      <c r="T273" s="868" t="s">
        <v>35</v>
      </c>
      <c r="U273" s="906"/>
      <c r="V273" s="906"/>
      <c r="W273" s="905"/>
      <c r="X273" s="868" t="s">
        <v>10</v>
      </c>
      <c r="Y273" s="906"/>
      <c r="Z273" s="906"/>
      <c r="AA273" s="905"/>
      <c r="AB273" s="38" t="s">
        <v>38</v>
      </c>
      <c r="AC273" s="37" t="s">
        <v>36</v>
      </c>
      <c r="AD273" s="266" t="s">
        <v>41</v>
      </c>
      <c r="AE273" s="136" t="s">
        <v>9</v>
      </c>
      <c r="AF273" s="8" t="s">
        <v>37</v>
      </c>
      <c r="AG273" s="9" t="s">
        <v>8</v>
      </c>
      <c r="AH273" s="10" t="s">
        <v>7</v>
      </c>
      <c r="AI273" s="6" t="s">
        <v>8</v>
      </c>
      <c r="AJ273" s="7" t="s">
        <v>7</v>
      </c>
      <c r="AK273" s="6" t="s">
        <v>8</v>
      </c>
      <c r="AL273" s="11" t="s">
        <v>7</v>
      </c>
      <c r="AM273" s="7" t="s">
        <v>6</v>
      </c>
      <c r="AN273" s="141"/>
      <c r="AO273" s="847"/>
      <c r="AP273" s="847"/>
    </row>
    <row r="274" spans="2:42" s="307" customFormat="1" ht="12" customHeight="1" x14ac:dyDescent="0.25">
      <c r="B274" s="294">
        <v>44211</v>
      </c>
      <c r="C274" s="295"/>
      <c r="D274" s="295"/>
      <c r="E274" s="296"/>
      <c r="F274" s="296"/>
      <c r="G274" s="294"/>
      <c r="H274" s="856"/>
      <c r="I274" s="857"/>
      <c r="J274" s="858"/>
      <c r="K274" s="859"/>
      <c r="L274" s="858"/>
      <c r="M274" s="859"/>
      <c r="N274" s="856"/>
      <c r="O274" s="857"/>
      <c r="P274" s="860"/>
      <c r="Q274" s="861"/>
      <c r="R274" s="862"/>
      <c r="S274" s="867"/>
      <c r="T274" s="853"/>
      <c r="U274" s="854"/>
      <c r="V274" s="854"/>
      <c r="W274" s="855"/>
      <c r="X274" s="853"/>
      <c r="Y274" s="854"/>
      <c r="Z274" s="854"/>
      <c r="AA274" s="855"/>
      <c r="AB274" s="297"/>
      <c r="AC274" s="298"/>
      <c r="AD274" s="378"/>
      <c r="AE274" s="261"/>
      <c r="AF274" s="297"/>
      <c r="AG274" s="152"/>
      <c r="AH274" s="300"/>
      <c r="AI274" s="152"/>
      <c r="AJ274" s="301"/>
      <c r="AK274" s="302"/>
      <c r="AL274" s="303">
        <f>+AK274/1000</f>
        <v>0</v>
      </c>
      <c r="AM274" s="304" t="e">
        <f>+AK274/AG274</f>
        <v>#DIV/0!</v>
      </c>
      <c r="AN274" s="305"/>
      <c r="AO274" s="306">
        <v>77.41</v>
      </c>
      <c r="AP274" s="306">
        <v>3.21</v>
      </c>
    </row>
    <row r="275" spans="2:42" s="307" customFormat="1" ht="12" customHeight="1" x14ac:dyDescent="0.25">
      <c r="B275" s="294">
        <v>44211</v>
      </c>
      <c r="C275" s="295"/>
      <c r="D275" s="295"/>
      <c r="E275" s="296"/>
      <c r="F275" s="296"/>
      <c r="G275" s="294"/>
      <c r="H275" s="1020" t="s">
        <v>737</v>
      </c>
      <c r="I275" s="1020"/>
      <c r="J275" s="1020"/>
      <c r="K275" s="1020"/>
      <c r="L275" s="1020"/>
      <c r="M275" s="1020"/>
      <c r="N275" s="1020"/>
      <c r="O275" s="1020"/>
      <c r="P275" s="1020"/>
      <c r="Q275" s="1020"/>
      <c r="R275" s="1020"/>
      <c r="S275" s="1020"/>
      <c r="T275" s="1020"/>
      <c r="U275" s="1020"/>
      <c r="V275" s="1020"/>
      <c r="W275" s="1020"/>
      <c r="X275" s="1020"/>
      <c r="Y275" s="1020"/>
      <c r="Z275" s="1020"/>
      <c r="AA275" s="1021"/>
      <c r="AB275" s="297"/>
      <c r="AC275" s="298"/>
      <c r="AD275" s="299"/>
      <c r="AE275" s="262"/>
      <c r="AF275" s="297"/>
      <c r="AG275" s="152"/>
      <c r="AH275" s="300"/>
      <c r="AI275" s="152"/>
      <c r="AJ275" s="301"/>
      <c r="AK275" s="302"/>
      <c r="AL275" s="303">
        <f>+AK275/1000</f>
        <v>0</v>
      </c>
      <c r="AM275" s="304" t="e">
        <f>+AK275/AG275</f>
        <v>#DIV/0!</v>
      </c>
      <c r="AN275" s="305"/>
      <c r="AO275" s="306">
        <v>76.569999999999993</v>
      </c>
      <c r="AP275" s="306">
        <v>3.17</v>
      </c>
    </row>
    <row r="276" spans="2:42" s="307" customFormat="1" ht="12" customHeight="1" x14ac:dyDescent="0.25">
      <c r="B276" s="294">
        <v>44211</v>
      </c>
      <c r="C276" s="295"/>
      <c r="D276" s="295"/>
      <c r="E276" s="296"/>
      <c r="F276" s="296"/>
      <c r="G276" s="294"/>
      <c r="H276" s="1020"/>
      <c r="I276" s="1020"/>
      <c r="J276" s="1020"/>
      <c r="K276" s="1020"/>
      <c r="L276" s="1020"/>
      <c r="M276" s="1020"/>
      <c r="N276" s="1020"/>
      <c r="O276" s="1020"/>
      <c r="P276" s="1020"/>
      <c r="Q276" s="1020"/>
      <c r="R276" s="1020"/>
      <c r="S276" s="1020"/>
      <c r="T276" s="1020"/>
      <c r="U276" s="1020"/>
      <c r="V276" s="1020"/>
      <c r="W276" s="1020"/>
      <c r="X276" s="1020"/>
      <c r="Y276" s="1020"/>
      <c r="Z276" s="1020"/>
      <c r="AA276" s="1021"/>
      <c r="AB276" s="297"/>
      <c r="AC276" s="298"/>
      <c r="AD276" s="401"/>
      <c r="AE276" s="262"/>
      <c r="AF276" s="297"/>
      <c r="AG276" s="152"/>
      <c r="AH276" s="328"/>
      <c r="AI276" s="836"/>
      <c r="AJ276" s="838"/>
      <c r="AK276" s="840"/>
      <c r="AL276" s="842">
        <f>+AK276/1000</f>
        <v>0</v>
      </c>
      <c r="AM276" s="844" t="e">
        <f>+AK276/SUM(AG276:AG277)</f>
        <v>#DIV/0!</v>
      </c>
      <c r="AN276" s="333"/>
      <c r="AO276" s="306">
        <v>72.11</v>
      </c>
      <c r="AP276" s="306">
        <v>2.95</v>
      </c>
    </row>
    <row r="277" spans="2:42" s="307" customFormat="1" ht="12" customHeight="1" x14ac:dyDescent="0.25">
      <c r="B277" s="294">
        <v>44211</v>
      </c>
      <c r="C277" s="295"/>
      <c r="D277" s="295"/>
      <c r="E277" s="296"/>
      <c r="F277" s="296"/>
      <c r="G277" s="294"/>
      <c r="H277" s="1020"/>
      <c r="I277" s="1020"/>
      <c r="J277" s="1020"/>
      <c r="K277" s="1020"/>
      <c r="L277" s="1020"/>
      <c r="M277" s="1020"/>
      <c r="N277" s="1020"/>
      <c r="O277" s="1020"/>
      <c r="P277" s="1020"/>
      <c r="Q277" s="1020"/>
      <c r="R277" s="1020"/>
      <c r="S277" s="1020"/>
      <c r="T277" s="1020"/>
      <c r="U277" s="1020"/>
      <c r="V277" s="1020"/>
      <c r="W277" s="1020"/>
      <c r="X277" s="1020"/>
      <c r="Y277" s="1020"/>
      <c r="Z277" s="1020"/>
      <c r="AA277" s="1021"/>
      <c r="AB277" s="297"/>
      <c r="AC277" s="298"/>
      <c r="AD277" s="401"/>
      <c r="AE277" s="262"/>
      <c r="AF277" s="297"/>
      <c r="AG277" s="152"/>
      <c r="AH277" s="328"/>
      <c r="AI277" s="837"/>
      <c r="AJ277" s="839"/>
      <c r="AK277" s="841"/>
      <c r="AL277" s="843"/>
      <c r="AM277" s="845"/>
      <c r="AN277" s="333"/>
      <c r="AO277" s="306">
        <v>76.510000000000005</v>
      </c>
      <c r="AP277" s="306">
        <v>2.89</v>
      </c>
    </row>
    <row r="278" spans="2:42" ht="12" customHeight="1" thickBot="1" x14ac:dyDescent="0.3">
      <c r="B278" s="24"/>
      <c r="C278" s="146"/>
      <c r="D278" s="146"/>
      <c r="E278" s="27"/>
      <c r="F278" s="36"/>
      <c r="G278" s="31"/>
      <c r="H278" s="909"/>
      <c r="I278" s="910"/>
      <c r="J278" s="911"/>
      <c r="K278" s="912"/>
      <c r="L278" s="911"/>
      <c r="M278" s="912"/>
      <c r="N278" s="913"/>
      <c r="O278" s="910"/>
      <c r="P278" s="913"/>
      <c r="Q278" s="910"/>
      <c r="R278" s="914"/>
      <c r="S278" s="915"/>
      <c r="T278" s="916"/>
      <c r="U278" s="917"/>
      <c r="V278" s="917"/>
      <c r="W278" s="915"/>
      <c r="X278" s="29"/>
      <c r="Y278" s="147"/>
      <c r="Z278" s="147"/>
      <c r="AA278" s="28"/>
      <c r="AB278" s="36"/>
      <c r="AC278" s="148"/>
      <c r="AD278" s="147"/>
      <c r="AE278" s="28"/>
      <c r="AF278" s="29"/>
      <c r="AG278" s="149"/>
      <c r="AH278" s="153"/>
      <c r="AI278" s="150"/>
      <c r="AJ278" s="154"/>
      <c r="AK278" s="155"/>
      <c r="AL278" s="156"/>
      <c r="AM278" s="157"/>
    </row>
    <row r="279" spans="2:42" ht="12" customHeight="1" x14ac:dyDescent="0.25">
      <c r="B279" s="151"/>
      <c r="C279" s="151"/>
      <c r="D279" s="151"/>
      <c r="E279" s="151"/>
      <c r="F279" s="151"/>
      <c r="G279" s="151"/>
      <c r="H279" s="151"/>
      <c r="I279" s="151"/>
      <c r="J279" s="174"/>
      <c r="K279" s="174"/>
      <c r="L279" s="174"/>
      <c r="M279" s="174"/>
      <c r="N279" s="151"/>
      <c r="O279" s="151"/>
      <c r="P279" s="135"/>
      <c r="Q279" s="135"/>
      <c r="R279" s="918" t="s">
        <v>5</v>
      </c>
      <c r="S279" s="919"/>
      <c r="T279" s="919"/>
      <c r="U279" s="919"/>
      <c r="V279" s="919"/>
      <c r="W279" s="919"/>
      <c r="X279" s="919"/>
      <c r="Y279" s="919"/>
      <c r="Z279" s="919"/>
      <c r="AA279" s="919"/>
      <c r="AB279" s="919"/>
      <c r="AC279" s="919"/>
      <c r="AD279" s="919"/>
      <c r="AE279" s="919"/>
      <c r="AF279" s="265"/>
      <c r="AG279" s="932" t="s">
        <v>4</v>
      </c>
      <c r="AH279" s="933"/>
      <c r="AI279" s="932" t="s">
        <v>3</v>
      </c>
      <c r="AJ279" s="933"/>
      <c r="AK279" s="932" t="s">
        <v>2</v>
      </c>
      <c r="AL279" s="934"/>
      <c r="AM279" s="935"/>
    </row>
    <row r="280" spans="2:42" x14ac:dyDescent="0.25">
      <c r="B280" s="151"/>
      <c r="C280" s="151"/>
      <c r="D280" s="151"/>
      <c r="E280" s="151"/>
      <c r="F280" s="151"/>
      <c r="G280" s="151"/>
      <c r="H280" s="151"/>
      <c r="I280" s="151"/>
      <c r="J280" s="174"/>
      <c r="K280" s="174"/>
      <c r="L280" s="174"/>
      <c r="M280" s="174"/>
      <c r="N280" s="151"/>
      <c r="O280" s="151"/>
      <c r="P280" s="135"/>
      <c r="Q280" s="135"/>
      <c r="R280" s="930"/>
      <c r="S280" s="931"/>
      <c r="T280" s="931"/>
      <c r="U280" s="931"/>
      <c r="V280" s="931"/>
      <c r="W280" s="931"/>
      <c r="X280" s="931"/>
      <c r="Y280" s="931"/>
      <c r="Z280" s="931"/>
      <c r="AA280" s="931"/>
      <c r="AB280" s="931"/>
      <c r="AC280" s="931"/>
      <c r="AD280" s="931"/>
      <c r="AE280" s="931"/>
      <c r="AF280" s="265"/>
      <c r="AG280" s="936" t="s">
        <v>1</v>
      </c>
      <c r="AH280" s="938">
        <f>+SUM(AH274:AH278)</f>
        <v>0</v>
      </c>
      <c r="AI280" s="936" t="s">
        <v>1</v>
      </c>
      <c r="AJ280" s="938">
        <f>+SUM(AJ274:AJ278)</f>
        <v>0</v>
      </c>
      <c r="AK280" s="936" t="s">
        <v>1</v>
      </c>
      <c r="AL280" s="940">
        <f>+AJ280-AH280</f>
        <v>0</v>
      </c>
      <c r="AM280" s="851" t="e">
        <f>+AL280/AH280</f>
        <v>#DIV/0!</v>
      </c>
    </row>
    <row r="281" spans="2:42" ht="17.25" thickBot="1" x14ac:dyDescent="0.3">
      <c r="B281" s="151"/>
      <c r="C281" s="151"/>
      <c r="D281" s="151"/>
      <c r="E281" s="151"/>
      <c r="F281" s="151"/>
      <c r="G281" s="151"/>
      <c r="H281" s="151"/>
      <c r="I281" s="151"/>
      <c r="J281" s="174"/>
      <c r="K281" s="174"/>
      <c r="L281" s="174"/>
      <c r="M281" s="174"/>
      <c r="N281" s="151"/>
      <c r="O281" s="151"/>
      <c r="P281" s="135"/>
      <c r="Q281" s="135"/>
      <c r="R281" s="921"/>
      <c r="S281" s="922"/>
      <c r="T281" s="922"/>
      <c r="U281" s="922"/>
      <c r="V281" s="922"/>
      <c r="W281" s="922"/>
      <c r="X281" s="922"/>
      <c r="Y281" s="922"/>
      <c r="Z281" s="922"/>
      <c r="AA281" s="922"/>
      <c r="AB281" s="922"/>
      <c r="AC281" s="922"/>
      <c r="AD281" s="922"/>
      <c r="AE281" s="922"/>
      <c r="AF281" s="264"/>
      <c r="AG281" s="937"/>
      <c r="AH281" s="939"/>
      <c r="AI281" s="937"/>
      <c r="AJ281" s="939"/>
      <c r="AK281" s="937"/>
      <c r="AL281" s="941"/>
      <c r="AM281" s="852"/>
    </row>
    <row r="282" spans="2:42" ht="17.25" thickBot="1" x14ac:dyDescent="0.3"/>
    <row r="283" spans="2:42" x14ac:dyDescent="0.25">
      <c r="R283" s="918" t="s">
        <v>0</v>
      </c>
      <c r="S283" s="919"/>
      <c r="T283" s="919"/>
      <c r="U283" s="919"/>
      <c r="V283" s="919"/>
      <c r="W283" s="919"/>
      <c r="X283" s="919"/>
      <c r="Y283" s="919"/>
      <c r="Z283" s="919"/>
      <c r="AA283" s="919"/>
      <c r="AB283" s="919"/>
      <c r="AC283" s="919"/>
      <c r="AD283" s="919"/>
      <c r="AE283" s="920"/>
      <c r="AF283" s="18"/>
      <c r="AG283" s="924">
        <f>+AH280+AG264</f>
        <v>261.51045454545459</v>
      </c>
      <c r="AH283" s="925"/>
      <c r="AI283" s="924">
        <f>+AJ280+AI264</f>
        <v>261.97000000000003</v>
      </c>
      <c r="AJ283" s="925"/>
      <c r="AK283" s="928">
        <f>+AI283-AG283</f>
        <v>0.4595454545454345</v>
      </c>
      <c r="AL283" s="925"/>
      <c r="AM283" s="945">
        <f>+AK283/AG283</f>
        <v>1.7572737401424169E-3</v>
      </c>
    </row>
    <row r="284" spans="2:42" ht="17.25" thickBot="1" x14ac:dyDescent="0.3">
      <c r="R284" s="921"/>
      <c r="S284" s="922"/>
      <c r="T284" s="922"/>
      <c r="U284" s="922"/>
      <c r="V284" s="922"/>
      <c r="W284" s="922"/>
      <c r="X284" s="922"/>
      <c r="Y284" s="922"/>
      <c r="Z284" s="922"/>
      <c r="AA284" s="922"/>
      <c r="AB284" s="922"/>
      <c r="AC284" s="922"/>
      <c r="AD284" s="922"/>
      <c r="AE284" s="923"/>
      <c r="AF284" s="19"/>
      <c r="AG284" s="926"/>
      <c r="AH284" s="927"/>
      <c r="AI284" s="926"/>
      <c r="AJ284" s="927"/>
      <c r="AK284" s="929"/>
      <c r="AL284" s="927"/>
      <c r="AM284" s="946"/>
    </row>
    <row r="285" spans="2:42" ht="17.25" thickBot="1" x14ac:dyDescent="0.3"/>
    <row r="286" spans="2:42" ht="12" customHeight="1" x14ac:dyDescent="0.25">
      <c r="B286" s="882" t="s">
        <v>31</v>
      </c>
      <c r="C286" s="883"/>
      <c r="D286" s="883"/>
      <c r="E286" s="883"/>
      <c r="F286" s="883"/>
      <c r="G286" s="884"/>
      <c r="H286" s="888" t="s">
        <v>30</v>
      </c>
      <c r="I286" s="765"/>
      <c r="J286" s="765"/>
      <c r="K286" s="765"/>
      <c r="L286" s="765"/>
      <c r="M286" s="765"/>
      <c r="N286" s="765"/>
      <c r="O286" s="765"/>
      <c r="P286" s="765"/>
      <c r="Q286" s="765"/>
      <c r="R286" s="765"/>
      <c r="S286" s="765"/>
      <c r="T286" s="765"/>
      <c r="U286" s="765"/>
      <c r="V286" s="765"/>
      <c r="W286" s="765"/>
      <c r="X286" s="765"/>
      <c r="Y286" s="765"/>
      <c r="Z286" s="765"/>
      <c r="AA286" s="765"/>
      <c r="AB286" s="765"/>
      <c r="AC286" s="765"/>
      <c r="AD286" s="267"/>
      <c r="AE286" s="764" t="s">
        <v>29</v>
      </c>
      <c r="AF286" s="765"/>
      <c r="AG286" s="765"/>
      <c r="AH286" s="765"/>
      <c r="AI286" s="765"/>
      <c r="AJ286" s="766"/>
      <c r="AK286" s="889" t="s">
        <v>39</v>
      </c>
      <c r="AL286" s="890"/>
      <c r="AM286" s="891"/>
      <c r="AN286" s="22"/>
      <c r="AO286" s="168" t="s">
        <v>46</v>
      </c>
    </row>
    <row r="287" spans="2:42" ht="12" customHeight="1" thickBot="1" x14ac:dyDescent="0.3">
      <c r="B287" s="885"/>
      <c r="C287" s="886"/>
      <c r="D287" s="886"/>
      <c r="E287" s="886"/>
      <c r="F287" s="886"/>
      <c r="G287" s="887"/>
      <c r="H287" s="892" t="s">
        <v>25</v>
      </c>
      <c r="I287" s="893"/>
      <c r="J287" s="893"/>
      <c r="K287" s="893"/>
      <c r="L287" s="893"/>
      <c r="M287" s="893"/>
      <c r="N287" s="893"/>
      <c r="O287" s="893"/>
      <c r="P287" s="893"/>
      <c r="Q287" s="893"/>
      <c r="R287" s="893"/>
      <c r="S287" s="893"/>
      <c r="T287" s="893"/>
      <c r="U287" s="893"/>
      <c r="V287" s="893"/>
      <c r="W287" s="893"/>
      <c r="X287" s="893"/>
      <c r="Y287" s="893"/>
      <c r="Z287" s="893"/>
      <c r="AA287" s="893"/>
      <c r="AB287" s="893"/>
      <c r="AC287" s="893"/>
      <c r="AD287" s="268"/>
      <c r="AE287" s="773">
        <v>44212</v>
      </c>
      <c r="AF287" s="774"/>
      <c r="AG287" s="774"/>
      <c r="AH287" s="774"/>
      <c r="AI287" s="774"/>
      <c r="AJ287" s="775"/>
      <c r="AK287" s="896" t="s">
        <v>40</v>
      </c>
      <c r="AL287" s="897"/>
      <c r="AM287" s="898"/>
      <c r="AN287" s="23"/>
      <c r="AO287" s="169" t="s">
        <v>47</v>
      </c>
    </row>
    <row r="288" spans="2:42" ht="12" customHeight="1" thickBot="1" x14ac:dyDescent="0.3">
      <c r="B288" s="902" t="s">
        <v>28</v>
      </c>
      <c r="C288" s="903"/>
      <c r="D288" s="903"/>
      <c r="E288" s="903"/>
      <c r="F288" s="903"/>
      <c r="G288" s="904"/>
      <c r="H288" s="894"/>
      <c r="I288" s="895"/>
      <c r="J288" s="895"/>
      <c r="K288" s="895"/>
      <c r="L288" s="895"/>
      <c r="M288" s="895"/>
      <c r="N288" s="895"/>
      <c r="O288" s="895"/>
      <c r="P288" s="895"/>
      <c r="Q288" s="895"/>
      <c r="R288" s="895"/>
      <c r="S288" s="895"/>
      <c r="T288" s="895"/>
      <c r="U288" s="895"/>
      <c r="V288" s="895"/>
      <c r="W288" s="895"/>
      <c r="X288" s="895"/>
      <c r="Y288" s="895"/>
      <c r="Z288" s="895"/>
      <c r="AA288" s="895"/>
      <c r="AB288" s="895"/>
      <c r="AC288" s="895"/>
      <c r="AD288" s="269"/>
      <c r="AE288" s="776"/>
      <c r="AF288" s="777"/>
      <c r="AG288" s="777"/>
      <c r="AH288" s="777"/>
      <c r="AI288" s="777"/>
      <c r="AJ288" s="778"/>
      <c r="AK288" s="899"/>
      <c r="AL288" s="900"/>
      <c r="AM288" s="901"/>
      <c r="AN288" s="141"/>
      <c r="AO288" s="170"/>
    </row>
    <row r="289" spans="2:42" ht="12" customHeight="1" thickBot="1" x14ac:dyDescent="0.3">
      <c r="B289" s="135"/>
      <c r="C289" s="135"/>
      <c r="D289" s="135"/>
      <c r="E289" s="135"/>
      <c r="F289" s="135"/>
      <c r="G289" s="135"/>
      <c r="H289" s="135"/>
      <c r="I289" s="135"/>
      <c r="J289" s="174"/>
      <c r="K289" s="174"/>
      <c r="L289" s="174"/>
      <c r="M289" s="174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41"/>
    </row>
    <row r="290" spans="2:42" ht="12" customHeight="1" thickBot="1" x14ac:dyDescent="0.3">
      <c r="B290" s="873" t="s">
        <v>27</v>
      </c>
      <c r="C290" s="874"/>
      <c r="D290" s="874"/>
      <c r="E290" s="875"/>
      <c r="F290" s="848" t="s">
        <v>26</v>
      </c>
      <c r="G290" s="850"/>
      <c r="H290" s="848" t="s">
        <v>44</v>
      </c>
      <c r="I290" s="849"/>
      <c r="J290" s="849"/>
      <c r="K290" s="849"/>
      <c r="L290" s="849"/>
      <c r="M290" s="849"/>
      <c r="N290" s="849"/>
      <c r="O290" s="849"/>
      <c r="P290" s="849"/>
      <c r="Q290" s="849"/>
      <c r="R290" s="849"/>
      <c r="S290" s="850"/>
      <c r="T290" s="848" t="s">
        <v>25</v>
      </c>
      <c r="U290" s="849"/>
      <c r="V290" s="849"/>
      <c r="W290" s="849"/>
      <c r="X290" s="849"/>
      <c r="Y290" s="849"/>
      <c r="Z290" s="849"/>
      <c r="AA290" s="849"/>
      <c r="AB290" s="849"/>
      <c r="AC290" s="849"/>
      <c r="AD290" s="849"/>
      <c r="AE290" s="850"/>
      <c r="AF290" s="879" t="s">
        <v>24</v>
      </c>
      <c r="AG290" s="880"/>
      <c r="AH290" s="881"/>
      <c r="AI290" s="879" t="s">
        <v>24</v>
      </c>
      <c r="AJ290" s="881"/>
      <c r="AK290" s="848" t="s">
        <v>23</v>
      </c>
      <c r="AL290" s="849"/>
      <c r="AM290" s="850"/>
      <c r="AN290" s="141"/>
    </row>
    <row r="291" spans="2:42" ht="12" customHeight="1" thickBot="1" x14ac:dyDescent="0.3">
      <c r="B291" s="1" t="s">
        <v>13</v>
      </c>
      <c r="C291" s="2" t="s">
        <v>22</v>
      </c>
      <c r="D291" s="3" t="s">
        <v>22</v>
      </c>
      <c r="E291" s="2" t="s">
        <v>21</v>
      </c>
      <c r="F291" s="907" t="s">
        <v>20</v>
      </c>
      <c r="G291" s="908"/>
      <c r="H291" s="876"/>
      <c r="I291" s="877"/>
      <c r="J291" s="877"/>
      <c r="K291" s="877"/>
      <c r="L291" s="877"/>
      <c r="M291" s="877"/>
      <c r="N291" s="877"/>
      <c r="O291" s="877"/>
      <c r="P291" s="877"/>
      <c r="Q291" s="877"/>
      <c r="R291" s="877"/>
      <c r="S291" s="878"/>
      <c r="T291" s="876"/>
      <c r="U291" s="877"/>
      <c r="V291" s="877"/>
      <c r="W291" s="877"/>
      <c r="X291" s="877"/>
      <c r="Y291" s="877"/>
      <c r="Z291" s="877"/>
      <c r="AA291" s="877"/>
      <c r="AB291" s="877"/>
      <c r="AC291" s="877"/>
      <c r="AD291" s="877"/>
      <c r="AE291" s="878"/>
      <c r="AF291" s="876" t="s">
        <v>19</v>
      </c>
      <c r="AG291" s="877"/>
      <c r="AH291" s="878"/>
      <c r="AI291" s="876" t="s">
        <v>18</v>
      </c>
      <c r="AJ291" s="878"/>
      <c r="AK291" s="876" t="s">
        <v>17</v>
      </c>
      <c r="AL291" s="877"/>
      <c r="AM291" s="878"/>
      <c r="AN291" s="141"/>
      <c r="AO291" s="846" t="s">
        <v>130</v>
      </c>
      <c r="AP291" s="846" t="s">
        <v>131</v>
      </c>
    </row>
    <row r="292" spans="2:42" ht="12" customHeight="1" thickBot="1" x14ac:dyDescent="0.3">
      <c r="B292" s="4">
        <v>2020</v>
      </c>
      <c r="C292" s="5" t="s">
        <v>16</v>
      </c>
      <c r="D292" s="5" t="s">
        <v>15</v>
      </c>
      <c r="E292" s="30" t="s">
        <v>14</v>
      </c>
      <c r="F292" s="6" t="s">
        <v>14</v>
      </c>
      <c r="G292" s="7" t="s">
        <v>13</v>
      </c>
      <c r="H292" s="868" t="s">
        <v>34</v>
      </c>
      <c r="I292" s="869"/>
      <c r="J292" s="870" t="s">
        <v>43</v>
      </c>
      <c r="K292" s="871"/>
      <c r="L292" s="870" t="s">
        <v>42</v>
      </c>
      <c r="M292" s="871"/>
      <c r="N292" s="872" t="s">
        <v>33</v>
      </c>
      <c r="O292" s="869"/>
      <c r="P292" s="872" t="s">
        <v>12</v>
      </c>
      <c r="Q292" s="869"/>
      <c r="R292" s="872" t="s">
        <v>11</v>
      </c>
      <c r="S292" s="905"/>
      <c r="T292" s="868" t="s">
        <v>35</v>
      </c>
      <c r="U292" s="906"/>
      <c r="V292" s="906"/>
      <c r="W292" s="905"/>
      <c r="X292" s="868" t="s">
        <v>10</v>
      </c>
      <c r="Y292" s="906"/>
      <c r="Z292" s="906"/>
      <c r="AA292" s="905"/>
      <c r="AB292" s="38" t="s">
        <v>38</v>
      </c>
      <c r="AC292" s="37" t="s">
        <v>36</v>
      </c>
      <c r="AD292" s="266" t="s">
        <v>41</v>
      </c>
      <c r="AE292" s="136" t="s">
        <v>9</v>
      </c>
      <c r="AF292" s="8" t="s">
        <v>37</v>
      </c>
      <c r="AG292" s="9" t="s">
        <v>8</v>
      </c>
      <c r="AH292" s="10" t="s">
        <v>7</v>
      </c>
      <c r="AI292" s="6" t="s">
        <v>8</v>
      </c>
      <c r="AJ292" s="7" t="s">
        <v>7</v>
      </c>
      <c r="AK292" s="6" t="s">
        <v>8</v>
      </c>
      <c r="AL292" s="11" t="s">
        <v>7</v>
      </c>
      <c r="AM292" s="7" t="s">
        <v>6</v>
      </c>
      <c r="AN292" s="141"/>
      <c r="AO292" s="847"/>
      <c r="AP292" s="847"/>
    </row>
    <row r="293" spans="2:42" ht="12" customHeight="1" x14ac:dyDescent="0.25">
      <c r="B293" s="25">
        <v>44212</v>
      </c>
      <c r="C293" s="137">
        <v>0.79722222222222217</v>
      </c>
      <c r="D293" s="137">
        <v>0.8222222222222223</v>
      </c>
      <c r="E293" s="43">
        <v>1</v>
      </c>
      <c r="F293" s="43">
        <v>26346</v>
      </c>
      <c r="G293" s="25">
        <v>44212</v>
      </c>
      <c r="H293" s="967" t="s">
        <v>87</v>
      </c>
      <c r="I293" s="968"/>
      <c r="J293" s="969"/>
      <c r="K293" s="970"/>
      <c r="L293" s="969"/>
      <c r="M293" s="970"/>
      <c r="N293" s="967"/>
      <c r="O293" s="968"/>
      <c r="P293" s="971" t="s">
        <v>380</v>
      </c>
      <c r="Q293" s="972"/>
      <c r="R293" s="973" t="s">
        <v>118</v>
      </c>
      <c r="S293" s="985"/>
      <c r="T293" s="982" t="s">
        <v>440</v>
      </c>
      <c r="U293" s="983"/>
      <c r="V293" s="983"/>
      <c r="W293" s="984"/>
      <c r="X293" s="982" t="s">
        <v>440</v>
      </c>
      <c r="Y293" s="983"/>
      <c r="Z293" s="983"/>
      <c r="AA293" s="984"/>
      <c r="AB293" s="34"/>
      <c r="AC293" s="138"/>
      <c r="AD293" s="284">
        <v>60</v>
      </c>
      <c r="AE293" s="285" t="s">
        <v>52</v>
      </c>
      <c r="AF293" s="26"/>
      <c r="AG293" s="160">
        <v>10185</v>
      </c>
      <c r="AH293" s="161">
        <f>+AG293/1000</f>
        <v>10.185</v>
      </c>
      <c r="AI293" s="162">
        <v>10185</v>
      </c>
      <c r="AJ293" s="163">
        <f>+AI293/1000</f>
        <v>10.185</v>
      </c>
      <c r="AK293" s="164">
        <f>+AI293-AG293</f>
        <v>0</v>
      </c>
      <c r="AL293" s="163">
        <f>+AK293/1000</f>
        <v>0</v>
      </c>
      <c r="AM293" s="165">
        <f>+AK293/AG293</f>
        <v>0</v>
      </c>
      <c r="AN293" s="141"/>
      <c r="AO293" s="306">
        <v>76.88</v>
      </c>
      <c r="AP293" s="306">
        <v>3.76</v>
      </c>
    </row>
    <row r="294" spans="2:42" ht="12" customHeight="1" x14ac:dyDescent="0.25">
      <c r="B294" s="25">
        <v>44212</v>
      </c>
      <c r="C294" s="137">
        <v>0.8305555555555556</v>
      </c>
      <c r="D294" s="137">
        <v>0.84583333333333333</v>
      </c>
      <c r="E294" s="43">
        <v>1</v>
      </c>
      <c r="F294" s="43">
        <v>26347</v>
      </c>
      <c r="G294" s="25">
        <v>44212</v>
      </c>
      <c r="H294" s="856" t="s">
        <v>87</v>
      </c>
      <c r="I294" s="857"/>
      <c r="J294" s="858"/>
      <c r="K294" s="859"/>
      <c r="L294" s="858"/>
      <c r="M294" s="859"/>
      <c r="N294" s="856"/>
      <c r="O294" s="857"/>
      <c r="P294" s="860" t="s">
        <v>143</v>
      </c>
      <c r="Q294" s="861"/>
      <c r="R294" s="862" t="s">
        <v>246</v>
      </c>
      <c r="S294" s="867"/>
      <c r="T294" s="853" t="s">
        <v>439</v>
      </c>
      <c r="U294" s="854"/>
      <c r="V294" s="854"/>
      <c r="W294" s="855"/>
      <c r="X294" s="853" t="s">
        <v>439</v>
      </c>
      <c r="Y294" s="854"/>
      <c r="Z294" s="854"/>
      <c r="AA294" s="855"/>
      <c r="AB294" s="34"/>
      <c r="AC294" s="138"/>
      <c r="AD294" s="284">
        <v>59</v>
      </c>
      <c r="AE294" s="285" t="s">
        <v>52</v>
      </c>
      <c r="AF294" s="34"/>
      <c r="AG294" s="139">
        <v>5075</v>
      </c>
      <c r="AH294" s="159">
        <f>+AG294/1000</f>
        <v>5.0750000000000002</v>
      </c>
      <c r="AI294" s="152">
        <v>5075</v>
      </c>
      <c r="AJ294" s="272">
        <f>+AI294/1000</f>
        <v>5.0750000000000002</v>
      </c>
      <c r="AK294" s="273">
        <f>+AI294-AG294</f>
        <v>0</v>
      </c>
      <c r="AL294" s="274">
        <f>+AK294/1000</f>
        <v>0</v>
      </c>
      <c r="AM294" s="275">
        <f>+AK294/AG294</f>
        <v>0</v>
      </c>
      <c r="AN294" s="20"/>
      <c r="AO294" s="306">
        <v>76.510000000000005</v>
      </c>
      <c r="AP294" s="306">
        <v>3.84</v>
      </c>
    </row>
    <row r="295" spans="2:42" ht="12" customHeight="1" x14ac:dyDescent="0.25">
      <c r="B295" s="25">
        <v>44212</v>
      </c>
      <c r="C295" s="137">
        <v>0.97152777777777777</v>
      </c>
      <c r="D295" s="137">
        <v>0.98749999999999993</v>
      </c>
      <c r="E295" s="43">
        <v>1</v>
      </c>
      <c r="F295" s="43">
        <v>82</v>
      </c>
      <c r="G295" s="25">
        <v>44212</v>
      </c>
      <c r="H295" s="967" t="s">
        <v>291</v>
      </c>
      <c r="I295" s="968"/>
      <c r="J295" s="969"/>
      <c r="K295" s="970"/>
      <c r="L295" s="969"/>
      <c r="M295" s="970"/>
      <c r="N295" s="967"/>
      <c r="O295" s="968"/>
      <c r="P295" s="971" t="s">
        <v>436</v>
      </c>
      <c r="Q295" s="972"/>
      <c r="R295" s="973" t="s">
        <v>437</v>
      </c>
      <c r="S295" s="985"/>
      <c r="T295" s="982" t="s">
        <v>441</v>
      </c>
      <c r="U295" s="983"/>
      <c r="V295" s="983"/>
      <c r="W295" s="984"/>
      <c r="X295" s="982" t="s">
        <v>441</v>
      </c>
      <c r="Y295" s="983"/>
      <c r="Z295" s="983"/>
      <c r="AA295" s="984"/>
      <c r="AB295" s="34"/>
      <c r="AC295" s="138"/>
      <c r="AD295" s="341">
        <v>33</v>
      </c>
      <c r="AE295" s="35" t="s">
        <v>32</v>
      </c>
      <c r="AF295" s="34">
        <v>7217</v>
      </c>
      <c r="AG295" s="139">
        <f>+AF295/2.2</f>
        <v>3280.454545454545</v>
      </c>
      <c r="AH295" s="159">
        <f t="shared" ref="AH295:AH296" si="12">+AG295/1000</f>
        <v>3.2804545454545448</v>
      </c>
      <c r="AI295" s="836">
        <v>6420</v>
      </c>
      <c r="AJ295" s="838">
        <f>+AI295/1000</f>
        <v>6.42</v>
      </c>
      <c r="AK295" s="840">
        <f>+AI295-AG297-AG295-AG296</f>
        <v>56.818181818182438</v>
      </c>
      <c r="AL295" s="842">
        <f>+AK295/1000</f>
        <v>5.6818181818182441E-2</v>
      </c>
      <c r="AM295" s="844">
        <f>+AK295/SUM(AG295:AG297)</f>
        <v>8.9292092292307564E-3</v>
      </c>
      <c r="AN295" s="21"/>
      <c r="AO295" s="306">
        <v>77.2</v>
      </c>
      <c r="AP295" s="306">
        <v>3.17</v>
      </c>
    </row>
    <row r="296" spans="2:42" ht="12" customHeight="1" x14ac:dyDescent="0.25">
      <c r="B296" s="25">
        <v>44212</v>
      </c>
      <c r="C296" s="137">
        <v>0.97152777777777777</v>
      </c>
      <c r="D296" s="137">
        <v>0.98749999999999993</v>
      </c>
      <c r="E296" s="43">
        <v>1</v>
      </c>
      <c r="F296" s="43">
        <v>3619</v>
      </c>
      <c r="G296" s="25">
        <v>44212</v>
      </c>
      <c r="H296" s="967" t="s">
        <v>88</v>
      </c>
      <c r="I296" s="968"/>
      <c r="J296" s="969"/>
      <c r="K296" s="970"/>
      <c r="L296" s="969"/>
      <c r="M296" s="970"/>
      <c r="N296" s="967"/>
      <c r="O296" s="968"/>
      <c r="P296" s="971" t="s">
        <v>436</v>
      </c>
      <c r="Q296" s="972"/>
      <c r="R296" s="973" t="s">
        <v>437</v>
      </c>
      <c r="S296" s="985"/>
      <c r="T296" s="975" t="s">
        <v>438</v>
      </c>
      <c r="U296" s="976"/>
      <c r="V296" s="976"/>
      <c r="W296" s="977"/>
      <c r="X296" s="975" t="s">
        <v>438</v>
      </c>
      <c r="Y296" s="976"/>
      <c r="Z296" s="976"/>
      <c r="AA296" s="977"/>
      <c r="AB296" s="34"/>
      <c r="AC296" s="138"/>
      <c r="AD296" s="341">
        <v>36</v>
      </c>
      <c r="AE296" s="35" t="s">
        <v>32</v>
      </c>
      <c r="AF296" s="34">
        <v>1000</v>
      </c>
      <c r="AG296" s="139">
        <f>+AF296/2.2</f>
        <v>454.5454545454545</v>
      </c>
      <c r="AH296" s="159">
        <f t="shared" si="12"/>
        <v>0.45454545454545453</v>
      </c>
      <c r="AI296" s="993"/>
      <c r="AJ296" s="994"/>
      <c r="AK296" s="995"/>
      <c r="AL296" s="996"/>
      <c r="AM296" s="997"/>
      <c r="AN296" s="21"/>
      <c r="AO296" s="306">
        <v>76.41</v>
      </c>
      <c r="AP296" s="306">
        <v>3.28</v>
      </c>
    </row>
    <row r="297" spans="2:42" ht="12" customHeight="1" x14ac:dyDescent="0.25">
      <c r="B297" s="25">
        <v>44212</v>
      </c>
      <c r="C297" s="137">
        <v>0.97152777777777777</v>
      </c>
      <c r="D297" s="137">
        <v>0.98749999999999993</v>
      </c>
      <c r="E297" s="43">
        <v>1</v>
      </c>
      <c r="F297" s="43">
        <v>9822</v>
      </c>
      <c r="G297" s="25">
        <v>44212</v>
      </c>
      <c r="H297" s="967" t="s">
        <v>55</v>
      </c>
      <c r="I297" s="968"/>
      <c r="J297" s="969"/>
      <c r="K297" s="970"/>
      <c r="L297" s="969"/>
      <c r="M297" s="970"/>
      <c r="N297" s="967"/>
      <c r="O297" s="968"/>
      <c r="P297" s="971" t="s">
        <v>436</v>
      </c>
      <c r="Q297" s="972"/>
      <c r="R297" s="973" t="s">
        <v>437</v>
      </c>
      <c r="S297" s="985"/>
      <c r="T297" s="991" t="s">
        <v>438</v>
      </c>
      <c r="U297" s="992"/>
      <c r="V297" s="992"/>
      <c r="W297" s="974"/>
      <c r="X297" s="975" t="s">
        <v>438</v>
      </c>
      <c r="Y297" s="976"/>
      <c r="Z297" s="976"/>
      <c r="AA297" s="977"/>
      <c r="AB297" s="34"/>
      <c r="AC297" s="138"/>
      <c r="AD297" s="341">
        <v>35</v>
      </c>
      <c r="AE297" s="35" t="s">
        <v>32</v>
      </c>
      <c r="AF297" s="34">
        <v>5782</v>
      </c>
      <c r="AG297" s="139">
        <f>+AF297/2.2</f>
        <v>2628.181818181818</v>
      </c>
      <c r="AH297" s="159">
        <f>+AG297/1000</f>
        <v>2.628181818181818</v>
      </c>
      <c r="AI297" s="837"/>
      <c r="AJ297" s="839"/>
      <c r="AK297" s="841"/>
      <c r="AL297" s="843"/>
      <c r="AM297" s="845"/>
      <c r="AO297" s="306">
        <v>76.63</v>
      </c>
      <c r="AP297" s="306">
        <v>3.2</v>
      </c>
    </row>
    <row r="298" spans="2:42" ht="12" customHeight="1" thickBot="1" x14ac:dyDescent="0.3">
      <c r="B298" s="24"/>
      <c r="C298" s="146"/>
      <c r="D298" s="146"/>
      <c r="E298" s="27"/>
      <c r="F298" s="36"/>
      <c r="G298" s="31"/>
      <c r="H298" s="909"/>
      <c r="I298" s="910"/>
      <c r="J298" s="911"/>
      <c r="K298" s="912"/>
      <c r="L298" s="911"/>
      <c r="M298" s="912"/>
      <c r="N298" s="913"/>
      <c r="O298" s="910"/>
      <c r="P298" s="913"/>
      <c r="Q298" s="910"/>
      <c r="R298" s="914"/>
      <c r="S298" s="915"/>
      <c r="T298" s="916"/>
      <c r="U298" s="917"/>
      <c r="V298" s="917"/>
      <c r="W298" s="915"/>
      <c r="X298" s="29"/>
      <c r="Y298" s="147"/>
      <c r="Z298" s="147"/>
      <c r="AA298" s="28"/>
      <c r="AB298" s="36"/>
      <c r="AC298" s="148"/>
      <c r="AD298" s="147"/>
      <c r="AE298" s="28"/>
      <c r="AF298" s="29"/>
      <c r="AG298" s="149"/>
      <c r="AH298" s="153"/>
      <c r="AI298" s="150"/>
      <c r="AJ298" s="154"/>
      <c r="AK298" s="155"/>
      <c r="AL298" s="156"/>
      <c r="AM298" s="157"/>
    </row>
    <row r="299" spans="2:42" ht="12" customHeight="1" x14ac:dyDescent="0.25">
      <c r="B299" s="151"/>
      <c r="C299" s="151"/>
      <c r="D299" s="151"/>
      <c r="E299" s="151"/>
      <c r="F299" s="151"/>
      <c r="G299" s="151"/>
      <c r="H299" s="151"/>
      <c r="I299" s="151"/>
      <c r="J299" s="174"/>
      <c r="K299" s="174"/>
      <c r="L299" s="174"/>
      <c r="M299" s="174"/>
      <c r="N299" s="151"/>
      <c r="O299" s="151"/>
      <c r="P299" s="135"/>
      <c r="Q299" s="135"/>
      <c r="R299" s="918" t="s">
        <v>5</v>
      </c>
      <c r="S299" s="919"/>
      <c r="T299" s="919"/>
      <c r="U299" s="919"/>
      <c r="V299" s="919"/>
      <c r="W299" s="919"/>
      <c r="X299" s="919"/>
      <c r="Y299" s="919"/>
      <c r="Z299" s="919"/>
      <c r="AA299" s="919"/>
      <c r="AB299" s="919"/>
      <c r="AC299" s="919"/>
      <c r="AD299" s="919"/>
      <c r="AE299" s="919"/>
      <c r="AF299" s="265"/>
      <c r="AG299" s="932" t="s">
        <v>4</v>
      </c>
      <c r="AH299" s="933"/>
      <c r="AI299" s="932" t="s">
        <v>3</v>
      </c>
      <c r="AJ299" s="933"/>
      <c r="AK299" s="932" t="s">
        <v>2</v>
      </c>
      <c r="AL299" s="934"/>
      <c r="AM299" s="935"/>
    </row>
    <row r="300" spans="2:42" x14ac:dyDescent="0.25">
      <c r="B300" s="151"/>
      <c r="C300" s="151"/>
      <c r="D300" s="151"/>
      <c r="E300" s="151"/>
      <c r="F300" s="151"/>
      <c r="G300" s="151"/>
      <c r="H300" s="151"/>
      <c r="I300" s="151"/>
      <c r="J300" s="174"/>
      <c r="K300" s="174"/>
      <c r="L300" s="174"/>
      <c r="M300" s="174"/>
      <c r="N300" s="151"/>
      <c r="O300" s="151"/>
      <c r="P300" s="135"/>
      <c r="Q300" s="135"/>
      <c r="R300" s="930"/>
      <c r="S300" s="931"/>
      <c r="T300" s="931"/>
      <c r="U300" s="931"/>
      <c r="V300" s="931"/>
      <c r="W300" s="931"/>
      <c r="X300" s="931"/>
      <c r="Y300" s="931"/>
      <c r="Z300" s="931"/>
      <c r="AA300" s="931"/>
      <c r="AB300" s="931"/>
      <c r="AC300" s="931"/>
      <c r="AD300" s="931"/>
      <c r="AE300" s="931"/>
      <c r="AF300" s="265"/>
      <c r="AG300" s="936" t="s">
        <v>1</v>
      </c>
      <c r="AH300" s="938">
        <f>+SUM(AH293:AH298)</f>
        <v>21.62318181818182</v>
      </c>
      <c r="AI300" s="936" t="s">
        <v>1</v>
      </c>
      <c r="AJ300" s="938">
        <f>+SUM(AJ293:AJ298)</f>
        <v>21.68</v>
      </c>
      <c r="AK300" s="936" t="s">
        <v>1</v>
      </c>
      <c r="AL300" s="940">
        <f>+AJ300-AH300</f>
        <v>5.681818181817988E-2</v>
      </c>
      <c r="AM300" s="851">
        <f>+AL300/AH300</f>
        <v>2.6276513001617734E-3</v>
      </c>
    </row>
    <row r="301" spans="2:42" ht="17.25" thickBot="1" x14ac:dyDescent="0.3">
      <c r="B301" s="151"/>
      <c r="C301" s="151"/>
      <c r="D301" s="151"/>
      <c r="E301" s="151"/>
      <c r="F301" s="151"/>
      <c r="G301" s="151"/>
      <c r="H301" s="151"/>
      <c r="I301" s="151"/>
      <c r="J301" s="174"/>
      <c r="K301" s="174"/>
      <c r="L301" s="174"/>
      <c r="M301" s="174"/>
      <c r="N301" s="151"/>
      <c r="O301" s="151"/>
      <c r="P301" s="135"/>
      <c r="Q301" s="135"/>
      <c r="R301" s="921"/>
      <c r="S301" s="922"/>
      <c r="T301" s="922"/>
      <c r="U301" s="922"/>
      <c r="V301" s="922"/>
      <c r="W301" s="922"/>
      <c r="X301" s="922"/>
      <c r="Y301" s="922"/>
      <c r="Z301" s="922"/>
      <c r="AA301" s="922"/>
      <c r="AB301" s="922"/>
      <c r="AC301" s="922"/>
      <c r="AD301" s="922"/>
      <c r="AE301" s="922"/>
      <c r="AF301" s="264"/>
      <c r="AG301" s="937"/>
      <c r="AH301" s="939"/>
      <c r="AI301" s="937"/>
      <c r="AJ301" s="939"/>
      <c r="AK301" s="937"/>
      <c r="AL301" s="941"/>
      <c r="AM301" s="852"/>
    </row>
    <row r="302" spans="2:42" ht="17.25" thickBot="1" x14ac:dyDescent="0.3"/>
    <row r="303" spans="2:42" x14ac:dyDescent="0.25">
      <c r="R303" s="918" t="s">
        <v>0</v>
      </c>
      <c r="S303" s="919"/>
      <c r="T303" s="919"/>
      <c r="U303" s="919"/>
      <c r="V303" s="919"/>
      <c r="W303" s="919"/>
      <c r="X303" s="919"/>
      <c r="Y303" s="919"/>
      <c r="Z303" s="919"/>
      <c r="AA303" s="919"/>
      <c r="AB303" s="919"/>
      <c r="AC303" s="919"/>
      <c r="AD303" s="919"/>
      <c r="AE303" s="920"/>
      <c r="AF303" s="18"/>
      <c r="AG303" s="924">
        <f>+AH300+AG283</f>
        <v>283.13363636363641</v>
      </c>
      <c r="AH303" s="925"/>
      <c r="AI303" s="924">
        <f>+AJ300+AI283</f>
        <v>283.65000000000003</v>
      </c>
      <c r="AJ303" s="925"/>
      <c r="AK303" s="928">
        <f>+AI303-AG303</f>
        <v>0.51636363636362148</v>
      </c>
      <c r="AL303" s="925"/>
      <c r="AM303" s="945">
        <f>+AK303/AG303</f>
        <v>1.82374529213633E-3</v>
      </c>
    </row>
    <row r="304" spans="2:42" ht="17.25" thickBot="1" x14ac:dyDescent="0.3">
      <c r="R304" s="921"/>
      <c r="S304" s="922"/>
      <c r="T304" s="922"/>
      <c r="U304" s="922"/>
      <c r="V304" s="922"/>
      <c r="W304" s="922"/>
      <c r="X304" s="922"/>
      <c r="Y304" s="922"/>
      <c r="Z304" s="922"/>
      <c r="AA304" s="922"/>
      <c r="AB304" s="922"/>
      <c r="AC304" s="922"/>
      <c r="AD304" s="922"/>
      <c r="AE304" s="923"/>
      <c r="AF304" s="19"/>
      <c r="AG304" s="926"/>
      <c r="AH304" s="927"/>
      <c r="AI304" s="926"/>
      <c r="AJ304" s="927"/>
      <c r="AK304" s="929"/>
      <c r="AL304" s="927"/>
      <c r="AM304" s="946"/>
    </row>
    <row r="305" spans="2:41" ht="17.25" thickBot="1" x14ac:dyDescent="0.3"/>
    <row r="306" spans="2:41" ht="12" customHeight="1" x14ac:dyDescent="0.25">
      <c r="B306" s="882" t="s">
        <v>31</v>
      </c>
      <c r="C306" s="883"/>
      <c r="D306" s="883"/>
      <c r="E306" s="883"/>
      <c r="F306" s="883"/>
      <c r="G306" s="884"/>
      <c r="H306" s="888" t="s">
        <v>30</v>
      </c>
      <c r="I306" s="765"/>
      <c r="J306" s="765"/>
      <c r="K306" s="765"/>
      <c r="L306" s="765"/>
      <c r="M306" s="765"/>
      <c r="N306" s="765"/>
      <c r="O306" s="765"/>
      <c r="P306" s="765"/>
      <c r="Q306" s="765"/>
      <c r="R306" s="765"/>
      <c r="S306" s="765"/>
      <c r="T306" s="765"/>
      <c r="U306" s="765"/>
      <c r="V306" s="765"/>
      <c r="W306" s="765"/>
      <c r="X306" s="765"/>
      <c r="Y306" s="765"/>
      <c r="Z306" s="765"/>
      <c r="AA306" s="765"/>
      <c r="AB306" s="765"/>
      <c r="AC306" s="765"/>
      <c r="AD306" s="267"/>
      <c r="AE306" s="764" t="s">
        <v>29</v>
      </c>
      <c r="AF306" s="765"/>
      <c r="AG306" s="765"/>
      <c r="AH306" s="765"/>
      <c r="AI306" s="765"/>
      <c r="AJ306" s="766"/>
      <c r="AK306" s="889" t="s">
        <v>39</v>
      </c>
      <c r="AL306" s="890"/>
      <c r="AM306" s="891"/>
      <c r="AN306" s="22"/>
      <c r="AO306" s="168" t="s">
        <v>46</v>
      </c>
    </row>
    <row r="307" spans="2:41" ht="12" customHeight="1" thickBot="1" x14ac:dyDescent="0.3">
      <c r="B307" s="885"/>
      <c r="C307" s="886"/>
      <c r="D307" s="886"/>
      <c r="E307" s="886"/>
      <c r="F307" s="886"/>
      <c r="G307" s="887"/>
      <c r="H307" s="892" t="s">
        <v>25</v>
      </c>
      <c r="I307" s="893"/>
      <c r="J307" s="893"/>
      <c r="K307" s="893"/>
      <c r="L307" s="893"/>
      <c r="M307" s="893"/>
      <c r="N307" s="893"/>
      <c r="O307" s="893"/>
      <c r="P307" s="893"/>
      <c r="Q307" s="893"/>
      <c r="R307" s="893"/>
      <c r="S307" s="893"/>
      <c r="T307" s="893"/>
      <c r="U307" s="893"/>
      <c r="V307" s="893"/>
      <c r="W307" s="893"/>
      <c r="X307" s="893"/>
      <c r="Y307" s="893"/>
      <c r="Z307" s="893"/>
      <c r="AA307" s="893"/>
      <c r="AB307" s="893"/>
      <c r="AC307" s="893"/>
      <c r="AD307" s="268"/>
      <c r="AE307" s="773">
        <v>44213</v>
      </c>
      <c r="AF307" s="774"/>
      <c r="AG307" s="774"/>
      <c r="AH307" s="774"/>
      <c r="AI307" s="774"/>
      <c r="AJ307" s="775"/>
      <c r="AK307" s="896" t="s">
        <v>40</v>
      </c>
      <c r="AL307" s="897"/>
      <c r="AM307" s="898"/>
      <c r="AN307" s="23"/>
      <c r="AO307" s="169" t="s">
        <v>47</v>
      </c>
    </row>
    <row r="308" spans="2:41" ht="12" customHeight="1" thickBot="1" x14ac:dyDescent="0.3">
      <c r="B308" s="902" t="s">
        <v>28</v>
      </c>
      <c r="C308" s="903"/>
      <c r="D308" s="903"/>
      <c r="E308" s="903"/>
      <c r="F308" s="903"/>
      <c r="G308" s="904"/>
      <c r="H308" s="894"/>
      <c r="I308" s="895"/>
      <c r="J308" s="895"/>
      <c r="K308" s="895"/>
      <c r="L308" s="895"/>
      <c r="M308" s="895"/>
      <c r="N308" s="895"/>
      <c r="O308" s="895"/>
      <c r="P308" s="895"/>
      <c r="Q308" s="895"/>
      <c r="R308" s="895"/>
      <c r="S308" s="895"/>
      <c r="T308" s="895"/>
      <c r="U308" s="895"/>
      <c r="V308" s="895"/>
      <c r="W308" s="895"/>
      <c r="X308" s="895"/>
      <c r="Y308" s="895"/>
      <c r="Z308" s="895"/>
      <c r="AA308" s="895"/>
      <c r="AB308" s="895"/>
      <c r="AC308" s="895"/>
      <c r="AD308" s="269"/>
      <c r="AE308" s="776"/>
      <c r="AF308" s="777"/>
      <c r="AG308" s="777"/>
      <c r="AH308" s="777"/>
      <c r="AI308" s="777"/>
      <c r="AJ308" s="778"/>
      <c r="AK308" s="899"/>
      <c r="AL308" s="900"/>
      <c r="AM308" s="901"/>
      <c r="AN308" s="141"/>
      <c r="AO308" s="170"/>
    </row>
    <row r="309" spans="2:41" ht="12" customHeight="1" thickBot="1" x14ac:dyDescent="0.3">
      <c r="B309" s="135"/>
      <c r="C309" s="135"/>
      <c r="D309" s="135"/>
      <c r="E309" s="135"/>
      <c r="F309" s="135"/>
      <c r="G309" s="135"/>
      <c r="H309" s="135"/>
      <c r="I309" s="135"/>
      <c r="J309" s="174"/>
      <c r="K309" s="174"/>
      <c r="L309" s="174"/>
      <c r="M309" s="174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  <c r="AM309" s="135"/>
      <c r="AN309" s="141"/>
      <c r="AO309" s="171"/>
    </row>
    <row r="310" spans="2:41" ht="12" customHeight="1" thickBot="1" x14ac:dyDescent="0.3">
      <c r="B310" s="873" t="s">
        <v>27</v>
      </c>
      <c r="C310" s="874"/>
      <c r="D310" s="874"/>
      <c r="E310" s="875"/>
      <c r="F310" s="848" t="s">
        <v>26</v>
      </c>
      <c r="G310" s="850"/>
      <c r="H310" s="848" t="s">
        <v>44</v>
      </c>
      <c r="I310" s="849"/>
      <c r="J310" s="849"/>
      <c r="K310" s="849"/>
      <c r="L310" s="849"/>
      <c r="M310" s="849"/>
      <c r="N310" s="849"/>
      <c r="O310" s="849"/>
      <c r="P310" s="849"/>
      <c r="Q310" s="849"/>
      <c r="R310" s="849"/>
      <c r="S310" s="850"/>
      <c r="T310" s="848" t="s">
        <v>25</v>
      </c>
      <c r="U310" s="849"/>
      <c r="V310" s="849"/>
      <c r="W310" s="849"/>
      <c r="X310" s="849"/>
      <c r="Y310" s="849"/>
      <c r="Z310" s="849"/>
      <c r="AA310" s="849"/>
      <c r="AB310" s="849"/>
      <c r="AC310" s="849"/>
      <c r="AD310" s="849"/>
      <c r="AE310" s="850"/>
      <c r="AF310" s="879" t="s">
        <v>24</v>
      </c>
      <c r="AG310" s="880"/>
      <c r="AH310" s="881"/>
      <c r="AI310" s="879" t="s">
        <v>24</v>
      </c>
      <c r="AJ310" s="881"/>
      <c r="AK310" s="848" t="s">
        <v>23</v>
      </c>
      <c r="AL310" s="849"/>
      <c r="AM310" s="850"/>
      <c r="AN310" s="141"/>
      <c r="AO310" s="171"/>
    </row>
    <row r="311" spans="2:41" ht="12" customHeight="1" thickBot="1" x14ac:dyDescent="0.3">
      <c r="B311" s="1" t="s">
        <v>13</v>
      </c>
      <c r="C311" s="2" t="s">
        <v>22</v>
      </c>
      <c r="D311" s="3" t="s">
        <v>22</v>
      </c>
      <c r="E311" s="2" t="s">
        <v>21</v>
      </c>
      <c r="F311" s="907" t="s">
        <v>20</v>
      </c>
      <c r="G311" s="908"/>
      <c r="H311" s="876"/>
      <c r="I311" s="877"/>
      <c r="J311" s="877"/>
      <c r="K311" s="877"/>
      <c r="L311" s="877"/>
      <c r="M311" s="877"/>
      <c r="N311" s="877"/>
      <c r="O311" s="877"/>
      <c r="P311" s="877"/>
      <c r="Q311" s="877"/>
      <c r="R311" s="877"/>
      <c r="S311" s="878"/>
      <c r="T311" s="876"/>
      <c r="U311" s="877"/>
      <c r="V311" s="877"/>
      <c r="W311" s="877"/>
      <c r="X311" s="877"/>
      <c r="Y311" s="877"/>
      <c r="Z311" s="877"/>
      <c r="AA311" s="877"/>
      <c r="AB311" s="877"/>
      <c r="AC311" s="877"/>
      <c r="AD311" s="877"/>
      <c r="AE311" s="878"/>
      <c r="AF311" s="876" t="s">
        <v>19</v>
      </c>
      <c r="AG311" s="877"/>
      <c r="AH311" s="878"/>
      <c r="AI311" s="876" t="s">
        <v>18</v>
      </c>
      <c r="AJ311" s="878"/>
      <c r="AK311" s="876" t="s">
        <v>17</v>
      </c>
      <c r="AL311" s="877"/>
      <c r="AM311" s="878"/>
      <c r="AN311" s="141"/>
      <c r="AO311" s="171"/>
    </row>
    <row r="312" spans="2:41" ht="12" customHeight="1" thickBot="1" x14ac:dyDescent="0.3">
      <c r="B312" s="4">
        <v>2021</v>
      </c>
      <c r="C312" s="5" t="s">
        <v>16</v>
      </c>
      <c r="D312" s="5" t="s">
        <v>15</v>
      </c>
      <c r="E312" s="30" t="s">
        <v>14</v>
      </c>
      <c r="F312" s="6" t="s">
        <v>14</v>
      </c>
      <c r="G312" s="7" t="s">
        <v>13</v>
      </c>
      <c r="H312" s="868" t="s">
        <v>34</v>
      </c>
      <c r="I312" s="869"/>
      <c r="J312" s="870" t="s">
        <v>43</v>
      </c>
      <c r="K312" s="871"/>
      <c r="L312" s="870" t="s">
        <v>42</v>
      </c>
      <c r="M312" s="871"/>
      <c r="N312" s="872" t="s">
        <v>33</v>
      </c>
      <c r="O312" s="869"/>
      <c r="P312" s="872" t="s">
        <v>12</v>
      </c>
      <c r="Q312" s="869"/>
      <c r="R312" s="872" t="s">
        <v>11</v>
      </c>
      <c r="S312" s="905"/>
      <c r="T312" s="868" t="s">
        <v>35</v>
      </c>
      <c r="U312" s="906"/>
      <c r="V312" s="906"/>
      <c r="W312" s="905"/>
      <c r="X312" s="868" t="s">
        <v>10</v>
      </c>
      <c r="Y312" s="906"/>
      <c r="Z312" s="906"/>
      <c r="AA312" s="905"/>
      <c r="AB312" s="38" t="s">
        <v>38</v>
      </c>
      <c r="AC312" s="37" t="s">
        <v>36</v>
      </c>
      <c r="AD312" s="266" t="s">
        <v>41</v>
      </c>
      <c r="AE312" s="136" t="s">
        <v>9</v>
      </c>
      <c r="AF312" s="8" t="s">
        <v>37</v>
      </c>
      <c r="AG312" s="9" t="s">
        <v>8</v>
      </c>
      <c r="AH312" s="10" t="s">
        <v>7</v>
      </c>
      <c r="AI312" s="6" t="s">
        <v>8</v>
      </c>
      <c r="AJ312" s="7" t="s">
        <v>7</v>
      </c>
      <c r="AK312" s="6" t="s">
        <v>8</v>
      </c>
      <c r="AL312" s="11" t="s">
        <v>7</v>
      </c>
      <c r="AM312" s="7" t="s">
        <v>6</v>
      </c>
      <c r="AN312" s="141"/>
      <c r="AO312" s="171"/>
    </row>
    <row r="313" spans="2:41" ht="12" customHeight="1" thickBot="1" x14ac:dyDescent="0.3">
      <c r="B313" s="25"/>
      <c r="C313" s="137"/>
      <c r="D313" s="137"/>
      <c r="E313" s="43"/>
      <c r="F313" s="43"/>
      <c r="G313" s="25"/>
      <c r="H313" s="960"/>
      <c r="I313" s="961"/>
      <c r="J313" s="962"/>
      <c r="K313" s="963"/>
      <c r="L313" s="962"/>
      <c r="M313" s="963"/>
      <c r="N313" s="960"/>
      <c r="O313" s="961"/>
      <c r="P313" s="964"/>
      <c r="Q313" s="965"/>
      <c r="R313" s="964"/>
      <c r="S313" s="966"/>
      <c r="T313" s="957"/>
      <c r="U313" s="958"/>
      <c r="V313" s="958"/>
      <c r="W313" s="959"/>
      <c r="X313" s="986"/>
      <c r="Y313" s="958"/>
      <c r="Z313" s="958"/>
      <c r="AA313" s="987"/>
      <c r="AB313" s="34"/>
      <c r="AC313" s="138"/>
      <c r="AD313" s="166"/>
      <c r="AE313" s="41"/>
      <c r="AF313" s="26"/>
      <c r="AG313" s="160"/>
      <c r="AH313" s="161">
        <f>+AG313/1000</f>
        <v>0</v>
      </c>
      <c r="AI313" s="162"/>
      <c r="AJ313" s="163">
        <f>+AI313/1000</f>
        <v>0</v>
      </c>
      <c r="AK313" s="164">
        <f>+AI313-AG313</f>
        <v>0</v>
      </c>
      <c r="AL313" s="163">
        <f>+AK313/1000</f>
        <v>0</v>
      </c>
      <c r="AM313" s="165" t="e">
        <f>+AK313/AG313</f>
        <v>#DIV/0!</v>
      </c>
      <c r="AN313" s="141"/>
      <c r="AO313" s="172"/>
    </row>
    <row r="314" spans="2:41" ht="12" customHeight="1" x14ac:dyDescent="0.25">
      <c r="B314" s="25"/>
      <c r="C314" s="137"/>
      <c r="D314" s="137"/>
      <c r="E314" s="43"/>
      <c r="F314" s="43"/>
      <c r="G314" s="25"/>
      <c r="H314" s="1020" t="s">
        <v>737</v>
      </c>
      <c r="I314" s="1020"/>
      <c r="J314" s="1020"/>
      <c r="K314" s="1020"/>
      <c r="L314" s="1020"/>
      <c r="M314" s="1020"/>
      <c r="N314" s="1020"/>
      <c r="O314" s="1020"/>
      <c r="P314" s="1020"/>
      <c r="Q314" s="1020"/>
      <c r="R314" s="1020"/>
      <c r="S314" s="1020"/>
      <c r="T314" s="1020"/>
      <c r="U314" s="1020"/>
      <c r="V314" s="1020"/>
      <c r="W314" s="1020"/>
      <c r="X314" s="1020"/>
      <c r="Y314" s="1020"/>
      <c r="Z314" s="1020"/>
      <c r="AA314" s="1021"/>
      <c r="AB314" s="34"/>
      <c r="AC314" s="138"/>
      <c r="AD314" s="158"/>
      <c r="AE314" s="35"/>
      <c r="AF314" s="34"/>
      <c r="AG314" s="139"/>
      <c r="AH314" s="159">
        <f>+AG314/1000</f>
        <v>0</v>
      </c>
      <c r="AI314" s="152"/>
      <c r="AJ314" s="272">
        <f>+AI314/1000</f>
        <v>0</v>
      </c>
      <c r="AK314" s="273">
        <f>+AI314-AG314</f>
        <v>0</v>
      </c>
      <c r="AL314" s="274">
        <f>+AK314/1000</f>
        <v>0</v>
      </c>
      <c r="AM314" s="275" t="e">
        <f>+AK314/AG314</f>
        <v>#DIV/0!</v>
      </c>
      <c r="AN314" s="20"/>
    </row>
    <row r="315" spans="2:41" ht="12" customHeight="1" x14ac:dyDescent="0.25">
      <c r="B315" s="25"/>
      <c r="C315" s="137"/>
      <c r="D315" s="137"/>
      <c r="E315" s="43"/>
      <c r="F315" s="43"/>
      <c r="G315" s="25"/>
      <c r="H315" s="1020"/>
      <c r="I315" s="1020"/>
      <c r="J315" s="1020"/>
      <c r="K315" s="1020"/>
      <c r="L315" s="1020"/>
      <c r="M315" s="1020"/>
      <c r="N315" s="1020"/>
      <c r="O315" s="1020"/>
      <c r="P315" s="1020"/>
      <c r="Q315" s="1020"/>
      <c r="R315" s="1020"/>
      <c r="S315" s="1020"/>
      <c r="T315" s="1020"/>
      <c r="U315" s="1020"/>
      <c r="V315" s="1020"/>
      <c r="W315" s="1020"/>
      <c r="X315" s="1020"/>
      <c r="Y315" s="1020"/>
      <c r="Z315" s="1020"/>
      <c r="AA315" s="1021"/>
      <c r="AB315" s="34"/>
      <c r="AC315" s="138"/>
      <c r="AD315" s="263"/>
      <c r="AE315" s="46"/>
      <c r="AF315" s="34"/>
      <c r="AG315" s="139"/>
      <c r="AH315" s="140">
        <f>+AG315/1000</f>
        <v>0</v>
      </c>
      <c r="AI315" s="152"/>
      <c r="AJ315" s="142">
        <f>+AI315/1000</f>
        <v>0</v>
      </c>
      <c r="AK315" s="143">
        <f>+AI315-AG315</f>
        <v>0</v>
      </c>
      <c r="AL315" s="144">
        <f>+AK315/1000</f>
        <v>0</v>
      </c>
      <c r="AM315" s="145" t="e">
        <f>+AK315/AG315</f>
        <v>#DIV/0!</v>
      </c>
      <c r="AN315" s="21"/>
    </row>
    <row r="316" spans="2:41" ht="12" customHeight="1" x14ac:dyDescent="0.25">
      <c r="B316" s="25"/>
      <c r="C316" s="137"/>
      <c r="D316" s="137"/>
      <c r="E316" s="43"/>
      <c r="F316" s="43"/>
      <c r="G316" s="25"/>
      <c r="H316" s="1020"/>
      <c r="I316" s="1020"/>
      <c r="J316" s="1020"/>
      <c r="K316" s="1020"/>
      <c r="L316" s="1020"/>
      <c r="M316" s="1020"/>
      <c r="N316" s="1020"/>
      <c r="O316" s="1020"/>
      <c r="P316" s="1020"/>
      <c r="Q316" s="1020"/>
      <c r="R316" s="1020"/>
      <c r="S316" s="1020"/>
      <c r="T316" s="1020"/>
      <c r="U316" s="1020"/>
      <c r="V316" s="1020"/>
      <c r="W316" s="1020"/>
      <c r="X316" s="1020"/>
      <c r="Y316" s="1020"/>
      <c r="Z316" s="1020"/>
      <c r="AA316" s="1021"/>
      <c r="AB316" s="34"/>
      <c r="AC316" s="138"/>
      <c r="AD316" s="263"/>
      <c r="AE316" s="46"/>
      <c r="AF316" s="34"/>
      <c r="AG316" s="139"/>
      <c r="AH316" s="140">
        <f>+AG316/1000</f>
        <v>0</v>
      </c>
      <c r="AI316" s="152"/>
      <c r="AJ316" s="142">
        <f>+AI316/1000</f>
        <v>0</v>
      </c>
      <c r="AK316" s="143">
        <f>+AI316-AG316</f>
        <v>0</v>
      </c>
      <c r="AL316" s="144">
        <f>+AK316/1000</f>
        <v>0</v>
      </c>
      <c r="AM316" s="145" t="e">
        <f>+AK316/AG316</f>
        <v>#DIV/0!</v>
      </c>
      <c r="AN316" s="21"/>
    </row>
    <row r="317" spans="2:41" ht="12" customHeight="1" thickBot="1" x14ac:dyDescent="0.3">
      <c r="B317" s="24"/>
      <c r="C317" s="146"/>
      <c r="D317" s="146"/>
      <c r="E317" s="27"/>
      <c r="F317" s="36"/>
      <c r="G317" s="31"/>
      <c r="H317" s="909"/>
      <c r="I317" s="910"/>
      <c r="J317" s="911"/>
      <c r="K317" s="912"/>
      <c r="L317" s="911"/>
      <c r="M317" s="912"/>
      <c r="N317" s="913"/>
      <c r="O317" s="910"/>
      <c r="P317" s="913"/>
      <c r="Q317" s="910"/>
      <c r="R317" s="914"/>
      <c r="S317" s="915"/>
      <c r="T317" s="916"/>
      <c r="U317" s="917"/>
      <c r="V317" s="917"/>
      <c r="W317" s="915"/>
      <c r="X317" s="29"/>
      <c r="Y317" s="147"/>
      <c r="Z317" s="147"/>
      <c r="AA317" s="28"/>
      <c r="AB317" s="36"/>
      <c r="AC317" s="148"/>
      <c r="AD317" s="147"/>
      <c r="AE317" s="28"/>
      <c r="AF317" s="29"/>
      <c r="AG317" s="149"/>
      <c r="AH317" s="153"/>
      <c r="AI317" s="150"/>
      <c r="AJ317" s="154"/>
      <c r="AK317" s="155"/>
      <c r="AL317" s="156"/>
      <c r="AM317" s="157"/>
    </row>
    <row r="318" spans="2:41" ht="12" customHeight="1" x14ac:dyDescent="0.25">
      <c r="B318" s="151"/>
      <c r="C318" s="151"/>
      <c r="D318" s="151"/>
      <c r="E318" s="151"/>
      <c r="F318" s="151"/>
      <c r="G318" s="151"/>
      <c r="H318" s="151"/>
      <c r="I318" s="151"/>
      <c r="J318" s="174"/>
      <c r="K318" s="174"/>
      <c r="L318" s="174"/>
      <c r="M318" s="174"/>
      <c r="N318" s="151"/>
      <c r="O318" s="151"/>
      <c r="P318" s="135"/>
      <c r="Q318" s="135"/>
      <c r="R318" s="918" t="s">
        <v>5</v>
      </c>
      <c r="S318" s="919"/>
      <c r="T318" s="919"/>
      <c r="U318" s="919"/>
      <c r="V318" s="919"/>
      <c r="W318" s="919"/>
      <c r="X318" s="919"/>
      <c r="Y318" s="919"/>
      <c r="Z318" s="919"/>
      <c r="AA318" s="919"/>
      <c r="AB318" s="919"/>
      <c r="AC318" s="919"/>
      <c r="AD318" s="919"/>
      <c r="AE318" s="919"/>
      <c r="AF318" s="265"/>
      <c r="AG318" s="932" t="s">
        <v>4</v>
      </c>
      <c r="AH318" s="933"/>
      <c r="AI318" s="932" t="s">
        <v>3</v>
      </c>
      <c r="AJ318" s="933"/>
      <c r="AK318" s="932" t="s">
        <v>2</v>
      </c>
      <c r="AL318" s="934"/>
      <c r="AM318" s="935"/>
    </row>
    <row r="319" spans="2:41" x14ac:dyDescent="0.25">
      <c r="B319" s="151"/>
      <c r="C319" s="151"/>
      <c r="D319" s="151"/>
      <c r="E319" s="151"/>
      <c r="F319" s="151"/>
      <c r="G319" s="151"/>
      <c r="H319" s="151"/>
      <c r="I319" s="151"/>
      <c r="J319" s="174"/>
      <c r="K319" s="174"/>
      <c r="L319" s="174"/>
      <c r="M319" s="174"/>
      <c r="N319" s="151"/>
      <c r="O319" s="151"/>
      <c r="P319" s="135"/>
      <c r="Q319" s="135"/>
      <c r="R319" s="930"/>
      <c r="S319" s="931"/>
      <c r="T319" s="931"/>
      <c r="U319" s="931"/>
      <c r="V319" s="931"/>
      <c r="W319" s="931"/>
      <c r="X319" s="931"/>
      <c r="Y319" s="931"/>
      <c r="Z319" s="931"/>
      <c r="AA319" s="931"/>
      <c r="AB319" s="931"/>
      <c r="AC319" s="931"/>
      <c r="AD319" s="931"/>
      <c r="AE319" s="931"/>
      <c r="AF319" s="265"/>
      <c r="AG319" s="936" t="s">
        <v>1</v>
      </c>
      <c r="AH319" s="938">
        <f>+SUM(AH313:AH317)</f>
        <v>0</v>
      </c>
      <c r="AI319" s="936" t="s">
        <v>1</v>
      </c>
      <c r="AJ319" s="938">
        <f>+SUM(AJ313:AJ317)</f>
        <v>0</v>
      </c>
      <c r="AK319" s="936" t="s">
        <v>1</v>
      </c>
      <c r="AL319" s="940">
        <f>+AJ319-AH319</f>
        <v>0</v>
      </c>
      <c r="AM319" s="851" t="e">
        <f>+AL319/AH319</f>
        <v>#DIV/0!</v>
      </c>
    </row>
    <row r="320" spans="2:41" ht="17.25" thickBot="1" x14ac:dyDescent="0.3">
      <c r="B320" s="151"/>
      <c r="C320" s="151"/>
      <c r="D320" s="151"/>
      <c r="E320" s="151"/>
      <c r="F320" s="151"/>
      <c r="G320" s="151"/>
      <c r="H320" s="151"/>
      <c r="I320" s="151"/>
      <c r="J320" s="174"/>
      <c r="K320" s="174"/>
      <c r="L320" s="174"/>
      <c r="M320" s="174"/>
      <c r="N320" s="151"/>
      <c r="O320" s="151"/>
      <c r="P320" s="135"/>
      <c r="Q320" s="135"/>
      <c r="R320" s="921"/>
      <c r="S320" s="922"/>
      <c r="T320" s="922"/>
      <c r="U320" s="922"/>
      <c r="V320" s="922"/>
      <c r="W320" s="922"/>
      <c r="X320" s="922"/>
      <c r="Y320" s="922"/>
      <c r="Z320" s="922"/>
      <c r="AA320" s="922"/>
      <c r="AB320" s="922"/>
      <c r="AC320" s="922"/>
      <c r="AD320" s="922"/>
      <c r="AE320" s="922"/>
      <c r="AF320" s="264"/>
      <c r="AG320" s="937"/>
      <c r="AH320" s="939"/>
      <c r="AI320" s="937"/>
      <c r="AJ320" s="939"/>
      <c r="AK320" s="937"/>
      <c r="AL320" s="941"/>
      <c r="AM320" s="852"/>
    </row>
    <row r="321" spans="2:42" ht="17.25" thickBot="1" x14ac:dyDescent="0.3"/>
    <row r="322" spans="2:42" x14ac:dyDescent="0.25">
      <c r="R322" s="918" t="s">
        <v>0</v>
      </c>
      <c r="S322" s="919"/>
      <c r="T322" s="919"/>
      <c r="U322" s="919"/>
      <c r="V322" s="919"/>
      <c r="W322" s="919"/>
      <c r="X322" s="919"/>
      <c r="Y322" s="919"/>
      <c r="Z322" s="919"/>
      <c r="AA322" s="919"/>
      <c r="AB322" s="919"/>
      <c r="AC322" s="919"/>
      <c r="AD322" s="919"/>
      <c r="AE322" s="920"/>
      <c r="AF322" s="18"/>
      <c r="AG322" s="924">
        <f>+AH319+AG303</f>
        <v>283.13363636363641</v>
      </c>
      <c r="AH322" s="925"/>
      <c r="AI322" s="924">
        <f>+AJ319+AI303</f>
        <v>283.65000000000003</v>
      </c>
      <c r="AJ322" s="925"/>
      <c r="AK322" s="928">
        <f>+AI322-AG322</f>
        <v>0.51636363636362148</v>
      </c>
      <c r="AL322" s="925"/>
      <c r="AM322" s="945">
        <f>+AK322/AG322</f>
        <v>1.82374529213633E-3</v>
      </c>
    </row>
    <row r="323" spans="2:42" ht="17.25" thickBot="1" x14ac:dyDescent="0.3">
      <c r="R323" s="921"/>
      <c r="S323" s="922"/>
      <c r="T323" s="922"/>
      <c r="U323" s="922"/>
      <c r="V323" s="922"/>
      <c r="W323" s="922"/>
      <c r="X323" s="922"/>
      <c r="Y323" s="922"/>
      <c r="Z323" s="922"/>
      <c r="AA323" s="922"/>
      <c r="AB323" s="922"/>
      <c r="AC323" s="922"/>
      <c r="AD323" s="922"/>
      <c r="AE323" s="923"/>
      <c r="AF323" s="19"/>
      <c r="AG323" s="926"/>
      <c r="AH323" s="927"/>
      <c r="AI323" s="926"/>
      <c r="AJ323" s="927"/>
      <c r="AK323" s="929"/>
      <c r="AL323" s="927"/>
      <c r="AM323" s="946"/>
    </row>
    <row r="324" spans="2:42" ht="17.25" thickBot="1" x14ac:dyDescent="0.3"/>
    <row r="325" spans="2:42" ht="12" customHeight="1" x14ac:dyDescent="0.25">
      <c r="B325" s="882" t="s">
        <v>31</v>
      </c>
      <c r="C325" s="883"/>
      <c r="D325" s="883"/>
      <c r="E325" s="883"/>
      <c r="F325" s="883"/>
      <c r="G325" s="884"/>
      <c r="H325" s="888" t="s">
        <v>30</v>
      </c>
      <c r="I325" s="765"/>
      <c r="J325" s="765"/>
      <c r="K325" s="765"/>
      <c r="L325" s="765"/>
      <c r="M325" s="765"/>
      <c r="N325" s="765"/>
      <c r="O325" s="765"/>
      <c r="P325" s="765"/>
      <c r="Q325" s="765"/>
      <c r="R325" s="765"/>
      <c r="S325" s="765"/>
      <c r="T325" s="765"/>
      <c r="U325" s="765"/>
      <c r="V325" s="765"/>
      <c r="W325" s="765"/>
      <c r="X325" s="765"/>
      <c r="Y325" s="765"/>
      <c r="Z325" s="765"/>
      <c r="AA325" s="765"/>
      <c r="AB325" s="765"/>
      <c r="AC325" s="765"/>
      <c r="AD325" s="267"/>
      <c r="AE325" s="764" t="s">
        <v>29</v>
      </c>
      <c r="AF325" s="765"/>
      <c r="AG325" s="765"/>
      <c r="AH325" s="765"/>
      <c r="AI325" s="765"/>
      <c r="AJ325" s="766"/>
      <c r="AK325" s="889" t="s">
        <v>39</v>
      </c>
      <c r="AL325" s="890"/>
      <c r="AM325" s="891"/>
      <c r="AN325" s="22"/>
    </row>
    <row r="326" spans="2:42" ht="12" customHeight="1" x14ac:dyDescent="0.25">
      <c r="B326" s="885"/>
      <c r="C326" s="886"/>
      <c r="D326" s="886"/>
      <c r="E326" s="886"/>
      <c r="F326" s="886"/>
      <c r="G326" s="887"/>
      <c r="H326" s="892" t="s">
        <v>25</v>
      </c>
      <c r="I326" s="893"/>
      <c r="J326" s="893"/>
      <c r="K326" s="893"/>
      <c r="L326" s="893"/>
      <c r="M326" s="893"/>
      <c r="N326" s="893"/>
      <c r="O326" s="893"/>
      <c r="P326" s="893"/>
      <c r="Q326" s="893"/>
      <c r="R326" s="893"/>
      <c r="S326" s="893"/>
      <c r="T326" s="893"/>
      <c r="U326" s="893"/>
      <c r="V326" s="893"/>
      <c r="W326" s="893"/>
      <c r="X326" s="893"/>
      <c r="Y326" s="893"/>
      <c r="Z326" s="893"/>
      <c r="AA326" s="893"/>
      <c r="AB326" s="893"/>
      <c r="AC326" s="893"/>
      <c r="AD326" s="268"/>
      <c r="AE326" s="773">
        <v>44214</v>
      </c>
      <c r="AF326" s="774"/>
      <c r="AG326" s="774"/>
      <c r="AH326" s="774"/>
      <c r="AI326" s="774"/>
      <c r="AJ326" s="775"/>
      <c r="AK326" s="896" t="s">
        <v>40</v>
      </c>
      <c r="AL326" s="897"/>
      <c r="AM326" s="898"/>
      <c r="AN326" s="23"/>
    </row>
    <row r="327" spans="2:42" ht="12" customHeight="1" thickBot="1" x14ac:dyDescent="0.3">
      <c r="B327" s="902" t="s">
        <v>28</v>
      </c>
      <c r="C327" s="903"/>
      <c r="D327" s="903"/>
      <c r="E327" s="903"/>
      <c r="F327" s="903"/>
      <c r="G327" s="904"/>
      <c r="H327" s="894"/>
      <c r="I327" s="895"/>
      <c r="J327" s="895"/>
      <c r="K327" s="895"/>
      <c r="L327" s="895"/>
      <c r="M327" s="895"/>
      <c r="N327" s="895"/>
      <c r="O327" s="895"/>
      <c r="P327" s="895"/>
      <c r="Q327" s="895"/>
      <c r="R327" s="895"/>
      <c r="S327" s="895"/>
      <c r="T327" s="895"/>
      <c r="U327" s="895"/>
      <c r="V327" s="895"/>
      <c r="W327" s="895"/>
      <c r="X327" s="895"/>
      <c r="Y327" s="895"/>
      <c r="Z327" s="895"/>
      <c r="AA327" s="895"/>
      <c r="AB327" s="895"/>
      <c r="AC327" s="895"/>
      <c r="AD327" s="269"/>
      <c r="AE327" s="776"/>
      <c r="AF327" s="777"/>
      <c r="AG327" s="777"/>
      <c r="AH327" s="777"/>
      <c r="AI327" s="777"/>
      <c r="AJ327" s="778"/>
      <c r="AK327" s="899"/>
      <c r="AL327" s="900"/>
      <c r="AM327" s="901"/>
      <c r="AN327" s="141"/>
    </row>
    <row r="328" spans="2:42" ht="12" customHeight="1" thickBot="1" x14ac:dyDescent="0.3">
      <c r="B328" s="135"/>
      <c r="C328" s="135"/>
      <c r="D328" s="135"/>
      <c r="E328" s="135"/>
      <c r="F328" s="135"/>
      <c r="G328" s="135"/>
      <c r="H328" s="135"/>
      <c r="I328" s="135"/>
      <c r="J328" s="174"/>
      <c r="K328" s="174"/>
      <c r="L328" s="174"/>
      <c r="M328" s="174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135"/>
      <c r="AN328" s="141"/>
    </row>
    <row r="329" spans="2:42" ht="12" customHeight="1" thickBot="1" x14ac:dyDescent="0.3">
      <c r="B329" s="873" t="s">
        <v>27</v>
      </c>
      <c r="C329" s="874"/>
      <c r="D329" s="874"/>
      <c r="E329" s="875"/>
      <c r="F329" s="848" t="s">
        <v>26</v>
      </c>
      <c r="G329" s="850"/>
      <c r="H329" s="848" t="s">
        <v>44</v>
      </c>
      <c r="I329" s="849"/>
      <c r="J329" s="849"/>
      <c r="K329" s="849"/>
      <c r="L329" s="849"/>
      <c r="M329" s="849"/>
      <c r="N329" s="849"/>
      <c r="O329" s="849"/>
      <c r="P329" s="849"/>
      <c r="Q329" s="849"/>
      <c r="R329" s="849"/>
      <c r="S329" s="850"/>
      <c r="T329" s="848" t="s">
        <v>25</v>
      </c>
      <c r="U329" s="849"/>
      <c r="V329" s="849"/>
      <c r="W329" s="849"/>
      <c r="X329" s="849"/>
      <c r="Y329" s="849"/>
      <c r="Z329" s="849"/>
      <c r="AA329" s="849"/>
      <c r="AB329" s="849"/>
      <c r="AC329" s="849"/>
      <c r="AD329" s="849"/>
      <c r="AE329" s="850"/>
      <c r="AF329" s="879" t="s">
        <v>24</v>
      </c>
      <c r="AG329" s="880"/>
      <c r="AH329" s="881"/>
      <c r="AI329" s="879" t="s">
        <v>24</v>
      </c>
      <c r="AJ329" s="881"/>
      <c r="AK329" s="848" t="s">
        <v>23</v>
      </c>
      <c r="AL329" s="849"/>
      <c r="AM329" s="850"/>
      <c r="AN329" s="141"/>
    </row>
    <row r="330" spans="2:42" ht="12" customHeight="1" thickBot="1" x14ac:dyDescent="0.3">
      <c r="B330" s="1" t="s">
        <v>13</v>
      </c>
      <c r="C330" s="2" t="s">
        <v>22</v>
      </c>
      <c r="D330" s="3" t="s">
        <v>22</v>
      </c>
      <c r="E330" s="2" t="s">
        <v>21</v>
      </c>
      <c r="F330" s="907" t="s">
        <v>20</v>
      </c>
      <c r="G330" s="908"/>
      <c r="H330" s="876"/>
      <c r="I330" s="877"/>
      <c r="J330" s="877"/>
      <c r="K330" s="877"/>
      <c r="L330" s="877"/>
      <c r="M330" s="877"/>
      <c r="N330" s="877"/>
      <c r="O330" s="877"/>
      <c r="P330" s="877"/>
      <c r="Q330" s="877"/>
      <c r="R330" s="877"/>
      <c r="S330" s="878"/>
      <c r="T330" s="876"/>
      <c r="U330" s="877"/>
      <c r="V330" s="877"/>
      <c r="W330" s="877"/>
      <c r="X330" s="877"/>
      <c r="Y330" s="877"/>
      <c r="Z330" s="877"/>
      <c r="AA330" s="877"/>
      <c r="AB330" s="877"/>
      <c r="AC330" s="877"/>
      <c r="AD330" s="877"/>
      <c r="AE330" s="878"/>
      <c r="AF330" s="876" t="s">
        <v>19</v>
      </c>
      <c r="AG330" s="877"/>
      <c r="AH330" s="878"/>
      <c r="AI330" s="876" t="s">
        <v>18</v>
      </c>
      <c r="AJ330" s="878"/>
      <c r="AK330" s="876" t="s">
        <v>17</v>
      </c>
      <c r="AL330" s="877"/>
      <c r="AM330" s="878"/>
      <c r="AN330" s="141"/>
      <c r="AO330" s="846" t="s">
        <v>130</v>
      </c>
      <c r="AP330" s="846" t="s">
        <v>131</v>
      </c>
    </row>
    <row r="331" spans="2:42" ht="12" customHeight="1" thickBot="1" x14ac:dyDescent="0.3">
      <c r="B331" s="4">
        <v>2021</v>
      </c>
      <c r="C331" s="5" t="s">
        <v>16</v>
      </c>
      <c r="D331" s="5" t="s">
        <v>15</v>
      </c>
      <c r="E331" s="30" t="s">
        <v>14</v>
      </c>
      <c r="F331" s="6" t="s">
        <v>14</v>
      </c>
      <c r="G331" s="7" t="s">
        <v>13</v>
      </c>
      <c r="H331" s="868" t="s">
        <v>34</v>
      </c>
      <c r="I331" s="869"/>
      <c r="J331" s="870" t="s">
        <v>43</v>
      </c>
      <c r="K331" s="871"/>
      <c r="L331" s="870" t="s">
        <v>42</v>
      </c>
      <c r="M331" s="871"/>
      <c r="N331" s="872" t="s">
        <v>33</v>
      </c>
      <c r="O331" s="869"/>
      <c r="P331" s="872" t="s">
        <v>12</v>
      </c>
      <c r="Q331" s="869"/>
      <c r="R331" s="872" t="s">
        <v>11</v>
      </c>
      <c r="S331" s="905"/>
      <c r="T331" s="868" t="s">
        <v>35</v>
      </c>
      <c r="U331" s="906"/>
      <c r="V331" s="906"/>
      <c r="W331" s="905"/>
      <c r="X331" s="868" t="s">
        <v>10</v>
      </c>
      <c r="Y331" s="906"/>
      <c r="Z331" s="906"/>
      <c r="AA331" s="905"/>
      <c r="AB331" s="38" t="s">
        <v>38</v>
      </c>
      <c r="AC331" s="37" t="s">
        <v>36</v>
      </c>
      <c r="AD331" s="266" t="s">
        <v>41</v>
      </c>
      <c r="AE331" s="136" t="s">
        <v>9</v>
      </c>
      <c r="AF331" s="8" t="s">
        <v>37</v>
      </c>
      <c r="AG331" s="9" t="s">
        <v>8</v>
      </c>
      <c r="AH331" s="10" t="s">
        <v>7</v>
      </c>
      <c r="AI331" s="6" t="s">
        <v>8</v>
      </c>
      <c r="AJ331" s="7" t="s">
        <v>7</v>
      </c>
      <c r="AK331" s="6" t="s">
        <v>8</v>
      </c>
      <c r="AL331" s="11" t="s">
        <v>7</v>
      </c>
      <c r="AM331" s="7" t="s">
        <v>6</v>
      </c>
      <c r="AN331" s="141"/>
      <c r="AO331" s="847"/>
      <c r="AP331" s="847"/>
    </row>
    <row r="332" spans="2:42" ht="12" customHeight="1" x14ac:dyDescent="0.25">
      <c r="B332" s="25">
        <v>44214</v>
      </c>
      <c r="C332" s="137">
        <v>0.96180555555555547</v>
      </c>
      <c r="D332" s="137">
        <v>0.9916666666666667</v>
      </c>
      <c r="E332" s="43">
        <v>1</v>
      </c>
      <c r="F332" s="43">
        <v>83</v>
      </c>
      <c r="G332" s="25">
        <v>44214</v>
      </c>
      <c r="H332" s="967" t="s">
        <v>291</v>
      </c>
      <c r="I332" s="968"/>
      <c r="J332" s="969"/>
      <c r="K332" s="970"/>
      <c r="L332" s="969"/>
      <c r="M332" s="970"/>
      <c r="N332" s="967"/>
      <c r="O332" s="968"/>
      <c r="P332" s="971" t="s">
        <v>436</v>
      </c>
      <c r="Q332" s="972"/>
      <c r="R332" s="973" t="s">
        <v>437</v>
      </c>
      <c r="S332" s="985"/>
      <c r="T332" s="982" t="s">
        <v>482</v>
      </c>
      <c r="U332" s="983"/>
      <c r="V332" s="983"/>
      <c r="W332" s="984"/>
      <c r="X332" s="982" t="s">
        <v>482</v>
      </c>
      <c r="Y332" s="983"/>
      <c r="Z332" s="983"/>
      <c r="AA332" s="984"/>
      <c r="AB332" s="34"/>
      <c r="AC332" s="138"/>
      <c r="AD332" s="138">
        <v>35</v>
      </c>
      <c r="AE332" s="35" t="s">
        <v>32</v>
      </c>
      <c r="AF332" s="34">
        <v>4483</v>
      </c>
      <c r="AG332" s="139">
        <f>+AF332/2.2</f>
        <v>2037.7272727272725</v>
      </c>
      <c r="AH332" s="159">
        <f t="shared" ref="AH332:AH333" si="13">+AG332/1000</f>
        <v>2.0377272727272726</v>
      </c>
      <c r="AI332" s="836">
        <v>3180</v>
      </c>
      <c r="AJ332" s="838">
        <f>+AI332/1000</f>
        <v>3.18</v>
      </c>
      <c r="AK332" s="840">
        <f>+AI332-AG334-AG332-AG333</f>
        <v>6.8181818181818699</v>
      </c>
      <c r="AL332" s="842">
        <f>+AK332/1000</f>
        <v>6.8181818181818699E-3</v>
      </c>
      <c r="AM332" s="844">
        <f>+AK332/SUM(AG332:AG334)</f>
        <v>2.1486892995273049E-3</v>
      </c>
      <c r="AN332" s="141"/>
      <c r="AO332" s="306">
        <v>77.209999999999994</v>
      </c>
      <c r="AP332" s="306">
        <v>2.13</v>
      </c>
    </row>
    <row r="333" spans="2:42" ht="12" customHeight="1" x14ac:dyDescent="0.25">
      <c r="B333" s="25">
        <v>44214</v>
      </c>
      <c r="C333" s="137">
        <v>0.96180555555555547</v>
      </c>
      <c r="D333" s="137">
        <v>0.9916666666666667</v>
      </c>
      <c r="E333" s="43">
        <v>1</v>
      </c>
      <c r="F333" s="43">
        <v>3638</v>
      </c>
      <c r="G333" s="25">
        <v>44214</v>
      </c>
      <c r="H333" s="967" t="s">
        <v>88</v>
      </c>
      <c r="I333" s="968"/>
      <c r="J333" s="969"/>
      <c r="K333" s="970"/>
      <c r="L333" s="969"/>
      <c r="M333" s="970"/>
      <c r="N333" s="967"/>
      <c r="O333" s="968"/>
      <c r="P333" s="971" t="s">
        <v>436</v>
      </c>
      <c r="Q333" s="972"/>
      <c r="R333" s="973" t="s">
        <v>437</v>
      </c>
      <c r="S333" s="985"/>
      <c r="T333" s="975" t="s">
        <v>438</v>
      </c>
      <c r="U333" s="976"/>
      <c r="V333" s="976"/>
      <c r="W333" s="977"/>
      <c r="X333" s="975" t="s">
        <v>438</v>
      </c>
      <c r="Y333" s="976"/>
      <c r="Z333" s="976"/>
      <c r="AA333" s="977"/>
      <c r="AB333" s="34"/>
      <c r="AC333" s="138"/>
      <c r="AD333" s="138">
        <v>34</v>
      </c>
      <c r="AE333" s="35" t="s">
        <v>32</v>
      </c>
      <c r="AF333" s="34">
        <v>448</v>
      </c>
      <c r="AG333" s="139">
        <f>+AF333/2.2</f>
        <v>203.63636363636363</v>
      </c>
      <c r="AH333" s="159">
        <f t="shared" si="13"/>
        <v>0.20363636363636362</v>
      </c>
      <c r="AI333" s="993"/>
      <c r="AJ333" s="994"/>
      <c r="AK333" s="995"/>
      <c r="AL333" s="996"/>
      <c r="AM333" s="997"/>
      <c r="AN333" s="20"/>
      <c r="AO333" s="306">
        <v>76.3</v>
      </c>
      <c r="AP333" s="306">
        <v>2.92</v>
      </c>
    </row>
    <row r="334" spans="2:42" ht="12" customHeight="1" x14ac:dyDescent="0.25">
      <c r="B334" s="25">
        <v>44214</v>
      </c>
      <c r="C334" s="137">
        <v>0.96180555555555547</v>
      </c>
      <c r="D334" s="137">
        <v>0.9916666666666667</v>
      </c>
      <c r="E334" s="43">
        <v>1</v>
      </c>
      <c r="F334" s="43">
        <v>1514</v>
      </c>
      <c r="G334" s="25">
        <v>44214</v>
      </c>
      <c r="H334" s="967" t="s">
        <v>356</v>
      </c>
      <c r="I334" s="968"/>
      <c r="J334" s="969"/>
      <c r="K334" s="970"/>
      <c r="L334" s="969"/>
      <c r="M334" s="970"/>
      <c r="N334" s="967"/>
      <c r="O334" s="968"/>
      <c r="P334" s="971" t="s">
        <v>436</v>
      </c>
      <c r="Q334" s="972"/>
      <c r="R334" s="973" t="s">
        <v>437</v>
      </c>
      <c r="S334" s="985"/>
      <c r="T334" s="991" t="s">
        <v>438</v>
      </c>
      <c r="U334" s="992"/>
      <c r="V334" s="992"/>
      <c r="W334" s="974"/>
      <c r="X334" s="975" t="s">
        <v>438</v>
      </c>
      <c r="Y334" s="976"/>
      <c r="Z334" s="976"/>
      <c r="AA334" s="977"/>
      <c r="AB334" s="34"/>
      <c r="AC334" s="138"/>
      <c r="AD334" s="138">
        <v>32</v>
      </c>
      <c r="AE334" s="35" t="s">
        <v>32</v>
      </c>
      <c r="AF334" s="34">
        <v>2050</v>
      </c>
      <c r="AG334" s="139">
        <f>+AF334/2.2</f>
        <v>931.81818181818176</v>
      </c>
      <c r="AH334" s="159">
        <f>+AG334/1000</f>
        <v>0.93181818181818177</v>
      </c>
      <c r="AI334" s="837"/>
      <c r="AJ334" s="839"/>
      <c r="AK334" s="841"/>
      <c r="AL334" s="843"/>
      <c r="AM334" s="845"/>
      <c r="AN334" s="21"/>
      <c r="AO334" s="306">
        <v>76.69</v>
      </c>
      <c r="AP334" s="306">
        <v>2.5299999999999998</v>
      </c>
    </row>
    <row r="335" spans="2:42" ht="12" customHeight="1" x14ac:dyDescent="0.25">
      <c r="B335" s="25">
        <v>44214</v>
      </c>
      <c r="C335" s="137">
        <v>0.97638888888888886</v>
      </c>
      <c r="D335" s="137">
        <v>4.1666666666666666E-3</v>
      </c>
      <c r="E335" s="43">
        <v>1</v>
      </c>
      <c r="F335" s="43">
        <v>26353</v>
      </c>
      <c r="G335" s="25">
        <v>44214</v>
      </c>
      <c r="H335" s="856" t="s">
        <v>87</v>
      </c>
      <c r="I335" s="857"/>
      <c r="J335" s="858"/>
      <c r="K335" s="859"/>
      <c r="L335" s="858"/>
      <c r="M335" s="859"/>
      <c r="N335" s="856"/>
      <c r="O335" s="857"/>
      <c r="P335" s="860" t="s">
        <v>190</v>
      </c>
      <c r="Q335" s="861"/>
      <c r="R335" s="862" t="s">
        <v>191</v>
      </c>
      <c r="S335" s="867"/>
      <c r="T335" s="979" t="s">
        <v>488</v>
      </c>
      <c r="U335" s="980"/>
      <c r="V335" s="980"/>
      <c r="W335" s="981"/>
      <c r="X335" s="979" t="s">
        <v>488</v>
      </c>
      <c r="Y335" s="980"/>
      <c r="Z335" s="980"/>
      <c r="AA335" s="981"/>
      <c r="AB335" s="34"/>
      <c r="AC335" s="138"/>
      <c r="AD335" s="293">
        <v>59</v>
      </c>
      <c r="AE335" s="46" t="s">
        <v>52</v>
      </c>
      <c r="AF335" s="34"/>
      <c r="AG335" s="139">
        <v>7740</v>
      </c>
      <c r="AH335" s="140">
        <f t="shared" ref="AH335" si="14">+AG335/1000</f>
        <v>7.74</v>
      </c>
      <c r="AI335" s="152">
        <v>7740</v>
      </c>
      <c r="AJ335" s="142">
        <f t="shared" ref="AJ335" si="15">+AI335/1000</f>
        <v>7.74</v>
      </c>
      <c r="AK335" s="143">
        <f t="shared" ref="AK335" si="16">+AI335-AG335</f>
        <v>0</v>
      </c>
      <c r="AL335" s="144">
        <f t="shared" ref="AL335" si="17">+AK335/1000</f>
        <v>0</v>
      </c>
      <c r="AM335" s="145">
        <f t="shared" ref="AM335" si="18">+AK335/AG335</f>
        <v>0</v>
      </c>
      <c r="AN335" s="21"/>
      <c r="AO335" s="306">
        <v>76.819999999999993</v>
      </c>
      <c r="AP335" s="306">
        <v>3.6</v>
      </c>
    </row>
    <row r="336" spans="2:42" ht="12" customHeight="1" thickBot="1" x14ac:dyDescent="0.3">
      <c r="B336" s="24"/>
      <c r="C336" s="146"/>
      <c r="D336" s="146"/>
      <c r="E336" s="27"/>
      <c r="F336" s="36"/>
      <c r="G336" s="31"/>
      <c r="H336" s="909"/>
      <c r="I336" s="910"/>
      <c r="J336" s="911"/>
      <c r="K336" s="912"/>
      <c r="L336" s="911"/>
      <c r="M336" s="912"/>
      <c r="N336" s="913"/>
      <c r="O336" s="910"/>
      <c r="P336" s="913"/>
      <c r="Q336" s="910"/>
      <c r="R336" s="914"/>
      <c r="S336" s="915"/>
      <c r="T336" s="916"/>
      <c r="U336" s="917"/>
      <c r="V336" s="917"/>
      <c r="W336" s="915"/>
      <c r="X336" s="29"/>
      <c r="Y336" s="147"/>
      <c r="Z336" s="147"/>
      <c r="AA336" s="28"/>
      <c r="AB336" s="36"/>
      <c r="AC336" s="148"/>
      <c r="AD336" s="147"/>
      <c r="AE336" s="28"/>
      <c r="AF336" s="29"/>
      <c r="AG336" s="149"/>
      <c r="AH336" s="153"/>
      <c r="AI336" s="150"/>
      <c r="AJ336" s="154"/>
      <c r="AK336" s="155"/>
      <c r="AL336" s="156"/>
      <c r="AM336" s="157"/>
    </row>
    <row r="337" spans="2:42" ht="12" customHeight="1" x14ac:dyDescent="0.25">
      <c r="B337" s="151"/>
      <c r="C337" s="151"/>
      <c r="D337" s="151"/>
      <c r="E337" s="151"/>
      <c r="F337" s="151"/>
      <c r="G337" s="151"/>
      <c r="H337" s="151"/>
      <c r="I337" s="151"/>
      <c r="J337" s="174"/>
      <c r="K337" s="174"/>
      <c r="L337" s="174"/>
      <c r="M337" s="174"/>
      <c r="N337" s="151"/>
      <c r="O337" s="151"/>
      <c r="P337" s="135"/>
      <c r="Q337" s="135"/>
      <c r="R337" s="918" t="s">
        <v>5</v>
      </c>
      <c r="S337" s="919"/>
      <c r="T337" s="919"/>
      <c r="U337" s="919"/>
      <c r="V337" s="919"/>
      <c r="W337" s="919"/>
      <c r="X337" s="919"/>
      <c r="Y337" s="919"/>
      <c r="Z337" s="919"/>
      <c r="AA337" s="919"/>
      <c r="AB337" s="919"/>
      <c r="AC337" s="919"/>
      <c r="AD337" s="919"/>
      <c r="AE337" s="919"/>
      <c r="AF337" s="265"/>
      <c r="AG337" s="932" t="s">
        <v>4</v>
      </c>
      <c r="AH337" s="933"/>
      <c r="AI337" s="932" t="s">
        <v>3</v>
      </c>
      <c r="AJ337" s="933"/>
      <c r="AK337" s="932" t="s">
        <v>2</v>
      </c>
      <c r="AL337" s="934"/>
      <c r="AM337" s="935"/>
    </row>
    <row r="338" spans="2:42" x14ac:dyDescent="0.25">
      <c r="B338" s="151"/>
      <c r="C338" s="151"/>
      <c r="D338" s="151"/>
      <c r="E338" s="151"/>
      <c r="F338" s="151"/>
      <c r="G338" s="151"/>
      <c r="H338" s="151"/>
      <c r="I338" s="151"/>
      <c r="J338" s="174"/>
      <c r="K338" s="174"/>
      <c r="L338" s="174"/>
      <c r="M338" s="174"/>
      <c r="N338" s="151"/>
      <c r="O338" s="151"/>
      <c r="P338" s="135"/>
      <c r="Q338" s="135"/>
      <c r="R338" s="930"/>
      <c r="S338" s="931"/>
      <c r="T338" s="931"/>
      <c r="U338" s="931"/>
      <c r="V338" s="931"/>
      <c r="W338" s="931"/>
      <c r="X338" s="931"/>
      <c r="Y338" s="931"/>
      <c r="Z338" s="931"/>
      <c r="AA338" s="931"/>
      <c r="AB338" s="931"/>
      <c r="AC338" s="931"/>
      <c r="AD338" s="931"/>
      <c r="AE338" s="931"/>
      <c r="AF338" s="265"/>
      <c r="AG338" s="936" t="s">
        <v>1</v>
      </c>
      <c r="AH338" s="938">
        <f>+SUM(AH332:AH336)</f>
        <v>10.913181818181819</v>
      </c>
      <c r="AI338" s="936" t="s">
        <v>1</v>
      </c>
      <c r="AJ338" s="938">
        <f>+SUM(AJ332:AJ336)</f>
        <v>10.92</v>
      </c>
      <c r="AK338" s="936" t="s">
        <v>1</v>
      </c>
      <c r="AL338" s="940">
        <f>+AJ338-AH338</f>
        <v>6.8181818181809462E-3</v>
      </c>
      <c r="AM338" s="851">
        <f>+AL338/AH338</f>
        <v>6.2476571285759847E-4</v>
      </c>
    </row>
    <row r="339" spans="2:42" ht="17.25" thickBot="1" x14ac:dyDescent="0.3">
      <c r="B339" s="151"/>
      <c r="C339" s="151"/>
      <c r="D339" s="151"/>
      <c r="E339" s="151"/>
      <c r="F339" s="151"/>
      <c r="G339" s="151"/>
      <c r="H339" s="151"/>
      <c r="I339" s="151"/>
      <c r="J339" s="174"/>
      <c r="K339" s="174"/>
      <c r="L339" s="174"/>
      <c r="M339" s="174"/>
      <c r="N339" s="151"/>
      <c r="O339" s="151"/>
      <c r="P339" s="135"/>
      <c r="Q339" s="135"/>
      <c r="R339" s="921"/>
      <c r="S339" s="922"/>
      <c r="T339" s="922"/>
      <c r="U339" s="922"/>
      <c r="V339" s="922"/>
      <c r="W339" s="922"/>
      <c r="X339" s="922"/>
      <c r="Y339" s="922"/>
      <c r="Z339" s="922"/>
      <c r="AA339" s="922"/>
      <c r="AB339" s="922"/>
      <c r="AC339" s="922"/>
      <c r="AD339" s="922"/>
      <c r="AE339" s="922"/>
      <c r="AF339" s="264"/>
      <c r="AG339" s="937"/>
      <c r="AH339" s="939"/>
      <c r="AI339" s="937"/>
      <c r="AJ339" s="939"/>
      <c r="AK339" s="937"/>
      <c r="AL339" s="941"/>
      <c r="AM339" s="852"/>
    </row>
    <row r="340" spans="2:42" ht="17.25" thickBot="1" x14ac:dyDescent="0.3"/>
    <row r="341" spans="2:42" x14ac:dyDescent="0.25">
      <c r="R341" s="918" t="s">
        <v>0</v>
      </c>
      <c r="S341" s="919"/>
      <c r="T341" s="919"/>
      <c r="U341" s="919"/>
      <c r="V341" s="919"/>
      <c r="W341" s="919"/>
      <c r="X341" s="919"/>
      <c r="Y341" s="919"/>
      <c r="Z341" s="919"/>
      <c r="AA341" s="919"/>
      <c r="AB341" s="919"/>
      <c r="AC341" s="919"/>
      <c r="AD341" s="919"/>
      <c r="AE341" s="920"/>
      <c r="AF341" s="18"/>
      <c r="AG341" s="924">
        <f>+AH338+AG322</f>
        <v>294.04681818181825</v>
      </c>
      <c r="AH341" s="925"/>
      <c r="AI341" s="924">
        <f>+AJ338+AI322</f>
        <v>294.57000000000005</v>
      </c>
      <c r="AJ341" s="925"/>
      <c r="AK341" s="928">
        <f>+AI341-AG341</f>
        <v>0.5231818181817971</v>
      </c>
      <c r="AL341" s="925"/>
      <c r="AM341" s="945">
        <f>+AK341/AG341</f>
        <v>1.7792466567629975E-3</v>
      </c>
    </row>
    <row r="342" spans="2:42" ht="17.25" thickBot="1" x14ac:dyDescent="0.3">
      <c r="R342" s="921"/>
      <c r="S342" s="922"/>
      <c r="T342" s="922"/>
      <c r="U342" s="922"/>
      <c r="V342" s="922"/>
      <c r="W342" s="922"/>
      <c r="X342" s="922"/>
      <c r="Y342" s="922"/>
      <c r="Z342" s="922"/>
      <c r="AA342" s="922"/>
      <c r="AB342" s="922"/>
      <c r="AC342" s="922"/>
      <c r="AD342" s="922"/>
      <c r="AE342" s="923"/>
      <c r="AF342" s="19"/>
      <c r="AG342" s="926"/>
      <c r="AH342" s="927"/>
      <c r="AI342" s="926"/>
      <c r="AJ342" s="927"/>
      <c r="AK342" s="929"/>
      <c r="AL342" s="927"/>
      <c r="AM342" s="946"/>
    </row>
    <row r="343" spans="2:42" ht="17.25" thickBot="1" x14ac:dyDescent="0.3"/>
    <row r="344" spans="2:42" ht="12" customHeight="1" x14ac:dyDescent="0.25">
      <c r="B344" s="882" t="s">
        <v>31</v>
      </c>
      <c r="C344" s="883"/>
      <c r="D344" s="883"/>
      <c r="E344" s="883"/>
      <c r="F344" s="883"/>
      <c r="G344" s="884"/>
      <c r="H344" s="888" t="s">
        <v>30</v>
      </c>
      <c r="I344" s="765"/>
      <c r="J344" s="765"/>
      <c r="K344" s="765"/>
      <c r="L344" s="765"/>
      <c r="M344" s="765"/>
      <c r="N344" s="765"/>
      <c r="O344" s="765"/>
      <c r="P344" s="765"/>
      <c r="Q344" s="765"/>
      <c r="R344" s="765"/>
      <c r="S344" s="765"/>
      <c r="T344" s="765"/>
      <c r="U344" s="765"/>
      <c r="V344" s="765"/>
      <c r="W344" s="765"/>
      <c r="X344" s="765"/>
      <c r="Y344" s="765"/>
      <c r="Z344" s="765"/>
      <c r="AA344" s="765"/>
      <c r="AB344" s="765"/>
      <c r="AC344" s="765"/>
      <c r="AD344" s="267"/>
      <c r="AE344" s="764" t="s">
        <v>29</v>
      </c>
      <c r="AF344" s="765"/>
      <c r="AG344" s="765"/>
      <c r="AH344" s="765"/>
      <c r="AI344" s="765"/>
      <c r="AJ344" s="766"/>
      <c r="AK344" s="889" t="s">
        <v>39</v>
      </c>
      <c r="AL344" s="890"/>
      <c r="AM344" s="891"/>
      <c r="AN344" s="22"/>
    </row>
    <row r="345" spans="2:42" ht="12" customHeight="1" x14ac:dyDescent="0.25">
      <c r="B345" s="885"/>
      <c r="C345" s="886"/>
      <c r="D345" s="886"/>
      <c r="E345" s="886"/>
      <c r="F345" s="886"/>
      <c r="G345" s="887"/>
      <c r="H345" s="892" t="s">
        <v>25</v>
      </c>
      <c r="I345" s="893"/>
      <c r="J345" s="893"/>
      <c r="K345" s="893"/>
      <c r="L345" s="893"/>
      <c r="M345" s="893"/>
      <c r="N345" s="893"/>
      <c r="O345" s="893"/>
      <c r="P345" s="893"/>
      <c r="Q345" s="893"/>
      <c r="R345" s="893"/>
      <c r="S345" s="893"/>
      <c r="T345" s="893"/>
      <c r="U345" s="893"/>
      <c r="V345" s="893"/>
      <c r="W345" s="893"/>
      <c r="X345" s="893"/>
      <c r="Y345" s="893"/>
      <c r="Z345" s="893"/>
      <c r="AA345" s="893"/>
      <c r="AB345" s="893"/>
      <c r="AC345" s="893"/>
      <c r="AD345" s="268"/>
      <c r="AE345" s="773">
        <v>44215</v>
      </c>
      <c r="AF345" s="774"/>
      <c r="AG345" s="774"/>
      <c r="AH345" s="774"/>
      <c r="AI345" s="774"/>
      <c r="AJ345" s="775"/>
      <c r="AK345" s="896" t="s">
        <v>40</v>
      </c>
      <c r="AL345" s="897"/>
      <c r="AM345" s="898"/>
      <c r="AN345" s="23"/>
    </row>
    <row r="346" spans="2:42" ht="12" customHeight="1" thickBot="1" x14ac:dyDescent="0.3">
      <c r="B346" s="902" t="s">
        <v>28</v>
      </c>
      <c r="C346" s="903"/>
      <c r="D346" s="903"/>
      <c r="E346" s="903"/>
      <c r="F346" s="903"/>
      <c r="G346" s="904"/>
      <c r="H346" s="894"/>
      <c r="I346" s="895"/>
      <c r="J346" s="895"/>
      <c r="K346" s="895"/>
      <c r="L346" s="895"/>
      <c r="M346" s="895"/>
      <c r="N346" s="895"/>
      <c r="O346" s="895"/>
      <c r="P346" s="895"/>
      <c r="Q346" s="895"/>
      <c r="R346" s="895"/>
      <c r="S346" s="895"/>
      <c r="T346" s="895"/>
      <c r="U346" s="895"/>
      <c r="V346" s="895"/>
      <c r="W346" s="895"/>
      <c r="X346" s="895"/>
      <c r="Y346" s="895"/>
      <c r="Z346" s="895"/>
      <c r="AA346" s="895"/>
      <c r="AB346" s="895"/>
      <c r="AC346" s="895"/>
      <c r="AD346" s="269"/>
      <c r="AE346" s="776"/>
      <c r="AF346" s="777"/>
      <c r="AG346" s="777"/>
      <c r="AH346" s="777"/>
      <c r="AI346" s="777"/>
      <c r="AJ346" s="778"/>
      <c r="AK346" s="899"/>
      <c r="AL346" s="900"/>
      <c r="AM346" s="901"/>
      <c r="AN346" s="141"/>
    </row>
    <row r="347" spans="2:42" ht="12" customHeight="1" thickBot="1" x14ac:dyDescent="0.3">
      <c r="B347" s="135"/>
      <c r="C347" s="135"/>
      <c r="D347" s="135"/>
      <c r="E347" s="135"/>
      <c r="F347" s="135"/>
      <c r="G347" s="135"/>
      <c r="H347" s="135"/>
      <c r="I347" s="135"/>
      <c r="J347" s="174"/>
      <c r="K347" s="174"/>
      <c r="L347" s="174"/>
      <c r="M347" s="174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135"/>
      <c r="AN347" s="141"/>
    </row>
    <row r="348" spans="2:42" ht="12" customHeight="1" thickBot="1" x14ac:dyDescent="0.3">
      <c r="B348" s="873" t="s">
        <v>27</v>
      </c>
      <c r="C348" s="874"/>
      <c r="D348" s="874"/>
      <c r="E348" s="875"/>
      <c r="F348" s="848" t="s">
        <v>26</v>
      </c>
      <c r="G348" s="850"/>
      <c r="H348" s="848" t="s">
        <v>44</v>
      </c>
      <c r="I348" s="849"/>
      <c r="J348" s="849"/>
      <c r="K348" s="849"/>
      <c r="L348" s="849"/>
      <c r="M348" s="849"/>
      <c r="N348" s="849"/>
      <c r="O348" s="849"/>
      <c r="P348" s="849"/>
      <c r="Q348" s="849"/>
      <c r="R348" s="849"/>
      <c r="S348" s="850"/>
      <c r="T348" s="848" t="s">
        <v>25</v>
      </c>
      <c r="U348" s="849"/>
      <c r="V348" s="849"/>
      <c r="W348" s="849"/>
      <c r="X348" s="849"/>
      <c r="Y348" s="849"/>
      <c r="Z348" s="849"/>
      <c r="AA348" s="849"/>
      <c r="AB348" s="849"/>
      <c r="AC348" s="849"/>
      <c r="AD348" s="849"/>
      <c r="AE348" s="850"/>
      <c r="AF348" s="879" t="s">
        <v>24</v>
      </c>
      <c r="AG348" s="880"/>
      <c r="AH348" s="881"/>
      <c r="AI348" s="879" t="s">
        <v>24</v>
      </c>
      <c r="AJ348" s="881"/>
      <c r="AK348" s="848" t="s">
        <v>23</v>
      </c>
      <c r="AL348" s="849"/>
      <c r="AM348" s="850"/>
      <c r="AN348" s="141"/>
    </row>
    <row r="349" spans="2:42" ht="12" customHeight="1" thickBot="1" x14ac:dyDescent="0.3">
      <c r="B349" s="1" t="s">
        <v>13</v>
      </c>
      <c r="C349" s="2" t="s">
        <v>22</v>
      </c>
      <c r="D349" s="3" t="s">
        <v>22</v>
      </c>
      <c r="E349" s="2" t="s">
        <v>21</v>
      </c>
      <c r="F349" s="907" t="s">
        <v>20</v>
      </c>
      <c r="G349" s="908"/>
      <c r="H349" s="876"/>
      <c r="I349" s="877"/>
      <c r="J349" s="877"/>
      <c r="K349" s="877"/>
      <c r="L349" s="877"/>
      <c r="M349" s="877"/>
      <c r="N349" s="877"/>
      <c r="O349" s="877"/>
      <c r="P349" s="877"/>
      <c r="Q349" s="877"/>
      <c r="R349" s="877"/>
      <c r="S349" s="878"/>
      <c r="T349" s="876"/>
      <c r="U349" s="877"/>
      <c r="V349" s="877"/>
      <c r="W349" s="877"/>
      <c r="X349" s="877"/>
      <c r="Y349" s="877"/>
      <c r="Z349" s="877"/>
      <c r="AA349" s="877"/>
      <c r="AB349" s="877"/>
      <c r="AC349" s="877"/>
      <c r="AD349" s="877"/>
      <c r="AE349" s="878"/>
      <c r="AF349" s="876" t="s">
        <v>19</v>
      </c>
      <c r="AG349" s="877"/>
      <c r="AH349" s="878"/>
      <c r="AI349" s="876" t="s">
        <v>18</v>
      </c>
      <c r="AJ349" s="878"/>
      <c r="AK349" s="876" t="s">
        <v>17</v>
      </c>
      <c r="AL349" s="877"/>
      <c r="AM349" s="878"/>
      <c r="AN349" s="141"/>
      <c r="AO349" s="846" t="s">
        <v>130</v>
      </c>
      <c r="AP349" s="846" t="s">
        <v>131</v>
      </c>
    </row>
    <row r="350" spans="2:42" ht="12" customHeight="1" thickBot="1" x14ac:dyDescent="0.3">
      <c r="B350" s="4">
        <v>2021</v>
      </c>
      <c r="C350" s="5" t="s">
        <v>16</v>
      </c>
      <c r="D350" s="5" t="s">
        <v>15</v>
      </c>
      <c r="E350" s="30" t="s">
        <v>14</v>
      </c>
      <c r="F350" s="6" t="s">
        <v>14</v>
      </c>
      <c r="G350" s="7" t="s">
        <v>13</v>
      </c>
      <c r="H350" s="868" t="s">
        <v>34</v>
      </c>
      <c r="I350" s="869"/>
      <c r="J350" s="870" t="s">
        <v>43</v>
      </c>
      <c r="K350" s="871"/>
      <c r="L350" s="870" t="s">
        <v>42</v>
      </c>
      <c r="M350" s="871"/>
      <c r="N350" s="872" t="s">
        <v>33</v>
      </c>
      <c r="O350" s="869"/>
      <c r="P350" s="872" t="s">
        <v>12</v>
      </c>
      <c r="Q350" s="869"/>
      <c r="R350" s="872" t="s">
        <v>11</v>
      </c>
      <c r="S350" s="905"/>
      <c r="T350" s="868" t="s">
        <v>35</v>
      </c>
      <c r="U350" s="906"/>
      <c r="V350" s="906"/>
      <c r="W350" s="905"/>
      <c r="X350" s="868" t="s">
        <v>10</v>
      </c>
      <c r="Y350" s="906"/>
      <c r="Z350" s="906"/>
      <c r="AA350" s="905"/>
      <c r="AB350" s="38" t="s">
        <v>38</v>
      </c>
      <c r="AC350" s="37" t="s">
        <v>36</v>
      </c>
      <c r="AD350" s="266" t="s">
        <v>41</v>
      </c>
      <c r="AE350" s="136" t="s">
        <v>9</v>
      </c>
      <c r="AF350" s="8" t="s">
        <v>37</v>
      </c>
      <c r="AG350" s="9" t="s">
        <v>8</v>
      </c>
      <c r="AH350" s="10" t="s">
        <v>7</v>
      </c>
      <c r="AI350" s="6" t="s">
        <v>8</v>
      </c>
      <c r="AJ350" s="7" t="s">
        <v>7</v>
      </c>
      <c r="AK350" s="6" t="s">
        <v>8</v>
      </c>
      <c r="AL350" s="11" t="s">
        <v>7</v>
      </c>
      <c r="AM350" s="7" t="s">
        <v>6</v>
      </c>
      <c r="AN350" s="141"/>
      <c r="AO350" s="847"/>
      <c r="AP350" s="847"/>
    </row>
    <row r="351" spans="2:42" ht="12" customHeight="1" x14ac:dyDescent="0.25">
      <c r="B351" s="25">
        <v>43849</v>
      </c>
      <c r="C351" s="137">
        <v>0.96250000000000002</v>
      </c>
      <c r="D351" s="137">
        <v>0.98611111111111116</v>
      </c>
      <c r="E351" s="43">
        <v>1</v>
      </c>
      <c r="F351" s="43">
        <v>26367</v>
      </c>
      <c r="G351" s="25">
        <v>43849</v>
      </c>
      <c r="H351" s="856" t="s">
        <v>87</v>
      </c>
      <c r="I351" s="857"/>
      <c r="J351" s="858"/>
      <c r="K351" s="859"/>
      <c r="L351" s="858"/>
      <c r="M351" s="859"/>
      <c r="N351" s="856"/>
      <c r="O351" s="857"/>
      <c r="P351" s="860" t="s">
        <v>190</v>
      </c>
      <c r="Q351" s="861"/>
      <c r="R351" s="862" t="s">
        <v>191</v>
      </c>
      <c r="S351" s="867"/>
      <c r="T351" s="979" t="s">
        <v>506</v>
      </c>
      <c r="U351" s="980"/>
      <c r="V351" s="980"/>
      <c r="W351" s="981"/>
      <c r="X351" s="979" t="s">
        <v>506</v>
      </c>
      <c r="Y351" s="980"/>
      <c r="Z351" s="980"/>
      <c r="AA351" s="981"/>
      <c r="AB351" s="34"/>
      <c r="AC351" s="138"/>
      <c r="AD351" s="293">
        <v>58</v>
      </c>
      <c r="AE351" s="46" t="s">
        <v>52</v>
      </c>
      <c r="AF351" s="26"/>
      <c r="AG351" s="160">
        <v>9635</v>
      </c>
      <c r="AH351" s="161">
        <f>+AG351/1000</f>
        <v>9.6349999999999998</v>
      </c>
      <c r="AI351" s="162">
        <v>9635</v>
      </c>
      <c r="AJ351" s="163">
        <f>+AI351/1000</f>
        <v>9.6349999999999998</v>
      </c>
      <c r="AK351" s="164">
        <f>+AI351-AG351</f>
        <v>0</v>
      </c>
      <c r="AL351" s="163">
        <f>+AK351/1000</f>
        <v>0</v>
      </c>
      <c r="AM351" s="165">
        <f>+AK351/AG351</f>
        <v>0</v>
      </c>
      <c r="AN351" s="141"/>
      <c r="AO351" s="306">
        <v>76.09</v>
      </c>
      <c r="AP351" s="306">
        <v>3.48</v>
      </c>
    </row>
    <row r="352" spans="2:42" ht="12" customHeight="1" x14ac:dyDescent="0.25">
      <c r="B352" s="25">
        <v>43850</v>
      </c>
      <c r="C352" s="137">
        <v>0.22222222222222221</v>
      </c>
      <c r="D352" s="137">
        <v>0.23124999999999998</v>
      </c>
      <c r="E352" s="43">
        <v>1</v>
      </c>
      <c r="F352" s="43">
        <v>725</v>
      </c>
      <c r="G352" s="25">
        <v>43850</v>
      </c>
      <c r="H352" s="967" t="s">
        <v>382</v>
      </c>
      <c r="I352" s="968"/>
      <c r="J352" s="969"/>
      <c r="K352" s="970"/>
      <c r="L352" s="969"/>
      <c r="M352" s="970"/>
      <c r="N352" s="967"/>
      <c r="O352" s="968"/>
      <c r="P352" s="971" t="s">
        <v>200</v>
      </c>
      <c r="Q352" s="972"/>
      <c r="R352" s="973" t="s">
        <v>201</v>
      </c>
      <c r="S352" s="985"/>
      <c r="T352" s="982" t="s">
        <v>198</v>
      </c>
      <c r="U352" s="983"/>
      <c r="V352" s="983"/>
      <c r="W352" s="984"/>
      <c r="X352" s="982" t="s">
        <v>198</v>
      </c>
      <c r="Y352" s="983"/>
      <c r="Z352" s="983"/>
      <c r="AA352" s="984"/>
      <c r="AB352" s="34"/>
      <c r="AC352" s="138"/>
      <c r="AD352" s="343">
        <v>52</v>
      </c>
      <c r="AE352" s="35" t="s">
        <v>32</v>
      </c>
      <c r="AF352" s="34"/>
      <c r="AG352" s="139">
        <v>11276</v>
      </c>
      <c r="AH352" s="140">
        <f>+AG352/1000</f>
        <v>11.276</v>
      </c>
      <c r="AI352" s="836">
        <v>11730</v>
      </c>
      <c r="AJ352" s="838">
        <f>+AI352/1000</f>
        <v>11.73</v>
      </c>
      <c r="AK352" s="840">
        <f>+AI352-AG353-AG352</f>
        <v>424</v>
      </c>
      <c r="AL352" s="842">
        <f>+AK352/1000</f>
        <v>0.42399999999999999</v>
      </c>
      <c r="AM352" s="844">
        <f>+AK352/SUM(AG352:AG353)</f>
        <v>3.7502211215283923E-2</v>
      </c>
      <c r="AN352" s="20"/>
      <c r="AO352" s="306">
        <v>68.569999999999993</v>
      </c>
      <c r="AP352" s="306">
        <v>4.1100000000000003</v>
      </c>
    </row>
    <row r="353" spans="2:42" ht="12" customHeight="1" x14ac:dyDescent="0.25">
      <c r="B353" s="25">
        <v>43850</v>
      </c>
      <c r="C353" s="137">
        <v>0.22222222222222221</v>
      </c>
      <c r="D353" s="137">
        <v>0.23124999999999998</v>
      </c>
      <c r="E353" s="43">
        <v>1</v>
      </c>
      <c r="F353" s="43">
        <v>725</v>
      </c>
      <c r="G353" s="25">
        <v>43850</v>
      </c>
      <c r="H353" s="967" t="s">
        <v>382</v>
      </c>
      <c r="I353" s="968"/>
      <c r="J353" s="969"/>
      <c r="K353" s="970"/>
      <c r="L353" s="969"/>
      <c r="M353" s="970"/>
      <c r="N353" s="967"/>
      <c r="O353" s="968"/>
      <c r="P353" s="971" t="s">
        <v>200</v>
      </c>
      <c r="Q353" s="972"/>
      <c r="R353" s="973" t="s">
        <v>201</v>
      </c>
      <c r="S353" s="985"/>
      <c r="T353" s="982" t="s">
        <v>202</v>
      </c>
      <c r="U353" s="983"/>
      <c r="V353" s="983"/>
      <c r="W353" s="984"/>
      <c r="X353" s="982" t="s">
        <v>202</v>
      </c>
      <c r="Y353" s="983"/>
      <c r="Z353" s="983"/>
      <c r="AA353" s="984"/>
      <c r="AB353" s="34"/>
      <c r="AC353" s="138"/>
      <c r="AD353" s="343">
        <v>52</v>
      </c>
      <c r="AE353" s="35" t="s">
        <v>32</v>
      </c>
      <c r="AF353" s="34"/>
      <c r="AG353" s="139">
        <v>30</v>
      </c>
      <c r="AH353" s="140">
        <f t="shared" ref="AH353" si="19">+AG353/1000</f>
        <v>0.03</v>
      </c>
      <c r="AI353" s="837"/>
      <c r="AJ353" s="839"/>
      <c r="AK353" s="841"/>
      <c r="AL353" s="843"/>
      <c r="AM353" s="845"/>
      <c r="AN353" s="21"/>
      <c r="AO353" s="306">
        <v>68.569999999999993</v>
      </c>
      <c r="AP353" s="306">
        <v>4.1100000000000003</v>
      </c>
    </row>
    <row r="354" spans="2:42" ht="12" customHeight="1" thickBot="1" x14ac:dyDescent="0.3">
      <c r="B354" s="24"/>
      <c r="C354" s="146"/>
      <c r="D354" s="146"/>
      <c r="E354" s="27"/>
      <c r="F354" s="36"/>
      <c r="G354" s="31"/>
      <c r="H354" s="909"/>
      <c r="I354" s="910"/>
      <c r="J354" s="911"/>
      <c r="K354" s="912"/>
      <c r="L354" s="911"/>
      <c r="M354" s="912"/>
      <c r="N354" s="913"/>
      <c r="O354" s="910"/>
      <c r="P354" s="913"/>
      <c r="Q354" s="910"/>
      <c r="R354" s="914"/>
      <c r="S354" s="915"/>
      <c r="T354" s="916"/>
      <c r="U354" s="917"/>
      <c r="V354" s="917"/>
      <c r="W354" s="915"/>
      <c r="X354" s="29"/>
      <c r="Y354" s="147"/>
      <c r="Z354" s="147"/>
      <c r="AA354" s="28"/>
      <c r="AB354" s="36"/>
      <c r="AC354" s="148"/>
      <c r="AD354" s="147"/>
      <c r="AE354" s="28"/>
      <c r="AF354" s="29"/>
      <c r="AG354" s="149"/>
      <c r="AH354" s="153"/>
      <c r="AI354" s="150"/>
      <c r="AJ354" s="154"/>
      <c r="AK354" s="155"/>
      <c r="AL354" s="156"/>
      <c r="AM354" s="157"/>
    </row>
    <row r="355" spans="2:42" ht="12" customHeight="1" x14ac:dyDescent="0.25">
      <c r="B355" s="151"/>
      <c r="C355" s="151"/>
      <c r="D355" s="151"/>
      <c r="E355" s="151"/>
      <c r="F355" s="151"/>
      <c r="G355" s="151"/>
      <c r="H355" s="151"/>
      <c r="I355" s="151"/>
      <c r="J355" s="174"/>
      <c r="K355" s="174"/>
      <c r="L355" s="174"/>
      <c r="M355" s="174"/>
      <c r="N355" s="151"/>
      <c r="O355" s="151"/>
      <c r="P355" s="135"/>
      <c r="Q355" s="135"/>
      <c r="R355" s="918" t="s">
        <v>5</v>
      </c>
      <c r="S355" s="919"/>
      <c r="T355" s="919"/>
      <c r="U355" s="919"/>
      <c r="V355" s="919"/>
      <c r="W355" s="919"/>
      <c r="X355" s="919"/>
      <c r="Y355" s="919"/>
      <c r="Z355" s="919"/>
      <c r="AA355" s="919"/>
      <c r="AB355" s="919"/>
      <c r="AC355" s="919"/>
      <c r="AD355" s="919"/>
      <c r="AE355" s="919"/>
      <c r="AF355" s="265"/>
      <c r="AG355" s="932" t="s">
        <v>4</v>
      </c>
      <c r="AH355" s="933"/>
      <c r="AI355" s="932" t="s">
        <v>3</v>
      </c>
      <c r="AJ355" s="933"/>
      <c r="AK355" s="932" t="s">
        <v>2</v>
      </c>
      <c r="AL355" s="934"/>
      <c r="AM355" s="935"/>
    </row>
    <row r="356" spans="2:42" x14ac:dyDescent="0.25">
      <c r="B356" s="151"/>
      <c r="C356" s="151"/>
      <c r="D356" s="151"/>
      <c r="E356" s="151"/>
      <c r="F356" s="151"/>
      <c r="G356" s="151"/>
      <c r="H356" s="151"/>
      <c r="I356" s="151"/>
      <c r="J356" s="174"/>
      <c r="K356" s="174"/>
      <c r="L356" s="174"/>
      <c r="M356" s="174"/>
      <c r="N356" s="151"/>
      <c r="O356" s="151"/>
      <c r="P356" s="135"/>
      <c r="Q356" s="135"/>
      <c r="R356" s="930"/>
      <c r="S356" s="931"/>
      <c r="T356" s="931"/>
      <c r="U356" s="931"/>
      <c r="V356" s="931"/>
      <c r="W356" s="931"/>
      <c r="X356" s="931"/>
      <c r="Y356" s="931"/>
      <c r="Z356" s="931"/>
      <c r="AA356" s="931"/>
      <c r="AB356" s="931"/>
      <c r="AC356" s="931"/>
      <c r="AD356" s="931"/>
      <c r="AE356" s="931"/>
      <c r="AF356" s="265"/>
      <c r="AG356" s="936" t="s">
        <v>1</v>
      </c>
      <c r="AH356" s="938">
        <f>+SUM(AH351:AH354)</f>
        <v>20.941000000000003</v>
      </c>
      <c r="AI356" s="936" t="s">
        <v>1</v>
      </c>
      <c r="AJ356" s="938">
        <f>+SUM(AJ351:AJ354)</f>
        <v>21.365000000000002</v>
      </c>
      <c r="AK356" s="936" t="s">
        <v>1</v>
      </c>
      <c r="AL356" s="940">
        <f>+AJ356-AH356</f>
        <v>0.42399999999999949</v>
      </c>
      <c r="AM356" s="851">
        <f>+AL356/AH356</f>
        <v>2.0247361635069933E-2</v>
      </c>
    </row>
    <row r="357" spans="2:42" ht="17.25" thickBot="1" x14ac:dyDescent="0.3">
      <c r="B357" s="151"/>
      <c r="C357" s="151"/>
      <c r="D357" s="151"/>
      <c r="E357" s="151"/>
      <c r="F357" s="151"/>
      <c r="G357" s="151"/>
      <c r="H357" s="151"/>
      <c r="I357" s="151"/>
      <c r="J357" s="174"/>
      <c r="K357" s="174"/>
      <c r="L357" s="174"/>
      <c r="M357" s="174"/>
      <c r="N357" s="151"/>
      <c r="O357" s="151"/>
      <c r="P357" s="135"/>
      <c r="Q357" s="135"/>
      <c r="R357" s="921"/>
      <c r="S357" s="922"/>
      <c r="T357" s="922"/>
      <c r="U357" s="922"/>
      <c r="V357" s="922"/>
      <c r="W357" s="922"/>
      <c r="X357" s="922"/>
      <c r="Y357" s="922"/>
      <c r="Z357" s="922"/>
      <c r="AA357" s="922"/>
      <c r="AB357" s="922"/>
      <c r="AC357" s="922"/>
      <c r="AD357" s="922"/>
      <c r="AE357" s="922"/>
      <c r="AF357" s="264"/>
      <c r="AG357" s="937"/>
      <c r="AH357" s="939"/>
      <c r="AI357" s="937"/>
      <c r="AJ357" s="939"/>
      <c r="AK357" s="937"/>
      <c r="AL357" s="941"/>
      <c r="AM357" s="852"/>
    </row>
    <row r="358" spans="2:42" ht="17.25" thickBot="1" x14ac:dyDescent="0.3"/>
    <row r="359" spans="2:42" x14ac:dyDescent="0.25">
      <c r="R359" s="918" t="s">
        <v>0</v>
      </c>
      <c r="S359" s="919"/>
      <c r="T359" s="919"/>
      <c r="U359" s="919"/>
      <c r="V359" s="919"/>
      <c r="W359" s="919"/>
      <c r="X359" s="919"/>
      <c r="Y359" s="919"/>
      <c r="Z359" s="919"/>
      <c r="AA359" s="919"/>
      <c r="AB359" s="919"/>
      <c r="AC359" s="919"/>
      <c r="AD359" s="919"/>
      <c r="AE359" s="920"/>
      <c r="AF359" s="18"/>
      <c r="AG359" s="924">
        <f>+AH356+AG341</f>
        <v>314.98781818181828</v>
      </c>
      <c r="AH359" s="925"/>
      <c r="AI359" s="924">
        <f>+AJ356+AI341</f>
        <v>315.93500000000006</v>
      </c>
      <c r="AJ359" s="925"/>
      <c r="AK359" s="928">
        <f>+AI359-AG359</f>
        <v>0.94718181818177527</v>
      </c>
      <c r="AL359" s="925"/>
      <c r="AM359" s="945">
        <f>+AK359/AG359</f>
        <v>3.0070426966005395E-3</v>
      </c>
    </row>
    <row r="360" spans="2:42" ht="17.25" thickBot="1" x14ac:dyDescent="0.3">
      <c r="R360" s="921"/>
      <c r="S360" s="922"/>
      <c r="T360" s="922"/>
      <c r="U360" s="922"/>
      <c r="V360" s="922"/>
      <c r="W360" s="922"/>
      <c r="X360" s="922"/>
      <c r="Y360" s="922"/>
      <c r="Z360" s="922"/>
      <c r="AA360" s="922"/>
      <c r="AB360" s="922"/>
      <c r="AC360" s="922"/>
      <c r="AD360" s="922"/>
      <c r="AE360" s="923"/>
      <c r="AF360" s="19"/>
      <c r="AG360" s="926"/>
      <c r="AH360" s="927"/>
      <c r="AI360" s="926"/>
      <c r="AJ360" s="927"/>
      <c r="AK360" s="929"/>
      <c r="AL360" s="927"/>
      <c r="AM360" s="946"/>
    </row>
    <row r="361" spans="2:42" ht="17.25" thickBot="1" x14ac:dyDescent="0.3"/>
    <row r="362" spans="2:42" ht="12" customHeight="1" x14ac:dyDescent="0.25">
      <c r="B362" s="882" t="s">
        <v>31</v>
      </c>
      <c r="C362" s="883"/>
      <c r="D362" s="883"/>
      <c r="E362" s="883"/>
      <c r="F362" s="883"/>
      <c r="G362" s="884"/>
      <c r="H362" s="888" t="s">
        <v>30</v>
      </c>
      <c r="I362" s="765"/>
      <c r="J362" s="765"/>
      <c r="K362" s="765"/>
      <c r="L362" s="765"/>
      <c r="M362" s="765"/>
      <c r="N362" s="765"/>
      <c r="O362" s="765"/>
      <c r="P362" s="765"/>
      <c r="Q362" s="765"/>
      <c r="R362" s="765"/>
      <c r="S362" s="765"/>
      <c r="T362" s="765"/>
      <c r="U362" s="765"/>
      <c r="V362" s="765"/>
      <c r="W362" s="765"/>
      <c r="X362" s="765"/>
      <c r="Y362" s="765"/>
      <c r="Z362" s="765"/>
      <c r="AA362" s="765"/>
      <c r="AB362" s="765"/>
      <c r="AC362" s="765"/>
      <c r="AD362" s="267"/>
      <c r="AE362" s="764" t="s">
        <v>29</v>
      </c>
      <c r="AF362" s="765"/>
      <c r="AG362" s="765"/>
      <c r="AH362" s="765"/>
      <c r="AI362" s="765"/>
      <c r="AJ362" s="766"/>
      <c r="AK362" s="889" t="s">
        <v>39</v>
      </c>
      <c r="AL362" s="890"/>
      <c r="AM362" s="891"/>
      <c r="AN362" s="22"/>
    </row>
    <row r="363" spans="2:42" ht="12" customHeight="1" x14ac:dyDescent="0.25">
      <c r="B363" s="885"/>
      <c r="C363" s="886"/>
      <c r="D363" s="886"/>
      <c r="E363" s="886"/>
      <c r="F363" s="886"/>
      <c r="G363" s="887"/>
      <c r="H363" s="892" t="s">
        <v>25</v>
      </c>
      <c r="I363" s="893"/>
      <c r="J363" s="893"/>
      <c r="K363" s="893"/>
      <c r="L363" s="893"/>
      <c r="M363" s="893"/>
      <c r="N363" s="893"/>
      <c r="O363" s="893"/>
      <c r="P363" s="893"/>
      <c r="Q363" s="893"/>
      <c r="R363" s="893"/>
      <c r="S363" s="893"/>
      <c r="T363" s="893"/>
      <c r="U363" s="893"/>
      <c r="V363" s="893"/>
      <c r="W363" s="893"/>
      <c r="X363" s="893"/>
      <c r="Y363" s="893"/>
      <c r="Z363" s="893"/>
      <c r="AA363" s="893"/>
      <c r="AB363" s="893"/>
      <c r="AC363" s="893"/>
      <c r="AD363" s="268"/>
      <c r="AE363" s="773">
        <v>44216</v>
      </c>
      <c r="AF363" s="774"/>
      <c r="AG363" s="774"/>
      <c r="AH363" s="774"/>
      <c r="AI363" s="774"/>
      <c r="AJ363" s="775"/>
      <c r="AK363" s="896" t="s">
        <v>40</v>
      </c>
      <c r="AL363" s="897"/>
      <c r="AM363" s="898"/>
      <c r="AN363" s="23"/>
    </row>
    <row r="364" spans="2:42" ht="12" customHeight="1" thickBot="1" x14ac:dyDescent="0.3">
      <c r="B364" s="902" t="s">
        <v>28</v>
      </c>
      <c r="C364" s="903"/>
      <c r="D364" s="903"/>
      <c r="E364" s="903"/>
      <c r="F364" s="903"/>
      <c r="G364" s="904"/>
      <c r="H364" s="894"/>
      <c r="I364" s="895"/>
      <c r="J364" s="895"/>
      <c r="K364" s="895"/>
      <c r="L364" s="895"/>
      <c r="M364" s="895"/>
      <c r="N364" s="895"/>
      <c r="O364" s="895"/>
      <c r="P364" s="895"/>
      <c r="Q364" s="895"/>
      <c r="R364" s="895"/>
      <c r="S364" s="895"/>
      <c r="T364" s="895"/>
      <c r="U364" s="895"/>
      <c r="V364" s="895"/>
      <c r="W364" s="895"/>
      <c r="X364" s="895"/>
      <c r="Y364" s="895"/>
      <c r="Z364" s="895"/>
      <c r="AA364" s="895"/>
      <c r="AB364" s="895"/>
      <c r="AC364" s="895"/>
      <c r="AD364" s="269"/>
      <c r="AE364" s="776"/>
      <c r="AF364" s="777"/>
      <c r="AG364" s="777"/>
      <c r="AH364" s="777"/>
      <c r="AI364" s="777"/>
      <c r="AJ364" s="778"/>
      <c r="AK364" s="899"/>
      <c r="AL364" s="900"/>
      <c r="AM364" s="901"/>
      <c r="AN364" s="141"/>
    </row>
    <row r="365" spans="2:42" ht="12" customHeight="1" thickBot="1" x14ac:dyDescent="0.3">
      <c r="B365" s="135"/>
      <c r="C365" s="135"/>
      <c r="D365" s="135"/>
      <c r="E365" s="135"/>
      <c r="F365" s="135"/>
      <c r="G365" s="135"/>
      <c r="H365" s="135"/>
      <c r="I365" s="135"/>
      <c r="J365" s="174"/>
      <c r="K365" s="174"/>
      <c r="L365" s="174"/>
      <c r="M365" s="174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  <c r="AM365" s="135"/>
      <c r="AN365" s="141"/>
    </row>
    <row r="366" spans="2:42" ht="12" customHeight="1" thickBot="1" x14ac:dyDescent="0.3">
      <c r="B366" s="873" t="s">
        <v>27</v>
      </c>
      <c r="C366" s="874"/>
      <c r="D366" s="874"/>
      <c r="E366" s="875"/>
      <c r="F366" s="848" t="s">
        <v>26</v>
      </c>
      <c r="G366" s="850"/>
      <c r="H366" s="848" t="s">
        <v>44</v>
      </c>
      <c r="I366" s="849"/>
      <c r="J366" s="849"/>
      <c r="K366" s="849"/>
      <c r="L366" s="849"/>
      <c r="M366" s="849"/>
      <c r="N366" s="849"/>
      <c r="O366" s="849"/>
      <c r="P366" s="849"/>
      <c r="Q366" s="849"/>
      <c r="R366" s="849"/>
      <c r="S366" s="850"/>
      <c r="T366" s="848" t="s">
        <v>25</v>
      </c>
      <c r="U366" s="849"/>
      <c r="V366" s="849"/>
      <c r="W366" s="849"/>
      <c r="X366" s="849"/>
      <c r="Y366" s="849"/>
      <c r="Z366" s="849"/>
      <c r="AA366" s="849"/>
      <c r="AB366" s="849"/>
      <c r="AC366" s="849"/>
      <c r="AD366" s="849"/>
      <c r="AE366" s="850"/>
      <c r="AF366" s="879" t="s">
        <v>24</v>
      </c>
      <c r="AG366" s="880"/>
      <c r="AH366" s="881"/>
      <c r="AI366" s="879" t="s">
        <v>24</v>
      </c>
      <c r="AJ366" s="881"/>
      <c r="AK366" s="848" t="s">
        <v>23</v>
      </c>
      <c r="AL366" s="849"/>
      <c r="AM366" s="850"/>
      <c r="AN366" s="141"/>
    </row>
    <row r="367" spans="2:42" ht="12" customHeight="1" thickBot="1" x14ac:dyDescent="0.3">
      <c r="B367" s="1" t="s">
        <v>13</v>
      </c>
      <c r="C367" s="2" t="s">
        <v>22</v>
      </c>
      <c r="D367" s="3" t="s">
        <v>22</v>
      </c>
      <c r="E367" s="2" t="s">
        <v>21</v>
      </c>
      <c r="F367" s="907" t="s">
        <v>20</v>
      </c>
      <c r="G367" s="908"/>
      <c r="H367" s="876"/>
      <c r="I367" s="877"/>
      <c r="J367" s="877"/>
      <c r="K367" s="877"/>
      <c r="L367" s="877"/>
      <c r="M367" s="877"/>
      <c r="N367" s="877"/>
      <c r="O367" s="877"/>
      <c r="P367" s="877"/>
      <c r="Q367" s="877"/>
      <c r="R367" s="877"/>
      <c r="S367" s="878"/>
      <c r="T367" s="876"/>
      <c r="U367" s="877"/>
      <c r="V367" s="877"/>
      <c r="W367" s="877"/>
      <c r="X367" s="877"/>
      <c r="Y367" s="877"/>
      <c r="Z367" s="877"/>
      <c r="AA367" s="877"/>
      <c r="AB367" s="877"/>
      <c r="AC367" s="877"/>
      <c r="AD367" s="877"/>
      <c r="AE367" s="878"/>
      <c r="AF367" s="876" t="s">
        <v>19</v>
      </c>
      <c r="AG367" s="877"/>
      <c r="AH367" s="878"/>
      <c r="AI367" s="876" t="s">
        <v>18</v>
      </c>
      <c r="AJ367" s="878"/>
      <c r="AK367" s="876" t="s">
        <v>17</v>
      </c>
      <c r="AL367" s="877"/>
      <c r="AM367" s="878"/>
      <c r="AN367" s="141"/>
      <c r="AO367" s="846" t="s">
        <v>130</v>
      </c>
      <c r="AP367" s="846" t="s">
        <v>131</v>
      </c>
    </row>
    <row r="368" spans="2:42" ht="12" customHeight="1" thickBot="1" x14ac:dyDescent="0.3">
      <c r="B368" s="4">
        <v>2021</v>
      </c>
      <c r="C368" s="5" t="s">
        <v>16</v>
      </c>
      <c r="D368" s="5" t="s">
        <v>15</v>
      </c>
      <c r="E368" s="30" t="s">
        <v>14</v>
      </c>
      <c r="F368" s="6" t="s">
        <v>14</v>
      </c>
      <c r="G368" s="7" t="s">
        <v>13</v>
      </c>
      <c r="H368" s="868" t="s">
        <v>34</v>
      </c>
      <c r="I368" s="869"/>
      <c r="J368" s="870" t="s">
        <v>43</v>
      </c>
      <c r="K368" s="871"/>
      <c r="L368" s="870" t="s">
        <v>42</v>
      </c>
      <c r="M368" s="871"/>
      <c r="N368" s="872" t="s">
        <v>33</v>
      </c>
      <c r="O368" s="869"/>
      <c r="P368" s="872" t="s">
        <v>12</v>
      </c>
      <c r="Q368" s="869"/>
      <c r="R368" s="872" t="s">
        <v>11</v>
      </c>
      <c r="S368" s="905"/>
      <c r="T368" s="868" t="s">
        <v>35</v>
      </c>
      <c r="U368" s="906"/>
      <c r="V368" s="906"/>
      <c r="W368" s="905"/>
      <c r="X368" s="868" t="s">
        <v>10</v>
      </c>
      <c r="Y368" s="906"/>
      <c r="Z368" s="906"/>
      <c r="AA368" s="905"/>
      <c r="AB368" s="38" t="s">
        <v>38</v>
      </c>
      <c r="AC368" s="37" t="s">
        <v>36</v>
      </c>
      <c r="AD368" s="266" t="s">
        <v>41</v>
      </c>
      <c r="AE368" s="136" t="s">
        <v>9</v>
      </c>
      <c r="AF368" s="8" t="s">
        <v>37</v>
      </c>
      <c r="AG368" s="9" t="s">
        <v>8</v>
      </c>
      <c r="AH368" s="10" t="s">
        <v>7</v>
      </c>
      <c r="AI368" s="6" t="s">
        <v>8</v>
      </c>
      <c r="AJ368" s="7" t="s">
        <v>7</v>
      </c>
      <c r="AK368" s="6" t="s">
        <v>8</v>
      </c>
      <c r="AL368" s="11" t="s">
        <v>7</v>
      </c>
      <c r="AM368" s="7" t="s">
        <v>6</v>
      </c>
      <c r="AN368" s="141"/>
      <c r="AO368" s="847"/>
      <c r="AP368" s="847"/>
    </row>
    <row r="369" spans="2:42" ht="12" customHeight="1" x14ac:dyDescent="0.25">
      <c r="B369" s="25">
        <v>44216</v>
      </c>
      <c r="C369" s="137">
        <v>0.80833333333333324</v>
      </c>
      <c r="D369" s="137">
        <v>0.84097222222222223</v>
      </c>
      <c r="E369" s="43">
        <v>2</v>
      </c>
      <c r="F369" s="43">
        <v>3653</v>
      </c>
      <c r="G369" s="25">
        <v>44216</v>
      </c>
      <c r="H369" s="960" t="s">
        <v>88</v>
      </c>
      <c r="I369" s="961"/>
      <c r="J369" s="962"/>
      <c r="K369" s="963"/>
      <c r="L369" s="962"/>
      <c r="M369" s="963"/>
      <c r="N369" s="960"/>
      <c r="O369" s="961"/>
      <c r="P369" s="971" t="s">
        <v>390</v>
      </c>
      <c r="Q369" s="972"/>
      <c r="R369" s="973" t="s">
        <v>391</v>
      </c>
      <c r="S369" s="974"/>
      <c r="T369" s="979" t="s">
        <v>179</v>
      </c>
      <c r="U369" s="980"/>
      <c r="V369" s="980"/>
      <c r="W369" s="981"/>
      <c r="X369" s="979" t="s">
        <v>179</v>
      </c>
      <c r="Y369" s="980"/>
      <c r="Z369" s="980"/>
      <c r="AA369" s="981"/>
      <c r="AB369" s="34"/>
      <c r="AC369" s="138"/>
      <c r="AD369" s="166">
        <v>36</v>
      </c>
      <c r="AE369" s="35" t="s">
        <v>32</v>
      </c>
      <c r="AF369" s="26">
        <v>1764</v>
      </c>
      <c r="AG369" s="160">
        <f>+AF369/2.2</f>
        <v>801.81818181818176</v>
      </c>
      <c r="AH369" s="161">
        <f>+AG369/1000</f>
        <v>0.80181818181818176</v>
      </c>
      <c r="AI369" s="836">
        <v>3230</v>
      </c>
      <c r="AJ369" s="838">
        <f>+AI369/1000</f>
        <v>3.23</v>
      </c>
      <c r="AK369" s="840">
        <f>+AI369-AG370-AG369</f>
        <v>-258.18181818181779</v>
      </c>
      <c r="AL369" s="842">
        <f>+AK369/1000</f>
        <v>-0.25818181818181779</v>
      </c>
      <c r="AM369" s="844">
        <f>+AK369/SUM(AG369:AG370)</f>
        <v>-7.4016158457127862E-2</v>
      </c>
      <c r="AN369" s="141"/>
      <c r="AO369" s="306">
        <v>77.06</v>
      </c>
      <c r="AP369" s="306">
        <v>3</v>
      </c>
    </row>
    <row r="370" spans="2:42" ht="12" customHeight="1" x14ac:dyDescent="0.25">
      <c r="B370" s="25">
        <v>44216</v>
      </c>
      <c r="C370" s="137">
        <v>0.80833333333333324</v>
      </c>
      <c r="D370" s="137">
        <v>0.84097222222222223</v>
      </c>
      <c r="E370" s="43">
        <v>2</v>
      </c>
      <c r="F370" s="43">
        <v>9828</v>
      </c>
      <c r="G370" s="25">
        <v>44216</v>
      </c>
      <c r="H370" s="967" t="s">
        <v>286</v>
      </c>
      <c r="I370" s="968"/>
      <c r="J370" s="969"/>
      <c r="K370" s="970"/>
      <c r="L370" s="969"/>
      <c r="M370" s="970"/>
      <c r="N370" s="967"/>
      <c r="O370" s="968"/>
      <c r="P370" s="971" t="s">
        <v>390</v>
      </c>
      <c r="Q370" s="972"/>
      <c r="R370" s="973" t="s">
        <v>391</v>
      </c>
      <c r="S370" s="974"/>
      <c r="T370" s="979" t="s">
        <v>179</v>
      </c>
      <c r="U370" s="980"/>
      <c r="V370" s="980"/>
      <c r="W370" s="981"/>
      <c r="X370" s="979" t="s">
        <v>179</v>
      </c>
      <c r="Y370" s="980"/>
      <c r="Z370" s="980"/>
      <c r="AA370" s="981"/>
      <c r="AB370" s="34"/>
      <c r="AC370" s="138"/>
      <c r="AD370" s="158">
        <v>37</v>
      </c>
      <c r="AE370" s="35" t="s">
        <v>32</v>
      </c>
      <c r="AF370" s="34">
        <v>5910</v>
      </c>
      <c r="AG370" s="139">
        <f>+AF370/2.2</f>
        <v>2686.363636363636</v>
      </c>
      <c r="AH370" s="159">
        <f>+AG370/1000</f>
        <v>2.6863636363636361</v>
      </c>
      <c r="AI370" s="837"/>
      <c r="AJ370" s="839"/>
      <c r="AK370" s="841"/>
      <c r="AL370" s="843"/>
      <c r="AM370" s="845"/>
      <c r="AN370" s="20"/>
      <c r="AO370" s="306">
        <v>76.77</v>
      </c>
      <c r="AP370" s="306">
        <v>3.12</v>
      </c>
    </row>
    <row r="371" spans="2:42" ht="12" customHeight="1" x14ac:dyDescent="0.25">
      <c r="B371" s="25">
        <v>44217</v>
      </c>
      <c r="C371" s="137">
        <v>0.10416666666666667</v>
      </c>
      <c r="D371" s="137">
        <v>0.11041666666666666</v>
      </c>
      <c r="E371" s="43">
        <v>1</v>
      </c>
      <c r="F371" s="43">
        <v>6838</v>
      </c>
      <c r="G371" s="25">
        <v>44217</v>
      </c>
      <c r="H371" s="967" t="s">
        <v>382</v>
      </c>
      <c r="I371" s="968"/>
      <c r="J371" s="969"/>
      <c r="K371" s="970"/>
      <c r="L371" s="969"/>
      <c r="M371" s="970"/>
      <c r="N371" s="967"/>
      <c r="O371" s="968"/>
      <c r="P371" s="971" t="s">
        <v>287</v>
      </c>
      <c r="Q371" s="972"/>
      <c r="R371" s="973" t="s">
        <v>201</v>
      </c>
      <c r="S371" s="985"/>
      <c r="T371" s="982" t="s">
        <v>198</v>
      </c>
      <c r="U371" s="983"/>
      <c r="V371" s="983"/>
      <c r="W371" s="984"/>
      <c r="X371" s="982" t="s">
        <v>198</v>
      </c>
      <c r="Y371" s="983"/>
      <c r="Z371" s="983"/>
      <c r="AA371" s="984"/>
      <c r="AB371" s="34"/>
      <c r="AC371" s="138"/>
      <c r="AD371" s="345">
        <v>46</v>
      </c>
      <c r="AE371" s="35" t="s">
        <v>32</v>
      </c>
      <c r="AF371" s="34"/>
      <c r="AG371" s="139">
        <v>12597</v>
      </c>
      <c r="AH371" s="140">
        <f>+AG371/1000</f>
        <v>12.597</v>
      </c>
      <c r="AI371" s="836">
        <v>13810</v>
      </c>
      <c r="AJ371" s="838">
        <f>+AI371/1000</f>
        <v>13.81</v>
      </c>
      <c r="AK371" s="840">
        <f>+AI371-AG372-AG371</f>
        <v>1159</v>
      </c>
      <c r="AL371" s="842">
        <f>+AK371/1000</f>
        <v>1.159</v>
      </c>
      <c r="AM371" s="844">
        <f>+AK371/SUM(AG371:AG372)</f>
        <v>9.1613311200695602E-2</v>
      </c>
      <c r="AN371" s="21"/>
      <c r="AO371" s="306">
        <v>69.72</v>
      </c>
      <c r="AP371" s="306">
        <v>4</v>
      </c>
    </row>
    <row r="372" spans="2:42" ht="12" customHeight="1" x14ac:dyDescent="0.25">
      <c r="B372" s="25">
        <v>44217</v>
      </c>
      <c r="C372" s="137">
        <v>0.10416666666666667</v>
      </c>
      <c r="D372" s="137">
        <v>0.11041666666666666</v>
      </c>
      <c r="E372" s="43">
        <v>1</v>
      </c>
      <c r="F372" s="43">
        <v>6838</v>
      </c>
      <c r="G372" s="25">
        <v>44217</v>
      </c>
      <c r="H372" s="967" t="s">
        <v>382</v>
      </c>
      <c r="I372" s="968"/>
      <c r="J372" s="969"/>
      <c r="K372" s="970"/>
      <c r="L372" s="969"/>
      <c r="M372" s="970"/>
      <c r="N372" s="967"/>
      <c r="O372" s="968"/>
      <c r="P372" s="971" t="s">
        <v>287</v>
      </c>
      <c r="Q372" s="972"/>
      <c r="R372" s="973" t="s">
        <v>201</v>
      </c>
      <c r="S372" s="985"/>
      <c r="T372" s="982" t="s">
        <v>202</v>
      </c>
      <c r="U372" s="983"/>
      <c r="V372" s="983"/>
      <c r="W372" s="984"/>
      <c r="X372" s="982" t="s">
        <v>202</v>
      </c>
      <c r="Y372" s="983"/>
      <c r="Z372" s="983"/>
      <c r="AA372" s="984"/>
      <c r="AB372" s="34"/>
      <c r="AC372" s="138"/>
      <c r="AD372" s="345">
        <v>46</v>
      </c>
      <c r="AE372" s="35" t="s">
        <v>32</v>
      </c>
      <c r="AF372" s="34"/>
      <c r="AG372" s="139">
        <v>54</v>
      </c>
      <c r="AH372" s="140">
        <f t="shared" ref="AH372" si="20">+AG372/1000</f>
        <v>5.3999999999999999E-2</v>
      </c>
      <c r="AI372" s="837"/>
      <c r="AJ372" s="839"/>
      <c r="AK372" s="841"/>
      <c r="AL372" s="843"/>
      <c r="AM372" s="845"/>
      <c r="AO372" s="306">
        <v>69.72</v>
      </c>
      <c r="AP372" s="306">
        <v>4</v>
      </c>
    </row>
    <row r="373" spans="2:42" ht="12" customHeight="1" thickBot="1" x14ac:dyDescent="0.3">
      <c r="B373" s="24"/>
      <c r="C373" s="146"/>
      <c r="D373" s="146"/>
      <c r="E373" s="27"/>
      <c r="F373" s="36"/>
      <c r="G373" s="31"/>
      <c r="H373" s="909"/>
      <c r="I373" s="910"/>
      <c r="J373" s="911"/>
      <c r="K373" s="912"/>
      <c r="L373" s="911"/>
      <c r="M373" s="912"/>
      <c r="N373" s="913"/>
      <c r="O373" s="910"/>
      <c r="P373" s="913"/>
      <c r="Q373" s="910"/>
      <c r="R373" s="914"/>
      <c r="S373" s="915"/>
      <c r="T373" s="916"/>
      <c r="U373" s="917"/>
      <c r="V373" s="917"/>
      <c r="W373" s="915"/>
      <c r="X373" s="29"/>
      <c r="Y373" s="147"/>
      <c r="Z373" s="147"/>
      <c r="AA373" s="28"/>
      <c r="AB373" s="36"/>
      <c r="AC373" s="148"/>
      <c r="AD373" s="147"/>
      <c r="AE373" s="28"/>
      <c r="AF373" s="29"/>
      <c r="AG373" s="149"/>
      <c r="AH373" s="153"/>
      <c r="AI373" s="150"/>
      <c r="AJ373" s="154"/>
      <c r="AK373" s="155"/>
      <c r="AL373" s="156"/>
      <c r="AM373" s="157"/>
    </row>
    <row r="374" spans="2:42" ht="12" customHeight="1" x14ac:dyDescent="0.25">
      <c r="B374" s="151"/>
      <c r="C374" s="151"/>
      <c r="D374" s="151"/>
      <c r="E374" s="151"/>
      <c r="F374" s="151"/>
      <c r="G374" s="151"/>
      <c r="H374" s="151"/>
      <c r="I374" s="151"/>
      <c r="J374" s="174"/>
      <c r="K374" s="174"/>
      <c r="L374" s="174"/>
      <c r="M374" s="174"/>
      <c r="N374" s="151"/>
      <c r="O374" s="151"/>
      <c r="P374" s="135"/>
      <c r="Q374" s="135"/>
      <c r="R374" s="918" t="s">
        <v>5</v>
      </c>
      <c r="S374" s="919"/>
      <c r="T374" s="919"/>
      <c r="U374" s="919"/>
      <c r="V374" s="919"/>
      <c r="W374" s="919"/>
      <c r="X374" s="919"/>
      <c r="Y374" s="919"/>
      <c r="Z374" s="919"/>
      <c r="AA374" s="919"/>
      <c r="AB374" s="919"/>
      <c r="AC374" s="919"/>
      <c r="AD374" s="919"/>
      <c r="AE374" s="919"/>
      <c r="AF374" s="265"/>
      <c r="AG374" s="932" t="s">
        <v>4</v>
      </c>
      <c r="AH374" s="933"/>
      <c r="AI374" s="932" t="s">
        <v>3</v>
      </c>
      <c r="AJ374" s="933"/>
      <c r="AK374" s="932" t="s">
        <v>2</v>
      </c>
      <c r="AL374" s="934"/>
      <c r="AM374" s="935"/>
    </row>
    <row r="375" spans="2:42" x14ac:dyDescent="0.25">
      <c r="B375" s="151"/>
      <c r="C375" s="151"/>
      <c r="D375" s="151"/>
      <c r="E375" s="151"/>
      <c r="F375" s="151"/>
      <c r="G375" s="151"/>
      <c r="H375" s="151"/>
      <c r="I375" s="151"/>
      <c r="J375" s="174"/>
      <c r="K375" s="174"/>
      <c r="L375" s="174"/>
      <c r="M375" s="174"/>
      <c r="N375" s="151"/>
      <c r="O375" s="151"/>
      <c r="P375" s="135"/>
      <c r="Q375" s="135"/>
      <c r="R375" s="930"/>
      <c r="S375" s="931"/>
      <c r="T375" s="931"/>
      <c r="U375" s="931"/>
      <c r="V375" s="931"/>
      <c r="W375" s="931"/>
      <c r="X375" s="931"/>
      <c r="Y375" s="931"/>
      <c r="Z375" s="931"/>
      <c r="AA375" s="931"/>
      <c r="AB375" s="931"/>
      <c r="AC375" s="931"/>
      <c r="AD375" s="931"/>
      <c r="AE375" s="931"/>
      <c r="AF375" s="265"/>
      <c r="AG375" s="936" t="s">
        <v>1</v>
      </c>
      <c r="AH375" s="938">
        <f>+SUM(AH369:AH373)</f>
        <v>16.139181818181815</v>
      </c>
      <c r="AI375" s="936" t="s">
        <v>1</v>
      </c>
      <c r="AJ375" s="938">
        <f>+SUM(AJ369:AJ373)</f>
        <v>17.04</v>
      </c>
      <c r="AK375" s="936" t="s">
        <v>1</v>
      </c>
      <c r="AL375" s="940">
        <f>+AJ375-AH375</f>
        <v>0.90081818181818463</v>
      </c>
      <c r="AM375" s="851">
        <f>+AL375/AH375</f>
        <v>5.5815604035351761E-2</v>
      </c>
    </row>
    <row r="376" spans="2:42" ht="17.25" thickBot="1" x14ac:dyDescent="0.3">
      <c r="B376" s="151"/>
      <c r="C376" s="151"/>
      <c r="D376" s="151"/>
      <c r="E376" s="151"/>
      <c r="F376" s="151"/>
      <c r="G376" s="151"/>
      <c r="H376" s="151"/>
      <c r="I376" s="151"/>
      <c r="J376" s="174"/>
      <c r="K376" s="174"/>
      <c r="L376" s="174"/>
      <c r="M376" s="174"/>
      <c r="N376" s="151"/>
      <c r="O376" s="151"/>
      <c r="P376" s="135"/>
      <c r="Q376" s="135"/>
      <c r="R376" s="921"/>
      <c r="S376" s="922"/>
      <c r="T376" s="922"/>
      <c r="U376" s="922"/>
      <c r="V376" s="922"/>
      <c r="W376" s="922"/>
      <c r="X376" s="922"/>
      <c r="Y376" s="922"/>
      <c r="Z376" s="922"/>
      <c r="AA376" s="922"/>
      <c r="AB376" s="922"/>
      <c r="AC376" s="922"/>
      <c r="AD376" s="922"/>
      <c r="AE376" s="922"/>
      <c r="AF376" s="264"/>
      <c r="AG376" s="937"/>
      <c r="AH376" s="939"/>
      <c r="AI376" s="937"/>
      <c r="AJ376" s="939"/>
      <c r="AK376" s="937"/>
      <c r="AL376" s="941"/>
      <c r="AM376" s="852"/>
    </row>
    <row r="377" spans="2:42" ht="17.25" thickBot="1" x14ac:dyDescent="0.3"/>
    <row r="378" spans="2:42" x14ac:dyDescent="0.25">
      <c r="R378" s="918" t="s">
        <v>0</v>
      </c>
      <c r="S378" s="919"/>
      <c r="T378" s="919"/>
      <c r="U378" s="919"/>
      <c r="V378" s="919"/>
      <c r="W378" s="919"/>
      <c r="X378" s="919"/>
      <c r="Y378" s="919"/>
      <c r="Z378" s="919"/>
      <c r="AA378" s="919"/>
      <c r="AB378" s="919"/>
      <c r="AC378" s="919"/>
      <c r="AD378" s="919"/>
      <c r="AE378" s="920"/>
      <c r="AF378" s="18"/>
      <c r="AG378" s="924">
        <f>+AH375+AG359</f>
        <v>331.12700000000012</v>
      </c>
      <c r="AH378" s="925"/>
      <c r="AI378" s="924">
        <f>+AJ375+AI359</f>
        <v>332.97500000000008</v>
      </c>
      <c r="AJ378" s="925"/>
      <c r="AK378" s="928">
        <f>+AI378-AG378</f>
        <v>1.8479999999999563</v>
      </c>
      <c r="AL378" s="925"/>
      <c r="AM378" s="945">
        <f>+AK378/AG378</f>
        <v>5.580940243471404E-3</v>
      </c>
    </row>
    <row r="379" spans="2:42" ht="17.25" thickBot="1" x14ac:dyDescent="0.3">
      <c r="R379" s="921"/>
      <c r="S379" s="922"/>
      <c r="T379" s="922"/>
      <c r="U379" s="922"/>
      <c r="V379" s="922"/>
      <c r="W379" s="922"/>
      <c r="X379" s="922"/>
      <c r="Y379" s="922"/>
      <c r="Z379" s="922"/>
      <c r="AA379" s="922"/>
      <c r="AB379" s="922"/>
      <c r="AC379" s="922"/>
      <c r="AD379" s="922"/>
      <c r="AE379" s="923"/>
      <c r="AF379" s="19"/>
      <c r="AG379" s="926"/>
      <c r="AH379" s="927"/>
      <c r="AI379" s="926"/>
      <c r="AJ379" s="927"/>
      <c r="AK379" s="929"/>
      <c r="AL379" s="927"/>
      <c r="AM379" s="946"/>
    </row>
    <row r="380" spans="2:42" ht="17.25" thickBot="1" x14ac:dyDescent="0.3"/>
    <row r="381" spans="2:42" ht="12" customHeight="1" x14ac:dyDescent="0.25">
      <c r="B381" s="882" t="s">
        <v>31</v>
      </c>
      <c r="C381" s="883"/>
      <c r="D381" s="883"/>
      <c r="E381" s="883"/>
      <c r="F381" s="883"/>
      <c r="G381" s="884"/>
      <c r="H381" s="888" t="s">
        <v>30</v>
      </c>
      <c r="I381" s="765"/>
      <c r="J381" s="765"/>
      <c r="K381" s="765"/>
      <c r="L381" s="765"/>
      <c r="M381" s="765"/>
      <c r="N381" s="765"/>
      <c r="O381" s="765"/>
      <c r="P381" s="765"/>
      <c r="Q381" s="765"/>
      <c r="R381" s="765"/>
      <c r="S381" s="765"/>
      <c r="T381" s="765"/>
      <c r="U381" s="765"/>
      <c r="V381" s="765"/>
      <c r="W381" s="765"/>
      <c r="X381" s="765"/>
      <c r="Y381" s="765"/>
      <c r="Z381" s="765"/>
      <c r="AA381" s="765"/>
      <c r="AB381" s="765"/>
      <c r="AC381" s="765"/>
      <c r="AD381" s="267"/>
      <c r="AE381" s="764" t="s">
        <v>29</v>
      </c>
      <c r="AF381" s="765"/>
      <c r="AG381" s="765"/>
      <c r="AH381" s="765"/>
      <c r="AI381" s="765"/>
      <c r="AJ381" s="766"/>
      <c r="AK381" s="889" t="s">
        <v>39</v>
      </c>
      <c r="AL381" s="890"/>
      <c r="AM381" s="891"/>
      <c r="AN381" s="22"/>
    </row>
    <row r="382" spans="2:42" ht="12" customHeight="1" x14ac:dyDescent="0.25">
      <c r="B382" s="885"/>
      <c r="C382" s="886"/>
      <c r="D382" s="886"/>
      <c r="E382" s="886"/>
      <c r="F382" s="886"/>
      <c r="G382" s="887"/>
      <c r="H382" s="892" t="s">
        <v>25</v>
      </c>
      <c r="I382" s="893"/>
      <c r="J382" s="893"/>
      <c r="K382" s="893"/>
      <c r="L382" s="893"/>
      <c r="M382" s="893"/>
      <c r="N382" s="893"/>
      <c r="O382" s="893"/>
      <c r="P382" s="893"/>
      <c r="Q382" s="893"/>
      <c r="R382" s="893"/>
      <c r="S382" s="893"/>
      <c r="T382" s="893"/>
      <c r="U382" s="893"/>
      <c r="V382" s="893"/>
      <c r="W382" s="893"/>
      <c r="X382" s="893"/>
      <c r="Y382" s="893"/>
      <c r="Z382" s="893"/>
      <c r="AA382" s="893"/>
      <c r="AB382" s="893"/>
      <c r="AC382" s="893"/>
      <c r="AD382" s="268"/>
      <c r="AE382" s="773">
        <v>44217</v>
      </c>
      <c r="AF382" s="774"/>
      <c r="AG382" s="774"/>
      <c r="AH382" s="774"/>
      <c r="AI382" s="774"/>
      <c r="AJ382" s="775"/>
      <c r="AK382" s="896" t="s">
        <v>40</v>
      </c>
      <c r="AL382" s="897"/>
      <c r="AM382" s="898"/>
      <c r="AN382" s="23"/>
    </row>
    <row r="383" spans="2:42" ht="12" customHeight="1" thickBot="1" x14ac:dyDescent="0.3">
      <c r="B383" s="902" t="s">
        <v>28</v>
      </c>
      <c r="C383" s="903"/>
      <c r="D383" s="903"/>
      <c r="E383" s="903"/>
      <c r="F383" s="903"/>
      <c r="G383" s="904"/>
      <c r="H383" s="894"/>
      <c r="I383" s="895"/>
      <c r="J383" s="895"/>
      <c r="K383" s="895"/>
      <c r="L383" s="895"/>
      <c r="M383" s="895"/>
      <c r="N383" s="895"/>
      <c r="O383" s="895"/>
      <c r="P383" s="895"/>
      <c r="Q383" s="895"/>
      <c r="R383" s="895"/>
      <c r="S383" s="895"/>
      <c r="T383" s="895"/>
      <c r="U383" s="895"/>
      <c r="V383" s="895"/>
      <c r="W383" s="895"/>
      <c r="X383" s="895"/>
      <c r="Y383" s="895"/>
      <c r="Z383" s="895"/>
      <c r="AA383" s="895"/>
      <c r="AB383" s="895"/>
      <c r="AC383" s="895"/>
      <c r="AD383" s="269"/>
      <c r="AE383" s="776"/>
      <c r="AF383" s="777"/>
      <c r="AG383" s="777"/>
      <c r="AH383" s="777"/>
      <c r="AI383" s="777"/>
      <c r="AJ383" s="778"/>
      <c r="AK383" s="899"/>
      <c r="AL383" s="900"/>
      <c r="AM383" s="901"/>
      <c r="AN383" s="141"/>
    </row>
    <row r="384" spans="2:42" ht="12" customHeight="1" thickBot="1" x14ac:dyDescent="0.3">
      <c r="B384" s="135"/>
      <c r="C384" s="135"/>
      <c r="D384" s="135"/>
      <c r="E384" s="135"/>
      <c r="F384" s="135"/>
      <c r="G384" s="135"/>
      <c r="H384" s="135"/>
      <c r="I384" s="135"/>
      <c r="J384" s="174"/>
      <c r="K384" s="174"/>
      <c r="L384" s="174"/>
      <c r="M384" s="174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5"/>
      <c r="AL384" s="135"/>
      <c r="AM384" s="135"/>
      <c r="AN384" s="141"/>
    </row>
    <row r="385" spans="2:42" ht="12" customHeight="1" thickBot="1" x14ac:dyDescent="0.3">
      <c r="B385" s="873" t="s">
        <v>27</v>
      </c>
      <c r="C385" s="874"/>
      <c r="D385" s="874"/>
      <c r="E385" s="875"/>
      <c r="F385" s="848" t="s">
        <v>26</v>
      </c>
      <c r="G385" s="850"/>
      <c r="H385" s="848" t="s">
        <v>44</v>
      </c>
      <c r="I385" s="849"/>
      <c r="J385" s="849"/>
      <c r="K385" s="849"/>
      <c r="L385" s="849"/>
      <c r="M385" s="849"/>
      <c r="N385" s="849"/>
      <c r="O385" s="849"/>
      <c r="P385" s="849"/>
      <c r="Q385" s="849"/>
      <c r="R385" s="849"/>
      <c r="S385" s="850"/>
      <c r="T385" s="848" t="s">
        <v>25</v>
      </c>
      <c r="U385" s="849"/>
      <c r="V385" s="849"/>
      <c r="W385" s="849"/>
      <c r="X385" s="849"/>
      <c r="Y385" s="849"/>
      <c r="Z385" s="849"/>
      <c r="AA385" s="849"/>
      <c r="AB385" s="849"/>
      <c r="AC385" s="849"/>
      <c r="AD385" s="849"/>
      <c r="AE385" s="850"/>
      <c r="AF385" s="879" t="s">
        <v>24</v>
      </c>
      <c r="AG385" s="880"/>
      <c r="AH385" s="881"/>
      <c r="AI385" s="879" t="s">
        <v>24</v>
      </c>
      <c r="AJ385" s="881"/>
      <c r="AK385" s="848" t="s">
        <v>23</v>
      </c>
      <c r="AL385" s="849"/>
      <c r="AM385" s="850"/>
      <c r="AN385" s="141"/>
    </row>
    <row r="386" spans="2:42" ht="12" customHeight="1" thickBot="1" x14ac:dyDescent="0.3">
      <c r="B386" s="1" t="s">
        <v>13</v>
      </c>
      <c r="C386" s="2" t="s">
        <v>22</v>
      </c>
      <c r="D386" s="3" t="s">
        <v>22</v>
      </c>
      <c r="E386" s="2" t="s">
        <v>21</v>
      </c>
      <c r="F386" s="907" t="s">
        <v>20</v>
      </c>
      <c r="G386" s="908"/>
      <c r="H386" s="876"/>
      <c r="I386" s="877"/>
      <c r="J386" s="877"/>
      <c r="K386" s="877"/>
      <c r="L386" s="877"/>
      <c r="M386" s="877"/>
      <c r="N386" s="877"/>
      <c r="O386" s="877"/>
      <c r="P386" s="877"/>
      <c r="Q386" s="877"/>
      <c r="R386" s="877"/>
      <c r="S386" s="878"/>
      <c r="T386" s="876"/>
      <c r="U386" s="877"/>
      <c r="V386" s="877"/>
      <c r="W386" s="877"/>
      <c r="X386" s="877"/>
      <c r="Y386" s="877"/>
      <c r="Z386" s="877"/>
      <c r="AA386" s="877"/>
      <c r="AB386" s="877"/>
      <c r="AC386" s="877"/>
      <c r="AD386" s="877"/>
      <c r="AE386" s="878"/>
      <c r="AF386" s="876" t="s">
        <v>19</v>
      </c>
      <c r="AG386" s="877"/>
      <c r="AH386" s="878"/>
      <c r="AI386" s="876" t="s">
        <v>18</v>
      </c>
      <c r="AJ386" s="878"/>
      <c r="AK386" s="876" t="s">
        <v>17</v>
      </c>
      <c r="AL386" s="877"/>
      <c r="AM386" s="878"/>
      <c r="AN386" s="141"/>
      <c r="AO386" s="846" t="s">
        <v>130</v>
      </c>
      <c r="AP386" s="846" t="s">
        <v>131</v>
      </c>
    </row>
    <row r="387" spans="2:42" ht="12" customHeight="1" thickBot="1" x14ac:dyDescent="0.3">
      <c r="B387" s="4">
        <v>2021</v>
      </c>
      <c r="C387" s="5" t="s">
        <v>16</v>
      </c>
      <c r="D387" s="5" t="s">
        <v>15</v>
      </c>
      <c r="E387" s="30" t="s">
        <v>14</v>
      </c>
      <c r="F387" s="6" t="s">
        <v>14</v>
      </c>
      <c r="G387" s="7" t="s">
        <v>13</v>
      </c>
      <c r="H387" s="868" t="s">
        <v>34</v>
      </c>
      <c r="I387" s="869"/>
      <c r="J387" s="870" t="s">
        <v>43</v>
      </c>
      <c r="K387" s="871"/>
      <c r="L387" s="870" t="s">
        <v>42</v>
      </c>
      <c r="M387" s="871"/>
      <c r="N387" s="872" t="s">
        <v>33</v>
      </c>
      <c r="O387" s="869"/>
      <c r="P387" s="872" t="s">
        <v>12</v>
      </c>
      <c r="Q387" s="869"/>
      <c r="R387" s="872" t="s">
        <v>11</v>
      </c>
      <c r="S387" s="905"/>
      <c r="T387" s="868" t="s">
        <v>35</v>
      </c>
      <c r="U387" s="906"/>
      <c r="V387" s="906"/>
      <c r="W387" s="905"/>
      <c r="X387" s="868" t="s">
        <v>10</v>
      </c>
      <c r="Y387" s="906"/>
      <c r="Z387" s="906"/>
      <c r="AA387" s="905"/>
      <c r="AB387" s="38" t="s">
        <v>38</v>
      </c>
      <c r="AC387" s="37" t="s">
        <v>36</v>
      </c>
      <c r="AD387" s="266" t="s">
        <v>41</v>
      </c>
      <c r="AE387" s="136" t="s">
        <v>9</v>
      </c>
      <c r="AF387" s="8" t="s">
        <v>37</v>
      </c>
      <c r="AG387" s="9" t="s">
        <v>8</v>
      </c>
      <c r="AH387" s="10" t="s">
        <v>7</v>
      </c>
      <c r="AI387" s="6" t="s">
        <v>8</v>
      </c>
      <c r="AJ387" s="7" t="s">
        <v>7</v>
      </c>
      <c r="AK387" s="6" t="s">
        <v>8</v>
      </c>
      <c r="AL387" s="11" t="s">
        <v>7</v>
      </c>
      <c r="AM387" s="7" t="s">
        <v>6</v>
      </c>
      <c r="AN387" s="141"/>
      <c r="AO387" s="847"/>
      <c r="AP387" s="847"/>
    </row>
    <row r="388" spans="2:42" ht="12" customHeight="1" thickBot="1" x14ac:dyDescent="0.3">
      <c r="B388" s="25">
        <v>44217</v>
      </c>
      <c r="C388" s="137">
        <v>0.72430555555555554</v>
      </c>
      <c r="D388" s="137">
        <v>0.7319444444444444</v>
      </c>
      <c r="E388" s="43">
        <v>2</v>
      </c>
      <c r="F388" s="43">
        <v>39982</v>
      </c>
      <c r="G388" s="25">
        <v>44217</v>
      </c>
      <c r="H388" s="960" t="s">
        <v>542</v>
      </c>
      <c r="I388" s="961"/>
      <c r="J388" s="962"/>
      <c r="K388" s="963"/>
      <c r="L388" s="962"/>
      <c r="M388" s="963"/>
      <c r="N388" s="960"/>
      <c r="O388" s="961"/>
      <c r="P388" s="964" t="s">
        <v>360</v>
      </c>
      <c r="Q388" s="965"/>
      <c r="R388" s="964" t="s">
        <v>543</v>
      </c>
      <c r="S388" s="966"/>
      <c r="T388" s="957" t="s">
        <v>544</v>
      </c>
      <c r="U388" s="958"/>
      <c r="V388" s="958"/>
      <c r="W388" s="959"/>
      <c r="X388" s="957" t="s">
        <v>544</v>
      </c>
      <c r="Y388" s="958"/>
      <c r="Z388" s="958"/>
      <c r="AA388" s="959"/>
      <c r="AB388" s="34"/>
      <c r="AC388" s="138"/>
      <c r="AD388" s="166">
        <v>42</v>
      </c>
      <c r="AE388" s="35" t="s">
        <v>32</v>
      </c>
      <c r="AF388" s="26"/>
      <c r="AG388" s="160">
        <v>13080</v>
      </c>
      <c r="AH388" s="161">
        <f>+AG388/1000</f>
        <v>13.08</v>
      </c>
      <c r="AI388" s="162">
        <v>13000</v>
      </c>
      <c r="AJ388" s="163">
        <f>+AI388/1000</f>
        <v>13</v>
      </c>
      <c r="AK388" s="164">
        <f>+AI388-AG388</f>
        <v>-80</v>
      </c>
      <c r="AL388" s="163">
        <f>+AK388/1000</f>
        <v>-0.08</v>
      </c>
      <c r="AM388" s="165">
        <f>+AK388/AG388</f>
        <v>-6.1162079510703364E-3</v>
      </c>
      <c r="AN388" s="141"/>
      <c r="AO388" s="306">
        <v>70.099999999999994</v>
      </c>
      <c r="AP388" s="306">
        <v>5.04</v>
      </c>
    </row>
    <row r="389" spans="2:42" ht="12" customHeight="1" x14ac:dyDescent="0.25">
      <c r="B389" s="25">
        <v>44217</v>
      </c>
      <c r="C389" s="137">
        <v>0.94930555555555562</v>
      </c>
      <c r="D389" s="137">
        <v>0.3</v>
      </c>
      <c r="E389" s="43">
        <v>2</v>
      </c>
      <c r="F389" s="43">
        <v>3672</v>
      </c>
      <c r="G389" s="25">
        <v>44217</v>
      </c>
      <c r="H389" s="967" t="s">
        <v>88</v>
      </c>
      <c r="I389" s="968"/>
      <c r="J389" s="962"/>
      <c r="K389" s="963"/>
      <c r="L389" s="962"/>
      <c r="M389" s="963"/>
      <c r="N389" s="960"/>
      <c r="O389" s="961"/>
      <c r="P389" s="971" t="s">
        <v>390</v>
      </c>
      <c r="Q389" s="972"/>
      <c r="R389" s="973" t="s">
        <v>391</v>
      </c>
      <c r="S389" s="974"/>
      <c r="T389" s="979" t="s">
        <v>179</v>
      </c>
      <c r="U389" s="980"/>
      <c r="V389" s="980"/>
      <c r="W389" s="981"/>
      <c r="X389" s="979" t="s">
        <v>179</v>
      </c>
      <c r="Y389" s="980"/>
      <c r="Z389" s="980"/>
      <c r="AA389" s="981"/>
      <c r="AB389" s="34"/>
      <c r="AC389" s="138"/>
      <c r="AD389" s="166">
        <v>38</v>
      </c>
      <c r="AE389" s="35" t="s">
        <v>32</v>
      </c>
      <c r="AF389" s="34">
        <v>700</v>
      </c>
      <c r="AG389" s="139">
        <f>+AF389/2.2</f>
        <v>318.18181818181813</v>
      </c>
      <c r="AH389" s="140">
        <f>+AG389/1000</f>
        <v>0.31818181818181812</v>
      </c>
      <c r="AI389" s="836">
        <v>2340</v>
      </c>
      <c r="AJ389" s="838">
        <f>+AI389/1000</f>
        <v>2.34</v>
      </c>
      <c r="AK389" s="840">
        <f>+AI389-AG390-AG389</f>
        <v>20.000000000000114</v>
      </c>
      <c r="AL389" s="842">
        <f>+AK389/1000</f>
        <v>2.0000000000000115E-2</v>
      </c>
      <c r="AM389" s="844">
        <f>+AK389/SUM(AG389:AG390)</f>
        <v>8.6206896551724622E-3</v>
      </c>
      <c r="AN389" s="20"/>
      <c r="AO389" s="306">
        <v>77.25</v>
      </c>
      <c r="AP389" s="306">
        <v>3.19</v>
      </c>
    </row>
    <row r="390" spans="2:42" ht="12" customHeight="1" x14ac:dyDescent="0.25">
      <c r="B390" s="25">
        <v>44217</v>
      </c>
      <c r="C390" s="137">
        <v>0.94930555555555562</v>
      </c>
      <c r="D390" s="137">
        <v>0.3</v>
      </c>
      <c r="E390" s="43">
        <v>2</v>
      </c>
      <c r="F390" s="43">
        <v>84</v>
      </c>
      <c r="G390" s="25">
        <v>44217</v>
      </c>
      <c r="H390" s="967" t="s">
        <v>291</v>
      </c>
      <c r="I390" s="968"/>
      <c r="J390" s="969"/>
      <c r="K390" s="970"/>
      <c r="L390" s="969"/>
      <c r="M390" s="970"/>
      <c r="N390" s="967"/>
      <c r="O390" s="968"/>
      <c r="P390" s="971" t="s">
        <v>390</v>
      </c>
      <c r="Q390" s="972"/>
      <c r="R390" s="973" t="s">
        <v>391</v>
      </c>
      <c r="S390" s="974"/>
      <c r="T390" s="982" t="s">
        <v>545</v>
      </c>
      <c r="U390" s="983"/>
      <c r="V390" s="983"/>
      <c r="W390" s="984"/>
      <c r="X390" s="982" t="s">
        <v>545</v>
      </c>
      <c r="Y390" s="983"/>
      <c r="Z390" s="983"/>
      <c r="AA390" s="984"/>
      <c r="AB390" s="34"/>
      <c r="AC390" s="138"/>
      <c r="AD390" s="158">
        <v>37</v>
      </c>
      <c r="AE390" s="35" t="s">
        <v>32</v>
      </c>
      <c r="AF390" s="34">
        <v>4404</v>
      </c>
      <c r="AG390" s="139">
        <f>+AF390/2.2</f>
        <v>2001.8181818181818</v>
      </c>
      <c r="AH390" s="159">
        <f>+AG390/1000</f>
        <v>2.0018181818181819</v>
      </c>
      <c r="AI390" s="837"/>
      <c r="AJ390" s="839"/>
      <c r="AK390" s="841"/>
      <c r="AL390" s="843"/>
      <c r="AM390" s="845"/>
      <c r="AN390" s="21"/>
      <c r="AO390" s="306">
        <v>77.510000000000005</v>
      </c>
      <c r="AP390" s="306">
        <v>2.31</v>
      </c>
    </row>
    <row r="391" spans="2:42" ht="12" customHeight="1" x14ac:dyDescent="0.25">
      <c r="B391" s="25">
        <v>44218</v>
      </c>
      <c r="C391" s="137">
        <v>0.14166666666666666</v>
      </c>
      <c r="D391" s="137">
        <v>0.16458333333333333</v>
      </c>
      <c r="E391" s="43">
        <v>4</v>
      </c>
      <c r="F391" s="43">
        <v>727</v>
      </c>
      <c r="G391" s="25">
        <v>44218</v>
      </c>
      <c r="H391" s="967" t="s">
        <v>382</v>
      </c>
      <c r="I391" s="968"/>
      <c r="J391" s="969"/>
      <c r="K391" s="970"/>
      <c r="L391" s="969"/>
      <c r="M391" s="970"/>
      <c r="N391" s="967"/>
      <c r="O391" s="968"/>
      <c r="P391" s="971" t="s">
        <v>359</v>
      </c>
      <c r="Q391" s="972"/>
      <c r="R391" s="973" t="s">
        <v>74</v>
      </c>
      <c r="S391" s="985"/>
      <c r="T391" s="982" t="s">
        <v>198</v>
      </c>
      <c r="U391" s="983"/>
      <c r="V391" s="983"/>
      <c r="W391" s="984"/>
      <c r="X391" s="982" t="s">
        <v>198</v>
      </c>
      <c r="Y391" s="983"/>
      <c r="Z391" s="983"/>
      <c r="AA391" s="984"/>
      <c r="AB391" s="34"/>
      <c r="AC391" s="138"/>
      <c r="AD391" s="348">
        <v>40</v>
      </c>
      <c r="AE391" s="35" t="s">
        <v>32</v>
      </c>
      <c r="AF391" s="34"/>
      <c r="AG391" s="139">
        <v>13209</v>
      </c>
      <c r="AH391" s="140">
        <f>+AG391/1000</f>
        <v>13.209</v>
      </c>
      <c r="AI391" s="836">
        <v>13250</v>
      </c>
      <c r="AJ391" s="838">
        <f>+AI391/1000</f>
        <v>13.25</v>
      </c>
      <c r="AK391" s="840">
        <f>+AI391-AG392-AG391</f>
        <v>-13</v>
      </c>
      <c r="AL391" s="842">
        <f>+AK391/1000</f>
        <v>-1.2999999999999999E-2</v>
      </c>
      <c r="AM391" s="844">
        <f>+AK391/SUM(AG391:AG392)</f>
        <v>-9.8017039885395468E-4</v>
      </c>
      <c r="AO391" s="306">
        <v>68.91</v>
      </c>
      <c r="AP391" s="306">
        <v>4.16</v>
      </c>
    </row>
    <row r="392" spans="2:42" ht="12" customHeight="1" x14ac:dyDescent="0.25">
      <c r="B392" s="25">
        <v>44218</v>
      </c>
      <c r="C392" s="137">
        <v>0.14166666666666666</v>
      </c>
      <c r="D392" s="137">
        <v>0.16458333333333333</v>
      </c>
      <c r="E392" s="43">
        <v>4</v>
      </c>
      <c r="F392" s="43">
        <v>727</v>
      </c>
      <c r="G392" s="25">
        <v>44218</v>
      </c>
      <c r="H392" s="967" t="s">
        <v>382</v>
      </c>
      <c r="I392" s="968"/>
      <c r="J392" s="969"/>
      <c r="K392" s="970"/>
      <c r="L392" s="969"/>
      <c r="M392" s="970"/>
      <c r="N392" s="967"/>
      <c r="O392" s="968"/>
      <c r="P392" s="971" t="s">
        <v>359</v>
      </c>
      <c r="Q392" s="972"/>
      <c r="R392" s="973" t="s">
        <v>74</v>
      </c>
      <c r="S392" s="985"/>
      <c r="T392" s="982" t="s">
        <v>202</v>
      </c>
      <c r="U392" s="983"/>
      <c r="V392" s="983"/>
      <c r="W392" s="984"/>
      <c r="X392" s="982" t="s">
        <v>202</v>
      </c>
      <c r="Y392" s="983"/>
      <c r="Z392" s="983"/>
      <c r="AA392" s="984"/>
      <c r="AB392" s="34"/>
      <c r="AC392" s="138"/>
      <c r="AD392" s="348">
        <v>40</v>
      </c>
      <c r="AE392" s="35" t="s">
        <v>32</v>
      </c>
      <c r="AF392" s="34"/>
      <c r="AG392" s="139">
        <v>54</v>
      </c>
      <c r="AH392" s="140">
        <f t="shared" ref="AH392" si="21">+AG392/1000</f>
        <v>5.3999999999999999E-2</v>
      </c>
      <c r="AI392" s="837"/>
      <c r="AJ392" s="839"/>
      <c r="AK392" s="841"/>
      <c r="AL392" s="843"/>
      <c r="AM392" s="845"/>
      <c r="AO392" s="306">
        <v>68.91</v>
      </c>
      <c r="AP392" s="306">
        <v>4.16</v>
      </c>
    </row>
    <row r="393" spans="2:42" ht="12" customHeight="1" thickBot="1" x14ac:dyDescent="0.3">
      <c r="B393" s="24"/>
      <c r="C393" s="146"/>
      <c r="D393" s="146"/>
      <c r="E393" s="27"/>
      <c r="F393" s="36"/>
      <c r="G393" s="31"/>
      <c r="H393" s="909"/>
      <c r="I393" s="910"/>
      <c r="J393" s="911"/>
      <c r="K393" s="912"/>
      <c r="L393" s="911"/>
      <c r="M393" s="912"/>
      <c r="N393" s="913"/>
      <c r="O393" s="910"/>
      <c r="P393" s="913"/>
      <c r="Q393" s="910"/>
      <c r="R393" s="914"/>
      <c r="S393" s="915"/>
      <c r="T393" s="916"/>
      <c r="U393" s="917"/>
      <c r="V393" s="917"/>
      <c r="W393" s="915"/>
      <c r="X393" s="29"/>
      <c r="Y393" s="147"/>
      <c r="Z393" s="147"/>
      <c r="AA393" s="28"/>
      <c r="AB393" s="36"/>
      <c r="AC393" s="148"/>
      <c r="AD393" s="147"/>
      <c r="AE393" s="28"/>
      <c r="AF393" s="29"/>
      <c r="AG393" s="149"/>
      <c r="AH393" s="153"/>
      <c r="AI393" s="150"/>
      <c r="AJ393" s="154"/>
      <c r="AK393" s="155"/>
      <c r="AL393" s="156"/>
      <c r="AM393" s="157"/>
    </row>
    <row r="394" spans="2:42" ht="12" customHeight="1" x14ac:dyDescent="0.25">
      <c r="B394" s="151"/>
      <c r="C394" s="151"/>
      <c r="D394" s="151"/>
      <c r="E394" s="151"/>
      <c r="F394" s="151"/>
      <c r="G394" s="151"/>
      <c r="H394" s="151"/>
      <c r="I394" s="151"/>
      <c r="J394" s="174"/>
      <c r="K394" s="174"/>
      <c r="L394" s="174"/>
      <c r="M394" s="174"/>
      <c r="N394" s="151"/>
      <c r="O394" s="151"/>
      <c r="P394" s="135"/>
      <c r="Q394" s="135"/>
      <c r="R394" s="918" t="s">
        <v>5</v>
      </c>
      <c r="S394" s="919"/>
      <c r="T394" s="919"/>
      <c r="U394" s="919"/>
      <c r="V394" s="919"/>
      <c r="W394" s="919"/>
      <c r="X394" s="919"/>
      <c r="Y394" s="919"/>
      <c r="Z394" s="919"/>
      <c r="AA394" s="919"/>
      <c r="AB394" s="919"/>
      <c r="AC394" s="919"/>
      <c r="AD394" s="919"/>
      <c r="AE394" s="919"/>
      <c r="AF394" s="265"/>
      <c r="AG394" s="932" t="s">
        <v>4</v>
      </c>
      <c r="AH394" s="933"/>
      <c r="AI394" s="932" t="s">
        <v>3</v>
      </c>
      <c r="AJ394" s="933"/>
      <c r="AK394" s="932" t="s">
        <v>2</v>
      </c>
      <c r="AL394" s="934"/>
      <c r="AM394" s="935"/>
    </row>
    <row r="395" spans="2:42" x14ac:dyDescent="0.25">
      <c r="B395" s="151"/>
      <c r="C395" s="151"/>
      <c r="D395" s="151"/>
      <c r="E395" s="151"/>
      <c r="F395" s="151"/>
      <c r="G395" s="151"/>
      <c r="H395" s="151"/>
      <c r="I395" s="151"/>
      <c r="J395" s="174"/>
      <c r="K395" s="174"/>
      <c r="L395" s="174"/>
      <c r="M395" s="174"/>
      <c r="N395" s="151"/>
      <c r="O395" s="151"/>
      <c r="P395" s="135"/>
      <c r="Q395" s="135"/>
      <c r="R395" s="930"/>
      <c r="S395" s="931"/>
      <c r="T395" s="931"/>
      <c r="U395" s="931"/>
      <c r="V395" s="931"/>
      <c r="W395" s="931"/>
      <c r="X395" s="931"/>
      <c r="Y395" s="931"/>
      <c r="Z395" s="931"/>
      <c r="AA395" s="931"/>
      <c r="AB395" s="931"/>
      <c r="AC395" s="931"/>
      <c r="AD395" s="931"/>
      <c r="AE395" s="931"/>
      <c r="AF395" s="265"/>
      <c r="AG395" s="936" t="s">
        <v>1</v>
      </c>
      <c r="AH395" s="938">
        <f>+SUM(AH388:AH393)</f>
        <v>28.663</v>
      </c>
      <c r="AI395" s="936" t="s">
        <v>1</v>
      </c>
      <c r="AJ395" s="938">
        <f>+SUM(AJ388:AJ393)</f>
        <v>28.59</v>
      </c>
      <c r="AK395" s="936" t="s">
        <v>1</v>
      </c>
      <c r="AL395" s="940">
        <f>+AJ395-AH395</f>
        <v>-7.3000000000000398E-2</v>
      </c>
      <c r="AM395" s="851">
        <f>+AL395/AH395</f>
        <v>-2.5468373861773155E-3</v>
      </c>
    </row>
    <row r="396" spans="2:42" ht="17.25" thickBot="1" x14ac:dyDescent="0.3">
      <c r="B396" s="151"/>
      <c r="C396" s="151"/>
      <c r="D396" s="151"/>
      <c r="E396" s="151"/>
      <c r="F396" s="151"/>
      <c r="G396" s="151"/>
      <c r="H396" s="151"/>
      <c r="I396" s="151"/>
      <c r="J396" s="174"/>
      <c r="K396" s="174"/>
      <c r="L396" s="174"/>
      <c r="M396" s="174"/>
      <c r="N396" s="151"/>
      <c r="O396" s="151"/>
      <c r="P396" s="135"/>
      <c r="Q396" s="135"/>
      <c r="R396" s="921"/>
      <c r="S396" s="922"/>
      <c r="T396" s="922"/>
      <c r="U396" s="922"/>
      <c r="V396" s="922"/>
      <c r="W396" s="922"/>
      <c r="X396" s="922"/>
      <c r="Y396" s="922"/>
      <c r="Z396" s="922"/>
      <c r="AA396" s="922"/>
      <c r="AB396" s="922"/>
      <c r="AC396" s="922"/>
      <c r="AD396" s="922"/>
      <c r="AE396" s="922"/>
      <c r="AF396" s="264"/>
      <c r="AG396" s="937"/>
      <c r="AH396" s="939"/>
      <c r="AI396" s="937"/>
      <c r="AJ396" s="939"/>
      <c r="AK396" s="937"/>
      <c r="AL396" s="941"/>
      <c r="AM396" s="852"/>
    </row>
    <row r="397" spans="2:42" ht="17.25" thickBot="1" x14ac:dyDescent="0.3"/>
    <row r="398" spans="2:42" x14ac:dyDescent="0.25">
      <c r="R398" s="918" t="s">
        <v>0</v>
      </c>
      <c r="S398" s="919"/>
      <c r="T398" s="919"/>
      <c r="U398" s="919"/>
      <c r="V398" s="919"/>
      <c r="W398" s="919"/>
      <c r="X398" s="919"/>
      <c r="Y398" s="919"/>
      <c r="Z398" s="919"/>
      <c r="AA398" s="919"/>
      <c r="AB398" s="919"/>
      <c r="AC398" s="919"/>
      <c r="AD398" s="919"/>
      <c r="AE398" s="920"/>
      <c r="AF398" s="18"/>
      <c r="AG398" s="924">
        <f>+AH395+AG378</f>
        <v>359.79000000000013</v>
      </c>
      <c r="AH398" s="925"/>
      <c r="AI398" s="924">
        <f>+AJ395+AI378</f>
        <v>361.56500000000005</v>
      </c>
      <c r="AJ398" s="925"/>
      <c r="AK398" s="928">
        <f>+AI398-AG398</f>
        <v>1.7749999999999204</v>
      </c>
      <c r="AL398" s="925"/>
      <c r="AM398" s="945">
        <f>+AK398/AG398</f>
        <v>4.9334333917004916E-3</v>
      </c>
    </row>
    <row r="399" spans="2:42" ht="17.25" thickBot="1" x14ac:dyDescent="0.3">
      <c r="R399" s="921"/>
      <c r="S399" s="922"/>
      <c r="T399" s="922"/>
      <c r="U399" s="922"/>
      <c r="V399" s="922"/>
      <c r="W399" s="922"/>
      <c r="X399" s="922"/>
      <c r="Y399" s="922"/>
      <c r="Z399" s="922"/>
      <c r="AA399" s="922"/>
      <c r="AB399" s="922"/>
      <c r="AC399" s="922"/>
      <c r="AD399" s="922"/>
      <c r="AE399" s="923"/>
      <c r="AF399" s="19"/>
      <c r="AG399" s="926"/>
      <c r="AH399" s="927"/>
      <c r="AI399" s="926"/>
      <c r="AJ399" s="927"/>
      <c r="AK399" s="929"/>
      <c r="AL399" s="927"/>
      <c r="AM399" s="946"/>
    </row>
    <row r="400" spans="2:42" ht="17.25" thickBot="1" x14ac:dyDescent="0.3"/>
    <row r="401" spans="2:44" ht="12" customHeight="1" x14ac:dyDescent="0.25">
      <c r="B401" s="882" t="s">
        <v>31</v>
      </c>
      <c r="C401" s="883"/>
      <c r="D401" s="883"/>
      <c r="E401" s="883"/>
      <c r="F401" s="883"/>
      <c r="G401" s="884"/>
      <c r="H401" s="888" t="s">
        <v>30</v>
      </c>
      <c r="I401" s="765"/>
      <c r="J401" s="765"/>
      <c r="K401" s="765"/>
      <c r="L401" s="765"/>
      <c r="M401" s="765"/>
      <c r="N401" s="765"/>
      <c r="O401" s="765"/>
      <c r="P401" s="765"/>
      <c r="Q401" s="765"/>
      <c r="R401" s="765"/>
      <c r="S401" s="765"/>
      <c r="T401" s="765"/>
      <c r="U401" s="765"/>
      <c r="V401" s="765"/>
      <c r="W401" s="765"/>
      <c r="X401" s="765"/>
      <c r="Y401" s="765"/>
      <c r="Z401" s="765"/>
      <c r="AA401" s="765"/>
      <c r="AB401" s="765"/>
      <c r="AC401" s="765"/>
      <c r="AD401" s="267"/>
      <c r="AE401" s="764" t="s">
        <v>29</v>
      </c>
      <c r="AF401" s="765"/>
      <c r="AG401" s="765"/>
      <c r="AH401" s="765"/>
      <c r="AI401" s="765"/>
      <c r="AJ401" s="766"/>
      <c r="AK401" s="889" t="s">
        <v>39</v>
      </c>
      <c r="AL401" s="890"/>
      <c r="AM401" s="891"/>
      <c r="AN401" s="22"/>
    </row>
    <row r="402" spans="2:44" ht="12" customHeight="1" x14ac:dyDescent="0.25">
      <c r="B402" s="885"/>
      <c r="C402" s="886"/>
      <c r="D402" s="886"/>
      <c r="E402" s="886"/>
      <c r="F402" s="886"/>
      <c r="G402" s="887"/>
      <c r="H402" s="892" t="s">
        <v>25</v>
      </c>
      <c r="I402" s="893"/>
      <c r="J402" s="893"/>
      <c r="K402" s="893"/>
      <c r="L402" s="893"/>
      <c r="M402" s="893"/>
      <c r="N402" s="893"/>
      <c r="O402" s="893"/>
      <c r="P402" s="893"/>
      <c r="Q402" s="893"/>
      <c r="R402" s="893"/>
      <c r="S402" s="893"/>
      <c r="T402" s="893"/>
      <c r="U402" s="893"/>
      <c r="V402" s="893"/>
      <c r="W402" s="893"/>
      <c r="X402" s="893"/>
      <c r="Y402" s="893"/>
      <c r="Z402" s="893"/>
      <c r="AA402" s="893"/>
      <c r="AB402" s="893"/>
      <c r="AC402" s="893"/>
      <c r="AD402" s="268"/>
      <c r="AE402" s="773">
        <v>44218</v>
      </c>
      <c r="AF402" s="774"/>
      <c r="AG402" s="774"/>
      <c r="AH402" s="774"/>
      <c r="AI402" s="774"/>
      <c r="AJ402" s="775"/>
      <c r="AK402" s="896" t="s">
        <v>40</v>
      </c>
      <c r="AL402" s="897"/>
      <c r="AM402" s="898"/>
      <c r="AN402" s="23"/>
    </row>
    <row r="403" spans="2:44" ht="12" customHeight="1" thickBot="1" x14ac:dyDescent="0.3">
      <c r="B403" s="902" t="s">
        <v>28</v>
      </c>
      <c r="C403" s="903"/>
      <c r="D403" s="903"/>
      <c r="E403" s="903"/>
      <c r="F403" s="903"/>
      <c r="G403" s="904"/>
      <c r="H403" s="894"/>
      <c r="I403" s="895"/>
      <c r="J403" s="895"/>
      <c r="K403" s="895"/>
      <c r="L403" s="895"/>
      <c r="M403" s="895"/>
      <c r="N403" s="895"/>
      <c r="O403" s="895"/>
      <c r="P403" s="895"/>
      <c r="Q403" s="895"/>
      <c r="R403" s="895"/>
      <c r="S403" s="895"/>
      <c r="T403" s="895"/>
      <c r="U403" s="895"/>
      <c r="V403" s="895"/>
      <c r="W403" s="895"/>
      <c r="X403" s="895"/>
      <c r="Y403" s="895"/>
      <c r="Z403" s="895"/>
      <c r="AA403" s="895"/>
      <c r="AB403" s="895"/>
      <c r="AC403" s="895"/>
      <c r="AD403" s="269"/>
      <c r="AE403" s="776"/>
      <c r="AF403" s="777"/>
      <c r="AG403" s="777"/>
      <c r="AH403" s="777"/>
      <c r="AI403" s="777"/>
      <c r="AJ403" s="778"/>
      <c r="AK403" s="899"/>
      <c r="AL403" s="900"/>
      <c r="AM403" s="901"/>
      <c r="AN403" s="141"/>
    </row>
    <row r="404" spans="2:44" ht="12" customHeight="1" thickBot="1" x14ac:dyDescent="0.3">
      <c r="B404" s="135"/>
      <c r="C404" s="135"/>
      <c r="D404" s="135"/>
      <c r="E404" s="135"/>
      <c r="F404" s="135"/>
      <c r="G404" s="135"/>
      <c r="H404" s="135"/>
      <c r="I404" s="135"/>
      <c r="J404" s="174"/>
      <c r="K404" s="174"/>
      <c r="L404" s="174"/>
      <c r="M404" s="174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5"/>
      <c r="AL404" s="135"/>
      <c r="AM404" s="135"/>
      <c r="AN404" s="141"/>
    </row>
    <row r="405" spans="2:44" ht="12" customHeight="1" thickBot="1" x14ac:dyDescent="0.3">
      <c r="B405" s="873" t="s">
        <v>27</v>
      </c>
      <c r="C405" s="874"/>
      <c r="D405" s="874"/>
      <c r="E405" s="875"/>
      <c r="F405" s="848" t="s">
        <v>26</v>
      </c>
      <c r="G405" s="850"/>
      <c r="H405" s="848" t="s">
        <v>44</v>
      </c>
      <c r="I405" s="849"/>
      <c r="J405" s="849"/>
      <c r="K405" s="849"/>
      <c r="L405" s="849"/>
      <c r="M405" s="849"/>
      <c r="N405" s="849"/>
      <c r="O405" s="849"/>
      <c r="P405" s="849"/>
      <c r="Q405" s="849"/>
      <c r="R405" s="849"/>
      <c r="S405" s="850"/>
      <c r="T405" s="848" t="s">
        <v>25</v>
      </c>
      <c r="U405" s="849"/>
      <c r="V405" s="849"/>
      <c r="W405" s="849"/>
      <c r="X405" s="849"/>
      <c r="Y405" s="849"/>
      <c r="Z405" s="849"/>
      <c r="AA405" s="849"/>
      <c r="AB405" s="849"/>
      <c r="AC405" s="849"/>
      <c r="AD405" s="849"/>
      <c r="AE405" s="850"/>
      <c r="AF405" s="879" t="s">
        <v>24</v>
      </c>
      <c r="AG405" s="880"/>
      <c r="AH405" s="881"/>
      <c r="AI405" s="879" t="s">
        <v>24</v>
      </c>
      <c r="AJ405" s="881"/>
      <c r="AK405" s="848" t="s">
        <v>23</v>
      </c>
      <c r="AL405" s="849"/>
      <c r="AM405" s="850"/>
      <c r="AN405" s="141"/>
    </row>
    <row r="406" spans="2:44" ht="12" customHeight="1" thickBot="1" x14ac:dyDescent="0.3">
      <c r="B406" s="1" t="s">
        <v>13</v>
      </c>
      <c r="C406" s="2" t="s">
        <v>22</v>
      </c>
      <c r="D406" s="3" t="s">
        <v>22</v>
      </c>
      <c r="E406" s="2" t="s">
        <v>21</v>
      </c>
      <c r="F406" s="907" t="s">
        <v>20</v>
      </c>
      <c r="G406" s="908"/>
      <c r="H406" s="876"/>
      <c r="I406" s="877"/>
      <c r="J406" s="877"/>
      <c r="K406" s="877"/>
      <c r="L406" s="877"/>
      <c r="M406" s="877"/>
      <c r="N406" s="877"/>
      <c r="O406" s="877"/>
      <c r="P406" s="877"/>
      <c r="Q406" s="877"/>
      <c r="R406" s="877"/>
      <c r="S406" s="878"/>
      <c r="T406" s="876"/>
      <c r="U406" s="877"/>
      <c r="V406" s="877"/>
      <c r="W406" s="877"/>
      <c r="X406" s="877"/>
      <c r="Y406" s="877"/>
      <c r="Z406" s="877"/>
      <c r="AA406" s="877"/>
      <c r="AB406" s="877"/>
      <c r="AC406" s="877"/>
      <c r="AD406" s="877"/>
      <c r="AE406" s="878"/>
      <c r="AF406" s="876" t="s">
        <v>19</v>
      </c>
      <c r="AG406" s="877"/>
      <c r="AH406" s="878"/>
      <c r="AI406" s="876" t="s">
        <v>18</v>
      </c>
      <c r="AJ406" s="878"/>
      <c r="AK406" s="876" t="s">
        <v>17</v>
      </c>
      <c r="AL406" s="877"/>
      <c r="AM406" s="878"/>
      <c r="AN406" s="141"/>
      <c r="AO406" s="846" t="s">
        <v>130</v>
      </c>
      <c r="AP406" s="846" t="s">
        <v>131</v>
      </c>
    </row>
    <row r="407" spans="2:44" ht="12" customHeight="1" thickBot="1" x14ac:dyDescent="0.3">
      <c r="B407" s="4">
        <v>2020</v>
      </c>
      <c r="C407" s="5" t="s">
        <v>16</v>
      </c>
      <c r="D407" s="5" t="s">
        <v>15</v>
      </c>
      <c r="E407" s="30" t="s">
        <v>14</v>
      </c>
      <c r="F407" s="6" t="s">
        <v>14</v>
      </c>
      <c r="G407" s="7" t="s">
        <v>13</v>
      </c>
      <c r="H407" s="868" t="s">
        <v>34</v>
      </c>
      <c r="I407" s="869"/>
      <c r="J407" s="870" t="s">
        <v>43</v>
      </c>
      <c r="K407" s="871"/>
      <c r="L407" s="870" t="s">
        <v>42</v>
      </c>
      <c r="M407" s="871"/>
      <c r="N407" s="872" t="s">
        <v>33</v>
      </c>
      <c r="O407" s="869"/>
      <c r="P407" s="872" t="s">
        <v>12</v>
      </c>
      <c r="Q407" s="869"/>
      <c r="R407" s="872" t="s">
        <v>11</v>
      </c>
      <c r="S407" s="905"/>
      <c r="T407" s="868" t="s">
        <v>35</v>
      </c>
      <c r="U407" s="906"/>
      <c r="V407" s="906"/>
      <c r="W407" s="905"/>
      <c r="X407" s="868" t="s">
        <v>10</v>
      </c>
      <c r="Y407" s="906"/>
      <c r="Z407" s="906"/>
      <c r="AA407" s="905"/>
      <c r="AB407" s="38" t="s">
        <v>38</v>
      </c>
      <c r="AC407" s="37" t="s">
        <v>36</v>
      </c>
      <c r="AD407" s="266" t="s">
        <v>41</v>
      </c>
      <c r="AE407" s="136" t="s">
        <v>9</v>
      </c>
      <c r="AF407" s="8" t="s">
        <v>37</v>
      </c>
      <c r="AG407" s="9" t="s">
        <v>8</v>
      </c>
      <c r="AH407" s="10" t="s">
        <v>7</v>
      </c>
      <c r="AI407" s="6" t="s">
        <v>8</v>
      </c>
      <c r="AJ407" s="7" t="s">
        <v>7</v>
      </c>
      <c r="AK407" s="6" t="s">
        <v>8</v>
      </c>
      <c r="AL407" s="11" t="s">
        <v>7</v>
      </c>
      <c r="AM407" s="7" t="s">
        <v>6</v>
      </c>
      <c r="AN407" s="141"/>
      <c r="AO407" s="847"/>
      <c r="AP407" s="847"/>
    </row>
    <row r="408" spans="2:44" ht="12" customHeight="1" x14ac:dyDescent="0.25">
      <c r="B408" s="25">
        <v>44218</v>
      </c>
      <c r="C408" s="137">
        <v>0.65486111111111112</v>
      </c>
      <c r="D408" s="137">
        <v>0.6743055555555556</v>
      </c>
      <c r="E408" s="43">
        <v>2</v>
      </c>
      <c r="F408" s="43">
        <v>39999</v>
      </c>
      <c r="G408" s="25">
        <v>44218</v>
      </c>
      <c r="H408" s="960" t="s">
        <v>542</v>
      </c>
      <c r="I408" s="961"/>
      <c r="J408" s="962"/>
      <c r="K408" s="963"/>
      <c r="L408" s="962"/>
      <c r="M408" s="963"/>
      <c r="N408" s="960"/>
      <c r="O408" s="961"/>
      <c r="P408" s="964" t="s">
        <v>240</v>
      </c>
      <c r="Q408" s="965"/>
      <c r="R408" s="964" t="s">
        <v>532</v>
      </c>
      <c r="S408" s="966"/>
      <c r="T408" s="957" t="s">
        <v>544</v>
      </c>
      <c r="U408" s="958"/>
      <c r="V408" s="958"/>
      <c r="W408" s="959"/>
      <c r="X408" s="957" t="s">
        <v>544</v>
      </c>
      <c r="Y408" s="958"/>
      <c r="Z408" s="958"/>
      <c r="AA408" s="959"/>
      <c r="AB408" s="34"/>
      <c r="AC408" s="138"/>
      <c r="AD408" s="166">
        <v>44</v>
      </c>
      <c r="AE408" s="41" t="s">
        <v>32</v>
      </c>
      <c r="AF408" s="26"/>
      <c r="AG408" s="160">
        <v>26090</v>
      </c>
      <c r="AH408" s="161">
        <f>+AG408/1000</f>
        <v>26.09</v>
      </c>
      <c r="AI408" s="162">
        <v>26090</v>
      </c>
      <c r="AJ408" s="163">
        <f>+AI408/1000</f>
        <v>26.09</v>
      </c>
      <c r="AK408" s="164">
        <f>+AI408-AG408</f>
        <v>0</v>
      </c>
      <c r="AL408" s="163">
        <f>+AK408/1000</f>
        <v>0</v>
      </c>
      <c r="AM408" s="165">
        <f>+AK408/AG408</f>
        <v>0</v>
      </c>
      <c r="AN408" s="141"/>
      <c r="AO408" s="306">
        <v>69.75</v>
      </c>
      <c r="AP408" s="306">
        <v>5.44</v>
      </c>
    </row>
    <row r="409" spans="2:44" ht="12" customHeight="1" x14ac:dyDescent="0.25">
      <c r="B409" s="25">
        <v>44218</v>
      </c>
      <c r="C409" s="137">
        <v>0.90416666666666667</v>
      </c>
      <c r="D409" s="137">
        <v>0.96527777777777779</v>
      </c>
      <c r="E409" s="43">
        <v>4</v>
      </c>
      <c r="F409" s="43">
        <v>26385</v>
      </c>
      <c r="G409" s="25">
        <v>44218</v>
      </c>
      <c r="H409" s="967" t="s">
        <v>87</v>
      </c>
      <c r="I409" s="968"/>
      <c r="J409" s="969"/>
      <c r="K409" s="970"/>
      <c r="L409" s="969"/>
      <c r="M409" s="970"/>
      <c r="N409" s="967"/>
      <c r="O409" s="968"/>
      <c r="P409" s="971" t="s">
        <v>190</v>
      </c>
      <c r="Q409" s="972"/>
      <c r="R409" s="973" t="s">
        <v>191</v>
      </c>
      <c r="S409" s="985"/>
      <c r="T409" s="982" t="s">
        <v>549</v>
      </c>
      <c r="U409" s="983"/>
      <c r="V409" s="983"/>
      <c r="W409" s="984"/>
      <c r="X409" s="982" t="s">
        <v>549</v>
      </c>
      <c r="Y409" s="983"/>
      <c r="Z409" s="983"/>
      <c r="AA409" s="984"/>
      <c r="AB409" s="34"/>
      <c r="AC409" s="138"/>
      <c r="AD409" s="314">
        <v>59</v>
      </c>
      <c r="AE409" s="46" t="s">
        <v>52</v>
      </c>
      <c r="AF409" s="34"/>
      <c r="AG409" s="139">
        <v>9515</v>
      </c>
      <c r="AH409" s="159">
        <f>+AG409/1000</f>
        <v>9.5150000000000006</v>
      </c>
      <c r="AI409" s="152">
        <v>9515</v>
      </c>
      <c r="AJ409" s="272">
        <f>+AI409/1000</f>
        <v>9.5150000000000006</v>
      </c>
      <c r="AK409" s="273">
        <f>+AI409-AG409</f>
        <v>0</v>
      </c>
      <c r="AL409" s="274">
        <f>+AK409/1000</f>
        <v>0</v>
      </c>
      <c r="AM409" s="275">
        <f>+AK409/AG409</f>
        <v>0</v>
      </c>
      <c r="AN409" s="20"/>
      <c r="AO409" s="306">
        <v>77.040000000000006</v>
      </c>
      <c r="AP409" s="306">
        <v>3.67</v>
      </c>
    </row>
    <row r="410" spans="2:44" ht="12" customHeight="1" x14ac:dyDescent="0.25">
      <c r="B410" s="25">
        <v>44218</v>
      </c>
      <c r="C410" s="137">
        <v>0.90972222222222221</v>
      </c>
      <c r="D410" s="137">
        <v>0.30902777777777779</v>
      </c>
      <c r="E410" s="43">
        <v>4</v>
      </c>
      <c r="F410" s="43">
        <v>9039</v>
      </c>
      <c r="G410" s="25">
        <v>44218</v>
      </c>
      <c r="H410" s="967" t="s">
        <v>288</v>
      </c>
      <c r="I410" s="968"/>
      <c r="J410" s="969"/>
      <c r="K410" s="970"/>
      <c r="L410" s="969"/>
      <c r="M410" s="970"/>
      <c r="N410" s="967"/>
      <c r="O410" s="968"/>
      <c r="P410" s="971" t="s">
        <v>226</v>
      </c>
      <c r="Q410" s="972"/>
      <c r="R410" s="973" t="s">
        <v>178</v>
      </c>
      <c r="S410" s="985"/>
      <c r="T410" s="979" t="s">
        <v>550</v>
      </c>
      <c r="U410" s="980"/>
      <c r="V410" s="980"/>
      <c r="W410" s="981"/>
      <c r="X410" s="979" t="s">
        <v>550</v>
      </c>
      <c r="Y410" s="980"/>
      <c r="Z410" s="980"/>
      <c r="AA410" s="981"/>
      <c r="AB410" s="34"/>
      <c r="AC410" s="138"/>
      <c r="AD410" s="348">
        <v>32</v>
      </c>
      <c r="AE410" s="35" t="s">
        <v>32</v>
      </c>
      <c r="AF410" s="34"/>
      <c r="AG410" s="139">
        <v>6880</v>
      </c>
      <c r="AH410" s="140">
        <f t="shared" ref="AH410:AH412" si="22">+AG410/1000</f>
        <v>6.88</v>
      </c>
      <c r="AI410" s="152">
        <v>6880</v>
      </c>
      <c r="AJ410" s="142">
        <f t="shared" ref="AJ410" si="23">+AI410/1000</f>
        <v>6.88</v>
      </c>
      <c r="AK410" s="143">
        <f t="shared" ref="AK410" si="24">+AI410-AG410</f>
        <v>0</v>
      </c>
      <c r="AL410" s="144">
        <f t="shared" ref="AL410" si="25">+AK410/1000</f>
        <v>0</v>
      </c>
      <c r="AM410" s="145">
        <f t="shared" ref="AM410" si="26">+AK410/AG410</f>
        <v>0</v>
      </c>
      <c r="AN410" s="21"/>
      <c r="AO410" s="306">
        <v>76.930000000000007</v>
      </c>
      <c r="AP410" s="306">
        <v>3</v>
      </c>
    </row>
    <row r="411" spans="2:44" ht="12" customHeight="1" x14ac:dyDescent="0.25">
      <c r="B411" s="25">
        <v>44218</v>
      </c>
      <c r="C411" s="137">
        <v>0.95833333333333337</v>
      </c>
      <c r="D411" s="137">
        <v>0.97638888888888886</v>
      </c>
      <c r="E411" s="43">
        <v>1</v>
      </c>
      <c r="F411" s="43">
        <v>39999</v>
      </c>
      <c r="G411" s="25">
        <v>44218</v>
      </c>
      <c r="H411" s="967" t="s">
        <v>542</v>
      </c>
      <c r="I411" s="968"/>
      <c r="J411" s="969"/>
      <c r="K411" s="970"/>
      <c r="L411" s="969"/>
      <c r="M411" s="970"/>
      <c r="N411" s="967"/>
      <c r="O411" s="968"/>
      <c r="P411" s="971" t="s">
        <v>240</v>
      </c>
      <c r="Q411" s="972"/>
      <c r="R411" s="973" t="s">
        <v>532</v>
      </c>
      <c r="S411" s="985"/>
      <c r="T411" s="982" t="s">
        <v>544</v>
      </c>
      <c r="U411" s="983"/>
      <c r="V411" s="983"/>
      <c r="W411" s="984"/>
      <c r="X411" s="982" t="s">
        <v>544</v>
      </c>
      <c r="Y411" s="983"/>
      <c r="Z411" s="983"/>
      <c r="AA411" s="984"/>
      <c r="AB411" s="34"/>
      <c r="AC411" s="138"/>
      <c r="AD411" s="348">
        <v>40</v>
      </c>
      <c r="AE411" s="35" t="s">
        <v>32</v>
      </c>
      <c r="AF411" s="34"/>
      <c r="AG411" s="139">
        <v>16450</v>
      </c>
      <c r="AH411" s="140">
        <f t="shared" si="22"/>
        <v>16.45</v>
      </c>
      <c r="AI411" s="836">
        <v>23280</v>
      </c>
      <c r="AJ411" s="838">
        <f>+AI411/1000</f>
        <v>23.28</v>
      </c>
      <c r="AK411" s="840">
        <f>+AI411-AG412-AG411</f>
        <v>-60</v>
      </c>
      <c r="AL411" s="842">
        <f>+AK411/1000</f>
        <v>-0.06</v>
      </c>
      <c r="AM411" s="844">
        <f>+AK411/SUM(AG411:AG412)</f>
        <v>-2.5706940874035988E-3</v>
      </c>
      <c r="AN411" s="21"/>
      <c r="AO411" s="998">
        <v>70.69</v>
      </c>
      <c r="AP411" s="998">
        <v>5.16</v>
      </c>
    </row>
    <row r="412" spans="2:44" ht="12" customHeight="1" thickBot="1" x14ac:dyDescent="0.3">
      <c r="B412" s="25">
        <v>44218</v>
      </c>
      <c r="C412" s="137">
        <v>0.95833333333333337</v>
      </c>
      <c r="D412" s="137">
        <v>0.97638888888888886</v>
      </c>
      <c r="E412" s="43">
        <v>1</v>
      </c>
      <c r="F412" s="43">
        <v>39999</v>
      </c>
      <c r="G412" s="25">
        <v>44218</v>
      </c>
      <c r="H412" s="967" t="s">
        <v>542</v>
      </c>
      <c r="I412" s="968"/>
      <c r="J412" s="969"/>
      <c r="K412" s="970"/>
      <c r="L412" s="969"/>
      <c r="M412" s="970"/>
      <c r="N412" s="967"/>
      <c r="O412" s="968"/>
      <c r="P412" s="971" t="s">
        <v>240</v>
      </c>
      <c r="Q412" s="972"/>
      <c r="R412" s="973" t="s">
        <v>532</v>
      </c>
      <c r="S412" s="985"/>
      <c r="T412" s="982" t="s">
        <v>202</v>
      </c>
      <c r="U412" s="983"/>
      <c r="V412" s="983"/>
      <c r="W412" s="984"/>
      <c r="X412" s="982" t="s">
        <v>202</v>
      </c>
      <c r="Y412" s="983"/>
      <c r="Z412" s="983"/>
      <c r="AA412" s="984"/>
      <c r="AB412" s="34"/>
      <c r="AC412" s="138"/>
      <c r="AD412" s="348">
        <v>40</v>
      </c>
      <c r="AE412" s="35" t="s">
        <v>32</v>
      </c>
      <c r="AF412" s="34"/>
      <c r="AG412" s="139">
        <v>6890</v>
      </c>
      <c r="AH412" s="140">
        <f t="shared" si="22"/>
        <v>6.89</v>
      </c>
      <c r="AI412" s="837"/>
      <c r="AJ412" s="839"/>
      <c r="AK412" s="841"/>
      <c r="AL412" s="843"/>
      <c r="AM412" s="845"/>
      <c r="AN412" s="21"/>
      <c r="AO412" s="999"/>
      <c r="AP412" s="999"/>
    </row>
    <row r="413" spans="2:44" ht="12" customHeight="1" x14ac:dyDescent="0.25">
      <c r="B413" s="25">
        <v>44218</v>
      </c>
      <c r="C413" s="137">
        <v>0.97430555555555554</v>
      </c>
      <c r="D413" s="137">
        <v>0.29583333333333334</v>
      </c>
      <c r="E413" s="43">
        <v>4</v>
      </c>
      <c r="F413" s="43">
        <v>85</v>
      </c>
      <c r="G413" s="25">
        <v>44218</v>
      </c>
      <c r="H413" s="967" t="s">
        <v>291</v>
      </c>
      <c r="I413" s="968"/>
      <c r="J413" s="962"/>
      <c r="K413" s="963"/>
      <c r="L413" s="962"/>
      <c r="M413" s="963"/>
      <c r="N413" s="960"/>
      <c r="O413" s="961"/>
      <c r="P413" s="971" t="s">
        <v>390</v>
      </c>
      <c r="Q413" s="972"/>
      <c r="R413" s="973" t="s">
        <v>391</v>
      </c>
      <c r="S413" s="974"/>
      <c r="T413" s="982" t="s">
        <v>551</v>
      </c>
      <c r="U413" s="983"/>
      <c r="V413" s="983"/>
      <c r="W413" s="984"/>
      <c r="X413" s="982" t="s">
        <v>551</v>
      </c>
      <c r="Y413" s="983"/>
      <c r="Z413" s="983"/>
      <c r="AA413" s="984"/>
      <c r="AB413" s="34"/>
      <c r="AC413" s="138"/>
      <c r="AD413" s="348">
        <v>36</v>
      </c>
      <c r="AE413" s="35" t="s">
        <v>32</v>
      </c>
      <c r="AF413" s="34">
        <v>1812</v>
      </c>
      <c r="AG413" s="139">
        <f>+AF413/2.2</f>
        <v>823.63636363636363</v>
      </c>
      <c r="AH413" s="140">
        <f>+AG413/1000</f>
        <v>0.82363636363636361</v>
      </c>
      <c r="AI413" s="836">
        <v>9450</v>
      </c>
      <c r="AJ413" s="838">
        <f>+AI413/1000</f>
        <v>9.4499999999999993</v>
      </c>
      <c r="AK413" s="840">
        <f>+AI413-AG414-AG413</f>
        <v>970.86363636363728</v>
      </c>
      <c r="AL413" s="842">
        <f>+AK413/1000</f>
        <v>0.97086363636363726</v>
      </c>
      <c r="AM413" s="844">
        <f>+AK413/SUM(AG413:AG414)</f>
        <v>0.11450029752172458</v>
      </c>
      <c r="AN413" s="21"/>
      <c r="AO413" s="306">
        <v>77.23</v>
      </c>
      <c r="AP413" s="306">
        <v>2.13</v>
      </c>
      <c r="AR413" s="350"/>
    </row>
    <row r="414" spans="2:44" ht="12" customHeight="1" x14ac:dyDescent="0.25">
      <c r="B414" s="25">
        <v>44218</v>
      </c>
      <c r="C414" s="137">
        <v>0.97430555555555554</v>
      </c>
      <c r="D414" s="137">
        <v>0.29583333333333334</v>
      </c>
      <c r="E414" s="43">
        <v>4</v>
      </c>
      <c r="F414" s="43">
        <v>1501</v>
      </c>
      <c r="G414" s="25">
        <v>44218</v>
      </c>
      <c r="H414" s="967" t="s">
        <v>286</v>
      </c>
      <c r="I414" s="968"/>
      <c r="J414" s="969"/>
      <c r="K414" s="970"/>
      <c r="L414" s="969"/>
      <c r="M414" s="970"/>
      <c r="N414" s="967"/>
      <c r="O414" s="968"/>
      <c r="P414" s="971" t="s">
        <v>390</v>
      </c>
      <c r="Q414" s="972"/>
      <c r="R414" s="973" t="s">
        <v>391</v>
      </c>
      <c r="S414" s="974"/>
      <c r="T414" s="979" t="s">
        <v>89</v>
      </c>
      <c r="U414" s="980"/>
      <c r="V414" s="980"/>
      <c r="W414" s="981"/>
      <c r="X414" s="979" t="s">
        <v>89</v>
      </c>
      <c r="Y414" s="980"/>
      <c r="Z414" s="980"/>
      <c r="AA414" s="981"/>
      <c r="AB414" s="34"/>
      <c r="AC414" s="138"/>
      <c r="AD414" s="348">
        <v>30</v>
      </c>
      <c r="AE414" s="35" t="s">
        <v>32</v>
      </c>
      <c r="AF414" s="34">
        <v>16842.099999999999</v>
      </c>
      <c r="AG414" s="139">
        <f>+AF414/2.2</f>
        <v>7655.4999999999991</v>
      </c>
      <c r="AH414" s="140">
        <f>+AG414/1000</f>
        <v>7.6554999999999991</v>
      </c>
      <c r="AI414" s="837"/>
      <c r="AJ414" s="839"/>
      <c r="AK414" s="841"/>
      <c r="AL414" s="843"/>
      <c r="AM414" s="845"/>
      <c r="AN414" s="21"/>
      <c r="AO414" s="306">
        <v>76.5</v>
      </c>
      <c r="AP414" s="306">
        <v>3.6</v>
      </c>
    </row>
    <row r="415" spans="2:44" ht="12" customHeight="1" x14ac:dyDescent="0.25">
      <c r="B415" s="25">
        <v>44219</v>
      </c>
      <c r="C415" s="137">
        <v>0.17291666666666669</v>
      </c>
      <c r="D415" s="137">
        <v>0.18888888888888888</v>
      </c>
      <c r="E415" s="43">
        <v>1</v>
      </c>
      <c r="F415" s="43">
        <v>728</v>
      </c>
      <c r="G415" s="25">
        <v>44219</v>
      </c>
      <c r="H415" s="967" t="s">
        <v>199</v>
      </c>
      <c r="I415" s="968"/>
      <c r="J415" s="969"/>
      <c r="K415" s="970"/>
      <c r="L415" s="969"/>
      <c r="M415" s="970"/>
      <c r="N415" s="967"/>
      <c r="O415" s="968"/>
      <c r="P415" s="971" t="s">
        <v>359</v>
      </c>
      <c r="Q415" s="972"/>
      <c r="R415" s="973" t="s">
        <v>396</v>
      </c>
      <c r="S415" s="974"/>
      <c r="T415" s="982" t="s">
        <v>544</v>
      </c>
      <c r="U415" s="983"/>
      <c r="V415" s="983"/>
      <c r="W415" s="984"/>
      <c r="X415" s="982" t="s">
        <v>544</v>
      </c>
      <c r="Y415" s="983"/>
      <c r="Z415" s="983"/>
      <c r="AA415" s="984"/>
      <c r="AB415" s="34"/>
      <c r="AC415" s="138"/>
      <c r="AD415" s="348">
        <v>46</v>
      </c>
      <c r="AE415" s="35" t="s">
        <v>32</v>
      </c>
      <c r="AF415" s="34"/>
      <c r="AG415" s="139">
        <v>18635</v>
      </c>
      <c r="AH415" s="140">
        <f>+AG415/1000</f>
        <v>18.635000000000002</v>
      </c>
      <c r="AI415" s="836">
        <v>16750</v>
      </c>
      <c r="AJ415" s="838">
        <f>+AI415/1000</f>
        <v>16.75</v>
      </c>
      <c r="AK415" s="840">
        <f>+AI415-AG416-AG415</f>
        <v>-1927</v>
      </c>
      <c r="AL415" s="842">
        <f>+AK415/1000</f>
        <v>-1.927</v>
      </c>
      <c r="AM415" s="844">
        <f>+AK415/SUM(AG415:AG416)</f>
        <v>-0.10317502810943942</v>
      </c>
      <c r="AO415" s="998">
        <v>69.709999999999994</v>
      </c>
      <c r="AP415" s="998">
        <v>4.28</v>
      </c>
    </row>
    <row r="416" spans="2:44" ht="12" customHeight="1" x14ac:dyDescent="0.25">
      <c r="B416" s="25">
        <v>44219</v>
      </c>
      <c r="C416" s="137">
        <v>0.17291666666666669</v>
      </c>
      <c r="D416" s="137">
        <v>0.18888888888888888</v>
      </c>
      <c r="E416" s="43">
        <v>1</v>
      </c>
      <c r="F416" s="43">
        <v>728</v>
      </c>
      <c r="G416" s="25">
        <v>44219</v>
      </c>
      <c r="H416" s="967" t="s">
        <v>199</v>
      </c>
      <c r="I416" s="968"/>
      <c r="J416" s="969"/>
      <c r="K416" s="970"/>
      <c r="L416" s="969"/>
      <c r="M416" s="970"/>
      <c r="N416" s="967"/>
      <c r="O416" s="968"/>
      <c r="P416" s="971" t="s">
        <v>359</v>
      </c>
      <c r="Q416" s="972"/>
      <c r="R416" s="973" t="s">
        <v>396</v>
      </c>
      <c r="S416" s="974"/>
      <c r="T416" s="982" t="s">
        <v>202</v>
      </c>
      <c r="U416" s="983"/>
      <c r="V416" s="983"/>
      <c r="W416" s="984"/>
      <c r="X416" s="982" t="s">
        <v>202</v>
      </c>
      <c r="Y416" s="983"/>
      <c r="Z416" s="983"/>
      <c r="AA416" s="984"/>
      <c r="AB416" s="34"/>
      <c r="AC416" s="138"/>
      <c r="AD416" s="348">
        <v>46</v>
      </c>
      <c r="AE416" s="35" t="s">
        <v>32</v>
      </c>
      <c r="AF416" s="34"/>
      <c r="AG416" s="139">
        <v>42</v>
      </c>
      <c r="AH416" s="140">
        <f>+AG416/1000</f>
        <v>4.2000000000000003E-2</v>
      </c>
      <c r="AI416" s="837"/>
      <c r="AJ416" s="839"/>
      <c r="AK416" s="841"/>
      <c r="AL416" s="843"/>
      <c r="AM416" s="845"/>
      <c r="AO416" s="999"/>
      <c r="AP416" s="999"/>
    </row>
    <row r="417" spans="2:42" ht="12" customHeight="1" thickBot="1" x14ac:dyDescent="0.3">
      <c r="B417" s="24"/>
      <c r="C417" s="146"/>
      <c r="D417" s="146"/>
      <c r="E417" s="27"/>
      <c r="F417" s="36"/>
      <c r="G417" s="31"/>
      <c r="H417" s="909"/>
      <c r="I417" s="910"/>
      <c r="J417" s="911"/>
      <c r="K417" s="912"/>
      <c r="L417" s="911"/>
      <c r="M417" s="912"/>
      <c r="N417" s="913"/>
      <c r="O417" s="910"/>
      <c r="P417" s="913"/>
      <c r="Q417" s="910"/>
      <c r="R417" s="914"/>
      <c r="S417" s="915"/>
      <c r="T417" s="916"/>
      <c r="U417" s="917"/>
      <c r="V417" s="917"/>
      <c r="W417" s="915"/>
      <c r="X417" s="29"/>
      <c r="Y417" s="147"/>
      <c r="Z417" s="147"/>
      <c r="AA417" s="28"/>
      <c r="AB417" s="36"/>
      <c r="AC417" s="148"/>
      <c r="AD417" s="147"/>
      <c r="AE417" s="28"/>
      <c r="AF417" s="29"/>
      <c r="AG417" s="149"/>
      <c r="AH417" s="153"/>
      <c r="AI417" s="150"/>
      <c r="AJ417" s="154"/>
      <c r="AK417" s="155"/>
      <c r="AL417" s="156"/>
      <c r="AM417" s="157"/>
    </row>
    <row r="418" spans="2:42" ht="12" customHeight="1" x14ac:dyDescent="0.25">
      <c r="B418" s="151"/>
      <c r="C418" s="151"/>
      <c r="D418" s="151"/>
      <c r="E418" s="151"/>
      <c r="F418" s="151"/>
      <c r="G418" s="151"/>
      <c r="H418" s="151"/>
      <c r="I418" s="151"/>
      <c r="J418" s="174"/>
      <c r="K418" s="174"/>
      <c r="L418" s="174"/>
      <c r="M418" s="174"/>
      <c r="N418" s="151"/>
      <c r="O418" s="151"/>
      <c r="P418" s="135"/>
      <c r="Q418" s="135"/>
      <c r="R418" s="918" t="s">
        <v>5</v>
      </c>
      <c r="S418" s="919"/>
      <c r="T418" s="919"/>
      <c r="U418" s="919"/>
      <c r="V418" s="919"/>
      <c r="W418" s="919"/>
      <c r="X418" s="919"/>
      <c r="Y418" s="919"/>
      <c r="Z418" s="919"/>
      <c r="AA418" s="919"/>
      <c r="AB418" s="919"/>
      <c r="AC418" s="919"/>
      <c r="AD418" s="919"/>
      <c r="AE418" s="919"/>
      <c r="AF418" s="265"/>
      <c r="AG418" s="932" t="s">
        <v>4</v>
      </c>
      <c r="AH418" s="933"/>
      <c r="AI418" s="932" t="s">
        <v>3</v>
      </c>
      <c r="AJ418" s="933"/>
      <c r="AK418" s="932" t="s">
        <v>2</v>
      </c>
      <c r="AL418" s="934"/>
      <c r="AM418" s="935"/>
    </row>
    <row r="419" spans="2:42" x14ac:dyDescent="0.25">
      <c r="B419" s="151"/>
      <c r="C419" s="151"/>
      <c r="D419" s="151"/>
      <c r="E419" s="151"/>
      <c r="F419" s="151"/>
      <c r="G419" s="151"/>
      <c r="H419" s="151"/>
      <c r="I419" s="151"/>
      <c r="J419" s="174"/>
      <c r="K419" s="174"/>
      <c r="L419" s="174"/>
      <c r="M419" s="174"/>
      <c r="N419" s="151"/>
      <c r="O419" s="151"/>
      <c r="P419" s="135"/>
      <c r="Q419" s="135"/>
      <c r="R419" s="930"/>
      <c r="S419" s="931"/>
      <c r="T419" s="931"/>
      <c r="U419" s="931"/>
      <c r="V419" s="931"/>
      <c r="W419" s="931"/>
      <c r="X419" s="931"/>
      <c r="Y419" s="931"/>
      <c r="Z419" s="931"/>
      <c r="AA419" s="931"/>
      <c r="AB419" s="931"/>
      <c r="AC419" s="931"/>
      <c r="AD419" s="931"/>
      <c r="AE419" s="931"/>
      <c r="AF419" s="265"/>
      <c r="AG419" s="936" t="s">
        <v>1</v>
      </c>
      <c r="AH419" s="938">
        <f>+SUM(AH408:AH417)</f>
        <v>92.981136363636381</v>
      </c>
      <c r="AI419" s="936" t="s">
        <v>1</v>
      </c>
      <c r="AJ419" s="938">
        <f>+SUM(AJ408:AJ417)</f>
        <v>91.965000000000018</v>
      </c>
      <c r="AK419" s="936" t="s">
        <v>1</v>
      </c>
      <c r="AL419" s="940">
        <f>+AJ419-AH419</f>
        <v>-1.0161363636363632</v>
      </c>
      <c r="AM419" s="851">
        <f>+AL419/AH419</f>
        <v>-1.0928414121143822E-2</v>
      </c>
    </row>
    <row r="420" spans="2:42" ht="17.25" thickBot="1" x14ac:dyDescent="0.3">
      <c r="B420" s="151"/>
      <c r="C420" s="151"/>
      <c r="D420" s="151"/>
      <c r="E420" s="151"/>
      <c r="F420" s="151"/>
      <c r="G420" s="151"/>
      <c r="H420" s="151"/>
      <c r="I420" s="151"/>
      <c r="J420" s="174"/>
      <c r="K420" s="174"/>
      <c r="L420" s="174"/>
      <c r="M420" s="174"/>
      <c r="N420" s="151"/>
      <c r="O420" s="151"/>
      <c r="P420" s="135"/>
      <c r="Q420" s="135"/>
      <c r="R420" s="921"/>
      <c r="S420" s="922"/>
      <c r="T420" s="922"/>
      <c r="U420" s="922"/>
      <c r="V420" s="922"/>
      <c r="W420" s="922"/>
      <c r="X420" s="922"/>
      <c r="Y420" s="922"/>
      <c r="Z420" s="922"/>
      <c r="AA420" s="922"/>
      <c r="AB420" s="922"/>
      <c r="AC420" s="922"/>
      <c r="AD420" s="922"/>
      <c r="AE420" s="922"/>
      <c r="AF420" s="264"/>
      <c r="AG420" s="937"/>
      <c r="AH420" s="939"/>
      <c r="AI420" s="937"/>
      <c r="AJ420" s="939"/>
      <c r="AK420" s="937"/>
      <c r="AL420" s="941"/>
      <c r="AM420" s="852"/>
    </row>
    <row r="421" spans="2:42" ht="17.25" thickBot="1" x14ac:dyDescent="0.3"/>
    <row r="422" spans="2:42" x14ac:dyDescent="0.25">
      <c r="R422" s="918" t="s">
        <v>0</v>
      </c>
      <c r="S422" s="919"/>
      <c r="T422" s="919"/>
      <c r="U422" s="919"/>
      <c r="V422" s="919"/>
      <c r="W422" s="919"/>
      <c r="X422" s="919"/>
      <c r="Y422" s="919"/>
      <c r="Z422" s="919"/>
      <c r="AA422" s="919"/>
      <c r="AB422" s="919"/>
      <c r="AC422" s="919"/>
      <c r="AD422" s="919"/>
      <c r="AE422" s="920"/>
      <c r="AF422" s="18"/>
      <c r="AG422" s="924">
        <f>+AH419+AG398</f>
        <v>452.77113636363651</v>
      </c>
      <c r="AH422" s="925"/>
      <c r="AI422" s="924">
        <f>+AJ419+AI398</f>
        <v>453.53000000000009</v>
      </c>
      <c r="AJ422" s="925"/>
      <c r="AK422" s="928">
        <f>+AI422-AG422</f>
        <v>0.75886363636357146</v>
      </c>
      <c r="AL422" s="925"/>
      <c r="AM422" s="945">
        <f>+AK422/AG422</f>
        <v>1.6760424316317312E-3</v>
      </c>
    </row>
    <row r="423" spans="2:42" ht="17.25" thickBot="1" x14ac:dyDescent="0.3">
      <c r="R423" s="921"/>
      <c r="S423" s="922"/>
      <c r="T423" s="922"/>
      <c r="U423" s="922"/>
      <c r="V423" s="922"/>
      <c r="W423" s="922"/>
      <c r="X423" s="922"/>
      <c r="Y423" s="922"/>
      <c r="Z423" s="922"/>
      <c r="AA423" s="922"/>
      <c r="AB423" s="922"/>
      <c r="AC423" s="922"/>
      <c r="AD423" s="922"/>
      <c r="AE423" s="923"/>
      <c r="AF423" s="19"/>
      <c r="AG423" s="926"/>
      <c r="AH423" s="927"/>
      <c r="AI423" s="926"/>
      <c r="AJ423" s="927"/>
      <c r="AK423" s="929"/>
      <c r="AL423" s="927"/>
      <c r="AM423" s="946"/>
    </row>
    <row r="424" spans="2:42" ht="17.25" thickBot="1" x14ac:dyDescent="0.3"/>
    <row r="425" spans="2:42" ht="12" customHeight="1" x14ac:dyDescent="0.25">
      <c r="B425" s="882" t="s">
        <v>31</v>
      </c>
      <c r="C425" s="883"/>
      <c r="D425" s="883"/>
      <c r="E425" s="883"/>
      <c r="F425" s="883"/>
      <c r="G425" s="884"/>
      <c r="H425" s="888" t="s">
        <v>30</v>
      </c>
      <c r="I425" s="765"/>
      <c r="J425" s="765"/>
      <c r="K425" s="765"/>
      <c r="L425" s="765"/>
      <c r="M425" s="765"/>
      <c r="N425" s="765"/>
      <c r="O425" s="765"/>
      <c r="P425" s="765"/>
      <c r="Q425" s="765"/>
      <c r="R425" s="765"/>
      <c r="S425" s="765"/>
      <c r="T425" s="765"/>
      <c r="U425" s="765"/>
      <c r="V425" s="765"/>
      <c r="W425" s="765"/>
      <c r="X425" s="765"/>
      <c r="Y425" s="765"/>
      <c r="Z425" s="765"/>
      <c r="AA425" s="765"/>
      <c r="AB425" s="765"/>
      <c r="AC425" s="765"/>
      <c r="AD425" s="267"/>
      <c r="AE425" s="764" t="s">
        <v>29</v>
      </c>
      <c r="AF425" s="765"/>
      <c r="AG425" s="765"/>
      <c r="AH425" s="765"/>
      <c r="AI425" s="765"/>
      <c r="AJ425" s="766"/>
      <c r="AK425" s="889" t="s">
        <v>39</v>
      </c>
      <c r="AL425" s="890"/>
      <c r="AM425" s="891"/>
      <c r="AN425" s="22"/>
      <c r="AO425" s="168" t="s">
        <v>46</v>
      </c>
    </row>
    <row r="426" spans="2:42" ht="12" customHeight="1" thickBot="1" x14ac:dyDescent="0.3">
      <c r="B426" s="885"/>
      <c r="C426" s="886"/>
      <c r="D426" s="886"/>
      <c r="E426" s="886"/>
      <c r="F426" s="886"/>
      <c r="G426" s="887"/>
      <c r="H426" s="892" t="s">
        <v>25</v>
      </c>
      <c r="I426" s="893"/>
      <c r="J426" s="893"/>
      <c r="K426" s="893"/>
      <c r="L426" s="893"/>
      <c r="M426" s="893"/>
      <c r="N426" s="893"/>
      <c r="O426" s="893"/>
      <c r="P426" s="893"/>
      <c r="Q426" s="893"/>
      <c r="R426" s="893"/>
      <c r="S426" s="893"/>
      <c r="T426" s="893"/>
      <c r="U426" s="893"/>
      <c r="V426" s="893"/>
      <c r="W426" s="893"/>
      <c r="X426" s="893"/>
      <c r="Y426" s="893"/>
      <c r="Z426" s="893"/>
      <c r="AA426" s="893"/>
      <c r="AB426" s="893"/>
      <c r="AC426" s="893"/>
      <c r="AD426" s="268"/>
      <c r="AE426" s="773">
        <v>44219</v>
      </c>
      <c r="AF426" s="774"/>
      <c r="AG426" s="774"/>
      <c r="AH426" s="774"/>
      <c r="AI426" s="774"/>
      <c r="AJ426" s="775"/>
      <c r="AK426" s="896" t="s">
        <v>40</v>
      </c>
      <c r="AL426" s="897"/>
      <c r="AM426" s="898"/>
      <c r="AN426" s="23"/>
      <c r="AO426" s="169" t="s">
        <v>47</v>
      </c>
    </row>
    <row r="427" spans="2:42" ht="12" customHeight="1" thickBot="1" x14ac:dyDescent="0.3">
      <c r="B427" s="902" t="s">
        <v>28</v>
      </c>
      <c r="C427" s="903"/>
      <c r="D427" s="903"/>
      <c r="E427" s="903"/>
      <c r="F427" s="903"/>
      <c r="G427" s="904"/>
      <c r="H427" s="894"/>
      <c r="I427" s="895"/>
      <c r="J427" s="895"/>
      <c r="K427" s="895"/>
      <c r="L427" s="895"/>
      <c r="M427" s="895"/>
      <c r="N427" s="895"/>
      <c r="O427" s="895"/>
      <c r="P427" s="895"/>
      <c r="Q427" s="895"/>
      <c r="R427" s="895"/>
      <c r="S427" s="895"/>
      <c r="T427" s="895"/>
      <c r="U427" s="895"/>
      <c r="V427" s="895"/>
      <c r="W427" s="895"/>
      <c r="X427" s="895"/>
      <c r="Y427" s="895"/>
      <c r="Z427" s="895"/>
      <c r="AA427" s="895"/>
      <c r="AB427" s="895"/>
      <c r="AC427" s="895"/>
      <c r="AD427" s="269"/>
      <c r="AE427" s="776"/>
      <c r="AF427" s="777"/>
      <c r="AG427" s="777"/>
      <c r="AH427" s="777"/>
      <c r="AI427" s="777"/>
      <c r="AJ427" s="778"/>
      <c r="AK427" s="899"/>
      <c r="AL427" s="900"/>
      <c r="AM427" s="901"/>
      <c r="AN427" s="141"/>
      <c r="AO427" s="170"/>
    </row>
    <row r="428" spans="2:42" ht="12" customHeight="1" thickBot="1" x14ac:dyDescent="0.3">
      <c r="B428" s="135"/>
      <c r="C428" s="135"/>
      <c r="D428" s="135"/>
      <c r="E428" s="135"/>
      <c r="F428" s="135"/>
      <c r="G428" s="135"/>
      <c r="H428" s="135"/>
      <c r="I428" s="135"/>
      <c r="J428" s="174"/>
      <c r="K428" s="174"/>
      <c r="L428" s="174"/>
      <c r="M428" s="174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5"/>
      <c r="AL428" s="135"/>
      <c r="AM428" s="135"/>
      <c r="AN428" s="141"/>
    </row>
    <row r="429" spans="2:42" ht="12" customHeight="1" thickBot="1" x14ac:dyDescent="0.3">
      <c r="B429" s="873" t="s">
        <v>27</v>
      </c>
      <c r="C429" s="874"/>
      <c r="D429" s="874"/>
      <c r="E429" s="875"/>
      <c r="F429" s="848" t="s">
        <v>26</v>
      </c>
      <c r="G429" s="850"/>
      <c r="H429" s="848" t="s">
        <v>44</v>
      </c>
      <c r="I429" s="849"/>
      <c r="J429" s="849"/>
      <c r="K429" s="849"/>
      <c r="L429" s="849"/>
      <c r="M429" s="849"/>
      <c r="N429" s="849"/>
      <c r="O429" s="849"/>
      <c r="P429" s="849"/>
      <c r="Q429" s="849"/>
      <c r="R429" s="849"/>
      <c r="S429" s="850"/>
      <c r="T429" s="848" t="s">
        <v>25</v>
      </c>
      <c r="U429" s="849"/>
      <c r="V429" s="849"/>
      <c r="W429" s="849"/>
      <c r="X429" s="849"/>
      <c r="Y429" s="849"/>
      <c r="Z429" s="849"/>
      <c r="AA429" s="849"/>
      <c r="AB429" s="849"/>
      <c r="AC429" s="849"/>
      <c r="AD429" s="849"/>
      <c r="AE429" s="850"/>
      <c r="AF429" s="879" t="s">
        <v>24</v>
      </c>
      <c r="AG429" s="880"/>
      <c r="AH429" s="881"/>
      <c r="AI429" s="879" t="s">
        <v>24</v>
      </c>
      <c r="AJ429" s="881"/>
      <c r="AK429" s="848" t="s">
        <v>23</v>
      </c>
      <c r="AL429" s="849"/>
      <c r="AM429" s="850"/>
      <c r="AN429" s="141"/>
    </row>
    <row r="430" spans="2:42" ht="12" customHeight="1" thickBot="1" x14ac:dyDescent="0.3">
      <c r="B430" s="1" t="s">
        <v>13</v>
      </c>
      <c r="C430" s="2" t="s">
        <v>22</v>
      </c>
      <c r="D430" s="3" t="s">
        <v>22</v>
      </c>
      <c r="E430" s="2" t="s">
        <v>21</v>
      </c>
      <c r="F430" s="907" t="s">
        <v>20</v>
      </c>
      <c r="G430" s="908"/>
      <c r="H430" s="876"/>
      <c r="I430" s="877"/>
      <c r="J430" s="877"/>
      <c r="K430" s="877"/>
      <c r="L430" s="877"/>
      <c r="M430" s="877"/>
      <c r="N430" s="877"/>
      <c r="O430" s="877"/>
      <c r="P430" s="877"/>
      <c r="Q430" s="877"/>
      <c r="R430" s="877"/>
      <c r="S430" s="878"/>
      <c r="T430" s="876"/>
      <c r="U430" s="877"/>
      <c r="V430" s="877"/>
      <c r="W430" s="877"/>
      <c r="X430" s="877"/>
      <c r="Y430" s="877"/>
      <c r="Z430" s="877"/>
      <c r="AA430" s="877"/>
      <c r="AB430" s="877"/>
      <c r="AC430" s="877"/>
      <c r="AD430" s="877"/>
      <c r="AE430" s="878"/>
      <c r="AF430" s="876" t="s">
        <v>19</v>
      </c>
      <c r="AG430" s="877"/>
      <c r="AH430" s="878"/>
      <c r="AI430" s="876" t="s">
        <v>18</v>
      </c>
      <c r="AJ430" s="878"/>
      <c r="AK430" s="876" t="s">
        <v>17</v>
      </c>
      <c r="AL430" s="877"/>
      <c r="AM430" s="878"/>
      <c r="AN430" s="141"/>
      <c r="AO430" s="846" t="s">
        <v>130</v>
      </c>
      <c r="AP430" s="846" t="s">
        <v>131</v>
      </c>
    </row>
    <row r="431" spans="2:42" ht="12" customHeight="1" thickBot="1" x14ac:dyDescent="0.3">
      <c r="B431" s="4">
        <v>2021</v>
      </c>
      <c r="C431" s="5" t="s">
        <v>16</v>
      </c>
      <c r="D431" s="5" t="s">
        <v>15</v>
      </c>
      <c r="E431" s="30" t="s">
        <v>14</v>
      </c>
      <c r="F431" s="6" t="s">
        <v>14</v>
      </c>
      <c r="G431" s="7" t="s">
        <v>13</v>
      </c>
      <c r="H431" s="868" t="s">
        <v>34</v>
      </c>
      <c r="I431" s="869"/>
      <c r="J431" s="870" t="s">
        <v>43</v>
      </c>
      <c r="K431" s="871"/>
      <c r="L431" s="870" t="s">
        <v>42</v>
      </c>
      <c r="M431" s="871"/>
      <c r="N431" s="872" t="s">
        <v>33</v>
      </c>
      <c r="O431" s="869"/>
      <c r="P431" s="872" t="s">
        <v>12</v>
      </c>
      <c r="Q431" s="869"/>
      <c r="R431" s="872" t="s">
        <v>11</v>
      </c>
      <c r="S431" s="905"/>
      <c r="T431" s="868" t="s">
        <v>35</v>
      </c>
      <c r="U431" s="906"/>
      <c r="V431" s="906"/>
      <c r="W431" s="905"/>
      <c r="X431" s="868" t="s">
        <v>10</v>
      </c>
      <c r="Y431" s="906"/>
      <c r="Z431" s="906"/>
      <c r="AA431" s="905"/>
      <c r="AB431" s="38" t="s">
        <v>38</v>
      </c>
      <c r="AC431" s="37" t="s">
        <v>36</v>
      </c>
      <c r="AD431" s="266" t="s">
        <v>41</v>
      </c>
      <c r="AE431" s="136" t="s">
        <v>9</v>
      </c>
      <c r="AF431" s="8" t="s">
        <v>37</v>
      </c>
      <c r="AG431" s="9" t="s">
        <v>8</v>
      </c>
      <c r="AH431" s="10" t="s">
        <v>7</v>
      </c>
      <c r="AI431" s="6" t="s">
        <v>8</v>
      </c>
      <c r="AJ431" s="7" t="s">
        <v>7</v>
      </c>
      <c r="AK431" s="6" t="s">
        <v>8</v>
      </c>
      <c r="AL431" s="11" t="s">
        <v>7</v>
      </c>
      <c r="AM431" s="7" t="s">
        <v>6</v>
      </c>
      <c r="AN431" s="141"/>
      <c r="AO431" s="847"/>
      <c r="AP431" s="847"/>
    </row>
    <row r="432" spans="2:42" ht="12" customHeight="1" x14ac:dyDescent="0.25">
      <c r="B432" s="25">
        <v>44219</v>
      </c>
      <c r="C432" s="137">
        <v>0.37013888888888885</v>
      </c>
      <c r="D432" s="137">
        <v>0.37986111111111115</v>
      </c>
      <c r="E432" s="43">
        <v>1</v>
      </c>
      <c r="F432" s="43">
        <v>39999</v>
      </c>
      <c r="G432" s="25">
        <v>44219</v>
      </c>
      <c r="H432" s="967" t="s">
        <v>542</v>
      </c>
      <c r="I432" s="968"/>
      <c r="J432" s="969"/>
      <c r="K432" s="970"/>
      <c r="L432" s="969"/>
      <c r="M432" s="970"/>
      <c r="N432" s="967"/>
      <c r="O432" s="968"/>
      <c r="P432" s="971" t="s">
        <v>240</v>
      </c>
      <c r="Q432" s="972"/>
      <c r="R432" s="973" t="s">
        <v>532</v>
      </c>
      <c r="S432" s="985"/>
      <c r="T432" s="982" t="s">
        <v>544</v>
      </c>
      <c r="U432" s="983"/>
      <c r="V432" s="983"/>
      <c r="W432" s="984"/>
      <c r="X432" s="982" t="s">
        <v>544</v>
      </c>
      <c r="Y432" s="983"/>
      <c r="Z432" s="983"/>
      <c r="AA432" s="984"/>
      <c r="AB432" s="34"/>
      <c r="AC432" s="138"/>
      <c r="AD432" s="284">
        <v>55</v>
      </c>
      <c r="AE432" s="285" t="s">
        <v>52</v>
      </c>
      <c r="AF432" s="26"/>
      <c r="AG432" s="160">
        <v>21050</v>
      </c>
      <c r="AH432" s="161">
        <f>+AG432/1000</f>
        <v>21.05</v>
      </c>
      <c r="AI432" s="162">
        <v>21060</v>
      </c>
      <c r="AJ432" s="163">
        <f>+AI432/1000</f>
        <v>21.06</v>
      </c>
      <c r="AK432" s="164">
        <f>+AI432-AG432</f>
        <v>10</v>
      </c>
      <c r="AL432" s="163">
        <f>+AK432/1000</f>
        <v>0.01</v>
      </c>
      <c r="AM432" s="165">
        <f>+AK432/AG432</f>
        <v>4.7505938242280285E-4</v>
      </c>
      <c r="AN432" s="141"/>
      <c r="AO432" s="306">
        <v>70.239999999999995</v>
      </c>
      <c r="AP432" s="306">
        <v>5.21</v>
      </c>
    </row>
    <row r="433" spans="2:42" ht="12" customHeight="1" x14ac:dyDescent="0.25">
      <c r="B433" s="25">
        <v>44219</v>
      </c>
      <c r="C433" s="137">
        <v>0.44375000000000003</v>
      </c>
      <c r="D433" s="137">
        <v>0.46597222222222223</v>
      </c>
      <c r="E433" s="43">
        <v>4</v>
      </c>
      <c r="F433" s="43">
        <v>26386</v>
      </c>
      <c r="G433" s="25">
        <v>44219</v>
      </c>
      <c r="H433" s="967" t="s">
        <v>50</v>
      </c>
      <c r="I433" s="968"/>
      <c r="J433" s="969"/>
      <c r="K433" s="970"/>
      <c r="L433" s="969"/>
      <c r="M433" s="970"/>
      <c r="N433" s="967"/>
      <c r="O433" s="968"/>
      <c r="P433" s="971" t="s">
        <v>231</v>
      </c>
      <c r="Q433" s="972"/>
      <c r="R433" s="973" t="s">
        <v>232</v>
      </c>
      <c r="S433" s="974"/>
      <c r="T433" s="979" t="s">
        <v>179</v>
      </c>
      <c r="U433" s="980"/>
      <c r="V433" s="980"/>
      <c r="W433" s="981"/>
      <c r="X433" s="979" t="s">
        <v>179</v>
      </c>
      <c r="Y433" s="980"/>
      <c r="Z433" s="980"/>
      <c r="AA433" s="981"/>
      <c r="AB433" s="34"/>
      <c r="AC433" s="138"/>
      <c r="AD433" s="158">
        <v>35</v>
      </c>
      <c r="AE433" s="35" t="s">
        <v>32</v>
      </c>
      <c r="AF433" s="34"/>
      <c r="AG433" s="139">
        <v>1530</v>
      </c>
      <c r="AH433" s="159">
        <f>+AG433/1000</f>
        <v>1.53</v>
      </c>
      <c r="AI433" s="152">
        <v>1530</v>
      </c>
      <c r="AJ433" s="272">
        <f>+AI433/1000</f>
        <v>1.53</v>
      </c>
      <c r="AK433" s="273">
        <f>+AI433-AG433</f>
        <v>0</v>
      </c>
      <c r="AL433" s="274">
        <f>+AK433/1000</f>
        <v>0</v>
      </c>
      <c r="AM433" s="275">
        <f>+AK433/AG433</f>
        <v>0</v>
      </c>
      <c r="AN433" s="20"/>
      <c r="AO433" s="306">
        <v>76.81</v>
      </c>
      <c r="AP433" s="306">
        <v>3.11</v>
      </c>
    </row>
    <row r="434" spans="2:42" ht="12" customHeight="1" x14ac:dyDescent="0.25">
      <c r="B434" s="25">
        <v>44219</v>
      </c>
      <c r="C434" s="137">
        <v>0.85555555555555562</v>
      </c>
      <c r="D434" s="137">
        <v>0.89583333333333337</v>
      </c>
      <c r="E434" s="43">
        <v>4</v>
      </c>
      <c r="F434" s="43">
        <v>26387</v>
      </c>
      <c r="G434" s="25">
        <v>44219</v>
      </c>
      <c r="H434" s="967" t="s">
        <v>87</v>
      </c>
      <c r="I434" s="968"/>
      <c r="J434" s="969"/>
      <c r="K434" s="970"/>
      <c r="L434" s="969"/>
      <c r="M434" s="970"/>
      <c r="N434" s="967"/>
      <c r="O434" s="968"/>
      <c r="P434" s="971" t="s">
        <v>190</v>
      </c>
      <c r="Q434" s="972"/>
      <c r="R434" s="973" t="s">
        <v>102</v>
      </c>
      <c r="S434" s="985"/>
      <c r="T434" s="982" t="s">
        <v>567</v>
      </c>
      <c r="U434" s="983"/>
      <c r="V434" s="983"/>
      <c r="W434" s="984"/>
      <c r="X434" s="982" t="s">
        <v>567</v>
      </c>
      <c r="Y434" s="983"/>
      <c r="Z434" s="983"/>
      <c r="AA434" s="984"/>
      <c r="AB434" s="34"/>
      <c r="AC434" s="138"/>
      <c r="AD434" s="353">
        <v>59</v>
      </c>
      <c r="AE434" s="46" t="s">
        <v>52</v>
      </c>
      <c r="AF434" s="34"/>
      <c r="AG434" s="139">
        <v>10775</v>
      </c>
      <c r="AH434" s="140">
        <f>+AG434/1000</f>
        <v>10.775</v>
      </c>
      <c r="AI434" s="152">
        <v>10775</v>
      </c>
      <c r="AJ434" s="142">
        <f>+AI434/1000</f>
        <v>10.775</v>
      </c>
      <c r="AK434" s="143">
        <f>+AI434-AG434</f>
        <v>0</v>
      </c>
      <c r="AL434" s="144">
        <f>+AK434/1000</f>
        <v>0</v>
      </c>
      <c r="AM434" s="145">
        <f>+AK434/AG434</f>
        <v>0</v>
      </c>
      <c r="AN434" s="21"/>
      <c r="AO434" s="306">
        <v>76.97</v>
      </c>
      <c r="AP434" s="306">
        <v>3.56</v>
      </c>
    </row>
    <row r="435" spans="2:42" ht="12" customHeight="1" x14ac:dyDescent="0.25">
      <c r="B435" s="25">
        <v>44219</v>
      </c>
      <c r="C435" s="137">
        <v>0.88888888888888884</v>
      </c>
      <c r="D435" s="137">
        <v>0.93055555555555547</v>
      </c>
      <c r="E435" s="43">
        <v>4</v>
      </c>
      <c r="F435" s="43">
        <v>3680</v>
      </c>
      <c r="G435" s="25">
        <v>44219</v>
      </c>
      <c r="H435" s="967" t="s">
        <v>88</v>
      </c>
      <c r="I435" s="968"/>
      <c r="J435" s="969"/>
      <c r="K435" s="970"/>
      <c r="L435" s="969"/>
      <c r="M435" s="970"/>
      <c r="N435" s="967"/>
      <c r="O435" s="968"/>
      <c r="P435" s="971" t="s">
        <v>566</v>
      </c>
      <c r="Q435" s="972"/>
      <c r="R435" s="973" t="s">
        <v>90</v>
      </c>
      <c r="S435" s="985"/>
      <c r="T435" s="979" t="s">
        <v>179</v>
      </c>
      <c r="U435" s="980"/>
      <c r="V435" s="980"/>
      <c r="W435" s="981"/>
      <c r="X435" s="979" t="s">
        <v>179</v>
      </c>
      <c r="Y435" s="980"/>
      <c r="Z435" s="980"/>
      <c r="AA435" s="981"/>
      <c r="AB435" s="34"/>
      <c r="AC435" s="138"/>
      <c r="AD435" s="348">
        <v>31</v>
      </c>
      <c r="AE435" s="35" t="s">
        <v>32</v>
      </c>
      <c r="AF435" s="34">
        <v>1398</v>
      </c>
      <c r="AG435" s="139">
        <f>+AF435/2.2</f>
        <v>635.45454545454538</v>
      </c>
      <c r="AH435" s="140">
        <f t="shared" ref="AH435:AH437" si="27">+AG435/1000</f>
        <v>0.63545454545454538</v>
      </c>
      <c r="AI435" s="836">
        <v>11030</v>
      </c>
      <c r="AJ435" s="838">
        <f>+AI435/1000</f>
        <v>11.03</v>
      </c>
      <c r="AK435" s="840">
        <f>+AI435-AG436-AG435</f>
        <v>538.81818181818255</v>
      </c>
      <c r="AL435" s="842">
        <f>+AK435/1000</f>
        <v>0.53881818181818253</v>
      </c>
      <c r="AM435" s="844">
        <f>+AK435/SUM(AG435:AG436)</f>
        <v>5.1359150108749412E-2</v>
      </c>
      <c r="AN435" s="21"/>
      <c r="AO435" s="306">
        <v>77.180000000000007</v>
      </c>
      <c r="AP435" s="306">
        <v>3.06</v>
      </c>
    </row>
    <row r="436" spans="2:42" ht="12" customHeight="1" x14ac:dyDescent="0.25">
      <c r="B436" s="25">
        <v>44219</v>
      </c>
      <c r="C436" s="137">
        <v>0.88888888888888884</v>
      </c>
      <c r="D436" s="137">
        <v>0.93055555555555547</v>
      </c>
      <c r="E436" s="43">
        <v>4</v>
      </c>
      <c r="F436" s="43">
        <v>1502</v>
      </c>
      <c r="G436" s="25">
        <v>44219</v>
      </c>
      <c r="H436" s="967" t="s">
        <v>55</v>
      </c>
      <c r="I436" s="968"/>
      <c r="J436" s="969"/>
      <c r="K436" s="970"/>
      <c r="L436" s="969"/>
      <c r="M436" s="970"/>
      <c r="N436" s="967"/>
      <c r="O436" s="968"/>
      <c r="P436" s="971" t="s">
        <v>566</v>
      </c>
      <c r="Q436" s="972"/>
      <c r="R436" s="973" t="s">
        <v>90</v>
      </c>
      <c r="S436" s="985"/>
      <c r="T436" s="979" t="s">
        <v>179</v>
      </c>
      <c r="U436" s="980"/>
      <c r="V436" s="980"/>
      <c r="W436" s="981"/>
      <c r="X436" s="979" t="s">
        <v>179</v>
      </c>
      <c r="Y436" s="980"/>
      <c r="Z436" s="980"/>
      <c r="AA436" s="981"/>
      <c r="AB436" s="34"/>
      <c r="AC436" s="138"/>
      <c r="AD436" s="348">
        <v>33</v>
      </c>
      <c r="AE436" s="35" t="s">
        <v>32</v>
      </c>
      <c r="AF436" s="34">
        <v>21682.6</v>
      </c>
      <c r="AG436" s="139">
        <f>+AF436/2.2</f>
        <v>9855.7272727272721</v>
      </c>
      <c r="AH436" s="140">
        <f t="shared" si="27"/>
        <v>9.8557272727272718</v>
      </c>
      <c r="AI436" s="837"/>
      <c r="AJ436" s="839"/>
      <c r="AK436" s="841"/>
      <c r="AL436" s="843"/>
      <c r="AM436" s="845"/>
      <c r="AN436" s="21"/>
      <c r="AO436" s="306">
        <v>76.72</v>
      </c>
      <c r="AP436" s="306">
        <v>3.29</v>
      </c>
    </row>
    <row r="437" spans="2:42" ht="12" customHeight="1" x14ac:dyDescent="0.25">
      <c r="B437" s="25">
        <v>44219</v>
      </c>
      <c r="C437" s="137">
        <v>0.90486111111111101</v>
      </c>
      <c r="D437" s="137">
        <v>0.93263888888888891</v>
      </c>
      <c r="E437" s="43">
        <v>4</v>
      </c>
      <c r="F437" s="43">
        <v>26388</v>
      </c>
      <c r="G437" s="25">
        <v>44219</v>
      </c>
      <c r="H437" s="967" t="s">
        <v>87</v>
      </c>
      <c r="I437" s="968"/>
      <c r="J437" s="969"/>
      <c r="K437" s="970"/>
      <c r="L437" s="969"/>
      <c r="M437" s="970"/>
      <c r="N437" s="967"/>
      <c r="O437" s="968"/>
      <c r="P437" s="971" t="s">
        <v>91</v>
      </c>
      <c r="Q437" s="972"/>
      <c r="R437" s="973" t="s">
        <v>312</v>
      </c>
      <c r="S437" s="985"/>
      <c r="T437" s="982" t="s">
        <v>568</v>
      </c>
      <c r="U437" s="983"/>
      <c r="V437" s="983"/>
      <c r="W437" s="984"/>
      <c r="X437" s="982" t="s">
        <v>568</v>
      </c>
      <c r="Y437" s="983"/>
      <c r="Z437" s="983"/>
      <c r="AA437" s="984"/>
      <c r="AB437" s="34"/>
      <c r="AC437" s="138"/>
      <c r="AD437" s="353">
        <v>57</v>
      </c>
      <c r="AE437" s="46" t="s">
        <v>52</v>
      </c>
      <c r="AF437" s="34"/>
      <c r="AG437" s="139">
        <v>7305</v>
      </c>
      <c r="AH437" s="140">
        <f t="shared" si="27"/>
        <v>7.3049999999999997</v>
      </c>
      <c r="AI437" s="152">
        <v>7305</v>
      </c>
      <c r="AJ437" s="142">
        <f t="shared" ref="AJ437" si="28">+AI437/1000</f>
        <v>7.3049999999999997</v>
      </c>
      <c r="AK437" s="143">
        <f t="shared" ref="AK437" si="29">+AI437-AG437</f>
        <v>0</v>
      </c>
      <c r="AL437" s="144">
        <f t="shared" ref="AL437" si="30">+AK437/1000</f>
        <v>0</v>
      </c>
      <c r="AM437" s="145">
        <f t="shared" ref="AM437" si="31">+AK437/AG437</f>
        <v>0</v>
      </c>
      <c r="AN437" s="21"/>
      <c r="AO437" s="306">
        <v>77.010000000000005</v>
      </c>
      <c r="AP437" s="306">
        <v>3.25</v>
      </c>
    </row>
    <row r="438" spans="2:42" ht="12" customHeight="1" x14ac:dyDescent="0.25">
      <c r="B438" s="25">
        <v>44219</v>
      </c>
      <c r="C438" s="137">
        <v>0.90833333333333333</v>
      </c>
      <c r="D438" s="137">
        <v>0.99791666666666667</v>
      </c>
      <c r="E438" s="43">
        <v>4</v>
      </c>
      <c r="F438" s="43">
        <v>9041</v>
      </c>
      <c r="G438" s="25">
        <v>44219</v>
      </c>
      <c r="H438" s="967" t="s">
        <v>288</v>
      </c>
      <c r="I438" s="968"/>
      <c r="J438" s="969"/>
      <c r="K438" s="970"/>
      <c r="L438" s="969"/>
      <c r="M438" s="970"/>
      <c r="N438" s="967"/>
      <c r="O438" s="968"/>
      <c r="P438" s="971" t="s">
        <v>226</v>
      </c>
      <c r="Q438" s="972"/>
      <c r="R438" s="973" t="s">
        <v>178</v>
      </c>
      <c r="S438" s="974"/>
      <c r="T438" s="979" t="s">
        <v>179</v>
      </c>
      <c r="U438" s="980"/>
      <c r="V438" s="980"/>
      <c r="W438" s="981"/>
      <c r="X438" s="979" t="s">
        <v>179</v>
      </c>
      <c r="Y438" s="980"/>
      <c r="Z438" s="980"/>
      <c r="AA438" s="981"/>
      <c r="AB438" s="34"/>
      <c r="AC438" s="138"/>
      <c r="AD438" s="263">
        <v>32</v>
      </c>
      <c r="AE438" s="35" t="s">
        <v>32</v>
      </c>
      <c r="AF438" s="34"/>
      <c r="AG438" s="139">
        <v>9040</v>
      </c>
      <c r="AH438" s="140">
        <f>+AG438/1000</f>
        <v>9.0399999999999991</v>
      </c>
      <c r="AI438" s="152">
        <v>9040</v>
      </c>
      <c r="AJ438" s="142">
        <f>+AI438/1000</f>
        <v>9.0399999999999991</v>
      </c>
      <c r="AK438" s="143">
        <f>+AI438-AG438</f>
        <v>0</v>
      </c>
      <c r="AL438" s="144">
        <f>+AK438/1000</f>
        <v>0</v>
      </c>
      <c r="AM438" s="145">
        <f>+AK438/AG438</f>
        <v>0</v>
      </c>
      <c r="AN438" s="21"/>
      <c r="AO438" s="306">
        <v>76.819999999999993</v>
      </c>
      <c r="AP438" s="306">
        <v>3.3</v>
      </c>
    </row>
    <row r="439" spans="2:42" ht="12" customHeight="1" x14ac:dyDescent="0.25">
      <c r="B439" s="25">
        <v>44220</v>
      </c>
      <c r="C439" s="137">
        <v>8.4027777777777771E-2</v>
      </c>
      <c r="D439" s="137">
        <v>9.3055555555555558E-2</v>
      </c>
      <c r="E439" s="43">
        <v>1</v>
      </c>
      <c r="F439" s="354">
        <v>0.31180555555555556</v>
      </c>
      <c r="G439" s="25">
        <v>44220</v>
      </c>
      <c r="H439" s="967" t="s">
        <v>199</v>
      </c>
      <c r="I439" s="968"/>
      <c r="J439" s="969"/>
      <c r="K439" s="970"/>
      <c r="L439" s="969"/>
      <c r="M439" s="970"/>
      <c r="N439" s="967"/>
      <c r="O439" s="968"/>
      <c r="P439" s="971" t="s">
        <v>359</v>
      </c>
      <c r="Q439" s="972"/>
      <c r="R439" s="973" t="s">
        <v>396</v>
      </c>
      <c r="S439" s="974"/>
      <c r="T439" s="982" t="s">
        <v>544</v>
      </c>
      <c r="U439" s="983"/>
      <c r="V439" s="983"/>
      <c r="W439" s="984"/>
      <c r="X439" s="982" t="s">
        <v>544</v>
      </c>
      <c r="Y439" s="983"/>
      <c r="Z439" s="983"/>
      <c r="AA439" s="984"/>
      <c r="AB439" s="34"/>
      <c r="AC439" s="138"/>
      <c r="AD439" s="263">
        <v>43</v>
      </c>
      <c r="AE439" s="35" t="s">
        <v>32</v>
      </c>
      <c r="AF439" s="34"/>
      <c r="AG439" s="139">
        <v>12496</v>
      </c>
      <c r="AH439" s="140">
        <f>+AG439/1000</f>
        <v>12.496</v>
      </c>
      <c r="AI439" s="836">
        <v>12160</v>
      </c>
      <c r="AJ439" s="838">
        <f>+AI439/1000</f>
        <v>12.16</v>
      </c>
      <c r="AK439" s="840">
        <f>+AI439-AG440-AG439</f>
        <v>-378</v>
      </c>
      <c r="AL439" s="842">
        <f>+AK439/1000</f>
        <v>-0.378</v>
      </c>
      <c r="AM439" s="844">
        <f>+AK439/SUM(AG439:AG440)</f>
        <v>-3.0148349018982293E-2</v>
      </c>
      <c r="AO439" s="306">
        <v>68.900000000000006</v>
      </c>
      <c r="AP439" s="306">
        <v>4.3099999999999996</v>
      </c>
    </row>
    <row r="440" spans="2:42" ht="12" customHeight="1" thickBot="1" x14ac:dyDescent="0.3">
      <c r="B440" s="25">
        <v>44220</v>
      </c>
      <c r="C440" s="137">
        <v>8.4027777777777771E-2</v>
      </c>
      <c r="D440" s="137">
        <v>9.3055555555555558E-2</v>
      </c>
      <c r="E440" s="27">
        <v>1</v>
      </c>
      <c r="F440" s="355">
        <v>0.31180555555555556</v>
      </c>
      <c r="G440" s="25">
        <v>44220</v>
      </c>
      <c r="H440" s="967" t="s">
        <v>199</v>
      </c>
      <c r="I440" s="968"/>
      <c r="J440" s="969"/>
      <c r="K440" s="970"/>
      <c r="L440" s="969"/>
      <c r="M440" s="970"/>
      <c r="N440" s="967"/>
      <c r="O440" s="968"/>
      <c r="P440" s="971" t="s">
        <v>359</v>
      </c>
      <c r="Q440" s="972"/>
      <c r="R440" s="973" t="s">
        <v>396</v>
      </c>
      <c r="S440" s="974"/>
      <c r="T440" s="982" t="s">
        <v>202</v>
      </c>
      <c r="U440" s="983"/>
      <c r="V440" s="983"/>
      <c r="W440" s="984"/>
      <c r="X440" s="982" t="s">
        <v>202</v>
      </c>
      <c r="Y440" s="983"/>
      <c r="Z440" s="983"/>
      <c r="AA440" s="984"/>
      <c r="AB440" s="36"/>
      <c r="AC440" s="148"/>
      <c r="AD440" s="349">
        <v>43</v>
      </c>
      <c r="AE440" s="35" t="s">
        <v>32</v>
      </c>
      <c r="AF440" s="29"/>
      <c r="AG440" s="149">
        <v>42</v>
      </c>
      <c r="AH440" s="153">
        <f>+AG440/1000</f>
        <v>4.2000000000000003E-2</v>
      </c>
      <c r="AI440" s="837"/>
      <c r="AJ440" s="839"/>
      <c r="AK440" s="841"/>
      <c r="AL440" s="843"/>
      <c r="AM440" s="845"/>
      <c r="AO440" s="306">
        <v>68.900000000000006</v>
      </c>
      <c r="AP440" s="306">
        <v>4.3099999999999996</v>
      </c>
    </row>
    <row r="441" spans="2:42" ht="12" customHeight="1" x14ac:dyDescent="0.25">
      <c r="B441" s="151"/>
      <c r="C441" s="151"/>
      <c r="D441" s="151"/>
      <c r="E441" s="151"/>
      <c r="F441" s="151"/>
      <c r="G441" s="151"/>
      <c r="H441" s="151"/>
      <c r="I441" s="151"/>
      <c r="J441" s="174"/>
      <c r="K441" s="174"/>
      <c r="L441" s="174"/>
      <c r="M441" s="174"/>
      <c r="N441" s="151"/>
      <c r="O441" s="151"/>
      <c r="P441" s="135"/>
      <c r="Q441" s="135"/>
      <c r="R441" s="918" t="s">
        <v>5</v>
      </c>
      <c r="S441" s="919"/>
      <c r="T441" s="919"/>
      <c r="U441" s="919"/>
      <c r="V441" s="919"/>
      <c r="W441" s="919"/>
      <c r="X441" s="919"/>
      <c r="Y441" s="919"/>
      <c r="Z441" s="919"/>
      <c r="AA441" s="919"/>
      <c r="AB441" s="919"/>
      <c r="AC441" s="919"/>
      <c r="AD441" s="919"/>
      <c r="AE441" s="919"/>
      <c r="AF441" s="265"/>
      <c r="AG441" s="932" t="s">
        <v>4</v>
      </c>
      <c r="AH441" s="933"/>
      <c r="AI441" s="932" t="s">
        <v>3</v>
      </c>
      <c r="AJ441" s="933"/>
      <c r="AK441" s="932" t="s">
        <v>2</v>
      </c>
      <c r="AL441" s="934"/>
      <c r="AM441" s="935"/>
    </row>
    <row r="442" spans="2:42" x14ac:dyDescent="0.25">
      <c r="B442" s="151"/>
      <c r="C442" s="151"/>
      <c r="D442" s="151"/>
      <c r="E442" s="151"/>
      <c r="F442" s="151"/>
      <c r="G442" s="151"/>
      <c r="H442" s="151"/>
      <c r="I442" s="151"/>
      <c r="J442" s="174"/>
      <c r="K442" s="174"/>
      <c r="L442" s="174"/>
      <c r="M442" s="174"/>
      <c r="N442" s="151"/>
      <c r="O442" s="151"/>
      <c r="P442" s="135"/>
      <c r="Q442" s="135"/>
      <c r="R442" s="930"/>
      <c r="S442" s="931"/>
      <c r="T442" s="931"/>
      <c r="U442" s="931"/>
      <c r="V442" s="931"/>
      <c r="W442" s="931"/>
      <c r="X442" s="931"/>
      <c r="Y442" s="931"/>
      <c r="Z442" s="931"/>
      <c r="AA442" s="931"/>
      <c r="AB442" s="931"/>
      <c r="AC442" s="931"/>
      <c r="AD442" s="931"/>
      <c r="AE442" s="931"/>
      <c r="AF442" s="265"/>
      <c r="AG442" s="936" t="s">
        <v>1</v>
      </c>
      <c r="AH442" s="938">
        <f>+SUM(AH432:AH440)</f>
        <v>72.729181818181814</v>
      </c>
      <c r="AI442" s="936" t="s">
        <v>1</v>
      </c>
      <c r="AJ442" s="938">
        <f>+SUM(AJ432:AJ440)</f>
        <v>72.900000000000006</v>
      </c>
      <c r="AK442" s="936" t="s">
        <v>1</v>
      </c>
      <c r="AL442" s="940">
        <f>+AJ442-AH442</f>
        <v>0.17081818181819131</v>
      </c>
      <c r="AM442" s="851">
        <f>+AL442/AH442</f>
        <v>2.3486883469310237E-3</v>
      </c>
    </row>
    <row r="443" spans="2:42" ht="17.25" thickBot="1" x14ac:dyDescent="0.3">
      <c r="B443" s="151"/>
      <c r="C443" s="151"/>
      <c r="D443" s="151"/>
      <c r="E443" s="151"/>
      <c r="F443" s="151"/>
      <c r="G443" s="151"/>
      <c r="H443" s="151"/>
      <c r="I443" s="151"/>
      <c r="J443" s="174"/>
      <c r="K443" s="174"/>
      <c r="L443" s="174"/>
      <c r="M443" s="174"/>
      <c r="N443" s="151"/>
      <c r="O443" s="151"/>
      <c r="P443" s="135"/>
      <c r="Q443" s="135"/>
      <c r="R443" s="921"/>
      <c r="S443" s="922"/>
      <c r="T443" s="922"/>
      <c r="U443" s="922"/>
      <c r="V443" s="922"/>
      <c r="W443" s="922"/>
      <c r="X443" s="922"/>
      <c r="Y443" s="922"/>
      <c r="Z443" s="922"/>
      <c r="AA443" s="922"/>
      <c r="AB443" s="922"/>
      <c r="AC443" s="922"/>
      <c r="AD443" s="922"/>
      <c r="AE443" s="922"/>
      <c r="AF443" s="264"/>
      <c r="AG443" s="937"/>
      <c r="AH443" s="939"/>
      <c r="AI443" s="937"/>
      <c r="AJ443" s="939"/>
      <c r="AK443" s="937"/>
      <c r="AL443" s="941"/>
      <c r="AM443" s="852"/>
    </row>
    <row r="444" spans="2:42" ht="17.25" thickBot="1" x14ac:dyDescent="0.3"/>
    <row r="445" spans="2:42" x14ac:dyDescent="0.25">
      <c r="R445" s="918" t="s">
        <v>0</v>
      </c>
      <c r="S445" s="919"/>
      <c r="T445" s="919"/>
      <c r="U445" s="919"/>
      <c r="V445" s="919"/>
      <c r="W445" s="919"/>
      <c r="X445" s="919"/>
      <c r="Y445" s="919"/>
      <c r="Z445" s="919"/>
      <c r="AA445" s="919"/>
      <c r="AB445" s="919"/>
      <c r="AC445" s="919"/>
      <c r="AD445" s="919"/>
      <c r="AE445" s="920"/>
      <c r="AF445" s="18"/>
      <c r="AG445" s="924">
        <f>+AH442+AG422</f>
        <v>525.50031818181833</v>
      </c>
      <c r="AH445" s="925"/>
      <c r="AI445" s="924">
        <f>+AJ442+AI422</f>
        <v>526.43000000000006</v>
      </c>
      <c r="AJ445" s="925"/>
      <c r="AK445" s="928">
        <f>+AI445-AG445</f>
        <v>0.92968181818173434</v>
      </c>
      <c r="AL445" s="925"/>
      <c r="AM445" s="945">
        <f>+AK445/AG445</f>
        <v>1.7691365466691743E-3</v>
      </c>
    </row>
    <row r="446" spans="2:42" ht="17.25" thickBot="1" x14ac:dyDescent="0.3">
      <c r="R446" s="921"/>
      <c r="S446" s="922"/>
      <c r="T446" s="922"/>
      <c r="U446" s="922"/>
      <c r="V446" s="922"/>
      <c r="W446" s="922"/>
      <c r="X446" s="922"/>
      <c r="Y446" s="922"/>
      <c r="Z446" s="922"/>
      <c r="AA446" s="922"/>
      <c r="AB446" s="922"/>
      <c r="AC446" s="922"/>
      <c r="AD446" s="922"/>
      <c r="AE446" s="923"/>
      <c r="AF446" s="19"/>
      <c r="AG446" s="926"/>
      <c r="AH446" s="927"/>
      <c r="AI446" s="926"/>
      <c r="AJ446" s="927"/>
      <c r="AK446" s="929"/>
      <c r="AL446" s="927"/>
      <c r="AM446" s="946"/>
    </row>
    <row r="447" spans="2:42" ht="17.25" thickBot="1" x14ac:dyDescent="0.3"/>
    <row r="448" spans="2:42" ht="12" customHeight="1" x14ac:dyDescent="0.25">
      <c r="B448" s="882" t="s">
        <v>31</v>
      </c>
      <c r="C448" s="883"/>
      <c r="D448" s="883"/>
      <c r="E448" s="883"/>
      <c r="F448" s="883"/>
      <c r="G448" s="884"/>
      <c r="H448" s="888" t="s">
        <v>30</v>
      </c>
      <c r="I448" s="765"/>
      <c r="J448" s="765"/>
      <c r="K448" s="765"/>
      <c r="L448" s="765"/>
      <c r="M448" s="765"/>
      <c r="N448" s="765"/>
      <c r="O448" s="765"/>
      <c r="P448" s="765"/>
      <c r="Q448" s="765"/>
      <c r="R448" s="765"/>
      <c r="S448" s="765"/>
      <c r="T448" s="765"/>
      <c r="U448" s="765"/>
      <c r="V448" s="765"/>
      <c r="W448" s="765"/>
      <c r="X448" s="765"/>
      <c r="Y448" s="765"/>
      <c r="Z448" s="765"/>
      <c r="AA448" s="765"/>
      <c r="AB448" s="765"/>
      <c r="AC448" s="765"/>
      <c r="AD448" s="267"/>
      <c r="AE448" s="764" t="s">
        <v>29</v>
      </c>
      <c r="AF448" s="765"/>
      <c r="AG448" s="765"/>
      <c r="AH448" s="765"/>
      <c r="AI448" s="765"/>
      <c r="AJ448" s="766"/>
      <c r="AK448" s="889" t="s">
        <v>39</v>
      </c>
      <c r="AL448" s="890"/>
      <c r="AM448" s="891"/>
      <c r="AN448" s="22"/>
    </row>
    <row r="449" spans="2:42" ht="12" customHeight="1" x14ac:dyDescent="0.25">
      <c r="B449" s="885"/>
      <c r="C449" s="886"/>
      <c r="D449" s="886"/>
      <c r="E449" s="886"/>
      <c r="F449" s="886"/>
      <c r="G449" s="887"/>
      <c r="H449" s="892" t="s">
        <v>25</v>
      </c>
      <c r="I449" s="893"/>
      <c r="J449" s="893"/>
      <c r="K449" s="893"/>
      <c r="L449" s="893"/>
      <c r="M449" s="893"/>
      <c r="N449" s="893"/>
      <c r="O449" s="893"/>
      <c r="P449" s="893"/>
      <c r="Q449" s="893"/>
      <c r="R449" s="893"/>
      <c r="S449" s="893"/>
      <c r="T449" s="893"/>
      <c r="U449" s="893"/>
      <c r="V449" s="893"/>
      <c r="W449" s="893"/>
      <c r="X449" s="893"/>
      <c r="Y449" s="893"/>
      <c r="Z449" s="893"/>
      <c r="AA449" s="893"/>
      <c r="AB449" s="893"/>
      <c r="AC449" s="893"/>
      <c r="AD449" s="268"/>
      <c r="AE449" s="773">
        <v>44220</v>
      </c>
      <c r="AF449" s="774"/>
      <c r="AG449" s="774"/>
      <c r="AH449" s="774"/>
      <c r="AI449" s="774"/>
      <c r="AJ449" s="775"/>
      <c r="AK449" s="896" t="s">
        <v>40</v>
      </c>
      <c r="AL449" s="897"/>
      <c r="AM449" s="898"/>
      <c r="AN449" s="23"/>
    </row>
    <row r="450" spans="2:42" ht="12" customHeight="1" thickBot="1" x14ac:dyDescent="0.3">
      <c r="B450" s="902" t="s">
        <v>28</v>
      </c>
      <c r="C450" s="903"/>
      <c r="D450" s="903"/>
      <c r="E450" s="903"/>
      <c r="F450" s="903"/>
      <c r="G450" s="904"/>
      <c r="H450" s="894"/>
      <c r="I450" s="895"/>
      <c r="J450" s="895"/>
      <c r="K450" s="895"/>
      <c r="L450" s="895"/>
      <c r="M450" s="895"/>
      <c r="N450" s="895"/>
      <c r="O450" s="895"/>
      <c r="P450" s="895"/>
      <c r="Q450" s="895"/>
      <c r="R450" s="895"/>
      <c r="S450" s="895"/>
      <c r="T450" s="895"/>
      <c r="U450" s="895"/>
      <c r="V450" s="895"/>
      <c r="W450" s="895"/>
      <c r="X450" s="895"/>
      <c r="Y450" s="895"/>
      <c r="Z450" s="895"/>
      <c r="AA450" s="895"/>
      <c r="AB450" s="895"/>
      <c r="AC450" s="895"/>
      <c r="AD450" s="269"/>
      <c r="AE450" s="776"/>
      <c r="AF450" s="777"/>
      <c r="AG450" s="777"/>
      <c r="AH450" s="777"/>
      <c r="AI450" s="777"/>
      <c r="AJ450" s="778"/>
      <c r="AK450" s="899"/>
      <c r="AL450" s="900"/>
      <c r="AM450" s="901"/>
      <c r="AN450" s="141"/>
    </row>
    <row r="451" spans="2:42" ht="12" customHeight="1" thickBot="1" x14ac:dyDescent="0.3">
      <c r="B451" s="135"/>
      <c r="C451" s="135"/>
      <c r="D451" s="135"/>
      <c r="E451" s="135"/>
      <c r="F451" s="135"/>
      <c r="G451" s="135"/>
      <c r="H451" s="135"/>
      <c r="I451" s="135"/>
      <c r="J451" s="174"/>
      <c r="K451" s="174"/>
      <c r="L451" s="174"/>
      <c r="M451" s="174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5"/>
      <c r="AL451" s="135"/>
      <c r="AM451" s="135"/>
      <c r="AN451" s="141"/>
    </row>
    <row r="452" spans="2:42" ht="12" customHeight="1" thickBot="1" x14ac:dyDescent="0.3">
      <c r="B452" s="873" t="s">
        <v>27</v>
      </c>
      <c r="C452" s="874"/>
      <c r="D452" s="874"/>
      <c r="E452" s="875"/>
      <c r="F452" s="848" t="s">
        <v>26</v>
      </c>
      <c r="G452" s="850"/>
      <c r="H452" s="848" t="s">
        <v>44</v>
      </c>
      <c r="I452" s="849"/>
      <c r="J452" s="849"/>
      <c r="K452" s="849"/>
      <c r="L452" s="849"/>
      <c r="M452" s="849"/>
      <c r="N452" s="849"/>
      <c r="O452" s="849"/>
      <c r="P452" s="849"/>
      <c r="Q452" s="849"/>
      <c r="R452" s="849"/>
      <c r="S452" s="850"/>
      <c r="T452" s="848" t="s">
        <v>25</v>
      </c>
      <c r="U452" s="849"/>
      <c r="V452" s="849"/>
      <c r="W452" s="849"/>
      <c r="X452" s="849"/>
      <c r="Y452" s="849"/>
      <c r="Z452" s="849"/>
      <c r="AA452" s="849"/>
      <c r="AB452" s="849"/>
      <c r="AC452" s="849"/>
      <c r="AD452" s="849"/>
      <c r="AE452" s="850"/>
      <c r="AF452" s="879" t="s">
        <v>24</v>
      </c>
      <c r="AG452" s="880"/>
      <c r="AH452" s="881"/>
      <c r="AI452" s="879" t="s">
        <v>24</v>
      </c>
      <c r="AJ452" s="881"/>
      <c r="AK452" s="848" t="s">
        <v>23</v>
      </c>
      <c r="AL452" s="849"/>
      <c r="AM452" s="850"/>
      <c r="AN452" s="141"/>
    </row>
    <row r="453" spans="2:42" ht="12" customHeight="1" thickBot="1" x14ac:dyDescent="0.3">
      <c r="B453" s="1" t="s">
        <v>13</v>
      </c>
      <c r="C453" s="2" t="s">
        <v>22</v>
      </c>
      <c r="D453" s="3" t="s">
        <v>22</v>
      </c>
      <c r="E453" s="2" t="s">
        <v>21</v>
      </c>
      <c r="F453" s="907" t="s">
        <v>20</v>
      </c>
      <c r="G453" s="908"/>
      <c r="H453" s="876"/>
      <c r="I453" s="877"/>
      <c r="J453" s="877"/>
      <c r="K453" s="877"/>
      <c r="L453" s="877"/>
      <c r="M453" s="877"/>
      <c r="N453" s="877"/>
      <c r="O453" s="877"/>
      <c r="P453" s="877"/>
      <c r="Q453" s="877"/>
      <c r="R453" s="877"/>
      <c r="S453" s="878"/>
      <c r="T453" s="876"/>
      <c r="U453" s="877"/>
      <c r="V453" s="877"/>
      <c r="W453" s="877"/>
      <c r="X453" s="877"/>
      <c r="Y453" s="877"/>
      <c r="Z453" s="877"/>
      <c r="AA453" s="877"/>
      <c r="AB453" s="877"/>
      <c r="AC453" s="877"/>
      <c r="AD453" s="877"/>
      <c r="AE453" s="878"/>
      <c r="AF453" s="876" t="s">
        <v>19</v>
      </c>
      <c r="AG453" s="877"/>
      <c r="AH453" s="878"/>
      <c r="AI453" s="876" t="s">
        <v>18</v>
      </c>
      <c r="AJ453" s="878"/>
      <c r="AK453" s="876" t="s">
        <v>17</v>
      </c>
      <c r="AL453" s="877"/>
      <c r="AM453" s="878"/>
      <c r="AN453" s="141"/>
      <c r="AO453" s="846" t="s">
        <v>130</v>
      </c>
      <c r="AP453" s="846" t="s">
        <v>131</v>
      </c>
    </row>
    <row r="454" spans="2:42" ht="12" customHeight="1" thickBot="1" x14ac:dyDescent="0.3">
      <c r="B454" s="4">
        <v>2020</v>
      </c>
      <c r="C454" s="5" t="s">
        <v>16</v>
      </c>
      <c r="D454" s="5" t="s">
        <v>15</v>
      </c>
      <c r="E454" s="30" t="s">
        <v>14</v>
      </c>
      <c r="F454" s="6" t="s">
        <v>14</v>
      </c>
      <c r="G454" s="7" t="s">
        <v>13</v>
      </c>
      <c r="H454" s="868" t="s">
        <v>34</v>
      </c>
      <c r="I454" s="869"/>
      <c r="J454" s="870" t="s">
        <v>43</v>
      </c>
      <c r="K454" s="871"/>
      <c r="L454" s="870" t="s">
        <v>42</v>
      </c>
      <c r="M454" s="871"/>
      <c r="N454" s="872" t="s">
        <v>33</v>
      </c>
      <c r="O454" s="869"/>
      <c r="P454" s="872" t="s">
        <v>12</v>
      </c>
      <c r="Q454" s="869"/>
      <c r="R454" s="872" t="s">
        <v>11</v>
      </c>
      <c r="S454" s="905"/>
      <c r="T454" s="868" t="s">
        <v>35</v>
      </c>
      <c r="U454" s="906"/>
      <c r="V454" s="906"/>
      <c r="W454" s="905"/>
      <c r="X454" s="868" t="s">
        <v>10</v>
      </c>
      <c r="Y454" s="906"/>
      <c r="Z454" s="906"/>
      <c r="AA454" s="905"/>
      <c r="AB454" s="38" t="s">
        <v>38</v>
      </c>
      <c r="AC454" s="37" t="s">
        <v>36</v>
      </c>
      <c r="AD454" s="266" t="s">
        <v>41</v>
      </c>
      <c r="AE454" s="136" t="s">
        <v>9</v>
      </c>
      <c r="AF454" s="8" t="s">
        <v>37</v>
      </c>
      <c r="AG454" s="9" t="s">
        <v>8</v>
      </c>
      <c r="AH454" s="10" t="s">
        <v>7</v>
      </c>
      <c r="AI454" s="6" t="s">
        <v>8</v>
      </c>
      <c r="AJ454" s="7" t="s">
        <v>7</v>
      </c>
      <c r="AK454" s="6" t="s">
        <v>8</v>
      </c>
      <c r="AL454" s="11" t="s">
        <v>7</v>
      </c>
      <c r="AM454" s="7" t="s">
        <v>6</v>
      </c>
      <c r="AN454" s="141"/>
      <c r="AO454" s="847"/>
      <c r="AP454" s="847"/>
    </row>
    <row r="455" spans="2:42" ht="12" customHeight="1" x14ac:dyDescent="0.25">
      <c r="B455" s="25">
        <v>44220</v>
      </c>
      <c r="C455" s="137">
        <v>0.7402777777777777</v>
      </c>
      <c r="D455" s="137">
        <v>0.76180555555555562</v>
      </c>
      <c r="E455" s="43">
        <v>2</v>
      </c>
      <c r="F455" s="43">
        <v>26391</v>
      </c>
      <c r="G455" s="25">
        <v>44220</v>
      </c>
      <c r="H455" s="967" t="s">
        <v>87</v>
      </c>
      <c r="I455" s="968"/>
      <c r="J455" s="969"/>
      <c r="K455" s="970"/>
      <c r="L455" s="969"/>
      <c r="M455" s="970"/>
      <c r="N455" s="967"/>
      <c r="O455" s="968"/>
      <c r="P455" s="971" t="s">
        <v>91</v>
      </c>
      <c r="Q455" s="972"/>
      <c r="R455" s="973" t="s">
        <v>312</v>
      </c>
      <c r="S455" s="985"/>
      <c r="T455" s="982" t="s">
        <v>573</v>
      </c>
      <c r="U455" s="983"/>
      <c r="V455" s="983"/>
      <c r="W455" s="984"/>
      <c r="X455" s="982" t="s">
        <v>573</v>
      </c>
      <c r="Y455" s="983"/>
      <c r="Z455" s="983"/>
      <c r="AA455" s="984"/>
      <c r="AB455" s="34"/>
      <c r="AC455" s="138"/>
      <c r="AD455" s="353">
        <v>58</v>
      </c>
      <c r="AE455" s="46" t="s">
        <v>52</v>
      </c>
      <c r="AF455" s="26"/>
      <c r="AG455" s="160">
        <v>8540</v>
      </c>
      <c r="AH455" s="161">
        <f>+AG455/1000</f>
        <v>8.5399999999999991</v>
      </c>
      <c r="AI455" s="162">
        <v>8540</v>
      </c>
      <c r="AJ455" s="163">
        <f>+AI455/1000</f>
        <v>8.5399999999999991</v>
      </c>
      <c r="AK455" s="164">
        <f>+AI455-AG455</f>
        <v>0</v>
      </c>
      <c r="AL455" s="163">
        <f>+AK455/1000</f>
        <v>0</v>
      </c>
      <c r="AM455" s="165">
        <f>+AK455/AG455</f>
        <v>0</v>
      </c>
      <c r="AN455" s="141"/>
      <c r="AO455" s="306">
        <v>77.23</v>
      </c>
      <c r="AP455" s="306">
        <v>3.49</v>
      </c>
    </row>
    <row r="456" spans="2:42" ht="12" customHeight="1" x14ac:dyDescent="0.25">
      <c r="B456" s="25">
        <v>44220</v>
      </c>
      <c r="C456" s="137">
        <v>0.75902777777777775</v>
      </c>
      <c r="D456" s="137">
        <v>0.34861111111111115</v>
      </c>
      <c r="E456" s="43">
        <v>2</v>
      </c>
      <c r="F456" s="43">
        <v>1503</v>
      </c>
      <c r="G456" s="25">
        <v>44220</v>
      </c>
      <c r="H456" s="967" t="s">
        <v>55</v>
      </c>
      <c r="I456" s="968"/>
      <c r="J456" s="969"/>
      <c r="K456" s="970"/>
      <c r="L456" s="969"/>
      <c r="M456" s="970"/>
      <c r="N456" s="967"/>
      <c r="O456" s="968"/>
      <c r="P456" s="971" t="s">
        <v>390</v>
      </c>
      <c r="Q456" s="972"/>
      <c r="R456" s="973" t="s">
        <v>90</v>
      </c>
      <c r="S456" s="985"/>
      <c r="T456" s="979" t="s">
        <v>179</v>
      </c>
      <c r="U456" s="980"/>
      <c r="V456" s="980"/>
      <c r="W456" s="981"/>
      <c r="X456" s="979" t="s">
        <v>179</v>
      </c>
      <c r="Y456" s="980"/>
      <c r="Z456" s="980"/>
      <c r="AA456" s="981"/>
      <c r="AB456" s="34"/>
      <c r="AC456" s="138"/>
      <c r="AD456" s="352">
        <v>35</v>
      </c>
      <c r="AE456" s="35" t="s">
        <v>32</v>
      </c>
      <c r="AF456" s="34">
        <v>15490.3</v>
      </c>
      <c r="AG456" s="139">
        <f>+AF456/2.2</f>
        <v>7041.045454545454</v>
      </c>
      <c r="AH456" s="159">
        <f>+AG456/1000</f>
        <v>7.0410454545454542</v>
      </c>
      <c r="AI456" s="152">
        <v>7570</v>
      </c>
      <c r="AJ456" s="272">
        <f>+AI456/1000</f>
        <v>7.57</v>
      </c>
      <c r="AK456" s="273">
        <f>+AI456-AG456</f>
        <v>528.95454545454595</v>
      </c>
      <c r="AL456" s="274">
        <f>+AK456/1000</f>
        <v>0.5289545454545459</v>
      </c>
      <c r="AM456" s="275">
        <f>+AK456/AG456</f>
        <v>7.5124432709502156E-2</v>
      </c>
      <c r="AN456" s="20"/>
      <c r="AO456" s="306">
        <v>76.84</v>
      </c>
      <c r="AP456" s="306">
        <v>3.51</v>
      </c>
    </row>
    <row r="457" spans="2:42" ht="12" customHeight="1" thickBot="1" x14ac:dyDescent="0.3">
      <c r="B457" s="24"/>
      <c r="C457" s="146"/>
      <c r="D457" s="146"/>
      <c r="E457" s="27"/>
      <c r="F457" s="36"/>
      <c r="G457" s="31"/>
      <c r="H457" s="909"/>
      <c r="I457" s="910"/>
      <c r="J457" s="911"/>
      <c r="K457" s="912"/>
      <c r="L457" s="911"/>
      <c r="M457" s="912"/>
      <c r="N457" s="913"/>
      <c r="O457" s="910"/>
      <c r="P457" s="913"/>
      <c r="Q457" s="910"/>
      <c r="R457" s="914"/>
      <c r="S457" s="915"/>
      <c r="T457" s="916"/>
      <c r="U457" s="917"/>
      <c r="V457" s="917"/>
      <c r="W457" s="915"/>
      <c r="X457" s="29"/>
      <c r="Y457" s="147"/>
      <c r="Z457" s="147"/>
      <c r="AA457" s="28"/>
      <c r="AB457" s="36"/>
      <c r="AC457" s="148"/>
      <c r="AD457" s="147"/>
      <c r="AE457" s="28"/>
      <c r="AF457" s="29"/>
      <c r="AG457" s="149"/>
      <c r="AH457" s="153"/>
      <c r="AI457" s="150"/>
      <c r="AJ457" s="154"/>
      <c r="AK457" s="155"/>
      <c r="AL457" s="156"/>
      <c r="AM457" s="157"/>
    </row>
    <row r="458" spans="2:42" ht="12" customHeight="1" x14ac:dyDescent="0.25">
      <c r="B458" s="151"/>
      <c r="C458" s="151"/>
      <c r="D458" s="151"/>
      <c r="E458" s="151"/>
      <c r="F458" s="151"/>
      <c r="G458" s="151"/>
      <c r="H458" s="151"/>
      <c r="I458" s="151"/>
      <c r="J458" s="174"/>
      <c r="K458" s="174"/>
      <c r="L458" s="174"/>
      <c r="M458" s="174"/>
      <c r="N458" s="151"/>
      <c r="O458" s="151"/>
      <c r="P458" s="135"/>
      <c r="Q458" s="135"/>
      <c r="R458" s="918" t="s">
        <v>5</v>
      </c>
      <c r="S458" s="919"/>
      <c r="T458" s="919"/>
      <c r="U458" s="919"/>
      <c r="V458" s="919"/>
      <c r="W458" s="919"/>
      <c r="X458" s="919"/>
      <c r="Y458" s="919"/>
      <c r="Z458" s="919"/>
      <c r="AA458" s="919"/>
      <c r="AB458" s="919"/>
      <c r="AC458" s="919"/>
      <c r="AD458" s="919"/>
      <c r="AE458" s="919"/>
      <c r="AF458" s="265"/>
      <c r="AG458" s="932" t="s">
        <v>4</v>
      </c>
      <c r="AH458" s="933"/>
      <c r="AI458" s="932" t="s">
        <v>3</v>
      </c>
      <c r="AJ458" s="933"/>
      <c r="AK458" s="932" t="s">
        <v>2</v>
      </c>
      <c r="AL458" s="934"/>
      <c r="AM458" s="935"/>
    </row>
    <row r="459" spans="2:42" x14ac:dyDescent="0.25">
      <c r="B459" s="151"/>
      <c r="C459" s="151"/>
      <c r="D459" s="151"/>
      <c r="E459" s="151"/>
      <c r="F459" s="151"/>
      <c r="G459" s="151"/>
      <c r="H459" s="151"/>
      <c r="I459" s="151"/>
      <c r="J459" s="174"/>
      <c r="K459" s="174"/>
      <c r="L459" s="174"/>
      <c r="M459" s="174"/>
      <c r="N459" s="151"/>
      <c r="O459" s="151"/>
      <c r="P459" s="135"/>
      <c r="Q459" s="135"/>
      <c r="R459" s="930"/>
      <c r="S459" s="931"/>
      <c r="T459" s="931"/>
      <c r="U459" s="931"/>
      <c r="V459" s="931"/>
      <c r="W459" s="931"/>
      <c r="X459" s="931"/>
      <c r="Y459" s="931"/>
      <c r="Z459" s="931"/>
      <c r="AA459" s="931"/>
      <c r="AB459" s="931"/>
      <c r="AC459" s="931"/>
      <c r="AD459" s="931"/>
      <c r="AE459" s="931"/>
      <c r="AF459" s="265"/>
      <c r="AG459" s="936" t="s">
        <v>1</v>
      </c>
      <c r="AH459" s="938">
        <f>+SUM(AH455:AH457)</f>
        <v>15.581045454545453</v>
      </c>
      <c r="AI459" s="936" t="s">
        <v>1</v>
      </c>
      <c r="AJ459" s="938">
        <f>+SUM(AJ455:AJ457)</f>
        <v>16.11</v>
      </c>
      <c r="AK459" s="936" t="s">
        <v>1</v>
      </c>
      <c r="AL459" s="940">
        <f>+AJ459-AH459</f>
        <v>0.52895454545454612</v>
      </c>
      <c r="AM459" s="851">
        <f>+AL459/AH459</f>
        <v>3.3948591382886598E-2</v>
      </c>
    </row>
    <row r="460" spans="2:42" ht="17.25" thickBot="1" x14ac:dyDescent="0.3">
      <c r="B460" s="151"/>
      <c r="C460" s="151"/>
      <c r="D460" s="151"/>
      <c r="E460" s="151"/>
      <c r="F460" s="151"/>
      <c r="G460" s="151"/>
      <c r="H460" s="151"/>
      <c r="I460" s="151"/>
      <c r="J460" s="174"/>
      <c r="K460" s="174"/>
      <c r="L460" s="174"/>
      <c r="M460" s="174"/>
      <c r="N460" s="151"/>
      <c r="O460" s="151"/>
      <c r="P460" s="135"/>
      <c r="Q460" s="135"/>
      <c r="R460" s="921"/>
      <c r="S460" s="922"/>
      <c r="T460" s="922"/>
      <c r="U460" s="922"/>
      <c r="V460" s="922"/>
      <c r="W460" s="922"/>
      <c r="X460" s="922"/>
      <c r="Y460" s="922"/>
      <c r="Z460" s="922"/>
      <c r="AA460" s="922"/>
      <c r="AB460" s="922"/>
      <c r="AC460" s="922"/>
      <c r="AD460" s="922"/>
      <c r="AE460" s="922"/>
      <c r="AF460" s="264"/>
      <c r="AG460" s="937"/>
      <c r="AH460" s="939"/>
      <c r="AI460" s="937"/>
      <c r="AJ460" s="939"/>
      <c r="AK460" s="937"/>
      <c r="AL460" s="941"/>
      <c r="AM460" s="852"/>
    </row>
    <row r="461" spans="2:42" ht="17.25" thickBot="1" x14ac:dyDescent="0.3"/>
    <row r="462" spans="2:42" x14ac:dyDescent="0.25">
      <c r="R462" s="918" t="s">
        <v>0</v>
      </c>
      <c r="S462" s="919"/>
      <c r="T462" s="919"/>
      <c r="U462" s="919"/>
      <c r="V462" s="919"/>
      <c r="W462" s="919"/>
      <c r="X462" s="919"/>
      <c r="Y462" s="919"/>
      <c r="Z462" s="919"/>
      <c r="AA462" s="919"/>
      <c r="AB462" s="919"/>
      <c r="AC462" s="919"/>
      <c r="AD462" s="919"/>
      <c r="AE462" s="920"/>
      <c r="AF462" s="18"/>
      <c r="AG462" s="924">
        <f>+AH459+AG445</f>
        <v>541.08136363636379</v>
      </c>
      <c r="AH462" s="925"/>
      <c r="AI462" s="924">
        <f>+AJ459+AI445</f>
        <v>542.54000000000008</v>
      </c>
      <c r="AJ462" s="925"/>
      <c r="AK462" s="928">
        <f>+AI462-AG462</f>
        <v>1.4586363636362876</v>
      </c>
      <c r="AL462" s="925"/>
      <c r="AM462" s="945">
        <f>+AK462/AG462</f>
        <v>2.6957800834858745E-3</v>
      </c>
    </row>
    <row r="463" spans="2:42" ht="17.25" thickBot="1" x14ac:dyDescent="0.3">
      <c r="R463" s="921"/>
      <c r="S463" s="922"/>
      <c r="T463" s="922"/>
      <c r="U463" s="922"/>
      <c r="V463" s="922"/>
      <c r="W463" s="922"/>
      <c r="X463" s="922"/>
      <c r="Y463" s="922"/>
      <c r="Z463" s="922"/>
      <c r="AA463" s="922"/>
      <c r="AB463" s="922"/>
      <c r="AC463" s="922"/>
      <c r="AD463" s="922"/>
      <c r="AE463" s="923"/>
      <c r="AF463" s="19"/>
      <c r="AG463" s="926"/>
      <c r="AH463" s="927"/>
      <c r="AI463" s="926"/>
      <c r="AJ463" s="927"/>
      <c r="AK463" s="929"/>
      <c r="AL463" s="927"/>
      <c r="AM463" s="946"/>
    </row>
    <row r="464" spans="2:42" ht="17.25" thickBot="1" x14ac:dyDescent="0.3"/>
    <row r="465" spans="2:42" ht="12" customHeight="1" x14ac:dyDescent="0.25">
      <c r="B465" s="882" t="s">
        <v>31</v>
      </c>
      <c r="C465" s="883"/>
      <c r="D465" s="883"/>
      <c r="E465" s="883"/>
      <c r="F465" s="883"/>
      <c r="G465" s="884"/>
      <c r="H465" s="888" t="s">
        <v>30</v>
      </c>
      <c r="I465" s="765"/>
      <c r="J465" s="765"/>
      <c r="K465" s="765"/>
      <c r="L465" s="765"/>
      <c r="M465" s="765"/>
      <c r="N465" s="765"/>
      <c r="O465" s="765"/>
      <c r="P465" s="765"/>
      <c r="Q465" s="765"/>
      <c r="R465" s="765"/>
      <c r="S465" s="765"/>
      <c r="T465" s="765"/>
      <c r="U465" s="765"/>
      <c r="V465" s="765"/>
      <c r="W465" s="765"/>
      <c r="X465" s="765"/>
      <c r="Y465" s="765"/>
      <c r="Z465" s="765"/>
      <c r="AA465" s="765"/>
      <c r="AB465" s="765"/>
      <c r="AC465" s="765"/>
      <c r="AD465" s="267"/>
      <c r="AE465" s="764" t="s">
        <v>29</v>
      </c>
      <c r="AF465" s="765"/>
      <c r="AG465" s="765"/>
      <c r="AH465" s="765"/>
      <c r="AI465" s="765"/>
      <c r="AJ465" s="766"/>
      <c r="AK465" s="889" t="s">
        <v>39</v>
      </c>
      <c r="AL465" s="890"/>
      <c r="AM465" s="891"/>
      <c r="AN465" s="22"/>
      <c r="AO465" s="168" t="s">
        <v>46</v>
      </c>
    </row>
    <row r="466" spans="2:42" ht="12" customHeight="1" thickBot="1" x14ac:dyDescent="0.3">
      <c r="B466" s="885"/>
      <c r="C466" s="886"/>
      <c r="D466" s="886"/>
      <c r="E466" s="886"/>
      <c r="F466" s="886"/>
      <c r="G466" s="887"/>
      <c r="H466" s="892" t="s">
        <v>25</v>
      </c>
      <c r="I466" s="893"/>
      <c r="J466" s="893"/>
      <c r="K466" s="893"/>
      <c r="L466" s="893"/>
      <c r="M466" s="893"/>
      <c r="N466" s="893"/>
      <c r="O466" s="893"/>
      <c r="P466" s="893"/>
      <c r="Q466" s="893"/>
      <c r="R466" s="893"/>
      <c r="S466" s="893"/>
      <c r="T466" s="893"/>
      <c r="U466" s="893"/>
      <c r="V466" s="893"/>
      <c r="W466" s="893"/>
      <c r="X466" s="893"/>
      <c r="Y466" s="893"/>
      <c r="Z466" s="893"/>
      <c r="AA466" s="893"/>
      <c r="AB466" s="893"/>
      <c r="AC466" s="893"/>
      <c r="AD466" s="268"/>
      <c r="AE466" s="773">
        <v>44221</v>
      </c>
      <c r="AF466" s="774"/>
      <c r="AG466" s="774"/>
      <c r="AH466" s="774"/>
      <c r="AI466" s="774"/>
      <c r="AJ466" s="775"/>
      <c r="AK466" s="896" t="s">
        <v>40</v>
      </c>
      <c r="AL466" s="897"/>
      <c r="AM466" s="898"/>
      <c r="AN466" s="23"/>
      <c r="AO466" s="169" t="s">
        <v>47</v>
      </c>
    </row>
    <row r="467" spans="2:42" ht="12" customHeight="1" thickBot="1" x14ac:dyDescent="0.3">
      <c r="B467" s="902" t="s">
        <v>28</v>
      </c>
      <c r="C467" s="903"/>
      <c r="D467" s="903"/>
      <c r="E467" s="903"/>
      <c r="F467" s="903"/>
      <c r="G467" s="904"/>
      <c r="H467" s="894"/>
      <c r="I467" s="895"/>
      <c r="J467" s="895"/>
      <c r="K467" s="895"/>
      <c r="L467" s="895"/>
      <c r="M467" s="895"/>
      <c r="N467" s="895"/>
      <c r="O467" s="895"/>
      <c r="P467" s="895"/>
      <c r="Q467" s="895"/>
      <c r="R467" s="895"/>
      <c r="S467" s="895"/>
      <c r="T467" s="895"/>
      <c r="U467" s="895"/>
      <c r="V467" s="895"/>
      <c r="W467" s="895"/>
      <c r="X467" s="895"/>
      <c r="Y467" s="895"/>
      <c r="Z467" s="895"/>
      <c r="AA467" s="895"/>
      <c r="AB467" s="895"/>
      <c r="AC467" s="895"/>
      <c r="AD467" s="269"/>
      <c r="AE467" s="776"/>
      <c r="AF467" s="777"/>
      <c r="AG467" s="777"/>
      <c r="AH467" s="777"/>
      <c r="AI467" s="777"/>
      <c r="AJ467" s="778"/>
      <c r="AK467" s="899"/>
      <c r="AL467" s="900"/>
      <c r="AM467" s="901"/>
      <c r="AN467" s="141"/>
      <c r="AO467" s="170"/>
    </row>
    <row r="468" spans="2:42" ht="12" customHeight="1" thickBot="1" x14ac:dyDescent="0.3">
      <c r="B468" s="135"/>
      <c r="C468" s="135"/>
      <c r="D468" s="135"/>
      <c r="E468" s="135"/>
      <c r="F468" s="135"/>
      <c r="G468" s="135"/>
      <c r="H468" s="135"/>
      <c r="I468" s="135"/>
      <c r="J468" s="174"/>
      <c r="K468" s="174"/>
      <c r="L468" s="174"/>
      <c r="M468" s="174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5"/>
      <c r="AL468" s="135"/>
      <c r="AM468" s="135"/>
      <c r="AN468" s="141"/>
    </row>
    <row r="469" spans="2:42" ht="12" customHeight="1" thickBot="1" x14ac:dyDescent="0.3">
      <c r="B469" s="873" t="s">
        <v>27</v>
      </c>
      <c r="C469" s="874"/>
      <c r="D469" s="874"/>
      <c r="E469" s="875"/>
      <c r="F469" s="848" t="s">
        <v>26</v>
      </c>
      <c r="G469" s="850"/>
      <c r="H469" s="848" t="s">
        <v>44</v>
      </c>
      <c r="I469" s="849"/>
      <c r="J469" s="849"/>
      <c r="K469" s="849"/>
      <c r="L469" s="849"/>
      <c r="M469" s="849"/>
      <c r="N469" s="849"/>
      <c r="O469" s="849"/>
      <c r="P469" s="849"/>
      <c r="Q469" s="849"/>
      <c r="R469" s="849"/>
      <c r="S469" s="850"/>
      <c r="T469" s="848" t="s">
        <v>25</v>
      </c>
      <c r="U469" s="849"/>
      <c r="V469" s="849"/>
      <c r="W469" s="849"/>
      <c r="X469" s="849"/>
      <c r="Y469" s="849"/>
      <c r="Z469" s="849"/>
      <c r="AA469" s="849"/>
      <c r="AB469" s="849"/>
      <c r="AC469" s="849"/>
      <c r="AD469" s="849"/>
      <c r="AE469" s="850"/>
      <c r="AF469" s="879" t="s">
        <v>24</v>
      </c>
      <c r="AG469" s="880"/>
      <c r="AH469" s="881"/>
      <c r="AI469" s="879" t="s">
        <v>24</v>
      </c>
      <c r="AJ469" s="881"/>
      <c r="AK469" s="848" t="s">
        <v>23</v>
      </c>
      <c r="AL469" s="849"/>
      <c r="AM469" s="850"/>
      <c r="AN469" s="141"/>
    </row>
    <row r="470" spans="2:42" ht="12" customHeight="1" thickBot="1" x14ac:dyDescent="0.3">
      <c r="B470" s="1" t="s">
        <v>13</v>
      </c>
      <c r="C470" s="2" t="s">
        <v>22</v>
      </c>
      <c r="D470" s="3" t="s">
        <v>22</v>
      </c>
      <c r="E470" s="2" t="s">
        <v>21</v>
      </c>
      <c r="F470" s="907" t="s">
        <v>20</v>
      </c>
      <c r="G470" s="908"/>
      <c r="H470" s="876"/>
      <c r="I470" s="877"/>
      <c r="J470" s="877"/>
      <c r="K470" s="877"/>
      <c r="L470" s="877"/>
      <c r="M470" s="877"/>
      <c r="N470" s="877"/>
      <c r="O470" s="877"/>
      <c r="P470" s="877"/>
      <c r="Q470" s="877"/>
      <c r="R470" s="877"/>
      <c r="S470" s="878"/>
      <c r="T470" s="876"/>
      <c r="U470" s="877"/>
      <c r="V470" s="877"/>
      <c r="W470" s="877"/>
      <c r="X470" s="877"/>
      <c r="Y470" s="877"/>
      <c r="Z470" s="877"/>
      <c r="AA470" s="877"/>
      <c r="AB470" s="877"/>
      <c r="AC470" s="877"/>
      <c r="AD470" s="877"/>
      <c r="AE470" s="878"/>
      <c r="AF470" s="876" t="s">
        <v>19</v>
      </c>
      <c r="AG470" s="877"/>
      <c r="AH470" s="878"/>
      <c r="AI470" s="876" t="s">
        <v>18</v>
      </c>
      <c r="AJ470" s="878"/>
      <c r="AK470" s="876" t="s">
        <v>17</v>
      </c>
      <c r="AL470" s="877"/>
      <c r="AM470" s="878"/>
      <c r="AN470" s="141"/>
      <c r="AO470" s="846" t="s">
        <v>130</v>
      </c>
      <c r="AP470" s="846" t="s">
        <v>131</v>
      </c>
    </row>
    <row r="471" spans="2:42" ht="12" customHeight="1" thickBot="1" x14ac:dyDescent="0.3">
      <c r="B471" s="4">
        <v>2020</v>
      </c>
      <c r="C471" s="5" t="s">
        <v>16</v>
      </c>
      <c r="D471" s="5" t="s">
        <v>15</v>
      </c>
      <c r="E471" s="30" t="s">
        <v>14</v>
      </c>
      <c r="F471" s="6" t="s">
        <v>14</v>
      </c>
      <c r="G471" s="7" t="s">
        <v>13</v>
      </c>
      <c r="H471" s="868" t="s">
        <v>34</v>
      </c>
      <c r="I471" s="869"/>
      <c r="J471" s="870" t="s">
        <v>43</v>
      </c>
      <c r="K471" s="871"/>
      <c r="L471" s="870" t="s">
        <v>42</v>
      </c>
      <c r="M471" s="871"/>
      <c r="N471" s="872" t="s">
        <v>33</v>
      </c>
      <c r="O471" s="869"/>
      <c r="P471" s="872" t="s">
        <v>12</v>
      </c>
      <c r="Q471" s="869"/>
      <c r="R471" s="872" t="s">
        <v>11</v>
      </c>
      <c r="S471" s="905"/>
      <c r="T471" s="868" t="s">
        <v>35</v>
      </c>
      <c r="U471" s="906"/>
      <c r="V471" s="906"/>
      <c r="W471" s="905"/>
      <c r="X471" s="868" t="s">
        <v>10</v>
      </c>
      <c r="Y471" s="906"/>
      <c r="Z471" s="906"/>
      <c r="AA471" s="905"/>
      <c r="AB471" s="38" t="s">
        <v>38</v>
      </c>
      <c r="AC471" s="37" t="s">
        <v>36</v>
      </c>
      <c r="AD471" s="266" t="s">
        <v>41</v>
      </c>
      <c r="AE471" s="136" t="s">
        <v>9</v>
      </c>
      <c r="AF471" s="8" t="s">
        <v>37</v>
      </c>
      <c r="AG471" s="9" t="s">
        <v>8</v>
      </c>
      <c r="AH471" s="10" t="s">
        <v>7</v>
      </c>
      <c r="AI471" s="6" t="s">
        <v>8</v>
      </c>
      <c r="AJ471" s="7" t="s">
        <v>7</v>
      </c>
      <c r="AK471" s="6" t="s">
        <v>8</v>
      </c>
      <c r="AL471" s="11" t="s">
        <v>7</v>
      </c>
      <c r="AM471" s="7" t="s">
        <v>6</v>
      </c>
      <c r="AN471" s="141"/>
      <c r="AO471" s="847"/>
      <c r="AP471" s="847"/>
    </row>
    <row r="472" spans="2:42" ht="12" customHeight="1" x14ac:dyDescent="0.25">
      <c r="B472" s="25">
        <v>44221</v>
      </c>
      <c r="C472" s="137">
        <v>0.55625000000000002</v>
      </c>
      <c r="D472" s="137">
        <v>0.625</v>
      </c>
      <c r="E472" s="43">
        <v>2</v>
      </c>
      <c r="F472" s="43">
        <v>40014</v>
      </c>
      <c r="G472" s="25">
        <v>44221</v>
      </c>
      <c r="H472" s="967" t="s">
        <v>542</v>
      </c>
      <c r="I472" s="968"/>
      <c r="J472" s="969"/>
      <c r="K472" s="970"/>
      <c r="L472" s="969"/>
      <c r="M472" s="970"/>
      <c r="N472" s="967"/>
      <c r="O472" s="968"/>
      <c r="P472" s="971" t="s">
        <v>240</v>
      </c>
      <c r="Q472" s="972"/>
      <c r="R472" s="973" t="s">
        <v>532</v>
      </c>
      <c r="S472" s="985"/>
      <c r="T472" s="982" t="s">
        <v>544</v>
      </c>
      <c r="U472" s="983"/>
      <c r="V472" s="983"/>
      <c r="W472" s="984"/>
      <c r="X472" s="982" t="s">
        <v>544</v>
      </c>
      <c r="Y472" s="983"/>
      <c r="Z472" s="983"/>
      <c r="AA472" s="984"/>
      <c r="AB472" s="34"/>
      <c r="AC472" s="138"/>
      <c r="AD472" s="352">
        <v>47</v>
      </c>
      <c r="AE472" s="35" t="s">
        <v>32</v>
      </c>
      <c r="AF472" s="34"/>
      <c r="AG472" s="139">
        <v>14070</v>
      </c>
      <c r="AH472" s="140">
        <f t="shared" ref="AH472:AH473" si="32">+AG472/1000</f>
        <v>14.07</v>
      </c>
      <c r="AI472" s="836">
        <v>22460</v>
      </c>
      <c r="AJ472" s="838">
        <f>+AI472/1000</f>
        <v>22.46</v>
      </c>
      <c r="AK472" s="840">
        <f>+AI472-AG473-AG472</f>
        <v>10</v>
      </c>
      <c r="AL472" s="842">
        <f>+AK472/1000</f>
        <v>0.01</v>
      </c>
      <c r="AM472" s="844">
        <f>+AK472/SUM(AG472:AG473)</f>
        <v>4.4543429844097997E-4</v>
      </c>
      <c r="AN472" s="141"/>
      <c r="AO472" s="306">
        <v>70.73</v>
      </c>
      <c r="AP472" s="306">
        <v>5.1100000000000003</v>
      </c>
    </row>
    <row r="473" spans="2:42" ht="12" customHeight="1" x14ac:dyDescent="0.25">
      <c r="B473" s="25">
        <v>44221</v>
      </c>
      <c r="C473" s="137">
        <v>0.55625000000000002</v>
      </c>
      <c r="D473" s="137">
        <v>0.625</v>
      </c>
      <c r="E473" s="43">
        <v>2</v>
      </c>
      <c r="F473" s="43">
        <v>40014</v>
      </c>
      <c r="G473" s="25">
        <v>44221</v>
      </c>
      <c r="H473" s="967" t="s">
        <v>542</v>
      </c>
      <c r="I473" s="968"/>
      <c r="J473" s="969"/>
      <c r="K473" s="970"/>
      <c r="L473" s="969"/>
      <c r="M473" s="970"/>
      <c r="N473" s="967"/>
      <c r="O473" s="968"/>
      <c r="P473" s="971" t="s">
        <v>240</v>
      </c>
      <c r="Q473" s="972"/>
      <c r="R473" s="973" t="s">
        <v>532</v>
      </c>
      <c r="S473" s="985"/>
      <c r="T473" s="982" t="s">
        <v>202</v>
      </c>
      <c r="U473" s="983"/>
      <c r="V473" s="983"/>
      <c r="W473" s="984"/>
      <c r="X473" s="982" t="s">
        <v>202</v>
      </c>
      <c r="Y473" s="983"/>
      <c r="Z473" s="983"/>
      <c r="AA473" s="984"/>
      <c r="AB473" s="34"/>
      <c r="AC473" s="138"/>
      <c r="AD473" s="352">
        <v>47</v>
      </c>
      <c r="AE473" s="35" t="s">
        <v>32</v>
      </c>
      <c r="AF473" s="34"/>
      <c r="AG473" s="139">
        <v>8380</v>
      </c>
      <c r="AH473" s="140">
        <f t="shared" si="32"/>
        <v>8.3800000000000008</v>
      </c>
      <c r="AI473" s="837"/>
      <c r="AJ473" s="839"/>
      <c r="AK473" s="841"/>
      <c r="AL473" s="843"/>
      <c r="AM473" s="845"/>
      <c r="AN473" s="20"/>
      <c r="AO473" s="306">
        <v>70.73</v>
      </c>
      <c r="AP473" s="306">
        <v>5.1100000000000003</v>
      </c>
    </row>
    <row r="474" spans="2:42" ht="12" customHeight="1" x14ac:dyDescent="0.25">
      <c r="B474" s="25">
        <v>44221</v>
      </c>
      <c r="C474" s="137">
        <v>0.73333333333333339</v>
      </c>
      <c r="D474" s="137">
        <v>0.74791666666666667</v>
      </c>
      <c r="E474" s="43">
        <v>1</v>
      </c>
      <c r="F474" s="43">
        <v>40014</v>
      </c>
      <c r="G474" s="25">
        <v>44221</v>
      </c>
      <c r="H474" s="967" t="s">
        <v>542</v>
      </c>
      <c r="I474" s="968"/>
      <c r="J474" s="969"/>
      <c r="K474" s="970"/>
      <c r="L474" s="969"/>
      <c r="M474" s="970"/>
      <c r="N474" s="967"/>
      <c r="O474" s="968"/>
      <c r="P474" s="971" t="s">
        <v>240</v>
      </c>
      <c r="Q474" s="972"/>
      <c r="R474" s="973" t="s">
        <v>532</v>
      </c>
      <c r="S474" s="985"/>
      <c r="T474" s="982" t="s">
        <v>544</v>
      </c>
      <c r="U474" s="983"/>
      <c r="V474" s="983"/>
      <c r="W474" s="984"/>
      <c r="X474" s="982" t="s">
        <v>544</v>
      </c>
      <c r="Y474" s="983"/>
      <c r="Z474" s="983"/>
      <c r="AA474" s="984"/>
      <c r="AB474" s="34"/>
      <c r="AC474" s="138"/>
      <c r="AD474" s="263">
        <v>41</v>
      </c>
      <c r="AE474" s="35" t="s">
        <v>32</v>
      </c>
      <c r="AF474" s="34"/>
      <c r="AG474" s="139">
        <v>17090</v>
      </c>
      <c r="AH474" s="140">
        <f>+AG474/1000</f>
        <v>17.09</v>
      </c>
      <c r="AI474" s="152">
        <v>17090</v>
      </c>
      <c r="AJ474" s="142">
        <f>+AI474/1000</f>
        <v>17.09</v>
      </c>
      <c r="AK474" s="143">
        <f>+AI474-AG474</f>
        <v>0</v>
      </c>
      <c r="AL474" s="144">
        <f>+AK474/1000</f>
        <v>0</v>
      </c>
      <c r="AM474" s="145">
        <f>+AK474/AG474</f>
        <v>0</v>
      </c>
      <c r="AN474" s="21"/>
      <c r="AO474" s="306">
        <v>69.569999999999993</v>
      </c>
      <c r="AP474" s="306">
        <v>5.49</v>
      </c>
    </row>
    <row r="475" spans="2:42" ht="12" customHeight="1" x14ac:dyDescent="0.25">
      <c r="B475" s="25">
        <v>44221</v>
      </c>
      <c r="C475" s="137">
        <v>0.78402777777777777</v>
      </c>
      <c r="D475" s="137">
        <v>3.4027777777777775E-2</v>
      </c>
      <c r="E475" s="43">
        <v>4</v>
      </c>
      <c r="F475" s="43">
        <v>9044</v>
      </c>
      <c r="G475" s="25">
        <v>44221</v>
      </c>
      <c r="H475" s="967" t="s">
        <v>288</v>
      </c>
      <c r="I475" s="968"/>
      <c r="J475" s="969"/>
      <c r="K475" s="970"/>
      <c r="L475" s="969"/>
      <c r="M475" s="970"/>
      <c r="N475" s="967"/>
      <c r="O475" s="968"/>
      <c r="P475" s="971" t="s">
        <v>579</v>
      </c>
      <c r="Q475" s="972"/>
      <c r="R475" s="973" t="s">
        <v>178</v>
      </c>
      <c r="S475" s="974"/>
      <c r="T475" s="975" t="s">
        <v>179</v>
      </c>
      <c r="U475" s="976"/>
      <c r="V475" s="976"/>
      <c r="W475" s="977"/>
      <c r="X475" s="975" t="s">
        <v>179</v>
      </c>
      <c r="Y475" s="976"/>
      <c r="Z475" s="976"/>
      <c r="AA475" s="977"/>
      <c r="AB475" s="34"/>
      <c r="AC475" s="138"/>
      <c r="AD475" s="263">
        <v>32</v>
      </c>
      <c r="AE475" s="35" t="s">
        <v>32</v>
      </c>
      <c r="AF475" s="34"/>
      <c r="AG475" s="139">
        <v>7920</v>
      </c>
      <c r="AH475" s="140">
        <f>+AG475/1000</f>
        <v>7.92</v>
      </c>
      <c r="AI475" s="152">
        <v>7920</v>
      </c>
      <c r="AJ475" s="142">
        <f>+AI475/1000</f>
        <v>7.92</v>
      </c>
      <c r="AK475" s="143">
        <f>+AI475-AG475</f>
        <v>0</v>
      </c>
      <c r="AL475" s="144">
        <f>+AK475/1000</f>
        <v>0</v>
      </c>
      <c r="AM475" s="145">
        <f>+AK475/AG475</f>
        <v>0</v>
      </c>
      <c r="AN475" s="21"/>
      <c r="AO475" s="306">
        <v>76.95</v>
      </c>
      <c r="AP475" s="306">
        <v>3.21</v>
      </c>
    </row>
    <row r="476" spans="2:42" ht="12" customHeight="1" x14ac:dyDescent="0.25">
      <c r="B476" s="25">
        <v>44221</v>
      </c>
      <c r="C476" s="137">
        <v>0.78611111111111109</v>
      </c>
      <c r="D476" s="137">
        <v>0.82847222222222217</v>
      </c>
      <c r="E476" s="43">
        <v>1</v>
      </c>
      <c r="F476" s="43">
        <v>26395</v>
      </c>
      <c r="G476" s="25">
        <v>44221</v>
      </c>
      <c r="H476" s="967" t="s">
        <v>499</v>
      </c>
      <c r="I476" s="968"/>
      <c r="J476" s="969"/>
      <c r="K476" s="970"/>
      <c r="L476" s="969"/>
      <c r="M476" s="970"/>
      <c r="N476" s="967"/>
      <c r="O476" s="968"/>
      <c r="P476" s="971" t="s">
        <v>499</v>
      </c>
      <c r="Q476" s="972"/>
      <c r="R476" s="973" t="s">
        <v>500</v>
      </c>
      <c r="S476" s="974"/>
      <c r="T476" s="975" t="s">
        <v>215</v>
      </c>
      <c r="U476" s="976"/>
      <c r="V476" s="976"/>
      <c r="W476" s="978"/>
      <c r="X476" s="975" t="s">
        <v>215</v>
      </c>
      <c r="Y476" s="976"/>
      <c r="Z476" s="976"/>
      <c r="AA476" s="978"/>
      <c r="AB476" s="34"/>
      <c r="AC476" s="138"/>
      <c r="AD476" s="356">
        <v>27</v>
      </c>
      <c r="AE476" s="35" t="s">
        <v>32</v>
      </c>
      <c r="AF476" s="34"/>
      <c r="AG476" s="139">
        <v>1690</v>
      </c>
      <c r="AH476" s="140">
        <f t="shared" ref="AH476:AH482" si="33">+AG476/1000</f>
        <v>1.69</v>
      </c>
      <c r="AI476" s="152">
        <v>1690</v>
      </c>
      <c r="AJ476" s="142">
        <f t="shared" ref="AJ476:AJ480" si="34">+AI476/1000</f>
        <v>1.69</v>
      </c>
      <c r="AK476" s="143">
        <f t="shared" ref="AK476:AK477" si="35">+AI476-AG476</f>
        <v>0</v>
      </c>
      <c r="AL476" s="144">
        <f t="shared" ref="AL476:AL480" si="36">+AK476/1000</f>
        <v>0</v>
      </c>
      <c r="AM476" s="145">
        <f t="shared" ref="AM476:AM477" si="37">+AK476/AG476</f>
        <v>0</v>
      </c>
      <c r="AN476" s="21"/>
      <c r="AO476" s="306">
        <v>79.81</v>
      </c>
      <c r="AP476" s="306">
        <v>1.27</v>
      </c>
    </row>
    <row r="477" spans="2:42" ht="12" customHeight="1" x14ac:dyDescent="0.25">
      <c r="B477" s="25">
        <v>44221</v>
      </c>
      <c r="C477" s="137">
        <v>0.91736111111111107</v>
      </c>
      <c r="D477" s="137">
        <v>0.97361111111111109</v>
      </c>
      <c r="E477" s="43">
        <v>4</v>
      </c>
      <c r="F477" s="43">
        <v>26397</v>
      </c>
      <c r="G477" s="25">
        <v>44221</v>
      </c>
      <c r="H477" s="967" t="s">
        <v>87</v>
      </c>
      <c r="I477" s="968"/>
      <c r="J477" s="969"/>
      <c r="K477" s="970"/>
      <c r="L477" s="969"/>
      <c r="M477" s="970"/>
      <c r="N477" s="967"/>
      <c r="O477" s="968"/>
      <c r="P477" s="971" t="s">
        <v>380</v>
      </c>
      <c r="Q477" s="972"/>
      <c r="R477" s="973" t="s">
        <v>102</v>
      </c>
      <c r="S477" s="974"/>
      <c r="T477" s="975" t="s">
        <v>583</v>
      </c>
      <c r="U477" s="976"/>
      <c r="V477" s="976"/>
      <c r="W477" s="977"/>
      <c r="X477" s="975" t="s">
        <v>583</v>
      </c>
      <c r="Y477" s="976"/>
      <c r="Z477" s="976"/>
      <c r="AA477" s="977"/>
      <c r="AB477" s="34"/>
      <c r="AC477" s="138"/>
      <c r="AD477" s="357">
        <v>58</v>
      </c>
      <c r="AE477" s="46" t="s">
        <v>52</v>
      </c>
      <c r="AF477" s="34"/>
      <c r="AG477" s="139">
        <v>10160</v>
      </c>
      <c r="AH477" s="140">
        <f t="shared" si="33"/>
        <v>10.16</v>
      </c>
      <c r="AI477" s="152">
        <v>10160</v>
      </c>
      <c r="AJ477" s="142">
        <f t="shared" si="34"/>
        <v>10.16</v>
      </c>
      <c r="AK477" s="143">
        <f t="shared" si="35"/>
        <v>0</v>
      </c>
      <c r="AL477" s="144">
        <f t="shared" si="36"/>
        <v>0</v>
      </c>
      <c r="AM477" s="145">
        <f t="shared" si="37"/>
        <v>0</v>
      </c>
      <c r="AN477" s="21"/>
      <c r="AO477" s="306">
        <v>77.19</v>
      </c>
      <c r="AP477" s="306">
        <v>3.51</v>
      </c>
    </row>
    <row r="478" spans="2:42" ht="12" customHeight="1" x14ac:dyDescent="0.25">
      <c r="B478" s="25">
        <v>44222</v>
      </c>
      <c r="C478" s="137">
        <v>2.7777777777777776E-2</v>
      </c>
      <c r="D478" s="137">
        <v>4.3750000000000004E-2</v>
      </c>
      <c r="E478" s="43">
        <v>2</v>
      </c>
      <c r="F478" s="43">
        <v>40014</v>
      </c>
      <c r="G478" s="25">
        <v>44222</v>
      </c>
      <c r="H478" s="967" t="s">
        <v>542</v>
      </c>
      <c r="I478" s="968"/>
      <c r="J478" s="969"/>
      <c r="K478" s="970"/>
      <c r="L478" s="969"/>
      <c r="M478" s="970"/>
      <c r="N478" s="967"/>
      <c r="O478" s="968"/>
      <c r="P478" s="971" t="s">
        <v>472</v>
      </c>
      <c r="Q478" s="972"/>
      <c r="R478" s="973" t="s">
        <v>396</v>
      </c>
      <c r="S478" s="974"/>
      <c r="T478" s="982" t="s">
        <v>544</v>
      </c>
      <c r="U478" s="983"/>
      <c r="V478" s="983"/>
      <c r="W478" s="984"/>
      <c r="X478" s="982" t="s">
        <v>544</v>
      </c>
      <c r="Y478" s="983"/>
      <c r="Z478" s="983"/>
      <c r="AA478" s="984"/>
      <c r="AB478" s="34"/>
      <c r="AC478" s="138"/>
      <c r="AD478" s="356">
        <v>45</v>
      </c>
      <c r="AE478" s="35" t="s">
        <v>32</v>
      </c>
      <c r="AF478" s="34"/>
      <c r="AG478" s="139">
        <v>19780</v>
      </c>
      <c r="AH478" s="140">
        <f t="shared" si="33"/>
        <v>19.78</v>
      </c>
      <c r="AI478" s="836">
        <v>26710</v>
      </c>
      <c r="AJ478" s="838">
        <f>+AI478/1000</f>
        <v>26.71</v>
      </c>
      <c r="AK478" s="840">
        <f>+AI478-AG479-AG478</f>
        <v>30</v>
      </c>
      <c r="AL478" s="842">
        <f>+AK478/1000</f>
        <v>0.03</v>
      </c>
      <c r="AM478" s="844">
        <f>+AK478/SUM(AG478:AG479)</f>
        <v>1.1244377811094452E-3</v>
      </c>
      <c r="AN478" s="21"/>
      <c r="AO478" s="306">
        <v>70.540000000000006</v>
      </c>
      <c r="AP478" s="306">
        <v>5.23</v>
      </c>
    </row>
    <row r="479" spans="2:42" ht="12" customHeight="1" x14ac:dyDescent="0.25">
      <c r="B479" s="25">
        <v>44222</v>
      </c>
      <c r="C479" s="137">
        <v>2.7777777777777776E-2</v>
      </c>
      <c r="D479" s="137">
        <v>4.3750000000000004E-2</v>
      </c>
      <c r="E479" s="43">
        <v>2</v>
      </c>
      <c r="F479" s="43">
        <v>40014</v>
      </c>
      <c r="G479" s="25">
        <v>44222</v>
      </c>
      <c r="H479" s="967" t="s">
        <v>542</v>
      </c>
      <c r="I479" s="968"/>
      <c r="J479" s="969"/>
      <c r="K479" s="970"/>
      <c r="L479" s="969"/>
      <c r="M479" s="970"/>
      <c r="N479" s="967"/>
      <c r="O479" s="968"/>
      <c r="P479" s="971" t="s">
        <v>472</v>
      </c>
      <c r="Q479" s="972"/>
      <c r="R479" s="973" t="s">
        <v>396</v>
      </c>
      <c r="S479" s="974"/>
      <c r="T479" s="982" t="s">
        <v>202</v>
      </c>
      <c r="U479" s="983"/>
      <c r="V479" s="983"/>
      <c r="W479" s="984"/>
      <c r="X479" s="982" t="s">
        <v>202</v>
      </c>
      <c r="Y479" s="983"/>
      <c r="Z479" s="983"/>
      <c r="AA479" s="984"/>
      <c r="AB479" s="34"/>
      <c r="AC479" s="138"/>
      <c r="AD479" s="356">
        <v>45</v>
      </c>
      <c r="AE479" s="35" t="s">
        <v>32</v>
      </c>
      <c r="AF479" s="34"/>
      <c r="AG479" s="139">
        <v>6900</v>
      </c>
      <c r="AH479" s="140">
        <f t="shared" si="33"/>
        <v>6.9</v>
      </c>
      <c r="AI479" s="837"/>
      <c r="AJ479" s="839"/>
      <c r="AK479" s="841"/>
      <c r="AL479" s="843"/>
      <c r="AM479" s="845"/>
      <c r="AN479" s="21"/>
      <c r="AO479" s="306">
        <v>70.540000000000006</v>
      </c>
      <c r="AP479" s="306">
        <v>5.23</v>
      </c>
    </row>
    <row r="480" spans="2:42" ht="12" customHeight="1" x14ac:dyDescent="0.25">
      <c r="B480" s="25">
        <v>44222</v>
      </c>
      <c r="C480" s="137">
        <v>0.21666666666666667</v>
      </c>
      <c r="D480" s="137">
        <v>0.22847222222222222</v>
      </c>
      <c r="E480" s="43">
        <v>2</v>
      </c>
      <c r="F480" s="43">
        <v>730</v>
      </c>
      <c r="G480" s="25">
        <v>44222</v>
      </c>
      <c r="H480" s="967" t="s">
        <v>382</v>
      </c>
      <c r="I480" s="968"/>
      <c r="J480" s="969"/>
      <c r="K480" s="970"/>
      <c r="L480" s="969"/>
      <c r="M480" s="970"/>
      <c r="N480" s="967"/>
      <c r="O480" s="968"/>
      <c r="P480" s="971" t="s">
        <v>287</v>
      </c>
      <c r="Q480" s="972"/>
      <c r="R480" s="973" t="s">
        <v>581</v>
      </c>
      <c r="S480" s="974"/>
      <c r="T480" s="982" t="s">
        <v>544</v>
      </c>
      <c r="U480" s="983"/>
      <c r="V480" s="983"/>
      <c r="W480" s="984"/>
      <c r="X480" s="982" t="s">
        <v>544</v>
      </c>
      <c r="Y480" s="983"/>
      <c r="Z480" s="983"/>
      <c r="AA480" s="984"/>
      <c r="AB480" s="34"/>
      <c r="AC480" s="138"/>
      <c r="AD480" s="356">
        <v>48</v>
      </c>
      <c r="AE480" s="35" t="s">
        <v>32</v>
      </c>
      <c r="AF480" s="34"/>
      <c r="AG480" s="139">
        <v>16984</v>
      </c>
      <c r="AH480" s="140">
        <f t="shared" si="33"/>
        <v>16.984000000000002</v>
      </c>
      <c r="AI480" s="152">
        <v>16900</v>
      </c>
      <c r="AJ480" s="142">
        <f t="shared" si="34"/>
        <v>16.899999999999999</v>
      </c>
      <c r="AK480" s="143">
        <f t="shared" ref="AK480" si="38">+AI480-AG480</f>
        <v>-84</v>
      </c>
      <c r="AL480" s="144">
        <f t="shared" si="36"/>
        <v>-8.4000000000000005E-2</v>
      </c>
      <c r="AM480" s="145">
        <f>+AK480/AG480</f>
        <v>-4.9458313707018368E-3</v>
      </c>
      <c r="AN480" s="21"/>
      <c r="AO480" s="306">
        <v>68.430000000000007</v>
      </c>
      <c r="AP480" s="306">
        <v>4.76</v>
      </c>
    </row>
    <row r="481" spans="2:42" ht="12" customHeight="1" x14ac:dyDescent="0.25">
      <c r="B481" s="25">
        <v>44222</v>
      </c>
      <c r="C481" s="137">
        <v>0.24652777777777779</v>
      </c>
      <c r="D481" s="137">
        <v>0.25277777777777777</v>
      </c>
      <c r="E481" s="43">
        <v>1</v>
      </c>
      <c r="F481" s="43">
        <v>40014</v>
      </c>
      <c r="G481" s="25">
        <v>44222</v>
      </c>
      <c r="H481" s="967" t="s">
        <v>542</v>
      </c>
      <c r="I481" s="968"/>
      <c r="J481" s="969"/>
      <c r="K481" s="970"/>
      <c r="L481" s="969"/>
      <c r="M481" s="970"/>
      <c r="N481" s="967"/>
      <c r="O481" s="968"/>
      <c r="P481" s="971" t="s">
        <v>472</v>
      </c>
      <c r="Q481" s="972"/>
      <c r="R481" s="973" t="s">
        <v>396</v>
      </c>
      <c r="S481" s="974"/>
      <c r="T481" s="982" t="s">
        <v>544</v>
      </c>
      <c r="U481" s="983"/>
      <c r="V481" s="983"/>
      <c r="W481" s="984"/>
      <c r="X481" s="982" t="s">
        <v>544</v>
      </c>
      <c r="Y481" s="983"/>
      <c r="Z481" s="983"/>
      <c r="AA481" s="984"/>
      <c r="AB481" s="34"/>
      <c r="AC481" s="138"/>
      <c r="AD481" s="356">
        <v>47</v>
      </c>
      <c r="AE481" s="35" t="s">
        <v>32</v>
      </c>
      <c r="AF481" s="34"/>
      <c r="AG481" s="139">
        <v>11700</v>
      </c>
      <c r="AH481" s="140">
        <f t="shared" si="33"/>
        <v>11.7</v>
      </c>
      <c r="AI481" s="836">
        <v>15840</v>
      </c>
      <c r="AJ481" s="838">
        <f>+AI481/1000</f>
        <v>15.84</v>
      </c>
      <c r="AK481" s="840">
        <f>+AI481-AG482-AG481</f>
        <v>-20</v>
      </c>
      <c r="AL481" s="842">
        <f>+AK481/1000</f>
        <v>-0.02</v>
      </c>
      <c r="AM481" s="844">
        <f>+AK481/SUM(AG481:AG482)</f>
        <v>-1.2610340479192938E-3</v>
      </c>
      <c r="AN481" s="21"/>
      <c r="AO481" s="306">
        <v>70.91</v>
      </c>
      <c r="AP481" s="306">
        <v>5.19</v>
      </c>
    </row>
    <row r="482" spans="2:42" ht="12" customHeight="1" x14ac:dyDescent="0.25">
      <c r="B482" s="25">
        <v>44222</v>
      </c>
      <c r="C482" s="137">
        <v>0.24652777777777779</v>
      </c>
      <c r="D482" s="137">
        <v>0.25277777777777777</v>
      </c>
      <c r="E482" s="43">
        <v>1</v>
      </c>
      <c r="F482" s="43">
        <v>40014</v>
      </c>
      <c r="G482" s="25">
        <v>44222</v>
      </c>
      <c r="H482" s="967" t="s">
        <v>542</v>
      </c>
      <c r="I482" s="968"/>
      <c r="J482" s="969"/>
      <c r="K482" s="970"/>
      <c r="L482" s="969"/>
      <c r="M482" s="970"/>
      <c r="N482" s="967"/>
      <c r="O482" s="968"/>
      <c r="P482" s="971" t="s">
        <v>472</v>
      </c>
      <c r="Q482" s="972"/>
      <c r="R482" s="973" t="s">
        <v>396</v>
      </c>
      <c r="S482" s="974"/>
      <c r="T482" s="982" t="s">
        <v>202</v>
      </c>
      <c r="U482" s="983"/>
      <c r="V482" s="983"/>
      <c r="W482" s="984"/>
      <c r="X482" s="982" t="s">
        <v>202</v>
      </c>
      <c r="Y482" s="983"/>
      <c r="Z482" s="983"/>
      <c r="AA482" s="984"/>
      <c r="AB482" s="34"/>
      <c r="AC482" s="138"/>
      <c r="AD482" s="356">
        <v>47</v>
      </c>
      <c r="AE482" s="35" t="s">
        <v>32</v>
      </c>
      <c r="AF482" s="34"/>
      <c r="AG482" s="139">
        <v>4160</v>
      </c>
      <c r="AH482" s="140">
        <f t="shared" si="33"/>
        <v>4.16</v>
      </c>
      <c r="AI482" s="837"/>
      <c r="AJ482" s="839"/>
      <c r="AK482" s="841"/>
      <c r="AL482" s="843"/>
      <c r="AM482" s="845"/>
      <c r="AN482" s="21"/>
      <c r="AO482" s="306">
        <v>70.91</v>
      </c>
      <c r="AP482" s="306">
        <v>5.19</v>
      </c>
    </row>
    <row r="483" spans="2:42" ht="12" customHeight="1" thickBot="1" x14ac:dyDescent="0.3">
      <c r="B483" s="24"/>
      <c r="C483" s="146"/>
      <c r="D483" s="146"/>
      <c r="E483" s="27"/>
      <c r="F483" s="36"/>
      <c r="G483" s="31"/>
      <c r="H483" s="909"/>
      <c r="I483" s="910"/>
      <c r="J483" s="911"/>
      <c r="K483" s="912"/>
      <c r="L483" s="911"/>
      <c r="M483" s="912"/>
      <c r="N483" s="913"/>
      <c r="O483" s="910"/>
      <c r="P483" s="913"/>
      <c r="Q483" s="910"/>
      <c r="R483" s="914"/>
      <c r="S483" s="915"/>
      <c r="T483" s="916"/>
      <c r="U483" s="917"/>
      <c r="V483" s="917"/>
      <c r="W483" s="915"/>
      <c r="X483" s="29"/>
      <c r="Y483" s="147"/>
      <c r="Z483" s="147"/>
      <c r="AA483" s="28"/>
      <c r="AB483" s="36"/>
      <c r="AC483" s="148"/>
      <c r="AD483" s="147"/>
      <c r="AE483" s="28"/>
      <c r="AF483" s="29"/>
      <c r="AG483" s="149"/>
      <c r="AH483" s="153"/>
      <c r="AI483" s="150"/>
      <c r="AJ483" s="154"/>
      <c r="AK483" s="155"/>
      <c r="AL483" s="156"/>
      <c r="AM483" s="157"/>
    </row>
    <row r="484" spans="2:42" ht="12" customHeight="1" x14ac:dyDescent="0.25">
      <c r="B484" s="151"/>
      <c r="C484" s="151"/>
      <c r="D484" s="151"/>
      <c r="E484" s="151"/>
      <c r="F484" s="151"/>
      <c r="G484" s="151"/>
      <c r="H484" s="151"/>
      <c r="I484" s="151"/>
      <c r="J484" s="174"/>
      <c r="K484" s="174"/>
      <c r="L484" s="174"/>
      <c r="M484" s="174"/>
      <c r="N484" s="151"/>
      <c r="O484" s="151"/>
      <c r="P484" s="135"/>
      <c r="Q484" s="135"/>
      <c r="R484" s="918" t="s">
        <v>5</v>
      </c>
      <c r="S484" s="919"/>
      <c r="T484" s="919"/>
      <c r="U484" s="919"/>
      <c r="V484" s="919"/>
      <c r="W484" s="919"/>
      <c r="X484" s="919"/>
      <c r="Y484" s="919"/>
      <c r="Z484" s="919"/>
      <c r="AA484" s="919"/>
      <c r="AB484" s="919"/>
      <c r="AC484" s="919"/>
      <c r="AD484" s="919"/>
      <c r="AE484" s="919"/>
      <c r="AF484" s="265"/>
      <c r="AG484" s="932" t="s">
        <v>4</v>
      </c>
      <c r="AH484" s="933"/>
      <c r="AI484" s="932" t="s">
        <v>3</v>
      </c>
      <c r="AJ484" s="933"/>
      <c r="AK484" s="932" t="s">
        <v>2</v>
      </c>
      <c r="AL484" s="934"/>
      <c r="AM484" s="935"/>
    </row>
    <row r="485" spans="2:42" x14ac:dyDescent="0.25">
      <c r="B485" s="151"/>
      <c r="C485" s="151"/>
      <c r="D485" s="151"/>
      <c r="E485" s="151"/>
      <c r="F485" s="151"/>
      <c r="G485" s="151"/>
      <c r="H485" s="151"/>
      <c r="I485" s="151"/>
      <c r="J485" s="174"/>
      <c r="K485" s="174"/>
      <c r="L485" s="174"/>
      <c r="M485" s="174"/>
      <c r="N485" s="151"/>
      <c r="O485" s="151"/>
      <c r="P485" s="135"/>
      <c r="Q485" s="135"/>
      <c r="R485" s="930"/>
      <c r="S485" s="931"/>
      <c r="T485" s="931"/>
      <c r="U485" s="931"/>
      <c r="V485" s="931"/>
      <c r="W485" s="931"/>
      <c r="X485" s="931"/>
      <c r="Y485" s="931"/>
      <c r="Z485" s="931"/>
      <c r="AA485" s="931"/>
      <c r="AB485" s="931"/>
      <c r="AC485" s="931"/>
      <c r="AD485" s="931"/>
      <c r="AE485" s="931"/>
      <c r="AF485" s="265"/>
      <c r="AG485" s="936" t="s">
        <v>1</v>
      </c>
      <c r="AH485" s="938">
        <f>+SUM(AH472:AH483)</f>
        <v>118.83400000000002</v>
      </c>
      <c r="AI485" s="936" t="s">
        <v>1</v>
      </c>
      <c r="AJ485" s="938">
        <f>+SUM(AJ472:AJ483)</f>
        <v>118.77000000000001</v>
      </c>
      <c r="AK485" s="936" t="s">
        <v>1</v>
      </c>
      <c r="AL485" s="940">
        <f>+AJ485-AH485</f>
        <v>-6.4000000000007162E-2</v>
      </c>
      <c r="AM485" s="851">
        <f>+AL485/AH485</f>
        <v>-5.3856640355459846E-4</v>
      </c>
    </row>
    <row r="486" spans="2:42" ht="17.25" thickBot="1" x14ac:dyDescent="0.3">
      <c r="B486" s="151"/>
      <c r="C486" s="151"/>
      <c r="D486" s="151"/>
      <c r="E486" s="151"/>
      <c r="F486" s="151"/>
      <c r="G486" s="151"/>
      <c r="H486" s="151"/>
      <c r="I486" s="151"/>
      <c r="J486" s="174"/>
      <c r="K486" s="174"/>
      <c r="L486" s="174"/>
      <c r="M486" s="174"/>
      <c r="N486" s="151"/>
      <c r="O486" s="151"/>
      <c r="P486" s="135"/>
      <c r="Q486" s="135"/>
      <c r="R486" s="921"/>
      <c r="S486" s="922"/>
      <c r="T486" s="922"/>
      <c r="U486" s="922"/>
      <c r="V486" s="922"/>
      <c r="W486" s="922"/>
      <c r="X486" s="922"/>
      <c r="Y486" s="922"/>
      <c r="Z486" s="922"/>
      <c r="AA486" s="922"/>
      <c r="AB486" s="922"/>
      <c r="AC486" s="922"/>
      <c r="AD486" s="922"/>
      <c r="AE486" s="922"/>
      <c r="AF486" s="264"/>
      <c r="AG486" s="937"/>
      <c r="AH486" s="939"/>
      <c r="AI486" s="937"/>
      <c r="AJ486" s="939"/>
      <c r="AK486" s="937"/>
      <c r="AL486" s="941"/>
      <c r="AM486" s="852"/>
    </row>
    <row r="487" spans="2:42" ht="17.25" thickBot="1" x14ac:dyDescent="0.3"/>
    <row r="488" spans="2:42" x14ac:dyDescent="0.25">
      <c r="R488" s="918" t="s">
        <v>0</v>
      </c>
      <c r="S488" s="919"/>
      <c r="T488" s="919"/>
      <c r="U488" s="919"/>
      <c r="V488" s="919"/>
      <c r="W488" s="919"/>
      <c r="X488" s="919"/>
      <c r="Y488" s="919"/>
      <c r="Z488" s="919"/>
      <c r="AA488" s="919"/>
      <c r="AB488" s="919"/>
      <c r="AC488" s="919"/>
      <c r="AD488" s="919"/>
      <c r="AE488" s="920"/>
      <c r="AF488" s="18"/>
      <c r="AG488" s="924">
        <f>+AH485+AG462</f>
        <v>659.91536363636385</v>
      </c>
      <c r="AH488" s="925"/>
      <c r="AI488" s="924">
        <f>+AJ485+AI462</f>
        <v>661.31000000000006</v>
      </c>
      <c r="AJ488" s="925"/>
      <c r="AK488" s="928">
        <f>+AI488-AG488</f>
        <v>1.3946363636362094</v>
      </c>
      <c r="AL488" s="925"/>
      <c r="AM488" s="945">
        <f>+AK488/AG488</f>
        <v>2.1133564097542395E-3</v>
      </c>
    </row>
    <row r="489" spans="2:42" ht="17.25" thickBot="1" x14ac:dyDescent="0.3">
      <c r="R489" s="921"/>
      <c r="S489" s="922"/>
      <c r="T489" s="922"/>
      <c r="U489" s="922"/>
      <c r="V489" s="922"/>
      <c r="W489" s="922"/>
      <c r="X489" s="922"/>
      <c r="Y489" s="922"/>
      <c r="Z489" s="922"/>
      <c r="AA489" s="922"/>
      <c r="AB489" s="922"/>
      <c r="AC489" s="922"/>
      <c r="AD489" s="922"/>
      <c r="AE489" s="923"/>
      <c r="AF489" s="19"/>
      <c r="AG489" s="926"/>
      <c r="AH489" s="927"/>
      <c r="AI489" s="926"/>
      <c r="AJ489" s="927"/>
      <c r="AK489" s="929"/>
      <c r="AL489" s="927"/>
      <c r="AM489" s="946"/>
    </row>
    <row r="490" spans="2:42" ht="17.25" thickBot="1" x14ac:dyDescent="0.3"/>
    <row r="491" spans="2:42" ht="12" customHeight="1" x14ac:dyDescent="0.25">
      <c r="B491" s="882" t="s">
        <v>31</v>
      </c>
      <c r="C491" s="883"/>
      <c r="D491" s="883"/>
      <c r="E491" s="883"/>
      <c r="F491" s="883"/>
      <c r="G491" s="884"/>
      <c r="H491" s="888" t="s">
        <v>30</v>
      </c>
      <c r="I491" s="765"/>
      <c r="J491" s="765"/>
      <c r="K491" s="765"/>
      <c r="L491" s="765"/>
      <c r="M491" s="765"/>
      <c r="N491" s="765"/>
      <c r="O491" s="765"/>
      <c r="P491" s="765"/>
      <c r="Q491" s="765"/>
      <c r="R491" s="765"/>
      <c r="S491" s="765"/>
      <c r="T491" s="765"/>
      <c r="U491" s="765"/>
      <c r="V491" s="765"/>
      <c r="W491" s="765"/>
      <c r="X491" s="765"/>
      <c r="Y491" s="765"/>
      <c r="Z491" s="765"/>
      <c r="AA491" s="765"/>
      <c r="AB491" s="765"/>
      <c r="AC491" s="765"/>
      <c r="AD491" s="267"/>
      <c r="AE491" s="764" t="s">
        <v>29</v>
      </c>
      <c r="AF491" s="765"/>
      <c r="AG491" s="765"/>
      <c r="AH491" s="765"/>
      <c r="AI491" s="765"/>
      <c r="AJ491" s="766"/>
      <c r="AK491" s="889" t="s">
        <v>39</v>
      </c>
      <c r="AL491" s="890"/>
      <c r="AM491" s="891"/>
      <c r="AN491" s="22"/>
      <c r="AO491" s="168" t="s">
        <v>46</v>
      </c>
    </row>
    <row r="492" spans="2:42" ht="12" customHeight="1" thickBot="1" x14ac:dyDescent="0.3">
      <c r="B492" s="885"/>
      <c r="C492" s="886"/>
      <c r="D492" s="886"/>
      <c r="E492" s="886"/>
      <c r="F492" s="886"/>
      <c r="G492" s="887"/>
      <c r="H492" s="892" t="s">
        <v>25</v>
      </c>
      <c r="I492" s="893"/>
      <c r="J492" s="893"/>
      <c r="K492" s="893"/>
      <c r="L492" s="893"/>
      <c r="M492" s="893"/>
      <c r="N492" s="893"/>
      <c r="O492" s="893"/>
      <c r="P492" s="893"/>
      <c r="Q492" s="893"/>
      <c r="R492" s="893"/>
      <c r="S492" s="893"/>
      <c r="T492" s="893"/>
      <c r="U492" s="893"/>
      <c r="V492" s="893"/>
      <c r="W492" s="893"/>
      <c r="X492" s="893"/>
      <c r="Y492" s="893"/>
      <c r="Z492" s="893"/>
      <c r="AA492" s="893"/>
      <c r="AB492" s="893"/>
      <c r="AC492" s="893"/>
      <c r="AD492" s="268"/>
      <c r="AE492" s="773">
        <v>44222</v>
      </c>
      <c r="AF492" s="774"/>
      <c r="AG492" s="774"/>
      <c r="AH492" s="774"/>
      <c r="AI492" s="774"/>
      <c r="AJ492" s="775"/>
      <c r="AK492" s="896" t="s">
        <v>40</v>
      </c>
      <c r="AL492" s="897"/>
      <c r="AM492" s="898"/>
      <c r="AN492" s="23"/>
      <c r="AO492" s="169" t="s">
        <v>47</v>
      </c>
    </row>
    <row r="493" spans="2:42" ht="12" customHeight="1" thickBot="1" x14ac:dyDescent="0.3">
      <c r="B493" s="902" t="s">
        <v>28</v>
      </c>
      <c r="C493" s="903"/>
      <c r="D493" s="903"/>
      <c r="E493" s="903"/>
      <c r="F493" s="903"/>
      <c r="G493" s="904"/>
      <c r="H493" s="894"/>
      <c r="I493" s="895"/>
      <c r="J493" s="895"/>
      <c r="K493" s="895"/>
      <c r="L493" s="895"/>
      <c r="M493" s="895"/>
      <c r="N493" s="895"/>
      <c r="O493" s="895"/>
      <c r="P493" s="895"/>
      <c r="Q493" s="895"/>
      <c r="R493" s="895"/>
      <c r="S493" s="895"/>
      <c r="T493" s="895"/>
      <c r="U493" s="895"/>
      <c r="V493" s="895"/>
      <c r="W493" s="895"/>
      <c r="X493" s="895"/>
      <c r="Y493" s="895"/>
      <c r="Z493" s="895"/>
      <c r="AA493" s="895"/>
      <c r="AB493" s="895"/>
      <c r="AC493" s="895"/>
      <c r="AD493" s="269"/>
      <c r="AE493" s="776"/>
      <c r="AF493" s="777"/>
      <c r="AG493" s="777"/>
      <c r="AH493" s="777"/>
      <c r="AI493" s="777"/>
      <c r="AJ493" s="778"/>
      <c r="AK493" s="899"/>
      <c r="AL493" s="900"/>
      <c r="AM493" s="901"/>
      <c r="AN493" s="141"/>
      <c r="AO493" s="170"/>
    </row>
    <row r="494" spans="2:42" ht="12" customHeight="1" thickBot="1" x14ac:dyDescent="0.3">
      <c r="B494" s="135"/>
      <c r="C494" s="135"/>
      <c r="D494" s="135"/>
      <c r="E494" s="135"/>
      <c r="F494" s="135"/>
      <c r="G494" s="135"/>
      <c r="H494" s="135"/>
      <c r="I494" s="135"/>
      <c r="J494" s="174"/>
      <c r="K494" s="174"/>
      <c r="L494" s="174"/>
      <c r="M494" s="174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5"/>
      <c r="AL494" s="135"/>
      <c r="AM494" s="135"/>
      <c r="AN494" s="141"/>
    </row>
    <row r="495" spans="2:42" ht="12" customHeight="1" thickBot="1" x14ac:dyDescent="0.3">
      <c r="B495" s="873" t="s">
        <v>27</v>
      </c>
      <c r="C495" s="874"/>
      <c r="D495" s="874"/>
      <c r="E495" s="875"/>
      <c r="F495" s="848" t="s">
        <v>26</v>
      </c>
      <c r="G495" s="850"/>
      <c r="H495" s="848" t="s">
        <v>44</v>
      </c>
      <c r="I495" s="849"/>
      <c r="J495" s="849"/>
      <c r="K495" s="849"/>
      <c r="L495" s="849"/>
      <c r="M495" s="849"/>
      <c r="N495" s="849"/>
      <c r="O495" s="849"/>
      <c r="P495" s="849"/>
      <c r="Q495" s="849"/>
      <c r="R495" s="849"/>
      <c r="S495" s="850"/>
      <c r="T495" s="848" t="s">
        <v>25</v>
      </c>
      <c r="U495" s="849"/>
      <c r="V495" s="849"/>
      <c r="W495" s="849"/>
      <c r="X495" s="849"/>
      <c r="Y495" s="849"/>
      <c r="Z495" s="849"/>
      <c r="AA495" s="849"/>
      <c r="AB495" s="849"/>
      <c r="AC495" s="849"/>
      <c r="AD495" s="849"/>
      <c r="AE495" s="850"/>
      <c r="AF495" s="879" t="s">
        <v>24</v>
      </c>
      <c r="AG495" s="880"/>
      <c r="AH495" s="881"/>
      <c r="AI495" s="879" t="s">
        <v>24</v>
      </c>
      <c r="AJ495" s="881"/>
      <c r="AK495" s="848" t="s">
        <v>23</v>
      </c>
      <c r="AL495" s="849"/>
      <c r="AM495" s="850"/>
      <c r="AN495" s="141"/>
    </row>
    <row r="496" spans="2:42" ht="12" customHeight="1" thickBot="1" x14ac:dyDescent="0.3">
      <c r="B496" s="1" t="s">
        <v>13</v>
      </c>
      <c r="C496" s="2" t="s">
        <v>22</v>
      </c>
      <c r="D496" s="3" t="s">
        <v>22</v>
      </c>
      <c r="E496" s="2" t="s">
        <v>21</v>
      </c>
      <c r="F496" s="907" t="s">
        <v>20</v>
      </c>
      <c r="G496" s="908"/>
      <c r="H496" s="876"/>
      <c r="I496" s="877"/>
      <c r="J496" s="877"/>
      <c r="K496" s="877"/>
      <c r="L496" s="877"/>
      <c r="M496" s="877"/>
      <c r="N496" s="877"/>
      <c r="O496" s="877"/>
      <c r="P496" s="877"/>
      <c r="Q496" s="877"/>
      <c r="R496" s="877"/>
      <c r="S496" s="878"/>
      <c r="T496" s="876"/>
      <c r="U496" s="877"/>
      <c r="V496" s="877"/>
      <c r="W496" s="877"/>
      <c r="X496" s="877"/>
      <c r="Y496" s="877"/>
      <c r="Z496" s="877"/>
      <c r="AA496" s="877"/>
      <c r="AB496" s="877"/>
      <c r="AC496" s="877"/>
      <c r="AD496" s="877"/>
      <c r="AE496" s="878"/>
      <c r="AF496" s="876" t="s">
        <v>19</v>
      </c>
      <c r="AG496" s="877"/>
      <c r="AH496" s="878"/>
      <c r="AI496" s="876" t="s">
        <v>18</v>
      </c>
      <c r="AJ496" s="878"/>
      <c r="AK496" s="876" t="s">
        <v>17</v>
      </c>
      <c r="AL496" s="877"/>
      <c r="AM496" s="878"/>
      <c r="AN496" s="141"/>
      <c r="AO496" s="846" t="s">
        <v>130</v>
      </c>
      <c r="AP496" s="846" t="s">
        <v>131</v>
      </c>
    </row>
    <row r="497" spans="2:42" ht="12" customHeight="1" thickBot="1" x14ac:dyDescent="0.3">
      <c r="B497" s="4">
        <v>2020</v>
      </c>
      <c r="C497" s="5" t="s">
        <v>16</v>
      </c>
      <c r="D497" s="5" t="s">
        <v>15</v>
      </c>
      <c r="E497" s="30" t="s">
        <v>14</v>
      </c>
      <c r="F497" s="6" t="s">
        <v>14</v>
      </c>
      <c r="G497" s="7" t="s">
        <v>13</v>
      </c>
      <c r="H497" s="868" t="s">
        <v>34</v>
      </c>
      <c r="I497" s="869"/>
      <c r="J497" s="870" t="s">
        <v>43</v>
      </c>
      <c r="K497" s="871"/>
      <c r="L497" s="870" t="s">
        <v>42</v>
      </c>
      <c r="M497" s="871"/>
      <c r="N497" s="872" t="s">
        <v>33</v>
      </c>
      <c r="O497" s="869"/>
      <c r="P497" s="872" t="s">
        <v>12</v>
      </c>
      <c r="Q497" s="869"/>
      <c r="R497" s="872" t="s">
        <v>11</v>
      </c>
      <c r="S497" s="905"/>
      <c r="T497" s="868" t="s">
        <v>35</v>
      </c>
      <c r="U497" s="906"/>
      <c r="V497" s="906"/>
      <c r="W497" s="905"/>
      <c r="X497" s="868" t="s">
        <v>10</v>
      </c>
      <c r="Y497" s="906"/>
      <c r="Z497" s="906"/>
      <c r="AA497" s="905"/>
      <c r="AB497" s="38" t="s">
        <v>38</v>
      </c>
      <c r="AC497" s="37" t="s">
        <v>36</v>
      </c>
      <c r="AD497" s="266" t="s">
        <v>41</v>
      </c>
      <c r="AE497" s="136" t="s">
        <v>9</v>
      </c>
      <c r="AF497" s="8" t="s">
        <v>37</v>
      </c>
      <c r="AG497" s="9" t="s">
        <v>8</v>
      </c>
      <c r="AH497" s="10" t="s">
        <v>7</v>
      </c>
      <c r="AI497" s="6" t="s">
        <v>8</v>
      </c>
      <c r="AJ497" s="7" t="s">
        <v>7</v>
      </c>
      <c r="AK497" s="6" t="s">
        <v>8</v>
      </c>
      <c r="AL497" s="11" t="s">
        <v>7</v>
      </c>
      <c r="AM497" s="7" t="s">
        <v>6</v>
      </c>
      <c r="AN497" s="141"/>
      <c r="AO497" s="847"/>
      <c r="AP497" s="847"/>
    </row>
    <row r="498" spans="2:42" ht="12" customHeight="1" x14ac:dyDescent="0.25">
      <c r="B498" s="25">
        <v>44222</v>
      </c>
      <c r="C498" s="137">
        <v>0.45555555555555555</v>
      </c>
      <c r="D498" s="137">
        <v>0.49305555555555558</v>
      </c>
      <c r="E498" s="43">
        <v>4</v>
      </c>
      <c r="F498" s="43">
        <v>26398</v>
      </c>
      <c r="G498" s="25">
        <v>44222</v>
      </c>
      <c r="H498" s="960" t="s">
        <v>50</v>
      </c>
      <c r="I498" s="961"/>
      <c r="J498" s="962"/>
      <c r="K498" s="963"/>
      <c r="L498" s="962"/>
      <c r="M498" s="963"/>
      <c r="N498" s="960"/>
      <c r="O498" s="961"/>
      <c r="P498" s="964" t="s">
        <v>231</v>
      </c>
      <c r="Q498" s="965"/>
      <c r="R498" s="964" t="s">
        <v>242</v>
      </c>
      <c r="S498" s="966"/>
      <c r="T498" s="957" t="s">
        <v>179</v>
      </c>
      <c r="U498" s="958"/>
      <c r="V498" s="958"/>
      <c r="W498" s="959"/>
      <c r="X498" s="957" t="s">
        <v>179</v>
      </c>
      <c r="Y498" s="958"/>
      <c r="Z498" s="958"/>
      <c r="AA498" s="959"/>
      <c r="AB498" s="34"/>
      <c r="AC498" s="138"/>
      <c r="AD498" s="166">
        <v>35</v>
      </c>
      <c r="AE498" s="41" t="s">
        <v>32</v>
      </c>
      <c r="AF498" s="26"/>
      <c r="AG498" s="160">
        <v>2000</v>
      </c>
      <c r="AH498" s="161">
        <f>+AG498/1000</f>
        <v>2</v>
      </c>
      <c r="AI498" s="162">
        <v>2000</v>
      </c>
      <c r="AJ498" s="163">
        <f>+AI498/1000</f>
        <v>2</v>
      </c>
      <c r="AK498" s="164">
        <f>+AI498-AG498</f>
        <v>0</v>
      </c>
      <c r="AL498" s="163">
        <f>+AK498/1000</f>
        <v>0</v>
      </c>
      <c r="AM498" s="165">
        <f>+AK498/AG498</f>
        <v>0</v>
      </c>
      <c r="AN498" s="141"/>
      <c r="AO498" s="306">
        <v>77.05</v>
      </c>
      <c r="AP498" s="306">
        <v>3.02</v>
      </c>
    </row>
    <row r="499" spans="2:42" ht="12" customHeight="1" x14ac:dyDescent="0.25">
      <c r="B499" s="25">
        <v>44222</v>
      </c>
      <c r="C499" s="137">
        <v>0.5805555555555556</v>
      </c>
      <c r="D499" s="137">
        <v>0.59652777777777777</v>
      </c>
      <c r="E499" s="43">
        <v>2</v>
      </c>
      <c r="F499" s="43">
        <v>40043</v>
      </c>
      <c r="G499" s="25">
        <v>44222</v>
      </c>
      <c r="H499" s="967" t="s">
        <v>542</v>
      </c>
      <c r="I499" s="968"/>
      <c r="J499" s="969"/>
      <c r="K499" s="970"/>
      <c r="L499" s="969"/>
      <c r="M499" s="970"/>
      <c r="N499" s="967"/>
      <c r="O499" s="968"/>
      <c r="P499" s="971" t="s">
        <v>472</v>
      </c>
      <c r="Q499" s="972"/>
      <c r="R499" s="973" t="s">
        <v>396</v>
      </c>
      <c r="S499" s="974"/>
      <c r="T499" s="982" t="s">
        <v>544</v>
      </c>
      <c r="U499" s="983"/>
      <c r="V499" s="983"/>
      <c r="W499" s="984"/>
      <c r="X499" s="982" t="s">
        <v>544</v>
      </c>
      <c r="Y499" s="983"/>
      <c r="Z499" s="983"/>
      <c r="AA499" s="984"/>
      <c r="AB499" s="34"/>
      <c r="AC499" s="138"/>
      <c r="AD499" s="356">
        <v>48</v>
      </c>
      <c r="AE499" s="35" t="s">
        <v>32</v>
      </c>
      <c r="AF499" s="34"/>
      <c r="AG499" s="139">
        <v>24470</v>
      </c>
      <c r="AH499" s="159">
        <f>+AG499/1000</f>
        <v>24.47</v>
      </c>
      <c r="AI499" s="152">
        <v>24460</v>
      </c>
      <c r="AJ499" s="272">
        <f>+AI499/1000</f>
        <v>24.46</v>
      </c>
      <c r="AK499" s="273">
        <f>+AI499-AG499</f>
        <v>-10</v>
      </c>
      <c r="AL499" s="274">
        <f>+AK499/1000</f>
        <v>-0.01</v>
      </c>
      <c r="AM499" s="275">
        <f>+AK499/AG499</f>
        <v>-4.086636697997548E-4</v>
      </c>
      <c r="AN499" s="20"/>
      <c r="AO499" s="306">
        <v>69.53</v>
      </c>
      <c r="AP499" s="306">
        <v>5.18</v>
      </c>
    </row>
    <row r="500" spans="2:42" ht="12" customHeight="1" x14ac:dyDescent="0.25">
      <c r="B500" s="25">
        <v>44222</v>
      </c>
      <c r="C500" s="137">
        <v>0.74444444444444446</v>
      </c>
      <c r="D500" s="137">
        <v>0.78819444444444453</v>
      </c>
      <c r="E500" s="43">
        <v>4</v>
      </c>
      <c r="F500" s="43">
        <v>86</v>
      </c>
      <c r="G500" s="25">
        <v>44222</v>
      </c>
      <c r="H500" s="967" t="s">
        <v>291</v>
      </c>
      <c r="I500" s="968"/>
      <c r="J500" s="969"/>
      <c r="K500" s="970"/>
      <c r="L500" s="969"/>
      <c r="M500" s="970"/>
      <c r="N500" s="967"/>
      <c r="O500" s="968"/>
      <c r="P500" s="971" t="s">
        <v>436</v>
      </c>
      <c r="Q500" s="972"/>
      <c r="R500" s="973" t="s">
        <v>437</v>
      </c>
      <c r="S500" s="985"/>
      <c r="T500" s="975" t="s">
        <v>438</v>
      </c>
      <c r="U500" s="976"/>
      <c r="V500" s="976"/>
      <c r="W500" s="977"/>
      <c r="X500" s="975" t="s">
        <v>438</v>
      </c>
      <c r="Y500" s="976"/>
      <c r="Z500" s="976"/>
      <c r="AA500" s="977"/>
      <c r="AB500" s="34"/>
      <c r="AC500" s="138"/>
      <c r="AD500" s="138">
        <v>33</v>
      </c>
      <c r="AE500" s="35" t="s">
        <v>32</v>
      </c>
      <c r="AF500" s="34">
        <v>1527</v>
      </c>
      <c r="AG500" s="139">
        <f>+AF500/2.2</f>
        <v>694.09090909090901</v>
      </c>
      <c r="AH500" s="159">
        <f t="shared" ref="AH500:AH501" si="39">+AG500/1000</f>
        <v>0.69409090909090898</v>
      </c>
      <c r="AI500" s="836">
        <v>4370</v>
      </c>
      <c r="AJ500" s="838">
        <f>+AI500/1000</f>
        <v>4.37</v>
      </c>
      <c r="AK500" s="840">
        <f>+AI500-AG502-AG500-AG501</f>
        <v>-99.545454545454049</v>
      </c>
      <c r="AL500" s="842">
        <f>+AK500/1000</f>
        <v>-9.9545454545454048E-2</v>
      </c>
      <c r="AM500" s="844">
        <f>+AK500/SUM(AG500:AG502)</f>
        <v>-2.2271941421743002E-2</v>
      </c>
      <c r="AN500" s="21"/>
      <c r="AO500" s="306">
        <v>77</v>
      </c>
      <c r="AP500" s="306">
        <v>3.14</v>
      </c>
    </row>
    <row r="501" spans="2:42" ht="12" customHeight="1" x14ac:dyDescent="0.25">
      <c r="B501" s="25">
        <v>44222</v>
      </c>
      <c r="C501" s="137">
        <v>0.74444444444444446</v>
      </c>
      <c r="D501" s="137">
        <v>0.78819444444444453</v>
      </c>
      <c r="E501" s="43">
        <v>4</v>
      </c>
      <c r="F501" s="43">
        <v>3694</v>
      </c>
      <c r="G501" s="25">
        <v>44222</v>
      </c>
      <c r="H501" s="967" t="s">
        <v>88</v>
      </c>
      <c r="I501" s="968"/>
      <c r="J501" s="969"/>
      <c r="K501" s="970"/>
      <c r="L501" s="969"/>
      <c r="M501" s="970"/>
      <c r="N501" s="967"/>
      <c r="O501" s="968"/>
      <c r="P501" s="971" t="s">
        <v>436</v>
      </c>
      <c r="Q501" s="972"/>
      <c r="R501" s="973" t="s">
        <v>437</v>
      </c>
      <c r="S501" s="985"/>
      <c r="T501" s="975" t="s">
        <v>438</v>
      </c>
      <c r="U501" s="976"/>
      <c r="V501" s="976"/>
      <c r="W501" s="977"/>
      <c r="X501" s="975" t="s">
        <v>438</v>
      </c>
      <c r="Y501" s="976"/>
      <c r="Z501" s="976"/>
      <c r="AA501" s="977"/>
      <c r="AB501" s="34"/>
      <c r="AC501" s="138"/>
      <c r="AD501" s="138">
        <v>32</v>
      </c>
      <c r="AE501" s="35" t="s">
        <v>32</v>
      </c>
      <c r="AF501" s="34">
        <v>2690</v>
      </c>
      <c r="AG501" s="139">
        <f>+AF501/2.2</f>
        <v>1222.7272727272725</v>
      </c>
      <c r="AH501" s="159">
        <f t="shared" si="39"/>
        <v>1.2227272727272724</v>
      </c>
      <c r="AI501" s="993"/>
      <c r="AJ501" s="994"/>
      <c r="AK501" s="995"/>
      <c r="AL501" s="996"/>
      <c r="AM501" s="997"/>
      <c r="AN501" s="21"/>
      <c r="AO501" s="306">
        <v>76.87</v>
      </c>
      <c r="AP501" s="306">
        <v>3.25</v>
      </c>
    </row>
    <row r="502" spans="2:42" ht="12" customHeight="1" x14ac:dyDescent="0.25">
      <c r="B502" s="25">
        <v>44222</v>
      </c>
      <c r="C502" s="137">
        <v>0.74444444444444446</v>
      </c>
      <c r="D502" s="137">
        <v>0.78819444444444453</v>
      </c>
      <c r="E502" s="43">
        <v>4</v>
      </c>
      <c r="F502" s="43">
        <v>1504</v>
      </c>
      <c r="G502" s="25">
        <v>44222</v>
      </c>
      <c r="H502" s="967" t="s">
        <v>55</v>
      </c>
      <c r="I502" s="968"/>
      <c r="J502" s="969"/>
      <c r="K502" s="970"/>
      <c r="L502" s="969"/>
      <c r="M502" s="970"/>
      <c r="N502" s="967"/>
      <c r="O502" s="968"/>
      <c r="P502" s="971" t="s">
        <v>436</v>
      </c>
      <c r="Q502" s="972"/>
      <c r="R502" s="973" t="s">
        <v>437</v>
      </c>
      <c r="S502" s="985"/>
      <c r="T502" s="991" t="s">
        <v>438</v>
      </c>
      <c r="U502" s="992"/>
      <c r="V502" s="992"/>
      <c r="W502" s="974"/>
      <c r="X502" s="975" t="s">
        <v>438</v>
      </c>
      <c r="Y502" s="976"/>
      <c r="Z502" s="976"/>
      <c r="AA502" s="977"/>
      <c r="AB502" s="34"/>
      <c r="AC502" s="138"/>
      <c r="AD502" s="138">
        <v>40</v>
      </c>
      <c r="AE502" s="35" t="s">
        <v>32</v>
      </c>
      <c r="AF502" s="34">
        <v>5616</v>
      </c>
      <c r="AG502" s="139">
        <f>+AF502/2.2</f>
        <v>2552.7272727272725</v>
      </c>
      <c r="AH502" s="159">
        <f>+AG502/1000</f>
        <v>2.5527272727272727</v>
      </c>
      <c r="AI502" s="837"/>
      <c r="AJ502" s="839"/>
      <c r="AK502" s="841"/>
      <c r="AL502" s="843"/>
      <c r="AM502" s="845"/>
      <c r="AN502" s="21"/>
      <c r="AO502" s="306">
        <v>76.95</v>
      </c>
      <c r="AP502" s="306">
        <v>3.22</v>
      </c>
    </row>
    <row r="503" spans="2:42" ht="12" customHeight="1" x14ac:dyDescent="0.25">
      <c r="B503" s="25">
        <v>44222</v>
      </c>
      <c r="C503" s="137">
        <v>0.80902777777777779</v>
      </c>
      <c r="D503" s="137">
        <v>0.82430555555555562</v>
      </c>
      <c r="E503" s="43">
        <v>1</v>
      </c>
      <c r="F503" s="43">
        <v>40043</v>
      </c>
      <c r="G503" s="25">
        <v>44222</v>
      </c>
      <c r="H503" s="967" t="s">
        <v>542</v>
      </c>
      <c r="I503" s="968"/>
      <c r="J503" s="969"/>
      <c r="K503" s="970"/>
      <c r="L503" s="969"/>
      <c r="M503" s="970"/>
      <c r="N503" s="967"/>
      <c r="O503" s="968"/>
      <c r="P503" s="971" t="s">
        <v>472</v>
      </c>
      <c r="Q503" s="972"/>
      <c r="R503" s="973" t="s">
        <v>396</v>
      </c>
      <c r="S503" s="974"/>
      <c r="T503" s="982" t="s">
        <v>544</v>
      </c>
      <c r="U503" s="983"/>
      <c r="V503" s="983"/>
      <c r="W503" s="984"/>
      <c r="X503" s="982" t="s">
        <v>544</v>
      </c>
      <c r="Y503" s="983"/>
      <c r="Z503" s="983"/>
      <c r="AA503" s="984"/>
      <c r="AB503" s="34"/>
      <c r="AC503" s="138"/>
      <c r="AD503" s="263">
        <v>46</v>
      </c>
      <c r="AE503" s="35" t="s">
        <v>32</v>
      </c>
      <c r="AF503" s="34"/>
      <c r="AG503" s="139">
        <v>20850</v>
      </c>
      <c r="AH503" s="140">
        <f>+AG503/1000</f>
        <v>20.85</v>
      </c>
      <c r="AI503" s="836">
        <v>25850</v>
      </c>
      <c r="AJ503" s="838">
        <f>+AI503/1000</f>
        <v>25.85</v>
      </c>
      <c r="AK503" s="840">
        <f>+AI503-AG504-AG503</f>
        <v>30</v>
      </c>
      <c r="AL503" s="842">
        <f>+AK503/1000</f>
        <v>0.03</v>
      </c>
      <c r="AM503" s="844">
        <f>+AK503/SUM(AG503:AG504)</f>
        <v>1.1618900077459333E-3</v>
      </c>
      <c r="AN503" s="21"/>
      <c r="AO503" s="306">
        <v>70.95</v>
      </c>
      <c r="AP503" s="306">
        <v>5.73</v>
      </c>
    </row>
    <row r="504" spans="2:42" ht="12" customHeight="1" x14ac:dyDescent="0.25">
      <c r="B504" s="25">
        <v>44222</v>
      </c>
      <c r="C504" s="137">
        <v>0.80902777777777779</v>
      </c>
      <c r="D504" s="137">
        <v>0.82430555555555562</v>
      </c>
      <c r="E504" s="43">
        <v>1</v>
      </c>
      <c r="F504" s="43">
        <v>40043</v>
      </c>
      <c r="G504" s="25">
        <v>44222</v>
      </c>
      <c r="H504" s="967" t="s">
        <v>542</v>
      </c>
      <c r="I504" s="968"/>
      <c r="J504" s="969"/>
      <c r="K504" s="970"/>
      <c r="L504" s="969"/>
      <c r="M504" s="970"/>
      <c r="N504" s="967"/>
      <c r="O504" s="968"/>
      <c r="P504" s="971" t="s">
        <v>472</v>
      </c>
      <c r="Q504" s="972"/>
      <c r="R504" s="973" t="s">
        <v>396</v>
      </c>
      <c r="S504" s="974"/>
      <c r="T504" s="982" t="s">
        <v>202</v>
      </c>
      <c r="U504" s="983"/>
      <c r="V504" s="983"/>
      <c r="W504" s="984"/>
      <c r="X504" s="982" t="s">
        <v>202</v>
      </c>
      <c r="Y504" s="983"/>
      <c r="Z504" s="983"/>
      <c r="AA504" s="984"/>
      <c r="AB504" s="34"/>
      <c r="AC504" s="138"/>
      <c r="AD504" s="263">
        <v>46</v>
      </c>
      <c r="AE504" s="35" t="s">
        <v>32</v>
      </c>
      <c r="AF504" s="34"/>
      <c r="AG504" s="139">
        <v>4970</v>
      </c>
      <c r="AH504" s="140">
        <f>+AG504/1000</f>
        <v>4.97</v>
      </c>
      <c r="AI504" s="837"/>
      <c r="AJ504" s="839"/>
      <c r="AK504" s="841"/>
      <c r="AL504" s="843"/>
      <c r="AM504" s="845"/>
      <c r="AN504" s="21"/>
      <c r="AO504" s="306">
        <v>70.95</v>
      </c>
      <c r="AP504" s="306">
        <v>5.73</v>
      </c>
    </row>
    <row r="505" spans="2:42" ht="12" customHeight="1" x14ac:dyDescent="0.25">
      <c r="B505" s="25">
        <v>44223</v>
      </c>
      <c r="C505" s="137">
        <v>0.13055555555555556</v>
      </c>
      <c r="D505" s="137">
        <v>0.14027777777777778</v>
      </c>
      <c r="E505" s="43">
        <v>1</v>
      </c>
      <c r="F505" s="43">
        <v>731</v>
      </c>
      <c r="G505" s="25">
        <v>44223</v>
      </c>
      <c r="H505" s="967" t="s">
        <v>382</v>
      </c>
      <c r="I505" s="968"/>
      <c r="J505" s="969"/>
      <c r="K505" s="970"/>
      <c r="L505" s="969"/>
      <c r="M505" s="970"/>
      <c r="N505" s="967"/>
      <c r="O505" s="968"/>
      <c r="P505" s="971" t="s">
        <v>287</v>
      </c>
      <c r="Q505" s="972"/>
      <c r="R505" s="973" t="s">
        <v>581</v>
      </c>
      <c r="S505" s="974"/>
      <c r="T505" s="982" t="s">
        <v>544</v>
      </c>
      <c r="U505" s="983"/>
      <c r="V505" s="983"/>
      <c r="W505" s="984"/>
      <c r="X505" s="982" t="s">
        <v>544</v>
      </c>
      <c r="Y505" s="983"/>
      <c r="Z505" s="983"/>
      <c r="AA505" s="984"/>
      <c r="AB505" s="34"/>
      <c r="AC505" s="138"/>
      <c r="AD505" s="356">
        <v>49</v>
      </c>
      <c r="AE505" s="35" t="s">
        <v>32</v>
      </c>
      <c r="AF505" s="34"/>
      <c r="AG505" s="139">
        <v>16779</v>
      </c>
      <c r="AH505" s="140">
        <f t="shared" ref="AH505:AH509" si="40">+AG505/1000</f>
        <v>16.779</v>
      </c>
      <c r="AI505" s="836">
        <v>16580</v>
      </c>
      <c r="AJ505" s="838">
        <f>+AI505/1000</f>
        <v>16.579999999999998</v>
      </c>
      <c r="AK505" s="840">
        <f>+AI505-AG507-AG505-AG506</f>
        <v>-308</v>
      </c>
      <c r="AL505" s="842">
        <f>+AK505/1000</f>
        <v>-0.308</v>
      </c>
      <c r="AM505" s="844">
        <f>+AK505/SUM(AG505:AG507)</f>
        <v>-1.82378019895784E-2</v>
      </c>
      <c r="AO505" s="306">
        <v>68.709999999999994</v>
      </c>
      <c r="AP505" s="306">
        <v>4.5199999999999996</v>
      </c>
    </row>
    <row r="506" spans="2:42" ht="12" customHeight="1" x14ac:dyDescent="0.25">
      <c r="B506" s="25">
        <v>44223</v>
      </c>
      <c r="C506" s="137">
        <v>0.13055555555555556</v>
      </c>
      <c r="D506" s="137">
        <v>0.14027777777777778</v>
      </c>
      <c r="E506" s="43">
        <v>1</v>
      </c>
      <c r="F506" s="43">
        <v>731</v>
      </c>
      <c r="G506" s="25">
        <v>44223</v>
      </c>
      <c r="H506" s="967" t="s">
        <v>382</v>
      </c>
      <c r="I506" s="968"/>
      <c r="J506" s="969"/>
      <c r="K506" s="970"/>
      <c r="L506" s="969"/>
      <c r="M506" s="970"/>
      <c r="N506" s="967"/>
      <c r="O506" s="968"/>
      <c r="P506" s="971" t="s">
        <v>287</v>
      </c>
      <c r="Q506" s="972"/>
      <c r="R506" s="973" t="s">
        <v>581</v>
      </c>
      <c r="S506" s="974"/>
      <c r="T506" s="982" t="s">
        <v>202</v>
      </c>
      <c r="U506" s="983"/>
      <c r="V506" s="983"/>
      <c r="W506" s="984"/>
      <c r="X506" s="982" t="s">
        <v>202</v>
      </c>
      <c r="Y506" s="983"/>
      <c r="Z506" s="983"/>
      <c r="AA506" s="984"/>
      <c r="AB506" s="34"/>
      <c r="AC506" s="138"/>
      <c r="AD506" s="356">
        <v>49</v>
      </c>
      <c r="AE506" s="35" t="s">
        <v>32</v>
      </c>
      <c r="AF506" s="34"/>
      <c r="AG506" s="139">
        <v>81</v>
      </c>
      <c r="AH506" s="140">
        <f t="shared" si="40"/>
        <v>8.1000000000000003E-2</v>
      </c>
      <c r="AI506" s="993"/>
      <c r="AJ506" s="994"/>
      <c r="AK506" s="995"/>
      <c r="AL506" s="996"/>
      <c r="AM506" s="997"/>
      <c r="AO506" s="306">
        <v>68.709999999999994</v>
      </c>
      <c r="AP506" s="306">
        <v>4.5199999999999996</v>
      </c>
    </row>
    <row r="507" spans="2:42" ht="12" customHeight="1" x14ac:dyDescent="0.25">
      <c r="B507" s="25">
        <v>44223</v>
      </c>
      <c r="C507" s="137">
        <v>0.13055555555555556</v>
      </c>
      <c r="D507" s="137">
        <v>0.14027777777777778</v>
      </c>
      <c r="E507" s="43">
        <v>1</v>
      </c>
      <c r="F507" s="43">
        <v>731</v>
      </c>
      <c r="G507" s="25">
        <v>44223</v>
      </c>
      <c r="H507" s="967" t="s">
        <v>382</v>
      </c>
      <c r="I507" s="968"/>
      <c r="J507" s="969"/>
      <c r="K507" s="970"/>
      <c r="L507" s="969"/>
      <c r="M507" s="970"/>
      <c r="N507" s="967"/>
      <c r="O507" s="968"/>
      <c r="P507" s="971" t="s">
        <v>287</v>
      </c>
      <c r="Q507" s="972"/>
      <c r="R507" s="973" t="s">
        <v>581</v>
      </c>
      <c r="S507" s="974"/>
      <c r="T507" s="982" t="s">
        <v>593</v>
      </c>
      <c r="U507" s="983"/>
      <c r="V507" s="983"/>
      <c r="W507" s="984"/>
      <c r="X507" s="982" t="s">
        <v>593</v>
      </c>
      <c r="Y507" s="983"/>
      <c r="Z507" s="983"/>
      <c r="AA507" s="984"/>
      <c r="AB507" s="34"/>
      <c r="AC507" s="138"/>
      <c r="AD507" s="356">
        <v>49</v>
      </c>
      <c r="AE507" s="35" t="s">
        <v>32</v>
      </c>
      <c r="AF507" s="34"/>
      <c r="AG507" s="139">
        <v>28</v>
      </c>
      <c r="AH507" s="140">
        <f t="shared" si="40"/>
        <v>2.8000000000000001E-2</v>
      </c>
      <c r="AI507" s="837"/>
      <c r="AJ507" s="839"/>
      <c r="AK507" s="841"/>
      <c r="AL507" s="843"/>
      <c r="AM507" s="845"/>
      <c r="AO507" s="306">
        <v>68.709999999999994</v>
      </c>
      <c r="AP507" s="306">
        <v>4.5199999999999996</v>
      </c>
    </row>
    <row r="508" spans="2:42" ht="12" customHeight="1" x14ac:dyDescent="0.25">
      <c r="B508" s="25">
        <v>44223</v>
      </c>
      <c r="C508" s="137">
        <v>0.23055555555555554</v>
      </c>
      <c r="D508" s="137">
        <v>0.24166666666666667</v>
      </c>
      <c r="E508" s="43">
        <v>1</v>
      </c>
      <c r="F508" s="43">
        <v>40043</v>
      </c>
      <c r="G508" s="25">
        <v>44223</v>
      </c>
      <c r="H508" s="967" t="s">
        <v>542</v>
      </c>
      <c r="I508" s="968"/>
      <c r="J508" s="969"/>
      <c r="K508" s="970"/>
      <c r="L508" s="969"/>
      <c r="M508" s="970"/>
      <c r="N508" s="967"/>
      <c r="O508" s="968"/>
      <c r="P508" s="971" t="s">
        <v>472</v>
      </c>
      <c r="Q508" s="972"/>
      <c r="R508" s="973" t="s">
        <v>396</v>
      </c>
      <c r="S508" s="974"/>
      <c r="T508" s="982" t="s">
        <v>544</v>
      </c>
      <c r="U508" s="983"/>
      <c r="V508" s="983"/>
      <c r="W508" s="984"/>
      <c r="X508" s="982" t="s">
        <v>544</v>
      </c>
      <c r="Y508" s="983"/>
      <c r="Z508" s="983"/>
      <c r="AA508" s="984"/>
      <c r="AB508" s="34"/>
      <c r="AC508" s="138"/>
      <c r="AD508" s="356">
        <v>41</v>
      </c>
      <c r="AE508" s="35" t="s">
        <v>32</v>
      </c>
      <c r="AF508" s="34"/>
      <c r="AG508" s="139">
        <v>18770</v>
      </c>
      <c r="AH508" s="140">
        <f t="shared" si="40"/>
        <v>18.77</v>
      </c>
      <c r="AI508" s="836">
        <v>24970</v>
      </c>
      <c r="AJ508" s="838">
        <f>+AI508/1000</f>
        <v>24.97</v>
      </c>
      <c r="AK508" s="840">
        <f>+AI508-AG509-AG508</f>
        <v>0</v>
      </c>
      <c r="AL508" s="842">
        <f>+AK508/1000</f>
        <v>0</v>
      </c>
      <c r="AM508" s="844">
        <f>+AK508/SUM(AG508:AG509)</f>
        <v>0</v>
      </c>
      <c r="AO508" s="306">
        <v>70.81</v>
      </c>
      <c r="AP508" s="306">
        <v>5.57</v>
      </c>
    </row>
    <row r="509" spans="2:42" ht="12" customHeight="1" x14ac:dyDescent="0.25">
      <c r="B509" s="25">
        <v>44223</v>
      </c>
      <c r="C509" s="137">
        <v>0.23055555555555554</v>
      </c>
      <c r="D509" s="137">
        <v>0.24166666666666667</v>
      </c>
      <c r="E509" s="43">
        <v>1</v>
      </c>
      <c r="F509" s="43">
        <v>40043</v>
      </c>
      <c r="G509" s="25">
        <v>44223</v>
      </c>
      <c r="H509" s="967" t="s">
        <v>542</v>
      </c>
      <c r="I509" s="968"/>
      <c r="J509" s="969"/>
      <c r="K509" s="970"/>
      <c r="L509" s="969"/>
      <c r="M509" s="970"/>
      <c r="N509" s="967"/>
      <c r="O509" s="968"/>
      <c r="P509" s="971" t="s">
        <v>472</v>
      </c>
      <c r="Q509" s="972"/>
      <c r="R509" s="973" t="s">
        <v>396</v>
      </c>
      <c r="S509" s="974"/>
      <c r="T509" s="982" t="s">
        <v>202</v>
      </c>
      <c r="U509" s="983"/>
      <c r="V509" s="983"/>
      <c r="W509" s="984"/>
      <c r="X509" s="982" t="s">
        <v>202</v>
      </c>
      <c r="Y509" s="983"/>
      <c r="Z509" s="983"/>
      <c r="AA509" s="984"/>
      <c r="AB509" s="34"/>
      <c r="AC509" s="138"/>
      <c r="AD509" s="356">
        <v>41</v>
      </c>
      <c r="AE509" s="35" t="s">
        <v>32</v>
      </c>
      <c r="AF509" s="34"/>
      <c r="AG509" s="139">
        <v>6200</v>
      </c>
      <c r="AH509" s="140">
        <f t="shared" si="40"/>
        <v>6.2</v>
      </c>
      <c r="AI509" s="837"/>
      <c r="AJ509" s="839"/>
      <c r="AK509" s="841"/>
      <c r="AL509" s="843"/>
      <c r="AM509" s="845"/>
      <c r="AO509" s="306">
        <v>70.81</v>
      </c>
      <c r="AP509" s="306">
        <v>5.57</v>
      </c>
    </row>
    <row r="510" spans="2:42" ht="12" customHeight="1" thickBot="1" x14ac:dyDescent="0.3">
      <c r="B510" s="25"/>
      <c r="C510" s="137"/>
      <c r="D510" s="137"/>
      <c r="E510" s="43"/>
      <c r="F510" s="43"/>
      <c r="G510" s="25"/>
      <c r="H510" s="967"/>
      <c r="I510" s="968"/>
      <c r="J510" s="969"/>
      <c r="K510" s="970"/>
      <c r="L510" s="969"/>
      <c r="M510" s="970"/>
      <c r="N510" s="967"/>
      <c r="O510" s="968"/>
      <c r="P510" s="971"/>
      <c r="Q510" s="972"/>
      <c r="R510" s="973"/>
      <c r="S510" s="974"/>
      <c r="T510" s="982"/>
      <c r="U510" s="983"/>
      <c r="V510" s="983"/>
      <c r="W510" s="984"/>
      <c r="X510" s="982"/>
      <c r="Y510" s="983"/>
      <c r="Z510" s="983"/>
      <c r="AA510" s="984"/>
      <c r="AB510" s="34"/>
      <c r="AC510" s="138"/>
      <c r="AD510" s="356"/>
      <c r="AE510" s="46"/>
      <c r="AF510" s="34"/>
      <c r="AG510" s="139"/>
      <c r="AH510" s="140"/>
      <c r="AI510" s="152"/>
      <c r="AJ510" s="142"/>
      <c r="AK510" s="143"/>
      <c r="AL510" s="144"/>
      <c r="AM510" s="145"/>
    </row>
    <row r="511" spans="2:42" x14ac:dyDescent="0.25">
      <c r="B511" s="151"/>
      <c r="C511" s="151"/>
      <c r="D511" s="151"/>
      <c r="E511" s="151"/>
      <c r="F511" s="151"/>
      <c r="G511" s="151"/>
      <c r="H511" s="151"/>
      <c r="I511" s="151"/>
      <c r="J511" s="174"/>
      <c r="K511" s="174"/>
      <c r="L511" s="174"/>
      <c r="M511" s="174"/>
      <c r="N511" s="151"/>
      <c r="O511" s="151"/>
      <c r="P511" s="135"/>
      <c r="Q511" s="135"/>
      <c r="R511" s="918" t="s">
        <v>5</v>
      </c>
      <c r="S511" s="919"/>
      <c r="T511" s="919"/>
      <c r="U511" s="919"/>
      <c r="V511" s="919"/>
      <c r="W511" s="919"/>
      <c r="X511" s="919"/>
      <c r="Y511" s="919"/>
      <c r="Z511" s="919"/>
      <c r="AA511" s="919"/>
      <c r="AB511" s="919"/>
      <c r="AC511" s="919"/>
      <c r="AD511" s="919"/>
      <c r="AE511" s="919"/>
      <c r="AF511" s="265"/>
      <c r="AG511" s="932" t="s">
        <v>4</v>
      </c>
      <c r="AH511" s="933"/>
      <c r="AI511" s="932" t="s">
        <v>3</v>
      </c>
      <c r="AJ511" s="933"/>
      <c r="AK511" s="932" t="s">
        <v>2</v>
      </c>
      <c r="AL511" s="934"/>
      <c r="AM511" s="935"/>
    </row>
    <row r="512" spans="2:42" x14ac:dyDescent="0.25">
      <c r="B512" s="151"/>
      <c r="C512" s="151"/>
      <c r="D512" s="151"/>
      <c r="E512" s="151"/>
      <c r="F512" s="151"/>
      <c r="G512" s="151"/>
      <c r="H512" s="151"/>
      <c r="I512" s="151"/>
      <c r="J512" s="174"/>
      <c r="K512" s="174"/>
      <c r="L512" s="174"/>
      <c r="M512" s="174"/>
      <c r="N512" s="151"/>
      <c r="O512" s="151"/>
      <c r="P512" s="135"/>
      <c r="Q512" s="135"/>
      <c r="R512" s="930"/>
      <c r="S512" s="931"/>
      <c r="T512" s="931"/>
      <c r="U512" s="931"/>
      <c r="V512" s="931"/>
      <c r="W512" s="931"/>
      <c r="X512" s="931"/>
      <c r="Y512" s="931"/>
      <c r="Z512" s="931"/>
      <c r="AA512" s="931"/>
      <c r="AB512" s="931"/>
      <c r="AC512" s="931"/>
      <c r="AD512" s="931"/>
      <c r="AE512" s="931"/>
      <c r="AF512" s="265"/>
      <c r="AG512" s="936" t="s">
        <v>1</v>
      </c>
      <c r="AH512" s="938">
        <f>+SUM(AH498:AH510)</f>
        <v>98.617545454545464</v>
      </c>
      <c r="AI512" s="936" t="s">
        <v>1</v>
      </c>
      <c r="AJ512" s="938">
        <f>+SUM(AJ498:AJ510)</f>
        <v>98.23</v>
      </c>
      <c r="AK512" s="936" t="s">
        <v>1</v>
      </c>
      <c r="AL512" s="940">
        <f>+AJ512-AH512</f>
        <v>-0.38754545454546019</v>
      </c>
      <c r="AM512" s="851">
        <f>+AL512/AH512</f>
        <v>-3.9297819952747309E-3</v>
      </c>
    </row>
    <row r="513" spans="2:42" ht="17.25" thickBot="1" x14ac:dyDescent="0.3">
      <c r="B513" s="151"/>
      <c r="C513" s="151"/>
      <c r="D513" s="151"/>
      <c r="E513" s="151"/>
      <c r="F513" s="151"/>
      <c r="G513" s="151"/>
      <c r="H513" s="151"/>
      <c r="I513" s="151"/>
      <c r="J513" s="174"/>
      <c r="K513" s="174"/>
      <c r="L513" s="174"/>
      <c r="M513" s="174"/>
      <c r="N513" s="151"/>
      <c r="O513" s="151"/>
      <c r="P513" s="135"/>
      <c r="Q513" s="135"/>
      <c r="R513" s="921"/>
      <c r="S513" s="922"/>
      <c r="T513" s="922"/>
      <c r="U513" s="922"/>
      <c r="V513" s="922"/>
      <c r="W513" s="922"/>
      <c r="X513" s="922"/>
      <c r="Y513" s="922"/>
      <c r="Z513" s="922"/>
      <c r="AA513" s="922"/>
      <c r="AB513" s="922"/>
      <c r="AC513" s="922"/>
      <c r="AD513" s="922"/>
      <c r="AE513" s="922"/>
      <c r="AF513" s="264"/>
      <c r="AG513" s="937"/>
      <c r="AH513" s="939"/>
      <c r="AI513" s="937"/>
      <c r="AJ513" s="939"/>
      <c r="AK513" s="937"/>
      <c r="AL513" s="941"/>
      <c r="AM513" s="852"/>
    </row>
    <row r="514" spans="2:42" ht="12" customHeight="1" thickBot="1" x14ac:dyDescent="0.3">
      <c r="AN514" s="22"/>
      <c r="AO514" s="168" t="s">
        <v>46</v>
      </c>
    </row>
    <row r="515" spans="2:42" ht="12" customHeight="1" thickBot="1" x14ac:dyDescent="0.3">
      <c r="R515" s="918" t="s">
        <v>0</v>
      </c>
      <c r="S515" s="919"/>
      <c r="T515" s="919"/>
      <c r="U515" s="919"/>
      <c r="V515" s="919"/>
      <c r="W515" s="919"/>
      <c r="X515" s="919"/>
      <c r="Y515" s="919"/>
      <c r="Z515" s="919"/>
      <c r="AA515" s="919"/>
      <c r="AB515" s="919"/>
      <c r="AC515" s="919"/>
      <c r="AD515" s="919"/>
      <c r="AE515" s="920"/>
      <c r="AF515" s="18"/>
      <c r="AG515" s="924">
        <f>+AH512+AG488</f>
        <v>758.53290909090936</v>
      </c>
      <c r="AH515" s="925"/>
      <c r="AI515" s="924">
        <f>+AJ512+AI488</f>
        <v>759.54000000000008</v>
      </c>
      <c r="AJ515" s="925"/>
      <c r="AK515" s="928">
        <f>+AI515-AG515</f>
        <v>1.0070909090907207</v>
      </c>
      <c r="AL515" s="925"/>
      <c r="AM515" s="945">
        <f>+AK515/AG515</f>
        <v>1.3276825527552979E-3</v>
      </c>
      <c r="AN515" s="23"/>
      <c r="AO515" s="169" t="s">
        <v>47</v>
      </c>
    </row>
    <row r="516" spans="2:42" ht="12" customHeight="1" thickBot="1" x14ac:dyDescent="0.3">
      <c r="R516" s="921"/>
      <c r="S516" s="922"/>
      <c r="T516" s="922"/>
      <c r="U516" s="922"/>
      <c r="V516" s="922"/>
      <c r="W516" s="922"/>
      <c r="X516" s="922"/>
      <c r="Y516" s="922"/>
      <c r="Z516" s="922"/>
      <c r="AA516" s="922"/>
      <c r="AB516" s="922"/>
      <c r="AC516" s="922"/>
      <c r="AD516" s="922"/>
      <c r="AE516" s="923"/>
      <c r="AF516" s="19"/>
      <c r="AG516" s="926"/>
      <c r="AH516" s="927"/>
      <c r="AI516" s="926"/>
      <c r="AJ516" s="927"/>
      <c r="AK516" s="929"/>
      <c r="AL516" s="927"/>
      <c r="AM516" s="946"/>
      <c r="AN516" s="141"/>
      <c r="AO516" s="170"/>
    </row>
    <row r="517" spans="2:42" ht="12" customHeight="1" thickBot="1" x14ac:dyDescent="0.3">
      <c r="AN517" s="141"/>
      <c r="AO517" s="171"/>
    </row>
    <row r="518" spans="2:42" ht="12" customHeight="1" x14ac:dyDescent="0.25">
      <c r="B518" s="882" t="s">
        <v>31</v>
      </c>
      <c r="C518" s="883"/>
      <c r="D518" s="883"/>
      <c r="E518" s="883"/>
      <c r="F518" s="883"/>
      <c r="G518" s="884"/>
      <c r="H518" s="888" t="s">
        <v>30</v>
      </c>
      <c r="I518" s="765"/>
      <c r="J518" s="765"/>
      <c r="K518" s="765"/>
      <c r="L518" s="765"/>
      <c r="M518" s="765"/>
      <c r="N518" s="765"/>
      <c r="O518" s="765"/>
      <c r="P518" s="765"/>
      <c r="Q518" s="765"/>
      <c r="R518" s="765"/>
      <c r="S518" s="765"/>
      <c r="T518" s="765"/>
      <c r="U518" s="765"/>
      <c r="V518" s="765"/>
      <c r="W518" s="765"/>
      <c r="X518" s="765"/>
      <c r="Y518" s="765"/>
      <c r="Z518" s="765"/>
      <c r="AA518" s="765"/>
      <c r="AB518" s="765"/>
      <c r="AC518" s="765"/>
      <c r="AD518" s="267"/>
      <c r="AE518" s="764" t="s">
        <v>29</v>
      </c>
      <c r="AF518" s="765"/>
      <c r="AG518" s="765"/>
      <c r="AH518" s="765"/>
      <c r="AI518" s="765"/>
      <c r="AJ518" s="766"/>
      <c r="AK518" s="889" t="s">
        <v>39</v>
      </c>
      <c r="AL518" s="890"/>
      <c r="AM518" s="891"/>
      <c r="AN518" s="141"/>
      <c r="AO518" s="171"/>
    </row>
    <row r="519" spans="2:42" ht="12" customHeight="1" x14ac:dyDescent="0.25">
      <c r="B519" s="885"/>
      <c r="C519" s="886"/>
      <c r="D519" s="886"/>
      <c r="E519" s="886"/>
      <c r="F519" s="886"/>
      <c r="G519" s="887"/>
      <c r="H519" s="892" t="s">
        <v>25</v>
      </c>
      <c r="I519" s="893"/>
      <c r="J519" s="893"/>
      <c r="K519" s="893"/>
      <c r="L519" s="893"/>
      <c r="M519" s="893"/>
      <c r="N519" s="893"/>
      <c r="O519" s="893"/>
      <c r="P519" s="893"/>
      <c r="Q519" s="893"/>
      <c r="R519" s="893"/>
      <c r="S519" s="893"/>
      <c r="T519" s="893"/>
      <c r="U519" s="893"/>
      <c r="V519" s="893"/>
      <c r="W519" s="893"/>
      <c r="X519" s="893"/>
      <c r="Y519" s="893"/>
      <c r="Z519" s="893"/>
      <c r="AA519" s="893"/>
      <c r="AB519" s="893"/>
      <c r="AC519" s="893"/>
      <c r="AD519" s="268"/>
      <c r="AE519" s="773">
        <v>44223</v>
      </c>
      <c r="AF519" s="774"/>
      <c r="AG519" s="774"/>
      <c r="AH519" s="774"/>
      <c r="AI519" s="774"/>
      <c r="AJ519" s="775"/>
      <c r="AK519" s="896" t="s">
        <v>40</v>
      </c>
      <c r="AL519" s="897"/>
      <c r="AM519" s="898"/>
      <c r="AN519" s="141"/>
      <c r="AO519" s="171"/>
    </row>
    <row r="520" spans="2:42" ht="12" customHeight="1" thickBot="1" x14ac:dyDescent="0.3">
      <c r="B520" s="902" t="s">
        <v>28</v>
      </c>
      <c r="C520" s="903"/>
      <c r="D520" s="903"/>
      <c r="E520" s="903"/>
      <c r="F520" s="903"/>
      <c r="G520" s="904"/>
      <c r="H520" s="894"/>
      <c r="I520" s="895"/>
      <c r="J520" s="895"/>
      <c r="K520" s="895"/>
      <c r="L520" s="895"/>
      <c r="M520" s="895"/>
      <c r="N520" s="895"/>
      <c r="O520" s="895"/>
      <c r="P520" s="895"/>
      <c r="Q520" s="895"/>
      <c r="R520" s="895"/>
      <c r="S520" s="895"/>
      <c r="T520" s="895"/>
      <c r="U520" s="895"/>
      <c r="V520" s="895"/>
      <c r="W520" s="895"/>
      <c r="X520" s="895"/>
      <c r="Y520" s="895"/>
      <c r="Z520" s="895"/>
      <c r="AA520" s="895"/>
      <c r="AB520" s="895"/>
      <c r="AC520" s="895"/>
      <c r="AD520" s="269"/>
      <c r="AE520" s="776"/>
      <c r="AF520" s="777"/>
      <c r="AG520" s="777"/>
      <c r="AH520" s="777"/>
      <c r="AI520" s="777"/>
      <c r="AJ520" s="778"/>
      <c r="AK520" s="899"/>
      <c r="AL520" s="900"/>
      <c r="AM520" s="901"/>
      <c r="AN520" s="141"/>
      <c r="AO520" s="171"/>
    </row>
    <row r="521" spans="2:42" ht="12" customHeight="1" thickBot="1" x14ac:dyDescent="0.3">
      <c r="B521" s="135"/>
      <c r="C521" s="135"/>
      <c r="D521" s="135"/>
      <c r="E521" s="135"/>
      <c r="F521" s="135"/>
      <c r="G521" s="135"/>
      <c r="H521" s="135"/>
      <c r="I521" s="135"/>
      <c r="J521" s="174"/>
      <c r="K521" s="174"/>
      <c r="L521" s="174"/>
      <c r="M521" s="174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  <c r="AL521" s="135"/>
      <c r="AM521" s="135"/>
      <c r="AN521" s="141"/>
    </row>
    <row r="522" spans="2:42" ht="12" customHeight="1" thickBot="1" x14ac:dyDescent="0.3">
      <c r="B522" s="873" t="s">
        <v>27</v>
      </c>
      <c r="C522" s="874"/>
      <c r="D522" s="874"/>
      <c r="E522" s="875"/>
      <c r="F522" s="848" t="s">
        <v>26</v>
      </c>
      <c r="G522" s="850"/>
      <c r="H522" s="848" t="s">
        <v>44</v>
      </c>
      <c r="I522" s="849"/>
      <c r="J522" s="849"/>
      <c r="K522" s="849"/>
      <c r="L522" s="849"/>
      <c r="M522" s="849"/>
      <c r="N522" s="849"/>
      <c r="O522" s="849"/>
      <c r="P522" s="849"/>
      <c r="Q522" s="849"/>
      <c r="R522" s="849"/>
      <c r="S522" s="850"/>
      <c r="T522" s="848" t="s">
        <v>25</v>
      </c>
      <c r="U522" s="849"/>
      <c r="V522" s="849"/>
      <c r="W522" s="849"/>
      <c r="X522" s="849"/>
      <c r="Y522" s="849"/>
      <c r="Z522" s="849"/>
      <c r="AA522" s="849"/>
      <c r="AB522" s="849"/>
      <c r="AC522" s="849"/>
      <c r="AD522" s="849"/>
      <c r="AE522" s="850"/>
      <c r="AF522" s="879" t="s">
        <v>24</v>
      </c>
      <c r="AG522" s="880"/>
      <c r="AH522" s="881"/>
      <c r="AI522" s="879" t="s">
        <v>24</v>
      </c>
      <c r="AJ522" s="881"/>
      <c r="AK522" s="848" t="s">
        <v>23</v>
      </c>
      <c r="AL522" s="849"/>
      <c r="AM522" s="850"/>
      <c r="AN522" s="20"/>
    </row>
    <row r="523" spans="2:42" ht="12" customHeight="1" thickBot="1" x14ac:dyDescent="0.3">
      <c r="B523" s="1" t="s">
        <v>13</v>
      </c>
      <c r="C523" s="2" t="s">
        <v>22</v>
      </c>
      <c r="D523" s="3" t="s">
        <v>22</v>
      </c>
      <c r="E523" s="2" t="s">
        <v>21</v>
      </c>
      <c r="F523" s="907" t="s">
        <v>20</v>
      </c>
      <c r="G523" s="908"/>
      <c r="H523" s="876"/>
      <c r="I523" s="877"/>
      <c r="J523" s="877"/>
      <c r="K523" s="877"/>
      <c r="L523" s="877"/>
      <c r="M523" s="877"/>
      <c r="N523" s="877"/>
      <c r="O523" s="877"/>
      <c r="P523" s="877"/>
      <c r="Q523" s="877"/>
      <c r="R523" s="877"/>
      <c r="S523" s="878"/>
      <c r="T523" s="876"/>
      <c r="U523" s="877"/>
      <c r="V523" s="877"/>
      <c r="W523" s="877"/>
      <c r="X523" s="877"/>
      <c r="Y523" s="877"/>
      <c r="Z523" s="877"/>
      <c r="AA523" s="877"/>
      <c r="AB523" s="877"/>
      <c r="AC523" s="877"/>
      <c r="AD523" s="877"/>
      <c r="AE523" s="878"/>
      <c r="AF523" s="876" t="s">
        <v>19</v>
      </c>
      <c r="AG523" s="877"/>
      <c r="AH523" s="878"/>
      <c r="AI523" s="876" t="s">
        <v>18</v>
      </c>
      <c r="AJ523" s="878"/>
      <c r="AK523" s="876" t="s">
        <v>17</v>
      </c>
      <c r="AL523" s="877"/>
      <c r="AM523" s="878"/>
      <c r="AN523" s="21"/>
      <c r="AO523" s="846" t="s">
        <v>130</v>
      </c>
      <c r="AP523" s="846" t="s">
        <v>131</v>
      </c>
    </row>
    <row r="524" spans="2:42" ht="12" customHeight="1" thickBot="1" x14ac:dyDescent="0.3">
      <c r="B524" s="4">
        <v>2021</v>
      </c>
      <c r="C524" s="5" t="s">
        <v>16</v>
      </c>
      <c r="D524" s="5" t="s">
        <v>15</v>
      </c>
      <c r="E524" s="30" t="s">
        <v>14</v>
      </c>
      <c r="F524" s="6" t="s">
        <v>14</v>
      </c>
      <c r="G524" s="7" t="s">
        <v>13</v>
      </c>
      <c r="H524" s="868" t="s">
        <v>34</v>
      </c>
      <c r="I524" s="869"/>
      <c r="J524" s="870" t="s">
        <v>43</v>
      </c>
      <c r="K524" s="871"/>
      <c r="L524" s="870" t="s">
        <v>42</v>
      </c>
      <c r="M524" s="871"/>
      <c r="N524" s="872" t="s">
        <v>33</v>
      </c>
      <c r="O524" s="869"/>
      <c r="P524" s="872" t="s">
        <v>12</v>
      </c>
      <c r="Q524" s="869"/>
      <c r="R524" s="872" t="s">
        <v>11</v>
      </c>
      <c r="S524" s="905"/>
      <c r="T524" s="868" t="s">
        <v>35</v>
      </c>
      <c r="U524" s="906"/>
      <c r="V524" s="906"/>
      <c r="W524" s="905"/>
      <c r="X524" s="868" t="s">
        <v>10</v>
      </c>
      <c r="Y524" s="906"/>
      <c r="Z524" s="906"/>
      <c r="AA524" s="905"/>
      <c r="AB524" s="38" t="s">
        <v>38</v>
      </c>
      <c r="AC524" s="37" t="s">
        <v>36</v>
      </c>
      <c r="AD524" s="266" t="s">
        <v>41</v>
      </c>
      <c r="AE524" s="136" t="s">
        <v>9</v>
      </c>
      <c r="AF524" s="8" t="s">
        <v>37</v>
      </c>
      <c r="AG524" s="9" t="s">
        <v>8</v>
      </c>
      <c r="AH524" s="10" t="s">
        <v>7</v>
      </c>
      <c r="AI524" s="6" t="s">
        <v>8</v>
      </c>
      <c r="AJ524" s="7" t="s">
        <v>7</v>
      </c>
      <c r="AK524" s="6" t="s">
        <v>8</v>
      </c>
      <c r="AL524" s="11" t="s">
        <v>7</v>
      </c>
      <c r="AM524" s="7" t="s">
        <v>6</v>
      </c>
      <c r="AN524" s="21"/>
      <c r="AO524" s="847"/>
      <c r="AP524" s="847"/>
    </row>
    <row r="525" spans="2:42" ht="12" customHeight="1" x14ac:dyDescent="0.25">
      <c r="B525" s="25">
        <v>44223</v>
      </c>
      <c r="C525" s="137">
        <v>0.5805555555555556</v>
      </c>
      <c r="D525" s="137">
        <v>0.59583333333333333</v>
      </c>
      <c r="E525" s="43">
        <v>3</v>
      </c>
      <c r="F525" s="43">
        <v>40066</v>
      </c>
      <c r="G525" s="25">
        <v>44223</v>
      </c>
      <c r="H525" s="967" t="s">
        <v>542</v>
      </c>
      <c r="I525" s="968"/>
      <c r="J525" s="969"/>
      <c r="K525" s="970"/>
      <c r="L525" s="969"/>
      <c r="M525" s="970"/>
      <c r="N525" s="967"/>
      <c r="O525" s="968"/>
      <c r="P525" s="971" t="s">
        <v>472</v>
      </c>
      <c r="Q525" s="972"/>
      <c r="R525" s="973" t="s">
        <v>396</v>
      </c>
      <c r="S525" s="974"/>
      <c r="T525" s="982" t="s">
        <v>544</v>
      </c>
      <c r="U525" s="983"/>
      <c r="V525" s="983"/>
      <c r="W525" s="984"/>
      <c r="X525" s="982" t="s">
        <v>544</v>
      </c>
      <c r="Y525" s="983"/>
      <c r="Z525" s="983"/>
      <c r="AA525" s="984"/>
      <c r="AB525" s="34"/>
      <c r="AC525" s="138"/>
      <c r="AD525" s="356">
        <v>48</v>
      </c>
      <c r="AE525" s="35" t="s">
        <v>32</v>
      </c>
      <c r="AF525" s="34"/>
      <c r="AG525" s="139">
        <v>24290</v>
      </c>
      <c r="AH525" s="140">
        <f t="shared" ref="AH525:AH527" si="41">+AG525/1000</f>
        <v>24.29</v>
      </c>
      <c r="AI525" s="152">
        <v>24280</v>
      </c>
      <c r="AJ525" s="142">
        <f t="shared" ref="AJ525:AJ527" si="42">+AI525/1000</f>
        <v>24.28</v>
      </c>
      <c r="AK525" s="143">
        <f t="shared" ref="AK525:AK527" si="43">+AI525-AG525</f>
        <v>-10</v>
      </c>
      <c r="AL525" s="144">
        <f t="shared" ref="AL525:AL527" si="44">+AK525/1000</f>
        <v>-0.01</v>
      </c>
      <c r="AM525" s="145">
        <f t="shared" ref="AM525:AM527" si="45">+AK525/AG525</f>
        <v>-4.1169205434335118E-4</v>
      </c>
      <c r="AO525" s="306">
        <v>69.87</v>
      </c>
      <c r="AP525" s="306">
        <v>5.26</v>
      </c>
    </row>
    <row r="526" spans="2:42" ht="12" customHeight="1" x14ac:dyDescent="0.25">
      <c r="B526" s="25">
        <v>44223</v>
      </c>
      <c r="C526" s="137">
        <v>0.64166666666666672</v>
      </c>
      <c r="D526" s="137">
        <v>0.70416666666666661</v>
      </c>
      <c r="E526" s="43">
        <v>4</v>
      </c>
      <c r="F526" s="43">
        <v>9045</v>
      </c>
      <c r="G526" s="25">
        <v>44223</v>
      </c>
      <c r="H526" s="967" t="s">
        <v>288</v>
      </c>
      <c r="I526" s="968"/>
      <c r="J526" s="969"/>
      <c r="K526" s="970"/>
      <c r="L526" s="969"/>
      <c r="M526" s="970"/>
      <c r="N526" s="967"/>
      <c r="O526" s="968"/>
      <c r="P526" s="971" t="s">
        <v>579</v>
      </c>
      <c r="Q526" s="972"/>
      <c r="R526" s="973" t="s">
        <v>178</v>
      </c>
      <c r="S526" s="974"/>
      <c r="T526" s="975" t="s">
        <v>179</v>
      </c>
      <c r="U526" s="976"/>
      <c r="V526" s="976"/>
      <c r="W526" s="977"/>
      <c r="X526" s="975" t="s">
        <v>179</v>
      </c>
      <c r="Y526" s="976"/>
      <c r="Z526" s="976"/>
      <c r="AA526" s="977"/>
      <c r="AB526" s="34"/>
      <c r="AC526" s="138"/>
      <c r="AD526" s="356">
        <v>35</v>
      </c>
      <c r="AE526" s="35" t="s">
        <v>32</v>
      </c>
      <c r="AF526" s="34"/>
      <c r="AG526" s="139">
        <v>3740</v>
      </c>
      <c r="AH526" s="140">
        <f t="shared" si="41"/>
        <v>3.74</v>
      </c>
      <c r="AI526" s="152">
        <v>3740</v>
      </c>
      <c r="AJ526" s="142">
        <f t="shared" si="42"/>
        <v>3.74</v>
      </c>
      <c r="AK526" s="143">
        <f t="shared" si="43"/>
        <v>0</v>
      </c>
      <c r="AL526" s="144">
        <f t="shared" si="44"/>
        <v>0</v>
      </c>
      <c r="AM526" s="145">
        <f t="shared" si="45"/>
        <v>0</v>
      </c>
      <c r="AO526" s="306">
        <v>77.03</v>
      </c>
      <c r="AP526" s="306">
        <v>3.29</v>
      </c>
    </row>
    <row r="527" spans="2:42" ht="12" customHeight="1" x14ac:dyDescent="0.25">
      <c r="B527" s="25">
        <v>44223</v>
      </c>
      <c r="C527" s="137">
        <v>0.67986111111111114</v>
      </c>
      <c r="D527" s="137">
        <v>0.70972222222222225</v>
      </c>
      <c r="E527" s="43">
        <v>4</v>
      </c>
      <c r="F527" s="43">
        <v>26401</v>
      </c>
      <c r="G527" s="25">
        <v>44223</v>
      </c>
      <c r="H527" s="967" t="s">
        <v>499</v>
      </c>
      <c r="I527" s="968"/>
      <c r="J527" s="969"/>
      <c r="K527" s="970"/>
      <c r="L527" s="969"/>
      <c r="M527" s="970"/>
      <c r="N527" s="967"/>
      <c r="O527" s="968"/>
      <c r="P527" s="967" t="s">
        <v>499</v>
      </c>
      <c r="Q527" s="968"/>
      <c r="R527" s="973" t="s">
        <v>500</v>
      </c>
      <c r="S527" s="974"/>
      <c r="T527" s="975" t="s">
        <v>215</v>
      </c>
      <c r="U527" s="976"/>
      <c r="V527" s="976"/>
      <c r="W527" s="977"/>
      <c r="X527" s="975" t="s">
        <v>215</v>
      </c>
      <c r="Y527" s="976"/>
      <c r="Z527" s="976"/>
      <c r="AA527" s="977"/>
      <c r="AB527" s="34"/>
      <c r="AC527" s="138"/>
      <c r="AD527" s="356">
        <v>34</v>
      </c>
      <c r="AE527" s="35" t="s">
        <v>32</v>
      </c>
      <c r="AF527" s="34"/>
      <c r="AG527" s="139">
        <v>650</v>
      </c>
      <c r="AH527" s="140">
        <f t="shared" si="41"/>
        <v>0.65</v>
      </c>
      <c r="AI527" s="152">
        <v>650</v>
      </c>
      <c r="AJ527" s="142">
        <f t="shared" si="42"/>
        <v>0.65</v>
      </c>
      <c r="AK527" s="143">
        <f t="shared" si="43"/>
        <v>0</v>
      </c>
      <c r="AL527" s="144">
        <f t="shared" si="44"/>
        <v>0</v>
      </c>
      <c r="AM527" s="145">
        <f t="shared" si="45"/>
        <v>0</v>
      </c>
      <c r="AO527" s="306">
        <v>80.150000000000006</v>
      </c>
      <c r="AP527" s="306">
        <v>1.1299999999999999</v>
      </c>
    </row>
    <row r="528" spans="2:42" ht="12" customHeight="1" x14ac:dyDescent="0.25">
      <c r="B528" s="25">
        <v>44223</v>
      </c>
      <c r="C528" s="137">
        <v>0.79166666666666663</v>
      </c>
      <c r="D528" s="137">
        <v>0.79999999999999993</v>
      </c>
      <c r="E528" s="43">
        <v>3</v>
      </c>
      <c r="F528" s="43">
        <v>40066</v>
      </c>
      <c r="G528" s="25">
        <v>44223</v>
      </c>
      <c r="H528" s="967" t="s">
        <v>542</v>
      </c>
      <c r="I528" s="968"/>
      <c r="J528" s="969"/>
      <c r="K528" s="970"/>
      <c r="L528" s="969"/>
      <c r="M528" s="970"/>
      <c r="N528" s="967"/>
      <c r="O528" s="968"/>
      <c r="P528" s="971" t="s">
        <v>472</v>
      </c>
      <c r="Q528" s="972"/>
      <c r="R528" s="973" t="s">
        <v>396</v>
      </c>
      <c r="S528" s="974"/>
      <c r="T528" s="975" t="s">
        <v>544</v>
      </c>
      <c r="U528" s="976"/>
      <c r="V528" s="976"/>
      <c r="W528" s="977"/>
      <c r="X528" s="975" t="s">
        <v>544</v>
      </c>
      <c r="Y528" s="976"/>
      <c r="Z528" s="976"/>
      <c r="AA528" s="977"/>
      <c r="AB528" s="34"/>
      <c r="AC528" s="138"/>
      <c r="AD528" s="263">
        <v>44</v>
      </c>
      <c r="AE528" s="35" t="s">
        <v>32</v>
      </c>
      <c r="AF528" s="34"/>
      <c r="AG528" s="139">
        <v>21420</v>
      </c>
      <c r="AH528" s="140">
        <f>+AG528/1000</f>
        <v>21.42</v>
      </c>
      <c r="AI528" s="152">
        <v>21430</v>
      </c>
      <c r="AJ528" s="142">
        <f>+AI528/1000</f>
        <v>21.43</v>
      </c>
      <c r="AK528" s="143">
        <f>+AI528-AG528</f>
        <v>10</v>
      </c>
      <c r="AL528" s="144">
        <f>+AK528/1000</f>
        <v>0.01</v>
      </c>
      <c r="AM528" s="145">
        <f>+AK528/AG528</f>
        <v>4.6685340802987864E-4</v>
      </c>
      <c r="AO528" s="306">
        <v>69.56</v>
      </c>
      <c r="AP528" s="306">
        <v>5.34</v>
      </c>
    </row>
    <row r="529" spans="2:42" ht="12" customHeight="1" x14ac:dyDescent="0.25">
      <c r="B529" s="25">
        <v>44223</v>
      </c>
      <c r="C529" s="137">
        <v>0.80833333333333324</v>
      </c>
      <c r="D529" s="137">
        <v>0.34722222222222227</v>
      </c>
      <c r="E529" s="43">
        <v>4</v>
      </c>
      <c r="F529" s="43">
        <v>3711</v>
      </c>
      <c r="G529" s="25">
        <v>44223</v>
      </c>
      <c r="H529" s="967" t="s">
        <v>88</v>
      </c>
      <c r="I529" s="968"/>
      <c r="J529" s="969"/>
      <c r="K529" s="970"/>
      <c r="L529" s="969"/>
      <c r="M529" s="970"/>
      <c r="N529" s="967"/>
      <c r="O529" s="968"/>
      <c r="P529" s="971" t="s">
        <v>436</v>
      </c>
      <c r="Q529" s="972"/>
      <c r="R529" s="973" t="s">
        <v>437</v>
      </c>
      <c r="S529" s="985"/>
      <c r="T529" s="975" t="s">
        <v>438</v>
      </c>
      <c r="U529" s="976"/>
      <c r="V529" s="976"/>
      <c r="W529" s="977"/>
      <c r="X529" s="975" t="s">
        <v>438</v>
      </c>
      <c r="Y529" s="976"/>
      <c r="Z529" s="976"/>
      <c r="AA529" s="977"/>
      <c r="AB529" s="34"/>
      <c r="AC529" s="138"/>
      <c r="AD529" s="138">
        <v>32</v>
      </c>
      <c r="AE529" s="35" t="s">
        <v>32</v>
      </c>
      <c r="AF529" s="34">
        <v>4929</v>
      </c>
      <c r="AG529" s="139">
        <f>+AF529/2.2</f>
        <v>2240.4545454545455</v>
      </c>
      <c r="AH529" s="159">
        <f t="shared" ref="AH529:AH530" si="46">+AG529/1000</f>
        <v>2.2404545454545457</v>
      </c>
      <c r="AI529" s="836">
        <v>8210</v>
      </c>
      <c r="AJ529" s="838">
        <f>+AI529/1000</f>
        <v>8.2100000000000009</v>
      </c>
      <c r="AK529" s="840">
        <f>+AI529-AG531-AG529-AG530</f>
        <v>403.72727272727309</v>
      </c>
      <c r="AL529" s="842">
        <f>+AK529/1000</f>
        <v>0.4037272727272731</v>
      </c>
      <c r="AM529" s="844">
        <f>+AK529/SUM(AG529:AG531)</f>
        <v>5.1718315107896963E-2</v>
      </c>
      <c r="AO529" s="306">
        <v>77.010000000000005</v>
      </c>
      <c r="AP529" s="306">
        <v>3.08</v>
      </c>
    </row>
    <row r="530" spans="2:42" ht="12" customHeight="1" x14ac:dyDescent="0.25">
      <c r="B530" s="25">
        <v>44223</v>
      </c>
      <c r="C530" s="137">
        <v>0.80833333333333324</v>
      </c>
      <c r="D530" s="137">
        <v>0.34722222222222227</v>
      </c>
      <c r="E530" s="43">
        <v>4</v>
      </c>
      <c r="F530" s="43">
        <v>1522</v>
      </c>
      <c r="G530" s="25">
        <v>44223</v>
      </c>
      <c r="H530" s="967" t="s">
        <v>356</v>
      </c>
      <c r="I530" s="968"/>
      <c r="J530" s="969"/>
      <c r="K530" s="970"/>
      <c r="L530" s="969"/>
      <c r="M530" s="970"/>
      <c r="N530" s="967"/>
      <c r="O530" s="968"/>
      <c r="P530" s="971" t="s">
        <v>436</v>
      </c>
      <c r="Q530" s="972"/>
      <c r="R530" s="973" t="s">
        <v>437</v>
      </c>
      <c r="S530" s="985"/>
      <c r="T530" s="975" t="s">
        <v>438</v>
      </c>
      <c r="U530" s="976"/>
      <c r="V530" s="976"/>
      <c r="W530" s="977"/>
      <c r="X530" s="975" t="s">
        <v>438</v>
      </c>
      <c r="Y530" s="976"/>
      <c r="Z530" s="976"/>
      <c r="AA530" s="977"/>
      <c r="AB530" s="34"/>
      <c r="AC530" s="138"/>
      <c r="AD530" s="138">
        <v>31</v>
      </c>
      <c r="AE530" s="35" t="s">
        <v>32</v>
      </c>
      <c r="AF530" s="34">
        <v>1970</v>
      </c>
      <c r="AG530" s="139">
        <f>+AF530/2.2</f>
        <v>895.45454545454538</v>
      </c>
      <c r="AH530" s="159">
        <f t="shared" si="46"/>
        <v>0.89545454545454539</v>
      </c>
      <c r="AI530" s="993"/>
      <c r="AJ530" s="994"/>
      <c r="AK530" s="995"/>
      <c r="AL530" s="996"/>
      <c r="AM530" s="997"/>
      <c r="AO530" s="306">
        <v>77.25</v>
      </c>
      <c r="AP530" s="306">
        <v>3.27</v>
      </c>
    </row>
    <row r="531" spans="2:42" ht="12" customHeight="1" x14ac:dyDescent="0.25">
      <c r="B531" s="25">
        <v>44223</v>
      </c>
      <c r="C531" s="137">
        <v>0.80833333333333324</v>
      </c>
      <c r="D531" s="137">
        <v>0.34722222222222227</v>
      </c>
      <c r="E531" s="43">
        <v>4</v>
      </c>
      <c r="F531" s="43">
        <v>1505</v>
      </c>
      <c r="G531" s="25">
        <v>44223</v>
      </c>
      <c r="H531" s="967" t="s">
        <v>55</v>
      </c>
      <c r="I531" s="968"/>
      <c r="J531" s="969"/>
      <c r="K531" s="970"/>
      <c r="L531" s="969"/>
      <c r="M531" s="970"/>
      <c r="N531" s="967"/>
      <c r="O531" s="968"/>
      <c r="P531" s="971" t="s">
        <v>436</v>
      </c>
      <c r="Q531" s="972"/>
      <c r="R531" s="973" t="s">
        <v>437</v>
      </c>
      <c r="S531" s="985"/>
      <c r="T531" s="991" t="s">
        <v>438</v>
      </c>
      <c r="U531" s="992"/>
      <c r="V531" s="992"/>
      <c r="W531" s="974"/>
      <c r="X531" s="975" t="s">
        <v>438</v>
      </c>
      <c r="Y531" s="976"/>
      <c r="Z531" s="976"/>
      <c r="AA531" s="977"/>
      <c r="AB531" s="34"/>
      <c r="AC531" s="138"/>
      <c r="AD531" s="138">
        <v>29</v>
      </c>
      <c r="AE531" s="35" t="s">
        <v>32</v>
      </c>
      <c r="AF531" s="34">
        <v>10274.799999999999</v>
      </c>
      <c r="AG531" s="139">
        <f>+AF531/2.2</f>
        <v>4670.363636363636</v>
      </c>
      <c r="AH531" s="159">
        <f>+AG531/1000</f>
        <v>4.6703636363636356</v>
      </c>
      <c r="AI531" s="837"/>
      <c r="AJ531" s="839"/>
      <c r="AK531" s="841"/>
      <c r="AL531" s="843"/>
      <c r="AM531" s="845"/>
      <c r="AO531" s="306">
        <v>77.11</v>
      </c>
      <c r="AP531" s="306">
        <v>3.31</v>
      </c>
    </row>
    <row r="532" spans="2:42" ht="12" customHeight="1" x14ac:dyDescent="0.25">
      <c r="B532" s="25">
        <v>44223</v>
      </c>
      <c r="C532" s="137">
        <v>0.92847222222222225</v>
      </c>
      <c r="D532" s="137">
        <v>0.97222222222222221</v>
      </c>
      <c r="E532" s="43">
        <v>4</v>
      </c>
      <c r="F532" s="43">
        <v>26402</v>
      </c>
      <c r="G532" s="25">
        <v>44223</v>
      </c>
      <c r="H532" s="967" t="s">
        <v>87</v>
      </c>
      <c r="I532" s="968"/>
      <c r="J532" s="969"/>
      <c r="K532" s="970"/>
      <c r="L532" s="969"/>
      <c r="M532" s="970"/>
      <c r="N532" s="967"/>
      <c r="O532" s="968"/>
      <c r="P532" s="971" t="s">
        <v>600</v>
      </c>
      <c r="Q532" s="972"/>
      <c r="R532" s="973" t="s">
        <v>118</v>
      </c>
      <c r="S532" s="974"/>
      <c r="T532" s="975" t="s">
        <v>601</v>
      </c>
      <c r="U532" s="976"/>
      <c r="V532" s="976"/>
      <c r="W532" s="977"/>
      <c r="X532" s="975" t="s">
        <v>601</v>
      </c>
      <c r="Y532" s="976"/>
      <c r="Z532" s="976"/>
      <c r="AA532" s="977"/>
      <c r="AB532" s="34"/>
      <c r="AC532" s="138"/>
      <c r="AD532" s="360">
        <v>58</v>
      </c>
      <c r="AE532" s="46" t="s">
        <v>52</v>
      </c>
      <c r="AF532" s="34"/>
      <c r="AG532" s="139">
        <v>7360</v>
      </c>
      <c r="AH532" s="140">
        <f t="shared" ref="AH532:AH535" si="47">+AG532/1000</f>
        <v>7.36</v>
      </c>
      <c r="AI532" s="152">
        <v>7360</v>
      </c>
      <c r="AJ532" s="142">
        <f t="shared" ref="AJ532:AJ535" si="48">+AI532/1000</f>
        <v>7.36</v>
      </c>
      <c r="AK532" s="143">
        <f t="shared" ref="AK532:AK535" si="49">+AI532-AG532</f>
        <v>0</v>
      </c>
      <c r="AL532" s="144">
        <f t="shared" ref="AL532:AL535" si="50">+AK532/1000</f>
        <v>0</v>
      </c>
      <c r="AM532" s="145">
        <f t="shared" ref="AM532:AM535" si="51">+AK532/AG532</f>
        <v>0</v>
      </c>
      <c r="AO532" s="306">
        <v>77.05</v>
      </c>
      <c r="AP532" s="306">
        <v>3.67</v>
      </c>
    </row>
    <row r="533" spans="2:42" ht="12" customHeight="1" x14ac:dyDescent="0.25">
      <c r="B533" s="25">
        <v>44224</v>
      </c>
      <c r="C533" s="137">
        <v>0.1076388888888889</v>
      </c>
      <c r="D533" s="137">
        <v>0.12013888888888889</v>
      </c>
      <c r="E533" s="43">
        <v>3</v>
      </c>
      <c r="F533" s="43">
        <v>732</v>
      </c>
      <c r="G533" s="25">
        <v>44224</v>
      </c>
      <c r="H533" s="967" t="s">
        <v>199</v>
      </c>
      <c r="I533" s="968"/>
      <c r="J533" s="969"/>
      <c r="K533" s="970"/>
      <c r="L533" s="969"/>
      <c r="M533" s="970"/>
      <c r="N533" s="967"/>
      <c r="O533" s="968"/>
      <c r="P533" s="971" t="s">
        <v>287</v>
      </c>
      <c r="Q533" s="972"/>
      <c r="R533" s="973" t="s">
        <v>581</v>
      </c>
      <c r="S533" s="974"/>
      <c r="T533" s="982" t="s">
        <v>544</v>
      </c>
      <c r="U533" s="983"/>
      <c r="V533" s="983"/>
      <c r="W533" s="984"/>
      <c r="X533" s="982" t="s">
        <v>544</v>
      </c>
      <c r="Y533" s="983"/>
      <c r="Z533" s="983"/>
      <c r="AA533" s="984"/>
      <c r="AB533" s="34"/>
      <c r="AC533" s="138"/>
      <c r="AD533" s="360">
        <v>54</v>
      </c>
      <c r="AE533" s="46" t="s">
        <v>52</v>
      </c>
      <c r="AF533" s="34"/>
      <c r="AG533" s="139">
        <v>16580</v>
      </c>
      <c r="AH533" s="140">
        <f t="shared" si="47"/>
        <v>16.579999999999998</v>
      </c>
      <c r="AI533" s="836">
        <v>16270</v>
      </c>
      <c r="AJ533" s="838">
        <f>+AI533/1000</f>
        <v>16.27</v>
      </c>
      <c r="AK533" s="840">
        <f>+AI533-AG534-AG533</f>
        <v>-349</v>
      </c>
      <c r="AL533" s="842">
        <f>+AK533/1000</f>
        <v>-0.34899999999999998</v>
      </c>
      <c r="AM533" s="844">
        <f>+AK533/SUM(AG533:AG534)</f>
        <v>-2.1000060172092185E-2</v>
      </c>
      <c r="AO533" s="306">
        <v>68.55</v>
      </c>
      <c r="AP533" s="306">
        <v>4.3600000000000003</v>
      </c>
    </row>
    <row r="534" spans="2:42" ht="12" customHeight="1" x14ac:dyDescent="0.25">
      <c r="B534" s="25">
        <v>44224</v>
      </c>
      <c r="C534" s="137">
        <v>0.1076388888888889</v>
      </c>
      <c r="D534" s="137">
        <v>0.12013888888888889</v>
      </c>
      <c r="E534" s="43">
        <v>3</v>
      </c>
      <c r="F534" s="43">
        <v>732</v>
      </c>
      <c r="G534" s="25">
        <v>44224</v>
      </c>
      <c r="H534" s="967" t="s">
        <v>199</v>
      </c>
      <c r="I534" s="968"/>
      <c r="J534" s="969"/>
      <c r="K534" s="970"/>
      <c r="L534" s="969"/>
      <c r="M534" s="970"/>
      <c r="N534" s="967"/>
      <c r="O534" s="968"/>
      <c r="P534" s="971" t="s">
        <v>287</v>
      </c>
      <c r="Q534" s="972"/>
      <c r="R534" s="973" t="s">
        <v>581</v>
      </c>
      <c r="S534" s="974"/>
      <c r="T534" s="982" t="s">
        <v>202</v>
      </c>
      <c r="U534" s="983"/>
      <c r="V534" s="983"/>
      <c r="W534" s="984"/>
      <c r="X534" s="982" t="s">
        <v>202</v>
      </c>
      <c r="Y534" s="983"/>
      <c r="Z534" s="983"/>
      <c r="AA534" s="984"/>
      <c r="AB534" s="34"/>
      <c r="AC534" s="138"/>
      <c r="AD534" s="360">
        <v>54</v>
      </c>
      <c r="AE534" s="46" t="s">
        <v>52</v>
      </c>
      <c r="AF534" s="34"/>
      <c r="AG534" s="139">
        <v>39</v>
      </c>
      <c r="AH534" s="140">
        <f t="shared" si="47"/>
        <v>3.9E-2</v>
      </c>
      <c r="AI534" s="837"/>
      <c r="AJ534" s="839"/>
      <c r="AK534" s="841"/>
      <c r="AL534" s="843"/>
      <c r="AM534" s="845"/>
      <c r="AO534" s="306">
        <v>68.55</v>
      </c>
      <c r="AP534" s="306">
        <v>4.3600000000000003</v>
      </c>
    </row>
    <row r="535" spans="2:42" ht="12" customHeight="1" x14ac:dyDescent="0.25">
      <c r="B535" s="25">
        <v>44224</v>
      </c>
      <c r="C535" s="137">
        <v>0.23819444444444446</v>
      </c>
      <c r="D535" s="137">
        <v>0.24583333333333335</v>
      </c>
      <c r="E535" s="43">
        <v>3</v>
      </c>
      <c r="F535" s="43">
        <v>40066</v>
      </c>
      <c r="G535" s="25">
        <v>44224</v>
      </c>
      <c r="H535" s="967" t="s">
        <v>542</v>
      </c>
      <c r="I535" s="968"/>
      <c r="J535" s="969"/>
      <c r="K535" s="970"/>
      <c r="L535" s="969"/>
      <c r="M535" s="970"/>
      <c r="N535" s="967"/>
      <c r="O535" s="968"/>
      <c r="P535" s="971" t="s">
        <v>472</v>
      </c>
      <c r="Q535" s="972"/>
      <c r="R535" s="973" t="s">
        <v>396</v>
      </c>
      <c r="S535" s="974"/>
      <c r="T535" s="975" t="s">
        <v>544</v>
      </c>
      <c r="U535" s="976"/>
      <c r="V535" s="976"/>
      <c r="W535" s="977"/>
      <c r="X535" s="975" t="s">
        <v>544</v>
      </c>
      <c r="Y535" s="976"/>
      <c r="Z535" s="976"/>
      <c r="AA535" s="977"/>
      <c r="AB535" s="34"/>
      <c r="AC535" s="138"/>
      <c r="AD535" s="263">
        <v>41</v>
      </c>
      <c r="AE535" s="35" t="s">
        <v>32</v>
      </c>
      <c r="AF535" s="34"/>
      <c r="AG535" s="139">
        <v>24320</v>
      </c>
      <c r="AH535" s="140">
        <f t="shared" si="47"/>
        <v>24.32</v>
      </c>
      <c r="AI535" s="152">
        <v>24410</v>
      </c>
      <c r="AJ535" s="142">
        <f t="shared" si="48"/>
        <v>24.41</v>
      </c>
      <c r="AK535" s="143">
        <f t="shared" si="49"/>
        <v>90</v>
      </c>
      <c r="AL535" s="144">
        <f t="shared" si="50"/>
        <v>0.09</v>
      </c>
      <c r="AM535" s="145">
        <f t="shared" si="51"/>
        <v>3.7006578947368419E-3</v>
      </c>
      <c r="AO535" s="306">
        <v>70.17</v>
      </c>
      <c r="AP535" s="306">
        <v>5.22</v>
      </c>
    </row>
    <row r="536" spans="2:42" ht="12" customHeight="1" thickBot="1" x14ac:dyDescent="0.3">
      <c r="B536" s="24"/>
      <c r="C536" s="146"/>
      <c r="D536" s="146"/>
      <c r="E536" s="27"/>
      <c r="F536" s="36"/>
      <c r="G536" s="31"/>
      <c r="H536" s="909"/>
      <c r="I536" s="910"/>
      <c r="J536" s="911"/>
      <c r="K536" s="912"/>
      <c r="L536" s="911"/>
      <c r="M536" s="912"/>
      <c r="N536" s="913"/>
      <c r="O536" s="910"/>
      <c r="P536" s="913"/>
      <c r="Q536" s="910"/>
      <c r="R536" s="914"/>
      <c r="S536" s="915"/>
      <c r="T536" s="916"/>
      <c r="U536" s="917"/>
      <c r="V536" s="917"/>
      <c r="W536" s="915"/>
      <c r="X536" s="29"/>
      <c r="Y536" s="147"/>
      <c r="Z536" s="147"/>
      <c r="AA536" s="28"/>
      <c r="AB536" s="36"/>
      <c r="AC536" s="148"/>
      <c r="AD536" s="147"/>
      <c r="AE536" s="28"/>
      <c r="AF536" s="29"/>
      <c r="AG536" s="149"/>
      <c r="AH536" s="153"/>
      <c r="AI536" s="150"/>
      <c r="AJ536" s="154"/>
      <c r="AK536" s="155"/>
      <c r="AL536" s="156"/>
      <c r="AM536" s="157"/>
    </row>
    <row r="537" spans="2:42" ht="12" customHeight="1" x14ac:dyDescent="0.25">
      <c r="B537" s="151"/>
      <c r="C537" s="151"/>
      <c r="D537" s="151"/>
      <c r="E537" s="151"/>
      <c r="F537" s="151"/>
      <c r="G537" s="151"/>
      <c r="H537" s="151"/>
      <c r="I537" s="151"/>
      <c r="J537" s="174"/>
      <c r="K537" s="174"/>
      <c r="L537" s="174"/>
      <c r="M537" s="174"/>
      <c r="N537" s="151"/>
      <c r="O537" s="151"/>
      <c r="P537" s="135"/>
      <c r="Q537" s="135"/>
      <c r="R537" s="918" t="s">
        <v>5</v>
      </c>
      <c r="S537" s="919"/>
      <c r="T537" s="919"/>
      <c r="U537" s="919"/>
      <c r="V537" s="919"/>
      <c r="W537" s="919"/>
      <c r="X537" s="919"/>
      <c r="Y537" s="919"/>
      <c r="Z537" s="919"/>
      <c r="AA537" s="919"/>
      <c r="AB537" s="919"/>
      <c r="AC537" s="919"/>
      <c r="AD537" s="919"/>
      <c r="AE537" s="919"/>
      <c r="AF537" s="265"/>
      <c r="AG537" s="932" t="s">
        <v>4</v>
      </c>
      <c r="AH537" s="933"/>
      <c r="AI537" s="932" t="s">
        <v>3</v>
      </c>
      <c r="AJ537" s="933"/>
      <c r="AK537" s="932" t="s">
        <v>2</v>
      </c>
      <c r="AL537" s="934"/>
      <c r="AM537" s="935"/>
    </row>
    <row r="538" spans="2:42" ht="12" customHeight="1" x14ac:dyDescent="0.25">
      <c r="B538" s="151"/>
      <c r="C538" s="151"/>
      <c r="D538" s="151"/>
      <c r="E538" s="151"/>
      <c r="F538" s="151"/>
      <c r="G538" s="151"/>
      <c r="H538" s="151"/>
      <c r="I538" s="151"/>
      <c r="J538" s="174"/>
      <c r="K538" s="174"/>
      <c r="L538" s="174"/>
      <c r="M538" s="174"/>
      <c r="N538" s="151"/>
      <c r="O538" s="151"/>
      <c r="P538" s="135"/>
      <c r="Q538" s="135"/>
      <c r="R538" s="930"/>
      <c r="S538" s="931"/>
      <c r="T538" s="931"/>
      <c r="U538" s="931"/>
      <c r="V538" s="931"/>
      <c r="W538" s="931"/>
      <c r="X538" s="931"/>
      <c r="Y538" s="931"/>
      <c r="Z538" s="931"/>
      <c r="AA538" s="931"/>
      <c r="AB538" s="931"/>
      <c r="AC538" s="931"/>
      <c r="AD538" s="931"/>
      <c r="AE538" s="931"/>
      <c r="AF538" s="265"/>
      <c r="AG538" s="936" t="s">
        <v>1</v>
      </c>
      <c r="AH538" s="938">
        <f>+SUM(AH525:AH536)</f>
        <v>106.20527272727273</v>
      </c>
      <c r="AI538" s="936" t="s">
        <v>1</v>
      </c>
      <c r="AJ538" s="938">
        <f>+SUM(AJ525:AJ536)</f>
        <v>106.35</v>
      </c>
      <c r="AK538" s="936" t="s">
        <v>1</v>
      </c>
      <c r="AL538" s="940">
        <f>+AJ538-AH538</f>
        <v>0.14472727272726615</v>
      </c>
      <c r="AM538" s="851">
        <f>+AL538/AH538</f>
        <v>1.3627126884643013E-3</v>
      </c>
    </row>
    <row r="539" spans="2:42" ht="12" customHeight="1" thickBot="1" x14ac:dyDescent="0.3">
      <c r="B539" s="151"/>
      <c r="C539" s="151"/>
      <c r="D539" s="151"/>
      <c r="E539" s="151"/>
      <c r="F539" s="151"/>
      <c r="G539" s="151"/>
      <c r="H539" s="151"/>
      <c r="I539" s="151"/>
      <c r="J539" s="174"/>
      <c r="K539" s="174"/>
      <c r="L539" s="174"/>
      <c r="M539" s="174"/>
      <c r="N539" s="151"/>
      <c r="O539" s="151"/>
      <c r="P539" s="135"/>
      <c r="Q539" s="135"/>
      <c r="R539" s="921"/>
      <c r="S539" s="922"/>
      <c r="T539" s="922"/>
      <c r="U539" s="922"/>
      <c r="V539" s="922"/>
      <c r="W539" s="922"/>
      <c r="X539" s="922"/>
      <c r="Y539" s="922"/>
      <c r="Z539" s="922"/>
      <c r="AA539" s="922"/>
      <c r="AB539" s="922"/>
      <c r="AC539" s="922"/>
      <c r="AD539" s="922"/>
      <c r="AE539" s="922"/>
      <c r="AF539" s="264"/>
      <c r="AG539" s="937"/>
      <c r="AH539" s="939"/>
      <c r="AI539" s="937"/>
      <c r="AJ539" s="939"/>
      <c r="AK539" s="937"/>
      <c r="AL539" s="941"/>
      <c r="AM539" s="852"/>
    </row>
    <row r="540" spans="2:42" ht="12" customHeight="1" thickBot="1" x14ac:dyDescent="0.3">
      <c r="AN540" s="22"/>
    </row>
    <row r="541" spans="2:42" ht="12" customHeight="1" x14ac:dyDescent="0.25">
      <c r="R541" s="918" t="s">
        <v>0</v>
      </c>
      <c r="S541" s="919"/>
      <c r="T541" s="919"/>
      <c r="U541" s="919"/>
      <c r="V541" s="919"/>
      <c r="W541" s="919"/>
      <c r="X541" s="919"/>
      <c r="Y541" s="919"/>
      <c r="Z541" s="919"/>
      <c r="AA541" s="919"/>
      <c r="AB541" s="919"/>
      <c r="AC541" s="919"/>
      <c r="AD541" s="919"/>
      <c r="AE541" s="920"/>
      <c r="AF541" s="18"/>
      <c r="AG541" s="924">
        <f>+AH538+AG515</f>
        <v>864.73818181818206</v>
      </c>
      <c r="AH541" s="925"/>
      <c r="AI541" s="924">
        <f>+AJ538+AI515</f>
        <v>865.8900000000001</v>
      </c>
      <c r="AJ541" s="925"/>
      <c r="AK541" s="928">
        <f>+AI541-AG541</f>
        <v>1.1518181818180437</v>
      </c>
      <c r="AL541" s="925"/>
      <c r="AM541" s="945">
        <f>+AK541/AG541</f>
        <v>1.3319848782393912E-3</v>
      </c>
      <c r="AN541" s="23"/>
    </row>
    <row r="542" spans="2:42" ht="12" customHeight="1" thickBot="1" x14ac:dyDescent="0.3">
      <c r="R542" s="921"/>
      <c r="S542" s="922"/>
      <c r="T542" s="922"/>
      <c r="U542" s="922"/>
      <c r="V542" s="922"/>
      <c r="W542" s="922"/>
      <c r="X542" s="922"/>
      <c r="Y542" s="922"/>
      <c r="Z542" s="922"/>
      <c r="AA542" s="922"/>
      <c r="AB542" s="922"/>
      <c r="AC542" s="922"/>
      <c r="AD542" s="922"/>
      <c r="AE542" s="923"/>
      <c r="AF542" s="19"/>
      <c r="AG542" s="926"/>
      <c r="AH542" s="927"/>
      <c r="AI542" s="926"/>
      <c r="AJ542" s="927"/>
      <c r="AK542" s="929"/>
      <c r="AL542" s="927"/>
      <c r="AM542" s="946"/>
      <c r="AN542" s="141"/>
    </row>
    <row r="543" spans="2:42" ht="12" customHeight="1" thickBot="1" x14ac:dyDescent="0.3">
      <c r="AN543" s="141"/>
    </row>
    <row r="544" spans="2:42" ht="12" customHeight="1" x14ac:dyDescent="0.25">
      <c r="B544" s="882" t="s">
        <v>31</v>
      </c>
      <c r="C544" s="883"/>
      <c r="D544" s="883"/>
      <c r="E544" s="883"/>
      <c r="F544" s="883"/>
      <c r="G544" s="884"/>
      <c r="H544" s="888" t="s">
        <v>30</v>
      </c>
      <c r="I544" s="765"/>
      <c r="J544" s="765"/>
      <c r="K544" s="765"/>
      <c r="L544" s="765"/>
      <c r="M544" s="765"/>
      <c r="N544" s="765"/>
      <c r="O544" s="765"/>
      <c r="P544" s="765"/>
      <c r="Q544" s="765"/>
      <c r="R544" s="765"/>
      <c r="S544" s="765"/>
      <c r="T544" s="765"/>
      <c r="U544" s="765"/>
      <c r="V544" s="765"/>
      <c r="W544" s="765"/>
      <c r="X544" s="765"/>
      <c r="Y544" s="765"/>
      <c r="Z544" s="765"/>
      <c r="AA544" s="765"/>
      <c r="AB544" s="765"/>
      <c r="AC544" s="765"/>
      <c r="AD544" s="267"/>
      <c r="AE544" s="764" t="s">
        <v>29</v>
      </c>
      <c r="AF544" s="765"/>
      <c r="AG544" s="765"/>
      <c r="AH544" s="765"/>
      <c r="AI544" s="765"/>
      <c r="AJ544" s="766"/>
      <c r="AK544" s="889" t="s">
        <v>39</v>
      </c>
      <c r="AL544" s="890"/>
      <c r="AM544" s="891"/>
      <c r="AN544" s="141"/>
    </row>
    <row r="545" spans="2:42" ht="12" customHeight="1" x14ac:dyDescent="0.25">
      <c r="B545" s="885"/>
      <c r="C545" s="886"/>
      <c r="D545" s="886"/>
      <c r="E545" s="886"/>
      <c r="F545" s="886"/>
      <c r="G545" s="887"/>
      <c r="H545" s="892" t="s">
        <v>25</v>
      </c>
      <c r="I545" s="893"/>
      <c r="J545" s="893"/>
      <c r="K545" s="893"/>
      <c r="L545" s="893"/>
      <c r="M545" s="893"/>
      <c r="N545" s="893"/>
      <c r="O545" s="893"/>
      <c r="P545" s="893"/>
      <c r="Q545" s="893"/>
      <c r="R545" s="893"/>
      <c r="S545" s="893"/>
      <c r="T545" s="893"/>
      <c r="U545" s="893"/>
      <c r="V545" s="893"/>
      <c r="W545" s="893"/>
      <c r="X545" s="893"/>
      <c r="Y545" s="893"/>
      <c r="Z545" s="893"/>
      <c r="AA545" s="893"/>
      <c r="AB545" s="893"/>
      <c r="AC545" s="893"/>
      <c r="AD545" s="268"/>
      <c r="AE545" s="773">
        <v>44224</v>
      </c>
      <c r="AF545" s="774"/>
      <c r="AG545" s="774"/>
      <c r="AH545" s="774"/>
      <c r="AI545" s="774"/>
      <c r="AJ545" s="775"/>
      <c r="AK545" s="896" t="s">
        <v>40</v>
      </c>
      <c r="AL545" s="897"/>
      <c r="AM545" s="898"/>
      <c r="AN545" s="141"/>
    </row>
    <row r="546" spans="2:42" ht="12" customHeight="1" thickBot="1" x14ac:dyDescent="0.3">
      <c r="B546" s="902" t="s">
        <v>28</v>
      </c>
      <c r="C546" s="903"/>
      <c r="D546" s="903"/>
      <c r="E546" s="903"/>
      <c r="F546" s="903"/>
      <c r="G546" s="904"/>
      <c r="H546" s="894"/>
      <c r="I546" s="895"/>
      <c r="J546" s="895"/>
      <c r="K546" s="895"/>
      <c r="L546" s="895"/>
      <c r="M546" s="895"/>
      <c r="N546" s="895"/>
      <c r="O546" s="895"/>
      <c r="P546" s="895"/>
      <c r="Q546" s="895"/>
      <c r="R546" s="895"/>
      <c r="S546" s="895"/>
      <c r="T546" s="895"/>
      <c r="U546" s="895"/>
      <c r="V546" s="895"/>
      <c r="W546" s="895"/>
      <c r="X546" s="895"/>
      <c r="Y546" s="895"/>
      <c r="Z546" s="895"/>
      <c r="AA546" s="895"/>
      <c r="AB546" s="895"/>
      <c r="AC546" s="895"/>
      <c r="AD546" s="269"/>
      <c r="AE546" s="776"/>
      <c r="AF546" s="777"/>
      <c r="AG546" s="777"/>
      <c r="AH546" s="777"/>
      <c r="AI546" s="777"/>
      <c r="AJ546" s="778"/>
      <c r="AK546" s="899"/>
      <c r="AL546" s="900"/>
      <c r="AM546" s="901"/>
      <c r="AN546" s="141"/>
    </row>
    <row r="547" spans="2:42" ht="12" customHeight="1" thickBot="1" x14ac:dyDescent="0.3">
      <c r="B547" s="135"/>
      <c r="C547" s="135"/>
      <c r="D547" s="135"/>
      <c r="E547" s="135"/>
      <c r="F547" s="135"/>
      <c r="G547" s="135"/>
      <c r="H547" s="135"/>
      <c r="I547" s="135"/>
      <c r="J547" s="174"/>
      <c r="K547" s="174"/>
      <c r="L547" s="174"/>
      <c r="M547" s="174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5"/>
      <c r="AL547" s="135"/>
      <c r="AM547" s="135"/>
      <c r="AN547" s="141"/>
    </row>
    <row r="548" spans="2:42" ht="12" customHeight="1" thickBot="1" x14ac:dyDescent="0.3">
      <c r="B548" s="873" t="s">
        <v>27</v>
      </c>
      <c r="C548" s="874"/>
      <c r="D548" s="874"/>
      <c r="E548" s="875"/>
      <c r="F548" s="848" t="s">
        <v>26</v>
      </c>
      <c r="G548" s="850"/>
      <c r="H548" s="848" t="s">
        <v>44</v>
      </c>
      <c r="I548" s="849"/>
      <c r="J548" s="849"/>
      <c r="K548" s="849"/>
      <c r="L548" s="849"/>
      <c r="M548" s="849"/>
      <c r="N548" s="849"/>
      <c r="O548" s="849"/>
      <c r="P548" s="849"/>
      <c r="Q548" s="849"/>
      <c r="R548" s="849"/>
      <c r="S548" s="850"/>
      <c r="T548" s="848" t="s">
        <v>25</v>
      </c>
      <c r="U548" s="849"/>
      <c r="V548" s="849"/>
      <c r="W548" s="849"/>
      <c r="X548" s="849"/>
      <c r="Y548" s="849"/>
      <c r="Z548" s="849"/>
      <c r="AA548" s="849"/>
      <c r="AB548" s="849"/>
      <c r="AC548" s="849"/>
      <c r="AD548" s="849"/>
      <c r="AE548" s="850"/>
      <c r="AF548" s="879" t="s">
        <v>24</v>
      </c>
      <c r="AG548" s="880"/>
      <c r="AH548" s="881"/>
      <c r="AI548" s="879" t="s">
        <v>24</v>
      </c>
      <c r="AJ548" s="881"/>
      <c r="AK548" s="848" t="s">
        <v>23</v>
      </c>
      <c r="AL548" s="849"/>
      <c r="AM548" s="850"/>
      <c r="AN548" s="20"/>
    </row>
    <row r="549" spans="2:42" ht="12" customHeight="1" thickBot="1" x14ac:dyDescent="0.3">
      <c r="B549" s="1" t="s">
        <v>13</v>
      </c>
      <c r="C549" s="2" t="s">
        <v>22</v>
      </c>
      <c r="D549" s="3" t="s">
        <v>22</v>
      </c>
      <c r="E549" s="2" t="s">
        <v>21</v>
      </c>
      <c r="F549" s="907" t="s">
        <v>20</v>
      </c>
      <c r="G549" s="908"/>
      <c r="H549" s="876"/>
      <c r="I549" s="877"/>
      <c r="J549" s="877"/>
      <c r="K549" s="877"/>
      <c r="L549" s="877"/>
      <c r="M549" s="877"/>
      <c r="N549" s="877"/>
      <c r="O549" s="877"/>
      <c r="P549" s="877"/>
      <c r="Q549" s="877"/>
      <c r="R549" s="877"/>
      <c r="S549" s="878"/>
      <c r="T549" s="876"/>
      <c r="U549" s="877"/>
      <c r="V549" s="877"/>
      <c r="W549" s="877"/>
      <c r="X549" s="877"/>
      <c r="Y549" s="877"/>
      <c r="Z549" s="877"/>
      <c r="AA549" s="877"/>
      <c r="AB549" s="877"/>
      <c r="AC549" s="877"/>
      <c r="AD549" s="877"/>
      <c r="AE549" s="878"/>
      <c r="AF549" s="876" t="s">
        <v>19</v>
      </c>
      <c r="AG549" s="877"/>
      <c r="AH549" s="878"/>
      <c r="AI549" s="876" t="s">
        <v>18</v>
      </c>
      <c r="AJ549" s="878"/>
      <c r="AK549" s="876" t="s">
        <v>17</v>
      </c>
      <c r="AL549" s="877"/>
      <c r="AM549" s="878"/>
      <c r="AN549" s="21"/>
      <c r="AO549" s="846" t="s">
        <v>130</v>
      </c>
      <c r="AP549" s="846" t="s">
        <v>131</v>
      </c>
    </row>
    <row r="550" spans="2:42" ht="12" customHeight="1" thickBot="1" x14ac:dyDescent="0.3">
      <c r="B550" s="4">
        <v>2020</v>
      </c>
      <c r="C550" s="5" t="s">
        <v>16</v>
      </c>
      <c r="D550" s="5" t="s">
        <v>15</v>
      </c>
      <c r="E550" s="30" t="s">
        <v>14</v>
      </c>
      <c r="F550" s="6" t="s">
        <v>14</v>
      </c>
      <c r="G550" s="7" t="s">
        <v>13</v>
      </c>
      <c r="H550" s="868" t="s">
        <v>34</v>
      </c>
      <c r="I550" s="869"/>
      <c r="J550" s="870" t="s">
        <v>43</v>
      </c>
      <c r="K550" s="871"/>
      <c r="L550" s="870" t="s">
        <v>42</v>
      </c>
      <c r="M550" s="871"/>
      <c r="N550" s="872" t="s">
        <v>33</v>
      </c>
      <c r="O550" s="869"/>
      <c r="P550" s="872" t="s">
        <v>12</v>
      </c>
      <c r="Q550" s="869"/>
      <c r="R550" s="872" t="s">
        <v>11</v>
      </c>
      <c r="S550" s="905"/>
      <c r="T550" s="868" t="s">
        <v>35</v>
      </c>
      <c r="U550" s="906"/>
      <c r="V550" s="906"/>
      <c r="W550" s="905"/>
      <c r="X550" s="868" t="s">
        <v>10</v>
      </c>
      <c r="Y550" s="906"/>
      <c r="Z550" s="906"/>
      <c r="AA550" s="905"/>
      <c r="AB550" s="38" t="s">
        <v>38</v>
      </c>
      <c r="AC550" s="37" t="s">
        <v>36</v>
      </c>
      <c r="AD550" s="266" t="s">
        <v>41</v>
      </c>
      <c r="AE550" s="136" t="s">
        <v>9</v>
      </c>
      <c r="AF550" s="8" t="s">
        <v>37</v>
      </c>
      <c r="AG550" s="9" t="s">
        <v>8</v>
      </c>
      <c r="AH550" s="10" t="s">
        <v>7</v>
      </c>
      <c r="AI550" s="6" t="s">
        <v>8</v>
      </c>
      <c r="AJ550" s="7" t="s">
        <v>7</v>
      </c>
      <c r="AK550" s="6" t="s">
        <v>8</v>
      </c>
      <c r="AL550" s="11" t="s">
        <v>7</v>
      </c>
      <c r="AM550" s="7" t="s">
        <v>6</v>
      </c>
      <c r="AN550" s="21"/>
      <c r="AO550" s="847"/>
      <c r="AP550" s="847"/>
    </row>
    <row r="551" spans="2:42" ht="12" customHeight="1" x14ac:dyDescent="0.25">
      <c r="B551" s="25">
        <v>44224</v>
      </c>
      <c r="C551" s="137">
        <v>0.49444444444444446</v>
      </c>
      <c r="D551" s="137">
        <v>0.50763888888888886</v>
      </c>
      <c r="E551" s="43">
        <v>3</v>
      </c>
      <c r="F551" s="43">
        <v>4742</v>
      </c>
      <c r="G551" s="25">
        <v>44224</v>
      </c>
      <c r="H551" s="967" t="s">
        <v>542</v>
      </c>
      <c r="I551" s="968"/>
      <c r="J551" s="969"/>
      <c r="K551" s="970"/>
      <c r="L551" s="969"/>
      <c r="M551" s="970"/>
      <c r="N551" s="967"/>
      <c r="O551" s="968"/>
      <c r="P551" s="971" t="s">
        <v>472</v>
      </c>
      <c r="Q551" s="972"/>
      <c r="R551" s="973" t="s">
        <v>396</v>
      </c>
      <c r="S551" s="974"/>
      <c r="T551" s="975" t="s">
        <v>544</v>
      </c>
      <c r="U551" s="976"/>
      <c r="V551" s="976"/>
      <c r="W551" s="977"/>
      <c r="X551" s="975" t="s">
        <v>544</v>
      </c>
      <c r="Y551" s="976"/>
      <c r="Z551" s="976"/>
      <c r="AA551" s="977"/>
      <c r="AB551" s="34"/>
      <c r="AC551" s="138"/>
      <c r="AD551" s="166">
        <v>48</v>
      </c>
      <c r="AE551" s="41" t="s">
        <v>32</v>
      </c>
      <c r="AF551" s="26"/>
      <c r="AG551" s="139">
        <v>6540</v>
      </c>
      <c r="AH551" s="159">
        <f t="shared" ref="AH551:AH552" si="52">+AG551/1000</f>
        <v>6.54</v>
      </c>
      <c r="AI551" s="836">
        <v>23680</v>
      </c>
      <c r="AJ551" s="838">
        <f>+AI551/1000</f>
        <v>23.68</v>
      </c>
      <c r="AK551" s="840">
        <f>+AI551-AG553-AG551-AG552</f>
        <v>30</v>
      </c>
      <c r="AL551" s="842">
        <f>+AK551/1000</f>
        <v>0.03</v>
      </c>
      <c r="AM551" s="844">
        <f>+AK551/SUM(AG551:AG553)</f>
        <v>1.2684989429175475E-3</v>
      </c>
      <c r="AO551" s="306">
        <v>70.62</v>
      </c>
      <c r="AP551" s="306">
        <v>5.47</v>
      </c>
    </row>
    <row r="552" spans="2:42" ht="12" customHeight="1" x14ac:dyDescent="0.25">
      <c r="B552" s="25">
        <v>44224</v>
      </c>
      <c r="C552" s="137">
        <v>0.49444444444444446</v>
      </c>
      <c r="D552" s="137">
        <v>0.50763888888888886</v>
      </c>
      <c r="E552" s="43">
        <v>3</v>
      </c>
      <c r="F552" s="43">
        <v>4743</v>
      </c>
      <c r="G552" s="25">
        <v>44224</v>
      </c>
      <c r="H552" s="967" t="s">
        <v>542</v>
      </c>
      <c r="I552" s="968"/>
      <c r="J552" s="969"/>
      <c r="K552" s="970"/>
      <c r="L552" s="969"/>
      <c r="M552" s="970"/>
      <c r="N552" s="967"/>
      <c r="O552" s="968"/>
      <c r="P552" s="971" t="s">
        <v>472</v>
      </c>
      <c r="Q552" s="972"/>
      <c r="R552" s="973" t="s">
        <v>396</v>
      </c>
      <c r="S552" s="974"/>
      <c r="T552" s="975" t="s">
        <v>544</v>
      </c>
      <c r="U552" s="976"/>
      <c r="V552" s="976"/>
      <c r="W552" s="977"/>
      <c r="X552" s="975" t="s">
        <v>544</v>
      </c>
      <c r="Y552" s="976"/>
      <c r="Z552" s="976"/>
      <c r="AA552" s="977"/>
      <c r="AB552" s="34"/>
      <c r="AC552" s="138"/>
      <c r="AD552" s="158">
        <v>48</v>
      </c>
      <c r="AE552" s="35" t="s">
        <v>32</v>
      </c>
      <c r="AF552" s="34"/>
      <c r="AG552" s="139">
        <v>8380</v>
      </c>
      <c r="AH552" s="159">
        <f t="shared" si="52"/>
        <v>8.3800000000000008</v>
      </c>
      <c r="AI552" s="993"/>
      <c r="AJ552" s="994"/>
      <c r="AK552" s="995"/>
      <c r="AL552" s="996"/>
      <c r="AM552" s="997"/>
      <c r="AO552" s="306">
        <v>70.62</v>
      </c>
      <c r="AP552" s="306">
        <v>5.47</v>
      </c>
    </row>
    <row r="553" spans="2:42" ht="12" customHeight="1" x14ac:dyDescent="0.25">
      <c r="B553" s="25">
        <v>44224</v>
      </c>
      <c r="C553" s="137">
        <v>0.49444444444444446</v>
      </c>
      <c r="D553" s="137">
        <v>0.50763888888888886</v>
      </c>
      <c r="E553" s="43">
        <v>3</v>
      </c>
      <c r="F553" s="43">
        <v>4743</v>
      </c>
      <c r="G553" s="25">
        <v>44224</v>
      </c>
      <c r="H553" s="967" t="s">
        <v>542</v>
      </c>
      <c r="I553" s="968"/>
      <c r="J553" s="969"/>
      <c r="K553" s="970"/>
      <c r="L553" s="969"/>
      <c r="M553" s="970"/>
      <c r="N553" s="967"/>
      <c r="O553" s="968"/>
      <c r="P553" s="971" t="s">
        <v>472</v>
      </c>
      <c r="Q553" s="972"/>
      <c r="R553" s="973" t="s">
        <v>396</v>
      </c>
      <c r="S553" s="974"/>
      <c r="T553" s="975" t="s">
        <v>603</v>
      </c>
      <c r="U553" s="976"/>
      <c r="V553" s="976"/>
      <c r="W553" s="977"/>
      <c r="X553" s="975" t="s">
        <v>603</v>
      </c>
      <c r="Y553" s="976"/>
      <c r="Z553" s="976"/>
      <c r="AA553" s="977"/>
      <c r="AB553" s="34"/>
      <c r="AC553" s="138"/>
      <c r="AD553" s="263">
        <v>48</v>
      </c>
      <c r="AE553" s="35" t="s">
        <v>32</v>
      </c>
      <c r="AF553" s="34"/>
      <c r="AG553" s="139">
        <v>8730</v>
      </c>
      <c r="AH553" s="159">
        <f>+AG553/1000</f>
        <v>8.73</v>
      </c>
      <c r="AI553" s="837"/>
      <c r="AJ553" s="839"/>
      <c r="AK553" s="841"/>
      <c r="AL553" s="843"/>
      <c r="AM553" s="845"/>
      <c r="AO553" s="306">
        <v>70.62</v>
      </c>
      <c r="AP553" s="306">
        <v>5.47</v>
      </c>
    </row>
    <row r="554" spans="2:42" ht="12" customHeight="1" x14ac:dyDescent="0.25">
      <c r="B554" s="25">
        <v>44224</v>
      </c>
      <c r="C554" s="137">
        <v>0.69236111111111109</v>
      </c>
      <c r="D554" s="137">
        <v>0.70416666666666661</v>
      </c>
      <c r="E554" s="43">
        <v>3</v>
      </c>
      <c r="F554" s="43">
        <v>40092</v>
      </c>
      <c r="G554" s="25">
        <v>44224</v>
      </c>
      <c r="H554" s="967" t="s">
        <v>542</v>
      </c>
      <c r="I554" s="968"/>
      <c r="J554" s="969"/>
      <c r="K554" s="970"/>
      <c r="L554" s="969"/>
      <c r="M554" s="970"/>
      <c r="N554" s="967"/>
      <c r="O554" s="968"/>
      <c r="P554" s="971" t="s">
        <v>472</v>
      </c>
      <c r="Q554" s="972"/>
      <c r="R554" s="973" t="s">
        <v>396</v>
      </c>
      <c r="S554" s="974"/>
      <c r="T554" s="975" t="s">
        <v>544</v>
      </c>
      <c r="U554" s="976"/>
      <c r="V554" s="976"/>
      <c r="W554" s="977"/>
      <c r="X554" s="975" t="s">
        <v>544</v>
      </c>
      <c r="Y554" s="976"/>
      <c r="Z554" s="976"/>
      <c r="AA554" s="977"/>
      <c r="AB554" s="34"/>
      <c r="AC554" s="138"/>
      <c r="AD554" s="359">
        <v>42</v>
      </c>
      <c r="AE554" s="35" t="s">
        <v>32</v>
      </c>
      <c r="AF554" s="34"/>
      <c r="AG554" s="139">
        <v>23590</v>
      </c>
      <c r="AH554" s="140">
        <f t="shared" ref="AH554:AH556" si="53">+AG554/1000</f>
        <v>23.59</v>
      </c>
      <c r="AI554" s="152">
        <v>23600</v>
      </c>
      <c r="AJ554" s="142">
        <f t="shared" ref="AJ554" si="54">+AI554/1000</f>
        <v>23.6</v>
      </c>
      <c r="AK554" s="143">
        <f t="shared" ref="AK554" si="55">+AI554-AG554</f>
        <v>10</v>
      </c>
      <c r="AL554" s="144">
        <f t="shared" ref="AL554" si="56">+AK554/1000</f>
        <v>0.01</v>
      </c>
      <c r="AM554" s="145">
        <f t="shared" ref="AM554" si="57">+AK554/AG554</f>
        <v>4.2390843577787198E-4</v>
      </c>
      <c r="AO554" s="306">
        <v>69.760000000000005</v>
      </c>
      <c r="AP554" s="306">
        <v>5.29</v>
      </c>
    </row>
    <row r="555" spans="2:42" ht="12" customHeight="1" x14ac:dyDescent="0.25">
      <c r="B555" s="25">
        <v>44224</v>
      </c>
      <c r="C555" s="137">
        <v>0.87083333333333324</v>
      </c>
      <c r="D555" s="137">
        <v>0.8930555555555556</v>
      </c>
      <c r="E555" s="43">
        <v>3</v>
      </c>
      <c r="F555" s="43">
        <v>40092</v>
      </c>
      <c r="G555" s="25">
        <v>44224</v>
      </c>
      <c r="H555" s="967" t="s">
        <v>542</v>
      </c>
      <c r="I555" s="968"/>
      <c r="J555" s="969"/>
      <c r="K555" s="970"/>
      <c r="L555" s="969"/>
      <c r="M555" s="970"/>
      <c r="N555" s="967"/>
      <c r="O555" s="968"/>
      <c r="P555" s="971" t="s">
        <v>472</v>
      </c>
      <c r="Q555" s="972"/>
      <c r="R555" s="973" t="s">
        <v>396</v>
      </c>
      <c r="S555" s="974"/>
      <c r="T555" s="975" t="s">
        <v>544</v>
      </c>
      <c r="U555" s="976"/>
      <c r="V555" s="976"/>
      <c r="W555" s="977"/>
      <c r="X555" s="975" t="s">
        <v>544</v>
      </c>
      <c r="Y555" s="976"/>
      <c r="Z555" s="976"/>
      <c r="AA555" s="977"/>
      <c r="AB555" s="34"/>
      <c r="AC555" s="138"/>
      <c r="AD555" s="359">
        <v>40</v>
      </c>
      <c r="AE555" s="35" t="s">
        <v>32</v>
      </c>
      <c r="AF555" s="34"/>
      <c r="AG555" s="139">
        <v>12080</v>
      </c>
      <c r="AH555" s="140">
        <f t="shared" si="53"/>
        <v>12.08</v>
      </c>
      <c r="AI555" s="836">
        <v>15640</v>
      </c>
      <c r="AJ555" s="838">
        <f>+AI555/1000</f>
        <v>15.64</v>
      </c>
      <c r="AK555" s="840">
        <f>+AI555-AG556-AG555</f>
        <v>20</v>
      </c>
      <c r="AL555" s="842">
        <f>+AK555/1000</f>
        <v>0.02</v>
      </c>
      <c r="AM555" s="844">
        <f>+AK555/SUM(AG555:AG556)</f>
        <v>1.2804097311139564E-3</v>
      </c>
      <c r="AO555" s="306">
        <v>70.86</v>
      </c>
      <c r="AP555" s="306">
        <v>5.62</v>
      </c>
    </row>
    <row r="556" spans="2:42" ht="12" customHeight="1" x14ac:dyDescent="0.25">
      <c r="B556" s="25">
        <v>44224</v>
      </c>
      <c r="C556" s="137">
        <v>0.87083333333333324</v>
      </c>
      <c r="D556" s="137">
        <v>0.8930555555555556</v>
      </c>
      <c r="E556" s="43">
        <v>3</v>
      </c>
      <c r="F556" s="43">
        <v>40092</v>
      </c>
      <c r="G556" s="25">
        <v>44224</v>
      </c>
      <c r="H556" s="967" t="s">
        <v>542</v>
      </c>
      <c r="I556" s="968"/>
      <c r="J556" s="969"/>
      <c r="K556" s="970"/>
      <c r="L556" s="969"/>
      <c r="M556" s="970"/>
      <c r="N556" s="967"/>
      <c r="O556" s="968"/>
      <c r="P556" s="971" t="s">
        <v>472</v>
      </c>
      <c r="Q556" s="972"/>
      <c r="R556" s="973" t="s">
        <v>396</v>
      </c>
      <c r="S556" s="974"/>
      <c r="T556" s="975" t="s">
        <v>603</v>
      </c>
      <c r="U556" s="976"/>
      <c r="V556" s="976"/>
      <c r="W556" s="977"/>
      <c r="X556" s="975" t="s">
        <v>603</v>
      </c>
      <c r="Y556" s="976"/>
      <c r="Z556" s="976"/>
      <c r="AA556" s="977"/>
      <c r="AB556" s="34"/>
      <c r="AC556" s="138"/>
      <c r="AD556" s="359">
        <v>40</v>
      </c>
      <c r="AE556" s="35" t="s">
        <v>32</v>
      </c>
      <c r="AF556" s="34"/>
      <c r="AG556" s="139">
        <v>3540</v>
      </c>
      <c r="AH556" s="140">
        <f t="shared" si="53"/>
        <v>3.54</v>
      </c>
      <c r="AI556" s="837"/>
      <c r="AJ556" s="839"/>
      <c r="AK556" s="841"/>
      <c r="AL556" s="843"/>
      <c r="AM556" s="845"/>
      <c r="AO556" s="306">
        <v>70.86</v>
      </c>
      <c r="AP556" s="306">
        <v>5.62</v>
      </c>
    </row>
    <row r="557" spans="2:42" ht="12" customHeight="1" x14ac:dyDescent="0.25">
      <c r="B557" s="25">
        <v>44225</v>
      </c>
      <c r="C557" s="137">
        <v>2.013888888888889E-2</v>
      </c>
      <c r="D557" s="137">
        <v>0.34722222222222227</v>
      </c>
      <c r="E557" s="43">
        <v>4</v>
      </c>
      <c r="F557" s="43">
        <v>87</v>
      </c>
      <c r="G557" s="25">
        <v>44225</v>
      </c>
      <c r="H557" s="967" t="s">
        <v>291</v>
      </c>
      <c r="I557" s="968"/>
      <c r="J557" s="969"/>
      <c r="K557" s="970"/>
      <c r="L557" s="969"/>
      <c r="M557" s="970"/>
      <c r="N557" s="967"/>
      <c r="O557" s="968"/>
      <c r="P557" s="971" t="s">
        <v>436</v>
      </c>
      <c r="Q557" s="972"/>
      <c r="R557" s="973" t="s">
        <v>437</v>
      </c>
      <c r="S557" s="985"/>
      <c r="T557" s="975" t="s">
        <v>609</v>
      </c>
      <c r="U557" s="976"/>
      <c r="V557" s="976"/>
      <c r="W557" s="977"/>
      <c r="X557" s="975" t="s">
        <v>609</v>
      </c>
      <c r="Y557" s="976"/>
      <c r="Z557" s="976"/>
      <c r="AA557" s="977"/>
      <c r="AB557" s="34"/>
      <c r="AC557" s="138"/>
      <c r="AD557" s="359">
        <v>30</v>
      </c>
      <c r="AE557" s="35" t="s">
        <v>32</v>
      </c>
      <c r="AF557" s="34">
        <v>7601</v>
      </c>
      <c r="AG557" s="139">
        <f>+AF557/2.2</f>
        <v>3454.9999999999995</v>
      </c>
      <c r="AH557" s="140">
        <f>+AG557/1000</f>
        <v>3.4549999999999996</v>
      </c>
      <c r="AI557" s="836">
        <v>7900</v>
      </c>
      <c r="AJ557" s="838">
        <f>+AI557/1000</f>
        <v>7.9</v>
      </c>
      <c r="AK557" s="840">
        <f>+AI557-AG558-AG557</f>
        <v>658.63636363636442</v>
      </c>
      <c r="AL557" s="842">
        <f>+AK557/1000</f>
        <v>0.65863636363636446</v>
      </c>
      <c r="AM557" s="844">
        <f>+AK557/SUM(AG557:AG558)</f>
        <v>9.0954742326282201E-2</v>
      </c>
      <c r="AO557" s="306">
        <v>76.94</v>
      </c>
      <c r="AP557" s="306">
        <v>3.25</v>
      </c>
    </row>
    <row r="558" spans="2:42" ht="12" customHeight="1" x14ac:dyDescent="0.25">
      <c r="B558" s="25">
        <v>44225</v>
      </c>
      <c r="C558" s="137">
        <v>2.013888888888889E-2</v>
      </c>
      <c r="D558" s="137">
        <v>0.34722222222222227</v>
      </c>
      <c r="E558" s="43">
        <v>4</v>
      </c>
      <c r="F558" s="43">
        <v>3724</v>
      </c>
      <c r="G558" s="25">
        <v>44225</v>
      </c>
      <c r="H558" s="967" t="s">
        <v>88</v>
      </c>
      <c r="I558" s="968"/>
      <c r="J558" s="969"/>
      <c r="K558" s="970"/>
      <c r="L558" s="969"/>
      <c r="M558" s="970"/>
      <c r="N558" s="967"/>
      <c r="O558" s="968"/>
      <c r="P558" s="971" t="s">
        <v>436</v>
      </c>
      <c r="Q558" s="972"/>
      <c r="R558" s="973" t="s">
        <v>437</v>
      </c>
      <c r="S558" s="985"/>
      <c r="T558" s="975" t="s">
        <v>438</v>
      </c>
      <c r="U558" s="976"/>
      <c r="V558" s="976"/>
      <c r="W558" s="977"/>
      <c r="X558" s="975" t="s">
        <v>438</v>
      </c>
      <c r="Y558" s="976"/>
      <c r="Z558" s="976"/>
      <c r="AA558" s="977"/>
      <c r="AB558" s="34"/>
      <c r="AC558" s="138"/>
      <c r="AD558" s="359">
        <v>32</v>
      </c>
      <c r="AE558" s="35" t="s">
        <v>32</v>
      </c>
      <c r="AF558" s="34">
        <v>8330</v>
      </c>
      <c r="AG558" s="139">
        <f>+AF558/2.2</f>
        <v>3786.363636363636</v>
      </c>
      <c r="AH558" s="140">
        <f t="shared" ref="AH558:AH561" si="58">+AG558/1000</f>
        <v>3.7863636363636362</v>
      </c>
      <c r="AI558" s="837"/>
      <c r="AJ558" s="839"/>
      <c r="AK558" s="841"/>
      <c r="AL558" s="843"/>
      <c r="AM558" s="845"/>
      <c r="AO558" s="306">
        <v>76.81</v>
      </c>
      <c r="AP558" s="306">
        <v>3.31</v>
      </c>
    </row>
    <row r="559" spans="2:42" ht="12" customHeight="1" x14ac:dyDescent="0.25">
      <c r="B559" s="25">
        <v>44225</v>
      </c>
      <c r="C559" s="137">
        <v>7.9861111111111105E-2</v>
      </c>
      <c r="D559" s="137">
        <v>8.819444444444445E-2</v>
      </c>
      <c r="E559" s="43">
        <v>3</v>
      </c>
      <c r="F559" s="43">
        <v>733</v>
      </c>
      <c r="G559" s="25">
        <v>44225</v>
      </c>
      <c r="H559" s="967" t="s">
        <v>199</v>
      </c>
      <c r="I559" s="968"/>
      <c r="J559" s="969"/>
      <c r="K559" s="970"/>
      <c r="L559" s="969"/>
      <c r="M559" s="970"/>
      <c r="N559" s="967"/>
      <c r="O559" s="968"/>
      <c r="P559" s="971" t="s">
        <v>287</v>
      </c>
      <c r="Q559" s="972"/>
      <c r="R559" s="973" t="s">
        <v>581</v>
      </c>
      <c r="S559" s="974"/>
      <c r="T559" s="982" t="s">
        <v>544</v>
      </c>
      <c r="U559" s="983"/>
      <c r="V559" s="983"/>
      <c r="W559" s="984"/>
      <c r="X559" s="982" t="s">
        <v>544</v>
      </c>
      <c r="Y559" s="983"/>
      <c r="Z559" s="983"/>
      <c r="AA559" s="984"/>
      <c r="AB559" s="34"/>
      <c r="AC559" s="138"/>
      <c r="AD559" s="359">
        <v>45</v>
      </c>
      <c r="AE559" s="35" t="s">
        <v>32</v>
      </c>
      <c r="AF559" s="34"/>
      <c r="AG559" s="139">
        <v>14808</v>
      </c>
      <c r="AH559" s="140">
        <f t="shared" si="58"/>
        <v>14.808</v>
      </c>
      <c r="AI559" s="836">
        <v>14630</v>
      </c>
      <c r="AJ559" s="838">
        <f>+AI559/1000</f>
        <v>14.63</v>
      </c>
      <c r="AK559" s="840">
        <f>+AI559-AG560-AG559</f>
        <v>-207</v>
      </c>
      <c r="AL559" s="842">
        <f>+AK559/1000</f>
        <v>-0.20699999999999999</v>
      </c>
      <c r="AM559" s="844">
        <f>+AK559/SUM(AG559:AG560)</f>
        <v>-1.3951607467816944E-2</v>
      </c>
      <c r="AO559" s="306">
        <v>68.25</v>
      </c>
      <c r="AP559" s="306">
        <v>4.63</v>
      </c>
    </row>
    <row r="560" spans="2:42" ht="12" customHeight="1" x14ac:dyDescent="0.25">
      <c r="B560" s="25">
        <v>44225</v>
      </c>
      <c r="C560" s="137">
        <v>7.9861111111111105E-2</v>
      </c>
      <c r="D560" s="137">
        <v>8.819444444444445E-2</v>
      </c>
      <c r="E560" s="43">
        <v>3</v>
      </c>
      <c r="F560" s="43">
        <v>733</v>
      </c>
      <c r="G560" s="25">
        <v>44225</v>
      </c>
      <c r="H560" s="967" t="s">
        <v>199</v>
      </c>
      <c r="I560" s="968"/>
      <c r="J560" s="969"/>
      <c r="K560" s="970"/>
      <c r="L560" s="969"/>
      <c r="M560" s="970"/>
      <c r="N560" s="967"/>
      <c r="O560" s="968"/>
      <c r="P560" s="971" t="s">
        <v>287</v>
      </c>
      <c r="Q560" s="972"/>
      <c r="R560" s="973" t="s">
        <v>581</v>
      </c>
      <c r="S560" s="974"/>
      <c r="T560" s="982" t="s">
        <v>202</v>
      </c>
      <c r="U560" s="983"/>
      <c r="V560" s="983"/>
      <c r="W560" s="984"/>
      <c r="X560" s="982" t="s">
        <v>202</v>
      </c>
      <c r="Y560" s="983"/>
      <c r="Z560" s="983"/>
      <c r="AA560" s="984"/>
      <c r="AB560" s="34"/>
      <c r="AC560" s="138"/>
      <c r="AD560" s="359">
        <v>45</v>
      </c>
      <c r="AE560" s="35" t="s">
        <v>32</v>
      </c>
      <c r="AF560" s="34"/>
      <c r="AG560" s="139">
        <v>29</v>
      </c>
      <c r="AH560" s="140">
        <f t="shared" si="58"/>
        <v>2.9000000000000001E-2</v>
      </c>
      <c r="AI560" s="837"/>
      <c r="AJ560" s="839"/>
      <c r="AK560" s="841"/>
      <c r="AL560" s="843"/>
      <c r="AM560" s="845"/>
      <c r="AO560" s="306">
        <v>68.25</v>
      </c>
      <c r="AP560" s="306">
        <v>4.63</v>
      </c>
    </row>
    <row r="561" spans="2:42" ht="12" customHeight="1" x14ac:dyDescent="0.25">
      <c r="B561" s="25">
        <v>44225</v>
      </c>
      <c r="C561" s="137">
        <v>0.24166666666666667</v>
      </c>
      <c r="D561" s="137">
        <v>0.24861111111111112</v>
      </c>
      <c r="E561" s="43">
        <v>3</v>
      </c>
      <c r="F561" s="43">
        <v>40092</v>
      </c>
      <c r="G561" s="25">
        <v>44225</v>
      </c>
      <c r="H561" s="967" t="s">
        <v>542</v>
      </c>
      <c r="I561" s="968"/>
      <c r="J561" s="969"/>
      <c r="K561" s="970"/>
      <c r="L561" s="969"/>
      <c r="M561" s="970"/>
      <c r="N561" s="967"/>
      <c r="O561" s="968"/>
      <c r="P561" s="971" t="s">
        <v>472</v>
      </c>
      <c r="Q561" s="972"/>
      <c r="R561" s="973" t="s">
        <v>396</v>
      </c>
      <c r="S561" s="974"/>
      <c r="T561" s="975" t="s">
        <v>544</v>
      </c>
      <c r="U561" s="976"/>
      <c r="V561" s="976"/>
      <c r="W561" s="977"/>
      <c r="X561" s="975" t="s">
        <v>544</v>
      </c>
      <c r="Y561" s="976"/>
      <c r="Z561" s="976"/>
      <c r="AA561" s="977"/>
      <c r="AB561" s="34"/>
      <c r="AC561" s="138"/>
      <c r="AD561" s="359">
        <v>39</v>
      </c>
      <c r="AE561" s="35" t="s">
        <v>32</v>
      </c>
      <c r="AF561" s="34"/>
      <c r="AG561" s="139">
        <v>21290</v>
      </c>
      <c r="AH561" s="140">
        <f t="shared" si="58"/>
        <v>21.29</v>
      </c>
      <c r="AI561" s="152">
        <v>21300</v>
      </c>
      <c r="AJ561" s="142">
        <f t="shared" ref="AJ561" si="59">+AI561/1000</f>
        <v>21.3</v>
      </c>
      <c r="AK561" s="143">
        <f t="shared" ref="AK561" si="60">+AI561-AG561</f>
        <v>10</v>
      </c>
      <c r="AL561" s="144">
        <f t="shared" ref="AL561" si="61">+AK561/1000</f>
        <v>0.01</v>
      </c>
      <c r="AM561" s="145">
        <f t="shared" ref="AM561" si="62">+AK561/AG561</f>
        <v>4.6970408642555192E-4</v>
      </c>
      <c r="AO561" s="306">
        <v>69.81</v>
      </c>
      <c r="AP561" s="306">
        <v>5.42</v>
      </c>
    </row>
    <row r="562" spans="2:42" ht="12" customHeight="1" thickBot="1" x14ac:dyDescent="0.3">
      <c r="B562" s="24"/>
      <c r="C562" s="146"/>
      <c r="D562" s="146"/>
      <c r="E562" s="27"/>
      <c r="F562" s="36"/>
      <c r="G562" s="31"/>
      <c r="H562" s="909"/>
      <c r="I562" s="910"/>
      <c r="J562" s="911"/>
      <c r="K562" s="912"/>
      <c r="L562" s="911"/>
      <c r="M562" s="912"/>
      <c r="N562" s="913"/>
      <c r="O562" s="910"/>
      <c r="P562" s="913"/>
      <c r="Q562" s="910"/>
      <c r="R562" s="914"/>
      <c r="S562" s="915"/>
      <c r="T562" s="916"/>
      <c r="U562" s="917"/>
      <c r="V562" s="917"/>
      <c r="W562" s="915"/>
      <c r="X562" s="29"/>
      <c r="Y562" s="147"/>
      <c r="Z562" s="147"/>
      <c r="AA562" s="28"/>
      <c r="AB562" s="36"/>
      <c r="AC562" s="148"/>
      <c r="AD562" s="147"/>
      <c r="AE562" s="28"/>
      <c r="AF562" s="29"/>
      <c r="AG562" s="149"/>
      <c r="AH562" s="153"/>
      <c r="AI562" s="150"/>
      <c r="AJ562" s="154"/>
      <c r="AK562" s="155"/>
      <c r="AL562" s="156"/>
      <c r="AM562" s="157"/>
    </row>
    <row r="563" spans="2:42" ht="12" customHeight="1" x14ac:dyDescent="0.25">
      <c r="B563" s="151"/>
      <c r="C563" s="151"/>
      <c r="D563" s="151"/>
      <c r="E563" s="151"/>
      <c r="F563" s="151"/>
      <c r="G563" s="151"/>
      <c r="H563" s="151"/>
      <c r="I563" s="151"/>
      <c r="J563" s="174"/>
      <c r="K563" s="174"/>
      <c r="L563" s="174"/>
      <c r="M563" s="174"/>
      <c r="N563" s="151"/>
      <c r="O563" s="151"/>
      <c r="P563" s="135"/>
      <c r="Q563" s="135"/>
      <c r="R563" s="918" t="s">
        <v>5</v>
      </c>
      <c r="S563" s="919"/>
      <c r="T563" s="919"/>
      <c r="U563" s="919"/>
      <c r="V563" s="919"/>
      <c r="W563" s="919"/>
      <c r="X563" s="919"/>
      <c r="Y563" s="919"/>
      <c r="Z563" s="919"/>
      <c r="AA563" s="919"/>
      <c r="AB563" s="919"/>
      <c r="AC563" s="919"/>
      <c r="AD563" s="919"/>
      <c r="AE563" s="919"/>
      <c r="AF563" s="265"/>
      <c r="AG563" s="932" t="s">
        <v>4</v>
      </c>
      <c r="AH563" s="933"/>
      <c r="AI563" s="932" t="s">
        <v>3</v>
      </c>
      <c r="AJ563" s="933"/>
      <c r="AK563" s="932" t="s">
        <v>2</v>
      </c>
      <c r="AL563" s="934"/>
      <c r="AM563" s="935"/>
    </row>
    <row r="564" spans="2:42" ht="12" customHeight="1" x14ac:dyDescent="0.25">
      <c r="B564" s="151"/>
      <c r="C564" s="151"/>
      <c r="D564" s="151"/>
      <c r="E564" s="151"/>
      <c r="F564" s="151"/>
      <c r="G564" s="151"/>
      <c r="H564" s="151"/>
      <c r="I564" s="151"/>
      <c r="J564" s="174"/>
      <c r="K564" s="174"/>
      <c r="L564" s="174"/>
      <c r="M564" s="174"/>
      <c r="N564" s="151"/>
      <c r="O564" s="151"/>
      <c r="P564" s="135"/>
      <c r="Q564" s="135"/>
      <c r="R564" s="930"/>
      <c r="S564" s="931"/>
      <c r="T564" s="931"/>
      <c r="U564" s="931"/>
      <c r="V564" s="931"/>
      <c r="W564" s="931"/>
      <c r="X564" s="931"/>
      <c r="Y564" s="931"/>
      <c r="Z564" s="931"/>
      <c r="AA564" s="931"/>
      <c r="AB564" s="931"/>
      <c r="AC564" s="931"/>
      <c r="AD564" s="931"/>
      <c r="AE564" s="931"/>
      <c r="AF564" s="265"/>
      <c r="AG564" s="936" t="s">
        <v>1</v>
      </c>
      <c r="AH564" s="938">
        <f>+SUM(AH551:AH562)</f>
        <v>106.22836363636361</v>
      </c>
      <c r="AI564" s="936" t="s">
        <v>1</v>
      </c>
      <c r="AJ564" s="938">
        <f>+SUM(AJ551:AJ562)</f>
        <v>106.75</v>
      </c>
      <c r="AK564" s="936" t="s">
        <v>1</v>
      </c>
      <c r="AL564" s="940">
        <f>+AJ564-AH564</f>
        <v>0.52163636363638943</v>
      </c>
      <c r="AM564" s="851">
        <f>+AL564/AH564</f>
        <v>4.9105186767446846E-3</v>
      </c>
    </row>
    <row r="565" spans="2:42" ht="12" customHeight="1" thickBot="1" x14ac:dyDescent="0.3">
      <c r="B565" s="151"/>
      <c r="C565" s="151"/>
      <c r="D565" s="151"/>
      <c r="E565" s="151"/>
      <c r="F565" s="151"/>
      <c r="G565" s="151"/>
      <c r="H565" s="151"/>
      <c r="I565" s="151"/>
      <c r="J565" s="174"/>
      <c r="K565" s="174"/>
      <c r="L565" s="174"/>
      <c r="M565" s="174"/>
      <c r="N565" s="151"/>
      <c r="O565" s="151"/>
      <c r="P565" s="135"/>
      <c r="Q565" s="135"/>
      <c r="R565" s="921"/>
      <c r="S565" s="922"/>
      <c r="T565" s="922"/>
      <c r="U565" s="922"/>
      <c r="V565" s="922"/>
      <c r="W565" s="922"/>
      <c r="X565" s="922"/>
      <c r="Y565" s="922"/>
      <c r="Z565" s="922"/>
      <c r="AA565" s="922"/>
      <c r="AB565" s="922"/>
      <c r="AC565" s="922"/>
      <c r="AD565" s="922"/>
      <c r="AE565" s="922"/>
      <c r="AF565" s="264"/>
      <c r="AG565" s="937"/>
      <c r="AH565" s="939"/>
      <c r="AI565" s="937"/>
      <c r="AJ565" s="939"/>
      <c r="AK565" s="937"/>
      <c r="AL565" s="941"/>
      <c r="AM565" s="852"/>
    </row>
    <row r="566" spans="2:42" ht="12" customHeight="1" thickBot="1" x14ac:dyDescent="0.3">
      <c r="AN566" s="22"/>
      <c r="AO566" s="168" t="s">
        <v>46</v>
      </c>
    </row>
    <row r="567" spans="2:42" ht="12" customHeight="1" thickBot="1" x14ac:dyDescent="0.3">
      <c r="R567" s="918" t="s">
        <v>0</v>
      </c>
      <c r="S567" s="919"/>
      <c r="T567" s="919"/>
      <c r="U567" s="919"/>
      <c r="V567" s="919"/>
      <c r="W567" s="919"/>
      <c r="X567" s="919"/>
      <c r="Y567" s="919"/>
      <c r="Z567" s="919"/>
      <c r="AA567" s="919"/>
      <c r="AB567" s="919"/>
      <c r="AC567" s="919"/>
      <c r="AD567" s="919"/>
      <c r="AE567" s="920"/>
      <c r="AF567" s="18"/>
      <c r="AG567" s="924">
        <f>+AH564+AG541</f>
        <v>970.96654545454567</v>
      </c>
      <c r="AH567" s="925"/>
      <c r="AI567" s="924">
        <f>+AJ564+AI541</f>
        <v>972.6400000000001</v>
      </c>
      <c r="AJ567" s="925"/>
      <c r="AK567" s="928">
        <f>+AI567-AG567</f>
        <v>1.6734545454544332</v>
      </c>
      <c r="AL567" s="925"/>
      <c r="AM567" s="945">
        <f>+AK567/AG567</f>
        <v>1.7234935161139118E-3</v>
      </c>
      <c r="AN567" s="23"/>
      <c r="AO567" s="169" t="s">
        <v>47</v>
      </c>
    </row>
    <row r="568" spans="2:42" ht="12" customHeight="1" thickBot="1" x14ac:dyDescent="0.3">
      <c r="R568" s="921"/>
      <c r="S568" s="922"/>
      <c r="T568" s="922"/>
      <c r="U568" s="922"/>
      <c r="V568" s="922"/>
      <c r="W568" s="922"/>
      <c r="X568" s="922"/>
      <c r="Y568" s="922"/>
      <c r="Z568" s="922"/>
      <c r="AA568" s="922"/>
      <c r="AB568" s="922"/>
      <c r="AC568" s="922"/>
      <c r="AD568" s="922"/>
      <c r="AE568" s="923"/>
      <c r="AF568" s="19"/>
      <c r="AG568" s="926"/>
      <c r="AH568" s="927"/>
      <c r="AI568" s="926"/>
      <c r="AJ568" s="927"/>
      <c r="AK568" s="929"/>
      <c r="AL568" s="927"/>
      <c r="AM568" s="946"/>
      <c r="AN568" s="141"/>
      <c r="AO568" s="170"/>
    </row>
    <row r="569" spans="2:42" ht="12" customHeight="1" thickBot="1" x14ac:dyDescent="0.3">
      <c r="AN569" s="141"/>
      <c r="AO569" s="171"/>
    </row>
    <row r="570" spans="2:42" ht="12" customHeight="1" x14ac:dyDescent="0.25">
      <c r="B570" s="882" t="s">
        <v>31</v>
      </c>
      <c r="C570" s="883"/>
      <c r="D570" s="883"/>
      <c r="E570" s="883"/>
      <c r="F570" s="883"/>
      <c r="G570" s="884"/>
      <c r="H570" s="888" t="s">
        <v>30</v>
      </c>
      <c r="I570" s="765"/>
      <c r="J570" s="765"/>
      <c r="K570" s="765"/>
      <c r="L570" s="765"/>
      <c r="M570" s="765"/>
      <c r="N570" s="765"/>
      <c r="O570" s="765"/>
      <c r="P570" s="765"/>
      <c r="Q570" s="765"/>
      <c r="R570" s="765"/>
      <c r="S570" s="765"/>
      <c r="T570" s="765"/>
      <c r="U570" s="765"/>
      <c r="V570" s="765"/>
      <c r="W570" s="765"/>
      <c r="X570" s="765"/>
      <c r="Y570" s="765"/>
      <c r="Z570" s="765"/>
      <c r="AA570" s="765"/>
      <c r="AB570" s="765"/>
      <c r="AC570" s="765"/>
      <c r="AD570" s="267"/>
      <c r="AE570" s="764" t="s">
        <v>29</v>
      </c>
      <c r="AF570" s="765"/>
      <c r="AG570" s="765"/>
      <c r="AH570" s="765"/>
      <c r="AI570" s="765"/>
      <c r="AJ570" s="766"/>
      <c r="AK570" s="889" t="s">
        <v>39</v>
      </c>
      <c r="AL570" s="890"/>
      <c r="AM570" s="891"/>
      <c r="AN570" s="141"/>
      <c r="AO570" s="171"/>
    </row>
    <row r="571" spans="2:42" ht="12" customHeight="1" x14ac:dyDescent="0.25">
      <c r="B571" s="885"/>
      <c r="C571" s="886"/>
      <c r="D571" s="886"/>
      <c r="E571" s="886"/>
      <c r="F571" s="886"/>
      <c r="G571" s="887"/>
      <c r="H571" s="892" t="s">
        <v>25</v>
      </c>
      <c r="I571" s="893"/>
      <c r="J571" s="893"/>
      <c r="K571" s="893"/>
      <c r="L571" s="893"/>
      <c r="M571" s="893"/>
      <c r="N571" s="893"/>
      <c r="O571" s="893"/>
      <c r="P571" s="893"/>
      <c r="Q571" s="893"/>
      <c r="R571" s="893"/>
      <c r="S571" s="893"/>
      <c r="T571" s="893"/>
      <c r="U571" s="893"/>
      <c r="V571" s="893"/>
      <c r="W571" s="893"/>
      <c r="X571" s="893"/>
      <c r="Y571" s="893"/>
      <c r="Z571" s="893"/>
      <c r="AA571" s="893"/>
      <c r="AB571" s="893"/>
      <c r="AC571" s="893"/>
      <c r="AD571" s="268"/>
      <c r="AE571" s="773">
        <v>44225</v>
      </c>
      <c r="AF571" s="774"/>
      <c r="AG571" s="774"/>
      <c r="AH571" s="774"/>
      <c r="AI571" s="774"/>
      <c r="AJ571" s="775"/>
      <c r="AK571" s="896" t="s">
        <v>40</v>
      </c>
      <c r="AL571" s="897"/>
      <c r="AM571" s="898"/>
      <c r="AN571" s="141"/>
      <c r="AO571" s="171"/>
    </row>
    <row r="572" spans="2:42" ht="12" customHeight="1" thickBot="1" x14ac:dyDescent="0.3">
      <c r="B572" s="902" t="s">
        <v>28</v>
      </c>
      <c r="C572" s="903"/>
      <c r="D572" s="903"/>
      <c r="E572" s="903"/>
      <c r="F572" s="903"/>
      <c r="G572" s="904"/>
      <c r="H572" s="894"/>
      <c r="I572" s="895"/>
      <c r="J572" s="895"/>
      <c r="K572" s="895"/>
      <c r="L572" s="895"/>
      <c r="M572" s="895"/>
      <c r="N572" s="895"/>
      <c r="O572" s="895"/>
      <c r="P572" s="895"/>
      <c r="Q572" s="895"/>
      <c r="R572" s="895"/>
      <c r="S572" s="895"/>
      <c r="T572" s="895"/>
      <c r="U572" s="895"/>
      <c r="V572" s="895"/>
      <c r="W572" s="895"/>
      <c r="X572" s="895"/>
      <c r="Y572" s="895"/>
      <c r="Z572" s="895"/>
      <c r="AA572" s="895"/>
      <c r="AB572" s="895"/>
      <c r="AC572" s="895"/>
      <c r="AD572" s="269"/>
      <c r="AE572" s="776"/>
      <c r="AF572" s="777"/>
      <c r="AG572" s="777"/>
      <c r="AH572" s="777"/>
      <c r="AI572" s="777"/>
      <c r="AJ572" s="778"/>
      <c r="AK572" s="899"/>
      <c r="AL572" s="900"/>
      <c r="AM572" s="901"/>
      <c r="AN572" s="141"/>
      <c r="AO572" s="171"/>
    </row>
    <row r="573" spans="2:42" ht="12" customHeight="1" thickBot="1" x14ac:dyDescent="0.3">
      <c r="B573" s="135"/>
      <c r="C573" s="135"/>
      <c r="D573" s="135"/>
      <c r="E573" s="135"/>
      <c r="F573" s="135"/>
      <c r="G573" s="135"/>
      <c r="H573" s="135"/>
      <c r="I573" s="135"/>
      <c r="J573" s="174"/>
      <c r="K573" s="174"/>
      <c r="L573" s="174"/>
      <c r="M573" s="174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  <c r="AL573" s="135"/>
      <c r="AM573" s="135"/>
      <c r="AN573" s="141"/>
    </row>
    <row r="574" spans="2:42" ht="12" customHeight="1" thickBot="1" x14ac:dyDescent="0.3">
      <c r="B574" s="873" t="s">
        <v>27</v>
      </c>
      <c r="C574" s="874"/>
      <c r="D574" s="874"/>
      <c r="E574" s="875"/>
      <c r="F574" s="848" t="s">
        <v>26</v>
      </c>
      <c r="G574" s="850"/>
      <c r="H574" s="848" t="s">
        <v>44</v>
      </c>
      <c r="I574" s="849"/>
      <c r="J574" s="849"/>
      <c r="K574" s="849"/>
      <c r="L574" s="849"/>
      <c r="M574" s="849"/>
      <c r="N574" s="849"/>
      <c r="O574" s="849"/>
      <c r="P574" s="849"/>
      <c r="Q574" s="849"/>
      <c r="R574" s="849"/>
      <c r="S574" s="850"/>
      <c r="T574" s="848" t="s">
        <v>25</v>
      </c>
      <c r="U574" s="849"/>
      <c r="V574" s="849"/>
      <c r="W574" s="849"/>
      <c r="X574" s="849"/>
      <c r="Y574" s="849"/>
      <c r="Z574" s="849"/>
      <c r="AA574" s="849"/>
      <c r="AB574" s="849"/>
      <c r="AC574" s="849"/>
      <c r="AD574" s="849"/>
      <c r="AE574" s="850"/>
      <c r="AF574" s="879" t="s">
        <v>24</v>
      </c>
      <c r="AG574" s="880"/>
      <c r="AH574" s="881"/>
      <c r="AI574" s="879" t="s">
        <v>24</v>
      </c>
      <c r="AJ574" s="881"/>
      <c r="AK574" s="848" t="s">
        <v>23</v>
      </c>
      <c r="AL574" s="849"/>
      <c r="AM574" s="850"/>
      <c r="AN574" s="20"/>
    </row>
    <row r="575" spans="2:42" ht="12" customHeight="1" thickBot="1" x14ac:dyDescent="0.3">
      <c r="B575" s="1" t="s">
        <v>13</v>
      </c>
      <c r="C575" s="2" t="s">
        <v>22</v>
      </c>
      <c r="D575" s="3" t="s">
        <v>22</v>
      </c>
      <c r="E575" s="2" t="s">
        <v>21</v>
      </c>
      <c r="F575" s="907" t="s">
        <v>20</v>
      </c>
      <c r="G575" s="908"/>
      <c r="H575" s="876"/>
      <c r="I575" s="877"/>
      <c r="J575" s="877"/>
      <c r="K575" s="877"/>
      <c r="L575" s="877"/>
      <c r="M575" s="877"/>
      <c r="N575" s="877"/>
      <c r="O575" s="877"/>
      <c r="P575" s="877"/>
      <c r="Q575" s="877"/>
      <c r="R575" s="877"/>
      <c r="S575" s="878"/>
      <c r="T575" s="876"/>
      <c r="U575" s="877"/>
      <c r="V575" s="877"/>
      <c r="W575" s="877"/>
      <c r="X575" s="877"/>
      <c r="Y575" s="877"/>
      <c r="Z575" s="877"/>
      <c r="AA575" s="877"/>
      <c r="AB575" s="877"/>
      <c r="AC575" s="877"/>
      <c r="AD575" s="877"/>
      <c r="AE575" s="878"/>
      <c r="AF575" s="876" t="s">
        <v>19</v>
      </c>
      <c r="AG575" s="877"/>
      <c r="AH575" s="878"/>
      <c r="AI575" s="876" t="s">
        <v>18</v>
      </c>
      <c r="AJ575" s="878"/>
      <c r="AK575" s="876" t="s">
        <v>17</v>
      </c>
      <c r="AL575" s="877"/>
      <c r="AM575" s="878"/>
      <c r="AN575" s="21"/>
      <c r="AO575" s="846" t="s">
        <v>130</v>
      </c>
      <c r="AP575" s="846" t="s">
        <v>131</v>
      </c>
    </row>
    <row r="576" spans="2:42" ht="12" customHeight="1" thickBot="1" x14ac:dyDescent="0.3">
      <c r="B576" s="4">
        <v>2020</v>
      </c>
      <c r="C576" s="5" t="s">
        <v>16</v>
      </c>
      <c r="D576" s="5" t="s">
        <v>15</v>
      </c>
      <c r="E576" s="30" t="s">
        <v>14</v>
      </c>
      <c r="F576" s="6" t="s">
        <v>14</v>
      </c>
      <c r="G576" s="7" t="s">
        <v>13</v>
      </c>
      <c r="H576" s="868" t="s">
        <v>34</v>
      </c>
      <c r="I576" s="869"/>
      <c r="J576" s="870" t="s">
        <v>43</v>
      </c>
      <c r="K576" s="871"/>
      <c r="L576" s="870" t="s">
        <v>42</v>
      </c>
      <c r="M576" s="871"/>
      <c r="N576" s="872" t="s">
        <v>33</v>
      </c>
      <c r="O576" s="869"/>
      <c r="P576" s="872" t="s">
        <v>12</v>
      </c>
      <c r="Q576" s="869"/>
      <c r="R576" s="872" t="s">
        <v>11</v>
      </c>
      <c r="S576" s="905"/>
      <c r="T576" s="868" t="s">
        <v>35</v>
      </c>
      <c r="U576" s="906"/>
      <c r="V576" s="906"/>
      <c r="W576" s="905"/>
      <c r="X576" s="868" t="s">
        <v>10</v>
      </c>
      <c r="Y576" s="906"/>
      <c r="Z576" s="906"/>
      <c r="AA576" s="905"/>
      <c r="AB576" s="38" t="s">
        <v>38</v>
      </c>
      <c r="AC576" s="37" t="s">
        <v>36</v>
      </c>
      <c r="AD576" s="266" t="s">
        <v>41</v>
      </c>
      <c r="AE576" s="136" t="s">
        <v>9</v>
      </c>
      <c r="AF576" s="8" t="s">
        <v>37</v>
      </c>
      <c r="AG576" s="9" t="s">
        <v>8</v>
      </c>
      <c r="AH576" s="10" t="s">
        <v>7</v>
      </c>
      <c r="AI576" s="6" t="s">
        <v>8</v>
      </c>
      <c r="AJ576" s="7" t="s">
        <v>7</v>
      </c>
      <c r="AK576" s="6" t="s">
        <v>8</v>
      </c>
      <c r="AL576" s="11" t="s">
        <v>7</v>
      </c>
      <c r="AM576" s="7" t="s">
        <v>6</v>
      </c>
      <c r="AN576" s="21"/>
      <c r="AO576" s="847"/>
      <c r="AP576" s="847"/>
    </row>
    <row r="577" spans="2:42" ht="12" customHeight="1" x14ac:dyDescent="0.25">
      <c r="B577" s="25">
        <v>44225</v>
      </c>
      <c r="C577" s="137">
        <v>0.53055555555555556</v>
      </c>
      <c r="D577" s="137">
        <v>0.5444444444444444</v>
      </c>
      <c r="E577" s="43">
        <v>3</v>
      </c>
      <c r="F577" s="43">
        <v>40123</v>
      </c>
      <c r="G577" s="25">
        <v>44225</v>
      </c>
      <c r="H577" s="967" t="s">
        <v>542</v>
      </c>
      <c r="I577" s="968"/>
      <c r="J577" s="969"/>
      <c r="K577" s="970"/>
      <c r="L577" s="969"/>
      <c r="M577" s="970"/>
      <c r="N577" s="967"/>
      <c r="O577" s="968"/>
      <c r="P577" s="971" t="s">
        <v>472</v>
      </c>
      <c r="Q577" s="972"/>
      <c r="R577" s="973" t="s">
        <v>396</v>
      </c>
      <c r="S577" s="974"/>
      <c r="T577" s="975" t="s">
        <v>544</v>
      </c>
      <c r="U577" s="976"/>
      <c r="V577" s="976"/>
      <c r="W577" s="977"/>
      <c r="X577" s="975" t="s">
        <v>544</v>
      </c>
      <c r="Y577" s="976"/>
      <c r="Z577" s="976"/>
      <c r="AA577" s="977"/>
      <c r="AB577" s="34"/>
      <c r="AC577" s="138"/>
      <c r="AD577" s="359">
        <v>46</v>
      </c>
      <c r="AE577" s="35" t="s">
        <v>32</v>
      </c>
      <c r="AF577" s="34"/>
      <c r="AG577" s="139">
        <v>18520</v>
      </c>
      <c r="AH577" s="140">
        <f t="shared" ref="AH577:AH581" si="63">+AG577/1000</f>
        <v>18.52</v>
      </c>
      <c r="AI577" s="836">
        <v>25370</v>
      </c>
      <c r="AJ577" s="838">
        <f>+AI577/1000</f>
        <v>25.37</v>
      </c>
      <c r="AK577" s="840">
        <f>+AI577-AG578-AG577</f>
        <v>20</v>
      </c>
      <c r="AL577" s="842">
        <f>+AK577/1000</f>
        <v>0.02</v>
      </c>
      <c r="AM577" s="844">
        <f>+AK577/SUM(AG577:AG578)</f>
        <v>7.8895463510848124E-4</v>
      </c>
      <c r="AO577" s="306">
        <v>70.91</v>
      </c>
      <c r="AP577" s="306">
        <v>5.67</v>
      </c>
    </row>
    <row r="578" spans="2:42" ht="12" customHeight="1" x14ac:dyDescent="0.25">
      <c r="B578" s="25">
        <v>44225</v>
      </c>
      <c r="C578" s="137">
        <v>0.53055555555555556</v>
      </c>
      <c r="D578" s="137">
        <v>0.5444444444444444</v>
      </c>
      <c r="E578" s="43">
        <v>3</v>
      </c>
      <c r="F578" s="43">
        <v>40123</v>
      </c>
      <c r="G578" s="25">
        <v>44225</v>
      </c>
      <c r="H578" s="967" t="s">
        <v>542</v>
      </c>
      <c r="I578" s="968"/>
      <c r="J578" s="969"/>
      <c r="K578" s="970"/>
      <c r="L578" s="969"/>
      <c r="M578" s="970"/>
      <c r="N578" s="967"/>
      <c r="O578" s="968"/>
      <c r="P578" s="971" t="s">
        <v>472</v>
      </c>
      <c r="Q578" s="972"/>
      <c r="R578" s="973" t="s">
        <v>396</v>
      </c>
      <c r="S578" s="974"/>
      <c r="T578" s="975" t="s">
        <v>603</v>
      </c>
      <c r="U578" s="976"/>
      <c r="V578" s="976"/>
      <c r="W578" s="977"/>
      <c r="X578" s="975" t="s">
        <v>603</v>
      </c>
      <c r="Y578" s="976"/>
      <c r="Z578" s="976"/>
      <c r="AA578" s="977"/>
      <c r="AB578" s="34"/>
      <c r="AC578" s="138"/>
      <c r="AD578" s="359">
        <v>46</v>
      </c>
      <c r="AE578" s="35" t="s">
        <v>32</v>
      </c>
      <c r="AF578" s="34"/>
      <c r="AG578" s="139">
        <v>6830</v>
      </c>
      <c r="AH578" s="140">
        <f t="shared" si="63"/>
        <v>6.83</v>
      </c>
      <c r="AI578" s="837"/>
      <c r="AJ578" s="839"/>
      <c r="AK578" s="841"/>
      <c r="AL578" s="843"/>
      <c r="AM578" s="845"/>
      <c r="AO578" s="306">
        <v>70.91</v>
      </c>
      <c r="AP578" s="306">
        <v>5.67</v>
      </c>
    </row>
    <row r="579" spans="2:42" ht="12" customHeight="1" x14ac:dyDescent="0.25">
      <c r="B579" s="25">
        <v>44225</v>
      </c>
      <c r="C579" s="137">
        <v>0.7597222222222223</v>
      </c>
      <c r="D579" s="137">
        <v>0.76874999999999993</v>
      </c>
      <c r="E579" s="43">
        <v>3</v>
      </c>
      <c r="F579" s="43">
        <v>40123</v>
      </c>
      <c r="G579" s="25">
        <v>44225</v>
      </c>
      <c r="H579" s="967" t="s">
        <v>542</v>
      </c>
      <c r="I579" s="968"/>
      <c r="J579" s="969"/>
      <c r="K579" s="970"/>
      <c r="L579" s="969"/>
      <c r="M579" s="970"/>
      <c r="N579" s="967"/>
      <c r="O579" s="968"/>
      <c r="P579" s="971" t="s">
        <v>472</v>
      </c>
      <c r="Q579" s="972"/>
      <c r="R579" s="973" t="s">
        <v>396</v>
      </c>
      <c r="S579" s="974"/>
      <c r="T579" s="975" t="s">
        <v>544</v>
      </c>
      <c r="U579" s="976"/>
      <c r="V579" s="976"/>
      <c r="W579" s="977"/>
      <c r="X579" s="975" t="s">
        <v>544</v>
      </c>
      <c r="Y579" s="976"/>
      <c r="Z579" s="976"/>
      <c r="AA579" s="977"/>
      <c r="AB579" s="34"/>
      <c r="AC579" s="138"/>
      <c r="AD579" s="359">
        <v>42</v>
      </c>
      <c r="AE579" s="35" t="s">
        <v>32</v>
      </c>
      <c r="AF579" s="34"/>
      <c r="AG579" s="139">
        <v>20590</v>
      </c>
      <c r="AH579" s="140">
        <f t="shared" si="63"/>
        <v>20.59</v>
      </c>
      <c r="AI579" s="836">
        <v>22900</v>
      </c>
      <c r="AJ579" s="838">
        <f>+AI579/1000</f>
        <v>22.9</v>
      </c>
      <c r="AK579" s="840">
        <f>+AI579-AG580-AG579</f>
        <v>10</v>
      </c>
      <c r="AL579" s="842">
        <f>+AK579/1000</f>
        <v>0.01</v>
      </c>
      <c r="AM579" s="844">
        <f>+AK579/SUM(AG579:AG580)</f>
        <v>4.3687199650502403E-4</v>
      </c>
      <c r="AO579" s="306">
        <v>70.400000000000006</v>
      </c>
      <c r="AP579" s="306">
        <v>5.48</v>
      </c>
    </row>
    <row r="580" spans="2:42" ht="12" customHeight="1" x14ac:dyDescent="0.25">
      <c r="B580" s="25">
        <v>44225</v>
      </c>
      <c r="C580" s="137">
        <v>0.7597222222222223</v>
      </c>
      <c r="D580" s="137">
        <v>0.76874999999999993</v>
      </c>
      <c r="E580" s="43">
        <v>3</v>
      </c>
      <c r="F580" s="43">
        <v>40123</v>
      </c>
      <c r="G580" s="25">
        <v>44225</v>
      </c>
      <c r="H580" s="967" t="s">
        <v>542</v>
      </c>
      <c r="I580" s="968"/>
      <c r="J580" s="969"/>
      <c r="K580" s="970"/>
      <c r="L580" s="969"/>
      <c r="M580" s="970"/>
      <c r="N580" s="967"/>
      <c r="O580" s="968"/>
      <c r="P580" s="971" t="s">
        <v>472</v>
      </c>
      <c r="Q580" s="972"/>
      <c r="R580" s="973" t="s">
        <v>396</v>
      </c>
      <c r="S580" s="974"/>
      <c r="T580" s="975" t="s">
        <v>603</v>
      </c>
      <c r="U580" s="976"/>
      <c r="V580" s="976"/>
      <c r="W580" s="977"/>
      <c r="X580" s="975" t="s">
        <v>603</v>
      </c>
      <c r="Y580" s="976"/>
      <c r="Z580" s="976"/>
      <c r="AA580" s="977"/>
      <c r="AB580" s="34"/>
      <c r="AC580" s="138"/>
      <c r="AD580" s="359">
        <v>42</v>
      </c>
      <c r="AE580" s="35" t="s">
        <v>32</v>
      </c>
      <c r="AF580" s="34"/>
      <c r="AG580" s="139">
        <v>2300</v>
      </c>
      <c r="AH580" s="140">
        <f t="shared" si="63"/>
        <v>2.2999999999999998</v>
      </c>
      <c r="AI580" s="837"/>
      <c r="AJ580" s="839"/>
      <c r="AK580" s="841"/>
      <c r="AL580" s="843"/>
      <c r="AM580" s="845"/>
      <c r="AO580" s="306">
        <v>70.400000000000006</v>
      </c>
      <c r="AP580" s="306">
        <v>5.48</v>
      </c>
    </row>
    <row r="581" spans="2:42" ht="12" customHeight="1" x14ac:dyDescent="0.25">
      <c r="B581" s="25">
        <v>44225</v>
      </c>
      <c r="C581" s="137">
        <v>0.8618055555555556</v>
      </c>
      <c r="D581" s="137">
        <v>0.8965277777777777</v>
      </c>
      <c r="E581" s="43">
        <v>4</v>
      </c>
      <c r="F581" s="43">
        <v>26404</v>
      </c>
      <c r="G581" s="25">
        <v>44225</v>
      </c>
      <c r="H581" s="967" t="s">
        <v>87</v>
      </c>
      <c r="I581" s="968"/>
      <c r="J581" s="969"/>
      <c r="K581" s="970"/>
      <c r="L581" s="969"/>
      <c r="M581" s="970"/>
      <c r="N581" s="967"/>
      <c r="O581" s="968"/>
      <c r="P581" s="971" t="s">
        <v>600</v>
      </c>
      <c r="Q581" s="972"/>
      <c r="R581" s="973" t="s">
        <v>118</v>
      </c>
      <c r="S581" s="974"/>
      <c r="T581" s="982" t="s">
        <v>608</v>
      </c>
      <c r="U581" s="983"/>
      <c r="V581" s="983"/>
      <c r="W581" s="984"/>
      <c r="X581" s="982" t="s">
        <v>608</v>
      </c>
      <c r="Y581" s="983"/>
      <c r="Z581" s="983"/>
      <c r="AA581" s="984"/>
      <c r="AB581" s="34"/>
      <c r="AC581" s="138"/>
      <c r="AD581" s="362">
        <v>57</v>
      </c>
      <c r="AE581" s="46" t="s">
        <v>52</v>
      </c>
      <c r="AF581" s="34"/>
      <c r="AG581" s="139">
        <v>9290</v>
      </c>
      <c r="AH581" s="140">
        <f t="shared" si="63"/>
        <v>9.2899999999999991</v>
      </c>
      <c r="AI581" s="152">
        <v>9290</v>
      </c>
      <c r="AJ581" s="142">
        <f>+AI581/1000</f>
        <v>9.2899999999999991</v>
      </c>
      <c r="AK581" s="143">
        <f t="shared" ref="AK581" si="64">+AI581-AG581</f>
        <v>0</v>
      </c>
      <c r="AL581" s="144">
        <f t="shared" ref="AL581" si="65">+AK581/1000</f>
        <v>0</v>
      </c>
      <c r="AM581" s="145">
        <f t="shared" ref="AM581" si="66">+AK581/AG581</f>
        <v>0</v>
      </c>
      <c r="AO581" s="306">
        <v>77.209999999999994</v>
      </c>
      <c r="AP581" s="306">
        <v>3.29</v>
      </c>
    </row>
    <row r="582" spans="2:42" ht="12" customHeight="1" x14ac:dyDescent="0.25">
      <c r="B582" s="25">
        <v>44225</v>
      </c>
      <c r="C582" s="137">
        <v>0.89861111111111114</v>
      </c>
      <c r="D582" s="137">
        <v>0.1277777777777778</v>
      </c>
      <c r="E582" s="43">
        <v>4</v>
      </c>
      <c r="F582" s="43">
        <v>1506</v>
      </c>
      <c r="G582" s="25">
        <v>44225</v>
      </c>
      <c r="H582" s="967" t="s">
        <v>286</v>
      </c>
      <c r="I582" s="968"/>
      <c r="J582" s="969"/>
      <c r="K582" s="970"/>
      <c r="L582" s="969"/>
      <c r="M582" s="970"/>
      <c r="N582" s="967"/>
      <c r="O582" s="968"/>
      <c r="P582" s="971" t="s">
        <v>390</v>
      </c>
      <c r="Q582" s="972"/>
      <c r="R582" s="973" t="s">
        <v>90</v>
      </c>
      <c r="S582" s="985"/>
      <c r="T582" s="982" t="s">
        <v>179</v>
      </c>
      <c r="U582" s="983"/>
      <c r="V582" s="983"/>
      <c r="W582" s="984"/>
      <c r="X582" s="982" t="s">
        <v>179</v>
      </c>
      <c r="Y582" s="983"/>
      <c r="Z582" s="983"/>
      <c r="AA582" s="984"/>
      <c r="AB582" s="34"/>
      <c r="AC582" s="138"/>
      <c r="AD582" s="263">
        <v>30</v>
      </c>
      <c r="AE582" s="35" t="s">
        <v>32</v>
      </c>
      <c r="AF582" s="34">
        <v>20169.900000000001</v>
      </c>
      <c r="AG582" s="139">
        <f>+AF582/2.2</f>
        <v>9168.136363636364</v>
      </c>
      <c r="AH582" s="140">
        <f>+AG582/1000</f>
        <v>9.1681363636363642</v>
      </c>
      <c r="AI582" s="152">
        <v>10350</v>
      </c>
      <c r="AJ582" s="142">
        <f>+AI582/1000</f>
        <v>10.35</v>
      </c>
      <c r="AK582" s="143">
        <f>+AI582-AG582</f>
        <v>1181.863636363636</v>
      </c>
      <c r="AL582" s="144">
        <f>+AK582/1000</f>
        <v>1.1818636363636361</v>
      </c>
      <c r="AM582" s="145">
        <f>+AK582/AG582</f>
        <v>0.12890991031190036</v>
      </c>
      <c r="AO582" s="306">
        <v>76.98</v>
      </c>
      <c r="AP582" s="306">
        <v>3.41</v>
      </c>
    </row>
    <row r="583" spans="2:42" ht="12" customHeight="1" x14ac:dyDescent="0.25">
      <c r="B583" s="25">
        <v>44226</v>
      </c>
      <c r="C583" s="137">
        <v>0.18333333333333335</v>
      </c>
      <c r="D583" s="137">
        <v>0.19791666666666666</v>
      </c>
      <c r="E583" s="43">
        <v>3</v>
      </c>
      <c r="F583" s="43">
        <v>734</v>
      </c>
      <c r="G583" s="25">
        <v>44226</v>
      </c>
      <c r="H583" s="967" t="s">
        <v>199</v>
      </c>
      <c r="I583" s="968"/>
      <c r="J583" s="969"/>
      <c r="K583" s="970"/>
      <c r="L583" s="969"/>
      <c r="M583" s="970"/>
      <c r="N583" s="967"/>
      <c r="O583" s="968"/>
      <c r="P583" s="971" t="s">
        <v>71</v>
      </c>
      <c r="Q583" s="972"/>
      <c r="R583" s="973" t="s">
        <v>473</v>
      </c>
      <c r="S583" s="974"/>
      <c r="T583" s="1022" t="s">
        <v>544</v>
      </c>
      <c r="U583" s="983"/>
      <c r="V583" s="983"/>
      <c r="W583" s="984"/>
      <c r="X583" s="982" t="s">
        <v>544</v>
      </c>
      <c r="Y583" s="983"/>
      <c r="Z583" s="983"/>
      <c r="AA583" s="984"/>
      <c r="AB583" s="34"/>
      <c r="AC583" s="138"/>
      <c r="AD583" s="361">
        <v>48</v>
      </c>
      <c r="AE583" s="35" t="s">
        <v>32</v>
      </c>
      <c r="AF583" s="34"/>
      <c r="AG583" s="139">
        <v>14138</v>
      </c>
      <c r="AH583" s="140">
        <f t="shared" ref="AH583:AH588" si="67">+AG583/1000</f>
        <v>14.138</v>
      </c>
      <c r="AI583" s="836">
        <v>14410</v>
      </c>
      <c r="AJ583" s="838">
        <f>+AI583/1000</f>
        <v>14.41</v>
      </c>
      <c r="AK583" s="840">
        <f>+AI583-AG584-AG583</f>
        <v>193</v>
      </c>
      <c r="AL583" s="842">
        <f>+AK583/1000</f>
        <v>0.193</v>
      </c>
      <c r="AM583" s="844">
        <f>+AK583/SUM(AG583:AG584)</f>
        <v>1.3575297179433073E-2</v>
      </c>
      <c r="AO583" s="306">
        <v>68.91</v>
      </c>
      <c r="AP583" s="306">
        <v>4.59</v>
      </c>
    </row>
    <row r="584" spans="2:42" ht="12" customHeight="1" x14ac:dyDescent="0.25">
      <c r="B584" s="25">
        <v>44226</v>
      </c>
      <c r="C584" s="137">
        <v>0.18333333333333335</v>
      </c>
      <c r="D584" s="137">
        <v>0.19791666666666666</v>
      </c>
      <c r="E584" s="43">
        <v>3</v>
      </c>
      <c r="F584" s="43">
        <v>734</v>
      </c>
      <c r="G584" s="25">
        <v>44226</v>
      </c>
      <c r="H584" s="967" t="s">
        <v>199</v>
      </c>
      <c r="I584" s="968"/>
      <c r="J584" s="969"/>
      <c r="K584" s="970"/>
      <c r="L584" s="969"/>
      <c r="M584" s="970"/>
      <c r="N584" s="967"/>
      <c r="O584" s="968"/>
      <c r="P584" s="971" t="s">
        <v>71</v>
      </c>
      <c r="Q584" s="972"/>
      <c r="R584" s="973" t="s">
        <v>473</v>
      </c>
      <c r="S584" s="974"/>
      <c r="T584" s="1022" t="s">
        <v>202</v>
      </c>
      <c r="U584" s="983"/>
      <c r="V584" s="983"/>
      <c r="W584" s="984"/>
      <c r="X584" s="982" t="s">
        <v>202</v>
      </c>
      <c r="Y584" s="983"/>
      <c r="Z584" s="983"/>
      <c r="AA584" s="984"/>
      <c r="AB584" s="34"/>
      <c r="AC584" s="138"/>
      <c r="AD584" s="361">
        <v>48</v>
      </c>
      <c r="AE584" s="35" t="s">
        <v>32</v>
      </c>
      <c r="AF584" s="34"/>
      <c r="AG584" s="139">
        <v>79</v>
      </c>
      <c r="AH584" s="140">
        <f t="shared" si="67"/>
        <v>7.9000000000000001E-2</v>
      </c>
      <c r="AI584" s="837"/>
      <c r="AJ584" s="839"/>
      <c r="AK584" s="841"/>
      <c r="AL584" s="843"/>
      <c r="AM584" s="845"/>
      <c r="AO584" s="306">
        <v>68.91</v>
      </c>
      <c r="AP584" s="306">
        <v>4.59</v>
      </c>
    </row>
    <row r="585" spans="2:42" ht="12" customHeight="1" x14ac:dyDescent="0.25">
      <c r="B585" s="25">
        <v>44226</v>
      </c>
      <c r="C585" s="137">
        <v>0.21249999999999999</v>
      </c>
      <c r="D585" s="137">
        <v>0.26597222222222222</v>
      </c>
      <c r="E585" s="43">
        <v>4</v>
      </c>
      <c r="F585" s="43">
        <v>88</v>
      </c>
      <c r="G585" s="25">
        <v>44226</v>
      </c>
      <c r="H585" s="967" t="s">
        <v>291</v>
      </c>
      <c r="I585" s="968"/>
      <c r="J585" s="969"/>
      <c r="K585" s="970"/>
      <c r="L585" s="969"/>
      <c r="M585" s="970"/>
      <c r="N585" s="967"/>
      <c r="O585" s="968"/>
      <c r="P585" s="971" t="s">
        <v>226</v>
      </c>
      <c r="Q585" s="972"/>
      <c r="R585" s="973" t="s">
        <v>178</v>
      </c>
      <c r="S585" s="974"/>
      <c r="T585" s="1022" t="s">
        <v>614</v>
      </c>
      <c r="U585" s="983"/>
      <c r="V585" s="983"/>
      <c r="W585" s="984"/>
      <c r="X585" s="1022" t="s">
        <v>614</v>
      </c>
      <c r="Y585" s="983"/>
      <c r="Z585" s="983"/>
      <c r="AA585" s="984"/>
      <c r="AB585" s="34"/>
      <c r="AC585" s="138"/>
      <c r="AD585" s="361">
        <v>32</v>
      </c>
      <c r="AE585" s="35" t="s">
        <v>32</v>
      </c>
      <c r="AF585" s="34">
        <v>8361</v>
      </c>
      <c r="AG585" s="139">
        <f>+AF585/2.2</f>
        <v>3800.454545454545</v>
      </c>
      <c r="AH585" s="140">
        <f t="shared" si="67"/>
        <v>3.8004545454545449</v>
      </c>
      <c r="AI585" s="836">
        <v>7170</v>
      </c>
      <c r="AJ585" s="838">
        <f>+AI585/1000</f>
        <v>7.17</v>
      </c>
      <c r="AK585" s="840">
        <f>+AI585-AG586-AG585</f>
        <v>-205.90909090909008</v>
      </c>
      <c r="AL585" s="842">
        <f>+AK585/1000</f>
        <v>-0.20590909090909007</v>
      </c>
      <c r="AM585" s="844">
        <f>+AK585/SUM(AG585:AG586)</f>
        <v>-2.7916435570345611E-2</v>
      </c>
      <c r="AO585" s="306">
        <v>77.02</v>
      </c>
      <c r="AP585" s="306">
        <v>3.26</v>
      </c>
    </row>
    <row r="586" spans="2:42" ht="12" customHeight="1" x14ac:dyDescent="0.25">
      <c r="B586" s="25">
        <v>44226</v>
      </c>
      <c r="C586" s="137">
        <v>0.21249999999999999</v>
      </c>
      <c r="D586" s="137">
        <v>0.26597222222222222</v>
      </c>
      <c r="E586" s="43">
        <v>4</v>
      </c>
      <c r="F586" s="43">
        <v>3739</v>
      </c>
      <c r="G586" s="25">
        <v>44226</v>
      </c>
      <c r="H586" s="967" t="s">
        <v>88</v>
      </c>
      <c r="I586" s="968"/>
      <c r="J586" s="969"/>
      <c r="K586" s="970"/>
      <c r="L586" s="969"/>
      <c r="M586" s="970"/>
      <c r="N586" s="967"/>
      <c r="O586" s="968"/>
      <c r="P586" s="971" t="s">
        <v>226</v>
      </c>
      <c r="Q586" s="972"/>
      <c r="R586" s="973" t="s">
        <v>178</v>
      </c>
      <c r="S586" s="974"/>
      <c r="T586" s="1022" t="s">
        <v>614</v>
      </c>
      <c r="U586" s="983"/>
      <c r="V586" s="983"/>
      <c r="W586" s="984"/>
      <c r="X586" s="1022" t="s">
        <v>614</v>
      </c>
      <c r="Y586" s="983"/>
      <c r="Z586" s="983"/>
      <c r="AA586" s="984"/>
      <c r="AB586" s="34"/>
      <c r="AC586" s="138"/>
      <c r="AD586" s="361">
        <v>31</v>
      </c>
      <c r="AE586" s="35" t="s">
        <v>32</v>
      </c>
      <c r="AF586" s="34">
        <v>7866</v>
      </c>
      <c r="AG586" s="139">
        <f>+AF586/2.2</f>
        <v>3575.454545454545</v>
      </c>
      <c r="AH586" s="140">
        <f t="shared" si="67"/>
        <v>3.5754545454545452</v>
      </c>
      <c r="AI586" s="837"/>
      <c r="AJ586" s="839"/>
      <c r="AK586" s="841"/>
      <c r="AL586" s="843"/>
      <c r="AM586" s="845"/>
      <c r="AO586" s="306">
        <v>76.91</v>
      </c>
      <c r="AP586" s="306">
        <v>3.31</v>
      </c>
    </row>
    <row r="587" spans="2:42" ht="12" customHeight="1" x14ac:dyDescent="0.25">
      <c r="B587" s="25">
        <v>44226</v>
      </c>
      <c r="C587" s="137">
        <v>0.23124999999999998</v>
      </c>
      <c r="D587" s="137">
        <v>0.23958333333333334</v>
      </c>
      <c r="E587" s="43">
        <v>3</v>
      </c>
      <c r="F587" s="43">
        <v>40123</v>
      </c>
      <c r="G587" s="25">
        <v>44226</v>
      </c>
      <c r="H587" s="967" t="s">
        <v>542</v>
      </c>
      <c r="I587" s="968"/>
      <c r="J587" s="969"/>
      <c r="K587" s="970"/>
      <c r="L587" s="969"/>
      <c r="M587" s="970"/>
      <c r="N587" s="967"/>
      <c r="O587" s="968"/>
      <c r="P587" s="971" t="s">
        <v>472</v>
      </c>
      <c r="Q587" s="972"/>
      <c r="R587" s="973" t="s">
        <v>396</v>
      </c>
      <c r="S587" s="974"/>
      <c r="T587" s="975" t="s">
        <v>544</v>
      </c>
      <c r="U587" s="976"/>
      <c r="V587" s="976"/>
      <c r="W587" s="977"/>
      <c r="X587" s="975" t="s">
        <v>544</v>
      </c>
      <c r="Y587" s="976"/>
      <c r="Z587" s="976"/>
      <c r="AA587" s="977"/>
      <c r="AB587" s="34"/>
      <c r="AC587" s="138"/>
      <c r="AD587" s="361">
        <v>46</v>
      </c>
      <c r="AE587" s="35" t="s">
        <v>32</v>
      </c>
      <c r="AF587" s="34"/>
      <c r="AG587" s="139">
        <v>19980</v>
      </c>
      <c r="AH587" s="140">
        <f t="shared" si="67"/>
        <v>19.98</v>
      </c>
      <c r="AI587" s="152">
        <v>19950</v>
      </c>
      <c r="AJ587" s="142">
        <f>+AI587/1000</f>
        <v>19.95</v>
      </c>
      <c r="AK587" s="143">
        <f t="shared" ref="AK587" si="68">+AI587-AG587</f>
        <v>-30</v>
      </c>
      <c r="AL587" s="144">
        <f t="shared" ref="AL587" si="69">+AK587/1000</f>
        <v>-0.03</v>
      </c>
      <c r="AM587" s="145">
        <f t="shared" ref="AM587" si="70">+AK587/AG587</f>
        <v>-1.5015015015015015E-3</v>
      </c>
      <c r="AO587" s="306">
        <v>69.52</v>
      </c>
      <c r="AP587" s="306">
        <v>5.16</v>
      </c>
    </row>
    <row r="588" spans="2:42" ht="12" customHeight="1" x14ac:dyDescent="0.25">
      <c r="B588" s="25">
        <v>44226</v>
      </c>
      <c r="C588" s="137">
        <v>0.29236111111111113</v>
      </c>
      <c r="D588" s="137">
        <v>0.29722222222222222</v>
      </c>
      <c r="E588" s="43">
        <v>3</v>
      </c>
      <c r="F588" s="43">
        <v>40123</v>
      </c>
      <c r="G588" s="25">
        <v>44226</v>
      </c>
      <c r="H588" s="967" t="s">
        <v>542</v>
      </c>
      <c r="I588" s="968"/>
      <c r="J588" s="969"/>
      <c r="K588" s="970"/>
      <c r="L588" s="969"/>
      <c r="M588" s="970"/>
      <c r="N588" s="967"/>
      <c r="O588" s="968"/>
      <c r="P588" s="971" t="s">
        <v>472</v>
      </c>
      <c r="Q588" s="972"/>
      <c r="R588" s="973" t="s">
        <v>396</v>
      </c>
      <c r="S588" s="974"/>
      <c r="T588" s="975" t="s">
        <v>544</v>
      </c>
      <c r="U588" s="976"/>
      <c r="V588" s="976"/>
      <c r="W588" s="977"/>
      <c r="X588" s="975" t="s">
        <v>544</v>
      </c>
      <c r="Y588" s="976"/>
      <c r="Z588" s="976"/>
      <c r="AA588" s="977"/>
      <c r="AB588" s="34"/>
      <c r="AC588" s="138"/>
      <c r="AD588" s="361">
        <v>43</v>
      </c>
      <c r="AE588" s="35" t="s">
        <v>32</v>
      </c>
      <c r="AF588" s="34"/>
      <c r="AG588" s="139">
        <v>11110</v>
      </c>
      <c r="AH588" s="140">
        <f t="shared" si="67"/>
        <v>11.11</v>
      </c>
      <c r="AI588" s="836">
        <v>11780</v>
      </c>
      <c r="AJ588" s="838">
        <f>+AI588/1000</f>
        <v>11.78</v>
      </c>
      <c r="AK588" s="840">
        <f>+AI588-AG589-AG588</f>
        <v>40</v>
      </c>
      <c r="AL588" s="842">
        <f>+AK588/1000</f>
        <v>0.04</v>
      </c>
      <c r="AM588" s="844">
        <f>+AK588/SUM(AG588:AG589)</f>
        <v>3.4071550255536627E-3</v>
      </c>
      <c r="AO588" s="306">
        <v>69.87</v>
      </c>
      <c r="AP588" s="306">
        <v>5.29</v>
      </c>
    </row>
    <row r="589" spans="2:42" ht="12" customHeight="1" x14ac:dyDescent="0.25">
      <c r="B589" s="25">
        <v>44226</v>
      </c>
      <c r="C589" s="137">
        <v>0.29236111111111113</v>
      </c>
      <c r="D589" s="137">
        <v>0.29722222222222222</v>
      </c>
      <c r="E589" s="43">
        <v>3</v>
      </c>
      <c r="F589" s="43">
        <v>40123</v>
      </c>
      <c r="G589" s="25">
        <v>44226</v>
      </c>
      <c r="H589" s="967" t="s">
        <v>542</v>
      </c>
      <c r="I589" s="968"/>
      <c r="J589" s="969"/>
      <c r="K589" s="970"/>
      <c r="L589" s="969"/>
      <c r="M589" s="970"/>
      <c r="N589" s="967"/>
      <c r="O589" s="968"/>
      <c r="P589" s="971" t="s">
        <v>472</v>
      </c>
      <c r="Q589" s="972"/>
      <c r="R589" s="973" t="s">
        <v>396</v>
      </c>
      <c r="S589" s="974"/>
      <c r="T589" s="975" t="s">
        <v>603</v>
      </c>
      <c r="U589" s="976"/>
      <c r="V589" s="976"/>
      <c r="W589" s="977"/>
      <c r="X589" s="975" t="s">
        <v>603</v>
      </c>
      <c r="Y589" s="976"/>
      <c r="Z589" s="976"/>
      <c r="AA589" s="977"/>
      <c r="AB589" s="34"/>
      <c r="AC589" s="138"/>
      <c r="AD589" s="263">
        <v>43</v>
      </c>
      <c r="AE589" s="35" t="s">
        <v>32</v>
      </c>
      <c r="AF589" s="34"/>
      <c r="AG589" s="139">
        <v>630</v>
      </c>
      <c r="AH589" s="140">
        <f>+AG589/1000</f>
        <v>0.63</v>
      </c>
      <c r="AI589" s="837"/>
      <c r="AJ589" s="839"/>
      <c r="AK589" s="841"/>
      <c r="AL589" s="843"/>
      <c r="AM589" s="845"/>
      <c r="AO589" s="306">
        <v>69.87</v>
      </c>
      <c r="AP589" s="306">
        <v>5.29</v>
      </c>
    </row>
    <row r="590" spans="2:42" ht="12" customHeight="1" thickBot="1" x14ac:dyDescent="0.3">
      <c r="B590" s="24"/>
      <c r="C590" s="146"/>
      <c r="D590" s="146"/>
      <c r="E590" s="27"/>
      <c r="F590" s="36"/>
      <c r="G590" s="31"/>
      <c r="H590" s="909"/>
      <c r="I590" s="910"/>
      <c r="J590" s="911"/>
      <c r="K590" s="912"/>
      <c r="L590" s="911"/>
      <c r="M590" s="912"/>
      <c r="N590" s="913"/>
      <c r="O590" s="910"/>
      <c r="P590" s="913"/>
      <c r="Q590" s="910"/>
      <c r="R590" s="914"/>
      <c r="S590" s="915"/>
      <c r="T590" s="916"/>
      <c r="U590" s="917"/>
      <c r="V590" s="917"/>
      <c r="W590" s="915"/>
      <c r="X590" s="29"/>
      <c r="Y590" s="147"/>
      <c r="Z590" s="147"/>
      <c r="AA590" s="28"/>
      <c r="AB590" s="36"/>
      <c r="AC590" s="148"/>
      <c r="AD590" s="147"/>
      <c r="AE590" s="28"/>
      <c r="AF590" s="29"/>
      <c r="AG590" s="149"/>
      <c r="AH590" s="153"/>
      <c r="AI590" s="150"/>
      <c r="AJ590" s="154"/>
      <c r="AK590" s="155"/>
      <c r="AL590" s="156"/>
      <c r="AM590" s="157"/>
    </row>
    <row r="591" spans="2:42" ht="12" customHeight="1" x14ac:dyDescent="0.25">
      <c r="B591" s="151"/>
      <c r="C591" s="151"/>
      <c r="D591" s="151"/>
      <c r="E591" s="151"/>
      <c r="F591" s="151"/>
      <c r="G591" s="151"/>
      <c r="H591" s="151"/>
      <c r="I591" s="151"/>
      <c r="J591" s="174"/>
      <c r="K591" s="174"/>
      <c r="L591" s="174"/>
      <c r="M591" s="174"/>
      <c r="N591" s="151"/>
      <c r="O591" s="151"/>
      <c r="P591" s="135"/>
      <c r="Q591" s="135"/>
      <c r="R591" s="918" t="s">
        <v>5</v>
      </c>
      <c r="S591" s="919"/>
      <c r="T591" s="919"/>
      <c r="U591" s="919"/>
      <c r="V591" s="919"/>
      <c r="W591" s="919"/>
      <c r="X591" s="919"/>
      <c r="Y591" s="919"/>
      <c r="Z591" s="919"/>
      <c r="AA591" s="919"/>
      <c r="AB591" s="919"/>
      <c r="AC591" s="919"/>
      <c r="AD591" s="919"/>
      <c r="AE591" s="919"/>
      <c r="AF591" s="265"/>
      <c r="AG591" s="932" t="s">
        <v>4</v>
      </c>
      <c r="AH591" s="933"/>
      <c r="AI591" s="932" t="s">
        <v>3</v>
      </c>
      <c r="AJ591" s="933"/>
      <c r="AK591" s="932" t="s">
        <v>2</v>
      </c>
      <c r="AL591" s="934"/>
      <c r="AM591" s="935"/>
      <c r="AN591" s="22"/>
      <c r="AO591" s="168" t="s">
        <v>46</v>
      </c>
    </row>
    <row r="592" spans="2:42" ht="12" customHeight="1" thickBot="1" x14ac:dyDescent="0.3">
      <c r="B592" s="151"/>
      <c r="C592" s="151"/>
      <c r="D592" s="151"/>
      <c r="E592" s="151"/>
      <c r="F592" s="151"/>
      <c r="G592" s="151"/>
      <c r="H592" s="151"/>
      <c r="I592" s="151"/>
      <c r="J592" s="174"/>
      <c r="K592" s="174"/>
      <c r="L592" s="174"/>
      <c r="M592" s="174"/>
      <c r="N592" s="151"/>
      <c r="O592" s="151"/>
      <c r="P592" s="135"/>
      <c r="Q592" s="135"/>
      <c r="R592" s="930"/>
      <c r="S592" s="931"/>
      <c r="T592" s="931"/>
      <c r="U592" s="931"/>
      <c r="V592" s="931"/>
      <c r="W592" s="931"/>
      <c r="X592" s="931"/>
      <c r="Y592" s="931"/>
      <c r="Z592" s="931"/>
      <c r="AA592" s="931"/>
      <c r="AB592" s="931"/>
      <c r="AC592" s="931"/>
      <c r="AD592" s="931"/>
      <c r="AE592" s="931"/>
      <c r="AF592" s="265"/>
      <c r="AG592" s="936" t="s">
        <v>1</v>
      </c>
      <c r="AH592" s="938">
        <f>+SUM(AH577:AH590)</f>
        <v>120.01104545454545</v>
      </c>
      <c r="AI592" s="936" t="s">
        <v>1</v>
      </c>
      <c r="AJ592" s="938">
        <f>+SUM(AJ577:AJ590)</f>
        <v>121.22</v>
      </c>
      <c r="AK592" s="936" t="s">
        <v>1</v>
      </c>
      <c r="AL592" s="940">
        <f>+AJ592-AH592</f>
        <v>1.2089545454545458</v>
      </c>
      <c r="AM592" s="851">
        <f>+AL592/AH592</f>
        <v>1.0073693974380392E-2</v>
      </c>
      <c r="AN592" s="23"/>
      <c r="AO592" s="169" t="s">
        <v>47</v>
      </c>
    </row>
    <row r="593" spans="2:42" ht="12" customHeight="1" thickBot="1" x14ac:dyDescent="0.3">
      <c r="B593" s="151"/>
      <c r="C593" s="151"/>
      <c r="D593" s="151"/>
      <c r="E593" s="151"/>
      <c r="F593" s="151"/>
      <c r="G593" s="151"/>
      <c r="H593" s="151"/>
      <c r="I593" s="151"/>
      <c r="J593" s="174"/>
      <c r="K593" s="174"/>
      <c r="L593" s="174"/>
      <c r="M593" s="174"/>
      <c r="N593" s="151"/>
      <c r="O593" s="151"/>
      <c r="P593" s="135"/>
      <c r="Q593" s="135"/>
      <c r="R593" s="921"/>
      <c r="S593" s="922"/>
      <c r="T593" s="922"/>
      <c r="U593" s="922"/>
      <c r="V593" s="922"/>
      <c r="W593" s="922"/>
      <c r="X593" s="922"/>
      <c r="Y593" s="922"/>
      <c r="Z593" s="922"/>
      <c r="AA593" s="922"/>
      <c r="AB593" s="922"/>
      <c r="AC593" s="922"/>
      <c r="AD593" s="922"/>
      <c r="AE593" s="922"/>
      <c r="AF593" s="264"/>
      <c r="AG593" s="937"/>
      <c r="AH593" s="939"/>
      <c r="AI593" s="937"/>
      <c r="AJ593" s="939"/>
      <c r="AK593" s="937"/>
      <c r="AL593" s="941"/>
      <c r="AM593" s="852"/>
      <c r="AN593" s="141"/>
      <c r="AO593" s="170"/>
    </row>
    <row r="594" spans="2:42" ht="12" customHeight="1" thickBot="1" x14ac:dyDescent="0.3">
      <c r="AN594" s="141"/>
      <c r="AO594" s="171"/>
    </row>
    <row r="595" spans="2:42" ht="12" customHeight="1" x14ac:dyDescent="0.25">
      <c r="R595" s="918" t="s">
        <v>0</v>
      </c>
      <c r="S595" s="919"/>
      <c r="T595" s="919"/>
      <c r="U595" s="919"/>
      <c r="V595" s="919"/>
      <c r="W595" s="919"/>
      <c r="X595" s="919"/>
      <c r="Y595" s="919"/>
      <c r="Z595" s="919"/>
      <c r="AA595" s="919"/>
      <c r="AB595" s="919"/>
      <c r="AC595" s="919"/>
      <c r="AD595" s="919"/>
      <c r="AE595" s="920"/>
      <c r="AF595" s="18"/>
      <c r="AG595" s="924">
        <f>+AH592+AG567</f>
        <v>1090.9775909090911</v>
      </c>
      <c r="AH595" s="925"/>
      <c r="AI595" s="924">
        <f>+AJ592+AI567</f>
        <v>1093.8600000000001</v>
      </c>
      <c r="AJ595" s="925"/>
      <c r="AK595" s="928">
        <f>+AI595-AG595</f>
        <v>2.8824090909090501</v>
      </c>
      <c r="AL595" s="925"/>
      <c r="AM595" s="945">
        <f>+AK595/AG595</f>
        <v>2.6420424350853925E-3</v>
      </c>
      <c r="AN595" s="141"/>
      <c r="AO595" s="171"/>
    </row>
    <row r="596" spans="2:42" ht="12" customHeight="1" thickBot="1" x14ac:dyDescent="0.3">
      <c r="R596" s="921"/>
      <c r="S596" s="922"/>
      <c r="T596" s="922"/>
      <c r="U596" s="922"/>
      <c r="V596" s="922"/>
      <c r="W596" s="922"/>
      <c r="X596" s="922"/>
      <c r="Y596" s="922"/>
      <c r="Z596" s="922"/>
      <c r="AA596" s="922"/>
      <c r="AB596" s="922"/>
      <c r="AC596" s="922"/>
      <c r="AD596" s="922"/>
      <c r="AE596" s="923"/>
      <c r="AF596" s="19"/>
      <c r="AG596" s="926"/>
      <c r="AH596" s="927"/>
      <c r="AI596" s="926"/>
      <c r="AJ596" s="927"/>
      <c r="AK596" s="929"/>
      <c r="AL596" s="927"/>
      <c r="AM596" s="946"/>
      <c r="AN596" s="141"/>
      <c r="AO596" s="171"/>
    </row>
    <row r="597" spans="2:42" ht="12" customHeight="1" thickBot="1" x14ac:dyDescent="0.3">
      <c r="AN597" s="141"/>
      <c r="AO597" s="171"/>
    </row>
    <row r="598" spans="2:42" ht="12" customHeight="1" thickBot="1" x14ac:dyDescent="0.3">
      <c r="B598" s="882" t="s">
        <v>31</v>
      </c>
      <c r="C598" s="883"/>
      <c r="D598" s="883"/>
      <c r="E598" s="883"/>
      <c r="F598" s="883"/>
      <c r="G598" s="884"/>
      <c r="H598" s="888" t="s">
        <v>30</v>
      </c>
      <c r="I598" s="765"/>
      <c r="J598" s="765"/>
      <c r="K598" s="765"/>
      <c r="L598" s="765"/>
      <c r="M598" s="765"/>
      <c r="N598" s="765"/>
      <c r="O598" s="765"/>
      <c r="P598" s="765"/>
      <c r="Q598" s="765"/>
      <c r="R598" s="765"/>
      <c r="S598" s="765"/>
      <c r="T598" s="765"/>
      <c r="U598" s="765"/>
      <c r="V598" s="765"/>
      <c r="W598" s="765"/>
      <c r="X598" s="765"/>
      <c r="Y598" s="765"/>
      <c r="Z598" s="765"/>
      <c r="AA598" s="765"/>
      <c r="AB598" s="765"/>
      <c r="AC598" s="765"/>
      <c r="AD598" s="267"/>
      <c r="AE598" s="764" t="s">
        <v>29</v>
      </c>
      <c r="AF598" s="765"/>
      <c r="AG598" s="765"/>
      <c r="AH598" s="765"/>
      <c r="AI598" s="765"/>
      <c r="AJ598" s="766"/>
      <c r="AK598" s="889" t="s">
        <v>39</v>
      </c>
      <c r="AL598" s="890"/>
      <c r="AM598" s="891"/>
      <c r="AN598" s="141"/>
      <c r="AO598" s="172"/>
    </row>
    <row r="599" spans="2:42" ht="12" customHeight="1" x14ac:dyDescent="0.25">
      <c r="B599" s="885"/>
      <c r="C599" s="886"/>
      <c r="D599" s="886"/>
      <c r="E599" s="886"/>
      <c r="F599" s="886"/>
      <c r="G599" s="887"/>
      <c r="H599" s="892" t="s">
        <v>25</v>
      </c>
      <c r="I599" s="893"/>
      <c r="J599" s="893"/>
      <c r="K599" s="893"/>
      <c r="L599" s="893"/>
      <c r="M599" s="893"/>
      <c r="N599" s="893"/>
      <c r="O599" s="893"/>
      <c r="P599" s="893"/>
      <c r="Q599" s="893"/>
      <c r="R599" s="893"/>
      <c r="S599" s="893"/>
      <c r="T599" s="893"/>
      <c r="U599" s="893"/>
      <c r="V599" s="893"/>
      <c r="W599" s="893"/>
      <c r="X599" s="893"/>
      <c r="Y599" s="893"/>
      <c r="Z599" s="893"/>
      <c r="AA599" s="893"/>
      <c r="AB599" s="893"/>
      <c r="AC599" s="893"/>
      <c r="AD599" s="268"/>
      <c r="AE599" s="773">
        <v>44226</v>
      </c>
      <c r="AF599" s="774"/>
      <c r="AG599" s="774"/>
      <c r="AH599" s="774"/>
      <c r="AI599" s="774"/>
      <c r="AJ599" s="775"/>
      <c r="AK599" s="896" t="s">
        <v>40</v>
      </c>
      <c r="AL599" s="897"/>
      <c r="AM599" s="898"/>
      <c r="AN599" s="20"/>
    </row>
    <row r="600" spans="2:42" ht="12" customHeight="1" thickBot="1" x14ac:dyDescent="0.3">
      <c r="B600" s="902" t="s">
        <v>28</v>
      </c>
      <c r="C600" s="903"/>
      <c r="D600" s="903"/>
      <c r="E600" s="903"/>
      <c r="F600" s="903"/>
      <c r="G600" s="904"/>
      <c r="H600" s="894"/>
      <c r="I600" s="895"/>
      <c r="J600" s="895"/>
      <c r="K600" s="895"/>
      <c r="L600" s="895"/>
      <c r="M600" s="895"/>
      <c r="N600" s="895"/>
      <c r="O600" s="895"/>
      <c r="P600" s="895"/>
      <c r="Q600" s="895"/>
      <c r="R600" s="895"/>
      <c r="S600" s="895"/>
      <c r="T600" s="895"/>
      <c r="U600" s="895"/>
      <c r="V600" s="895"/>
      <c r="W600" s="895"/>
      <c r="X600" s="895"/>
      <c r="Y600" s="895"/>
      <c r="Z600" s="895"/>
      <c r="AA600" s="895"/>
      <c r="AB600" s="895"/>
      <c r="AC600" s="895"/>
      <c r="AD600" s="269"/>
      <c r="AE600" s="776"/>
      <c r="AF600" s="777"/>
      <c r="AG600" s="777"/>
      <c r="AH600" s="777"/>
      <c r="AI600" s="777"/>
      <c r="AJ600" s="778"/>
      <c r="AK600" s="899"/>
      <c r="AL600" s="900"/>
      <c r="AM600" s="901"/>
      <c r="AN600" s="21"/>
    </row>
    <row r="601" spans="2:42" ht="12" customHeight="1" thickBot="1" x14ac:dyDescent="0.3">
      <c r="B601" s="135"/>
      <c r="C601" s="135"/>
      <c r="D601" s="135"/>
      <c r="E601" s="135"/>
      <c r="F601" s="135"/>
      <c r="G601" s="135"/>
      <c r="H601" s="135"/>
      <c r="I601" s="135"/>
      <c r="J601" s="174"/>
      <c r="K601" s="174"/>
      <c r="L601" s="174"/>
      <c r="M601" s="174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5"/>
      <c r="AL601" s="135"/>
      <c r="AM601" s="135"/>
      <c r="AN601" s="21"/>
    </row>
    <row r="602" spans="2:42" ht="12" customHeight="1" thickBot="1" x14ac:dyDescent="0.3">
      <c r="B602" s="873" t="s">
        <v>27</v>
      </c>
      <c r="C602" s="874"/>
      <c r="D602" s="874"/>
      <c r="E602" s="875"/>
      <c r="F602" s="848" t="s">
        <v>26</v>
      </c>
      <c r="G602" s="850"/>
      <c r="H602" s="848" t="s">
        <v>44</v>
      </c>
      <c r="I602" s="849"/>
      <c r="J602" s="849"/>
      <c r="K602" s="849"/>
      <c r="L602" s="849"/>
      <c r="M602" s="849"/>
      <c r="N602" s="849"/>
      <c r="O602" s="849"/>
      <c r="P602" s="849"/>
      <c r="Q602" s="849"/>
      <c r="R602" s="849"/>
      <c r="S602" s="850"/>
      <c r="T602" s="848" t="s">
        <v>25</v>
      </c>
      <c r="U602" s="849"/>
      <c r="V602" s="849"/>
      <c r="W602" s="849"/>
      <c r="X602" s="849"/>
      <c r="Y602" s="849"/>
      <c r="Z602" s="849"/>
      <c r="AA602" s="849"/>
      <c r="AB602" s="849"/>
      <c r="AC602" s="849"/>
      <c r="AD602" s="849"/>
      <c r="AE602" s="850"/>
      <c r="AF602" s="879" t="s">
        <v>24</v>
      </c>
      <c r="AG602" s="880"/>
      <c r="AH602" s="881"/>
      <c r="AI602" s="879" t="s">
        <v>24</v>
      </c>
      <c r="AJ602" s="881"/>
      <c r="AK602" s="848" t="s">
        <v>23</v>
      </c>
      <c r="AL602" s="849"/>
      <c r="AM602" s="850"/>
    </row>
    <row r="603" spans="2:42" ht="12" customHeight="1" thickBot="1" x14ac:dyDescent="0.3">
      <c r="B603" s="1" t="s">
        <v>13</v>
      </c>
      <c r="C603" s="2" t="s">
        <v>22</v>
      </c>
      <c r="D603" s="3" t="s">
        <v>22</v>
      </c>
      <c r="E603" s="2" t="s">
        <v>21</v>
      </c>
      <c r="F603" s="907" t="s">
        <v>20</v>
      </c>
      <c r="G603" s="908"/>
      <c r="H603" s="876"/>
      <c r="I603" s="877"/>
      <c r="J603" s="877"/>
      <c r="K603" s="877"/>
      <c r="L603" s="877"/>
      <c r="M603" s="877"/>
      <c r="N603" s="877"/>
      <c r="O603" s="877"/>
      <c r="P603" s="877"/>
      <c r="Q603" s="877"/>
      <c r="R603" s="877"/>
      <c r="S603" s="878"/>
      <c r="T603" s="876"/>
      <c r="U603" s="877"/>
      <c r="V603" s="877"/>
      <c r="W603" s="877"/>
      <c r="X603" s="877"/>
      <c r="Y603" s="877"/>
      <c r="Z603" s="877"/>
      <c r="AA603" s="877"/>
      <c r="AB603" s="877"/>
      <c r="AC603" s="877"/>
      <c r="AD603" s="877"/>
      <c r="AE603" s="878"/>
      <c r="AF603" s="876" t="s">
        <v>19</v>
      </c>
      <c r="AG603" s="877"/>
      <c r="AH603" s="878"/>
      <c r="AI603" s="876" t="s">
        <v>18</v>
      </c>
      <c r="AJ603" s="878"/>
      <c r="AK603" s="876" t="s">
        <v>17</v>
      </c>
      <c r="AL603" s="877"/>
      <c r="AM603" s="878"/>
      <c r="AO603" s="846" t="s">
        <v>130</v>
      </c>
      <c r="AP603" s="846" t="s">
        <v>131</v>
      </c>
    </row>
    <row r="604" spans="2:42" ht="12" customHeight="1" thickBot="1" x14ac:dyDescent="0.3">
      <c r="B604" s="4">
        <v>2020</v>
      </c>
      <c r="C604" s="5" t="s">
        <v>16</v>
      </c>
      <c r="D604" s="5" t="s">
        <v>15</v>
      </c>
      <c r="E604" s="30" t="s">
        <v>14</v>
      </c>
      <c r="F604" s="6" t="s">
        <v>14</v>
      </c>
      <c r="G604" s="7" t="s">
        <v>13</v>
      </c>
      <c r="H604" s="868" t="s">
        <v>34</v>
      </c>
      <c r="I604" s="869"/>
      <c r="J604" s="870" t="s">
        <v>43</v>
      </c>
      <c r="K604" s="871"/>
      <c r="L604" s="870" t="s">
        <v>42</v>
      </c>
      <c r="M604" s="871"/>
      <c r="N604" s="872" t="s">
        <v>33</v>
      </c>
      <c r="O604" s="869"/>
      <c r="P604" s="872" t="s">
        <v>12</v>
      </c>
      <c r="Q604" s="869"/>
      <c r="R604" s="872" t="s">
        <v>11</v>
      </c>
      <c r="S604" s="905"/>
      <c r="T604" s="868" t="s">
        <v>35</v>
      </c>
      <c r="U604" s="906"/>
      <c r="V604" s="906"/>
      <c r="W604" s="905"/>
      <c r="X604" s="868" t="s">
        <v>10</v>
      </c>
      <c r="Y604" s="906"/>
      <c r="Z604" s="906"/>
      <c r="AA604" s="905"/>
      <c r="AB604" s="38" t="s">
        <v>38</v>
      </c>
      <c r="AC604" s="37" t="s">
        <v>36</v>
      </c>
      <c r="AD604" s="266" t="s">
        <v>41</v>
      </c>
      <c r="AE604" s="136" t="s">
        <v>9</v>
      </c>
      <c r="AF604" s="8" t="s">
        <v>37</v>
      </c>
      <c r="AG604" s="9" t="s">
        <v>8</v>
      </c>
      <c r="AH604" s="10" t="s">
        <v>7</v>
      </c>
      <c r="AI604" s="6" t="s">
        <v>8</v>
      </c>
      <c r="AJ604" s="7" t="s">
        <v>7</v>
      </c>
      <c r="AK604" s="6" t="s">
        <v>8</v>
      </c>
      <c r="AL604" s="11" t="s">
        <v>7</v>
      </c>
      <c r="AM604" s="7" t="s">
        <v>6</v>
      </c>
      <c r="AO604" s="847"/>
      <c r="AP604" s="847"/>
    </row>
    <row r="605" spans="2:42" ht="12" customHeight="1" x14ac:dyDescent="0.25">
      <c r="B605" s="25">
        <v>44226</v>
      </c>
      <c r="C605" s="137">
        <v>0.83819444444444446</v>
      </c>
      <c r="D605" s="137">
        <v>0.87291666666666667</v>
      </c>
      <c r="E605" s="43">
        <v>4</v>
      </c>
      <c r="F605" s="43">
        <v>26406</v>
      </c>
      <c r="G605" s="25">
        <v>44226</v>
      </c>
      <c r="H605" s="967" t="s">
        <v>87</v>
      </c>
      <c r="I605" s="968"/>
      <c r="J605" s="969"/>
      <c r="K605" s="970"/>
      <c r="L605" s="969"/>
      <c r="M605" s="970"/>
      <c r="N605" s="967"/>
      <c r="O605" s="968"/>
      <c r="P605" s="971" t="s">
        <v>143</v>
      </c>
      <c r="Q605" s="972"/>
      <c r="R605" s="973" t="s">
        <v>246</v>
      </c>
      <c r="S605" s="974"/>
      <c r="T605" s="982" t="s">
        <v>620</v>
      </c>
      <c r="U605" s="983"/>
      <c r="V605" s="983"/>
      <c r="W605" s="984"/>
      <c r="X605" s="982" t="s">
        <v>620</v>
      </c>
      <c r="Y605" s="983"/>
      <c r="Z605" s="983"/>
      <c r="AA605" s="984"/>
      <c r="AB605" s="34"/>
      <c r="AC605" s="138"/>
      <c r="AD605" s="314">
        <v>58</v>
      </c>
      <c r="AE605" s="46" t="s">
        <v>52</v>
      </c>
      <c r="AF605" s="34"/>
      <c r="AG605" s="139">
        <v>6840</v>
      </c>
      <c r="AH605" s="159">
        <f>+AG605/1000</f>
        <v>6.84</v>
      </c>
      <c r="AI605" s="152">
        <v>6840</v>
      </c>
      <c r="AJ605" s="272">
        <f>+AI605/1000</f>
        <v>6.84</v>
      </c>
      <c r="AK605" s="273">
        <f>+AI605-AG605</f>
        <v>0</v>
      </c>
      <c r="AL605" s="274">
        <f>+AK605/1000</f>
        <v>0</v>
      </c>
      <c r="AM605" s="275">
        <f>+AK605/AG605</f>
        <v>0</v>
      </c>
      <c r="AO605" s="306">
        <v>76.650000000000006</v>
      </c>
      <c r="AP605" s="306">
        <v>3.58</v>
      </c>
    </row>
    <row r="606" spans="2:42" ht="12" customHeight="1" x14ac:dyDescent="0.25">
      <c r="B606" s="25">
        <v>44226</v>
      </c>
      <c r="C606" s="137">
        <v>0.87638888888888899</v>
      </c>
      <c r="D606" s="137">
        <v>0.28333333333333333</v>
      </c>
      <c r="E606" s="43">
        <v>4</v>
      </c>
      <c r="F606" s="43">
        <v>1510</v>
      </c>
      <c r="G606" s="25">
        <v>44226</v>
      </c>
      <c r="H606" s="967" t="s">
        <v>286</v>
      </c>
      <c r="I606" s="968"/>
      <c r="J606" s="969"/>
      <c r="K606" s="970"/>
      <c r="L606" s="969"/>
      <c r="M606" s="970"/>
      <c r="N606" s="967"/>
      <c r="O606" s="968"/>
      <c r="P606" s="971" t="s">
        <v>390</v>
      </c>
      <c r="Q606" s="972"/>
      <c r="R606" s="973" t="s">
        <v>90</v>
      </c>
      <c r="S606" s="985"/>
      <c r="T606" s="982" t="s">
        <v>89</v>
      </c>
      <c r="U606" s="983"/>
      <c r="V606" s="983"/>
      <c r="W606" s="984"/>
      <c r="X606" s="982" t="s">
        <v>89</v>
      </c>
      <c r="Y606" s="983"/>
      <c r="Z606" s="983"/>
      <c r="AA606" s="984"/>
      <c r="AB606" s="34"/>
      <c r="AC606" s="138"/>
      <c r="AD606" s="363">
        <v>33</v>
      </c>
      <c r="AE606" s="35" t="s">
        <v>32</v>
      </c>
      <c r="AF606" s="34">
        <v>19703.400000000001</v>
      </c>
      <c r="AG606" s="139">
        <f>+AF606/2.2</f>
        <v>8956.0909090909099</v>
      </c>
      <c r="AH606" s="140">
        <f t="shared" ref="AH606" si="71">+AG606/1000</f>
        <v>8.9560909090909107</v>
      </c>
      <c r="AI606" s="152">
        <v>9400</v>
      </c>
      <c r="AJ606" s="142">
        <f t="shared" ref="AJ606:AJ607" si="72">+AI606/1000</f>
        <v>9.4</v>
      </c>
      <c r="AK606" s="143">
        <f t="shared" ref="AK606" si="73">+AI606-AG606</f>
        <v>443.90909090909008</v>
      </c>
      <c r="AL606" s="144">
        <f t="shared" ref="AL606:AL607" si="74">+AK606/1000</f>
        <v>0.44390909090909009</v>
      </c>
      <c r="AM606" s="145">
        <f t="shared" ref="AM606" si="75">+AK606/AG606</f>
        <v>4.9565049686855982E-2</v>
      </c>
      <c r="AO606" s="306">
        <v>76.459999999999994</v>
      </c>
      <c r="AP606" s="306">
        <v>3.41</v>
      </c>
    </row>
    <row r="607" spans="2:42" ht="12" customHeight="1" x14ac:dyDescent="0.25">
      <c r="B607" s="25">
        <v>44226</v>
      </c>
      <c r="C607" s="137">
        <v>0.87777777777777777</v>
      </c>
      <c r="D607" s="137">
        <v>0.31805555555555554</v>
      </c>
      <c r="E607" s="43">
        <v>4</v>
      </c>
      <c r="F607" s="43">
        <v>26407</v>
      </c>
      <c r="G607" s="25">
        <v>44226</v>
      </c>
      <c r="H607" s="967" t="s">
        <v>288</v>
      </c>
      <c r="I607" s="968"/>
      <c r="J607" s="969"/>
      <c r="K607" s="970"/>
      <c r="L607" s="969"/>
      <c r="M607" s="970"/>
      <c r="N607" s="967"/>
      <c r="O607" s="968"/>
      <c r="P607" s="971" t="s">
        <v>383</v>
      </c>
      <c r="Q607" s="972"/>
      <c r="R607" s="973" t="s">
        <v>178</v>
      </c>
      <c r="S607" s="985"/>
      <c r="T607" s="982" t="s">
        <v>89</v>
      </c>
      <c r="U607" s="983"/>
      <c r="V607" s="983"/>
      <c r="W607" s="984"/>
      <c r="X607" s="982" t="s">
        <v>89</v>
      </c>
      <c r="Y607" s="983"/>
      <c r="Z607" s="983"/>
      <c r="AA607" s="984"/>
      <c r="AB607" s="34"/>
      <c r="AC607" s="138"/>
      <c r="AD607" s="363">
        <v>31</v>
      </c>
      <c r="AE607" s="35" t="s">
        <v>32</v>
      </c>
      <c r="AF607" s="34"/>
      <c r="AG607" s="139">
        <v>7060</v>
      </c>
      <c r="AH607" s="140">
        <f>+AG607/1000</f>
        <v>7.06</v>
      </c>
      <c r="AI607" s="152">
        <v>7060</v>
      </c>
      <c r="AJ607" s="142">
        <f t="shared" si="72"/>
        <v>7.06</v>
      </c>
      <c r="AK607" s="143">
        <f t="shared" ref="AK607" si="76">+AI607-AG607</f>
        <v>0</v>
      </c>
      <c r="AL607" s="144">
        <f t="shared" si="74"/>
        <v>0</v>
      </c>
      <c r="AM607" s="145">
        <f t="shared" ref="AM607" si="77">+AK607/AG607</f>
        <v>0</v>
      </c>
      <c r="AO607" s="306">
        <v>76.62</v>
      </c>
      <c r="AP607" s="306">
        <v>3.26</v>
      </c>
    </row>
    <row r="608" spans="2:42" ht="12" customHeight="1" x14ac:dyDescent="0.25">
      <c r="B608" s="25">
        <v>44226</v>
      </c>
      <c r="C608" s="137">
        <v>8.4027777777777771E-2</v>
      </c>
      <c r="D608" s="137">
        <v>9.375E-2</v>
      </c>
      <c r="E608" s="43">
        <v>3</v>
      </c>
      <c r="F608" s="43">
        <v>735</v>
      </c>
      <c r="G608" s="25">
        <v>44226</v>
      </c>
      <c r="H608" s="967" t="s">
        <v>382</v>
      </c>
      <c r="I608" s="968"/>
      <c r="J608" s="969"/>
      <c r="K608" s="970"/>
      <c r="L608" s="969"/>
      <c r="M608" s="970"/>
      <c r="N608" s="967"/>
      <c r="O608" s="968"/>
      <c r="P608" s="971" t="s">
        <v>158</v>
      </c>
      <c r="Q608" s="972"/>
      <c r="R608" s="973" t="s">
        <v>306</v>
      </c>
      <c r="S608" s="985"/>
      <c r="T608" s="982" t="s">
        <v>618</v>
      </c>
      <c r="U608" s="983"/>
      <c r="V608" s="983"/>
      <c r="W608" s="984"/>
      <c r="X608" s="982" t="s">
        <v>618</v>
      </c>
      <c r="Y608" s="983"/>
      <c r="Z608" s="983"/>
      <c r="AA608" s="984"/>
      <c r="AB608" s="34"/>
      <c r="AC608" s="138"/>
      <c r="AD608" s="363">
        <v>44</v>
      </c>
      <c r="AE608" s="35" t="s">
        <v>32</v>
      </c>
      <c r="AF608" s="34"/>
      <c r="AG608" s="139">
        <v>14178</v>
      </c>
      <c r="AH608" s="140">
        <f>+AG608/1000</f>
        <v>14.178000000000001</v>
      </c>
      <c r="AI608" s="836">
        <v>13460</v>
      </c>
      <c r="AJ608" s="838">
        <f>+AI608/1000</f>
        <v>13.46</v>
      </c>
      <c r="AK608" s="840">
        <f>+AI608-AG609-AG608</f>
        <v>-777</v>
      </c>
      <c r="AL608" s="842">
        <f>+AK608/1000</f>
        <v>-0.77700000000000002</v>
      </c>
      <c r="AM608" s="844">
        <f>+AK608/SUM(AG608:AG609)</f>
        <v>-5.4576104516400929E-2</v>
      </c>
      <c r="AO608" s="306">
        <v>68.37</v>
      </c>
      <c r="AP608" s="306">
        <v>4.1900000000000004</v>
      </c>
    </row>
    <row r="609" spans="2:42" ht="12" customHeight="1" x14ac:dyDescent="0.25">
      <c r="B609" s="25">
        <v>44226</v>
      </c>
      <c r="C609" s="137">
        <v>8.4027777777777771E-2</v>
      </c>
      <c r="D609" s="137">
        <v>9.375E-2</v>
      </c>
      <c r="E609" s="43">
        <v>3</v>
      </c>
      <c r="F609" s="43">
        <v>735</v>
      </c>
      <c r="G609" s="25">
        <v>44226</v>
      </c>
      <c r="H609" s="967" t="s">
        <v>382</v>
      </c>
      <c r="I609" s="968"/>
      <c r="J609" s="969"/>
      <c r="K609" s="970"/>
      <c r="L609" s="969"/>
      <c r="M609" s="970"/>
      <c r="N609" s="967"/>
      <c r="O609" s="968"/>
      <c r="P609" s="971" t="s">
        <v>158</v>
      </c>
      <c r="Q609" s="972"/>
      <c r="R609" s="973" t="s">
        <v>306</v>
      </c>
      <c r="S609" s="985"/>
      <c r="T609" s="982" t="s">
        <v>619</v>
      </c>
      <c r="U609" s="983"/>
      <c r="V609" s="983"/>
      <c r="W609" s="984"/>
      <c r="X609" s="982" t="s">
        <v>619</v>
      </c>
      <c r="Y609" s="983"/>
      <c r="Z609" s="983"/>
      <c r="AA609" s="984"/>
      <c r="AB609" s="34"/>
      <c r="AC609" s="138"/>
      <c r="AD609" s="263">
        <v>44</v>
      </c>
      <c r="AE609" s="35" t="s">
        <v>32</v>
      </c>
      <c r="AF609" s="34"/>
      <c r="AG609" s="139">
        <v>59</v>
      </c>
      <c r="AH609" s="140">
        <f>+AG609/1000</f>
        <v>5.8999999999999997E-2</v>
      </c>
      <c r="AI609" s="837"/>
      <c r="AJ609" s="839"/>
      <c r="AK609" s="841"/>
      <c r="AL609" s="843"/>
      <c r="AM609" s="845"/>
      <c r="AO609" s="306">
        <v>68.37</v>
      </c>
      <c r="AP609" s="306">
        <v>4.1900000000000004</v>
      </c>
    </row>
    <row r="610" spans="2:42" ht="12" customHeight="1" thickBot="1" x14ac:dyDescent="0.3">
      <c r="B610" s="24"/>
      <c r="C610" s="146"/>
      <c r="D610" s="146"/>
      <c r="E610" s="27"/>
      <c r="F610" s="36"/>
      <c r="G610" s="31"/>
      <c r="H610" s="909"/>
      <c r="I610" s="910"/>
      <c r="J610" s="911"/>
      <c r="K610" s="912"/>
      <c r="L610" s="911"/>
      <c r="M610" s="912"/>
      <c r="N610" s="913"/>
      <c r="O610" s="910"/>
      <c r="P610" s="913"/>
      <c r="Q610" s="910"/>
      <c r="R610" s="914"/>
      <c r="S610" s="915"/>
      <c r="T610" s="916"/>
      <c r="U610" s="917"/>
      <c r="V610" s="917"/>
      <c r="W610" s="915"/>
      <c r="X610" s="29"/>
      <c r="Y610" s="147"/>
      <c r="Z610" s="147"/>
      <c r="AA610" s="28"/>
      <c r="AB610" s="36"/>
      <c r="AC610" s="148"/>
      <c r="AD610" s="147"/>
      <c r="AE610" s="28"/>
      <c r="AF610" s="29"/>
      <c r="AG610" s="149"/>
      <c r="AH610" s="153"/>
      <c r="AI610" s="150"/>
      <c r="AJ610" s="154"/>
      <c r="AK610" s="155"/>
      <c r="AL610" s="156"/>
      <c r="AM610" s="157"/>
    </row>
    <row r="611" spans="2:42" ht="12" customHeight="1" x14ac:dyDescent="0.25">
      <c r="B611" s="151"/>
      <c r="C611" s="151"/>
      <c r="D611" s="151"/>
      <c r="E611" s="151"/>
      <c r="F611" s="151"/>
      <c r="G611" s="151"/>
      <c r="H611" s="151"/>
      <c r="I611" s="151"/>
      <c r="J611" s="174"/>
      <c r="K611" s="174"/>
      <c r="L611" s="174"/>
      <c r="M611" s="174"/>
      <c r="N611" s="151"/>
      <c r="O611" s="151"/>
      <c r="P611" s="135"/>
      <c r="Q611" s="135"/>
      <c r="R611" s="918" t="s">
        <v>5</v>
      </c>
      <c r="S611" s="919"/>
      <c r="T611" s="919"/>
      <c r="U611" s="919"/>
      <c r="V611" s="919"/>
      <c r="W611" s="919"/>
      <c r="X611" s="919"/>
      <c r="Y611" s="919"/>
      <c r="Z611" s="919"/>
      <c r="AA611" s="919"/>
      <c r="AB611" s="919"/>
      <c r="AC611" s="919"/>
      <c r="AD611" s="919"/>
      <c r="AE611" s="919"/>
      <c r="AF611" s="265"/>
      <c r="AG611" s="932" t="s">
        <v>4</v>
      </c>
      <c r="AH611" s="933"/>
      <c r="AI611" s="932" t="s">
        <v>3</v>
      </c>
      <c r="AJ611" s="933"/>
      <c r="AK611" s="932" t="s">
        <v>2</v>
      </c>
      <c r="AL611" s="934"/>
      <c r="AM611" s="935"/>
      <c r="AN611" s="22"/>
      <c r="AO611" s="168" t="s">
        <v>46</v>
      </c>
    </row>
    <row r="612" spans="2:42" ht="12" customHeight="1" thickBot="1" x14ac:dyDescent="0.3">
      <c r="B612" s="151"/>
      <c r="C612" s="151"/>
      <c r="D612" s="151"/>
      <c r="E612" s="151"/>
      <c r="F612" s="151"/>
      <c r="G612" s="151"/>
      <c r="H612" s="151"/>
      <c r="I612" s="151"/>
      <c r="J612" s="174"/>
      <c r="K612" s="174"/>
      <c r="L612" s="174"/>
      <c r="M612" s="174"/>
      <c r="N612" s="151"/>
      <c r="O612" s="151"/>
      <c r="P612" s="135"/>
      <c r="Q612" s="135"/>
      <c r="R612" s="930"/>
      <c r="S612" s="931"/>
      <c r="T612" s="931"/>
      <c r="U612" s="931"/>
      <c r="V612" s="931"/>
      <c r="W612" s="931"/>
      <c r="X612" s="931"/>
      <c r="Y612" s="931"/>
      <c r="Z612" s="931"/>
      <c r="AA612" s="931"/>
      <c r="AB612" s="931"/>
      <c r="AC612" s="931"/>
      <c r="AD612" s="931"/>
      <c r="AE612" s="931"/>
      <c r="AF612" s="265"/>
      <c r="AG612" s="936" t="s">
        <v>1</v>
      </c>
      <c r="AH612" s="938">
        <f>+SUM(AH605:AH610)</f>
        <v>37.093090909090904</v>
      </c>
      <c r="AI612" s="936" t="s">
        <v>1</v>
      </c>
      <c r="AJ612" s="938">
        <f>+SUM(AJ605:AJ610)</f>
        <v>36.760000000000005</v>
      </c>
      <c r="AK612" s="936" t="s">
        <v>1</v>
      </c>
      <c r="AL612" s="940">
        <f>+AJ612-AH612</f>
        <v>-0.33309090909089889</v>
      </c>
      <c r="AM612" s="851">
        <f>+AL612/AH612</f>
        <v>-8.9798639295724965E-3</v>
      </c>
      <c r="AN612" s="23"/>
      <c r="AO612" s="169" t="s">
        <v>47</v>
      </c>
    </row>
    <row r="613" spans="2:42" ht="12" customHeight="1" thickBot="1" x14ac:dyDescent="0.3">
      <c r="B613" s="151"/>
      <c r="C613" s="151"/>
      <c r="D613" s="151"/>
      <c r="E613" s="151"/>
      <c r="F613" s="151"/>
      <c r="G613" s="151"/>
      <c r="H613" s="151"/>
      <c r="I613" s="151"/>
      <c r="J613" s="174"/>
      <c r="K613" s="174"/>
      <c r="L613" s="174"/>
      <c r="M613" s="174"/>
      <c r="N613" s="151"/>
      <c r="O613" s="151"/>
      <c r="P613" s="135"/>
      <c r="Q613" s="135"/>
      <c r="R613" s="921"/>
      <c r="S613" s="922"/>
      <c r="T613" s="922"/>
      <c r="U613" s="922"/>
      <c r="V613" s="922"/>
      <c r="W613" s="922"/>
      <c r="X613" s="922"/>
      <c r="Y613" s="922"/>
      <c r="Z613" s="922"/>
      <c r="AA613" s="922"/>
      <c r="AB613" s="922"/>
      <c r="AC613" s="922"/>
      <c r="AD613" s="922"/>
      <c r="AE613" s="922"/>
      <c r="AF613" s="264"/>
      <c r="AG613" s="937"/>
      <c r="AH613" s="939"/>
      <c r="AI613" s="937"/>
      <c r="AJ613" s="939"/>
      <c r="AK613" s="937"/>
      <c r="AL613" s="941"/>
      <c r="AM613" s="852"/>
      <c r="AN613" s="141"/>
      <c r="AO613" s="170"/>
    </row>
    <row r="614" spans="2:42" ht="12" customHeight="1" thickBot="1" x14ac:dyDescent="0.3">
      <c r="AN614" s="141"/>
      <c r="AO614" s="171"/>
    </row>
    <row r="615" spans="2:42" ht="12" customHeight="1" x14ac:dyDescent="0.25">
      <c r="R615" s="918" t="s">
        <v>0</v>
      </c>
      <c r="S615" s="919"/>
      <c r="T615" s="919"/>
      <c r="U615" s="919"/>
      <c r="V615" s="919"/>
      <c r="W615" s="919"/>
      <c r="X615" s="919"/>
      <c r="Y615" s="919"/>
      <c r="Z615" s="919"/>
      <c r="AA615" s="919"/>
      <c r="AB615" s="919"/>
      <c r="AC615" s="919"/>
      <c r="AD615" s="919"/>
      <c r="AE615" s="920"/>
      <c r="AF615" s="18"/>
      <c r="AG615" s="924">
        <f>+AH612+AG595</f>
        <v>1128.070681818182</v>
      </c>
      <c r="AH615" s="925"/>
      <c r="AI615" s="924">
        <f>+AJ612+AI595</f>
        <v>1130.6200000000001</v>
      </c>
      <c r="AJ615" s="925"/>
      <c r="AK615" s="928">
        <f>+AI615-AG615</f>
        <v>2.5493181818180801</v>
      </c>
      <c r="AL615" s="925"/>
      <c r="AM615" s="945">
        <f>+AK615/AG615</f>
        <v>2.2598922416006634E-3</v>
      </c>
      <c r="AN615" s="141"/>
      <c r="AO615" s="171"/>
    </row>
    <row r="616" spans="2:42" ht="12" customHeight="1" thickBot="1" x14ac:dyDescent="0.3">
      <c r="R616" s="921"/>
      <c r="S616" s="922"/>
      <c r="T616" s="922"/>
      <c r="U616" s="922"/>
      <c r="V616" s="922"/>
      <c r="W616" s="922"/>
      <c r="X616" s="922"/>
      <c r="Y616" s="922"/>
      <c r="Z616" s="922"/>
      <c r="AA616" s="922"/>
      <c r="AB616" s="922"/>
      <c r="AC616" s="922"/>
      <c r="AD616" s="922"/>
      <c r="AE616" s="923"/>
      <c r="AF616" s="19"/>
      <c r="AG616" s="926"/>
      <c r="AH616" s="927"/>
      <c r="AI616" s="926"/>
      <c r="AJ616" s="927"/>
      <c r="AK616" s="929"/>
      <c r="AL616" s="927"/>
      <c r="AM616" s="946"/>
      <c r="AN616" s="141"/>
      <c r="AO616" s="171"/>
    </row>
    <row r="617" spans="2:42" ht="12" customHeight="1" thickBot="1" x14ac:dyDescent="0.3">
      <c r="AN617" s="141"/>
      <c r="AO617" s="171"/>
    </row>
    <row r="618" spans="2:42" ht="12" customHeight="1" thickBot="1" x14ac:dyDescent="0.3">
      <c r="B618" s="882" t="s">
        <v>31</v>
      </c>
      <c r="C618" s="883"/>
      <c r="D618" s="883"/>
      <c r="E618" s="883"/>
      <c r="F618" s="883"/>
      <c r="G618" s="884"/>
      <c r="H618" s="888" t="s">
        <v>30</v>
      </c>
      <c r="I618" s="765"/>
      <c r="J618" s="765"/>
      <c r="K618" s="765"/>
      <c r="L618" s="765"/>
      <c r="M618" s="765"/>
      <c r="N618" s="765"/>
      <c r="O618" s="765"/>
      <c r="P618" s="765"/>
      <c r="Q618" s="765"/>
      <c r="R618" s="765"/>
      <c r="S618" s="765"/>
      <c r="T618" s="765"/>
      <c r="U618" s="765"/>
      <c r="V618" s="765"/>
      <c r="W618" s="765"/>
      <c r="X618" s="765"/>
      <c r="Y618" s="765"/>
      <c r="Z618" s="765"/>
      <c r="AA618" s="765"/>
      <c r="AB618" s="765"/>
      <c r="AC618" s="765"/>
      <c r="AD618" s="267"/>
      <c r="AE618" s="764" t="s">
        <v>29</v>
      </c>
      <c r="AF618" s="765"/>
      <c r="AG618" s="765"/>
      <c r="AH618" s="765"/>
      <c r="AI618" s="765"/>
      <c r="AJ618" s="766"/>
      <c r="AK618" s="889" t="s">
        <v>39</v>
      </c>
      <c r="AL618" s="890"/>
      <c r="AM618" s="891"/>
      <c r="AN618" s="141"/>
      <c r="AO618" s="172"/>
    </row>
    <row r="619" spans="2:42" ht="12" customHeight="1" x14ac:dyDescent="0.25">
      <c r="B619" s="885"/>
      <c r="C619" s="886"/>
      <c r="D619" s="886"/>
      <c r="E619" s="886"/>
      <c r="F619" s="886"/>
      <c r="G619" s="887"/>
      <c r="H619" s="892" t="s">
        <v>25</v>
      </c>
      <c r="I619" s="893"/>
      <c r="J619" s="893"/>
      <c r="K619" s="893"/>
      <c r="L619" s="893"/>
      <c r="M619" s="893"/>
      <c r="N619" s="893"/>
      <c r="O619" s="893"/>
      <c r="P619" s="893"/>
      <c r="Q619" s="893"/>
      <c r="R619" s="893"/>
      <c r="S619" s="893"/>
      <c r="T619" s="893"/>
      <c r="U619" s="893"/>
      <c r="V619" s="893"/>
      <c r="W619" s="893"/>
      <c r="X619" s="893"/>
      <c r="Y619" s="893"/>
      <c r="Z619" s="893"/>
      <c r="AA619" s="893"/>
      <c r="AB619" s="893"/>
      <c r="AC619" s="893"/>
      <c r="AD619" s="268"/>
      <c r="AE619" s="773">
        <v>44227</v>
      </c>
      <c r="AF619" s="774"/>
      <c r="AG619" s="774"/>
      <c r="AH619" s="774"/>
      <c r="AI619" s="774"/>
      <c r="AJ619" s="775"/>
      <c r="AK619" s="896" t="s">
        <v>40</v>
      </c>
      <c r="AL619" s="897"/>
      <c r="AM619" s="898"/>
      <c r="AN619" s="20"/>
    </row>
    <row r="620" spans="2:42" ht="12" customHeight="1" thickBot="1" x14ac:dyDescent="0.3">
      <c r="B620" s="902" t="s">
        <v>28</v>
      </c>
      <c r="C620" s="903"/>
      <c r="D620" s="903"/>
      <c r="E620" s="903"/>
      <c r="F620" s="903"/>
      <c r="G620" s="904"/>
      <c r="H620" s="894"/>
      <c r="I620" s="895"/>
      <c r="J620" s="895"/>
      <c r="K620" s="895"/>
      <c r="L620" s="895"/>
      <c r="M620" s="895"/>
      <c r="N620" s="895"/>
      <c r="O620" s="895"/>
      <c r="P620" s="895"/>
      <c r="Q620" s="895"/>
      <c r="R620" s="895"/>
      <c r="S620" s="895"/>
      <c r="T620" s="895"/>
      <c r="U620" s="895"/>
      <c r="V620" s="895"/>
      <c r="W620" s="895"/>
      <c r="X620" s="895"/>
      <c r="Y620" s="895"/>
      <c r="Z620" s="895"/>
      <c r="AA620" s="895"/>
      <c r="AB620" s="895"/>
      <c r="AC620" s="895"/>
      <c r="AD620" s="269"/>
      <c r="AE620" s="776"/>
      <c r="AF620" s="777"/>
      <c r="AG620" s="777"/>
      <c r="AH620" s="777"/>
      <c r="AI620" s="777"/>
      <c r="AJ620" s="778"/>
      <c r="AK620" s="899"/>
      <c r="AL620" s="900"/>
      <c r="AM620" s="901"/>
      <c r="AN620" s="21"/>
    </row>
    <row r="621" spans="2:42" ht="12" customHeight="1" thickBot="1" x14ac:dyDescent="0.3">
      <c r="B621" s="135"/>
      <c r="C621" s="135"/>
      <c r="D621" s="135"/>
      <c r="E621" s="135"/>
      <c r="F621" s="135"/>
      <c r="G621" s="135"/>
      <c r="H621" s="135"/>
      <c r="I621" s="135"/>
      <c r="J621" s="174"/>
      <c r="K621" s="174"/>
      <c r="L621" s="174"/>
      <c r="M621" s="174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5"/>
      <c r="AL621" s="135"/>
      <c r="AM621" s="135"/>
      <c r="AN621" s="21"/>
    </row>
    <row r="622" spans="2:42" ht="12" customHeight="1" thickBot="1" x14ac:dyDescent="0.3">
      <c r="B622" s="873" t="s">
        <v>27</v>
      </c>
      <c r="C622" s="874"/>
      <c r="D622" s="874"/>
      <c r="E622" s="875"/>
      <c r="F622" s="848" t="s">
        <v>26</v>
      </c>
      <c r="G622" s="850"/>
      <c r="H622" s="848" t="s">
        <v>44</v>
      </c>
      <c r="I622" s="849"/>
      <c r="J622" s="849"/>
      <c r="K622" s="849"/>
      <c r="L622" s="849"/>
      <c r="M622" s="849"/>
      <c r="N622" s="849"/>
      <c r="O622" s="849"/>
      <c r="P622" s="849"/>
      <c r="Q622" s="849"/>
      <c r="R622" s="849"/>
      <c r="S622" s="850"/>
      <c r="T622" s="848" t="s">
        <v>25</v>
      </c>
      <c r="U622" s="849"/>
      <c r="V622" s="849"/>
      <c r="W622" s="849"/>
      <c r="X622" s="849"/>
      <c r="Y622" s="849"/>
      <c r="Z622" s="849"/>
      <c r="AA622" s="849"/>
      <c r="AB622" s="849"/>
      <c r="AC622" s="849"/>
      <c r="AD622" s="849"/>
      <c r="AE622" s="850"/>
      <c r="AF622" s="879" t="s">
        <v>24</v>
      </c>
      <c r="AG622" s="880"/>
      <c r="AH622" s="881"/>
      <c r="AI622" s="879" t="s">
        <v>24</v>
      </c>
      <c r="AJ622" s="881"/>
      <c r="AK622" s="848" t="s">
        <v>23</v>
      </c>
      <c r="AL622" s="849"/>
      <c r="AM622" s="850"/>
    </row>
    <row r="623" spans="2:42" ht="12" customHeight="1" thickBot="1" x14ac:dyDescent="0.3">
      <c r="B623" s="1" t="s">
        <v>13</v>
      </c>
      <c r="C623" s="2" t="s">
        <v>22</v>
      </c>
      <c r="D623" s="3" t="s">
        <v>22</v>
      </c>
      <c r="E623" s="2" t="s">
        <v>21</v>
      </c>
      <c r="F623" s="907" t="s">
        <v>20</v>
      </c>
      <c r="G623" s="908"/>
      <c r="H623" s="876"/>
      <c r="I623" s="877"/>
      <c r="J623" s="877"/>
      <c r="K623" s="877"/>
      <c r="L623" s="877"/>
      <c r="M623" s="877"/>
      <c r="N623" s="877"/>
      <c r="O623" s="877"/>
      <c r="P623" s="877"/>
      <c r="Q623" s="877"/>
      <c r="R623" s="877"/>
      <c r="S623" s="878"/>
      <c r="T623" s="876"/>
      <c r="U623" s="877"/>
      <c r="V623" s="877"/>
      <c r="W623" s="877"/>
      <c r="X623" s="877"/>
      <c r="Y623" s="877"/>
      <c r="Z623" s="877"/>
      <c r="AA623" s="877"/>
      <c r="AB623" s="877"/>
      <c r="AC623" s="877"/>
      <c r="AD623" s="877"/>
      <c r="AE623" s="878"/>
      <c r="AF623" s="876" t="s">
        <v>19</v>
      </c>
      <c r="AG623" s="877"/>
      <c r="AH623" s="878"/>
      <c r="AI623" s="876" t="s">
        <v>18</v>
      </c>
      <c r="AJ623" s="878"/>
      <c r="AK623" s="876" t="s">
        <v>17</v>
      </c>
      <c r="AL623" s="877"/>
      <c r="AM623" s="878"/>
      <c r="AO623" s="846" t="s">
        <v>130</v>
      </c>
      <c r="AP623" s="846" t="s">
        <v>131</v>
      </c>
    </row>
    <row r="624" spans="2:42" ht="12" customHeight="1" thickBot="1" x14ac:dyDescent="0.3">
      <c r="B624" s="4">
        <v>2021</v>
      </c>
      <c r="C624" s="5" t="s">
        <v>16</v>
      </c>
      <c r="D624" s="5" t="s">
        <v>15</v>
      </c>
      <c r="E624" s="30" t="s">
        <v>14</v>
      </c>
      <c r="F624" s="6" t="s">
        <v>14</v>
      </c>
      <c r="G624" s="7" t="s">
        <v>13</v>
      </c>
      <c r="H624" s="868" t="s">
        <v>34</v>
      </c>
      <c r="I624" s="869"/>
      <c r="J624" s="870" t="s">
        <v>43</v>
      </c>
      <c r="K624" s="871"/>
      <c r="L624" s="870" t="s">
        <v>42</v>
      </c>
      <c r="M624" s="871"/>
      <c r="N624" s="872" t="s">
        <v>33</v>
      </c>
      <c r="O624" s="869"/>
      <c r="P624" s="872" t="s">
        <v>12</v>
      </c>
      <c r="Q624" s="869"/>
      <c r="R624" s="872" t="s">
        <v>11</v>
      </c>
      <c r="S624" s="905"/>
      <c r="T624" s="868" t="s">
        <v>35</v>
      </c>
      <c r="U624" s="906"/>
      <c r="V624" s="906"/>
      <c r="W624" s="905"/>
      <c r="X624" s="868" t="s">
        <v>10</v>
      </c>
      <c r="Y624" s="906"/>
      <c r="Z624" s="906"/>
      <c r="AA624" s="905"/>
      <c r="AB624" s="38" t="s">
        <v>38</v>
      </c>
      <c r="AC624" s="37" t="s">
        <v>36</v>
      </c>
      <c r="AD624" s="266" t="s">
        <v>41</v>
      </c>
      <c r="AE624" s="136" t="s">
        <v>9</v>
      </c>
      <c r="AF624" s="8" t="s">
        <v>37</v>
      </c>
      <c r="AG624" s="9" t="s">
        <v>8</v>
      </c>
      <c r="AH624" s="10" t="s">
        <v>7</v>
      </c>
      <c r="AI624" s="6" t="s">
        <v>8</v>
      </c>
      <c r="AJ624" s="7" t="s">
        <v>7</v>
      </c>
      <c r="AK624" s="6" t="s">
        <v>8</v>
      </c>
      <c r="AL624" s="11" t="s">
        <v>7</v>
      </c>
      <c r="AM624" s="7" t="s">
        <v>6</v>
      </c>
      <c r="AO624" s="847"/>
      <c r="AP624" s="847"/>
    </row>
    <row r="625" spans="2:42" ht="12" customHeight="1" x14ac:dyDescent="0.25">
      <c r="B625" s="25">
        <v>44227</v>
      </c>
      <c r="C625" s="137">
        <v>0.63472222222222219</v>
      </c>
      <c r="D625" s="137">
        <v>0.14861111111111111</v>
      </c>
      <c r="E625" s="43">
        <v>1</v>
      </c>
      <c r="F625" s="43">
        <v>3742</v>
      </c>
      <c r="G625" s="25">
        <v>44227</v>
      </c>
      <c r="H625" s="960" t="s">
        <v>176</v>
      </c>
      <c r="I625" s="961"/>
      <c r="J625" s="962"/>
      <c r="K625" s="963"/>
      <c r="L625" s="962"/>
      <c r="M625" s="963"/>
      <c r="N625" s="960"/>
      <c r="O625" s="961"/>
      <c r="P625" s="964" t="s">
        <v>579</v>
      </c>
      <c r="Q625" s="965"/>
      <c r="R625" s="964" t="s">
        <v>90</v>
      </c>
      <c r="S625" s="966"/>
      <c r="T625" s="957" t="s">
        <v>89</v>
      </c>
      <c r="U625" s="958"/>
      <c r="V625" s="958"/>
      <c r="W625" s="959"/>
      <c r="X625" s="957" t="s">
        <v>89</v>
      </c>
      <c r="Y625" s="958"/>
      <c r="Z625" s="958"/>
      <c r="AA625" s="959"/>
      <c r="AB625" s="34"/>
      <c r="AC625" s="138"/>
      <c r="AD625" s="166">
        <v>32</v>
      </c>
      <c r="AE625" s="41" t="s">
        <v>32</v>
      </c>
      <c r="AF625" s="26">
        <v>10933</v>
      </c>
      <c r="AG625" s="160">
        <f>+AF625/2.2</f>
        <v>4969.545454545454</v>
      </c>
      <c r="AH625" s="161">
        <f>+AG625/1000</f>
        <v>4.9695454545454538</v>
      </c>
      <c r="AI625" s="162">
        <v>4800</v>
      </c>
      <c r="AJ625" s="163">
        <f>+AI625/1000</f>
        <v>4.8</v>
      </c>
      <c r="AK625" s="164">
        <f>+AI625-AG625</f>
        <v>-169.54545454545405</v>
      </c>
      <c r="AL625" s="163">
        <f>+AK625/1000</f>
        <v>-0.16954545454545406</v>
      </c>
      <c r="AM625" s="165">
        <f>+AK625/AG625</f>
        <v>-3.4116893807737941E-2</v>
      </c>
      <c r="AO625" s="306">
        <v>77</v>
      </c>
      <c r="AP625" s="306">
        <v>3.41</v>
      </c>
    </row>
    <row r="626" spans="2:42" ht="12" customHeight="1" thickBot="1" x14ac:dyDescent="0.3">
      <c r="B626" s="24"/>
      <c r="C626" s="146"/>
      <c r="D626" s="146"/>
      <c r="E626" s="27"/>
      <c r="F626" s="36"/>
      <c r="G626" s="31"/>
      <c r="H626" s="909"/>
      <c r="I626" s="910"/>
      <c r="J626" s="911"/>
      <c r="K626" s="912"/>
      <c r="L626" s="911"/>
      <c r="M626" s="912"/>
      <c r="N626" s="913"/>
      <c r="O626" s="910"/>
      <c r="P626" s="913"/>
      <c r="Q626" s="910"/>
      <c r="R626" s="914"/>
      <c r="S626" s="915"/>
      <c r="T626" s="916"/>
      <c r="U626" s="917"/>
      <c r="V626" s="917"/>
      <c r="W626" s="915"/>
      <c r="X626" s="29"/>
      <c r="Y626" s="147"/>
      <c r="Z626" s="147"/>
      <c r="AA626" s="28"/>
      <c r="AB626" s="36"/>
      <c r="AC626" s="148"/>
      <c r="AD626" s="147"/>
      <c r="AE626" s="28"/>
      <c r="AF626" s="29"/>
      <c r="AG626" s="149"/>
      <c r="AH626" s="153"/>
      <c r="AI626" s="150"/>
      <c r="AJ626" s="154"/>
      <c r="AK626" s="155"/>
      <c r="AL626" s="156"/>
      <c r="AM626" s="157"/>
    </row>
    <row r="627" spans="2:42" ht="12" customHeight="1" x14ac:dyDescent="0.25">
      <c r="B627" s="151"/>
      <c r="C627" s="151"/>
      <c r="D627" s="151"/>
      <c r="E627" s="151"/>
      <c r="F627" s="151"/>
      <c r="G627" s="151"/>
      <c r="H627" s="151"/>
      <c r="I627" s="151"/>
      <c r="J627" s="174"/>
      <c r="K627" s="174"/>
      <c r="L627" s="174"/>
      <c r="M627" s="174"/>
      <c r="N627" s="151"/>
      <c r="O627" s="151"/>
      <c r="P627" s="135"/>
      <c r="Q627" s="135"/>
      <c r="R627" s="918" t="s">
        <v>5</v>
      </c>
      <c r="S627" s="919"/>
      <c r="T627" s="919"/>
      <c r="U627" s="919"/>
      <c r="V627" s="919"/>
      <c r="W627" s="919"/>
      <c r="X627" s="919"/>
      <c r="Y627" s="919"/>
      <c r="Z627" s="919"/>
      <c r="AA627" s="919"/>
      <c r="AB627" s="919"/>
      <c r="AC627" s="919"/>
      <c r="AD627" s="919"/>
      <c r="AE627" s="919"/>
      <c r="AF627" s="265"/>
      <c r="AG627" s="932" t="s">
        <v>4</v>
      </c>
      <c r="AH627" s="933"/>
      <c r="AI627" s="932" t="s">
        <v>3</v>
      </c>
      <c r="AJ627" s="933"/>
      <c r="AK627" s="932" t="s">
        <v>2</v>
      </c>
      <c r="AL627" s="934"/>
      <c r="AM627" s="935"/>
      <c r="AN627" s="22"/>
      <c r="AO627" s="168" t="s">
        <v>46</v>
      </c>
    </row>
    <row r="628" spans="2:42" ht="12" customHeight="1" thickBot="1" x14ac:dyDescent="0.3">
      <c r="B628" s="151"/>
      <c r="C628" s="151"/>
      <c r="D628" s="151"/>
      <c r="E628" s="151"/>
      <c r="F628" s="151"/>
      <c r="G628" s="151"/>
      <c r="H628" s="151"/>
      <c r="I628" s="151"/>
      <c r="J628" s="174"/>
      <c r="K628" s="174"/>
      <c r="L628" s="174"/>
      <c r="M628" s="174"/>
      <c r="N628" s="151"/>
      <c r="O628" s="151"/>
      <c r="P628" s="135"/>
      <c r="Q628" s="135"/>
      <c r="R628" s="930"/>
      <c r="S628" s="931"/>
      <c r="T628" s="931"/>
      <c r="U628" s="931"/>
      <c r="V628" s="931"/>
      <c r="W628" s="931"/>
      <c r="X628" s="931"/>
      <c r="Y628" s="931"/>
      <c r="Z628" s="931"/>
      <c r="AA628" s="931"/>
      <c r="AB628" s="931"/>
      <c r="AC628" s="931"/>
      <c r="AD628" s="931"/>
      <c r="AE628" s="931"/>
      <c r="AF628" s="265"/>
      <c r="AG628" s="936" t="s">
        <v>1</v>
      </c>
      <c r="AH628" s="938">
        <f>+SUM(AH625:AH626)</f>
        <v>4.9695454545454538</v>
      </c>
      <c r="AI628" s="936" t="s">
        <v>1</v>
      </c>
      <c r="AJ628" s="938">
        <f>+SUM(AJ625:AJ626)</f>
        <v>4.8</v>
      </c>
      <c r="AK628" s="936" t="s">
        <v>1</v>
      </c>
      <c r="AL628" s="940">
        <f>+AJ628-AH628</f>
        <v>-0.169545454545454</v>
      </c>
      <c r="AM628" s="851">
        <f>+AL628/AH628</f>
        <v>-3.4116893807737934E-2</v>
      </c>
      <c r="AN628" s="23"/>
      <c r="AO628" s="169" t="s">
        <v>47</v>
      </c>
    </row>
    <row r="629" spans="2:42" ht="12" customHeight="1" thickBot="1" x14ac:dyDescent="0.3">
      <c r="B629" s="151"/>
      <c r="C629" s="151"/>
      <c r="D629" s="151"/>
      <c r="E629" s="151"/>
      <c r="F629" s="151"/>
      <c r="G629" s="151"/>
      <c r="H629" s="151"/>
      <c r="I629" s="151"/>
      <c r="J629" s="174"/>
      <c r="K629" s="174"/>
      <c r="L629" s="174"/>
      <c r="M629" s="174"/>
      <c r="N629" s="151"/>
      <c r="O629" s="151"/>
      <c r="P629" s="135"/>
      <c r="Q629" s="135"/>
      <c r="R629" s="921"/>
      <c r="S629" s="922"/>
      <c r="T629" s="922"/>
      <c r="U629" s="922"/>
      <c r="V629" s="922"/>
      <c r="W629" s="922"/>
      <c r="X629" s="922"/>
      <c r="Y629" s="922"/>
      <c r="Z629" s="922"/>
      <c r="AA629" s="922"/>
      <c r="AB629" s="922"/>
      <c r="AC629" s="922"/>
      <c r="AD629" s="922"/>
      <c r="AE629" s="922"/>
      <c r="AF629" s="264"/>
      <c r="AG629" s="937"/>
      <c r="AH629" s="939"/>
      <c r="AI629" s="937"/>
      <c r="AJ629" s="939"/>
      <c r="AK629" s="937"/>
      <c r="AL629" s="941"/>
      <c r="AM629" s="852"/>
      <c r="AN629" s="141"/>
      <c r="AO629" s="170"/>
    </row>
    <row r="630" spans="2:42" ht="12" customHeight="1" thickBot="1" x14ac:dyDescent="0.3">
      <c r="AN630" s="141"/>
      <c r="AO630" s="171"/>
    </row>
    <row r="631" spans="2:42" ht="12" customHeight="1" x14ac:dyDescent="0.25">
      <c r="R631" s="918" t="s">
        <v>0</v>
      </c>
      <c r="S631" s="919"/>
      <c r="T631" s="919"/>
      <c r="U631" s="919"/>
      <c r="V631" s="919"/>
      <c r="W631" s="919"/>
      <c r="X631" s="919"/>
      <c r="Y631" s="919"/>
      <c r="Z631" s="919"/>
      <c r="AA631" s="919"/>
      <c r="AB631" s="919"/>
      <c r="AC631" s="919"/>
      <c r="AD631" s="919"/>
      <c r="AE631" s="920"/>
      <c r="AF631" s="18"/>
      <c r="AG631" s="924">
        <f>+AH628+AG615</f>
        <v>1133.0402272727274</v>
      </c>
      <c r="AH631" s="925"/>
      <c r="AI631" s="924">
        <f>+AJ628+AI615</f>
        <v>1135.42</v>
      </c>
      <c r="AJ631" s="925"/>
      <c r="AK631" s="928">
        <f>+AI631-AG631</f>
        <v>2.3797727272726661</v>
      </c>
      <c r="AL631" s="925"/>
      <c r="AM631" s="945">
        <f>+AK631/AG631</f>
        <v>2.1003426621496687E-3</v>
      </c>
      <c r="AN631" s="141"/>
      <c r="AO631" s="171"/>
    </row>
    <row r="632" spans="2:42" ht="12" customHeight="1" thickBot="1" x14ac:dyDescent="0.3">
      <c r="R632" s="921"/>
      <c r="S632" s="922"/>
      <c r="T632" s="922"/>
      <c r="U632" s="922"/>
      <c r="V632" s="922"/>
      <c r="W632" s="922"/>
      <c r="X632" s="922"/>
      <c r="Y632" s="922"/>
      <c r="Z632" s="922"/>
      <c r="AA632" s="922"/>
      <c r="AB632" s="922"/>
      <c r="AC632" s="922"/>
      <c r="AD632" s="922"/>
      <c r="AE632" s="923"/>
      <c r="AF632" s="19"/>
      <c r="AG632" s="926"/>
      <c r="AH632" s="927"/>
      <c r="AI632" s="926"/>
      <c r="AJ632" s="927"/>
      <c r="AK632" s="929"/>
      <c r="AL632" s="927"/>
      <c r="AM632" s="946"/>
      <c r="AN632" s="141"/>
      <c r="AO632" s="171"/>
    </row>
    <row r="633" spans="2:42" ht="12" customHeight="1" thickBot="1" x14ac:dyDescent="0.3">
      <c r="AN633" s="141"/>
      <c r="AO633" s="171"/>
    </row>
    <row r="634" spans="2:42" ht="12" customHeight="1" thickBot="1" x14ac:dyDescent="0.3">
      <c r="B634" s="882" t="s">
        <v>31</v>
      </c>
      <c r="C634" s="883"/>
      <c r="D634" s="883"/>
      <c r="E634" s="883"/>
      <c r="F634" s="883"/>
      <c r="G634" s="884"/>
      <c r="H634" s="888" t="s">
        <v>30</v>
      </c>
      <c r="I634" s="765"/>
      <c r="J634" s="765"/>
      <c r="K634" s="765"/>
      <c r="L634" s="765"/>
      <c r="M634" s="765"/>
      <c r="N634" s="765"/>
      <c r="O634" s="765"/>
      <c r="P634" s="765"/>
      <c r="Q634" s="765"/>
      <c r="R634" s="765"/>
      <c r="S634" s="765"/>
      <c r="T634" s="765"/>
      <c r="U634" s="765"/>
      <c r="V634" s="765"/>
      <c r="W634" s="765"/>
      <c r="X634" s="765"/>
      <c r="Y634" s="765"/>
      <c r="Z634" s="765"/>
      <c r="AA634" s="765"/>
      <c r="AB634" s="765"/>
      <c r="AC634" s="765"/>
      <c r="AD634" s="267"/>
      <c r="AE634" s="764" t="s">
        <v>29</v>
      </c>
      <c r="AF634" s="765"/>
      <c r="AG634" s="765"/>
      <c r="AH634" s="765"/>
      <c r="AI634" s="765"/>
      <c r="AJ634" s="766"/>
      <c r="AK634" s="889" t="s">
        <v>39</v>
      </c>
      <c r="AL634" s="890"/>
      <c r="AM634" s="891"/>
      <c r="AN634" s="141"/>
      <c r="AO634" s="172"/>
    </row>
    <row r="635" spans="2:42" ht="12" customHeight="1" x14ac:dyDescent="0.25">
      <c r="B635" s="885"/>
      <c r="C635" s="886"/>
      <c r="D635" s="886"/>
      <c r="E635" s="886"/>
      <c r="F635" s="886"/>
      <c r="G635" s="887"/>
      <c r="H635" s="892" t="s">
        <v>25</v>
      </c>
      <c r="I635" s="893"/>
      <c r="J635" s="893"/>
      <c r="K635" s="893"/>
      <c r="L635" s="893"/>
      <c r="M635" s="893"/>
      <c r="N635" s="893"/>
      <c r="O635" s="893"/>
      <c r="P635" s="893"/>
      <c r="Q635" s="893"/>
      <c r="R635" s="893"/>
      <c r="S635" s="893"/>
      <c r="T635" s="893"/>
      <c r="U635" s="893"/>
      <c r="V635" s="893"/>
      <c r="W635" s="893"/>
      <c r="X635" s="893"/>
      <c r="Y635" s="893"/>
      <c r="Z635" s="893"/>
      <c r="AA635" s="893"/>
      <c r="AB635" s="893"/>
      <c r="AC635" s="893"/>
      <c r="AD635" s="268"/>
      <c r="AE635" s="773">
        <v>44228</v>
      </c>
      <c r="AF635" s="774"/>
      <c r="AG635" s="774"/>
      <c r="AH635" s="774"/>
      <c r="AI635" s="774"/>
      <c r="AJ635" s="775"/>
      <c r="AK635" s="896" t="s">
        <v>40</v>
      </c>
      <c r="AL635" s="897"/>
      <c r="AM635" s="898"/>
      <c r="AN635" s="20"/>
    </row>
    <row r="636" spans="2:42" ht="12" customHeight="1" thickBot="1" x14ac:dyDescent="0.3">
      <c r="B636" s="902" t="s">
        <v>28</v>
      </c>
      <c r="C636" s="903"/>
      <c r="D636" s="903"/>
      <c r="E636" s="903"/>
      <c r="F636" s="903"/>
      <c r="G636" s="904"/>
      <c r="H636" s="894"/>
      <c r="I636" s="895"/>
      <c r="J636" s="895"/>
      <c r="K636" s="895"/>
      <c r="L636" s="895"/>
      <c r="M636" s="895"/>
      <c r="N636" s="895"/>
      <c r="O636" s="895"/>
      <c r="P636" s="895"/>
      <c r="Q636" s="895"/>
      <c r="R636" s="895"/>
      <c r="S636" s="895"/>
      <c r="T636" s="895"/>
      <c r="U636" s="895"/>
      <c r="V636" s="895"/>
      <c r="W636" s="895"/>
      <c r="X636" s="895"/>
      <c r="Y636" s="895"/>
      <c r="Z636" s="895"/>
      <c r="AA636" s="895"/>
      <c r="AB636" s="895"/>
      <c r="AC636" s="895"/>
      <c r="AD636" s="269"/>
      <c r="AE636" s="776"/>
      <c r="AF636" s="777"/>
      <c r="AG636" s="777"/>
      <c r="AH636" s="777"/>
      <c r="AI636" s="777"/>
      <c r="AJ636" s="778"/>
      <c r="AK636" s="899"/>
      <c r="AL636" s="900"/>
      <c r="AM636" s="901"/>
      <c r="AN636" s="21"/>
    </row>
    <row r="637" spans="2:42" ht="12" customHeight="1" thickBot="1" x14ac:dyDescent="0.3">
      <c r="B637" s="135"/>
      <c r="C637" s="135"/>
      <c r="D637" s="135"/>
      <c r="E637" s="135"/>
      <c r="F637" s="135"/>
      <c r="G637" s="135"/>
      <c r="H637" s="135"/>
      <c r="I637" s="135"/>
      <c r="J637" s="174"/>
      <c r="K637" s="174"/>
      <c r="L637" s="174"/>
      <c r="M637" s="174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5"/>
      <c r="AL637" s="135"/>
      <c r="AM637" s="135"/>
      <c r="AN637" s="21"/>
    </row>
    <row r="638" spans="2:42" ht="12" customHeight="1" thickBot="1" x14ac:dyDescent="0.3">
      <c r="B638" s="873" t="s">
        <v>27</v>
      </c>
      <c r="C638" s="874"/>
      <c r="D638" s="874"/>
      <c r="E638" s="875"/>
      <c r="F638" s="848" t="s">
        <v>26</v>
      </c>
      <c r="G638" s="850"/>
      <c r="H638" s="848" t="s">
        <v>44</v>
      </c>
      <c r="I638" s="849"/>
      <c r="J638" s="849"/>
      <c r="K638" s="849"/>
      <c r="L638" s="849"/>
      <c r="M638" s="849"/>
      <c r="N638" s="849"/>
      <c r="O638" s="849"/>
      <c r="P638" s="849"/>
      <c r="Q638" s="849"/>
      <c r="R638" s="849"/>
      <c r="S638" s="850"/>
      <c r="T638" s="848" t="s">
        <v>25</v>
      </c>
      <c r="U638" s="849"/>
      <c r="V638" s="849"/>
      <c r="W638" s="849"/>
      <c r="X638" s="849"/>
      <c r="Y638" s="849"/>
      <c r="Z638" s="849"/>
      <c r="AA638" s="849"/>
      <c r="AB638" s="849"/>
      <c r="AC638" s="849"/>
      <c r="AD638" s="849"/>
      <c r="AE638" s="850"/>
      <c r="AF638" s="879" t="s">
        <v>24</v>
      </c>
      <c r="AG638" s="880"/>
      <c r="AH638" s="881"/>
      <c r="AI638" s="879" t="s">
        <v>24</v>
      </c>
      <c r="AJ638" s="881"/>
      <c r="AK638" s="848" t="s">
        <v>23</v>
      </c>
      <c r="AL638" s="849"/>
      <c r="AM638" s="850"/>
    </row>
    <row r="639" spans="2:42" ht="12" customHeight="1" thickBot="1" x14ac:dyDescent="0.3">
      <c r="B639" s="1" t="s">
        <v>13</v>
      </c>
      <c r="C639" s="2" t="s">
        <v>22</v>
      </c>
      <c r="D639" s="3" t="s">
        <v>22</v>
      </c>
      <c r="E639" s="2" t="s">
        <v>21</v>
      </c>
      <c r="F639" s="907" t="s">
        <v>20</v>
      </c>
      <c r="G639" s="908"/>
      <c r="H639" s="876"/>
      <c r="I639" s="877"/>
      <c r="J639" s="877"/>
      <c r="K639" s="877"/>
      <c r="L639" s="877"/>
      <c r="M639" s="877"/>
      <c r="N639" s="877"/>
      <c r="O639" s="877"/>
      <c r="P639" s="877"/>
      <c r="Q639" s="877"/>
      <c r="R639" s="877"/>
      <c r="S639" s="878"/>
      <c r="T639" s="876"/>
      <c r="U639" s="877"/>
      <c r="V639" s="877"/>
      <c r="W639" s="877"/>
      <c r="X639" s="877"/>
      <c r="Y639" s="877"/>
      <c r="Z639" s="877"/>
      <c r="AA639" s="877"/>
      <c r="AB639" s="877"/>
      <c r="AC639" s="877"/>
      <c r="AD639" s="877"/>
      <c r="AE639" s="878"/>
      <c r="AF639" s="876" t="s">
        <v>19</v>
      </c>
      <c r="AG639" s="877"/>
      <c r="AH639" s="878"/>
      <c r="AI639" s="876" t="s">
        <v>18</v>
      </c>
      <c r="AJ639" s="878"/>
      <c r="AK639" s="876" t="s">
        <v>17</v>
      </c>
      <c r="AL639" s="877"/>
      <c r="AM639" s="878"/>
    </row>
    <row r="640" spans="2:42" ht="12" customHeight="1" thickBot="1" x14ac:dyDescent="0.3">
      <c r="B640" s="4">
        <v>2021</v>
      </c>
      <c r="C640" s="5" t="s">
        <v>16</v>
      </c>
      <c r="D640" s="5" t="s">
        <v>15</v>
      </c>
      <c r="E640" s="30" t="s">
        <v>14</v>
      </c>
      <c r="F640" s="6" t="s">
        <v>14</v>
      </c>
      <c r="G640" s="7" t="s">
        <v>13</v>
      </c>
      <c r="H640" s="868" t="s">
        <v>34</v>
      </c>
      <c r="I640" s="869"/>
      <c r="J640" s="870" t="s">
        <v>43</v>
      </c>
      <c r="K640" s="871"/>
      <c r="L640" s="870" t="s">
        <v>42</v>
      </c>
      <c r="M640" s="871"/>
      <c r="N640" s="872" t="s">
        <v>33</v>
      </c>
      <c r="O640" s="869"/>
      <c r="P640" s="872" t="s">
        <v>12</v>
      </c>
      <c r="Q640" s="869"/>
      <c r="R640" s="872" t="s">
        <v>11</v>
      </c>
      <c r="S640" s="905"/>
      <c r="T640" s="868" t="s">
        <v>35</v>
      </c>
      <c r="U640" s="906"/>
      <c r="V640" s="906"/>
      <c r="W640" s="905"/>
      <c r="X640" s="868" t="s">
        <v>10</v>
      </c>
      <c r="Y640" s="906"/>
      <c r="Z640" s="906"/>
      <c r="AA640" s="905"/>
      <c r="AB640" s="38" t="s">
        <v>38</v>
      </c>
      <c r="AC640" s="37" t="s">
        <v>36</v>
      </c>
      <c r="AD640" s="266" t="s">
        <v>41</v>
      </c>
      <c r="AE640" s="136" t="s">
        <v>9</v>
      </c>
      <c r="AF640" s="8" t="s">
        <v>37</v>
      </c>
      <c r="AG640" s="9" t="s">
        <v>8</v>
      </c>
      <c r="AH640" s="10" t="s">
        <v>7</v>
      </c>
      <c r="AI640" s="6" t="s">
        <v>8</v>
      </c>
      <c r="AJ640" s="7" t="s">
        <v>7</v>
      </c>
      <c r="AK640" s="6" t="s">
        <v>8</v>
      </c>
      <c r="AL640" s="11" t="s">
        <v>7</v>
      </c>
      <c r="AM640" s="7" t="s">
        <v>6</v>
      </c>
    </row>
    <row r="641" spans="2:41" ht="12" customHeight="1" x14ac:dyDescent="0.25">
      <c r="B641" s="25">
        <v>44228</v>
      </c>
      <c r="C641" s="137"/>
      <c r="D641" s="137"/>
      <c r="E641" s="43"/>
      <c r="F641" s="43"/>
      <c r="G641" s="25">
        <v>44228</v>
      </c>
      <c r="H641" s="960"/>
      <c r="I641" s="961"/>
      <c r="J641" s="962"/>
      <c r="K641" s="963"/>
      <c r="L641" s="962"/>
      <c r="M641" s="963"/>
      <c r="N641" s="960"/>
      <c r="O641" s="961"/>
      <c r="P641" s="964"/>
      <c r="Q641" s="965"/>
      <c r="R641" s="964"/>
      <c r="S641" s="966"/>
      <c r="T641" s="957"/>
      <c r="U641" s="958"/>
      <c r="V641" s="958"/>
      <c r="W641" s="959"/>
      <c r="X641" s="986"/>
      <c r="Y641" s="958"/>
      <c r="Z641" s="958"/>
      <c r="AA641" s="987"/>
      <c r="AB641" s="34"/>
      <c r="AC641" s="138"/>
      <c r="AD641" s="166"/>
      <c r="AE641" s="41"/>
      <c r="AF641" s="26"/>
      <c r="AG641" s="160"/>
      <c r="AH641" s="161">
        <f>+AG641/1000</f>
        <v>0</v>
      </c>
      <c r="AI641" s="162"/>
      <c r="AJ641" s="163">
        <f>+AI641/1000</f>
        <v>0</v>
      </c>
      <c r="AK641" s="164">
        <f>+AI641-AG641</f>
        <v>0</v>
      </c>
      <c r="AL641" s="163">
        <f>+AK641/1000</f>
        <v>0</v>
      </c>
      <c r="AM641" s="165" t="e">
        <f>+AK641/AG641</f>
        <v>#DIV/0!</v>
      </c>
    </row>
    <row r="642" spans="2:41" ht="12" customHeight="1" x14ac:dyDescent="0.25">
      <c r="B642" s="25">
        <v>44228</v>
      </c>
      <c r="C642" s="137"/>
      <c r="D642" s="137"/>
      <c r="E642" s="43"/>
      <c r="F642" s="43"/>
      <c r="G642" s="25">
        <v>44228</v>
      </c>
      <c r="H642" s="967"/>
      <c r="I642" s="968"/>
      <c r="J642" s="969"/>
      <c r="K642" s="970"/>
      <c r="L642" s="969"/>
      <c r="M642" s="970"/>
      <c r="N642" s="967"/>
      <c r="O642" s="968"/>
      <c r="P642" s="971"/>
      <c r="Q642" s="972"/>
      <c r="R642" s="973"/>
      <c r="S642" s="974"/>
      <c r="T642" s="979"/>
      <c r="U642" s="980"/>
      <c r="V642" s="980"/>
      <c r="W642" s="981"/>
      <c r="X642" s="979"/>
      <c r="Y642" s="980"/>
      <c r="Z642" s="980"/>
      <c r="AA642" s="988"/>
      <c r="AB642" s="34"/>
      <c r="AC642" s="138"/>
      <c r="AD642" s="158"/>
      <c r="AE642" s="35"/>
      <c r="AF642" s="34"/>
      <c r="AG642" s="139"/>
      <c r="AH642" s="159">
        <f>+AG642/1000</f>
        <v>0</v>
      </c>
      <c r="AI642" s="152"/>
      <c r="AJ642" s="272">
        <f>+AI642/1000</f>
        <v>0</v>
      </c>
      <c r="AK642" s="273">
        <f>+AI642-AG642</f>
        <v>0</v>
      </c>
      <c r="AL642" s="274">
        <f>+AK642/1000</f>
        <v>0</v>
      </c>
      <c r="AM642" s="275" t="e">
        <f>+AK642/AG642</f>
        <v>#DIV/0!</v>
      </c>
    </row>
    <row r="643" spans="2:41" ht="12" customHeight="1" x14ac:dyDescent="0.25">
      <c r="B643" s="25">
        <v>44228</v>
      </c>
      <c r="C643" s="137"/>
      <c r="D643" s="137"/>
      <c r="E643" s="43"/>
      <c r="F643" s="43"/>
      <c r="G643" s="25">
        <v>44228</v>
      </c>
      <c r="H643" s="967"/>
      <c r="I643" s="968"/>
      <c r="J643" s="969"/>
      <c r="K643" s="970"/>
      <c r="L643" s="969"/>
      <c r="M643" s="970"/>
      <c r="N643" s="967"/>
      <c r="O643" s="968"/>
      <c r="P643" s="971"/>
      <c r="Q643" s="972"/>
      <c r="R643" s="973"/>
      <c r="S643" s="985"/>
      <c r="T643" s="982"/>
      <c r="U643" s="983"/>
      <c r="V643" s="983"/>
      <c r="W643" s="984"/>
      <c r="X643" s="982"/>
      <c r="Y643" s="983"/>
      <c r="Z643" s="983"/>
      <c r="AA643" s="984"/>
      <c r="AB643" s="34"/>
      <c r="AC643" s="138"/>
      <c r="AD643" s="263"/>
      <c r="AE643" s="46"/>
      <c r="AF643" s="34"/>
      <c r="AG643" s="139"/>
      <c r="AH643" s="140">
        <f>+AG643/1000</f>
        <v>0</v>
      </c>
      <c r="AI643" s="152"/>
      <c r="AJ643" s="142">
        <f>+AI643/1000</f>
        <v>0</v>
      </c>
      <c r="AK643" s="143">
        <f>+AI643-AG643</f>
        <v>0</v>
      </c>
      <c r="AL643" s="144">
        <f>+AK643/1000</f>
        <v>0</v>
      </c>
      <c r="AM643" s="145" t="e">
        <f>+AK643/AG643</f>
        <v>#DIV/0!</v>
      </c>
    </row>
    <row r="644" spans="2:41" ht="12" customHeight="1" x14ac:dyDescent="0.25">
      <c r="B644" s="25">
        <v>44228</v>
      </c>
      <c r="C644" s="137"/>
      <c r="D644" s="137"/>
      <c r="E644" s="43"/>
      <c r="F644" s="43"/>
      <c r="G644" s="25">
        <v>44228</v>
      </c>
      <c r="H644" s="967"/>
      <c r="I644" s="968"/>
      <c r="J644" s="969"/>
      <c r="K644" s="970"/>
      <c r="L644" s="969"/>
      <c r="M644" s="970"/>
      <c r="N644" s="967"/>
      <c r="O644" s="968"/>
      <c r="P644" s="971"/>
      <c r="Q644" s="972"/>
      <c r="R644" s="973"/>
      <c r="S644" s="974"/>
      <c r="T644" s="975"/>
      <c r="U644" s="976"/>
      <c r="V644" s="976"/>
      <c r="W644" s="977"/>
      <c r="X644" s="975"/>
      <c r="Y644" s="976"/>
      <c r="Z644" s="976"/>
      <c r="AA644" s="978"/>
      <c r="AB644" s="34"/>
      <c r="AC644" s="138"/>
      <c r="AD644" s="263"/>
      <c r="AE644" s="46"/>
      <c r="AF644" s="34"/>
      <c r="AG644" s="139"/>
      <c r="AH644" s="140">
        <f>+AG644/1000</f>
        <v>0</v>
      </c>
      <c r="AI644" s="152"/>
      <c r="AJ644" s="142">
        <f>+AI644/1000</f>
        <v>0</v>
      </c>
      <c r="AK644" s="143">
        <f>+AI644-AG644</f>
        <v>0</v>
      </c>
      <c r="AL644" s="144">
        <f>+AK644/1000</f>
        <v>0</v>
      </c>
      <c r="AM644" s="145" t="e">
        <f>+AK644/AG644</f>
        <v>#DIV/0!</v>
      </c>
    </row>
    <row r="645" spans="2:41" ht="12" customHeight="1" x14ac:dyDescent="0.25">
      <c r="B645" s="25">
        <v>44228</v>
      </c>
      <c r="C645" s="137"/>
      <c r="D645" s="137"/>
      <c r="E645" s="43"/>
      <c r="F645" s="43"/>
      <c r="G645" s="25">
        <v>44228</v>
      </c>
      <c r="H645" s="967"/>
      <c r="I645" s="968"/>
      <c r="J645" s="969"/>
      <c r="K645" s="970"/>
      <c r="L645" s="969"/>
      <c r="M645" s="970"/>
      <c r="N645" s="967"/>
      <c r="O645" s="968"/>
      <c r="P645" s="989"/>
      <c r="Q645" s="990"/>
      <c r="R645" s="973"/>
      <c r="S645" s="974"/>
      <c r="T645" s="991"/>
      <c r="U645" s="992"/>
      <c r="V645" s="992"/>
      <c r="W645" s="974"/>
      <c r="X645" s="991"/>
      <c r="Y645" s="992"/>
      <c r="Z645" s="992"/>
      <c r="AA645" s="985"/>
      <c r="AB645" s="34"/>
      <c r="AC645" s="138"/>
      <c r="AD645" s="263"/>
      <c r="AE645" s="46"/>
      <c r="AF645" s="34"/>
      <c r="AG645" s="139"/>
      <c r="AH645" s="140">
        <f>+AG645/1000</f>
        <v>0</v>
      </c>
      <c r="AI645" s="152"/>
      <c r="AJ645" s="142">
        <f>+AI645/1000</f>
        <v>0</v>
      </c>
      <c r="AK645" s="143">
        <f>+AI645-AG645</f>
        <v>0</v>
      </c>
      <c r="AL645" s="144">
        <f>+AK645/1000</f>
        <v>0</v>
      </c>
      <c r="AM645" s="145" t="e">
        <f>+AK645/AG645</f>
        <v>#DIV/0!</v>
      </c>
    </row>
    <row r="646" spans="2:41" ht="12" customHeight="1" thickBot="1" x14ac:dyDescent="0.3">
      <c r="B646" s="24"/>
      <c r="C646" s="146"/>
      <c r="D646" s="146"/>
      <c r="E646" s="27"/>
      <c r="F646" s="36"/>
      <c r="G646" s="31"/>
      <c r="H646" s="909"/>
      <c r="I646" s="910"/>
      <c r="J646" s="911"/>
      <c r="K646" s="912"/>
      <c r="L646" s="911"/>
      <c r="M646" s="912"/>
      <c r="N646" s="913"/>
      <c r="O646" s="910"/>
      <c r="P646" s="913"/>
      <c r="Q646" s="910"/>
      <c r="R646" s="914"/>
      <c r="S646" s="915"/>
      <c r="T646" s="916"/>
      <c r="U646" s="917"/>
      <c r="V646" s="917"/>
      <c r="W646" s="915"/>
      <c r="X646" s="29"/>
      <c r="Y646" s="147"/>
      <c r="Z646" s="147"/>
      <c r="AA646" s="28"/>
      <c r="AB646" s="36"/>
      <c r="AC646" s="148"/>
      <c r="AD646" s="147"/>
      <c r="AE646" s="28"/>
      <c r="AF646" s="29"/>
      <c r="AG646" s="149"/>
      <c r="AH646" s="153"/>
      <c r="AI646" s="150"/>
      <c r="AJ646" s="154"/>
      <c r="AK646" s="155"/>
      <c r="AL646" s="156"/>
      <c r="AM646" s="157"/>
    </row>
    <row r="647" spans="2:41" ht="12" customHeight="1" x14ac:dyDescent="0.25">
      <c r="B647" s="151"/>
      <c r="C647" s="151"/>
      <c r="D647" s="151"/>
      <c r="E647" s="151"/>
      <c r="F647" s="151"/>
      <c r="G647" s="151"/>
      <c r="H647" s="151"/>
      <c r="I647" s="151"/>
      <c r="J647" s="174"/>
      <c r="K647" s="174"/>
      <c r="L647" s="174"/>
      <c r="M647" s="174"/>
      <c r="N647" s="151"/>
      <c r="O647" s="151"/>
      <c r="P647" s="135"/>
      <c r="Q647" s="135"/>
      <c r="R647" s="918" t="s">
        <v>5</v>
      </c>
      <c r="S647" s="919"/>
      <c r="T647" s="919"/>
      <c r="U647" s="919"/>
      <c r="V647" s="919"/>
      <c r="W647" s="919"/>
      <c r="X647" s="919"/>
      <c r="Y647" s="919"/>
      <c r="Z647" s="919"/>
      <c r="AA647" s="919"/>
      <c r="AB647" s="919"/>
      <c r="AC647" s="919"/>
      <c r="AD647" s="919"/>
      <c r="AE647" s="919"/>
      <c r="AF647" s="265"/>
      <c r="AG647" s="932" t="s">
        <v>4</v>
      </c>
      <c r="AH647" s="933"/>
      <c r="AI647" s="932" t="s">
        <v>3</v>
      </c>
      <c r="AJ647" s="933"/>
      <c r="AK647" s="932" t="s">
        <v>2</v>
      </c>
      <c r="AL647" s="934"/>
      <c r="AM647" s="935"/>
      <c r="AN647" s="22"/>
      <c r="AO647" s="168" t="s">
        <v>46</v>
      </c>
    </row>
    <row r="648" spans="2:41" ht="12" customHeight="1" thickBot="1" x14ac:dyDescent="0.3">
      <c r="B648" s="151"/>
      <c r="C648" s="151"/>
      <c r="D648" s="151"/>
      <c r="E648" s="151"/>
      <c r="F648" s="151"/>
      <c r="G648" s="151"/>
      <c r="H648" s="151"/>
      <c r="I648" s="151"/>
      <c r="J648" s="174"/>
      <c r="K648" s="174"/>
      <c r="L648" s="174"/>
      <c r="M648" s="174"/>
      <c r="N648" s="151"/>
      <c r="O648" s="151"/>
      <c r="P648" s="135"/>
      <c r="Q648" s="135"/>
      <c r="R648" s="930"/>
      <c r="S648" s="931"/>
      <c r="T648" s="931"/>
      <c r="U648" s="931"/>
      <c r="V648" s="931"/>
      <c r="W648" s="931"/>
      <c r="X648" s="931"/>
      <c r="Y648" s="931"/>
      <c r="Z648" s="931"/>
      <c r="AA648" s="931"/>
      <c r="AB648" s="931"/>
      <c r="AC648" s="931"/>
      <c r="AD648" s="931"/>
      <c r="AE648" s="931"/>
      <c r="AF648" s="265"/>
      <c r="AG648" s="936" t="s">
        <v>1</v>
      </c>
      <c r="AH648" s="938">
        <f>+SUM(AH641:AH646)</f>
        <v>0</v>
      </c>
      <c r="AI648" s="936" t="s">
        <v>1</v>
      </c>
      <c r="AJ648" s="938">
        <f>+SUM(AJ641:AJ646)</f>
        <v>0</v>
      </c>
      <c r="AK648" s="936" t="s">
        <v>1</v>
      </c>
      <c r="AL648" s="940">
        <f>+AJ648-AH648</f>
        <v>0</v>
      </c>
      <c r="AM648" s="851" t="e">
        <f>+AL648/AH648</f>
        <v>#DIV/0!</v>
      </c>
      <c r="AN648" s="23"/>
      <c r="AO648" s="169" t="s">
        <v>47</v>
      </c>
    </row>
    <row r="649" spans="2:41" ht="12" customHeight="1" thickBot="1" x14ac:dyDescent="0.3">
      <c r="B649" s="151"/>
      <c r="C649" s="151"/>
      <c r="D649" s="151"/>
      <c r="E649" s="151"/>
      <c r="F649" s="151"/>
      <c r="G649" s="151"/>
      <c r="H649" s="151"/>
      <c r="I649" s="151"/>
      <c r="J649" s="174"/>
      <c r="K649" s="174"/>
      <c r="L649" s="174"/>
      <c r="M649" s="174"/>
      <c r="N649" s="151"/>
      <c r="O649" s="151"/>
      <c r="P649" s="135"/>
      <c r="Q649" s="135"/>
      <c r="R649" s="921"/>
      <c r="S649" s="922"/>
      <c r="T649" s="922"/>
      <c r="U649" s="922"/>
      <c r="V649" s="922"/>
      <c r="W649" s="922"/>
      <c r="X649" s="922"/>
      <c r="Y649" s="922"/>
      <c r="Z649" s="922"/>
      <c r="AA649" s="922"/>
      <c r="AB649" s="922"/>
      <c r="AC649" s="922"/>
      <c r="AD649" s="922"/>
      <c r="AE649" s="922"/>
      <c r="AF649" s="264"/>
      <c r="AG649" s="937"/>
      <c r="AH649" s="939"/>
      <c r="AI649" s="937"/>
      <c r="AJ649" s="939"/>
      <c r="AK649" s="937"/>
      <c r="AL649" s="941"/>
      <c r="AM649" s="852"/>
      <c r="AN649" s="141"/>
      <c r="AO649" s="170"/>
    </row>
    <row r="650" spans="2:41" ht="12" customHeight="1" thickBot="1" x14ac:dyDescent="0.3">
      <c r="AN650" s="141"/>
      <c r="AO650" s="171"/>
    </row>
    <row r="651" spans="2:41" ht="12" customHeight="1" x14ac:dyDescent="0.25">
      <c r="R651" s="918" t="s">
        <v>0</v>
      </c>
      <c r="S651" s="919"/>
      <c r="T651" s="919"/>
      <c r="U651" s="919"/>
      <c r="V651" s="919"/>
      <c r="W651" s="919"/>
      <c r="X651" s="919"/>
      <c r="Y651" s="919"/>
      <c r="Z651" s="919"/>
      <c r="AA651" s="919"/>
      <c r="AB651" s="919"/>
      <c r="AC651" s="919"/>
      <c r="AD651" s="919"/>
      <c r="AE651" s="920"/>
      <c r="AF651" s="18"/>
      <c r="AG651" s="924">
        <f>+AH648+AG631</f>
        <v>1133.0402272727274</v>
      </c>
      <c r="AH651" s="925"/>
      <c r="AI651" s="924">
        <f>+AJ648+AI631</f>
        <v>1135.42</v>
      </c>
      <c r="AJ651" s="925"/>
      <c r="AK651" s="928">
        <f>+AI651-AG651</f>
        <v>2.3797727272726661</v>
      </c>
      <c r="AL651" s="925"/>
      <c r="AM651" s="945">
        <f>+AK651/AG651</f>
        <v>2.1003426621496687E-3</v>
      </c>
      <c r="AN651" s="141"/>
      <c r="AO651" s="171"/>
    </row>
    <row r="652" spans="2:41" ht="12" customHeight="1" thickBot="1" x14ac:dyDescent="0.3">
      <c r="R652" s="921"/>
      <c r="S652" s="922"/>
      <c r="T652" s="922"/>
      <c r="U652" s="922"/>
      <c r="V652" s="922"/>
      <c r="W652" s="922"/>
      <c r="X652" s="922"/>
      <c r="Y652" s="922"/>
      <c r="Z652" s="922"/>
      <c r="AA652" s="922"/>
      <c r="AB652" s="922"/>
      <c r="AC652" s="922"/>
      <c r="AD652" s="922"/>
      <c r="AE652" s="923"/>
      <c r="AF652" s="19"/>
      <c r="AG652" s="926"/>
      <c r="AH652" s="927"/>
      <c r="AI652" s="926"/>
      <c r="AJ652" s="927"/>
      <c r="AK652" s="929"/>
      <c r="AL652" s="927"/>
      <c r="AM652" s="946"/>
      <c r="AN652" s="141"/>
      <c r="AO652" s="171"/>
    </row>
    <row r="653" spans="2:41" ht="12" customHeight="1" thickBot="1" x14ac:dyDescent="0.3">
      <c r="AN653" s="141"/>
      <c r="AO653" s="171"/>
    </row>
    <row r="654" spans="2:41" ht="12" customHeight="1" thickBot="1" x14ac:dyDescent="0.3">
      <c r="B654" s="882" t="s">
        <v>31</v>
      </c>
      <c r="C654" s="883"/>
      <c r="D654" s="883"/>
      <c r="E654" s="883"/>
      <c r="F654" s="883"/>
      <c r="G654" s="884"/>
      <c r="H654" s="888" t="s">
        <v>30</v>
      </c>
      <c r="I654" s="765"/>
      <c r="J654" s="765"/>
      <c r="K654" s="765"/>
      <c r="L654" s="765"/>
      <c r="M654" s="765"/>
      <c r="N654" s="765"/>
      <c r="O654" s="765"/>
      <c r="P654" s="765"/>
      <c r="Q654" s="765"/>
      <c r="R654" s="765"/>
      <c r="S654" s="765"/>
      <c r="T654" s="765"/>
      <c r="U654" s="765"/>
      <c r="V654" s="765"/>
      <c r="W654" s="765"/>
      <c r="X654" s="765"/>
      <c r="Y654" s="765"/>
      <c r="Z654" s="765"/>
      <c r="AA654" s="765"/>
      <c r="AB654" s="765"/>
      <c r="AC654" s="765"/>
      <c r="AD654" s="267"/>
      <c r="AE654" s="764" t="s">
        <v>29</v>
      </c>
      <c r="AF654" s="765"/>
      <c r="AG654" s="765"/>
      <c r="AH654" s="765"/>
      <c r="AI654" s="765"/>
      <c r="AJ654" s="766"/>
      <c r="AK654" s="889" t="s">
        <v>39</v>
      </c>
      <c r="AL654" s="890"/>
      <c r="AM654" s="891"/>
      <c r="AN654" s="141"/>
      <c r="AO654" s="172"/>
    </row>
    <row r="655" spans="2:41" ht="12" customHeight="1" x14ac:dyDescent="0.25">
      <c r="B655" s="885"/>
      <c r="C655" s="886"/>
      <c r="D655" s="886"/>
      <c r="E655" s="886"/>
      <c r="F655" s="886"/>
      <c r="G655" s="887"/>
      <c r="H655" s="892" t="s">
        <v>25</v>
      </c>
      <c r="I655" s="893"/>
      <c r="J655" s="893"/>
      <c r="K655" s="893"/>
      <c r="L655" s="893"/>
      <c r="M655" s="893"/>
      <c r="N655" s="893"/>
      <c r="O655" s="893"/>
      <c r="P655" s="893"/>
      <c r="Q655" s="893"/>
      <c r="R655" s="893"/>
      <c r="S655" s="893"/>
      <c r="T655" s="893"/>
      <c r="U655" s="893"/>
      <c r="V655" s="893"/>
      <c r="W655" s="893"/>
      <c r="X655" s="893"/>
      <c r="Y655" s="893"/>
      <c r="Z655" s="893"/>
      <c r="AA655" s="893"/>
      <c r="AB655" s="893"/>
      <c r="AC655" s="893"/>
      <c r="AD655" s="268"/>
      <c r="AE655" s="773"/>
      <c r="AF655" s="774"/>
      <c r="AG655" s="774"/>
      <c r="AH655" s="774"/>
      <c r="AI655" s="774"/>
      <c r="AJ655" s="775"/>
      <c r="AK655" s="896" t="s">
        <v>40</v>
      </c>
      <c r="AL655" s="897"/>
      <c r="AM655" s="898"/>
      <c r="AN655" s="20"/>
    </row>
    <row r="656" spans="2:41" ht="12" customHeight="1" thickBot="1" x14ac:dyDescent="0.3">
      <c r="B656" s="902" t="s">
        <v>28</v>
      </c>
      <c r="C656" s="903"/>
      <c r="D656" s="903"/>
      <c r="E656" s="903"/>
      <c r="F656" s="903"/>
      <c r="G656" s="904"/>
      <c r="H656" s="894"/>
      <c r="I656" s="895"/>
      <c r="J656" s="895"/>
      <c r="K656" s="895"/>
      <c r="L656" s="895"/>
      <c r="M656" s="895"/>
      <c r="N656" s="895"/>
      <c r="O656" s="895"/>
      <c r="P656" s="895"/>
      <c r="Q656" s="895"/>
      <c r="R656" s="895"/>
      <c r="S656" s="895"/>
      <c r="T656" s="895"/>
      <c r="U656" s="895"/>
      <c r="V656" s="895"/>
      <c r="W656" s="895"/>
      <c r="X656" s="895"/>
      <c r="Y656" s="895"/>
      <c r="Z656" s="895"/>
      <c r="AA656" s="895"/>
      <c r="AB656" s="895"/>
      <c r="AC656" s="895"/>
      <c r="AD656" s="269"/>
      <c r="AE656" s="776"/>
      <c r="AF656" s="777"/>
      <c r="AG656" s="777"/>
      <c r="AH656" s="777"/>
      <c r="AI656" s="777"/>
      <c r="AJ656" s="778"/>
      <c r="AK656" s="899"/>
      <c r="AL656" s="900"/>
      <c r="AM656" s="901"/>
      <c r="AN656" s="21"/>
    </row>
    <row r="657" spans="2:40" ht="12" customHeight="1" thickBot="1" x14ac:dyDescent="0.3">
      <c r="B657" s="135"/>
      <c r="C657" s="135"/>
      <c r="D657" s="135"/>
      <c r="E657" s="135"/>
      <c r="F657" s="135"/>
      <c r="G657" s="135"/>
      <c r="H657" s="135"/>
      <c r="I657" s="135"/>
      <c r="J657" s="174"/>
      <c r="K657" s="174"/>
      <c r="L657" s="174"/>
      <c r="M657" s="174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5"/>
      <c r="AL657" s="135"/>
      <c r="AM657" s="135"/>
      <c r="AN657" s="21"/>
    </row>
    <row r="658" spans="2:40" ht="12" customHeight="1" thickBot="1" x14ac:dyDescent="0.3">
      <c r="B658" s="873" t="s">
        <v>27</v>
      </c>
      <c r="C658" s="874"/>
      <c r="D658" s="874"/>
      <c r="E658" s="875"/>
      <c r="F658" s="848" t="s">
        <v>26</v>
      </c>
      <c r="G658" s="850"/>
      <c r="H658" s="848" t="s">
        <v>44</v>
      </c>
      <c r="I658" s="849"/>
      <c r="J658" s="849"/>
      <c r="K658" s="849"/>
      <c r="L658" s="849"/>
      <c r="M658" s="849"/>
      <c r="N658" s="849"/>
      <c r="O658" s="849"/>
      <c r="P658" s="849"/>
      <c r="Q658" s="849"/>
      <c r="R658" s="849"/>
      <c r="S658" s="850"/>
      <c r="T658" s="848" t="s">
        <v>25</v>
      </c>
      <c r="U658" s="849"/>
      <c r="V658" s="849"/>
      <c r="W658" s="849"/>
      <c r="X658" s="849"/>
      <c r="Y658" s="849"/>
      <c r="Z658" s="849"/>
      <c r="AA658" s="849"/>
      <c r="AB658" s="849"/>
      <c r="AC658" s="849"/>
      <c r="AD658" s="849"/>
      <c r="AE658" s="850"/>
      <c r="AF658" s="879" t="s">
        <v>24</v>
      </c>
      <c r="AG658" s="880"/>
      <c r="AH658" s="881"/>
      <c r="AI658" s="879" t="s">
        <v>24</v>
      </c>
      <c r="AJ658" s="881"/>
      <c r="AK658" s="848" t="s">
        <v>23</v>
      </c>
      <c r="AL658" s="849"/>
      <c r="AM658" s="850"/>
    </row>
    <row r="659" spans="2:40" ht="12" customHeight="1" thickBot="1" x14ac:dyDescent="0.3">
      <c r="B659" s="1" t="s">
        <v>13</v>
      </c>
      <c r="C659" s="2" t="s">
        <v>22</v>
      </c>
      <c r="D659" s="3" t="s">
        <v>22</v>
      </c>
      <c r="E659" s="2" t="s">
        <v>21</v>
      </c>
      <c r="F659" s="907" t="s">
        <v>20</v>
      </c>
      <c r="G659" s="908"/>
      <c r="H659" s="876"/>
      <c r="I659" s="877"/>
      <c r="J659" s="877"/>
      <c r="K659" s="877"/>
      <c r="L659" s="877"/>
      <c r="M659" s="877"/>
      <c r="N659" s="877"/>
      <c r="O659" s="877"/>
      <c r="P659" s="877"/>
      <c r="Q659" s="877"/>
      <c r="R659" s="877"/>
      <c r="S659" s="878"/>
      <c r="T659" s="876"/>
      <c r="U659" s="877"/>
      <c r="V659" s="877"/>
      <c r="W659" s="877"/>
      <c r="X659" s="877"/>
      <c r="Y659" s="877"/>
      <c r="Z659" s="877"/>
      <c r="AA659" s="877"/>
      <c r="AB659" s="877"/>
      <c r="AC659" s="877"/>
      <c r="AD659" s="877"/>
      <c r="AE659" s="878"/>
      <c r="AF659" s="876" t="s">
        <v>19</v>
      </c>
      <c r="AG659" s="877"/>
      <c r="AH659" s="878"/>
      <c r="AI659" s="876" t="s">
        <v>18</v>
      </c>
      <c r="AJ659" s="878"/>
      <c r="AK659" s="876" t="s">
        <v>17</v>
      </c>
      <c r="AL659" s="877"/>
      <c r="AM659" s="878"/>
    </row>
    <row r="660" spans="2:40" ht="12" customHeight="1" thickBot="1" x14ac:dyDescent="0.3">
      <c r="B660" s="4">
        <v>2020</v>
      </c>
      <c r="C660" s="5" t="s">
        <v>16</v>
      </c>
      <c r="D660" s="5" t="s">
        <v>15</v>
      </c>
      <c r="E660" s="30" t="s">
        <v>14</v>
      </c>
      <c r="F660" s="6" t="s">
        <v>14</v>
      </c>
      <c r="G660" s="7" t="s">
        <v>13</v>
      </c>
      <c r="H660" s="868" t="s">
        <v>34</v>
      </c>
      <c r="I660" s="869"/>
      <c r="J660" s="870" t="s">
        <v>43</v>
      </c>
      <c r="K660" s="871"/>
      <c r="L660" s="870" t="s">
        <v>42</v>
      </c>
      <c r="M660" s="871"/>
      <c r="N660" s="872" t="s">
        <v>33</v>
      </c>
      <c r="O660" s="869"/>
      <c r="P660" s="872" t="s">
        <v>12</v>
      </c>
      <c r="Q660" s="869"/>
      <c r="R660" s="872" t="s">
        <v>11</v>
      </c>
      <c r="S660" s="905"/>
      <c r="T660" s="868" t="s">
        <v>35</v>
      </c>
      <c r="U660" s="906"/>
      <c r="V660" s="906"/>
      <c r="W660" s="905"/>
      <c r="X660" s="868" t="s">
        <v>10</v>
      </c>
      <c r="Y660" s="906"/>
      <c r="Z660" s="906"/>
      <c r="AA660" s="905"/>
      <c r="AB660" s="38" t="s">
        <v>38</v>
      </c>
      <c r="AC660" s="37" t="s">
        <v>36</v>
      </c>
      <c r="AD660" s="266" t="s">
        <v>41</v>
      </c>
      <c r="AE660" s="136" t="s">
        <v>9</v>
      </c>
      <c r="AF660" s="8" t="s">
        <v>37</v>
      </c>
      <c r="AG660" s="9" t="s">
        <v>8</v>
      </c>
      <c r="AH660" s="10" t="s">
        <v>7</v>
      </c>
      <c r="AI660" s="6" t="s">
        <v>8</v>
      </c>
      <c r="AJ660" s="7" t="s">
        <v>7</v>
      </c>
      <c r="AK660" s="6" t="s">
        <v>8</v>
      </c>
      <c r="AL660" s="11" t="s">
        <v>7</v>
      </c>
      <c r="AM660" s="7" t="s">
        <v>6</v>
      </c>
    </row>
    <row r="661" spans="2:40" ht="12" customHeight="1" x14ac:dyDescent="0.25">
      <c r="B661" s="25"/>
      <c r="C661" s="137"/>
      <c r="D661" s="137"/>
      <c r="E661" s="43"/>
      <c r="F661" s="43"/>
      <c r="G661" s="25"/>
      <c r="H661" s="960"/>
      <c r="I661" s="961"/>
      <c r="J661" s="962"/>
      <c r="K661" s="963"/>
      <c r="L661" s="962"/>
      <c r="M661" s="963"/>
      <c r="N661" s="960"/>
      <c r="O661" s="961"/>
      <c r="P661" s="964"/>
      <c r="Q661" s="965"/>
      <c r="R661" s="964"/>
      <c r="S661" s="966"/>
      <c r="T661" s="957"/>
      <c r="U661" s="958"/>
      <c r="V661" s="958"/>
      <c r="W661" s="959"/>
      <c r="X661" s="986"/>
      <c r="Y661" s="958"/>
      <c r="Z661" s="958"/>
      <c r="AA661" s="987"/>
      <c r="AB661" s="34"/>
      <c r="AC661" s="138"/>
      <c r="AD661" s="166"/>
      <c r="AE661" s="41"/>
      <c r="AF661" s="26"/>
      <c r="AG661" s="160"/>
      <c r="AH661" s="161">
        <f>+AG661/1000</f>
        <v>0</v>
      </c>
      <c r="AI661" s="162"/>
      <c r="AJ661" s="163">
        <f>+AI661/1000</f>
        <v>0</v>
      </c>
      <c r="AK661" s="164">
        <f>+AI661-AG661</f>
        <v>0</v>
      </c>
      <c r="AL661" s="163">
        <f>+AK661/1000</f>
        <v>0</v>
      </c>
      <c r="AM661" s="165" t="e">
        <f>+AK661/AG661</f>
        <v>#DIV/0!</v>
      </c>
    </row>
    <row r="662" spans="2:40" ht="12" customHeight="1" x14ac:dyDescent="0.25">
      <c r="B662" s="25"/>
      <c r="C662" s="137"/>
      <c r="D662" s="137"/>
      <c r="E662" s="43"/>
      <c r="F662" s="43"/>
      <c r="G662" s="25"/>
      <c r="H662" s="967"/>
      <c r="I662" s="968"/>
      <c r="J662" s="969"/>
      <c r="K662" s="970"/>
      <c r="L662" s="969"/>
      <c r="M662" s="970"/>
      <c r="N662" s="967"/>
      <c r="O662" s="968"/>
      <c r="P662" s="971"/>
      <c r="Q662" s="972"/>
      <c r="R662" s="973"/>
      <c r="S662" s="974"/>
      <c r="T662" s="979"/>
      <c r="U662" s="980"/>
      <c r="V662" s="980"/>
      <c r="W662" s="981"/>
      <c r="X662" s="979"/>
      <c r="Y662" s="980"/>
      <c r="Z662" s="980"/>
      <c r="AA662" s="988"/>
      <c r="AB662" s="34"/>
      <c r="AC662" s="138"/>
      <c r="AD662" s="158"/>
      <c r="AE662" s="35"/>
      <c r="AF662" s="34"/>
      <c r="AG662" s="139"/>
      <c r="AH662" s="159">
        <f>+AG662/1000</f>
        <v>0</v>
      </c>
      <c r="AI662" s="152"/>
      <c r="AJ662" s="272">
        <f>+AI662/1000</f>
        <v>0</v>
      </c>
      <c r="AK662" s="273">
        <f>+AI662-AG662</f>
        <v>0</v>
      </c>
      <c r="AL662" s="274">
        <f>+AK662/1000</f>
        <v>0</v>
      </c>
      <c r="AM662" s="275" t="e">
        <f>+AK662/AG662</f>
        <v>#DIV/0!</v>
      </c>
    </row>
    <row r="663" spans="2:40" ht="12" customHeight="1" x14ac:dyDescent="0.25">
      <c r="B663" s="25"/>
      <c r="C663" s="137"/>
      <c r="D663" s="137"/>
      <c r="E663" s="43"/>
      <c r="F663" s="43"/>
      <c r="G663" s="25"/>
      <c r="H663" s="967"/>
      <c r="I663" s="968"/>
      <c r="J663" s="969"/>
      <c r="K663" s="970"/>
      <c r="L663" s="969"/>
      <c r="M663" s="970"/>
      <c r="N663" s="967"/>
      <c r="O663" s="968"/>
      <c r="P663" s="971"/>
      <c r="Q663" s="972"/>
      <c r="R663" s="973"/>
      <c r="S663" s="985"/>
      <c r="T663" s="982"/>
      <c r="U663" s="983"/>
      <c r="V663" s="983"/>
      <c r="W663" s="984"/>
      <c r="X663" s="982"/>
      <c r="Y663" s="983"/>
      <c r="Z663" s="983"/>
      <c r="AA663" s="984"/>
      <c r="AB663" s="34"/>
      <c r="AC663" s="138"/>
      <c r="AD663" s="263"/>
      <c r="AE663" s="46"/>
      <c r="AF663" s="34"/>
      <c r="AG663" s="139"/>
      <c r="AH663" s="140">
        <f>+AG663/1000</f>
        <v>0</v>
      </c>
      <c r="AI663" s="152"/>
      <c r="AJ663" s="142">
        <f>+AI663/1000</f>
        <v>0</v>
      </c>
      <c r="AK663" s="143">
        <f>+AI663-AG663</f>
        <v>0</v>
      </c>
      <c r="AL663" s="144">
        <f>+AK663/1000</f>
        <v>0</v>
      </c>
      <c r="AM663" s="145" t="e">
        <f>+AK663/AG663</f>
        <v>#DIV/0!</v>
      </c>
    </row>
    <row r="664" spans="2:40" ht="12" customHeight="1" x14ac:dyDescent="0.25">
      <c r="B664" s="25"/>
      <c r="C664" s="137"/>
      <c r="D664" s="137"/>
      <c r="E664" s="43"/>
      <c r="F664" s="43"/>
      <c r="G664" s="25"/>
      <c r="H664" s="967"/>
      <c r="I664" s="968"/>
      <c r="J664" s="969"/>
      <c r="K664" s="970"/>
      <c r="L664" s="969"/>
      <c r="M664" s="970"/>
      <c r="N664" s="967"/>
      <c r="O664" s="968"/>
      <c r="P664" s="971"/>
      <c r="Q664" s="972"/>
      <c r="R664" s="973"/>
      <c r="S664" s="974"/>
      <c r="T664" s="975"/>
      <c r="U664" s="976"/>
      <c r="V664" s="976"/>
      <c r="W664" s="977"/>
      <c r="X664" s="975"/>
      <c r="Y664" s="976"/>
      <c r="Z664" s="976"/>
      <c r="AA664" s="978"/>
      <c r="AB664" s="34"/>
      <c r="AC664" s="138"/>
      <c r="AD664" s="263"/>
      <c r="AE664" s="46"/>
      <c r="AF664" s="34"/>
      <c r="AG664" s="139"/>
      <c r="AH664" s="140">
        <f>+AG664/1000</f>
        <v>0</v>
      </c>
      <c r="AI664" s="152"/>
      <c r="AJ664" s="142">
        <f>+AI664/1000</f>
        <v>0</v>
      </c>
      <c r="AK664" s="143">
        <f>+AI664-AG664</f>
        <v>0</v>
      </c>
      <c r="AL664" s="144">
        <f>+AK664/1000</f>
        <v>0</v>
      </c>
      <c r="AM664" s="145" t="e">
        <f>+AK664/AG664</f>
        <v>#DIV/0!</v>
      </c>
    </row>
    <row r="665" spans="2:40" ht="12" customHeight="1" x14ac:dyDescent="0.25">
      <c r="B665" s="25"/>
      <c r="C665" s="137"/>
      <c r="D665" s="137"/>
      <c r="E665" s="43"/>
      <c r="F665" s="43"/>
      <c r="G665" s="25"/>
      <c r="H665" s="967"/>
      <c r="I665" s="968"/>
      <c r="J665" s="969"/>
      <c r="K665" s="970"/>
      <c r="L665" s="969"/>
      <c r="M665" s="970"/>
      <c r="N665" s="967"/>
      <c r="O665" s="968"/>
      <c r="P665" s="989"/>
      <c r="Q665" s="990"/>
      <c r="R665" s="973"/>
      <c r="S665" s="974"/>
      <c r="T665" s="991"/>
      <c r="U665" s="992"/>
      <c r="V665" s="992"/>
      <c r="W665" s="974"/>
      <c r="X665" s="991"/>
      <c r="Y665" s="992"/>
      <c r="Z665" s="992"/>
      <c r="AA665" s="985"/>
      <c r="AB665" s="34"/>
      <c r="AC665" s="138"/>
      <c r="AD665" s="263"/>
      <c r="AE665" s="46"/>
      <c r="AF665" s="34"/>
      <c r="AG665" s="139"/>
      <c r="AH665" s="140">
        <f>+AG665/1000</f>
        <v>0</v>
      </c>
      <c r="AI665" s="152"/>
      <c r="AJ665" s="142">
        <f>+AI665/1000</f>
        <v>0</v>
      </c>
      <c r="AK665" s="143">
        <f>+AI665-AG665</f>
        <v>0</v>
      </c>
      <c r="AL665" s="144">
        <f>+AK665/1000</f>
        <v>0</v>
      </c>
      <c r="AM665" s="145" t="e">
        <f>+AK665/AG665</f>
        <v>#DIV/0!</v>
      </c>
    </row>
    <row r="666" spans="2:40" ht="12" customHeight="1" thickBot="1" x14ac:dyDescent="0.3">
      <c r="B666" s="24"/>
      <c r="C666" s="146"/>
      <c r="D666" s="146"/>
      <c r="E666" s="27"/>
      <c r="F666" s="36"/>
      <c r="G666" s="31"/>
      <c r="H666" s="909"/>
      <c r="I666" s="910"/>
      <c r="J666" s="911"/>
      <c r="K666" s="912"/>
      <c r="L666" s="911"/>
      <c r="M666" s="912"/>
      <c r="N666" s="913"/>
      <c r="O666" s="910"/>
      <c r="P666" s="913"/>
      <c r="Q666" s="910"/>
      <c r="R666" s="914"/>
      <c r="S666" s="915"/>
      <c r="T666" s="916"/>
      <c r="U666" s="917"/>
      <c r="V666" s="917"/>
      <c r="W666" s="915"/>
      <c r="X666" s="29"/>
      <c r="Y666" s="147"/>
      <c r="Z666" s="147"/>
      <c r="AA666" s="28"/>
      <c r="AB666" s="36"/>
      <c r="AC666" s="148"/>
      <c r="AD666" s="147"/>
      <c r="AE666" s="28"/>
      <c r="AF666" s="29"/>
      <c r="AG666" s="149"/>
      <c r="AH666" s="153"/>
      <c r="AI666" s="150"/>
      <c r="AJ666" s="154"/>
      <c r="AK666" s="155"/>
      <c r="AL666" s="156"/>
      <c r="AM666" s="157"/>
    </row>
    <row r="667" spans="2:40" ht="12" customHeight="1" x14ac:dyDescent="0.25">
      <c r="B667" s="151"/>
      <c r="C667" s="151"/>
      <c r="D667" s="151"/>
      <c r="E667" s="151"/>
      <c r="F667" s="151"/>
      <c r="G667" s="151"/>
      <c r="H667" s="151"/>
      <c r="I667" s="151"/>
      <c r="J667" s="174"/>
      <c r="K667" s="174"/>
      <c r="L667" s="174"/>
      <c r="M667" s="174"/>
      <c r="N667" s="151"/>
      <c r="O667" s="151"/>
      <c r="P667" s="135"/>
      <c r="Q667" s="135"/>
      <c r="R667" s="918" t="s">
        <v>5</v>
      </c>
      <c r="S667" s="919"/>
      <c r="T667" s="919"/>
      <c r="U667" s="919"/>
      <c r="V667" s="919"/>
      <c r="W667" s="919"/>
      <c r="X667" s="919"/>
      <c r="Y667" s="919"/>
      <c r="Z667" s="919"/>
      <c r="AA667" s="919"/>
      <c r="AB667" s="919"/>
      <c r="AC667" s="919"/>
      <c r="AD667" s="919"/>
      <c r="AE667" s="919"/>
      <c r="AF667" s="265"/>
      <c r="AG667" s="932" t="s">
        <v>4</v>
      </c>
      <c r="AH667" s="933"/>
      <c r="AI667" s="932" t="s">
        <v>3</v>
      </c>
      <c r="AJ667" s="933"/>
      <c r="AK667" s="932" t="s">
        <v>2</v>
      </c>
      <c r="AL667" s="934"/>
      <c r="AM667" s="935"/>
    </row>
    <row r="668" spans="2:40" ht="12" customHeight="1" x14ac:dyDescent="0.25">
      <c r="B668" s="151"/>
      <c r="C668" s="151"/>
      <c r="D668" s="151"/>
      <c r="E668" s="151"/>
      <c r="F668" s="151"/>
      <c r="G668" s="151"/>
      <c r="H668" s="151"/>
      <c r="I668" s="151"/>
      <c r="J668" s="174"/>
      <c r="K668" s="174"/>
      <c r="L668" s="174"/>
      <c r="M668" s="174"/>
      <c r="N668" s="151"/>
      <c r="O668" s="151"/>
      <c r="P668" s="135"/>
      <c r="Q668" s="135"/>
      <c r="R668" s="930"/>
      <c r="S668" s="931"/>
      <c r="T668" s="931"/>
      <c r="U668" s="931"/>
      <c r="V668" s="931"/>
      <c r="W668" s="931"/>
      <c r="X668" s="931"/>
      <c r="Y668" s="931"/>
      <c r="Z668" s="931"/>
      <c r="AA668" s="931"/>
      <c r="AB668" s="931"/>
      <c r="AC668" s="931"/>
      <c r="AD668" s="931"/>
      <c r="AE668" s="931"/>
      <c r="AF668" s="265"/>
      <c r="AG668" s="936" t="s">
        <v>1</v>
      </c>
      <c r="AH668" s="938">
        <f>+SUM(AH661:AH666)</f>
        <v>0</v>
      </c>
      <c r="AI668" s="936" t="s">
        <v>1</v>
      </c>
      <c r="AJ668" s="938">
        <f>+SUM(AJ661:AJ666)</f>
        <v>0</v>
      </c>
      <c r="AK668" s="936" t="s">
        <v>1</v>
      </c>
      <c r="AL668" s="940">
        <f>+AJ668-AH668</f>
        <v>0</v>
      </c>
      <c r="AM668" s="851" t="e">
        <f>+AL668/AH668</f>
        <v>#DIV/0!</v>
      </c>
    </row>
    <row r="669" spans="2:40" ht="12" customHeight="1" thickBot="1" x14ac:dyDescent="0.3">
      <c r="B669" s="151"/>
      <c r="C669" s="151"/>
      <c r="D669" s="151"/>
      <c r="E669" s="151"/>
      <c r="F669" s="151"/>
      <c r="G669" s="151"/>
      <c r="H669" s="151"/>
      <c r="I669" s="151"/>
      <c r="J669" s="174"/>
      <c r="K669" s="174"/>
      <c r="L669" s="174"/>
      <c r="M669" s="174"/>
      <c r="N669" s="151"/>
      <c r="O669" s="151"/>
      <c r="P669" s="135"/>
      <c r="Q669" s="135"/>
      <c r="R669" s="921"/>
      <c r="S669" s="922"/>
      <c r="T669" s="922"/>
      <c r="U669" s="922"/>
      <c r="V669" s="922"/>
      <c r="W669" s="922"/>
      <c r="X669" s="922"/>
      <c r="Y669" s="922"/>
      <c r="Z669" s="922"/>
      <c r="AA669" s="922"/>
      <c r="AB669" s="922"/>
      <c r="AC669" s="922"/>
      <c r="AD669" s="922"/>
      <c r="AE669" s="922"/>
      <c r="AF669" s="264"/>
      <c r="AG669" s="937"/>
      <c r="AH669" s="939"/>
      <c r="AI669" s="937"/>
      <c r="AJ669" s="939"/>
      <c r="AK669" s="937"/>
      <c r="AL669" s="941"/>
      <c r="AM669" s="852"/>
    </row>
    <row r="670" spans="2:40" ht="17.25" thickBot="1" x14ac:dyDescent="0.3"/>
    <row r="671" spans="2:40" x14ac:dyDescent="0.25">
      <c r="R671" s="918" t="s">
        <v>0</v>
      </c>
      <c r="S671" s="919"/>
      <c r="T671" s="919"/>
      <c r="U671" s="919"/>
      <c r="V671" s="919"/>
      <c r="W671" s="919"/>
      <c r="X671" s="919"/>
      <c r="Y671" s="919"/>
      <c r="Z671" s="919"/>
      <c r="AA671" s="919"/>
      <c r="AB671" s="919"/>
      <c r="AC671" s="919"/>
      <c r="AD671" s="919"/>
      <c r="AE671" s="920"/>
      <c r="AF671" s="18"/>
      <c r="AG671" s="924">
        <f>+AH668+AG651</f>
        <v>1133.0402272727274</v>
      </c>
      <c r="AH671" s="925"/>
      <c r="AI671" s="924">
        <f>+AJ668+AI651</f>
        <v>1135.42</v>
      </c>
      <c r="AJ671" s="925"/>
      <c r="AK671" s="928">
        <f>+AI671-AG671</f>
        <v>2.3797727272726661</v>
      </c>
      <c r="AL671" s="925"/>
      <c r="AM671" s="945">
        <f>+AK671/AG671</f>
        <v>2.1003426621496687E-3</v>
      </c>
    </row>
    <row r="672" spans="2:40" ht="17.25" thickBot="1" x14ac:dyDescent="0.3">
      <c r="R672" s="921"/>
      <c r="S672" s="922"/>
      <c r="T672" s="922"/>
      <c r="U672" s="922"/>
      <c r="V672" s="922"/>
      <c r="W672" s="922"/>
      <c r="X672" s="922"/>
      <c r="Y672" s="922"/>
      <c r="Z672" s="922"/>
      <c r="AA672" s="922"/>
      <c r="AB672" s="922"/>
      <c r="AC672" s="922"/>
      <c r="AD672" s="922"/>
      <c r="AE672" s="923"/>
      <c r="AF672" s="19"/>
      <c r="AG672" s="926"/>
      <c r="AH672" s="927"/>
      <c r="AI672" s="926"/>
      <c r="AJ672" s="927"/>
      <c r="AK672" s="929"/>
      <c r="AL672" s="927"/>
      <c r="AM672" s="946"/>
    </row>
  </sheetData>
  <mergeCells count="3258">
    <mergeCell ref="AK583:AK584"/>
    <mergeCell ref="AJ583:AJ584"/>
    <mergeCell ref="AI583:AI584"/>
    <mergeCell ref="H275:AA277"/>
    <mergeCell ref="H255:AA257"/>
    <mergeCell ref="AK585:AK586"/>
    <mergeCell ref="AL585:AL586"/>
    <mergeCell ref="AM585:AM586"/>
    <mergeCell ref="AI481:AI482"/>
    <mergeCell ref="AJ481:AJ482"/>
    <mergeCell ref="AK481:AK482"/>
    <mergeCell ref="AL481:AL482"/>
    <mergeCell ref="AM481:AM482"/>
    <mergeCell ref="H500:I500"/>
    <mergeCell ref="J500:K500"/>
    <mergeCell ref="L500:M500"/>
    <mergeCell ref="N500:O500"/>
    <mergeCell ref="P500:Q500"/>
    <mergeCell ref="R500:S500"/>
    <mergeCell ref="T500:W500"/>
    <mergeCell ref="X500:AA500"/>
    <mergeCell ref="R497:S497"/>
    <mergeCell ref="T497:W497"/>
    <mergeCell ref="AI585:AI586"/>
    <mergeCell ref="AJ585:AJ586"/>
    <mergeCell ref="H528:I528"/>
    <mergeCell ref="J528:K528"/>
    <mergeCell ref="P586:Q586"/>
    <mergeCell ref="R586:S586"/>
    <mergeCell ref="T586:W586"/>
    <mergeCell ref="L583:M583"/>
    <mergeCell ref="N583:O583"/>
    <mergeCell ref="H588:I588"/>
    <mergeCell ref="J588:K588"/>
    <mergeCell ref="L588:M588"/>
    <mergeCell ref="N588:O588"/>
    <mergeCell ref="P588:Q588"/>
    <mergeCell ref="R588:S588"/>
    <mergeCell ref="T588:W588"/>
    <mergeCell ref="X588:AA588"/>
    <mergeCell ref="H585:I585"/>
    <mergeCell ref="J585:K585"/>
    <mergeCell ref="L585:M585"/>
    <mergeCell ref="N585:O585"/>
    <mergeCell ref="P585:Q585"/>
    <mergeCell ref="H589:I589"/>
    <mergeCell ref="J589:K589"/>
    <mergeCell ref="L589:M589"/>
    <mergeCell ref="AP575:AP576"/>
    <mergeCell ref="AO575:AO576"/>
    <mergeCell ref="X582:AA582"/>
    <mergeCell ref="N576:O576"/>
    <mergeCell ref="P576:Q576"/>
    <mergeCell ref="R576:S576"/>
    <mergeCell ref="T576:W576"/>
    <mergeCell ref="X576:AA576"/>
    <mergeCell ref="R582:S582"/>
    <mergeCell ref="T582:W582"/>
    <mergeCell ref="H576:I576"/>
    <mergeCell ref="J576:K576"/>
    <mergeCell ref="J577:K577"/>
    <mergeCell ref="L577:M577"/>
    <mergeCell ref="L586:M586"/>
    <mergeCell ref="N586:O586"/>
    <mergeCell ref="P583:Q583"/>
    <mergeCell ref="R583:S583"/>
    <mergeCell ref="T583:W583"/>
    <mergeCell ref="X583:AA583"/>
    <mergeCell ref="H586:I586"/>
    <mergeCell ref="J586:K586"/>
    <mergeCell ref="AF574:AH574"/>
    <mergeCell ref="AP523:AP524"/>
    <mergeCell ref="AI503:AI504"/>
    <mergeCell ref="AJ503:AJ504"/>
    <mergeCell ref="AK503:AK504"/>
    <mergeCell ref="AL503:AL504"/>
    <mergeCell ref="AM503:AM504"/>
    <mergeCell ref="H508:I508"/>
    <mergeCell ref="J508:K508"/>
    <mergeCell ref="H503:I503"/>
    <mergeCell ref="J503:K503"/>
    <mergeCell ref="L503:M503"/>
    <mergeCell ref="N503:O503"/>
    <mergeCell ref="P503:Q503"/>
    <mergeCell ref="R503:S503"/>
    <mergeCell ref="AI505:AI507"/>
    <mergeCell ref="AJ505:AJ507"/>
    <mergeCell ref="AK505:AK507"/>
    <mergeCell ref="AL505:AL507"/>
    <mergeCell ref="AM505:AM507"/>
    <mergeCell ref="AI508:AI509"/>
    <mergeCell ref="AJ508:AJ509"/>
    <mergeCell ref="AM583:AM584"/>
    <mergeCell ref="AL583:AL584"/>
    <mergeCell ref="AK508:AK509"/>
    <mergeCell ref="AL508:AL509"/>
    <mergeCell ref="AO523:AO524"/>
    <mergeCell ref="N510:O510"/>
    <mergeCell ref="P510:Q510"/>
    <mergeCell ref="R510:S510"/>
    <mergeCell ref="T510:W510"/>
    <mergeCell ref="AO496:AO497"/>
    <mergeCell ref="AP496:AP497"/>
    <mergeCell ref="H529:I529"/>
    <mergeCell ref="J529:K529"/>
    <mergeCell ref="L529:M529"/>
    <mergeCell ref="N529:O529"/>
    <mergeCell ref="P529:Q529"/>
    <mergeCell ref="R529:S529"/>
    <mergeCell ref="T529:W529"/>
    <mergeCell ref="X529:AA529"/>
    <mergeCell ref="R501:S501"/>
    <mergeCell ref="AI500:AI502"/>
    <mergeCell ref="AJ500:AJ502"/>
    <mergeCell ref="AK500:AK502"/>
    <mergeCell ref="AL500:AL502"/>
    <mergeCell ref="AM500:AM502"/>
    <mergeCell ref="H501:I501"/>
    <mergeCell ref="J501:K501"/>
    <mergeCell ref="P501:Q501"/>
    <mergeCell ref="H499:I499"/>
    <mergeCell ref="J499:K499"/>
    <mergeCell ref="AG515:AH516"/>
    <mergeCell ref="AI515:AJ516"/>
    <mergeCell ref="AK515:AL516"/>
    <mergeCell ref="AM515:AM516"/>
    <mergeCell ref="AK518:AM518"/>
    <mergeCell ref="H519:AC520"/>
    <mergeCell ref="B638:E638"/>
    <mergeCell ref="F638:G638"/>
    <mergeCell ref="H638:S639"/>
    <mergeCell ref="T638:AE639"/>
    <mergeCell ref="H506:I506"/>
    <mergeCell ref="J506:K506"/>
    <mergeCell ref="L506:M506"/>
    <mergeCell ref="N506:O506"/>
    <mergeCell ref="P506:Q506"/>
    <mergeCell ref="R506:S506"/>
    <mergeCell ref="T506:W506"/>
    <mergeCell ref="X506:AA506"/>
    <mergeCell ref="H507:I507"/>
    <mergeCell ref="J507:K507"/>
    <mergeCell ref="L507:M507"/>
    <mergeCell ref="N507:O507"/>
    <mergeCell ref="P507:Q507"/>
    <mergeCell ref="R507:S507"/>
    <mergeCell ref="H530:I530"/>
    <mergeCell ref="J530:K530"/>
    <mergeCell ref="L530:M530"/>
    <mergeCell ref="B520:G520"/>
    <mergeCell ref="B518:G519"/>
    <mergeCell ref="N530:O530"/>
    <mergeCell ref="P530:Q530"/>
    <mergeCell ref="H534:I534"/>
    <mergeCell ref="J534:K534"/>
    <mergeCell ref="L534:M534"/>
    <mergeCell ref="N534:O534"/>
    <mergeCell ref="P534:Q534"/>
    <mergeCell ref="N532:O532"/>
    <mergeCell ref="P532:Q532"/>
    <mergeCell ref="L624:M624"/>
    <mergeCell ref="N624:O624"/>
    <mergeCell ref="P624:Q624"/>
    <mergeCell ref="B600:G600"/>
    <mergeCell ref="F622:G622"/>
    <mergeCell ref="F602:G602"/>
    <mergeCell ref="B574:E574"/>
    <mergeCell ref="F574:G574"/>
    <mergeCell ref="B522:E522"/>
    <mergeCell ref="H587:I587"/>
    <mergeCell ref="J587:K587"/>
    <mergeCell ref="L587:M587"/>
    <mergeCell ref="N587:O587"/>
    <mergeCell ref="P587:Q587"/>
    <mergeCell ref="P584:Q584"/>
    <mergeCell ref="N584:O584"/>
    <mergeCell ref="L584:M584"/>
    <mergeCell ref="J584:K584"/>
    <mergeCell ref="H584:I584"/>
    <mergeCell ref="J554:K554"/>
    <mergeCell ref="L554:M554"/>
    <mergeCell ref="N554:O554"/>
    <mergeCell ref="P554:Q554"/>
    <mergeCell ref="F522:G522"/>
    <mergeCell ref="H522:S523"/>
    <mergeCell ref="L536:M536"/>
    <mergeCell ref="N536:O536"/>
    <mergeCell ref="P536:Q536"/>
    <mergeCell ref="R536:S536"/>
    <mergeCell ref="N535:O535"/>
    <mergeCell ref="H583:I583"/>
    <mergeCell ref="J583:K583"/>
    <mergeCell ref="T622:AE623"/>
    <mergeCell ref="R585:S585"/>
    <mergeCell ref="T585:W585"/>
    <mergeCell ref="X585:AA585"/>
    <mergeCell ref="H574:S575"/>
    <mergeCell ref="T574:AE575"/>
    <mergeCell ref="T553:W553"/>
    <mergeCell ref="X584:AA584"/>
    <mergeCell ref="B658:E658"/>
    <mergeCell ref="B656:G656"/>
    <mergeCell ref="B654:G655"/>
    <mergeCell ref="B636:G636"/>
    <mergeCell ref="B634:G635"/>
    <mergeCell ref="B622:E622"/>
    <mergeCell ref="B620:G620"/>
    <mergeCell ref="B618:G619"/>
    <mergeCell ref="B602:E602"/>
    <mergeCell ref="B598:G599"/>
    <mergeCell ref="X586:AA586"/>
    <mergeCell ref="R587:S587"/>
    <mergeCell ref="T587:W587"/>
    <mergeCell ref="X587:AA587"/>
    <mergeCell ref="T584:W584"/>
    <mergeCell ref="R584:S584"/>
    <mergeCell ref="AE598:AJ598"/>
    <mergeCell ref="F575:G575"/>
    <mergeCell ref="AF575:AH575"/>
    <mergeCell ref="AI575:AJ575"/>
    <mergeCell ref="N589:O589"/>
    <mergeCell ref="H554:I554"/>
    <mergeCell ref="H624:I624"/>
    <mergeCell ref="J624:K624"/>
    <mergeCell ref="T624:W624"/>
    <mergeCell ref="X624:AA624"/>
    <mergeCell ref="T501:W501"/>
    <mergeCell ref="X501:AA501"/>
    <mergeCell ref="H502:I502"/>
    <mergeCell ref="J502:K502"/>
    <mergeCell ref="L502:M502"/>
    <mergeCell ref="N502:O502"/>
    <mergeCell ref="P502:Q502"/>
    <mergeCell ref="R502:S502"/>
    <mergeCell ref="T502:W502"/>
    <mergeCell ref="X502:AA502"/>
    <mergeCell ref="L508:M508"/>
    <mergeCell ref="R505:S505"/>
    <mergeCell ref="T505:W505"/>
    <mergeCell ref="R530:S530"/>
    <mergeCell ref="T530:W530"/>
    <mergeCell ref="X530:AA530"/>
    <mergeCell ref="R533:S533"/>
    <mergeCell ref="T533:W533"/>
    <mergeCell ref="P589:Q589"/>
    <mergeCell ref="R589:S589"/>
    <mergeCell ref="T589:W589"/>
    <mergeCell ref="X589:AA589"/>
    <mergeCell ref="H590:I590"/>
    <mergeCell ref="J590:K590"/>
    <mergeCell ref="L590:M590"/>
    <mergeCell ref="N590:O590"/>
    <mergeCell ref="P590:Q590"/>
    <mergeCell ref="H598:AC598"/>
    <mergeCell ref="R611:AE613"/>
    <mergeCell ref="H622:S623"/>
    <mergeCell ref="AO470:AO471"/>
    <mergeCell ref="L477:M477"/>
    <mergeCell ref="N477:O477"/>
    <mergeCell ref="P477:Q477"/>
    <mergeCell ref="R477:S477"/>
    <mergeCell ref="T477:W477"/>
    <mergeCell ref="X477:AA477"/>
    <mergeCell ref="H478:I478"/>
    <mergeCell ref="J478:K478"/>
    <mergeCell ref="L478:M478"/>
    <mergeCell ref="N478:O478"/>
    <mergeCell ref="P478:Q478"/>
    <mergeCell ref="R478:S478"/>
    <mergeCell ref="T478:W478"/>
    <mergeCell ref="X478:AA478"/>
    <mergeCell ref="H479:I479"/>
    <mergeCell ref="J479:K479"/>
    <mergeCell ref="L479:M479"/>
    <mergeCell ref="H474:I474"/>
    <mergeCell ref="J474:K474"/>
    <mergeCell ref="L474:M474"/>
    <mergeCell ref="N474:O474"/>
    <mergeCell ref="H475:I475"/>
    <mergeCell ref="J475:K475"/>
    <mergeCell ref="AK459:AK460"/>
    <mergeCell ref="AL459:AL460"/>
    <mergeCell ref="AG458:AH458"/>
    <mergeCell ref="AI458:AJ458"/>
    <mergeCell ref="AK458:AM458"/>
    <mergeCell ref="AG459:AG460"/>
    <mergeCell ref="AH459:AH460"/>
    <mergeCell ref="AI459:AI460"/>
    <mergeCell ref="AJ459:AJ460"/>
    <mergeCell ref="AM459:AM460"/>
    <mergeCell ref="R462:AE463"/>
    <mergeCell ref="AG462:AH463"/>
    <mergeCell ref="AI462:AJ463"/>
    <mergeCell ref="AK462:AL463"/>
    <mergeCell ref="AM462:AM463"/>
    <mergeCell ref="AG442:AG443"/>
    <mergeCell ref="AH442:AH443"/>
    <mergeCell ref="AI442:AI443"/>
    <mergeCell ref="AJ442:AJ443"/>
    <mergeCell ref="AK442:AK443"/>
    <mergeCell ref="AL442:AL443"/>
    <mergeCell ref="AM442:AM443"/>
    <mergeCell ref="T455:W455"/>
    <mergeCell ref="X455:AA455"/>
    <mergeCell ref="AK322:AL323"/>
    <mergeCell ref="AM322:AM323"/>
    <mergeCell ref="AG264:AH265"/>
    <mergeCell ref="AO330:AO331"/>
    <mergeCell ref="AP330:AP331"/>
    <mergeCell ref="N479:O479"/>
    <mergeCell ref="P479:Q479"/>
    <mergeCell ref="R479:S479"/>
    <mergeCell ref="T479:W479"/>
    <mergeCell ref="X479:AA479"/>
    <mergeCell ref="T472:W472"/>
    <mergeCell ref="X473:AA473"/>
    <mergeCell ref="AP470:AP471"/>
    <mergeCell ref="AI478:AI479"/>
    <mergeCell ref="AJ478:AJ479"/>
    <mergeCell ref="AK478:AK479"/>
    <mergeCell ref="AL478:AL479"/>
    <mergeCell ref="AM478:AM479"/>
    <mergeCell ref="H314:AA316"/>
    <mergeCell ref="R299:AE301"/>
    <mergeCell ref="AG299:AH299"/>
    <mergeCell ref="AI299:AJ299"/>
    <mergeCell ref="P295:Q295"/>
    <mergeCell ref="R295:S295"/>
    <mergeCell ref="T295:W295"/>
    <mergeCell ref="L475:M475"/>
    <mergeCell ref="AL435:AL436"/>
    <mergeCell ref="AM435:AM436"/>
    <mergeCell ref="X440:AA440"/>
    <mergeCell ref="AI439:AI440"/>
    <mergeCell ref="AJ439:AJ440"/>
    <mergeCell ref="AK439:AK440"/>
    <mergeCell ref="X295:AA295"/>
    <mergeCell ref="J297:K297"/>
    <mergeCell ref="L297:M297"/>
    <mergeCell ref="AG279:AH279"/>
    <mergeCell ref="AI279:AJ279"/>
    <mergeCell ref="AO349:AO350"/>
    <mergeCell ref="AP349:AP350"/>
    <mergeCell ref="AO175:AO176"/>
    <mergeCell ref="AP175:AP176"/>
    <mergeCell ref="AG164:AG165"/>
    <mergeCell ref="AH164:AH165"/>
    <mergeCell ref="AI164:AI165"/>
    <mergeCell ref="AJ164:AJ165"/>
    <mergeCell ref="AK164:AK165"/>
    <mergeCell ref="AL164:AL165"/>
    <mergeCell ref="AM164:AM165"/>
    <mergeCell ref="AO193:AO194"/>
    <mergeCell ref="AJ319:AJ320"/>
    <mergeCell ref="AK319:AK320"/>
    <mergeCell ref="AL319:AL320"/>
    <mergeCell ref="AM319:AM320"/>
    <mergeCell ref="AG261:AG262"/>
    <mergeCell ref="AH261:AH262"/>
    <mergeCell ref="AI261:AI262"/>
    <mergeCell ref="AJ261:AJ262"/>
    <mergeCell ref="AI337:AJ337"/>
    <mergeCell ref="AG338:AG339"/>
    <mergeCell ref="AH338:AH339"/>
    <mergeCell ref="AI338:AI339"/>
    <mergeCell ref="AJ338:AJ339"/>
    <mergeCell ref="AK338:AK339"/>
    <mergeCell ref="P336:Q336"/>
    <mergeCell ref="AO140:AO141"/>
    <mergeCell ref="AP140:AP141"/>
    <mergeCell ref="X141:AA141"/>
    <mergeCell ref="R167:AE168"/>
    <mergeCell ref="AG167:AH168"/>
    <mergeCell ref="AI167:AJ168"/>
    <mergeCell ref="AK167:AL168"/>
    <mergeCell ref="R151:AE152"/>
    <mergeCell ref="AG151:AH152"/>
    <mergeCell ref="AI151:AJ152"/>
    <mergeCell ref="AK151:AL152"/>
    <mergeCell ref="AM151:AM152"/>
    <mergeCell ref="AK140:AM140"/>
    <mergeCell ref="L179:M179"/>
    <mergeCell ref="N179:O179"/>
    <mergeCell ref="P179:Q179"/>
    <mergeCell ref="J199:K199"/>
    <mergeCell ref="T199:W199"/>
    <mergeCell ref="X199:AA199"/>
    <mergeCell ref="R199:S199"/>
    <mergeCell ref="J195:K195"/>
    <mergeCell ref="L195:M195"/>
    <mergeCell ref="N195:O195"/>
    <mergeCell ref="P195:Q195"/>
    <mergeCell ref="X144:AA144"/>
    <mergeCell ref="R198:S198"/>
    <mergeCell ref="T198:W198"/>
    <mergeCell ref="X198:AA198"/>
    <mergeCell ref="AG185:AH186"/>
    <mergeCell ref="AO159:AO160"/>
    <mergeCell ref="AP159:AP160"/>
    <mergeCell ref="AP193:AP194"/>
    <mergeCell ref="AO119:AO120"/>
    <mergeCell ref="AP119:AP120"/>
    <mergeCell ref="AI122:AI123"/>
    <mergeCell ref="AJ122:AJ123"/>
    <mergeCell ref="AK122:AK123"/>
    <mergeCell ref="AL122:AL123"/>
    <mergeCell ref="AM122:AM123"/>
    <mergeCell ref="AI124:AI125"/>
    <mergeCell ref="AJ124:AJ125"/>
    <mergeCell ref="AK124:AK125"/>
    <mergeCell ref="AL124:AL125"/>
    <mergeCell ref="AM124:AM125"/>
    <mergeCell ref="AI63:AI64"/>
    <mergeCell ref="AJ63:AJ64"/>
    <mergeCell ref="AK63:AK64"/>
    <mergeCell ref="AL63:AL64"/>
    <mergeCell ref="AM63:AM64"/>
    <mergeCell ref="AO101:AO102"/>
    <mergeCell ref="AP101:AP102"/>
    <mergeCell ref="AI119:AJ119"/>
    <mergeCell ref="AK119:AM119"/>
    <mergeCell ref="AI107:AJ107"/>
    <mergeCell ref="AI111:AJ112"/>
    <mergeCell ref="AK111:AL112"/>
    <mergeCell ref="AM111:AM112"/>
    <mergeCell ref="AM108:AM109"/>
    <mergeCell ref="AK70:AL71"/>
    <mergeCell ref="AM70:AM71"/>
    <mergeCell ref="AJ104:AJ105"/>
    <mergeCell ref="AK104:AK105"/>
    <mergeCell ref="AL104:AL105"/>
    <mergeCell ref="AM104:AM105"/>
    <mergeCell ref="AO60:AO61"/>
    <mergeCell ref="AP60:AP61"/>
    <mergeCell ref="H63:I63"/>
    <mergeCell ref="J63:K63"/>
    <mergeCell ref="L63:M63"/>
    <mergeCell ref="N63:O63"/>
    <mergeCell ref="P63:Q63"/>
    <mergeCell ref="R63:S63"/>
    <mergeCell ref="T63:W63"/>
    <mergeCell ref="X63:AA63"/>
    <mergeCell ref="H64:I64"/>
    <mergeCell ref="J64:K64"/>
    <mergeCell ref="L64:M64"/>
    <mergeCell ref="N64:O64"/>
    <mergeCell ref="P64:Q64"/>
    <mergeCell ref="R64:S64"/>
    <mergeCell ref="T64:W64"/>
    <mergeCell ref="X64:AA64"/>
    <mergeCell ref="H62:I62"/>
    <mergeCell ref="J62:K62"/>
    <mergeCell ref="L62:M62"/>
    <mergeCell ref="N62:O62"/>
    <mergeCell ref="P62:Q62"/>
    <mergeCell ref="R62:S62"/>
    <mergeCell ref="T62:W62"/>
    <mergeCell ref="X62:AA62"/>
    <mergeCell ref="T61:W61"/>
    <mergeCell ref="X61:AA61"/>
    <mergeCell ref="R671:AE672"/>
    <mergeCell ref="AG671:AH672"/>
    <mergeCell ref="AI671:AJ672"/>
    <mergeCell ref="AK671:AL672"/>
    <mergeCell ref="AM671:AM672"/>
    <mergeCell ref="AI29:AI30"/>
    <mergeCell ref="AJ29:AJ30"/>
    <mergeCell ref="AK29:AK30"/>
    <mergeCell ref="AL29:AL30"/>
    <mergeCell ref="AM29:AM30"/>
    <mergeCell ref="AG631:AH632"/>
    <mergeCell ref="AI631:AJ632"/>
    <mergeCell ref="AK631:AL632"/>
    <mergeCell ref="AM631:AM632"/>
    <mergeCell ref="AG611:AH611"/>
    <mergeCell ref="AI611:AJ611"/>
    <mergeCell ref="AK611:AM611"/>
    <mergeCell ref="AG612:AG613"/>
    <mergeCell ref="AH612:AH613"/>
    <mergeCell ref="AI612:AI613"/>
    <mergeCell ref="AJ612:AJ613"/>
    <mergeCell ref="AK612:AK613"/>
    <mergeCell ref="R197:S197"/>
    <mergeCell ref="AI198:AI199"/>
    <mergeCell ref="AJ198:AJ199"/>
    <mergeCell ref="AK198:AK199"/>
    <mergeCell ref="AL198:AL199"/>
    <mergeCell ref="AI185:AJ186"/>
    <mergeCell ref="AK185:AL186"/>
    <mergeCell ref="AM185:AM186"/>
    <mergeCell ref="AL261:AL262"/>
    <mergeCell ref="AM261:AM262"/>
    <mergeCell ref="AF638:AH638"/>
    <mergeCell ref="AI638:AJ638"/>
    <mergeCell ref="AK638:AM638"/>
    <mergeCell ref="F639:G639"/>
    <mergeCell ref="AF639:AH639"/>
    <mergeCell ref="AI639:AJ639"/>
    <mergeCell ref="AK639:AM639"/>
    <mergeCell ref="AG667:AH667"/>
    <mergeCell ref="AI667:AJ667"/>
    <mergeCell ref="AK667:AM667"/>
    <mergeCell ref="AG668:AG669"/>
    <mergeCell ref="AH668:AH669"/>
    <mergeCell ref="AI668:AI669"/>
    <mergeCell ref="AJ668:AJ669"/>
    <mergeCell ref="AK668:AK669"/>
    <mergeCell ref="AL668:AL669"/>
    <mergeCell ref="AM668:AM669"/>
    <mergeCell ref="H642:I642"/>
    <mergeCell ref="J642:K642"/>
    <mergeCell ref="L642:M642"/>
    <mergeCell ref="N642:O642"/>
    <mergeCell ref="P642:Q642"/>
    <mergeCell ref="R642:S642"/>
    <mergeCell ref="T642:W642"/>
    <mergeCell ref="X642:AA642"/>
    <mergeCell ref="R667:AE669"/>
    <mergeCell ref="H664:I664"/>
    <mergeCell ref="J664:K664"/>
    <mergeCell ref="L664:M664"/>
    <mergeCell ref="N664:O664"/>
    <mergeCell ref="P664:Q664"/>
    <mergeCell ref="R664:S664"/>
    <mergeCell ref="AG627:AH627"/>
    <mergeCell ref="AI627:AJ627"/>
    <mergeCell ref="AK627:AM627"/>
    <mergeCell ref="AG628:AG629"/>
    <mergeCell ref="AH628:AH629"/>
    <mergeCell ref="AI628:AI629"/>
    <mergeCell ref="AJ628:AJ629"/>
    <mergeCell ref="AK628:AK629"/>
    <mergeCell ref="AL628:AL629"/>
    <mergeCell ref="AM628:AM629"/>
    <mergeCell ref="H634:AC634"/>
    <mergeCell ref="AE634:AJ634"/>
    <mergeCell ref="AK634:AM634"/>
    <mergeCell ref="H635:AC636"/>
    <mergeCell ref="AE635:AJ636"/>
    <mergeCell ref="AK635:AM636"/>
    <mergeCell ref="R626:S626"/>
    <mergeCell ref="T626:W626"/>
    <mergeCell ref="H626:I626"/>
    <mergeCell ref="J626:K626"/>
    <mergeCell ref="L626:M626"/>
    <mergeCell ref="N626:O626"/>
    <mergeCell ref="P626:Q626"/>
    <mergeCell ref="AK599:AM600"/>
    <mergeCell ref="X604:AA604"/>
    <mergeCell ref="AF622:AH622"/>
    <mergeCell ref="AI622:AJ622"/>
    <mergeCell ref="AK622:AM622"/>
    <mergeCell ref="F623:G623"/>
    <mergeCell ref="AF623:AH623"/>
    <mergeCell ref="AI623:AJ623"/>
    <mergeCell ref="AK623:AM623"/>
    <mergeCell ref="L610:M610"/>
    <mergeCell ref="N610:O610"/>
    <mergeCell ref="P610:Q610"/>
    <mergeCell ref="R610:S610"/>
    <mergeCell ref="T610:W610"/>
    <mergeCell ref="AL612:AL613"/>
    <mergeCell ref="AM612:AM613"/>
    <mergeCell ref="R615:AE616"/>
    <mergeCell ref="H610:I610"/>
    <mergeCell ref="J610:K610"/>
    <mergeCell ref="AM615:AM616"/>
    <mergeCell ref="H618:AC618"/>
    <mergeCell ref="AE618:AJ618"/>
    <mergeCell ref="AK618:AM618"/>
    <mergeCell ref="H619:AC620"/>
    <mergeCell ref="AE619:AJ620"/>
    <mergeCell ref="AK619:AM620"/>
    <mergeCell ref="F603:G603"/>
    <mergeCell ref="AF603:AH603"/>
    <mergeCell ref="AI603:AJ603"/>
    <mergeCell ref="AK603:AM603"/>
    <mergeCell ref="AM608:AM609"/>
    <mergeCell ref="X607:AA607"/>
    <mergeCell ref="AK592:AK593"/>
    <mergeCell ref="AI591:AJ591"/>
    <mergeCell ref="AK591:AM591"/>
    <mergeCell ref="AG592:AG593"/>
    <mergeCell ref="AH592:AH593"/>
    <mergeCell ref="AG591:AH591"/>
    <mergeCell ref="AL592:AL593"/>
    <mergeCell ref="AM592:AM593"/>
    <mergeCell ref="AI588:AI589"/>
    <mergeCell ref="AJ588:AJ589"/>
    <mergeCell ref="AK588:AK589"/>
    <mergeCell ref="AL588:AL589"/>
    <mergeCell ref="AM588:AM589"/>
    <mergeCell ref="AG595:AH596"/>
    <mergeCell ref="AI595:AJ596"/>
    <mergeCell ref="AK595:AL596"/>
    <mergeCell ref="AM595:AM596"/>
    <mergeCell ref="X578:AA578"/>
    <mergeCell ref="H582:I582"/>
    <mergeCell ref="J582:K582"/>
    <mergeCell ref="L582:M582"/>
    <mergeCell ref="N582:O582"/>
    <mergeCell ref="P582:Q582"/>
    <mergeCell ref="H581:I581"/>
    <mergeCell ref="X581:AA581"/>
    <mergeCell ref="AI579:AI580"/>
    <mergeCell ref="AJ579:AJ580"/>
    <mergeCell ref="AK579:AK580"/>
    <mergeCell ref="AL579:AL580"/>
    <mergeCell ref="AM579:AM580"/>
    <mergeCell ref="L576:M576"/>
    <mergeCell ref="J581:K581"/>
    <mergeCell ref="L581:M581"/>
    <mergeCell ref="N581:O581"/>
    <mergeCell ref="P581:Q581"/>
    <mergeCell ref="R581:S581"/>
    <mergeCell ref="T581:W581"/>
    <mergeCell ref="H578:I578"/>
    <mergeCell ref="X579:AA579"/>
    <mergeCell ref="H580:I580"/>
    <mergeCell ref="J580:K580"/>
    <mergeCell ref="L580:M580"/>
    <mergeCell ref="N580:O580"/>
    <mergeCell ref="L579:M579"/>
    <mergeCell ref="N579:O579"/>
    <mergeCell ref="P579:Q579"/>
    <mergeCell ref="R579:S579"/>
    <mergeCell ref="T579:W579"/>
    <mergeCell ref="B570:G571"/>
    <mergeCell ref="H570:AC570"/>
    <mergeCell ref="AE570:AJ570"/>
    <mergeCell ref="AK570:AM570"/>
    <mergeCell ref="H571:AC572"/>
    <mergeCell ref="AE571:AJ572"/>
    <mergeCell ref="AK571:AM572"/>
    <mergeCell ref="B572:G572"/>
    <mergeCell ref="R563:AE565"/>
    <mergeCell ref="AG563:AH563"/>
    <mergeCell ref="AI563:AJ563"/>
    <mergeCell ref="AK563:AM563"/>
    <mergeCell ref="AG564:AG565"/>
    <mergeCell ref="AH564:AH565"/>
    <mergeCell ref="AK564:AK565"/>
    <mergeCell ref="AL564:AL565"/>
    <mergeCell ref="AK575:AM575"/>
    <mergeCell ref="J555:K555"/>
    <mergeCell ref="L555:M555"/>
    <mergeCell ref="N555:O555"/>
    <mergeCell ref="P555:Q555"/>
    <mergeCell ref="R555:S555"/>
    <mergeCell ref="T555:W555"/>
    <mergeCell ref="H559:I559"/>
    <mergeCell ref="J559:K559"/>
    <mergeCell ref="L559:M559"/>
    <mergeCell ref="N559:O559"/>
    <mergeCell ref="P559:Q559"/>
    <mergeCell ref="R559:S559"/>
    <mergeCell ref="T559:W559"/>
    <mergeCell ref="AM564:AM565"/>
    <mergeCell ref="R567:AE568"/>
    <mergeCell ref="AG567:AH568"/>
    <mergeCell ref="AI567:AJ568"/>
    <mergeCell ref="AK567:AL568"/>
    <mergeCell ref="AM567:AM568"/>
    <mergeCell ref="AI555:AI556"/>
    <mergeCell ref="AJ555:AJ556"/>
    <mergeCell ref="AK555:AK556"/>
    <mergeCell ref="AL555:AL556"/>
    <mergeCell ref="AL559:AL560"/>
    <mergeCell ref="AM559:AM560"/>
    <mergeCell ref="T562:W562"/>
    <mergeCell ref="H562:I562"/>
    <mergeCell ref="J562:K562"/>
    <mergeCell ref="L562:M562"/>
    <mergeCell ref="N562:O562"/>
    <mergeCell ref="AG541:AH542"/>
    <mergeCell ref="AI541:AJ542"/>
    <mergeCell ref="AK541:AL542"/>
    <mergeCell ref="AM541:AM542"/>
    <mergeCell ref="B544:G545"/>
    <mergeCell ref="H544:AC544"/>
    <mergeCell ref="AE544:AJ544"/>
    <mergeCell ref="AK544:AM544"/>
    <mergeCell ref="H545:AC546"/>
    <mergeCell ref="AE545:AJ546"/>
    <mergeCell ref="AK545:AM546"/>
    <mergeCell ref="B546:G546"/>
    <mergeCell ref="H548:S549"/>
    <mergeCell ref="T548:AE549"/>
    <mergeCell ref="AF548:AH548"/>
    <mergeCell ref="AI548:AJ548"/>
    <mergeCell ref="AK548:AM548"/>
    <mergeCell ref="F549:G549"/>
    <mergeCell ref="AF549:AH549"/>
    <mergeCell ref="AI549:AJ549"/>
    <mergeCell ref="AK549:AM549"/>
    <mergeCell ref="R541:AE542"/>
    <mergeCell ref="B548:E548"/>
    <mergeCell ref="F548:G548"/>
    <mergeCell ref="P550:Q550"/>
    <mergeCell ref="X554:AA554"/>
    <mergeCell ref="H555:I555"/>
    <mergeCell ref="AF522:AH522"/>
    <mergeCell ref="AI522:AJ522"/>
    <mergeCell ref="AK522:AM522"/>
    <mergeCell ref="F523:G523"/>
    <mergeCell ref="AF523:AH523"/>
    <mergeCell ref="AI523:AJ523"/>
    <mergeCell ref="AK523:AM523"/>
    <mergeCell ref="AG537:AH537"/>
    <mergeCell ref="AI537:AJ537"/>
    <mergeCell ref="AK537:AM537"/>
    <mergeCell ref="AG538:AG539"/>
    <mergeCell ref="AH538:AH539"/>
    <mergeCell ref="AI538:AI539"/>
    <mergeCell ref="AJ538:AJ539"/>
    <mergeCell ref="AK538:AK539"/>
    <mergeCell ref="AL538:AL539"/>
    <mergeCell ref="AM538:AM539"/>
    <mergeCell ref="H531:I531"/>
    <mergeCell ref="J531:K531"/>
    <mergeCell ref="L531:M531"/>
    <mergeCell ref="N531:O531"/>
    <mergeCell ref="P531:Q531"/>
    <mergeCell ref="R531:S531"/>
    <mergeCell ref="T531:W531"/>
    <mergeCell ref="X531:AA531"/>
    <mergeCell ref="H532:I532"/>
    <mergeCell ref="J532:K532"/>
    <mergeCell ref="H536:I536"/>
    <mergeCell ref="J536:K536"/>
    <mergeCell ref="AE519:AJ520"/>
    <mergeCell ref="AK519:AM520"/>
    <mergeCell ref="X510:AA510"/>
    <mergeCell ref="H504:I504"/>
    <mergeCell ref="J504:K504"/>
    <mergeCell ref="L504:M504"/>
    <mergeCell ref="N504:O504"/>
    <mergeCell ref="P504:Q504"/>
    <mergeCell ref="R504:S504"/>
    <mergeCell ref="T504:W504"/>
    <mergeCell ref="X504:AA504"/>
    <mergeCell ref="H509:I509"/>
    <mergeCell ref="J509:K509"/>
    <mergeCell ref="L509:M509"/>
    <mergeCell ref="N509:O509"/>
    <mergeCell ref="P509:Q509"/>
    <mergeCell ref="R509:S509"/>
    <mergeCell ref="T509:W509"/>
    <mergeCell ref="X509:AA509"/>
    <mergeCell ref="H505:I505"/>
    <mergeCell ref="J505:K505"/>
    <mergeCell ref="L505:M505"/>
    <mergeCell ref="N505:O505"/>
    <mergeCell ref="P505:Q505"/>
    <mergeCell ref="AM508:AM509"/>
    <mergeCell ref="H510:I510"/>
    <mergeCell ref="J510:K510"/>
    <mergeCell ref="L510:M510"/>
    <mergeCell ref="AG488:AH489"/>
    <mergeCell ref="AI488:AJ489"/>
    <mergeCell ref="AK488:AL489"/>
    <mergeCell ref="AM488:AM489"/>
    <mergeCell ref="B491:G492"/>
    <mergeCell ref="H491:AC491"/>
    <mergeCell ref="AE491:AJ491"/>
    <mergeCell ref="AK491:AM491"/>
    <mergeCell ref="H492:AC493"/>
    <mergeCell ref="AE492:AJ493"/>
    <mergeCell ref="AK492:AM493"/>
    <mergeCell ref="B493:G493"/>
    <mergeCell ref="B495:E495"/>
    <mergeCell ref="F495:G495"/>
    <mergeCell ref="H495:S496"/>
    <mergeCell ref="T495:AE496"/>
    <mergeCell ref="AF495:AH495"/>
    <mergeCell ref="F496:G496"/>
    <mergeCell ref="AF496:AH496"/>
    <mergeCell ref="AI496:AJ496"/>
    <mergeCell ref="AI495:AJ495"/>
    <mergeCell ref="AK495:AM495"/>
    <mergeCell ref="B469:E469"/>
    <mergeCell ref="F469:G469"/>
    <mergeCell ref="H469:S470"/>
    <mergeCell ref="T469:AE470"/>
    <mergeCell ref="AF469:AH469"/>
    <mergeCell ref="AI469:AJ469"/>
    <mergeCell ref="AK469:AM469"/>
    <mergeCell ref="F470:G470"/>
    <mergeCell ref="AF470:AH470"/>
    <mergeCell ref="AI470:AJ470"/>
    <mergeCell ref="AK470:AM470"/>
    <mergeCell ref="R484:AE486"/>
    <mergeCell ref="AG484:AH484"/>
    <mergeCell ref="AI484:AJ484"/>
    <mergeCell ref="AK484:AM484"/>
    <mergeCell ref="AG485:AG486"/>
    <mergeCell ref="AH485:AH486"/>
    <mergeCell ref="AI485:AI486"/>
    <mergeCell ref="AJ485:AJ486"/>
    <mergeCell ref="AK485:AK486"/>
    <mergeCell ref="AL485:AL486"/>
    <mergeCell ref="AM485:AM486"/>
    <mergeCell ref="H476:I476"/>
    <mergeCell ref="J476:K476"/>
    <mergeCell ref="L476:M476"/>
    <mergeCell ref="N476:O476"/>
    <mergeCell ref="P476:Q476"/>
    <mergeCell ref="R476:S476"/>
    <mergeCell ref="T476:W476"/>
    <mergeCell ref="X476:AA476"/>
    <mergeCell ref="H477:I477"/>
    <mergeCell ref="J477:K477"/>
    <mergeCell ref="B465:G466"/>
    <mergeCell ref="H465:AC465"/>
    <mergeCell ref="AE465:AJ465"/>
    <mergeCell ref="AK465:AM465"/>
    <mergeCell ref="H466:AC467"/>
    <mergeCell ref="AE466:AJ467"/>
    <mergeCell ref="AK466:AM467"/>
    <mergeCell ref="B467:G467"/>
    <mergeCell ref="AG445:AH446"/>
    <mergeCell ref="AI445:AJ446"/>
    <mergeCell ref="AK445:AL446"/>
    <mergeCell ref="AM445:AM446"/>
    <mergeCell ref="B448:G449"/>
    <mergeCell ref="H448:AC448"/>
    <mergeCell ref="AE448:AJ448"/>
    <mergeCell ref="AK448:AM448"/>
    <mergeCell ref="H449:AC450"/>
    <mergeCell ref="AE449:AJ450"/>
    <mergeCell ref="AK449:AM450"/>
    <mergeCell ref="B450:G450"/>
    <mergeCell ref="B452:E452"/>
    <mergeCell ref="F452:G452"/>
    <mergeCell ref="H452:S453"/>
    <mergeCell ref="T452:AE453"/>
    <mergeCell ref="AF452:AH452"/>
    <mergeCell ref="AI452:AJ452"/>
    <mergeCell ref="AK452:AM452"/>
    <mergeCell ref="F453:G453"/>
    <mergeCell ref="AF453:AH453"/>
    <mergeCell ref="AI453:AJ453"/>
    <mergeCell ref="AK453:AM453"/>
    <mergeCell ref="H454:I454"/>
    <mergeCell ref="B425:G426"/>
    <mergeCell ref="H425:AC425"/>
    <mergeCell ref="AE425:AJ425"/>
    <mergeCell ref="AK425:AM425"/>
    <mergeCell ref="H426:AC427"/>
    <mergeCell ref="AE426:AJ427"/>
    <mergeCell ref="AK426:AM427"/>
    <mergeCell ref="B427:G427"/>
    <mergeCell ref="B429:E429"/>
    <mergeCell ref="F429:G429"/>
    <mergeCell ref="H429:S430"/>
    <mergeCell ref="T429:AE430"/>
    <mergeCell ref="AF429:AH429"/>
    <mergeCell ref="AI429:AJ429"/>
    <mergeCell ref="AK429:AM429"/>
    <mergeCell ref="F430:G430"/>
    <mergeCell ref="X431:AA431"/>
    <mergeCell ref="AF430:AH430"/>
    <mergeCell ref="AK398:AL399"/>
    <mergeCell ref="AM398:AM399"/>
    <mergeCell ref="R417:S417"/>
    <mergeCell ref="T417:W417"/>
    <mergeCell ref="AI411:AI412"/>
    <mergeCell ref="AK411:AK412"/>
    <mergeCell ref="AL411:AL412"/>
    <mergeCell ref="AM411:AM412"/>
    <mergeCell ref="AK415:AK416"/>
    <mergeCell ref="AL415:AL416"/>
    <mergeCell ref="AM415:AM416"/>
    <mergeCell ref="L417:M417"/>
    <mergeCell ref="N417:O417"/>
    <mergeCell ref="P417:Q417"/>
    <mergeCell ref="R411:S411"/>
    <mergeCell ref="T411:W411"/>
    <mergeCell ref="X411:AA411"/>
    <mergeCell ref="R398:AE399"/>
    <mergeCell ref="AG398:AH399"/>
    <mergeCell ref="AI398:AJ399"/>
    <mergeCell ref="X407:AA407"/>
    <mergeCell ref="AL413:AL414"/>
    <mergeCell ref="AM413:AM414"/>
    <mergeCell ref="X408:AA408"/>
    <mergeCell ref="N408:O408"/>
    <mergeCell ref="P408:Q408"/>
    <mergeCell ref="P411:Q411"/>
    <mergeCell ref="R413:S413"/>
    <mergeCell ref="T413:W413"/>
    <mergeCell ref="X413:AA413"/>
    <mergeCell ref="R412:S412"/>
    <mergeCell ref="T412:W412"/>
    <mergeCell ref="AK441:AM441"/>
    <mergeCell ref="P438:Q438"/>
    <mergeCell ref="R438:S438"/>
    <mergeCell ref="T438:W438"/>
    <mergeCell ref="N437:O437"/>
    <mergeCell ref="P437:Q437"/>
    <mergeCell ref="R437:S437"/>
    <mergeCell ref="T437:W437"/>
    <mergeCell ref="X437:AA437"/>
    <mergeCell ref="AI430:AJ430"/>
    <mergeCell ref="AK430:AM430"/>
    <mergeCell ref="AI435:AI436"/>
    <mergeCell ref="AJ435:AJ436"/>
    <mergeCell ref="AK435:AK436"/>
    <mergeCell ref="X438:AA438"/>
    <mergeCell ref="N438:O438"/>
    <mergeCell ref="X432:AA432"/>
    <mergeCell ref="N433:O433"/>
    <mergeCell ref="P433:Q433"/>
    <mergeCell ref="R433:S433"/>
    <mergeCell ref="T433:W433"/>
    <mergeCell ref="X433:AA433"/>
    <mergeCell ref="AL439:AL440"/>
    <mergeCell ref="AM439:AM440"/>
    <mergeCell ref="N439:O439"/>
    <mergeCell ref="B401:G402"/>
    <mergeCell ref="H401:AC401"/>
    <mergeCell ref="AE401:AJ401"/>
    <mergeCell ref="AK401:AM401"/>
    <mergeCell ref="H402:AC403"/>
    <mergeCell ref="AE402:AJ403"/>
    <mergeCell ref="AK402:AM403"/>
    <mergeCell ref="B403:G403"/>
    <mergeCell ref="B405:E405"/>
    <mergeCell ref="F405:G405"/>
    <mergeCell ref="H405:S406"/>
    <mergeCell ref="T405:AE406"/>
    <mergeCell ref="AF405:AH405"/>
    <mergeCell ref="AI405:AJ405"/>
    <mergeCell ref="AK405:AM405"/>
    <mergeCell ref="F406:G406"/>
    <mergeCell ref="AF406:AH406"/>
    <mergeCell ref="AI406:AJ406"/>
    <mergeCell ref="AK406:AM406"/>
    <mergeCell ref="AK395:AK396"/>
    <mergeCell ref="AL395:AL396"/>
    <mergeCell ref="AM395:AM396"/>
    <mergeCell ref="H388:I388"/>
    <mergeCell ref="J388:K388"/>
    <mergeCell ref="AK389:AK390"/>
    <mergeCell ref="AL389:AL390"/>
    <mergeCell ref="AM389:AM390"/>
    <mergeCell ref="J391:K391"/>
    <mergeCell ref="L391:M391"/>
    <mergeCell ref="AI389:AI390"/>
    <mergeCell ref="AJ389:AJ390"/>
    <mergeCell ref="H391:I391"/>
    <mergeCell ref="H392:I392"/>
    <mergeCell ref="J392:K392"/>
    <mergeCell ref="L392:M392"/>
    <mergeCell ref="N392:O392"/>
    <mergeCell ref="P392:Q392"/>
    <mergeCell ref="R392:S392"/>
    <mergeCell ref="T392:W392"/>
    <mergeCell ref="X392:AA392"/>
    <mergeCell ref="X391:AA391"/>
    <mergeCell ref="AI391:AI392"/>
    <mergeCell ref="AG394:AH394"/>
    <mergeCell ref="AI394:AJ394"/>
    <mergeCell ref="X389:AA389"/>
    <mergeCell ref="H390:I390"/>
    <mergeCell ref="P393:Q393"/>
    <mergeCell ref="R393:S393"/>
    <mergeCell ref="T393:W393"/>
    <mergeCell ref="N393:O393"/>
    <mergeCell ref="L390:M390"/>
    <mergeCell ref="B381:G382"/>
    <mergeCell ref="H381:AC381"/>
    <mergeCell ref="AE381:AJ381"/>
    <mergeCell ref="AK381:AM381"/>
    <mergeCell ref="H382:AC383"/>
    <mergeCell ref="AE382:AJ383"/>
    <mergeCell ref="AK382:AM383"/>
    <mergeCell ref="B383:G383"/>
    <mergeCell ref="R374:AE376"/>
    <mergeCell ref="B385:E385"/>
    <mergeCell ref="F385:G385"/>
    <mergeCell ref="H385:S386"/>
    <mergeCell ref="T385:AE386"/>
    <mergeCell ref="AF385:AH385"/>
    <mergeCell ref="AI385:AJ385"/>
    <mergeCell ref="AK385:AM385"/>
    <mergeCell ref="F386:G386"/>
    <mergeCell ref="AF386:AH386"/>
    <mergeCell ref="AI386:AJ386"/>
    <mergeCell ref="AK386:AM386"/>
    <mergeCell ref="R378:AE379"/>
    <mergeCell ref="AG378:AH379"/>
    <mergeCell ref="AI378:AJ379"/>
    <mergeCell ref="AG374:AH374"/>
    <mergeCell ref="AI374:AJ374"/>
    <mergeCell ref="AK374:AM374"/>
    <mergeCell ref="AG375:AG376"/>
    <mergeCell ref="AH375:AH376"/>
    <mergeCell ref="AI375:AI376"/>
    <mergeCell ref="AJ375:AJ376"/>
    <mergeCell ref="AK375:AK376"/>
    <mergeCell ref="B366:E366"/>
    <mergeCell ref="F366:G366"/>
    <mergeCell ref="H366:S367"/>
    <mergeCell ref="T366:AE367"/>
    <mergeCell ref="AF366:AH366"/>
    <mergeCell ref="AI366:AJ366"/>
    <mergeCell ref="AK366:AM366"/>
    <mergeCell ref="F367:G367"/>
    <mergeCell ref="AF367:AH367"/>
    <mergeCell ref="H371:I371"/>
    <mergeCell ref="J371:K371"/>
    <mergeCell ref="L371:M371"/>
    <mergeCell ref="N371:O371"/>
    <mergeCell ref="P371:Q371"/>
    <mergeCell ref="R371:S371"/>
    <mergeCell ref="T371:W371"/>
    <mergeCell ref="X371:AA371"/>
    <mergeCell ref="AI371:AI372"/>
    <mergeCell ref="AJ371:AJ372"/>
    <mergeCell ref="H369:I369"/>
    <mergeCell ref="J369:K369"/>
    <mergeCell ref="L369:M369"/>
    <mergeCell ref="N369:O369"/>
    <mergeCell ref="P369:Q369"/>
    <mergeCell ref="R369:S369"/>
    <mergeCell ref="T369:W369"/>
    <mergeCell ref="X369:AA369"/>
    <mergeCell ref="H372:I372"/>
    <mergeCell ref="J372:K372"/>
    <mergeCell ref="L372:M372"/>
    <mergeCell ref="N372:O372"/>
    <mergeCell ref="P372:Q372"/>
    <mergeCell ref="B362:G363"/>
    <mergeCell ref="H362:AC362"/>
    <mergeCell ref="AE362:AJ362"/>
    <mergeCell ref="AK362:AM362"/>
    <mergeCell ref="H363:AC364"/>
    <mergeCell ref="AE363:AJ364"/>
    <mergeCell ref="AK363:AM364"/>
    <mergeCell ref="B364:G364"/>
    <mergeCell ref="AK355:AM355"/>
    <mergeCell ref="AI352:AI353"/>
    <mergeCell ref="AJ352:AJ353"/>
    <mergeCell ref="AK352:AK353"/>
    <mergeCell ref="AL352:AL353"/>
    <mergeCell ref="AM352:AM353"/>
    <mergeCell ref="P353:Q353"/>
    <mergeCell ref="H354:I354"/>
    <mergeCell ref="J354:K354"/>
    <mergeCell ref="N354:O354"/>
    <mergeCell ref="P354:Q354"/>
    <mergeCell ref="R354:S354"/>
    <mergeCell ref="T354:W354"/>
    <mergeCell ref="AG355:AH355"/>
    <mergeCell ref="AI355:AJ355"/>
    <mergeCell ref="AG359:AH360"/>
    <mergeCell ref="AI359:AJ360"/>
    <mergeCell ref="H352:I352"/>
    <mergeCell ref="J352:K352"/>
    <mergeCell ref="L352:M352"/>
    <mergeCell ref="N352:O352"/>
    <mergeCell ref="P352:Q352"/>
    <mergeCell ref="H353:I353"/>
    <mergeCell ref="L353:M353"/>
    <mergeCell ref="T334:W334"/>
    <mergeCell ref="X334:AA334"/>
    <mergeCell ref="T332:W332"/>
    <mergeCell ref="X332:AA332"/>
    <mergeCell ref="B344:G345"/>
    <mergeCell ref="H344:AC344"/>
    <mergeCell ref="AE344:AJ344"/>
    <mergeCell ref="AK344:AM344"/>
    <mergeCell ref="H345:AC346"/>
    <mergeCell ref="AE345:AJ346"/>
    <mergeCell ref="AK345:AM346"/>
    <mergeCell ref="B346:G346"/>
    <mergeCell ref="B348:E348"/>
    <mergeCell ref="F348:G348"/>
    <mergeCell ref="H348:S349"/>
    <mergeCell ref="T348:AE349"/>
    <mergeCell ref="AF348:AH348"/>
    <mergeCell ref="AI348:AJ348"/>
    <mergeCell ref="AK348:AM348"/>
    <mergeCell ref="F349:G349"/>
    <mergeCell ref="AF349:AH349"/>
    <mergeCell ref="AI349:AJ349"/>
    <mergeCell ref="AK349:AM349"/>
    <mergeCell ref="H334:I334"/>
    <mergeCell ref="J334:K334"/>
    <mergeCell ref="J333:K333"/>
    <mergeCell ref="L333:M333"/>
    <mergeCell ref="N333:O333"/>
    <mergeCell ref="AM332:AM334"/>
    <mergeCell ref="H333:I333"/>
    <mergeCell ref="P333:Q333"/>
    <mergeCell ref="R333:S333"/>
    <mergeCell ref="B325:G326"/>
    <mergeCell ref="H325:AC325"/>
    <mergeCell ref="AE325:AJ325"/>
    <mergeCell ref="AK325:AM325"/>
    <mergeCell ref="H326:AC327"/>
    <mergeCell ref="AE326:AJ327"/>
    <mergeCell ref="AK326:AM327"/>
    <mergeCell ref="B327:G327"/>
    <mergeCell ref="H317:I317"/>
    <mergeCell ref="J317:K317"/>
    <mergeCell ref="L317:M317"/>
    <mergeCell ref="N317:O317"/>
    <mergeCell ref="P317:Q317"/>
    <mergeCell ref="R317:S317"/>
    <mergeCell ref="T317:W317"/>
    <mergeCell ref="F330:G330"/>
    <mergeCell ref="AF330:AH330"/>
    <mergeCell ref="AI330:AJ330"/>
    <mergeCell ref="AK330:AM330"/>
    <mergeCell ref="R318:AE320"/>
    <mergeCell ref="AG318:AH318"/>
    <mergeCell ref="AI318:AJ318"/>
    <mergeCell ref="AK318:AM318"/>
    <mergeCell ref="AG319:AG320"/>
    <mergeCell ref="AH319:AH320"/>
    <mergeCell ref="AI319:AI320"/>
    <mergeCell ref="R322:AE323"/>
    <mergeCell ref="AF329:AH329"/>
    <mergeCell ref="AI329:AJ329"/>
    <mergeCell ref="AK329:AM329"/>
    <mergeCell ref="AG322:AH323"/>
    <mergeCell ref="AI322:AJ323"/>
    <mergeCell ref="B308:G308"/>
    <mergeCell ref="AM303:AM304"/>
    <mergeCell ref="B310:E310"/>
    <mergeCell ref="F310:G310"/>
    <mergeCell ref="H310:S311"/>
    <mergeCell ref="T310:AE311"/>
    <mergeCell ref="AF310:AH310"/>
    <mergeCell ref="AI310:AJ310"/>
    <mergeCell ref="AK310:AM310"/>
    <mergeCell ref="F311:G311"/>
    <mergeCell ref="AF311:AH311"/>
    <mergeCell ref="AI311:AJ311"/>
    <mergeCell ref="AK311:AM311"/>
    <mergeCell ref="H312:I312"/>
    <mergeCell ref="J312:K312"/>
    <mergeCell ref="L312:M312"/>
    <mergeCell ref="N312:O312"/>
    <mergeCell ref="P312:Q312"/>
    <mergeCell ref="R312:S312"/>
    <mergeCell ref="T312:W312"/>
    <mergeCell ref="X312:AA312"/>
    <mergeCell ref="B290:E290"/>
    <mergeCell ref="F290:G290"/>
    <mergeCell ref="H290:S291"/>
    <mergeCell ref="T290:AE291"/>
    <mergeCell ref="AF290:AH290"/>
    <mergeCell ref="AI290:AJ290"/>
    <mergeCell ref="AK290:AM290"/>
    <mergeCell ref="F291:G291"/>
    <mergeCell ref="AF291:AH291"/>
    <mergeCell ref="AI291:AJ291"/>
    <mergeCell ref="AK291:AM291"/>
    <mergeCell ref="B329:E329"/>
    <mergeCell ref="F329:G329"/>
    <mergeCell ref="H329:S330"/>
    <mergeCell ref="T329:AE330"/>
    <mergeCell ref="AK299:AM299"/>
    <mergeCell ref="AG300:AG301"/>
    <mergeCell ref="AH300:AH301"/>
    <mergeCell ref="AI300:AI301"/>
    <mergeCell ref="AJ300:AJ301"/>
    <mergeCell ref="AK300:AK301"/>
    <mergeCell ref="AL300:AL301"/>
    <mergeCell ref="AM300:AM301"/>
    <mergeCell ref="R303:AE304"/>
    <mergeCell ref="AG303:AH304"/>
    <mergeCell ref="AI303:AJ304"/>
    <mergeCell ref="AK303:AL304"/>
    <mergeCell ref="B306:G307"/>
    <mergeCell ref="H306:AC306"/>
    <mergeCell ref="AE306:AJ306"/>
    <mergeCell ref="AK306:AM306"/>
    <mergeCell ref="H307:AC308"/>
    <mergeCell ref="H274:I274"/>
    <mergeCell ref="J274:K274"/>
    <mergeCell ref="L274:M274"/>
    <mergeCell ref="N274:O274"/>
    <mergeCell ref="P274:Q274"/>
    <mergeCell ref="AK276:AK277"/>
    <mergeCell ref="AL276:AL277"/>
    <mergeCell ref="AM276:AM277"/>
    <mergeCell ref="R274:S274"/>
    <mergeCell ref="T274:W274"/>
    <mergeCell ref="X274:AA274"/>
    <mergeCell ref="B286:G287"/>
    <mergeCell ref="H286:AC286"/>
    <mergeCell ref="AE286:AJ286"/>
    <mergeCell ref="AK286:AM286"/>
    <mergeCell ref="H287:AC288"/>
    <mergeCell ref="AE287:AJ288"/>
    <mergeCell ref="AK287:AM288"/>
    <mergeCell ref="B288:G288"/>
    <mergeCell ref="H278:I278"/>
    <mergeCell ref="AG283:AH284"/>
    <mergeCell ref="AI283:AJ284"/>
    <mergeCell ref="AG280:AG281"/>
    <mergeCell ref="AH280:AH281"/>
    <mergeCell ref="AI280:AI281"/>
    <mergeCell ref="AJ280:AJ281"/>
    <mergeCell ref="AK280:AK281"/>
    <mergeCell ref="AL280:AL281"/>
    <mergeCell ref="AK279:AM279"/>
    <mergeCell ref="T278:W278"/>
    <mergeCell ref="B271:E271"/>
    <mergeCell ref="F271:G271"/>
    <mergeCell ref="H271:S272"/>
    <mergeCell ref="T271:AE272"/>
    <mergeCell ref="AF271:AH271"/>
    <mergeCell ref="AI271:AJ271"/>
    <mergeCell ref="AK271:AM271"/>
    <mergeCell ref="H273:I273"/>
    <mergeCell ref="J273:K273"/>
    <mergeCell ref="L273:M273"/>
    <mergeCell ref="N273:O273"/>
    <mergeCell ref="P273:Q273"/>
    <mergeCell ref="R273:S273"/>
    <mergeCell ref="T273:W273"/>
    <mergeCell ref="X273:AA273"/>
    <mergeCell ref="F272:G272"/>
    <mergeCell ref="AF272:AH272"/>
    <mergeCell ref="AI272:AJ272"/>
    <mergeCell ref="AK272:AM272"/>
    <mergeCell ref="B267:G268"/>
    <mergeCell ref="H267:AC267"/>
    <mergeCell ref="AE267:AJ267"/>
    <mergeCell ref="AK267:AM267"/>
    <mergeCell ref="H268:AC269"/>
    <mergeCell ref="AE268:AJ269"/>
    <mergeCell ref="AK268:AM269"/>
    <mergeCell ref="B269:G269"/>
    <mergeCell ref="R260:AE262"/>
    <mergeCell ref="AG260:AH260"/>
    <mergeCell ref="AG244:AH245"/>
    <mergeCell ref="AI244:AJ245"/>
    <mergeCell ref="AK244:AL245"/>
    <mergeCell ref="AM244:AM245"/>
    <mergeCell ref="R244:AE245"/>
    <mergeCell ref="H259:I259"/>
    <mergeCell ref="J259:K259"/>
    <mergeCell ref="L259:M259"/>
    <mergeCell ref="N259:O259"/>
    <mergeCell ref="P259:Q259"/>
    <mergeCell ref="R259:S259"/>
    <mergeCell ref="T259:W259"/>
    <mergeCell ref="H253:I253"/>
    <mergeCell ref="J253:K253"/>
    <mergeCell ref="L253:M253"/>
    <mergeCell ref="N253:O253"/>
    <mergeCell ref="P253:Q253"/>
    <mergeCell ref="R253:S253"/>
    <mergeCell ref="T253:W253"/>
    <mergeCell ref="X253:AA253"/>
    <mergeCell ref="H254:I254"/>
    <mergeCell ref="J254:K254"/>
    <mergeCell ref="B251:E251"/>
    <mergeCell ref="F251:G251"/>
    <mergeCell ref="H251:S252"/>
    <mergeCell ref="T251:AE252"/>
    <mergeCell ref="AF251:AH251"/>
    <mergeCell ref="AI251:AJ251"/>
    <mergeCell ref="AK251:AM251"/>
    <mergeCell ref="F252:G252"/>
    <mergeCell ref="AF252:AH252"/>
    <mergeCell ref="AI252:AJ252"/>
    <mergeCell ref="AK252:AM252"/>
    <mergeCell ref="R240:AE242"/>
    <mergeCell ref="AG240:AH240"/>
    <mergeCell ref="AI240:AJ240"/>
    <mergeCell ref="AK240:AM240"/>
    <mergeCell ref="AG241:AG242"/>
    <mergeCell ref="AH241:AH242"/>
    <mergeCell ref="AI241:AI242"/>
    <mergeCell ref="T239:W239"/>
    <mergeCell ref="B247:G248"/>
    <mergeCell ref="H247:AC247"/>
    <mergeCell ref="AE247:AJ247"/>
    <mergeCell ref="AK247:AM247"/>
    <mergeCell ref="H248:AC249"/>
    <mergeCell ref="AE248:AJ249"/>
    <mergeCell ref="AK248:AM249"/>
    <mergeCell ref="B249:G249"/>
    <mergeCell ref="F232:G232"/>
    <mergeCell ref="H232:S233"/>
    <mergeCell ref="T232:AE233"/>
    <mergeCell ref="AF232:AH232"/>
    <mergeCell ref="AI232:AJ232"/>
    <mergeCell ref="AK232:AM232"/>
    <mergeCell ref="H239:I239"/>
    <mergeCell ref="J239:K239"/>
    <mergeCell ref="L239:M239"/>
    <mergeCell ref="N239:O239"/>
    <mergeCell ref="P239:Q239"/>
    <mergeCell ref="H238:I238"/>
    <mergeCell ref="J238:K238"/>
    <mergeCell ref="L238:M238"/>
    <mergeCell ref="N238:O238"/>
    <mergeCell ref="P238:Q238"/>
    <mergeCell ref="R238:S238"/>
    <mergeCell ref="T238:W238"/>
    <mergeCell ref="N237:O237"/>
    <mergeCell ref="P237:Q237"/>
    <mergeCell ref="R237:S237"/>
    <mergeCell ref="R235:S235"/>
    <mergeCell ref="T235:W235"/>
    <mergeCell ref="AK233:AM233"/>
    <mergeCell ref="R225:AE226"/>
    <mergeCell ref="F233:G233"/>
    <mergeCell ref="AF233:AH233"/>
    <mergeCell ref="AI233:AJ233"/>
    <mergeCell ref="B212:E212"/>
    <mergeCell ref="F212:G212"/>
    <mergeCell ref="H212:S213"/>
    <mergeCell ref="T212:AE213"/>
    <mergeCell ref="AF212:AH212"/>
    <mergeCell ref="AI212:AJ212"/>
    <mergeCell ref="AK212:AM212"/>
    <mergeCell ref="F213:G213"/>
    <mergeCell ref="AF213:AH213"/>
    <mergeCell ref="AI213:AJ213"/>
    <mergeCell ref="AK213:AM213"/>
    <mergeCell ref="R217:S217"/>
    <mergeCell ref="T217:W217"/>
    <mergeCell ref="X217:AA217"/>
    <mergeCell ref="AH222:AH223"/>
    <mergeCell ref="AG221:AH221"/>
    <mergeCell ref="AK221:AM221"/>
    <mergeCell ref="X219:AA219"/>
    <mergeCell ref="N217:O217"/>
    <mergeCell ref="P217:Q217"/>
    <mergeCell ref="H218:I218"/>
    <mergeCell ref="R214:S214"/>
    <mergeCell ref="T214:W214"/>
    <mergeCell ref="X214:AA214"/>
    <mergeCell ref="H215:I215"/>
    <mergeCell ref="J215:K215"/>
    <mergeCell ref="B228:G229"/>
    <mergeCell ref="H228:AC228"/>
    <mergeCell ref="AE228:AJ228"/>
    <mergeCell ref="AK228:AM228"/>
    <mergeCell ref="H229:AC230"/>
    <mergeCell ref="AE229:AJ230"/>
    <mergeCell ref="AK229:AM230"/>
    <mergeCell ref="B230:G230"/>
    <mergeCell ref="H219:I219"/>
    <mergeCell ref="J219:K219"/>
    <mergeCell ref="L219:M219"/>
    <mergeCell ref="N219:O219"/>
    <mergeCell ref="P219:Q219"/>
    <mergeCell ref="H216:I216"/>
    <mergeCell ref="J217:K217"/>
    <mergeCell ref="L217:M217"/>
    <mergeCell ref="B232:E232"/>
    <mergeCell ref="P198:Q198"/>
    <mergeCell ref="N214:O214"/>
    <mergeCell ref="P214:Q214"/>
    <mergeCell ref="L199:M199"/>
    <mergeCell ref="N199:O199"/>
    <mergeCell ref="P199:Q199"/>
    <mergeCell ref="B208:G209"/>
    <mergeCell ref="H208:AC208"/>
    <mergeCell ref="AE208:AJ208"/>
    <mergeCell ref="AK208:AM208"/>
    <mergeCell ref="H209:AC210"/>
    <mergeCell ref="AE209:AJ210"/>
    <mergeCell ref="AK209:AM210"/>
    <mergeCell ref="B210:G210"/>
    <mergeCell ref="AI202:AI203"/>
    <mergeCell ref="AJ202:AJ203"/>
    <mergeCell ref="H197:I197"/>
    <mergeCell ref="J197:K197"/>
    <mergeCell ref="L197:M197"/>
    <mergeCell ref="AK202:AK203"/>
    <mergeCell ref="AL202:AL203"/>
    <mergeCell ref="AM202:AM203"/>
    <mergeCell ref="AG201:AH201"/>
    <mergeCell ref="AH202:AH203"/>
    <mergeCell ref="AG205:AH206"/>
    <mergeCell ref="AI201:AJ201"/>
    <mergeCell ref="AK201:AM201"/>
    <mergeCell ref="AG202:AG203"/>
    <mergeCell ref="J218:K218"/>
    <mergeCell ref="L218:M218"/>
    <mergeCell ref="N218:O218"/>
    <mergeCell ref="P218:Q218"/>
    <mergeCell ref="R218:S218"/>
    <mergeCell ref="T218:W218"/>
    <mergeCell ref="X218:AA218"/>
    <mergeCell ref="H214:I214"/>
    <mergeCell ref="J214:K214"/>
    <mergeCell ref="L214:M214"/>
    <mergeCell ref="AI215:AI216"/>
    <mergeCell ref="AJ215:AJ216"/>
    <mergeCell ref="AK215:AK216"/>
    <mergeCell ref="AI205:AJ206"/>
    <mergeCell ref="AK205:AL206"/>
    <mergeCell ref="AM205:AM206"/>
    <mergeCell ref="AM198:AM199"/>
    <mergeCell ref="T177:W177"/>
    <mergeCell ref="X177:AA177"/>
    <mergeCell ref="H176:I176"/>
    <mergeCell ref="H199:I199"/>
    <mergeCell ref="AF174:AH174"/>
    <mergeCell ref="R179:S179"/>
    <mergeCell ref="R201:AE203"/>
    <mergeCell ref="R200:S200"/>
    <mergeCell ref="T200:W200"/>
    <mergeCell ref="R205:AE206"/>
    <mergeCell ref="L200:M200"/>
    <mergeCell ref="N200:O200"/>
    <mergeCell ref="P200:Q200"/>
    <mergeCell ref="B188:G189"/>
    <mergeCell ref="H188:AC188"/>
    <mergeCell ref="AE188:AJ188"/>
    <mergeCell ref="AK188:AM188"/>
    <mergeCell ref="H189:AC190"/>
    <mergeCell ref="AE189:AJ190"/>
    <mergeCell ref="AK189:AM190"/>
    <mergeCell ref="B190:G190"/>
    <mergeCell ref="B192:E192"/>
    <mergeCell ref="F192:G192"/>
    <mergeCell ref="H192:S193"/>
    <mergeCell ref="T192:AE193"/>
    <mergeCell ref="AF192:AH192"/>
    <mergeCell ref="AI192:AJ192"/>
    <mergeCell ref="F193:G193"/>
    <mergeCell ref="AF193:AH193"/>
    <mergeCell ref="AI193:AJ193"/>
    <mergeCell ref="AK193:AM193"/>
    <mergeCell ref="AK192:AM192"/>
    <mergeCell ref="AI147:AJ147"/>
    <mergeCell ref="AK147:AM147"/>
    <mergeCell ref="AG148:AG149"/>
    <mergeCell ref="AH148:AH149"/>
    <mergeCell ref="N197:O197"/>
    <mergeCell ref="AJ148:AJ149"/>
    <mergeCell ref="AK148:AK149"/>
    <mergeCell ref="AL148:AL149"/>
    <mergeCell ref="AM148:AM149"/>
    <mergeCell ref="AG132:AH133"/>
    <mergeCell ref="AI174:AJ174"/>
    <mergeCell ref="AK174:AM174"/>
    <mergeCell ref="F175:G175"/>
    <mergeCell ref="AF175:AH175"/>
    <mergeCell ref="AI175:AJ175"/>
    <mergeCell ref="AK175:AM175"/>
    <mergeCell ref="R181:AE183"/>
    <mergeCell ref="AG181:AH181"/>
    <mergeCell ref="AI181:AJ181"/>
    <mergeCell ref="AK181:AM181"/>
    <mergeCell ref="AG182:AG183"/>
    <mergeCell ref="AH182:AH183"/>
    <mergeCell ref="AI182:AI183"/>
    <mergeCell ref="AJ182:AJ183"/>
    <mergeCell ref="AK182:AK183"/>
    <mergeCell ref="AL182:AL183"/>
    <mergeCell ref="AM182:AM183"/>
    <mergeCell ref="H177:I177"/>
    <mergeCell ref="J177:K177"/>
    <mergeCell ref="L177:M177"/>
    <mergeCell ref="N177:O177"/>
    <mergeCell ref="P177:Q177"/>
    <mergeCell ref="AK170:AM170"/>
    <mergeCell ref="H171:AC172"/>
    <mergeCell ref="AE171:AJ172"/>
    <mergeCell ref="AK171:AM172"/>
    <mergeCell ref="B172:G172"/>
    <mergeCell ref="AM167:AM168"/>
    <mergeCell ref="R163:AE165"/>
    <mergeCell ref="H160:I160"/>
    <mergeCell ref="J160:K160"/>
    <mergeCell ref="L160:M160"/>
    <mergeCell ref="N160:O160"/>
    <mergeCell ref="P160:Q160"/>
    <mergeCell ref="R160:S160"/>
    <mergeCell ref="T160:W160"/>
    <mergeCell ref="X160:AA160"/>
    <mergeCell ref="AK163:AM163"/>
    <mergeCell ref="AG163:AH163"/>
    <mergeCell ref="AI163:AJ163"/>
    <mergeCell ref="AE170:AJ170"/>
    <mergeCell ref="AI148:AI149"/>
    <mergeCell ref="R132:AE133"/>
    <mergeCell ref="T125:W125"/>
    <mergeCell ref="X125:AA125"/>
    <mergeCell ref="T126:W126"/>
    <mergeCell ref="AG147:AH147"/>
    <mergeCell ref="X126:AA126"/>
    <mergeCell ref="P125:Q125"/>
    <mergeCell ref="R125:S125"/>
    <mergeCell ref="AF159:AH159"/>
    <mergeCell ref="AI159:AJ159"/>
    <mergeCell ref="AK159:AM159"/>
    <mergeCell ref="AI158:AJ158"/>
    <mergeCell ref="AK158:AM158"/>
    <mergeCell ref="F159:G159"/>
    <mergeCell ref="J124:K124"/>
    <mergeCell ref="L124:M124"/>
    <mergeCell ref="N124:O124"/>
    <mergeCell ref="P124:Q124"/>
    <mergeCell ref="R124:S124"/>
    <mergeCell ref="T124:W124"/>
    <mergeCell ref="B135:G136"/>
    <mergeCell ref="B137:G137"/>
    <mergeCell ref="B139:E139"/>
    <mergeCell ref="F139:G139"/>
    <mergeCell ref="T139:AE140"/>
    <mergeCell ref="AF139:AH139"/>
    <mergeCell ref="AI139:AJ139"/>
    <mergeCell ref="AK139:AM139"/>
    <mergeCell ref="F140:G140"/>
    <mergeCell ref="AF140:AH140"/>
    <mergeCell ref="AI140:AJ140"/>
    <mergeCell ref="R128:AE130"/>
    <mergeCell ref="L123:M123"/>
    <mergeCell ref="P121:Q121"/>
    <mergeCell ref="R121:S121"/>
    <mergeCell ref="T121:W121"/>
    <mergeCell ref="X121:AA121"/>
    <mergeCell ref="X124:AA124"/>
    <mergeCell ref="R122:S122"/>
    <mergeCell ref="T122:W122"/>
    <mergeCell ref="X122:AA122"/>
    <mergeCell ref="H135:AC135"/>
    <mergeCell ref="AE135:AJ135"/>
    <mergeCell ref="AK135:AM135"/>
    <mergeCell ref="H136:AC137"/>
    <mergeCell ref="AE136:AJ137"/>
    <mergeCell ref="AK136:AM137"/>
    <mergeCell ref="H139:S140"/>
    <mergeCell ref="AG128:AH128"/>
    <mergeCell ref="AI128:AJ128"/>
    <mergeCell ref="AK128:AM128"/>
    <mergeCell ref="AG129:AG130"/>
    <mergeCell ref="AH129:AH130"/>
    <mergeCell ref="AI129:AI130"/>
    <mergeCell ref="AJ129:AJ130"/>
    <mergeCell ref="AK129:AK130"/>
    <mergeCell ref="B154:G155"/>
    <mergeCell ref="H154:AC154"/>
    <mergeCell ref="AE154:AJ154"/>
    <mergeCell ref="AK154:AM154"/>
    <mergeCell ref="H155:AC156"/>
    <mergeCell ref="AE155:AJ156"/>
    <mergeCell ref="AK155:AM156"/>
    <mergeCell ref="B156:G156"/>
    <mergeCell ref="R147:AE149"/>
    <mergeCell ref="N123:O123"/>
    <mergeCell ref="P123:Q123"/>
    <mergeCell ref="R123:S123"/>
    <mergeCell ref="T123:W123"/>
    <mergeCell ref="X123:AA123"/>
    <mergeCell ref="AL129:AL130"/>
    <mergeCell ref="AM129:AM130"/>
    <mergeCell ref="T81:W81"/>
    <mergeCell ref="N85:O85"/>
    <mergeCell ref="R87:S87"/>
    <mergeCell ref="T87:W87"/>
    <mergeCell ref="X87:AA87"/>
    <mergeCell ref="AI132:AJ133"/>
    <mergeCell ref="AK132:AL133"/>
    <mergeCell ref="AM132:AM133"/>
    <mergeCell ref="B114:G115"/>
    <mergeCell ref="H114:AC114"/>
    <mergeCell ref="AE114:AJ114"/>
    <mergeCell ref="AK114:AM114"/>
    <mergeCell ref="H115:AC116"/>
    <mergeCell ref="AE115:AJ116"/>
    <mergeCell ref="AK115:AM116"/>
    <mergeCell ref="B116:G116"/>
    <mergeCell ref="B118:E118"/>
    <mergeCell ref="F118:G118"/>
    <mergeCell ref="H118:S119"/>
    <mergeCell ref="T118:AE119"/>
    <mergeCell ref="AF118:AH118"/>
    <mergeCell ref="AI118:AJ118"/>
    <mergeCell ref="AK118:AM118"/>
    <mergeCell ref="F119:G119"/>
    <mergeCell ref="AF119:AH119"/>
    <mergeCell ref="AK108:AK109"/>
    <mergeCell ref="AL108:AL109"/>
    <mergeCell ref="H122:I122"/>
    <mergeCell ref="J122:K122"/>
    <mergeCell ref="H124:I124"/>
    <mergeCell ref="N82:O82"/>
    <mergeCell ref="P82:Q82"/>
    <mergeCell ref="R82:S82"/>
    <mergeCell ref="T82:W82"/>
    <mergeCell ref="X82:AA82"/>
    <mergeCell ref="T105:W105"/>
    <mergeCell ref="R103:S103"/>
    <mergeCell ref="T103:W103"/>
    <mergeCell ref="X103:AA103"/>
    <mergeCell ref="N105:O105"/>
    <mergeCell ref="P105:Q105"/>
    <mergeCell ref="R105:S105"/>
    <mergeCell ref="H84:I84"/>
    <mergeCell ref="J84:K84"/>
    <mergeCell ref="L84:M84"/>
    <mergeCell ref="N84:O84"/>
    <mergeCell ref="L85:M85"/>
    <mergeCell ref="H87:I87"/>
    <mergeCell ref="B96:G97"/>
    <mergeCell ref="H96:AC96"/>
    <mergeCell ref="AE96:AJ96"/>
    <mergeCell ref="AK96:AM96"/>
    <mergeCell ref="H97:AC98"/>
    <mergeCell ref="AE97:AJ98"/>
    <mergeCell ref="AK97:AM98"/>
    <mergeCell ref="B98:G98"/>
    <mergeCell ref="B100:E100"/>
    <mergeCell ref="F100:G100"/>
    <mergeCell ref="H100:S101"/>
    <mergeCell ref="T100:AE101"/>
    <mergeCell ref="AF100:AH100"/>
    <mergeCell ref="AI100:AJ100"/>
    <mergeCell ref="AK100:AM100"/>
    <mergeCell ref="F101:G101"/>
    <mergeCell ref="AF101:AH101"/>
    <mergeCell ref="AI101:AJ101"/>
    <mergeCell ref="AK101:AM101"/>
    <mergeCell ref="B73:G74"/>
    <mergeCell ref="H73:AC73"/>
    <mergeCell ref="AE73:AJ73"/>
    <mergeCell ref="AK73:AM73"/>
    <mergeCell ref="H74:AC75"/>
    <mergeCell ref="AE74:AJ75"/>
    <mergeCell ref="AK74:AM75"/>
    <mergeCell ref="B75:G75"/>
    <mergeCell ref="B77:E77"/>
    <mergeCell ref="F77:G77"/>
    <mergeCell ref="H77:S78"/>
    <mergeCell ref="T77:AE78"/>
    <mergeCell ref="AF77:AH77"/>
    <mergeCell ref="AI77:AJ77"/>
    <mergeCell ref="F78:G78"/>
    <mergeCell ref="AF78:AH78"/>
    <mergeCell ref="AI78:AJ78"/>
    <mergeCell ref="AK78:AM78"/>
    <mergeCell ref="AK77:AM77"/>
    <mergeCell ref="AM49:AM50"/>
    <mergeCell ref="R52:AE53"/>
    <mergeCell ref="AG52:AH53"/>
    <mergeCell ref="AI52:AJ53"/>
    <mergeCell ref="AK52:AL53"/>
    <mergeCell ref="AM52:AM53"/>
    <mergeCell ref="B55:G56"/>
    <mergeCell ref="AE55:AJ55"/>
    <mergeCell ref="AK55:AM55"/>
    <mergeCell ref="H56:AC57"/>
    <mergeCell ref="AE56:AJ57"/>
    <mergeCell ref="AK56:AM57"/>
    <mergeCell ref="B57:G57"/>
    <mergeCell ref="B59:E59"/>
    <mergeCell ref="F59:G59"/>
    <mergeCell ref="H59:S60"/>
    <mergeCell ref="T59:AE60"/>
    <mergeCell ref="AF59:AH59"/>
    <mergeCell ref="AI59:AJ59"/>
    <mergeCell ref="F60:G60"/>
    <mergeCell ref="AF60:AH60"/>
    <mergeCell ref="AI60:AJ60"/>
    <mergeCell ref="AK60:AM60"/>
    <mergeCell ref="AK59:AM59"/>
    <mergeCell ref="R36:AE37"/>
    <mergeCell ref="AG36:AH37"/>
    <mergeCell ref="AI36:AJ37"/>
    <mergeCell ref="AK36:AL37"/>
    <mergeCell ref="AM36:AM37"/>
    <mergeCell ref="B39:G40"/>
    <mergeCell ref="H39:AC39"/>
    <mergeCell ref="AE39:AJ39"/>
    <mergeCell ref="AK39:AM39"/>
    <mergeCell ref="H40:AC41"/>
    <mergeCell ref="AE40:AJ41"/>
    <mergeCell ref="AK40:AM41"/>
    <mergeCell ref="B41:G41"/>
    <mergeCell ref="B43:E43"/>
    <mergeCell ref="F43:G43"/>
    <mergeCell ref="H43:S44"/>
    <mergeCell ref="T43:AE44"/>
    <mergeCell ref="AF43:AH43"/>
    <mergeCell ref="AI43:AJ43"/>
    <mergeCell ref="AK43:AM43"/>
    <mergeCell ref="AK44:AM44"/>
    <mergeCell ref="F44:G44"/>
    <mergeCell ref="AF44:AH44"/>
    <mergeCell ref="AI44:AJ44"/>
    <mergeCell ref="B20:G21"/>
    <mergeCell ref="H20:AC20"/>
    <mergeCell ref="AE20:AJ20"/>
    <mergeCell ref="AK20:AM20"/>
    <mergeCell ref="H21:AC22"/>
    <mergeCell ref="AE21:AJ22"/>
    <mergeCell ref="AK21:AM22"/>
    <mergeCell ref="B22:G22"/>
    <mergeCell ref="B24:E24"/>
    <mergeCell ref="F24:G24"/>
    <mergeCell ref="H24:S25"/>
    <mergeCell ref="T24:AE25"/>
    <mergeCell ref="AF24:AH24"/>
    <mergeCell ref="AI24:AJ24"/>
    <mergeCell ref="AK24:AM24"/>
    <mergeCell ref="H26:I26"/>
    <mergeCell ref="J26:K26"/>
    <mergeCell ref="L26:M26"/>
    <mergeCell ref="N26:O26"/>
    <mergeCell ref="P26:Q26"/>
    <mergeCell ref="R26:S26"/>
    <mergeCell ref="T26:W26"/>
    <mergeCell ref="X26:AA26"/>
    <mergeCell ref="F25:G25"/>
    <mergeCell ref="AF25:AH25"/>
    <mergeCell ref="AI25:AJ25"/>
    <mergeCell ref="AK25:AM25"/>
    <mergeCell ref="T664:W664"/>
    <mergeCell ref="X664:AA664"/>
    <mergeCell ref="H665:I665"/>
    <mergeCell ref="J665:K665"/>
    <mergeCell ref="L665:M665"/>
    <mergeCell ref="N665:O665"/>
    <mergeCell ref="P665:Q665"/>
    <mergeCell ref="R665:S665"/>
    <mergeCell ref="T665:W665"/>
    <mergeCell ref="X665:AA665"/>
    <mergeCell ref="H666:I666"/>
    <mergeCell ref="J666:K666"/>
    <mergeCell ref="L666:M666"/>
    <mergeCell ref="N666:O666"/>
    <mergeCell ref="P666:Q666"/>
    <mergeCell ref="R666:S666"/>
    <mergeCell ref="T666:W666"/>
    <mergeCell ref="H640:I640"/>
    <mergeCell ref="J640:K640"/>
    <mergeCell ref="L640:M640"/>
    <mergeCell ref="N640:O640"/>
    <mergeCell ref="P640:Q640"/>
    <mergeCell ref="R640:S640"/>
    <mergeCell ref="T640:W640"/>
    <mergeCell ref="X640:AA640"/>
    <mergeCell ref="H641:I641"/>
    <mergeCell ref="J641:K641"/>
    <mergeCell ref="L641:M641"/>
    <mergeCell ref="N641:O641"/>
    <mergeCell ref="P641:Q641"/>
    <mergeCell ref="R641:S641"/>
    <mergeCell ref="T641:W641"/>
    <mergeCell ref="X641:AA641"/>
    <mergeCell ref="R627:AE629"/>
    <mergeCell ref="R631:AE632"/>
    <mergeCell ref="T625:W625"/>
    <mergeCell ref="X625:AA625"/>
    <mergeCell ref="J609:K609"/>
    <mergeCell ref="L609:M609"/>
    <mergeCell ref="N609:O609"/>
    <mergeCell ref="P609:Q609"/>
    <mergeCell ref="R609:S609"/>
    <mergeCell ref="T609:W609"/>
    <mergeCell ref="X609:AA609"/>
    <mergeCell ref="H609:I609"/>
    <mergeCell ref="R590:S590"/>
    <mergeCell ref="H602:S603"/>
    <mergeCell ref="H625:I625"/>
    <mergeCell ref="J625:K625"/>
    <mergeCell ref="L625:M625"/>
    <mergeCell ref="H605:I605"/>
    <mergeCell ref="J605:K605"/>
    <mergeCell ref="L605:M605"/>
    <mergeCell ref="N605:O605"/>
    <mergeCell ref="P605:Q605"/>
    <mergeCell ref="R605:S605"/>
    <mergeCell ref="T605:W605"/>
    <mergeCell ref="T590:W590"/>
    <mergeCell ref="X608:AA608"/>
    <mergeCell ref="N625:O625"/>
    <mergeCell ref="P625:Q625"/>
    <mergeCell ref="R625:S625"/>
    <mergeCell ref="R591:AE593"/>
    <mergeCell ref="H604:I604"/>
    <mergeCell ref="J604:K604"/>
    <mergeCell ref="L604:M604"/>
    <mergeCell ref="R595:AE596"/>
    <mergeCell ref="X550:AA550"/>
    <mergeCell ref="H551:I551"/>
    <mergeCell ref="J551:K551"/>
    <mergeCell ref="L551:M551"/>
    <mergeCell ref="N551:O551"/>
    <mergeCell ref="P551:Q551"/>
    <mergeCell ref="L557:M557"/>
    <mergeCell ref="N557:O557"/>
    <mergeCell ref="P557:Q557"/>
    <mergeCell ref="R557:S557"/>
    <mergeCell ref="T557:W557"/>
    <mergeCell ref="X557:AA557"/>
    <mergeCell ref="N552:O552"/>
    <mergeCell ref="P552:Q552"/>
    <mergeCell ref="R552:S552"/>
    <mergeCell ref="P556:Q556"/>
    <mergeCell ref="R556:S556"/>
    <mergeCell ref="T556:W556"/>
    <mergeCell ref="X556:AA556"/>
    <mergeCell ref="T552:W552"/>
    <mergeCell ref="X552:AA552"/>
    <mergeCell ref="H553:I553"/>
    <mergeCell ref="J553:K553"/>
    <mergeCell ref="L553:M553"/>
    <mergeCell ref="N553:O553"/>
    <mergeCell ref="P553:Q553"/>
    <mergeCell ref="R553:S553"/>
    <mergeCell ref="X553:AA553"/>
    <mergeCell ref="R550:S550"/>
    <mergeCell ref="T550:W550"/>
    <mergeCell ref="R554:S554"/>
    <mergeCell ref="T554:W554"/>
    <mergeCell ref="J535:K535"/>
    <mergeCell ref="L535:M535"/>
    <mergeCell ref="H533:I533"/>
    <mergeCell ref="J533:K533"/>
    <mergeCell ref="L533:M533"/>
    <mergeCell ref="N533:O533"/>
    <mergeCell ref="P533:Q533"/>
    <mergeCell ref="T534:W534"/>
    <mergeCell ref="X534:AA534"/>
    <mergeCell ref="X533:AA533"/>
    <mergeCell ref="R534:S534"/>
    <mergeCell ref="H440:I440"/>
    <mergeCell ref="J440:K440"/>
    <mergeCell ref="L440:M440"/>
    <mergeCell ref="N440:O440"/>
    <mergeCell ref="P440:Q440"/>
    <mergeCell ref="R440:S440"/>
    <mergeCell ref="T440:W440"/>
    <mergeCell ref="T527:W527"/>
    <mergeCell ref="X527:AA527"/>
    <mergeCell ref="R445:AE446"/>
    <mergeCell ref="H457:I457"/>
    <mergeCell ref="J457:K457"/>
    <mergeCell ref="L457:M457"/>
    <mergeCell ref="N457:O457"/>
    <mergeCell ref="P457:Q457"/>
    <mergeCell ref="R457:S457"/>
    <mergeCell ref="T457:W457"/>
    <mergeCell ref="R488:AE489"/>
    <mergeCell ref="H497:I497"/>
    <mergeCell ref="R441:AE443"/>
    <mergeCell ref="R498:S498"/>
    <mergeCell ref="H481:I481"/>
    <mergeCell ref="J481:K481"/>
    <mergeCell ref="L481:M481"/>
    <mergeCell ref="N481:O481"/>
    <mergeCell ref="P481:Q481"/>
    <mergeCell ref="R481:S481"/>
    <mergeCell ref="H455:I455"/>
    <mergeCell ref="R458:AE460"/>
    <mergeCell ref="J455:K455"/>
    <mergeCell ref="L455:M455"/>
    <mergeCell ref="N455:O455"/>
    <mergeCell ref="P455:Q455"/>
    <mergeCell ref="R455:S455"/>
    <mergeCell ref="T499:W499"/>
    <mergeCell ref="X499:AA499"/>
    <mergeCell ref="X497:AA497"/>
    <mergeCell ref="H498:I498"/>
    <mergeCell ref="J498:K498"/>
    <mergeCell ref="L498:M498"/>
    <mergeCell ref="N498:O498"/>
    <mergeCell ref="P498:Q498"/>
    <mergeCell ref="T498:W498"/>
    <mergeCell ref="X498:AA498"/>
    <mergeCell ref="J497:K497"/>
    <mergeCell ref="H480:I480"/>
    <mergeCell ref="J480:K480"/>
    <mergeCell ref="L480:M480"/>
    <mergeCell ref="N480:O480"/>
    <mergeCell ref="P480:Q480"/>
    <mergeCell ref="R480:S480"/>
    <mergeCell ref="T480:W480"/>
    <mergeCell ref="X480:AA480"/>
    <mergeCell ref="H438:I438"/>
    <mergeCell ref="J438:K438"/>
    <mergeCell ref="L438:M438"/>
    <mergeCell ref="L433:M433"/>
    <mergeCell ref="H433:I433"/>
    <mergeCell ref="J433:K433"/>
    <mergeCell ref="H435:I435"/>
    <mergeCell ref="N413:O413"/>
    <mergeCell ref="P413:Q413"/>
    <mergeCell ref="X434:AA434"/>
    <mergeCell ref="H436:I436"/>
    <mergeCell ref="J436:K436"/>
    <mergeCell ref="L436:M436"/>
    <mergeCell ref="N436:O436"/>
    <mergeCell ref="P436:Q436"/>
    <mergeCell ref="R436:S436"/>
    <mergeCell ref="T436:W436"/>
    <mergeCell ref="X436:AA436"/>
    <mergeCell ref="H437:I437"/>
    <mergeCell ref="J437:K437"/>
    <mergeCell ref="X414:AA414"/>
    <mergeCell ref="L437:M437"/>
    <mergeCell ref="X435:AA435"/>
    <mergeCell ref="J435:K435"/>
    <mergeCell ref="L435:M435"/>
    <mergeCell ref="H431:I431"/>
    <mergeCell ref="J431:K431"/>
    <mergeCell ref="L431:M431"/>
    <mergeCell ref="N431:O431"/>
    <mergeCell ref="P431:Q431"/>
    <mergeCell ref="R431:S431"/>
    <mergeCell ref="T431:W431"/>
    <mergeCell ref="L145:M145"/>
    <mergeCell ref="T179:W179"/>
    <mergeCell ref="P176:Q176"/>
    <mergeCell ref="R176:S176"/>
    <mergeCell ref="T176:W176"/>
    <mergeCell ref="L194:M194"/>
    <mergeCell ref="N194:O194"/>
    <mergeCell ref="H217:I217"/>
    <mergeCell ref="H194:I194"/>
    <mergeCell ref="J194:K194"/>
    <mergeCell ref="X176:AA176"/>
    <mergeCell ref="P194:Q194"/>
    <mergeCell ref="R194:S194"/>
    <mergeCell ref="T194:W194"/>
    <mergeCell ref="X194:AA194"/>
    <mergeCell ref="T180:W180"/>
    <mergeCell ref="R195:S195"/>
    <mergeCell ref="T195:W195"/>
    <mergeCell ref="X195:AA195"/>
    <mergeCell ref="R196:S196"/>
    <mergeCell ref="T196:W196"/>
    <mergeCell ref="X196:AA196"/>
    <mergeCell ref="L196:M196"/>
    <mergeCell ref="N196:O196"/>
    <mergeCell ref="T197:W197"/>
    <mergeCell ref="R185:AE186"/>
    <mergeCell ref="L180:M180"/>
    <mergeCell ref="N180:O180"/>
    <mergeCell ref="P180:Q180"/>
    <mergeCell ref="R180:S180"/>
    <mergeCell ref="J176:K176"/>
    <mergeCell ref="R177:S177"/>
    <mergeCell ref="J143:K143"/>
    <mergeCell ref="L143:M143"/>
    <mergeCell ref="N143:O143"/>
    <mergeCell ref="P143:Q143"/>
    <mergeCell ref="R143:S143"/>
    <mergeCell ref="T143:W143"/>
    <mergeCell ref="X143:AA143"/>
    <mergeCell ref="H144:I144"/>
    <mergeCell ref="J144:K144"/>
    <mergeCell ref="L144:M144"/>
    <mergeCell ref="R144:S144"/>
    <mergeCell ref="T144:W144"/>
    <mergeCell ref="H196:I196"/>
    <mergeCell ref="X236:AA236"/>
    <mergeCell ref="X234:AA234"/>
    <mergeCell ref="N145:O145"/>
    <mergeCell ref="P145:Q145"/>
    <mergeCell ref="R145:S145"/>
    <mergeCell ref="T145:W145"/>
    <mergeCell ref="X145:AA145"/>
    <mergeCell ref="H146:I146"/>
    <mergeCell ref="J146:K146"/>
    <mergeCell ref="L146:M146"/>
    <mergeCell ref="N146:O146"/>
    <mergeCell ref="P146:Q146"/>
    <mergeCell ref="R146:S146"/>
    <mergeCell ref="T146:W146"/>
    <mergeCell ref="P197:Q197"/>
    <mergeCell ref="L234:M234"/>
    <mergeCell ref="H195:I195"/>
    <mergeCell ref="H145:I145"/>
    <mergeCell ref="J145:K145"/>
    <mergeCell ref="H106:I106"/>
    <mergeCell ref="J106:K106"/>
    <mergeCell ref="L106:M106"/>
    <mergeCell ref="N106:O106"/>
    <mergeCell ref="P106:Q106"/>
    <mergeCell ref="R106:S106"/>
    <mergeCell ref="T106:W106"/>
    <mergeCell ref="H65:I65"/>
    <mergeCell ref="J65:K65"/>
    <mergeCell ref="L65:M65"/>
    <mergeCell ref="N65:O65"/>
    <mergeCell ref="P65:Q65"/>
    <mergeCell ref="R65:S65"/>
    <mergeCell ref="T65:W65"/>
    <mergeCell ref="H125:I125"/>
    <mergeCell ref="J125:K125"/>
    <mergeCell ref="L125:M125"/>
    <mergeCell ref="N125:O125"/>
    <mergeCell ref="L122:M122"/>
    <mergeCell ref="N122:O122"/>
    <mergeCell ref="P122:Q122"/>
    <mergeCell ref="H123:I123"/>
    <mergeCell ref="J123:K123"/>
    <mergeCell ref="H104:I104"/>
    <mergeCell ref="J104:K104"/>
    <mergeCell ref="L104:M104"/>
    <mergeCell ref="N104:O104"/>
    <mergeCell ref="P104:Q104"/>
    <mergeCell ref="R104:S104"/>
    <mergeCell ref="H82:I82"/>
    <mergeCell ref="J82:K82"/>
    <mergeCell ref="L82:M82"/>
    <mergeCell ref="H10:AA11"/>
    <mergeCell ref="AM14:AM15"/>
    <mergeCell ref="R17:AE18"/>
    <mergeCell ref="AG17:AH18"/>
    <mergeCell ref="AI17:AJ18"/>
    <mergeCell ref="AK17:AL18"/>
    <mergeCell ref="AM17:AM18"/>
    <mergeCell ref="R13:AE15"/>
    <mergeCell ref="AG13:AH13"/>
    <mergeCell ref="AI13:AJ13"/>
    <mergeCell ref="AK13:AM13"/>
    <mergeCell ref="AG14:AG15"/>
    <mergeCell ref="AH14:AH15"/>
    <mergeCell ref="AI14:AI15"/>
    <mergeCell ref="AJ14:AJ15"/>
    <mergeCell ref="AK14:AK15"/>
    <mergeCell ref="AL14:AL15"/>
    <mergeCell ref="H12:I12"/>
    <mergeCell ref="J12:K12"/>
    <mergeCell ref="L12:M12"/>
    <mergeCell ref="N12:O12"/>
    <mergeCell ref="P12:Q12"/>
    <mergeCell ref="R12:S12"/>
    <mergeCell ref="T12:W12"/>
    <mergeCell ref="T9:W9"/>
    <mergeCell ref="X9:AA9"/>
    <mergeCell ref="H9:I9"/>
    <mergeCell ref="J9:K9"/>
    <mergeCell ref="L9:M9"/>
    <mergeCell ref="N9:O9"/>
    <mergeCell ref="P9:Q9"/>
    <mergeCell ref="R9:S9"/>
    <mergeCell ref="R8:S8"/>
    <mergeCell ref="T8:W8"/>
    <mergeCell ref="X8:AA8"/>
    <mergeCell ref="F7:G7"/>
    <mergeCell ref="AF7:AH7"/>
    <mergeCell ref="AI7:AJ7"/>
    <mergeCell ref="AK7:AM7"/>
    <mergeCell ref="H8:I8"/>
    <mergeCell ref="J8:K8"/>
    <mergeCell ref="L8:M8"/>
    <mergeCell ref="N8:O8"/>
    <mergeCell ref="P8:Q8"/>
    <mergeCell ref="B6:E6"/>
    <mergeCell ref="F6:G6"/>
    <mergeCell ref="H6:S7"/>
    <mergeCell ref="T6:AE7"/>
    <mergeCell ref="AF6:AH6"/>
    <mergeCell ref="AI6:AJ6"/>
    <mergeCell ref="B2:G3"/>
    <mergeCell ref="H2:AC2"/>
    <mergeCell ref="AE2:AJ2"/>
    <mergeCell ref="AK2:AM2"/>
    <mergeCell ref="H3:AC4"/>
    <mergeCell ref="AE3:AJ4"/>
    <mergeCell ref="AK3:AM4"/>
    <mergeCell ref="B4:G4"/>
    <mergeCell ref="AK6:AM6"/>
    <mergeCell ref="H663:I663"/>
    <mergeCell ref="J663:K663"/>
    <mergeCell ref="L663:M663"/>
    <mergeCell ref="N663:O663"/>
    <mergeCell ref="P663:Q663"/>
    <mergeCell ref="R663:S663"/>
    <mergeCell ref="L661:M661"/>
    <mergeCell ref="N661:O661"/>
    <mergeCell ref="P661:Q661"/>
    <mergeCell ref="R661:S661"/>
    <mergeCell ref="T661:W661"/>
    <mergeCell ref="AK658:AM658"/>
    <mergeCell ref="F659:G659"/>
    <mergeCell ref="AF659:AH659"/>
    <mergeCell ref="AI659:AJ659"/>
    <mergeCell ref="AK659:AM659"/>
    <mergeCell ref="H660:I660"/>
    <mergeCell ref="J660:K660"/>
    <mergeCell ref="L660:M660"/>
    <mergeCell ref="N660:O660"/>
    <mergeCell ref="P660:Q660"/>
    <mergeCell ref="T663:W663"/>
    <mergeCell ref="X663:AA663"/>
    <mergeCell ref="N644:O644"/>
    <mergeCell ref="P644:Q644"/>
    <mergeCell ref="R644:S644"/>
    <mergeCell ref="T644:W644"/>
    <mergeCell ref="X644:AA644"/>
    <mergeCell ref="H645:I645"/>
    <mergeCell ref="F658:G658"/>
    <mergeCell ref="H658:S659"/>
    <mergeCell ref="T658:AE659"/>
    <mergeCell ref="AF658:AH658"/>
    <mergeCell ref="X660:AA660"/>
    <mergeCell ref="H661:I661"/>
    <mergeCell ref="J661:K661"/>
    <mergeCell ref="X661:AA661"/>
    <mergeCell ref="H662:I662"/>
    <mergeCell ref="J662:K662"/>
    <mergeCell ref="L662:M662"/>
    <mergeCell ref="N662:O662"/>
    <mergeCell ref="P662:Q662"/>
    <mergeCell ref="R662:S662"/>
    <mergeCell ref="T662:W662"/>
    <mergeCell ref="X662:AA662"/>
    <mergeCell ref="R660:S660"/>
    <mergeCell ref="T660:W660"/>
    <mergeCell ref="L644:M644"/>
    <mergeCell ref="H644:I644"/>
    <mergeCell ref="J525:K525"/>
    <mergeCell ref="H525:I525"/>
    <mergeCell ref="L525:M525"/>
    <mergeCell ref="N525:O525"/>
    <mergeCell ref="P525:Q525"/>
    <mergeCell ref="L532:M532"/>
    <mergeCell ref="T525:W525"/>
    <mergeCell ref="AI658:AJ658"/>
    <mergeCell ref="H654:AC654"/>
    <mergeCell ref="AE654:AJ654"/>
    <mergeCell ref="AK654:AM654"/>
    <mergeCell ref="H655:AC656"/>
    <mergeCell ref="AE655:AJ656"/>
    <mergeCell ref="AK655:AM656"/>
    <mergeCell ref="AM648:AM649"/>
    <mergeCell ref="R651:AE652"/>
    <mergeCell ref="AG651:AH652"/>
    <mergeCell ref="AI651:AJ652"/>
    <mergeCell ref="AK651:AL652"/>
    <mergeCell ref="AM651:AM652"/>
    <mergeCell ref="R647:AE649"/>
    <mergeCell ref="AG647:AH647"/>
    <mergeCell ref="AI647:AJ647"/>
    <mergeCell ref="AK647:AM647"/>
    <mergeCell ref="AG648:AG649"/>
    <mergeCell ref="AH648:AH649"/>
    <mergeCell ref="AK648:AK649"/>
    <mergeCell ref="AL648:AL649"/>
    <mergeCell ref="AI648:AI649"/>
    <mergeCell ref="AJ648:AJ649"/>
    <mergeCell ref="T536:W536"/>
    <mergeCell ref="H535:I535"/>
    <mergeCell ref="AK529:AK531"/>
    <mergeCell ref="AL529:AL531"/>
    <mergeCell ref="AM529:AM531"/>
    <mergeCell ref="R528:S528"/>
    <mergeCell ref="L524:M524"/>
    <mergeCell ref="N524:O524"/>
    <mergeCell ref="P524:Q524"/>
    <mergeCell ref="R524:S524"/>
    <mergeCell ref="T524:W524"/>
    <mergeCell ref="X524:AA524"/>
    <mergeCell ref="T503:W503"/>
    <mergeCell ref="X503:AA503"/>
    <mergeCell ref="P535:Q535"/>
    <mergeCell ref="R535:S535"/>
    <mergeCell ref="T535:W535"/>
    <mergeCell ref="X535:AA535"/>
    <mergeCell ref="H524:I524"/>
    <mergeCell ref="H527:I527"/>
    <mergeCell ref="J527:K527"/>
    <mergeCell ref="P528:Q528"/>
    <mergeCell ref="T528:W528"/>
    <mergeCell ref="X528:AA528"/>
    <mergeCell ref="X525:AA525"/>
    <mergeCell ref="H526:I526"/>
    <mergeCell ref="J526:K526"/>
    <mergeCell ref="L526:M526"/>
    <mergeCell ref="N526:O526"/>
    <mergeCell ref="P526:Q526"/>
    <mergeCell ref="R526:S526"/>
    <mergeCell ref="T526:W526"/>
    <mergeCell ref="R532:S532"/>
    <mergeCell ref="T532:W532"/>
    <mergeCell ref="R394:AE396"/>
    <mergeCell ref="L410:M410"/>
    <mergeCell ref="N410:O410"/>
    <mergeCell ref="P410:Q410"/>
    <mergeCell ref="R410:S410"/>
    <mergeCell ref="T410:W410"/>
    <mergeCell ref="X410:AA410"/>
    <mergeCell ref="H393:I393"/>
    <mergeCell ref="J393:K393"/>
    <mergeCell ref="L393:M393"/>
    <mergeCell ref="N390:O390"/>
    <mergeCell ref="P390:Q390"/>
    <mergeCell ref="R390:S390"/>
    <mergeCell ref="T390:W390"/>
    <mergeCell ref="X390:AA390"/>
    <mergeCell ref="H387:I387"/>
    <mergeCell ref="J387:K387"/>
    <mergeCell ref="L387:M387"/>
    <mergeCell ref="N387:O387"/>
    <mergeCell ref="P387:Q387"/>
    <mergeCell ref="N391:O391"/>
    <mergeCell ref="P391:Q391"/>
    <mergeCell ref="R391:S391"/>
    <mergeCell ref="L501:M501"/>
    <mergeCell ref="N501:O501"/>
    <mergeCell ref="L527:M527"/>
    <mergeCell ref="N527:O527"/>
    <mergeCell ref="P527:Q527"/>
    <mergeCell ref="R527:S527"/>
    <mergeCell ref="R511:AE513"/>
    <mergeCell ref="R525:S525"/>
    <mergeCell ref="L528:M528"/>
    <mergeCell ref="L497:M497"/>
    <mergeCell ref="N497:O497"/>
    <mergeCell ref="P497:Q497"/>
    <mergeCell ref="N508:O508"/>
    <mergeCell ref="T456:W456"/>
    <mergeCell ref="X456:AA456"/>
    <mergeCell ref="X526:AA526"/>
    <mergeCell ref="P439:Q439"/>
    <mergeCell ref="R439:S439"/>
    <mergeCell ref="T439:W439"/>
    <mergeCell ref="X439:AA439"/>
    <mergeCell ref="P508:Q508"/>
    <mergeCell ref="R508:S508"/>
    <mergeCell ref="T508:W508"/>
    <mergeCell ref="X508:AA508"/>
    <mergeCell ref="T522:AE523"/>
    <mergeCell ref="L499:M499"/>
    <mergeCell ref="N499:O499"/>
    <mergeCell ref="H518:AC518"/>
    <mergeCell ref="AE518:AJ518"/>
    <mergeCell ref="H439:I439"/>
    <mergeCell ref="J439:K439"/>
    <mergeCell ref="L439:M439"/>
    <mergeCell ref="AK367:AM367"/>
    <mergeCell ref="AL375:AL376"/>
    <mergeCell ref="AM375:AM376"/>
    <mergeCell ref="AI369:AI370"/>
    <mergeCell ref="AJ369:AJ370"/>
    <mergeCell ref="AK369:AK370"/>
    <mergeCell ref="X372:AA372"/>
    <mergeCell ref="X370:AA370"/>
    <mergeCell ref="H389:I389"/>
    <mergeCell ref="J389:K389"/>
    <mergeCell ref="L389:M389"/>
    <mergeCell ref="N389:O389"/>
    <mergeCell ref="P389:Q389"/>
    <mergeCell ref="R389:S389"/>
    <mergeCell ref="T389:W389"/>
    <mergeCell ref="AK378:AL379"/>
    <mergeCell ref="AM378:AM379"/>
    <mergeCell ref="H368:I368"/>
    <mergeCell ref="J368:K368"/>
    <mergeCell ref="L368:M368"/>
    <mergeCell ref="N368:O368"/>
    <mergeCell ref="P368:Q368"/>
    <mergeCell ref="X368:AA368"/>
    <mergeCell ref="N370:O370"/>
    <mergeCell ref="P370:Q370"/>
    <mergeCell ref="R422:AE423"/>
    <mergeCell ref="H373:I373"/>
    <mergeCell ref="J373:K373"/>
    <mergeCell ref="AH356:AH357"/>
    <mergeCell ref="AI356:AI357"/>
    <mergeCell ref="AJ356:AJ357"/>
    <mergeCell ref="AK359:AL360"/>
    <mergeCell ref="AM359:AM360"/>
    <mergeCell ref="AK356:AK357"/>
    <mergeCell ref="AL356:AL357"/>
    <mergeCell ref="AL338:AL339"/>
    <mergeCell ref="AM338:AM339"/>
    <mergeCell ref="AK337:AM337"/>
    <mergeCell ref="R337:AE339"/>
    <mergeCell ref="AM356:AM357"/>
    <mergeCell ref="AG337:AH337"/>
    <mergeCell ref="X350:AA350"/>
    <mergeCell ref="R372:S372"/>
    <mergeCell ref="T372:W372"/>
    <mergeCell ref="R352:S352"/>
    <mergeCell ref="T352:W352"/>
    <mergeCell ref="X352:AA352"/>
    <mergeCell ref="R353:S353"/>
    <mergeCell ref="T353:W353"/>
    <mergeCell ref="R359:AE360"/>
    <mergeCell ref="X353:AA353"/>
    <mergeCell ref="R350:S350"/>
    <mergeCell ref="T350:W350"/>
    <mergeCell ref="R355:AE357"/>
    <mergeCell ref="H351:I351"/>
    <mergeCell ref="J351:K351"/>
    <mergeCell ref="L351:M351"/>
    <mergeCell ref="T294:W294"/>
    <mergeCell ref="R368:S368"/>
    <mergeCell ref="T368:W368"/>
    <mergeCell ref="X294:AA294"/>
    <mergeCell ref="H295:I295"/>
    <mergeCell ref="J294:K294"/>
    <mergeCell ref="J295:K295"/>
    <mergeCell ref="R341:AE342"/>
    <mergeCell ref="AG341:AH342"/>
    <mergeCell ref="AI341:AJ342"/>
    <mergeCell ref="AK341:AL342"/>
    <mergeCell ref="AM341:AM342"/>
    <mergeCell ref="AM280:AM281"/>
    <mergeCell ref="AE307:AJ308"/>
    <mergeCell ref="AK307:AM308"/>
    <mergeCell ref="R336:S336"/>
    <mergeCell ref="T336:W336"/>
    <mergeCell ref="H335:I335"/>
    <mergeCell ref="J335:K335"/>
    <mergeCell ref="L335:M335"/>
    <mergeCell ref="N335:O335"/>
    <mergeCell ref="P335:Q335"/>
    <mergeCell ref="R335:S335"/>
    <mergeCell ref="T335:W335"/>
    <mergeCell ref="X335:AA335"/>
    <mergeCell ref="AI332:AI334"/>
    <mergeCell ref="AJ332:AJ334"/>
    <mergeCell ref="AK332:AK334"/>
    <mergeCell ref="AL332:AL334"/>
    <mergeCell ref="J296:K296"/>
    <mergeCell ref="AG356:AG357"/>
    <mergeCell ref="AI367:AJ367"/>
    <mergeCell ref="B158:E158"/>
    <mergeCell ref="F158:G158"/>
    <mergeCell ref="H158:S159"/>
    <mergeCell ref="T158:AE159"/>
    <mergeCell ref="J196:K196"/>
    <mergeCell ref="H235:I235"/>
    <mergeCell ref="J235:K235"/>
    <mergeCell ref="L235:M235"/>
    <mergeCell ref="N235:O235"/>
    <mergeCell ref="T298:W298"/>
    <mergeCell ref="R283:AE284"/>
    <mergeCell ref="N278:O278"/>
    <mergeCell ref="P278:Q278"/>
    <mergeCell ref="L295:M295"/>
    <mergeCell ref="N295:O295"/>
    <mergeCell ref="H294:I294"/>
    <mergeCell ref="H293:I293"/>
    <mergeCell ref="J293:K293"/>
    <mergeCell ref="L293:M293"/>
    <mergeCell ref="N293:O293"/>
    <mergeCell ref="P293:Q293"/>
    <mergeCell ref="R293:S293"/>
    <mergeCell ref="T293:W293"/>
    <mergeCell ref="X293:AA293"/>
    <mergeCell ref="R292:S292"/>
    <mergeCell ref="T292:W292"/>
    <mergeCell ref="X292:AA292"/>
    <mergeCell ref="H292:I292"/>
    <mergeCell ref="J292:K292"/>
    <mergeCell ref="L292:M292"/>
    <mergeCell ref="N292:O292"/>
    <mergeCell ref="P292:Q292"/>
    <mergeCell ref="H179:I179"/>
    <mergeCell ref="J179:K179"/>
    <mergeCell ref="B170:G171"/>
    <mergeCell ref="B174:E174"/>
    <mergeCell ref="F174:G174"/>
    <mergeCell ref="H174:S175"/>
    <mergeCell ref="L215:M215"/>
    <mergeCell ref="N215:O215"/>
    <mergeCell ref="P215:Q215"/>
    <mergeCell ref="R215:S215"/>
    <mergeCell ref="T215:W215"/>
    <mergeCell ref="X215:AA215"/>
    <mergeCell ref="J216:K216"/>
    <mergeCell ref="L216:M216"/>
    <mergeCell ref="N216:O216"/>
    <mergeCell ref="P216:Q216"/>
    <mergeCell ref="R216:S216"/>
    <mergeCell ref="T216:W216"/>
    <mergeCell ref="X216:AA216"/>
    <mergeCell ref="X179:AA179"/>
    <mergeCell ref="H170:AC170"/>
    <mergeCell ref="P196:Q196"/>
    <mergeCell ref="X197:AA197"/>
    <mergeCell ref="H180:I180"/>
    <mergeCell ref="J180:K180"/>
    <mergeCell ref="T174:AE175"/>
    <mergeCell ref="H200:I200"/>
    <mergeCell ref="J200:K200"/>
    <mergeCell ref="H198:I198"/>
    <mergeCell ref="J198:K198"/>
    <mergeCell ref="L198:M198"/>
    <mergeCell ref="N198:O198"/>
    <mergeCell ref="N144:O144"/>
    <mergeCell ref="P144:Q144"/>
    <mergeCell ref="H127:I127"/>
    <mergeCell ref="J127:K127"/>
    <mergeCell ref="L127:M127"/>
    <mergeCell ref="N127:O127"/>
    <mergeCell ref="AF158:AH158"/>
    <mergeCell ref="L176:M176"/>
    <mergeCell ref="N176:O176"/>
    <mergeCell ref="R161:S161"/>
    <mergeCell ref="T161:W161"/>
    <mergeCell ref="X161:AA161"/>
    <mergeCell ref="H178:I178"/>
    <mergeCell ref="J178:K178"/>
    <mergeCell ref="L178:M178"/>
    <mergeCell ref="N178:O178"/>
    <mergeCell ref="P178:Q178"/>
    <mergeCell ref="R178:S178"/>
    <mergeCell ref="T178:W178"/>
    <mergeCell ref="X178:AA178"/>
    <mergeCell ref="P127:Q127"/>
    <mergeCell ref="R127:S127"/>
    <mergeCell ref="T127:W127"/>
    <mergeCell ref="H142:I142"/>
    <mergeCell ref="J142:K142"/>
    <mergeCell ref="L142:M142"/>
    <mergeCell ref="N142:O142"/>
    <mergeCell ref="P142:Q142"/>
    <mergeCell ref="R142:S142"/>
    <mergeCell ref="T142:W142"/>
    <mergeCell ref="X142:AA142"/>
    <mergeCell ref="H143:I143"/>
    <mergeCell ref="L103:M103"/>
    <mergeCell ref="N103:O103"/>
    <mergeCell ref="P103:Q103"/>
    <mergeCell ref="H105:I105"/>
    <mergeCell ref="J105:K105"/>
    <mergeCell ref="L105:M105"/>
    <mergeCell ref="X105:AA105"/>
    <mergeCell ref="H126:I126"/>
    <mergeCell ref="J126:K126"/>
    <mergeCell ref="L126:M126"/>
    <mergeCell ref="N126:O126"/>
    <mergeCell ref="P126:Q126"/>
    <mergeCell ref="R126:S126"/>
    <mergeCell ref="H162:I162"/>
    <mergeCell ref="J162:K162"/>
    <mergeCell ref="L162:M162"/>
    <mergeCell ref="N162:O162"/>
    <mergeCell ref="P162:Q162"/>
    <mergeCell ref="R162:S162"/>
    <mergeCell ref="T162:W162"/>
    <mergeCell ref="H161:I161"/>
    <mergeCell ref="J161:K161"/>
    <mergeCell ref="L161:M161"/>
    <mergeCell ref="N161:O161"/>
    <mergeCell ref="P161:Q161"/>
    <mergeCell ref="H141:I141"/>
    <mergeCell ref="J141:K141"/>
    <mergeCell ref="L141:M141"/>
    <mergeCell ref="N141:O141"/>
    <mergeCell ref="P141:Q141"/>
    <mergeCell ref="R141:S141"/>
    <mergeCell ref="T141:W141"/>
    <mergeCell ref="X83:AA83"/>
    <mergeCell ref="H85:I85"/>
    <mergeCell ref="J85:K85"/>
    <mergeCell ref="P84:Q84"/>
    <mergeCell ref="R84:S84"/>
    <mergeCell ref="T84:W84"/>
    <mergeCell ref="X84:AA84"/>
    <mergeCell ref="X81:AA81"/>
    <mergeCell ref="H121:I121"/>
    <mergeCell ref="J87:K87"/>
    <mergeCell ref="L87:M87"/>
    <mergeCell ref="N87:O87"/>
    <mergeCell ref="P87:Q87"/>
    <mergeCell ref="H102:I102"/>
    <mergeCell ref="J102:K102"/>
    <mergeCell ref="L102:M102"/>
    <mergeCell ref="N102:O102"/>
    <mergeCell ref="P102:Q102"/>
    <mergeCell ref="R102:S102"/>
    <mergeCell ref="T102:W102"/>
    <mergeCell ref="X102:AA102"/>
    <mergeCell ref="R89:AE91"/>
    <mergeCell ref="H120:I120"/>
    <mergeCell ref="J120:K120"/>
    <mergeCell ref="L120:M120"/>
    <mergeCell ref="N120:O120"/>
    <mergeCell ref="P120:Q120"/>
    <mergeCell ref="R120:S120"/>
    <mergeCell ref="T120:W120"/>
    <mergeCell ref="X120:AA120"/>
    <mergeCell ref="H103:I103"/>
    <mergeCell ref="J103:K103"/>
    <mergeCell ref="AG70:AH71"/>
    <mergeCell ref="AI70:AJ71"/>
    <mergeCell ref="T47:W47"/>
    <mergeCell ref="H55:AC55"/>
    <mergeCell ref="H47:I47"/>
    <mergeCell ref="J47:K47"/>
    <mergeCell ref="L47:M47"/>
    <mergeCell ref="N47:O47"/>
    <mergeCell ref="P47:Q47"/>
    <mergeCell ref="R47:S47"/>
    <mergeCell ref="R48:AE50"/>
    <mergeCell ref="AG48:AH48"/>
    <mergeCell ref="AI48:AJ48"/>
    <mergeCell ref="AG49:AG50"/>
    <mergeCell ref="AH49:AH50"/>
    <mergeCell ref="AI49:AI50"/>
    <mergeCell ref="AJ49:AJ50"/>
    <mergeCell ref="H61:I61"/>
    <mergeCell ref="J61:K61"/>
    <mergeCell ref="L61:M61"/>
    <mergeCell ref="N61:O61"/>
    <mergeCell ref="P61:Q61"/>
    <mergeCell ref="R61:S61"/>
    <mergeCell ref="AG32:AH32"/>
    <mergeCell ref="AI32:AJ32"/>
    <mergeCell ref="AK32:AM32"/>
    <mergeCell ref="AG33:AG34"/>
    <mergeCell ref="AH33:AH34"/>
    <mergeCell ref="AI33:AI34"/>
    <mergeCell ref="AJ33:AJ34"/>
    <mergeCell ref="AK33:AK34"/>
    <mergeCell ref="X28:AA28"/>
    <mergeCell ref="AL33:AL34"/>
    <mergeCell ref="AM33:AM34"/>
    <mergeCell ref="H27:I27"/>
    <mergeCell ref="J27:K27"/>
    <mergeCell ref="L27:M27"/>
    <mergeCell ref="N27:O27"/>
    <mergeCell ref="P27:Q27"/>
    <mergeCell ref="H31:I31"/>
    <mergeCell ref="J31:K31"/>
    <mergeCell ref="L31:M31"/>
    <mergeCell ref="N31:O31"/>
    <mergeCell ref="P31:Q31"/>
    <mergeCell ref="H29:I29"/>
    <mergeCell ref="J29:K29"/>
    <mergeCell ref="L29:M29"/>
    <mergeCell ref="N29:O29"/>
    <mergeCell ref="P29:Q29"/>
    <mergeCell ref="R29:S29"/>
    <mergeCell ref="T29:W29"/>
    <mergeCell ref="R27:S27"/>
    <mergeCell ref="T27:W27"/>
    <mergeCell ref="X27:AA27"/>
    <mergeCell ref="H28:I28"/>
    <mergeCell ref="J28:K28"/>
    <mergeCell ref="L28:M28"/>
    <mergeCell ref="N28:O28"/>
    <mergeCell ref="P28:Q28"/>
    <mergeCell ref="R28:S28"/>
    <mergeCell ref="R219:S219"/>
    <mergeCell ref="T219:W219"/>
    <mergeCell ref="P235:Q235"/>
    <mergeCell ref="H236:I236"/>
    <mergeCell ref="J236:K236"/>
    <mergeCell ref="L236:M236"/>
    <mergeCell ref="N236:O236"/>
    <mergeCell ref="P236:Q236"/>
    <mergeCell ref="R236:S236"/>
    <mergeCell ref="T236:W236"/>
    <mergeCell ref="X29:AA29"/>
    <mergeCell ref="H30:I30"/>
    <mergeCell ref="J30:K30"/>
    <mergeCell ref="L30:M30"/>
    <mergeCell ref="N30:O30"/>
    <mergeCell ref="T28:W28"/>
    <mergeCell ref="R32:AE34"/>
    <mergeCell ref="J80:K80"/>
    <mergeCell ref="L80:M80"/>
    <mergeCell ref="N80:O80"/>
    <mergeCell ref="P80:Q80"/>
    <mergeCell ref="R80:S80"/>
    <mergeCell ref="T80:W80"/>
    <mergeCell ref="X80:AA80"/>
    <mergeCell ref="H81:I81"/>
    <mergeCell ref="P30:Q30"/>
    <mergeCell ref="R30:S30"/>
    <mergeCell ref="T30:W30"/>
    <mergeCell ref="X30:AA30"/>
    <mergeCell ref="R31:S31"/>
    <mergeCell ref="T31:W31"/>
    <mergeCell ref="H79:I79"/>
    <mergeCell ref="J79:K79"/>
    <mergeCell ref="L79:M79"/>
    <mergeCell ref="N79:O79"/>
    <mergeCell ref="P79:Q79"/>
    <mergeCell ref="R79:S79"/>
    <mergeCell ref="T79:W79"/>
    <mergeCell ref="X79:AA79"/>
    <mergeCell ref="R70:AE71"/>
    <mergeCell ref="H80:I80"/>
    <mergeCell ref="J278:K278"/>
    <mergeCell ref="L278:M278"/>
    <mergeCell ref="J81:K81"/>
    <mergeCell ref="L81:M81"/>
    <mergeCell ref="N81:O81"/>
    <mergeCell ref="P81:Q81"/>
    <mergeCell ref="R81:S81"/>
    <mergeCell ref="P85:Q85"/>
    <mergeCell ref="R85:S85"/>
    <mergeCell ref="T85:W85"/>
    <mergeCell ref="X85:AA85"/>
    <mergeCell ref="H83:I83"/>
    <mergeCell ref="J83:K83"/>
    <mergeCell ref="L83:M83"/>
    <mergeCell ref="N83:O83"/>
    <mergeCell ref="P83:Q83"/>
    <mergeCell ref="R83:S83"/>
    <mergeCell ref="T83:W83"/>
    <mergeCell ref="P296:Q296"/>
    <mergeCell ref="R332:S332"/>
    <mergeCell ref="X235:AA235"/>
    <mergeCell ref="R221:AE223"/>
    <mergeCell ref="R220:S220"/>
    <mergeCell ref="T220:W220"/>
    <mergeCell ref="H237:I237"/>
    <mergeCell ref="J237:K237"/>
    <mergeCell ref="L237:M237"/>
    <mergeCell ref="N234:O234"/>
    <mergeCell ref="R234:S234"/>
    <mergeCell ref="T234:W234"/>
    <mergeCell ref="X238:AA238"/>
    <mergeCell ref="R239:S239"/>
    <mergeCell ref="T237:W237"/>
    <mergeCell ref="H220:I220"/>
    <mergeCell ref="J220:K220"/>
    <mergeCell ref="L220:M220"/>
    <mergeCell ref="N220:O220"/>
    <mergeCell ref="P220:Q220"/>
    <mergeCell ref="X313:AA313"/>
    <mergeCell ref="N297:O297"/>
    <mergeCell ref="X237:AA237"/>
    <mergeCell ref="H234:I234"/>
    <mergeCell ref="J234:K234"/>
    <mergeCell ref="P234:Q234"/>
    <mergeCell ref="L294:M294"/>
    <mergeCell ref="R279:AE281"/>
    <mergeCell ref="R278:S278"/>
    <mergeCell ref="T296:W296"/>
    <mergeCell ref="P294:Q294"/>
    <mergeCell ref="R294:S294"/>
    <mergeCell ref="R296:S296"/>
    <mergeCell ref="X296:AA296"/>
    <mergeCell ref="X333:AA333"/>
    <mergeCell ref="H331:I331"/>
    <mergeCell ref="J331:K331"/>
    <mergeCell ref="L254:M254"/>
    <mergeCell ref="N254:O254"/>
    <mergeCell ref="P254:Q254"/>
    <mergeCell ref="R254:S254"/>
    <mergeCell ref="T254:W254"/>
    <mergeCell ref="X254:AA254"/>
    <mergeCell ref="R264:AE265"/>
    <mergeCell ref="R331:S331"/>
    <mergeCell ref="T331:W331"/>
    <mergeCell ref="X331:AA331"/>
    <mergeCell ref="H332:I332"/>
    <mergeCell ref="J332:K332"/>
    <mergeCell ref="L332:M332"/>
    <mergeCell ref="N332:O332"/>
    <mergeCell ref="P332:Q332"/>
    <mergeCell ref="N294:O294"/>
    <mergeCell ref="H297:I297"/>
    <mergeCell ref="P297:Q297"/>
    <mergeCell ref="H298:I298"/>
    <mergeCell ref="J298:K298"/>
    <mergeCell ref="L298:M298"/>
    <mergeCell ref="N298:O298"/>
    <mergeCell ref="P298:Q298"/>
    <mergeCell ref="R298:S298"/>
    <mergeCell ref="H296:I296"/>
    <mergeCell ref="L296:M296"/>
    <mergeCell ref="N296:O296"/>
    <mergeCell ref="N351:O351"/>
    <mergeCell ref="P351:Q351"/>
    <mergeCell ref="R351:S351"/>
    <mergeCell ref="T351:W351"/>
    <mergeCell ref="X351:AA351"/>
    <mergeCell ref="L331:M331"/>
    <mergeCell ref="N331:O331"/>
    <mergeCell ref="P331:Q331"/>
    <mergeCell ref="H336:I336"/>
    <mergeCell ref="J336:K336"/>
    <mergeCell ref="L336:M336"/>
    <mergeCell ref="N336:O336"/>
    <mergeCell ref="R297:S297"/>
    <mergeCell ref="T297:W297"/>
    <mergeCell ref="X297:AA297"/>
    <mergeCell ref="H313:I313"/>
    <mergeCell ref="J313:K313"/>
    <mergeCell ref="L313:M313"/>
    <mergeCell ref="N313:O313"/>
    <mergeCell ref="P313:Q313"/>
    <mergeCell ref="R313:S313"/>
    <mergeCell ref="T313:W313"/>
    <mergeCell ref="L350:M350"/>
    <mergeCell ref="N350:O350"/>
    <mergeCell ref="P350:Q350"/>
    <mergeCell ref="L334:M334"/>
    <mergeCell ref="N334:O334"/>
    <mergeCell ref="P334:Q334"/>
    <mergeCell ref="R334:S334"/>
    <mergeCell ref="H350:I350"/>
    <mergeCell ref="J350:K350"/>
    <mergeCell ref="T333:W333"/>
    <mergeCell ref="N353:O353"/>
    <mergeCell ref="H646:I646"/>
    <mergeCell ref="J646:K646"/>
    <mergeCell ref="L646:M646"/>
    <mergeCell ref="N646:O646"/>
    <mergeCell ref="P646:Q646"/>
    <mergeCell ref="R646:S646"/>
    <mergeCell ref="T646:W646"/>
    <mergeCell ref="H577:I577"/>
    <mergeCell ref="J645:K645"/>
    <mergeCell ref="L645:M645"/>
    <mergeCell ref="N645:O645"/>
    <mergeCell ref="P645:Q645"/>
    <mergeCell ref="R645:S645"/>
    <mergeCell ref="T645:W645"/>
    <mergeCell ref="X645:AA645"/>
    <mergeCell ref="H482:I482"/>
    <mergeCell ref="H483:I483"/>
    <mergeCell ref="H556:I556"/>
    <mergeCell ref="J556:K556"/>
    <mergeCell ref="L556:M556"/>
    <mergeCell ref="N556:O556"/>
    <mergeCell ref="J644:K644"/>
    <mergeCell ref="H560:I560"/>
    <mergeCell ref="H579:I579"/>
    <mergeCell ref="J579:K579"/>
    <mergeCell ref="H456:I456"/>
    <mergeCell ref="J456:K456"/>
    <mergeCell ref="L456:M456"/>
    <mergeCell ref="N456:O456"/>
    <mergeCell ref="P456:Q456"/>
    <mergeCell ref="J643:K643"/>
    <mergeCell ref="L643:M643"/>
    <mergeCell ref="N643:O643"/>
    <mergeCell ref="P643:Q643"/>
    <mergeCell ref="R643:S643"/>
    <mergeCell ref="T643:W643"/>
    <mergeCell ref="X643:AA643"/>
    <mergeCell ref="R562:S562"/>
    <mergeCell ref="J482:K482"/>
    <mergeCell ref="L482:M482"/>
    <mergeCell ref="N482:O482"/>
    <mergeCell ref="P482:Q482"/>
    <mergeCell ref="R482:S482"/>
    <mergeCell ref="T482:W482"/>
    <mergeCell ref="X482:AA482"/>
    <mergeCell ref="J483:K483"/>
    <mergeCell ref="L483:M483"/>
    <mergeCell ref="J560:K560"/>
    <mergeCell ref="P560:Q560"/>
    <mergeCell ref="R560:S560"/>
    <mergeCell ref="T560:W560"/>
    <mergeCell ref="X560:AA560"/>
    <mergeCell ref="X555:AA555"/>
    <mergeCell ref="N528:O528"/>
    <mergeCell ref="P562:Q562"/>
    <mergeCell ref="J557:K557"/>
    <mergeCell ref="R551:S551"/>
    <mergeCell ref="T551:W551"/>
    <mergeCell ref="X551:AA551"/>
    <mergeCell ref="J552:K552"/>
    <mergeCell ref="L552:M552"/>
    <mergeCell ref="L560:M560"/>
    <mergeCell ref="X532:AA532"/>
    <mergeCell ref="AO25:AO26"/>
    <mergeCell ref="AP25:AP26"/>
    <mergeCell ref="H643:I643"/>
    <mergeCell ref="H471:I471"/>
    <mergeCell ref="J471:K471"/>
    <mergeCell ref="L471:M471"/>
    <mergeCell ref="R471:S471"/>
    <mergeCell ref="T471:W471"/>
    <mergeCell ref="X471:AA471"/>
    <mergeCell ref="H472:I472"/>
    <mergeCell ref="J472:K472"/>
    <mergeCell ref="L472:M472"/>
    <mergeCell ref="N472:O472"/>
    <mergeCell ref="P472:Q472"/>
    <mergeCell ref="R472:S472"/>
    <mergeCell ref="AO78:AO79"/>
    <mergeCell ref="AP78:AP79"/>
    <mergeCell ref="AI83:AI85"/>
    <mergeCell ref="AJ83:AJ85"/>
    <mergeCell ref="AK83:AK85"/>
    <mergeCell ref="AL83:AL85"/>
    <mergeCell ref="AM83:AM85"/>
    <mergeCell ref="H86:I86"/>
    <mergeCell ref="J86:K86"/>
    <mergeCell ref="L86:M86"/>
    <mergeCell ref="N86:O86"/>
    <mergeCell ref="P474:Q474"/>
    <mergeCell ref="R474:S474"/>
    <mergeCell ref="T474:W474"/>
    <mergeCell ref="X474:AA474"/>
    <mergeCell ref="N475:O475"/>
    <mergeCell ref="P475:Q475"/>
    <mergeCell ref="AO44:AO45"/>
    <mergeCell ref="AP44:AP45"/>
    <mergeCell ref="R66:AE68"/>
    <mergeCell ref="AG66:AH66"/>
    <mergeCell ref="AI66:AJ66"/>
    <mergeCell ref="AK66:AM66"/>
    <mergeCell ref="AG67:AG68"/>
    <mergeCell ref="AH67:AH68"/>
    <mergeCell ref="AI67:AI68"/>
    <mergeCell ref="AJ67:AJ68"/>
    <mergeCell ref="AK67:AK68"/>
    <mergeCell ref="AL67:AL68"/>
    <mergeCell ref="AM67:AM68"/>
    <mergeCell ref="H46:I46"/>
    <mergeCell ref="J46:K46"/>
    <mergeCell ref="L46:M46"/>
    <mergeCell ref="N46:O46"/>
    <mergeCell ref="L45:M45"/>
    <mergeCell ref="N45:O45"/>
    <mergeCell ref="P45:Q45"/>
    <mergeCell ref="R45:S45"/>
    <mergeCell ref="T45:W45"/>
    <mergeCell ref="X45:AA45"/>
    <mergeCell ref="P46:Q46"/>
    <mergeCell ref="R46:S46"/>
    <mergeCell ref="T46:W46"/>
    <mergeCell ref="X46:AA46"/>
    <mergeCell ref="H45:I45"/>
    <mergeCell ref="J45:K45"/>
    <mergeCell ref="AK48:AM48"/>
    <mergeCell ref="AK49:AK50"/>
    <mergeCell ref="AL49:AL50"/>
    <mergeCell ref="AI178:AI179"/>
    <mergeCell ref="AJ178:AJ179"/>
    <mergeCell ref="AK178:AK179"/>
    <mergeCell ref="AL178:AL179"/>
    <mergeCell ref="AM178:AM179"/>
    <mergeCell ref="H88:I88"/>
    <mergeCell ref="J88:K88"/>
    <mergeCell ref="L88:M88"/>
    <mergeCell ref="N88:O88"/>
    <mergeCell ref="P88:Q88"/>
    <mergeCell ref="R88:S88"/>
    <mergeCell ref="T88:W88"/>
    <mergeCell ref="AG89:AH89"/>
    <mergeCell ref="AI89:AJ89"/>
    <mergeCell ref="AK89:AM89"/>
    <mergeCell ref="AG90:AG91"/>
    <mergeCell ref="AH90:AH91"/>
    <mergeCell ref="AI90:AI91"/>
    <mergeCell ref="AJ90:AJ91"/>
    <mergeCell ref="AK90:AK91"/>
    <mergeCell ref="AL90:AL91"/>
    <mergeCell ref="AM90:AM91"/>
    <mergeCell ref="AI104:AI105"/>
    <mergeCell ref="AG111:AH112"/>
    <mergeCell ref="R111:AE112"/>
    <mergeCell ref="J121:K121"/>
    <mergeCell ref="L121:M121"/>
    <mergeCell ref="N121:O121"/>
    <mergeCell ref="AI93:AJ94"/>
    <mergeCell ref="AK93:AL94"/>
    <mergeCell ref="AM93:AM94"/>
    <mergeCell ref="AK107:AM107"/>
    <mergeCell ref="AG108:AG109"/>
    <mergeCell ref="AH108:AH109"/>
    <mergeCell ref="AI108:AI109"/>
    <mergeCell ref="AJ108:AJ109"/>
    <mergeCell ref="R93:AE94"/>
    <mergeCell ref="AG93:AH94"/>
    <mergeCell ref="P86:Q86"/>
    <mergeCell ref="R86:S86"/>
    <mergeCell ref="T86:W86"/>
    <mergeCell ref="X86:AA86"/>
    <mergeCell ref="AI86:AI87"/>
    <mergeCell ref="AJ86:AJ87"/>
    <mergeCell ref="AK86:AK87"/>
    <mergeCell ref="AL86:AL87"/>
    <mergeCell ref="AM86:AM87"/>
    <mergeCell ref="X104:AA104"/>
    <mergeCell ref="T104:W104"/>
    <mergeCell ref="R107:AE109"/>
    <mergeCell ref="AG107:AH107"/>
    <mergeCell ref="L354:M354"/>
    <mergeCell ref="J353:K353"/>
    <mergeCell ref="AI222:AI223"/>
    <mergeCell ref="AJ222:AJ223"/>
    <mergeCell ref="AK222:AK223"/>
    <mergeCell ref="AL222:AL223"/>
    <mergeCell ref="AM222:AM223"/>
    <mergeCell ref="AM241:AM242"/>
    <mergeCell ref="AI276:AI277"/>
    <mergeCell ref="AJ276:AJ277"/>
    <mergeCell ref="AO233:AO234"/>
    <mergeCell ref="AP233:AP234"/>
    <mergeCell ref="AO213:AO214"/>
    <mergeCell ref="AP213:AP214"/>
    <mergeCell ref="AG225:AH226"/>
    <mergeCell ref="AI225:AJ226"/>
    <mergeCell ref="AK225:AL226"/>
    <mergeCell ref="AM225:AM226"/>
    <mergeCell ref="AI218:AI219"/>
    <mergeCell ref="AJ218:AJ219"/>
    <mergeCell ref="AK218:AK219"/>
    <mergeCell ref="AL218:AL219"/>
    <mergeCell ref="AM218:AM219"/>
    <mergeCell ref="AK261:AK262"/>
    <mergeCell ref="AL215:AL216"/>
    <mergeCell ref="AM215:AM216"/>
    <mergeCell ref="AI221:AJ221"/>
    <mergeCell ref="AG222:AG223"/>
    <mergeCell ref="AO272:AO273"/>
    <mergeCell ref="AI295:AI297"/>
    <mergeCell ref="AJ295:AJ297"/>
    <mergeCell ref="AK295:AK297"/>
    <mergeCell ref="AL295:AL297"/>
    <mergeCell ref="AM295:AM297"/>
    <mergeCell ref="AO291:AO292"/>
    <mergeCell ref="AP291:AP292"/>
    <mergeCell ref="AO252:AO253"/>
    <mergeCell ref="AP252:AP253"/>
    <mergeCell ref="AI235:AI236"/>
    <mergeCell ref="AJ235:AJ236"/>
    <mergeCell ref="AK235:AK236"/>
    <mergeCell ref="AL235:AL236"/>
    <mergeCell ref="AM235:AM236"/>
    <mergeCell ref="AI260:AJ260"/>
    <mergeCell ref="AK260:AM260"/>
    <mergeCell ref="AK283:AL284"/>
    <mergeCell ref="AM283:AM284"/>
    <mergeCell ref="AI264:AJ265"/>
    <mergeCell ref="AK264:AL265"/>
    <mergeCell ref="AM264:AM265"/>
    <mergeCell ref="AJ241:AJ242"/>
    <mergeCell ref="AK241:AK242"/>
    <mergeCell ref="AL241:AL242"/>
    <mergeCell ref="AP272:AP273"/>
    <mergeCell ref="AP367:AP368"/>
    <mergeCell ref="AL369:AL370"/>
    <mergeCell ref="AM369:AM370"/>
    <mergeCell ref="H415:I415"/>
    <mergeCell ref="J415:K415"/>
    <mergeCell ref="L415:M415"/>
    <mergeCell ref="N415:O415"/>
    <mergeCell ref="P415:Q415"/>
    <mergeCell ref="R415:S415"/>
    <mergeCell ref="T415:W415"/>
    <mergeCell ref="X415:AA415"/>
    <mergeCell ref="AI415:AI416"/>
    <mergeCell ref="AJ411:AJ412"/>
    <mergeCell ref="AJ415:AJ416"/>
    <mergeCell ref="AJ391:AJ392"/>
    <mergeCell ref="AK391:AK392"/>
    <mergeCell ref="AL391:AL392"/>
    <mergeCell ref="AM391:AM392"/>
    <mergeCell ref="T391:W391"/>
    <mergeCell ref="H370:I370"/>
    <mergeCell ref="J370:K370"/>
    <mergeCell ref="L370:M370"/>
    <mergeCell ref="X387:AA387"/>
    <mergeCell ref="L388:M388"/>
    <mergeCell ref="N388:O388"/>
    <mergeCell ref="P388:Q388"/>
    <mergeCell ref="R388:S388"/>
    <mergeCell ref="T388:W388"/>
    <mergeCell ref="AO386:AO387"/>
    <mergeCell ref="J390:K390"/>
    <mergeCell ref="AP386:AP387"/>
    <mergeCell ref="R370:S370"/>
    <mergeCell ref="L413:M413"/>
    <mergeCell ref="N411:O411"/>
    <mergeCell ref="AK394:AM394"/>
    <mergeCell ref="AG395:AG396"/>
    <mergeCell ref="AH395:AH396"/>
    <mergeCell ref="AI395:AI396"/>
    <mergeCell ref="AJ395:AJ396"/>
    <mergeCell ref="H407:I407"/>
    <mergeCell ref="J407:K407"/>
    <mergeCell ref="L407:M407"/>
    <mergeCell ref="N407:O407"/>
    <mergeCell ref="P407:Q407"/>
    <mergeCell ref="R407:S407"/>
    <mergeCell ref="T407:W407"/>
    <mergeCell ref="H409:I409"/>
    <mergeCell ref="T408:W408"/>
    <mergeCell ref="AO367:AO368"/>
    <mergeCell ref="T370:W370"/>
    <mergeCell ref="AK371:AK372"/>
    <mergeCell ref="AL371:AL372"/>
    <mergeCell ref="AM371:AM372"/>
    <mergeCell ref="X388:AA388"/>
    <mergeCell ref="R387:S387"/>
    <mergeCell ref="T387:W387"/>
    <mergeCell ref="H411:I411"/>
    <mergeCell ref="J411:K411"/>
    <mergeCell ref="L411:M411"/>
    <mergeCell ref="L373:M373"/>
    <mergeCell ref="N373:O373"/>
    <mergeCell ref="P373:Q373"/>
    <mergeCell ref="R373:S373"/>
    <mergeCell ref="T373:W373"/>
    <mergeCell ref="AP415:AP416"/>
    <mergeCell ref="H416:I416"/>
    <mergeCell ref="J416:K416"/>
    <mergeCell ref="L416:M416"/>
    <mergeCell ref="N416:O416"/>
    <mergeCell ref="P416:Q416"/>
    <mergeCell ref="R416:S416"/>
    <mergeCell ref="T416:W416"/>
    <mergeCell ref="X416:AA416"/>
    <mergeCell ref="AO406:AO407"/>
    <mergeCell ref="AP406:AP407"/>
    <mergeCell ref="H408:I408"/>
    <mergeCell ref="J408:K408"/>
    <mergeCell ref="L408:M408"/>
    <mergeCell ref="R408:S408"/>
    <mergeCell ref="H412:I412"/>
    <mergeCell ref="J412:K412"/>
    <mergeCell ref="J409:K409"/>
    <mergeCell ref="L409:M409"/>
    <mergeCell ref="N409:O409"/>
    <mergeCell ref="P409:Q409"/>
    <mergeCell ref="R409:S409"/>
    <mergeCell ref="T409:W409"/>
    <mergeCell ref="X409:AA409"/>
    <mergeCell ref="L412:M412"/>
    <mergeCell ref="N412:O412"/>
    <mergeCell ref="P412:Q412"/>
    <mergeCell ref="X412:AA412"/>
    <mergeCell ref="H410:I410"/>
    <mergeCell ref="J410:K410"/>
    <mergeCell ref="H413:I413"/>
    <mergeCell ref="J413:K413"/>
    <mergeCell ref="AP430:AP431"/>
    <mergeCell ref="AO411:AO412"/>
    <mergeCell ref="AP411:AP412"/>
    <mergeCell ref="AI413:AI414"/>
    <mergeCell ref="AJ413:AJ414"/>
    <mergeCell ref="AK413:AK414"/>
    <mergeCell ref="AO430:AO431"/>
    <mergeCell ref="H432:I432"/>
    <mergeCell ref="J432:K432"/>
    <mergeCell ref="L432:M432"/>
    <mergeCell ref="N432:O432"/>
    <mergeCell ref="P432:Q432"/>
    <mergeCell ref="R432:S432"/>
    <mergeCell ref="T432:W432"/>
    <mergeCell ref="H434:I434"/>
    <mergeCell ref="J434:K434"/>
    <mergeCell ref="L434:M434"/>
    <mergeCell ref="N434:O434"/>
    <mergeCell ref="P434:Q434"/>
    <mergeCell ref="R434:S434"/>
    <mergeCell ref="T434:W434"/>
    <mergeCell ref="AO415:AO416"/>
    <mergeCell ref="H417:I417"/>
    <mergeCell ref="H414:I414"/>
    <mergeCell ref="J414:K414"/>
    <mergeCell ref="L414:M414"/>
    <mergeCell ref="N414:O414"/>
    <mergeCell ref="P414:Q414"/>
    <mergeCell ref="R414:S414"/>
    <mergeCell ref="T414:W414"/>
    <mergeCell ref="J417:K417"/>
    <mergeCell ref="R418:AE420"/>
    <mergeCell ref="J454:K454"/>
    <mergeCell ref="L454:M454"/>
    <mergeCell ref="X472:AA472"/>
    <mergeCell ref="N483:O483"/>
    <mergeCell ref="P483:Q483"/>
    <mergeCell ref="R483:S483"/>
    <mergeCell ref="T483:W483"/>
    <mergeCell ref="J524:K524"/>
    <mergeCell ref="AO453:AO454"/>
    <mergeCell ref="AP453:AP454"/>
    <mergeCell ref="AI472:AI473"/>
    <mergeCell ref="AJ472:AJ473"/>
    <mergeCell ref="AK472:AK473"/>
    <mergeCell ref="AL472:AL473"/>
    <mergeCell ref="AM472:AM473"/>
    <mergeCell ref="AG511:AH511"/>
    <mergeCell ref="AI511:AJ511"/>
    <mergeCell ref="AK511:AM511"/>
    <mergeCell ref="AG512:AG513"/>
    <mergeCell ref="AH512:AH513"/>
    <mergeCell ref="AI512:AI513"/>
    <mergeCell ref="AJ512:AJ513"/>
    <mergeCell ref="AK512:AK513"/>
    <mergeCell ref="AK496:AM496"/>
    <mergeCell ref="T507:W507"/>
    <mergeCell ref="X507:AA507"/>
    <mergeCell ref="X505:AA505"/>
    <mergeCell ref="P499:Q499"/>
    <mergeCell ref="R499:S499"/>
    <mergeCell ref="R456:S456"/>
    <mergeCell ref="AL512:AL513"/>
    <mergeCell ref="AM512:AM513"/>
    <mergeCell ref="AG418:AH418"/>
    <mergeCell ref="AI418:AJ418"/>
    <mergeCell ref="AK418:AM418"/>
    <mergeCell ref="AG419:AG420"/>
    <mergeCell ref="AH419:AH420"/>
    <mergeCell ref="AI419:AI420"/>
    <mergeCell ref="AJ419:AJ420"/>
    <mergeCell ref="AK419:AK420"/>
    <mergeCell ref="AL419:AL420"/>
    <mergeCell ref="AM419:AM420"/>
    <mergeCell ref="R475:S475"/>
    <mergeCell ref="T475:W475"/>
    <mergeCell ref="X475:AA475"/>
    <mergeCell ref="T481:W481"/>
    <mergeCell ref="X481:AA481"/>
    <mergeCell ref="N454:O454"/>
    <mergeCell ref="P454:Q454"/>
    <mergeCell ref="R454:S454"/>
    <mergeCell ref="T454:W454"/>
    <mergeCell ref="X454:AA454"/>
    <mergeCell ref="N435:O435"/>
    <mergeCell ref="P435:Q435"/>
    <mergeCell ref="R435:S435"/>
    <mergeCell ref="T435:W435"/>
    <mergeCell ref="N471:O471"/>
    <mergeCell ref="P471:Q471"/>
    <mergeCell ref="AG422:AH423"/>
    <mergeCell ref="AI422:AJ423"/>
    <mergeCell ref="AK422:AL423"/>
    <mergeCell ref="AM422:AM423"/>
    <mergeCell ref="AG441:AH441"/>
    <mergeCell ref="AI441:AJ441"/>
    <mergeCell ref="AI551:AI553"/>
    <mergeCell ref="AJ551:AJ553"/>
    <mergeCell ref="AK551:AK553"/>
    <mergeCell ref="AL551:AL553"/>
    <mergeCell ref="AM551:AM553"/>
    <mergeCell ref="J558:K558"/>
    <mergeCell ref="L558:M558"/>
    <mergeCell ref="N558:O558"/>
    <mergeCell ref="P558:Q558"/>
    <mergeCell ref="R558:S558"/>
    <mergeCell ref="T558:W558"/>
    <mergeCell ref="X558:AA558"/>
    <mergeCell ref="X559:AA559"/>
    <mergeCell ref="N560:O560"/>
    <mergeCell ref="H473:I473"/>
    <mergeCell ref="J473:K473"/>
    <mergeCell ref="L473:M473"/>
    <mergeCell ref="N473:O473"/>
    <mergeCell ref="P473:Q473"/>
    <mergeCell ref="R473:S473"/>
    <mergeCell ref="T473:W473"/>
    <mergeCell ref="AI533:AI534"/>
    <mergeCell ref="AJ533:AJ534"/>
    <mergeCell ref="AK533:AK534"/>
    <mergeCell ref="AL533:AL534"/>
    <mergeCell ref="AM533:AM534"/>
    <mergeCell ref="H557:I557"/>
    <mergeCell ref="H552:I552"/>
    <mergeCell ref="R537:AE539"/>
    <mergeCell ref="R515:AE516"/>
    <mergeCell ref="AI529:AI531"/>
    <mergeCell ref="AJ529:AJ531"/>
    <mergeCell ref="AO549:AO550"/>
    <mergeCell ref="AP549:AP550"/>
    <mergeCell ref="AI577:AI578"/>
    <mergeCell ref="AJ577:AJ578"/>
    <mergeCell ref="AK577:AK578"/>
    <mergeCell ref="AL577:AL578"/>
    <mergeCell ref="AM577:AM578"/>
    <mergeCell ref="H558:I558"/>
    <mergeCell ref="N577:O577"/>
    <mergeCell ref="P577:Q577"/>
    <mergeCell ref="R577:S577"/>
    <mergeCell ref="T577:W577"/>
    <mergeCell ref="X577:AA577"/>
    <mergeCell ref="J578:K578"/>
    <mergeCell ref="L578:M578"/>
    <mergeCell ref="N578:O578"/>
    <mergeCell ref="P578:Q578"/>
    <mergeCell ref="R578:S578"/>
    <mergeCell ref="T578:W578"/>
    <mergeCell ref="H550:I550"/>
    <mergeCell ref="J550:K550"/>
    <mergeCell ref="L550:M550"/>
    <mergeCell ref="N550:O550"/>
    <mergeCell ref="AM555:AM556"/>
    <mergeCell ref="AI557:AI558"/>
    <mergeCell ref="AJ557:AJ558"/>
    <mergeCell ref="AK557:AK558"/>
    <mergeCell ref="AL557:AL558"/>
    <mergeCell ref="AM557:AM558"/>
    <mergeCell ref="AI559:AI560"/>
    <mergeCell ref="AJ559:AJ560"/>
    <mergeCell ref="AK559:AK560"/>
    <mergeCell ref="AO603:AO604"/>
    <mergeCell ref="AP603:AP604"/>
    <mergeCell ref="AO623:AO624"/>
    <mergeCell ref="AP623:AP624"/>
    <mergeCell ref="H606:I606"/>
    <mergeCell ref="J606:K606"/>
    <mergeCell ref="L606:M606"/>
    <mergeCell ref="N606:O606"/>
    <mergeCell ref="P606:Q606"/>
    <mergeCell ref="R606:S606"/>
    <mergeCell ref="T606:W606"/>
    <mergeCell ref="X606:AA606"/>
    <mergeCell ref="H607:I607"/>
    <mergeCell ref="J607:K607"/>
    <mergeCell ref="L607:M607"/>
    <mergeCell ref="N607:O607"/>
    <mergeCell ref="P607:Q607"/>
    <mergeCell ref="R607:S607"/>
    <mergeCell ref="N604:O604"/>
    <mergeCell ref="AI608:AI609"/>
    <mergeCell ref="AJ608:AJ609"/>
    <mergeCell ref="AK608:AK609"/>
    <mergeCell ref="P604:Q604"/>
    <mergeCell ref="R604:S604"/>
    <mergeCell ref="T604:W604"/>
    <mergeCell ref="T602:AE603"/>
    <mergeCell ref="AF602:AH602"/>
    <mergeCell ref="AI602:AJ602"/>
    <mergeCell ref="AK602:AM602"/>
    <mergeCell ref="X605:AA605"/>
    <mergeCell ref="R624:S624"/>
    <mergeCell ref="T607:W607"/>
    <mergeCell ref="H608:I608"/>
    <mergeCell ref="J608:K608"/>
    <mergeCell ref="L608:M608"/>
    <mergeCell ref="N608:O608"/>
    <mergeCell ref="P608:Q608"/>
    <mergeCell ref="R608:S608"/>
    <mergeCell ref="T608:W608"/>
    <mergeCell ref="AG615:AH616"/>
    <mergeCell ref="AI615:AJ616"/>
    <mergeCell ref="AK615:AL616"/>
    <mergeCell ref="P580:Q580"/>
    <mergeCell ref="R580:S580"/>
    <mergeCell ref="T580:W580"/>
    <mergeCell ref="X580:AA580"/>
    <mergeCell ref="H561:I561"/>
    <mergeCell ref="J561:K561"/>
    <mergeCell ref="L561:M561"/>
    <mergeCell ref="N561:O561"/>
    <mergeCell ref="P561:Q561"/>
    <mergeCell ref="R561:S561"/>
    <mergeCell ref="T561:W561"/>
    <mergeCell ref="X561:AA561"/>
    <mergeCell ref="AL608:AL609"/>
    <mergeCell ref="AI574:AJ574"/>
    <mergeCell ref="AK574:AM574"/>
    <mergeCell ref="AK598:AM598"/>
    <mergeCell ref="H599:AC600"/>
    <mergeCell ref="AE599:AJ600"/>
    <mergeCell ref="AI592:AI593"/>
    <mergeCell ref="AJ592:AJ593"/>
    <mergeCell ref="AI564:AI565"/>
    <mergeCell ref="AJ564:AJ565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AY1202"/>
  <sheetViews>
    <sheetView topLeftCell="G822" zoomScale="80" zoomScaleNormal="80" workbookViewId="0">
      <selection activeCell="AH844" sqref="AH844:AN846"/>
    </sheetView>
  </sheetViews>
  <sheetFormatPr baseColWidth="10" defaultColWidth="7.28515625" defaultRowHeight="16.5" outlineLevelCol="1" x14ac:dyDescent="0.25"/>
  <cols>
    <col min="1" max="1" width="1.5703125" style="132" customWidth="1"/>
    <col min="2" max="6" width="7.28515625" style="132"/>
    <col min="7" max="7" width="7.28515625" style="132" customWidth="1"/>
    <col min="8" max="8" width="4.85546875" style="132" customWidth="1"/>
    <col min="9" max="9" width="16.5703125" style="132" customWidth="1"/>
    <col min="10" max="10" width="7.28515625" style="173" hidden="1" customWidth="1" outlineLevel="1"/>
    <col min="11" max="11" width="10.7109375" style="173" hidden="1" customWidth="1" outlineLevel="1"/>
    <col min="12" max="12" width="8.5703125" style="173" hidden="1" customWidth="1" outlineLevel="1"/>
    <col min="13" max="13" width="0.140625" style="173" hidden="1" customWidth="1" outlineLevel="1"/>
    <col min="14" max="14" width="8" style="132" hidden="1" customWidth="1" outlineLevel="1"/>
    <col min="15" max="15" width="5.7109375" style="132" hidden="1" customWidth="1" outlineLevel="1"/>
    <col min="16" max="16" width="3.85546875" style="132" customWidth="1" collapsed="1"/>
    <col min="17" max="17" width="14.28515625" style="132" customWidth="1"/>
    <col min="18" max="18" width="14.7109375" style="132" customWidth="1"/>
    <col min="19" max="19" width="10.5703125" style="132" hidden="1" customWidth="1"/>
    <col min="20" max="20" width="10.5703125" style="132" customWidth="1" outlineLevel="1"/>
    <col min="21" max="23" width="7.28515625" style="132" customWidth="1" outlineLevel="1"/>
    <col min="24" max="26" width="7.28515625" style="132" customWidth="1"/>
    <col min="27" max="27" width="8.28515625" style="132" customWidth="1"/>
    <col min="28" max="28" width="6.7109375" style="132" customWidth="1"/>
    <col min="29" max="29" width="7.28515625" style="132" customWidth="1"/>
    <col min="30" max="32" width="7" style="132" customWidth="1"/>
    <col min="33" max="33" width="7.28515625" style="132" hidden="1" customWidth="1" outlineLevel="1"/>
    <col min="34" max="34" width="8.140625" style="132" bestFit="1" customWidth="1" collapsed="1"/>
    <col min="35" max="39" width="7.28515625" style="132"/>
    <col min="40" max="40" width="7.7109375" style="132" bestFit="1" customWidth="1"/>
    <col min="41" max="41" width="1" style="132" customWidth="1"/>
    <col min="42" max="51" width="7.28515625" style="132"/>
    <col min="52" max="52" width="8.5703125" style="132" bestFit="1" customWidth="1"/>
    <col min="53" max="16384" width="7.28515625" style="132"/>
  </cols>
  <sheetData>
    <row r="1" spans="2:43" ht="12" customHeight="1" thickBot="1" x14ac:dyDescent="0.3">
      <c r="AO1" s="22"/>
    </row>
    <row r="2" spans="2:43" ht="12" customHeight="1" x14ac:dyDescent="0.25">
      <c r="B2" s="882" t="s">
        <v>31</v>
      </c>
      <c r="C2" s="883"/>
      <c r="D2" s="883"/>
      <c r="E2" s="883"/>
      <c r="F2" s="883"/>
      <c r="G2" s="884"/>
      <c r="H2" s="888" t="s">
        <v>30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765"/>
      <c r="AE2" s="267"/>
      <c r="AF2" s="764" t="s">
        <v>29</v>
      </c>
      <c r="AG2" s="765"/>
      <c r="AH2" s="765"/>
      <c r="AI2" s="765"/>
      <c r="AJ2" s="765"/>
      <c r="AK2" s="766"/>
      <c r="AL2" s="889" t="s">
        <v>39</v>
      </c>
      <c r="AM2" s="890"/>
      <c r="AN2" s="891"/>
      <c r="AO2" s="22"/>
    </row>
    <row r="3" spans="2:43" ht="12" customHeight="1" x14ac:dyDescent="0.25">
      <c r="B3" s="885"/>
      <c r="C3" s="886"/>
      <c r="D3" s="886"/>
      <c r="E3" s="886"/>
      <c r="F3" s="886"/>
      <c r="G3" s="887"/>
      <c r="H3" s="892" t="s">
        <v>25</v>
      </c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893"/>
      <c r="AE3" s="268"/>
      <c r="AF3" s="773">
        <v>44228</v>
      </c>
      <c r="AG3" s="774"/>
      <c r="AH3" s="774"/>
      <c r="AI3" s="774"/>
      <c r="AJ3" s="774"/>
      <c r="AK3" s="775"/>
      <c r="AL3" s="896" t="s">
        <v>40</v>
      </c>
      <c r="AM3" s="897"/>
      <c r="AN3" s="898"/>
      <c r="AO3" s="23"/>
    </row>
    <row r="4" spans="2:43" ht="12" customHeight="1" thickBot="1" x14ac:dyDescent="0.3">
      <c r="B4" s="902" t="s">
        <v>28</v>
      </c>
      <c r="C4" s="903"/>
      <c r="D4" s="903"/>
      <c r="E4" s="903"/>
      <c r="F4" s="903"/>
      <c r="G4" s="904"/>
      <c r="H4" s="894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895"/>
      <c r="AE4" s="269"/>
      <c r="AF4" s="776"/>
      <c r="AG4" s="777"/>
      <c r="AH4" s="777"/>
      <c r="AI4" s="777"/>
      <c r="AJ4" s="777"/>
      <c r="AK4" s="778"/>
      <c r="AL4" s="899"/>
      <c r="AM4" s="900"/>
      <c r="AN4" s="901"/>
      <c r="AO4" s="141"/>
    </row>
    <row r="5" spans="2:43" ht="12" customHeight="1" thickBot="1" x14ac:dyDescent="0.3">
      <c r="B5" s="135"/>
      <c r="C5" s="135"/>
      <c r="D5" s="135"/>
      <c r="E5" s="135"/>
      <c r="F5" s="135"/>
      <c r="G5" s="135"/>
      <c r="H5" s="135"/>
      <c r="I5" s="135"/>
      <c r="J5" s="174"/>
      <c r="K5" s="174"/>
      <c r="L5" s="174"/>
      <c r="M5" s="174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41"/>
    </row>
    <row r="6" spans="2:43" ht="12" customHeight="1" thickBot="1" x14ac:dyDescent="0.3">
      <c r="B6" s="873" t="s">
        <v>27</v>
      </c>
      <c r="C6" s="874"/>
      <c r="D6" s="874"/>
      <c r="E6" s="875"/>
      <c r="F6" s="848" t="s">
        <v>26</v>
      </c>
      <c r="G6" s="850"/>
      <c r="H6" s="848" t="s">
        <v>44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50"/>
      <c r="T6" s="848" t="s">
        <v>25</v>
      </c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50"/>
      <c r="AG6" s="879" t="s">
        <v>24</v>
      </c>
      <c r="AH6" s="880"/>
      <c r="AI6" s="881"/>
      <c r="AJ6" s="879" t="s">
        <v>24</v>
      </c>
      <c r="AK6" s="881"/>
      <c r="AL6" s="848" t="s">
        <v>23</v>
      </c>
      <c r="AM6" s="849"/>
      <c r="AN6" s="850"/>
      <c r="AO6" s="141"/>
    </row>
    <row r="7" spans="2:43" ht="12" customHeight="1" thickBot="1" x14ac:dyDescent="0.3">
      <c r="B7" s="1" t="s">
        <v>13</v>
      </c>
      <c r="C7" s="2" t="s">
        <v>22</v>
      </c>
      <c r="D7" s="3" t="s">
        <v>22</v>
      </c>
      <c r="E7" s="2" t="s">
        <v>21</v>
      </c>
      <c r="F7" s="907" t="s">
        <v>20</v>
      </c>
      <c r="G7" s="908"/>
      <c r="H7" s="876"/>
      <c r="I7" s="877"/>
      <c r="J7" s="877"/>
      <c r="K7" s="877"/>
      <c r="L7" s="877"/>
      <c r="M7" s="877"/>
      <c r="N7" s="877"/>
      <c r="O7" s="877"/>
      <c r="P7" s="877"/>
      <c r="Q7" s="877"/>
      <c r="R7" s="877"/>
      <c r="S7" s="878"/>
      <c r="T7" s="876"/>
      <c r="U7" s="877"/>
      <c r="V7" s="877"/>
      <c r="W7" s="877"/>
      <c r="X7" s="877"/>
      <c r="Y7" s="877"/>
      <c r="Z7" s="877"/>
      <c r="AA7" s="877"/>
      <c r="AB7" s="877"/>
      <c r="AC7" s="877"/>
      <c r="AD7" s="877"/>
      <c r="AE7" s="877"/>
      <c r="AF7" s="878"/>
      <c r="AG7" s="876" t="s">
        <v>19</v>
      </c>
      <c r="AH7" s="877"/>
      <c r="AI7" s="878"/>
      <c r="AJ7" s="876" t="s">
        <v>18</v>
      </c>
      <c r="AK7" s="878"/>
      <c r="AL7" s="876" t="s">
        <v>17</v>
      </c>
      <c r="AM7" s="877"/>
      <c r="AN7" s="878"/>
      <c r="AO7" s="141"/>
      <c r="AP7" s="846" t="s">
        <v>130</v>
      </c>
      <c r="AQ7" s="846" t="s">
        <v>131</v>
      </c>
    </row>
    <row r="8" spans="2:43" ht="12" customHeight="1" thickBot="1" x14ac:dyDescent="0.3">
      <c r="B8" s="4">
        <v>2020</v>
      </c>
      <c r="C8" s="5" t="s">
        <v>16</v>
      </c>
      <c r="D8" s="5" t="s">
        <v>15</v>
      </c>
      <c r="E8" s="30" t="s">
        <v>14</v>
      </c>
      <c r="F8" s="6" t="s">
        <v>14</v>
      </c>
      <c r="G8" s="7" t="s">
        <v>13</v>
      </c>
      <c r="H8" s="868" t="s">
        <v>34</v>
      </c>
      <c r="I8" s="869"/>
      <c r="J8" s="870" t="s">
        <v>43</v>
      </c>
      <c r="K8" s="871"/>
      <c r="L8" s="870" t="s">
        <v>42</v>
      </c>
      <c r="M8" s="871"/>
      <c r="N8" s="872" t="s">
        <v>33</v>
      </c>
      <c r="O8" s="869"/>
      <c r="P8" s="872" t="s">
        <v>12</v>
      </c>
      <c r="Q8" s="869"/>
      <c r="R8" s="872" t="s">
        <v>11</v>
      </c>
      <c r="S8" s="905"/>
      <c r="T8" s="868" t="s">
        <v>35</v>
      </c>
      <c r="U8" s="906"/>
      <c r="V8" s="906"/>
      <c r="W8" s="905"/>
      <c r="X8" s="868" t="s">
        <v>10</v>
      </c>
      <c r="Y8" s="906"/>
      <c r="Z8" s="906"/>
      <c r="AA8" s="906"/>
      <c r="AB8" s="905"/>
      <c r="AC8" s="38" t="s">
        <v>38</v>
      </c>
      <c r="AD8" s="37" t="s">
        <v>36</v>
      </c>
      <c r="AE8" s="266" t="s">
        <v>41</v>
      </c>
      <c r="AF8" s="136" t="s">
        <v>9</v>
      </c>
      <c r="AG8" s="8" t="s">
        <v>37</v>
      </c>
      <c r="AH8" s="9" t="s">
        <v>8</v>
      </c>
      <c r="AI8" s="10" t="s">
        <v>7</v>
      </c>
      <c r="AJ8" s="6" t="s">
        <v>8</v>
      </c>
      <c r="AK8" s="7" t="s">
        <v>7</v>
      </c>
      <c r="AL8" s="6" t="s">
        <v>8</v>
      </c>
      <c r="AM8" s="11" t="s">
        <v>7</v>
      </c>
      <c r="AN8" s="7" t="s">
        <v>6</v>
      </c>
      <c r="AO8" s="141"/>
      <c r="AP8" s="847"/>
      <c r="AQ8" s="847"/>
    </row>
    <row r="9" spans="2:43" ht="12" customHeight="1" x14ac:dyDescent="0.25">
      <c r="B9" s="25">
        <v>44228</v>
      </c>
      <c r="C9" s="137">
        <v>0.90763888888888899</v>
      </c>
      <c r="D9" s="137">
        <v>0.95416666666666661</v>
      </c>
      <c r="E9" s="43">
        <v>4</v>
      </c>
      <c r="F9" s="43">
        <v>26413</v>
      </c>
      <c r="G9" s="25">
        <v>44228</v>
      </c>
      <c r="H9" s="967" t="s">
        <v>87</v>
      </c>
      <c r="I9" s="968"/>
      <c r="J9" s="969"/>
      <c r="K9" s="970"/>
      <c r="L9" s="969"/>
      <c r="M9" s="970"/>
      <c r="N9" s="967"/>
      <c r="O9" s="968"/>
      <c r="P9" s="971" t="s">
        <v>190</v>
      </c>
      <c r="Q9" s="972"/>
      <c r="R9" s="973" t="s">
        <v>633</v>
      </c>
      <c r="S9" s="985"/>
      <c r="T9" s="982" t="s">
        <v>636</v>
      </c>
      <c r="U9" s="983"/>
      <c r="V9" s="983"/>
      <c r="W9" s="984"/>
      <c r="X9" s="982" t="s">
        <v>636</v>
      </c>
      <c r="Y9" s="983"/>
      <c r="Z9" s="983"/>
      <c r="AA9" s="983"/>
      <c r="AB9" s="984"/>
      <c r="AC9" s="34"/>
      <c r="AD9" s="138"/>
      <c r="AE9" s="365">
        <v>57</v>
      </c>
      <c r="AF9" s="46" t="s">
        <v>52</v>
      </c>
      <c r="AG9" s="26"/>
      <c r="AH9" s="160">
        <v>11335</v>
      </c>
      <c r="AI9" s="161">
        <f>+AH9/1000</f>
        <v>11.335000000000001</v>
      </c>
      <c r="AJ9" s="162">
        <v>11335</v>
      </c>
      <c r="AK9" s="163">
        <f>+AJ9/1000</f>
        <v>11.335000000000001</v>
      </c>
      <c r="AL9" s="164">
        <f>+AJ9-AH9</f>
        <v>0</v>
      </c>
      <c r="AM9" s="163">
        <f>+AL9/1000</f>
        <v>0</v>
      </c>
      <c r="AN9" s="165">
        <f>+AL9/AH9</f>
        <v>0</v>
      </c>
      <c r="AO9" s="141"/>
      <c r="AP9" s="306">
        <v>77.14</v>
      </c>
      <c r="AQ9" s="306">
        <v>3.28</v>
      </c>
    </row>
    <row r="10" spans="2:43" ht="12" customHeight="1" x14ac:dyDescent="0.25">
      <c r="B10" s="25">
        <v>44228</v>
      </c>
      <c r="C10" s="137">
        <v>0.93055555555555547</v>
      </c>
      <c r="D10" s="137">
        <v>0.98263888888888884</v>
      </c>
      <c r="E10" s="43">
        <v>4</v>
      </c>
      <c r="F10" s="43">
        <v>9050</v>
      </c>
      <c r="G10" s="25">
        <v>44228</v>
      </c>
      <c r="H10" s="967" t="s">
        <v>288</v>
      </c>
      <c r="I10" s="968"/>
      <c r="J10" s="969"/>
      <c r="K10" s="970"/>
      <c r="L10" s="969"/>
      <c r="M10" s="970"/>
      <c r="N10" s="967"/>
      <c r="O10" s="968"/>
      <c r="P10" s="971" t="s">
        <v>390</v>
      </c>
      <c r="Q10" s="972"/>
      <c r="R10" s="973" t="s">
        <v>90</v>
      </c>
      <c r="S10" s="974"/>
      <c r="T10" s="979" t="s">
        <v>179</v>
      </c>
      <c r="U10" s="980"/>
      <c r="V10" s="980"/>
      <c r="W10" s="981"/>
      <c r="X10" s="979" t="s">
        <v>179</v>
      </c>
      <c r="Y10" s="980"/>
      <c r="Z10" s="980"/>
      <c r="AA10" s="980"/>
      <c r="AB10" s="981"/>
      <c r="AC10" s="34"/>
      <c r="AD10" s="138"/>
      <c r="AE10" s="158">
        <v>31</v>
      </c>
      <c r="AF10" s="35" t="s">
        <v>32</v>
      </c>
      <c r="AG10" s="34"/>
      <c r="AH10" s="139">
        <v>13010</v>
      </c>
      <c r="AI10" s="159">
        <f>+AH10/1000</f>
        <v>13.01</v>
      </c>
      <c r="AJ10" s="152">
        <v>13010</v>
      </c>
      <c r="AK10" s="272">
        <f>+AJ10/1000</f>
        <v>13.01</v>
      </c>
      <c r="AL10" s="273">
        <f>+AJ10-AH10</f>
        <v>0</v>
      </c>
      <c r="AM10" s="274">
        <f>+AL10/1000</f>
        <v>0</v>
      </c>
      <c r="AN10" s="275">
        <f>+AL10/AH10</f>
        <v>0</v>
      </c>
      <c r="AO10" s="20"/>
      <c r="AP10" s="306">
        <v>76.45</v>
      </c>
      <c r="AQ10" s="306">
        <v>3.67</v>
      </c>
    </row>
    <row r="11" spans="2:43" ht="12" customHeight="1" x14ac:dyDescent="0.25">
      <c r="B11" s="25">
        <v>44229</v>
      </c>
      <c r="C11" s="137">
        <v>0.13819444444444443</v>
      </c>
      <c r="D11" s="137">
        <v>0.30694444444444441</v>
      </c>
      <c r="E11" s="43">
        <v>4</v>
      </c>
      <c r="F11" s="43">
        <v>89</v>
      </c>
      <c r="G11" s="25">
        <v>44229</v>
      </c>
      <c r="H11" s="967" t="s">
        <v>291</v>
      </c>
      <c r="I11" s="968"/>
      <c r="J11" s="969"/>
      <c r="K11" s="970"/>
      <c r="L11" s="969"/>
      <c r="M11" s="970"/>
      <c r="N11" s="967"/>
      <c r="O11" s="968"/>
      <c r="P11" s="971" t="s">
        <v>226</v>
      </c>
      <c r="Q11" s="972"/>
      <c r="R11" s="973" t="s">
        <v>178</v>
      </c>
      <c r="S11" s="985"/>
      <c r="T11" s="975" t="s">
        <v>635</v>
      </c>
      <c r="U11" s="976"/>
      <c r="V11" s="976"/>
      <c r="W11" s="977"/>
      <c r="X11" s="975" t="s">
        <v>635</v>
      </c>
      <c r="Y11" s="976"/>
      <c r="Z11" s="976"/>
      <c r="AA11" s="976"/>
      <c r="AB11" s="977"/>
      <c r="AC11" s="34"/>
      <c r="AD11" s="138"/>
      <c r="AE11" s="138">
        <v>44</v>
      </c>
      <c r="AF11" s="35" t="s">
        <v>32</v>
      </c>
      <c r="AG11" s="34">
        <v>5189</v>
      </c>
      <c r="AH11" s="139">
        <f>+AG11/2.2</f>
        <v>2358.6363636363635</v>
      </c>
      <c r="AI11" s="159">
        <f t="shared" ref="AI11:AI12" si="0">+AH11/1000</f>
        <v>2.3586363636363634</v>
      </c>
      <c r="AJ11" s="836">
        <v>7070</v>
      </c>
      <c r="AK11" s="838">
        <f>+AJ11/1000</f>
        <v>7.07</v>
      </c>
      <c r="AL11" s="840">
        <f>+AJ11-AH13-AH11-AH12</f>
        <v>125.00000000000091</v>
      </c>
      <c r="AM11" s="842">
        <f>+AL11/1000</f>
        <v>0.12500000000000092</v>
      </c>
      <c r="AN11" s="844">
        <f>+AL11/SUM(AH11:AH13)</f>
        <v>1.799856011519092E-2</v>
      </c>
      <c r="AO11" s="21"/>
      <c r="AP11" s="306">
        <v>69.89</v>
      </c>
      <c r="AQ11" s="306">
        <v>4.4400000000000004</v>
      </c>
    </row>
    <row r="12" spans="2:43" ht="12" customHeight="1" x14ac:dyDescent="0.25">
      <c r="B12" s="25">
        <v>44229</v>
      </c>
      <c r="C12" s="137">
        <v>0.13819444444444443</v>
      </c>
      <c r="D12" s="137">
        <v>0.30694444444444441</v>
      </c>
      <c r="E12" s="43">
        <v>4</v>
      </c>
      <c r="F12" s="43">
        <v>3757</v>
      </c>
      <c r="G12" s="25">
        <v>44229</v>
      </c>
      <c r="H12" s="967" t="s">
        <v>88</v>
      </c>
      <c r="I12" s="968"/>
      <c r="J12" s="969"/>
      <c r="K12" s="970"/>
      <c r="L12" s="969"/>
      <c r="M12" s="970"/>
      <c r="N12" s="967"/>
      <c r="O12" s="968"/>
      <c r="P12" s="971" t="s">
        <v>226</v>
      </c>
      <c r="Q12" s="972"/>
      <c r="R12" s="973" t="s">
        <v>178</v>
      </c>
      <c r="S12" s="985"/>
      <c r="T12" s="975" t="s">
        <v>438</v>
      </c>
      <c r="U12" s="976"/>
      <c r="V12" s="976"/>
      <c r="W12" s="977"/>
      <c r="X12" s="975" t="s">
        <v>438</v>
      </c>
      <c r="Y12" s="976"/>
      <c r="Z12" s="976"/>
      <c r="AA12" s="976"/>
      <c r="AB12" s="977"/>
      <c r="AC12" s="34"/>
      <c r="AD12" s="138"/>
      <c r="AE12" s="138">
        <v>40</v>
      </c>
      <c r="AF12" s="35" t="s">
        <v>32</v>
      </c>
      <c r="AG12" s="34">
        <v>7647</v>
      </c>
      <c r="AH12" s="139">
        <f>+AG12/2.2</f>
        <v>3475.9090909090905</v>
      </c>
      <c r="AI12" s="159">
        <f t="shared" si="0"/>
        <v>3.4759090909090906</v>
      </c>
      <c r="AJ12" s="993"/>
      <c r="AK12" s="994"/>
      <c r="AL12" s="995"/>
      <c r="AM12" s="996"/>
      <c r="AN12" s="997"/>
      <c r="AO12" s="21"/>
      <c r="AP12" s="306">
        <v>77.510000000000005</v>
      </c>
      <c r="AQ12" s="306">
        <v>2.17</v>
      </c>
    </row>
    <row r="13" spans="2:43" ht="12" customHeight="1" x14ac:dyDescent="0.25">
      <c r="B13" s="25">
        <v>44229</v>
      </c>
      <c r="C13" s="137">
        <v>0.13819444444444443</v>
      </c>
      <c r="D13" s="137">
        <v>0.30694444444444441</v>
      </c>
      <c r="E13" s="43">
        <v>4</v>
      </c>
      <c r="F13" s="43">
        <v>1531</v>
      </c>
      <c r="G13" s="25">
        <v>44229</v>
      </c>
      <c r="H13" s="967" t="s">
        <v>356</v>
      </c>
      <c r="I13" s="968"/>
      <c r="J13" s="969"/>
      <c r="K13" s="970"/>
      <c r="L13" s="969"/>
      <c r="M13" s="970"/>
      <c r="N13" s="967"/>
      <c r="O13" s="968"/>
      <c r="P13" s="971" t="s">
        <v>226</v>
      </c>
      <c r="Q13" s="972"/>
      <c r="R13" s="973" t="s">
        <v>178</v>
      </c>
      <c r="S13" s="985"/>
      <c r="T13" s="991" t="s">
        <v>438</v>
      </c>
      <c r="U13" s="992"/>
      <c r="V13" s="992"/>
      <c r="W13" s="974"/>
      <c r="X13" s="975" t="s">
        <v>438</v>
      </c>
      <c r="Y13" s="976"/>
      <c r="Z13" s="976"/>
      <c r="AA13" s="976"/>
      <c r="AB13" s="977"/>
      <c r="AC13" s="34"/>
      <c r="AD13" s="138"/>
      <c r="AE13" s="138">
        <v>37</v>
      </c>
      <c r="AF13" s="35" t="s">
        <v>32</v>
      </c>
      <c r="AG13" s="34">
        <v>2443</v>
      </c>
      <c r="AH13" s="139">
        <f>+AG13/2.2</f>
        <v>1110.4545454545453</v>
      </c>
      <c r="AI13" s="159">
        <f>+AH13/1000</f>
        <v>1.1104545454545454</v>
      </c>
      <c r="AJ13" s="837"/>
      <c r="AK13" s="839"/>
      <c r="AL13" s="841"/>
      <c r="AM13" s="843"/>
      <c r="AN13" s="845"/>
      <c r="AO13" s="21"/>
      <c r="AP13" s="306">
        <v>77.13</v>
      </c>
      <c r="AQ13" s="306">
        <v>3.02</v>
      </c>
    </row>
    <row r="14" spans="2:43" ht="12" customHeight="1" x14ac:dyDescent="0.25">
      <c r="B14" s="25">
        <v>44229</v>
      </c>
      <c r="C14" s="137">
        <v>0.20416666666666669</v>
      </c>
      <c r="D14" s="137">
        <v>0.21041666666666667</v>
      </c>
      <c r="E14" s="43">
        <v>4</v>
      </c>
      <c r="F14" s="43">
        <v>736</v>
      </c>
      <c r="G14" s="25">
        <v>44229</v>
      </c>
      <c r="H14" s="967" t="s">
        <v>199</v>
      </c>
      <c r="I14" s="968"/>
      <c r="J14" s="969"/>
      <c r="K14" s="970"/>
      <c r="L14" s="969"/>
      <c r="M14" s="970"/>
      <c r="N14" s="967"/>
      <c r="O14" s="968"/>
      <c r="P14" s="989" t="s">
        <v>158</v>
      </c>
      <c r="Q14" s="990"/>
      <c r="R14" s="973" t="s">
        <v>306</v>
      </c>
      <c r="S14" s="974"/>
      <c r="T14" s="991" t="s">
        <v>198</v>
      </c>
      <c r="U14" s="992"/>
      <c r="V14" s="992"/>
      <c r="W14" s="974"/>
      <c r="X14" s="991" t="s">
        <v>198</v>
      </c>
      <c r="Y14" s="992"/>
      <c r="Z14" s="992"/>
      <c r="AA14" s="992"/>
      <c r="AB14" s="985"/>
      <c r="AC14" s="34"/>
      <c r="AD14" s="138"/>
      <c r="AE14" s="364">
        <v>36</v>
      </c>
      <c r="AF14" s="35" t="s">
        <v>32</v>
      </c>
      <c r="AG14" s="34"/>
      <c r="AH14" s="139">
        <v>13874</v>
      </c>
      <c r="AI14" s="159">
        <f t="shared" ref="AI14:AI15" si="1">+AH14/1000</f>
        <v>13.874000000000001</v>
      </c>
      <c r="AJ14" s="836">
        <v>15300</v>
      </c>
      <c r="AK14" s="838">
        <f>+AJ14/1000</f>
        <v>15.3</v>
      </c>
      <c r="AL14" s="840">
        <f>+AJ14-AH16-AH14-AH15</f>
        <v>-308</v>
      </c>
      <c r="AM14" s="842">
        <f>+AL14/1000</f>
        <v>-0.308</v>
      </c>
      <c r="AN14" s="844">
        <f>+AL14/SUM(AH14:AH16)</f>
        <v>-1.9733470015376731E-2</v>
      </c>
      <c r="AP14" s="306">
        <v>76.8</v>
      </c>
      <c r="AQ14" s="306">
        <v>3.18</v>
      </c>
    </row>
    <row r="15" spans="2:43" ht="12" customHeight="1" x14ac:dyDescent="0.25">
      <c r="B15" s="25">
        <v>44229</v>
      </c>
      <c r="C15" s="137">
        <v>0.20416666666666669</v>
      </c>
      <c r="D15" s="137">
        <v>0.21041666666666667</v>
      </c>
      <c r="E15" s="43">
        <v>4</v>
      </c>
      <c r="F15" s="43">
        <v>736</v>
      </c>
      <c r="G15" s="25">
        <v>44229</v>
      </c>
      <c r="H15" s="967" t="s">
        <v>199</v>
      </c>
      <c r="I15" s="968"/>
      <c r="J15" s="969"/>
      <c r="K15" s="970"/>
      <c r="L15" s="969"/>
      <c r="M15" s="970"/>
      <c r="N15" s="967"/>
      <c r="O15" s="968"/>
      <c r="P15" s="989" t="s">
        <v>158</v>
      </c>
      <c r="Q15" s="990"/>
      <c r="R15" s="973" t="s">
        <v>306</v>
      </c>
      <c r="S15" s="974"/>
      <c r="T15" s="991" t="s">
        <v>202</v>
      </c>
      <c r="U15" s="992"/>
      <c r="V15" s="992"/>
      <c r="W15" s="974"/>
      <c r="X15" s="991" t="s">
        <v>202</v>
      </c>
      <c r="Y15" s="992"/>
      <c r="Z15" s="992"/>
      <c r="AA15" s="992"/>
      <c r="AB15" s="974"/>
      <c r="AC15" s="34"/>
      <c r="AD15" s="138"/>
      <c r="AE15" s="364">
        <v>36</v>
      </c>
      <c r="AF15" s="35" t="s">
        <v>32</v>
      </c>
      <c r="AG15" s="34"/>
      <c r="AH15" s="139">
        <v>40</v>
      </c>
      <c r="AI15" s="159">
        <f t="shared" si="1"/>
        <v>0.04</v>
      </c>
      <c r="AJ15" s="993"/>
      <c r="AK15" s="994"/>
      <c r="AL15" s="995"/>
      <c r="AM15" s="996"/>
      <c r="AN15" s="997"/>
      <c r="AP15" s="306">
        <v>76.8</v>
      </c>
      <c r="AQ15" s="306">
        <v>3.18</v>
      </c>
    </row>
    <row r="16" spans="2:43" ht="12" customHeight="1" x14ac:dyDescent="0.25">
      <c r="B16" s="25">
        <v>44229</v>
      </c>
      <c r="C16" s="137">
        <v>0.20416666666666669</v>
      </c>
      <c r="D16" s="137">
        <v>0.21041666666666667</v>
      </c>
      <c r="E16" s="43">
        <v>4</v>
      </c>
      <c r="F16" s="43">
        <v>736</v>
      </c>
      <c r="G16" s="25">
        <v>44229</v>
      </c>
      <c r="H16" s="967" t="s">
        <v>199</v>
      </c>
      <c r="I16" s="968"/>
      <c r="J16" s="969"/>
      <c r="K16" s="970"/>
      <c r="L16" s="969"/>
      <c r="M16" s="970"/>
      <c r="N16" s="967"/>
      <c r="O16" s="968"/>
      <c r="P16" s="989" t="s">
        <v>158</v>
      </c>
      <c r="Q16" s="990"/>
      <c r="R16" s="973" t="s">
        <v>306</v>
      </c>
      <c r="S16" s="974"/>
      <c r="T16" s="991" t="s">
        <v>634</v>
      </c>
      <c r="U16" s="992"/>
      <c r="V16" s="992"/>
      <c r="W16" s="974"/>
      <c r="X16" s="991" t="s">
        <v>634</v>
      </c>
      <c r="Y16" s="992"/>
      <c r="Z16" s="992"/>
      <c r="AA16" s="992"/>
      <c r="AB16" s="974"/>
      <c r="AC16" s="34"/>
      <c r="AD16" s="138"/>
      <c r="AE16" s="364">
        <v>36</v>
      </c>
      <c r="AF16" s="35" t="s">
        <v>32</v>
      </c>
      <c r="AG16" s="34"/>
      <c r="AH16" s="139">
        <v>1694</v>
      </c>
      <c r="AI16" s="159">
        <f>+AH16/1000</f>
        <v>1.694</v>
      </c>
      <c r="AJ16" s="837"/>
      <c r="AK16" s="839"/>
      <c r="AL16" s="841"/>
      <c r="AM16" s="843"/>
      <c r="AN16" s="845"/>
      <c r="AP16" s="306">
        <v>76.8</v>
      </c>
      <c r="AQ16" s="306">
        <v>3.18</v>
      </c>
    </row>
    <row r="17" spans="2:43" ht="12" customHeight="1" thickBot="1" x14ac:dyDescent="0.3">
      <c r="B17" s="24"/>
      <c r="C17" s="146"/>
      <c r="D17" s="146"/>
      <c r="E17" s="27"/>
      <c r="F17" s="36"/>
      <c r="G17" s="31"/>
      <c r="H17" s="909"/>
      <c r="I17" s="910"/>
      <c r="J17" s="911"/>
      <c r="K17" s="912"/>
      <c r="L17" s="911"/>
      <c r="M17" s="912"/>
      <c r="N17" s="913"/>
      <c r="O17" s="910"/>
      <c r="P17" s="913"/>
      <c r="Q17" s="910"/>
      <c r="R17" s="914"/>
      <c r="S17" s="915"/>
      <c r="T17" s="916"/>
      <c r="U17" s="917"/>
      <c r="V17" s="917"/>
      <c r="W17" s="915"/>
      <c r="X17" s="29"/>
      <c r="Y17" s="147"/>
      <c r="Z17" s="147"/>
      <c r="AA17" s="147"/>
      <c r="AB17" s="28"/>
      <c r="AC17" s="36"/>
      <c r="AD17" s="148"/>
      <c r="AE17" s="147"/>
      <c r="AF17" s="28"/>
      <c r="AG17" s="29"/>
      <c r="AH17" s="149"/>
      <c r="AI17" s="153"/>
      <c r="AJ17" s="150"/>
      <c r="AK17" s="154"/>
      <c r="AL17" s="155"/>
      <c r="AM17" s="156"/>
      <c r="AN17" s="157"/>
    </row>
    <row r="18" spans="2:43" ht="12" customHeight="1" x14ac:dyDescent="0.25">
      <c r="B18" s="151"/>
      <c r="C18" s="151"/>
      <c r="D18" s="151"/>
      <c r="E18" s="151"/>
      <c r="F18" s="151"/>
      <c r="G18" s="151"/>
      <c r="H18" s="151"/>
      <c r="I18" s="151"/>
      <c r="J18" s="174"/>
      <c r="K18" s="174"/>
      <c r="L18" s="174"/>
      <c r="M18" s="174"/>
      <c r="N18" s="151"/>
      <c r="O18" s="151"/>
      <c r="P18" s="135"/>
      <c r="Q18" s="135"/>
      <c r="R18" s="918" t="s">
        <v>5</v>
      </c>
      <c r="S18" s="919"/>
      <c r="T18" s="919"/>
      <c r="U18" s="919"/>
      <c r="V18" s="919"/>
      <c r="W18" s="919"/>
      <c r="X18" s="919"/>
      <c r="Y18" s="919"/>
      <c r="Z18" s="919"/>
      <c r="AA18" s="919"/>
      <c r="AB18" s="919"/>
      <c r="AC18" s="919"/>
      <c r="AD18" s="919"/>
      <c r="AE18" s="919"/>
      <c r="AF18" s="919"/>
      <c r="AG18" s="265"/>
      <c r="AH18" s="932" t="s">
        <v>4</v>
      </c>
      <c r="AI18" s="933"/>
      <c r="AJ18" s="932" t="s">
        <v>3</v>
      </c>
      <c r="AK18" s="933"/>
      <c r="AL18" s="932" t="s">
        <v>2</v>
      </c>
      <c r="AM18" s="934"/>
      <c r="AN18" s="935"/>
    </row>
    <row r="19" spans="2:43" x14ac:dyDescent="0.25">
      <c r="B19" s="151"/>
      <c r="C19" s="151"/>
      <c r="D19" s="151"/>
      <c r="E19" s="151"/>
      <c r="F19" s="151"/>
      <c r="G19" s="151"/>
      <c r="H19" s="151"/>
      <c r="I19" s="151"/>
      <c r="J19" s="174"/>
      <c r="K19" s="174"/>
      <c r="L19" s="174"/>
      <c r="M19" s="174"/>
      <c r="N19" s="151"/>
      <c r="O19" s="151"/>
      <c r="P19" s="135"/>
      <c r="Q19" s="135"/>
      <c r="R19" s="930"/>
      <c r="S19" s="931"/>
      <c r="T19" s="931"/>
      <c r="U19" s="931"/>
      <c r="V19" s="931"/>
      <c r="W19" s="931"/>
      <c r="X19" s="931"/>
      <c r="Y19" s="931"/>
      <c r="Z19" s="931"/>
      <c r="AA19" s="931"/>
      <c r="AB19" s="931"/>
      <c r="AC19" s="931"/>
      <c r="AD19" s="931"/>
      <c r="AE19" s="931"/>
      <c r="AF19" s="931"/>
      <c r="AG19" s="265"/>
      <c r="AH19" s="936" t="s">
        <v>1</v>
      </c>
      <c r="AI19" s="938">
        <f>+SUM(AI9:AI17)</f>
        <v>46.898000000000003</v>
      </c>
      <c r="AJ19" s="936" t="s">
        <v>1</v>
      </c>
      <c r="AK19" s="938">
        <f>+SUM(AK9:AK17)</f>
        <v>46.715000000000003</v>
      </c>
      <c r="AL19" s="936" t="s">
        <v>1</v>
      </c>
      <c r="AM19" s="940">
        <f>+AK19-AI19</f>
        <v>-0.18299999999999983</v>
      </c>
      <c r="AN19" s="851">
        <f>+AM19/AI19</f>
        <v>-3.902085376775125E-3</v>
      </c>
    </row>
    <row r="20" spans="2:43" ht="17.25" thickBot="1" x14ac:dyDescent="0.3">
      <c r="B20" s="151"/>
      <c r="C20" s="151"/>
      <c r="D20" s="151"/>
      <c r="E20" s="151"/>
      <c r="F20" s="151"/>
      <c r="G20" s="151"/>
      <c r="H20" s="151"/>
      <c r="I20" s="151"/>
      <c r="J20" s="174"/>
      <c r="K20" s="174"/>
      <c r="L20" s="174"/>
      <c r="M20" s="174"/>
      <c r="N20" s="151"/>
      <c r="O20" s="151"/>
      <c r="P20" s="135"/>
      <c r="Q20" s="135"/>
      <c r="R20" s="921"/>
      <c r="S20" s="922"/>
      <c r="T20" s="922"/>
      <c r="U20" s="922"/>
      <c r="V20" s="922"/>
      <c r="W20" s="922"/>
      <c r="X20" s="922"/>
      <c r="Y20" s="922"/>
      <c r="Z20" s="922"/>
      <c r="AA20" s="922"/>
      <c r="AB20" s="922"/>
      <c r="AC20" s="922"/>
      <c r="AD20" s="922"/>
      <c r="AE20" s="922"/>
      <c r="AF20" s="922"/>
      <c r="AG20" s="264"/>
      <c r="AH20" s="937"/>
      <c r="AI20" s="939"/>
      <c r="AJ20" s="937"/>
      <c r="AK20" s="939"/>
      <c r="AL20" s="937"/>
      <c r="AM20" s="941"/>
      <c r="AN20" s="852"/>
    </row>
    <row r="21" spans="2:43" ht="17.25" thickBot="1" x14ac:dyDescent="0.3"/>
    <row r="22" spans="2:43" x14ac:dyDescent="0.25">
      <c r="R22" s="918" t="s">
        <v>0</v>
      </c>
      <c r="S22" s="919"/>
      <c r="T22" s="919"/>
      <c r="U22" s="919"/>
      <c r="V22" s="919"/>
      <c r="W22" s="919"/>
      <c r="X22" s="919"/>
      <c r="Y22" s="919"/>
      <c r="Z22" s="919"/>
      <c r="AA22" s="919"/>
      <c r="AB22" s="919"/>
      <c r="AC22" s="919"/>
      <c r="AD22" s="919"/>
      <c r="AE22" s="919"/>
      <c r="AF22" s="920"/>
      <c r="AG22" s="18"/>
      <c r="AH22" s="924">
        <f>+AI19</f>
        <v>46.898000000000003</v>
      </c>
      <c r="AI22" s="925"/>
      <c r="AJ22" s="928">
        <f>+AK19</f>
        <v>46.715000000000003</v>
      </c>
      <c r="AK22" s="925"/>
      <c r="AL22" s="928">
        <f>+AJ22-AH22</f>
        <v>-0.18299999999999983</v>
      </c>
      <c r="AM22" s="925"/>
      <c r="AN22" s="945">
        <f>+AL22/AH22</f>
        <v>-3.902085376775125E-3</v>
      </c>
    </row>
    <row r="23" spans="2:43" ht="17.25" thickBot="1" x14ac:dyDescent="0.3">
      <c r="R23" s="921"/>
      <c r="S23" s="922"/>
      <c r="T23" s="922"/>
      <c r="U23" s="922"/>
      <c r="V23" s="922"/>
      <c r="W23" s="922"/>
      <c r="X23" s="922"/>
      <c r="Y23" s="922"/>
      <c r="Z23" s="922"/>
      <c r="AA23" s="922"/>
      <c r="AB23" s="922"/>
      <c r="AC23" s="922"/>
      <c r="AD23" s="922"/>
      <c r="AE23" s="922"/>
      <c r="AF23" s="923"/>
      <c r="AG23" s="19"/>
      <c r="AH23" s="926"/>
      <c r="AI23" s="927"/>
      <c r="AJ23" s="929"/>
      <c r="AK23" s="927"/>
      <c r="AL23" s="929"/>
      <c r="AM23" s="927"/>
      <c r="AN23" s="946"/>
    </row>
    <row r="24" spans="2:43" ht="17.25" thickBot="1" x14ac:dyDescent="0.3"/>
    <row r="25" spans="2:43" ht="12" customHeight="1" x14ac:dyDescent="0.25">
      <c r="B25" s="882" t="s">
        <v>31</v>
      </c>
      <c r="C25" s="883"/>
      <c r="D25" s="883"/>
      <c r="E25" s="883"/>
      <c r="F25" s="883"/>
      <c r="G25" s="884"/>
      <c r="H25" s="888" t="s">
        <v>30</v>
      </c>
      <c r="I25" s="765"/>
      <c r="J25" s="765"/>
      <c r="K25" s="765"/>
      <c r="L25" s="765"/>
      <c r="M25" s="765"/>
      <c r="N25" s="765"/>
      <c r="O25" s="765"/>
      <c r="P25" s="765"/>
      <c r="Q25" s="765"/>
      <c r="R25" s="765"/>
      <c r="S25" s="765"/>
      <c r="T25" s="765"/>
      <c r="U25" s="765"/>
      <c r="V25" s="765"/>
      <c r="W25" s="765"/>
      <c r="X25" s="765"/>
      <c r="Y25" s="765"/>
      <c r="Z25" s="765"/>
      <c r="AA25" s="765"/>
      <c r="AB25" s="765"/>
      <c r="AC25" s="765"/>
      <c r="AD25" s="765"/>
      <c r="AE25" s="267"/>
      <c r="AF25" s="764" t="s">
        <v>29</v>
      </c>
      <c r="AG25" s="765"/>
      <c r="AH25" s="765"/>
      <c r="AI25" s="765"/>
      <c r="AJ25" s="765"/>
      <c r="AK25" s="766"/>
      <c r="AL25" s="889" t="s">
        <v>39</v>
      </c>
      <c r="AM25" s="890"/>
      <c r="AN25" s="891"/>
      <c r="AO25" s="22"/>
      <c r="AP25" s="168" t="s">
        <v>46</v>
      </c>
    </row>
    <row r="26" spans="2:43" ht="12" customHeight="1" thickBot="1" x14ac:dyDescent="0.3">
      <c r="B26" s="885"/>
      <c r="C26" s="886"/>
      <c r="D26" s="886"/>
      <c r="E26" s="886"/>
      <c r="F26" s="886"/>
      <c r="G26" s="887"/>
      <c r="H26" s="892" t="s">
        <v>25</v>
      </c>
      <c r="I26" s="893"/>
      <c r="J26" s="893"/>
      <c r="K26" s="893"/>
      <c r="L26" s="893"/>
      <c r="M26" s="893"/>
      <c r="N26" s="893"/>
      <c r="O26" s="893"/>
      <c r="P26" s="893"/>
      <c r="Q26" s="893"/>
      <c r="R26" s="893"/>
      <c r="S26" s="893"/>
      <c r="T26" s="893"/>
      <c r="U26" s="893"/>
      <c r="V26" s="893"/>
      <c r="W26" s="893"/>
      <c r="X26" s="893"/>
      <c r="Y26" s="893"/>
      <c r="Z26" s="893"/>
      <c r="AA26" s="893"/>
      <c r="AB26" s="893"/>
      <c r="AC26" s="893"/>
      <c r="AD26" s="893"/>
      <c r="AE26" s="268"/>
      <c r="AF26" s="773">
        <v>44229</v>
      </c>
      <c r="AG26" s="774"/>
      <c r="AH26" s="774"/>
      <c r="AI26" s="774"/>
      <c r="AJ26" s="774"/>
      <c r="AK26" s="775"/>
      <c r="AL26" s="896" t="s">
        <v>40</v>
      </c>
      <c r="AM26" s="897"/>
      <c r="AN26" s="898"/>
      <c r="AO26" s="23"/>
      <c r="AP26" s="169" t="s">
        <v>47</v>
      </c>
    </row>
    <row r="27" spans="2:43" ht="12" customHeight="1" thickBot="1" x14ac:dyDescent="0.3">
      <c r="B27" s="902" t="s">
        <v>28</v>
      </c>
      <c r="C27" s="903"/>
      <c r="D27" s="903"/>
      <c r="E27" s="903"/>
      <c r="F27" s="903"/>
      <c r="G27" s="904"/>
      <c r="H27" s="894"/>
      <c r="I27" s="895"/>
      <c r="J27" s="895"/>
      <c r="K27" s="895"/>
      <c r="L27" s="895"/>
      <c r="M27" s="895"/>
      <c r="N27" s="895"/>
      <c r="O27" s="895"/>
      <c r="P27" s="895"/>
      <c r="Q27" s="895"/>
      <c r="R27" s="895"/>
      <c r="S27" s="895"/>
      <c r="T27" s="895"/>
      <c r="U27" s="895"/>
      <c r="V27" s="895"/>
      <c r="W27" s="895"/>
      <c r="X27" s="895"/>
      <c r="Y27" s="895"/>
      <c r="Z27" s="895"/>
      <c r="AA27" s="895"/>
      <c r="AB27" s="895"/>
      <c r="AC27" s="895"/>
      <c r="AD27" s="895"/>
      <c r="AE27" s="269"/>
      <c r="AF27" s="776"/>
      <c r="AG27" s="777"/>
      <c r="AH27" s="777"/>
      <c r="AI27" s="777"/>
      <c r="AJ27" s="777"/>
      <c r="AK27" s="778"/>
      <c r="AL27" s="899"/>
      <c r="AM27" s="900"/>
      <c r="AN27" s="901"/>
      <c r="AO27" s="141"/>
      <c r="AP27" s="170"/>
    </row>
    <row r="28" spans="2:43" ht="12" customHeight="1" thickBot="1" x14ac:dyDescent="0.3">
      <c r="B28" s="135"/>
      <c r="C28" s="135"/>
      <c r="D28" s="135"/>
      <c r="E28" s="135"/>
      <c r="F28" s="135"/>
      <c r="G28" s="135"/>
      <c r="H28" s="135"/>
      <c r="I28" s="135"/>
      <c r="J28" s="174"/>
      <c r="K28" s="174"/>
      <c r="L28" s="174"/>
      <c r="M28" s="174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41"/>
    </row>
    <row r="29" spans="2:43" ht="12" customHeight="1" thickBot="1" x14ac:dyDescent="0.3">
      <c r="B29" s="873" t="s">
        <v>27</v>
      </c>
      <c r="C29" s="874"/>
      <c r="D29" s="874"/>
      <c r="E29" s="875"/>
      <c r="F29" s="848" t="s">
        <v>26</v>
      </c>
      <c r="G29" s="850"/>
      <c r="H29" s="848" t="s">
        <v>44</v>
      </c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50"/>
      <c r="T29" s="848" t="s">
        <v>25</v>
      </c>
      <c r="U29" s="849"/>
      <c r="V29" s="849"/>
      <c r="W29" s="849"/>
      <c r="X29" s="849"/>
      <c r="Y29" s="849"/>
      <c r="Z29" s="849"/>
      <c r="AA29" s="849"/>
      <c r="AB29" s="849"/>
      <c r="AC29" s="849"/>
      <c r="AD29" s="849"/>
      <c r="AE29" s="849"/>
      <c r="AF29" s="850"/>
      <c r="AG29" s="879" t="s">
        <v>24</v>
      </c>
      <c r="AH29" s="880"/>
      <c r="AI29" s="881"/>
      <c r="AJ29" s="879" t="s">
        <v>24</v>
      </c>
      <c r="AK29" s="881"/>
      <c r="AL29" s="848" t="s">
        <v>23</v>
      </c>
      <c r="AM29" s="849"/>
      <c r="AN29" s="850"/>
      <c r="AO29" s="141"/>
    </row>
    <row r="30" spans="2:43" ht="12" customHeight="1" thickBot="1" x14ac:dyDescent="0.3">
      <c r="B30" s="1" t="s">
        <v>13</v>
      </c>
      <c r="C30" s="2" t="s">
        <v>22</v>
      </c>
      <c r="D30" s="3" t="s">
        <v>22</v>
      </c>
      <c r="E30" s="2" t="s">
        <v>21</v>
      </c>
      <c r="F30" s="907" t="s">
        <v>20</v>
      </c>
      <c r="G30" s="908"/>
      <c r="H30" s="876"/>
      <c r="I30" s="877"/>
      <c r="J30" s="877"/>
      <c r="K30" s="877"/>
      <c r="L30" s="877"/>
      <c r="M30" s="877"/>
      <c r="N30" s="877"/>
      <c r="O30" s="877"/>
      <c r="P30" s="877"/>
      <c r="Q30" s="877"/>
      <c r="R30" s="877"/>
      <c r="S30" s="878"/>
      <c r="T30" s="876"/>
      <c r="U30" s="877"/>
      <c r="V30" s="877"/>
      <c r="W30" s="877"/>
      <c r="X30" s="877"/>
      <c r="Y30" s="877"/>
      <c r="Z30" s="877"/>
      <c r="AA30" s="877"/>
      <c r="AB30" s="877"/>
      <c r="AC30" s="877"/>
      <c r="AD30" s="877"/>
      <c r="AE30" s="877"/>
      <c r="AF30" s="878"/>
      <c r="AG30" s="876" t="s">
        <v>19</v>
      </c>
      <c r="AH30" s="877"/>
      <c r="AI30" s="878"/>
      <c r="AJ30" s="876" t="s">
        <v>18</v>
      </c>
      <c r="AK30" s="878"/>
      <c r="AL30" s="876" t="s">
        <v>17</v>
      </c>
      <c r="AM30" s="877"/>
      <c r="AN30" s="878"/>
      <c r="AO30" s="141"/>
      <c r="AP30" s="846" t="s">
        <v>130</v>
      </c>
      <c r="AQ30" s="846" t="s">
        <v>131</v>
      </c>
    </row>
    <row r="31" spans="2:43" ht="12" customHeight="1" thickBot="1" x14ac:dyDescent="0.3">
      <c r="B31" s="4">
        <v>2021</v>
      </c>
      <c r="C31" s="5" t="s">
        <v>16</v>
      </c>
      <c r="D31" s="5" t="s">
        <v>15</v>
      </c>
      <c r="E31" s="30" t="s">
        <v>14</v>
      </c>
      <c r="F31" s="6" t="s">
        <v>14</v>
      </c>
      <c r="G31" s="7" t="s">
        <v>13</v>
      </c>
      <c r="H31" s="868" t="s">
        <v>34</v>
      </c>
      <c r="I31" s="869"/>
      <c r="J31" s="870" t="s">
        <v>43</v>
      </c>
      <c r="K31" s="871"/>
      <c r="L31" s="870" t="s">
        <v>42</v>
      </c>
      <c r="M31" s="871"/>
      <c r="N31" s="872" t="s">
        <v>33</v>
      </c>
      <c r="O31" s="869"/>
      <c r="P31" s="872" t="s">
        <v>12</v>
      </c>
      <c r="Q31" s="869"/>
      <c r="R31" s="872" t="s">
        <v>11</v>
      </c>
      <c r="S31" s="905"/>
      <c r="T31" s="868" t="s">
        <v>35</v>
      </c>
      <c r="U31" s="906"/>
      <c r="V31" s="906"/>
      <c r="W31" s="905"/>
      <c r="X31" s="868" t="s">
        <v>10</v>
      </c>
      <c r="Y31" s="906"/>
      <c r="Z31" s="906"/>
      <c r="AA31" s="906"/>
      <c r="AB31" s="905"/>
      <c r="AC31" s="38" t="s">
        <v>38</v>
      </c>
      <c r="AD31" s="37" t="s">
        <v>36</v>
      </c>
      <c r="AE31" s="266" t="s">
        <v>41</v>
      </c>
      <c r="AF31" s="136" t="s">
        <v>9</v>
      </c>
      <c r="AG31" s="8" t="s">
        <v>37</v>
      </c>
      <c r="AH31" s="9" t="s">
        <v>8</v>
      </c>
      <c r="AI31" s="10" t="s">
        <v>7</v>
      </c>
      <c r="AJ31" s="6" t="s">
        <v>8</v>
      </c>
      <c r="AK31" s="7" t="s">
        <v>7</v>
      </c>
      <c r="AL31" s="6" t="s">
        <v>8</v>
      </c>
      <c r="AM31" s="11" t="s">
        <v>7</v>
      </c>
      <c r="AN31" s="7" t="s">
        <v>6</v>
      </c>
      <c r="AO31" s="141"/>
      <c r="AP31" s="847"/>
      <c r="AQ31" s="847"/>
    </row>
    <row r="32" spans="2:43" ht="12" customHeight="1" x14ac:dyDescent="0.25">
      <c r="B32" s="25">
        <v>44229</v>
      </c>
      <c r="C32" s="137">
        <v>0.92152777777777783</v>
      </c>
      <c r="D32" s="137">
        <v>0.96458333333333324</v>
      </c>
      <c r="E32" s="43">
        <v>1</v>
      </c>
      <c r="F32" s="43">
        <v>1511</v>
      </c>
      <c r="G32" s="25">
        <v>44229</v>
      </c>
      <c r="H32" s="960" t="s">
        <v>55</v>
      </c>
      <c r="I32" s="961"/>
      <c r="J32" s="962"/>
      <c r="K32" s="963"/>
      <c r="L32" s="962"/>
      <c r="M32" s="963"/>
      <c r="N32" s="960"/>
      <c r="O32" s="961"/>
      <c r="P32" s="971" t="s">
        <v>390</v>
      </c>
      <c r="Q32" s="972"/>
      <c r="R32" s="973" t="s">
        <v>90</v>
      </c>
      <c r="S32" s="974"/>
      <c r="T32" s="979" t="s">
        <v>179</v>
      </c>
      <c r="U32" s="980"/>
      <c r="V32" s="980"/>
      <c r="W32" s="981"/>
      <c r="X32" s="979" t="s">
        <v>179</v>
      </c>
      <c r="Y32" s="980"/>
      <c r="Z32" s="980"/>
      <c r="AA32" s="980"/>
      <c r="AB32" s="981"/>
      <c r="AC32" s="34"/>
      <c r="AD32" s="138"/>
      <c r="AE32" s="166">
        <v>32</v>
      </c>
      <c r="AF32" s="41" t="s">
        <v>32</v>
      </c>
      <c r="AG32" s="34">
        <v>28789.599999999999</v>
      </c>
      <c r="AH32" s="139">
        <f>+AG32/2.2</f>
        <v>13086.181818181816</v>
      </c>
      <c r="AI32" s="161">
        <f>+AH32/1000</f>
        <v>13.086181818181815</v>
      </c>
      <c r="AJ32" s="162">
        <v>14200</v>
      </c>
      <c r="AK32" s="163">
        <f>+AJ32/1000</f>
        <v>14.2</v>
      </c>
      <c r="AL32" s="164">
        <f>+AJ32-AH32</f>
        <v>1113.8181818181838</v>
      </c>
      <c r="AM32" s="163">
        <f>+AL32/1000</f>
        <v>1.1138181818181838</v>
      </c>
      <c r="AN32" s="165">
        <f>+AL32/AH32</f>
        <v>8.5114068969350212E-2</v>
      </c>
      <c r="AO32" s="141"/>
      <c r="AP32" s="306">
        <v>76.930000000000007</v>
      </c>
      <c r="AQ32" s="306">
        <v>3.31</v>
      </c>
    </row>
    <row r="33" spans="2:43" ht="12" customHeight="1" x14ac:dyDescent="0.25">
      <c r="B33" s="25">
        <v>44230</v>
      </c>
      <c r="C33" s="137">
        <v>0.10486111111111111</v>
      </c>
      <c r="D33" s="137">
        <v>0.39305555555555555</v>
      </c>
      <c r="E33" s="43">
        <v>1</v>
      </c>
      <c r="F33" s="43">
        <v>90</v>
      </c>
      <c r="G33" s="25">
        <v>44230</v>
      </c>
      <c r="H33" s="967" t="s">
        <v>291</v>
      </c>
      <c r="I33" s="968"/>
      <c r="J33" s="969"/>
      <c r="K33" s="970"/>
      <c r="L33" s="969"/>
      <c r="M33" s="970"/>
      <c r="N33" s="967"/>
      <c r="O33" s="968"/>
      <c r="P33" s="971" t="s">
        <v>226</v>
      </c>
      <c r="Q33" s="972"/>
      <c r="R33" s="973" t="s">
        <v>178</v>
      </c>
      <c r="S33" s="974"/>
      <c r="T33" s="975" t="s">
        <v>655</v>
      </c>
      <c r="U33" s="976"/>
      <c r="V33" s="976"/>
      <c r="W33" s="977"/>
      <c r="X33" s="975" t="s">
        <v>655</v>
      </c>
      <c r="Y33" s="976"/>
      <c r="Z33" s="976"/>
      <c r="AA33" s="976"/>
      <c r="AB33" s="977"/>
      <c r="AC33" s="34"/>
      <c r="AD33" s="138"/>
      <c r="AE33" s="367">
        <v>39</v>
      </c>
      <c r="AF33" s="35" t="s">
        <v>32</v>
      </c>
      <c r="AG33" s="34">
        <v>1275</v>
      </c>
      <c r="AH33" s="139">
        <f>+AG33/2.2</f>
        <v>579.5454545454545</v>
      </c>
      <c r="AI33" s="140">
        <f t="shared" ref="AI33:AI36" si="2">+AH33/1000</f>
        <v>0.57954545454545447</v>
      </c>
      <c r="AJ33" s="836">
        <v>5330</v>
      </c>
      <c r="AK33" s="838">
        <f>+AJ33/1000</f>
        <v>5.33</v>
      </c>
      <c r="AL33" s="840">
        <f>+AJ33-AH34-AH33</f>
        <v>495.00000000000045</v>
      </c>
      <c r="AM33" s="842">
        <f>+AL33/1000</f>
        <v>0.49500000000000044</v>
      </c>
      <c r="AN33" s="844">
        <f>+AL33/SUM(AH33:AH34)</f>
        <v>0.10237849017580154</v>
      </c>
      <c r="AO33" s="21"/>
      <c r="AP33" s="306">
        <v>77.459999999999994</v>
      </c>
      <c r="AQ33" s="306">
        <v>2.38</v>
      </c>
    </row>
    <row r="34" spans="2:43" ht="12" customHeight="1" x14ac:dyDescent="0.25">
      <c r="B34" s="25">
        <v>44230</v>
      </c>
      <c r="C34" s="137">
        <v>0.10486111111111111</v>
      </c>
      <c r="D34" s="137">
        <v>0.39305555555555555</v>
      </c>
      <c r="E34" s="43">
        <v>1</v>
      </c>
      <c r="F34" s="43">
        <v>3778</v>
      </c>
      <c r="G34" s="25">
        <v>44230</v>
      </c>
      <c r="H34" s="967" t="s">
        <v>88</v>
      </c>
      <c r="I34" s="968"/>
      <c r="J34" s="969"/>
      <c r="K34" s="970"/>
      <c r="L34" s="969"/>
      <c r="M34" s="970"/>
      <c r="N34" s="967"/>
      <c r="O34" s="968"/>
      <c r="P34" s="971" t="s">
        <v>226</v>
      </c>
      <c r="Q34" s="972"/>
      <c r="R34" s="973" t="s">
        <v>178</v>
      </c>
      <c r="S34" s="974"/>
      <c r="T34" s="1022" t="s">
        <v>614</v>
      </c>
      <c r="U34" s="983"/>
      <c r="V34" s="983"/>
      <c r="W34" s="984"/>
      <c r="X34" s="1022" t="s">
        <v>614</v>
      </c>
      <c r="Y34" s="983"/>
      <c r="Z34" s="983"/>
      <c r="AA34" s="983"/>
      <c r="AB34" s="984"/>
      <c r="AC34" s="34"/>
      <c r="AD34" s="138"/>
      <c r="AE34" s="367">
        <v>38</v>
      </c>
      <c r="AF34" s="35" t="s">
        <v>32</v>
      </c>
      <c r="AG34" s="34">
        <v>9362</v>
      </c>
      <c r="AH34" s="139">
        <f>+AG34/2.2</f>
        <v>4255.454545454545</v>
      </c>
      <c r="AI34" s="140">
        <f t="shared" si="2"/>
        <v>4.2554545454545449</v>
      </c>
      <c r="AJ34" s="837"/>
      <c r="AK34" s="839"/>
      <c r="AL34" s="841"/>
      <c r="AM34" s="843"/>
      <c r="AN34" s="845"/>
      <c r="AO34" s="21"/>
      <c r="AP34" s="306">
        <v>77.209999999999994</v>
      </c>
      <c r="AQ34" s="306">
        <v>3.1</v>
      </c>
    </row>
    <row r="35" spans="2:43" ht="12" customHeight="1" x14ac:dyDescent="0.25">
      <c r="B35" s="25">
        <v>44230</v>
      </c>
      <c r="C35" s="137">
        <v>0.18819444444444444</v>
      </c>
      <c r="D35" s="137">
        <v>0.19652777777777777</v>
      </c>
      <c r="E35" s="43">
        <v>4</v>
      </c>
      <c r="F35" s="43">
        <v>737</v>
      </c>
      <c r="G35" s="25">
        <v>44230</v>
      </c>
      <c r="H35" s="967" t="s">
        <v>199</v>
      </c>
      <c r="I35" s="968"/>
      <c r="J35" s="969"/>
      <c r="K35" s="970"/>
      <c r="L35" s="969"/>
      <c r="M35" s="970"/>
      <c r="N35" s="967"/>
      <c r="O35" s="968"/>
      <c r="P35" s="989" t="s">
        <v>158</v>
      </c>
      <c r="Q35" s="990"/>
      <c r="R35" s="973" t="s">
        <v>306</v>
      </c>
      <c r="S35" s="974"/>
      <c r="T35" s="982" t="s">
        <v>544</v>
      </c>
      <c r="U35" s="983"/>
      <c r="V35" s="983"/>
      <c r="W35" s="984"/>
      <c r="X35" s="982" t="s">
        <v>544</v>
      </c>
      <c r="Y35" s="983"/>
      <c r="Z35" s="983"/>
      <c r="AA35" s="983"/>
      <c r="AB35" s="984"/>
      <c r="AC35" s="34"/>
      <c r="AD35" s="138"/>
      <c r="AE35" s="370">
        <v>52</v>
      </c>
      <c r="AF35" s="46" t="s">
        <v>52</v>
      </c>
      <c r="AG35" s="34"/>
      <c r="AH35" s="139">
        <v>15724</v>
      </c>
      <c r="AI35" s="140">
        <f t="shared" si="2"/>
        <v>15.724</v>
      </c>
      <c r="AJ35" s="836">
        <v>15380</v>
      </c>
      <c r="AK35" s="838">
        <f>+AJ35/1000</f>
        <v>15.38</v>
      </c>
      <c r="AL35" s="840">
        <f>+AJ35-AH36-AH35</f>
        <v>-384</v>
      </c>
      <c r="AM35" s="842">
        <f>+AL35/1000</f>
        <v>-0.38400000000000001</v>
      </c>
      <c r="AN35" s="844">
        <f>+AL35/SUM(AH35:AH36)</f>
        <v>-2.4359299670134484E-2</v>
      </c>
      <c r="AO35" s="21"/>
      <c r="AP35" s="306">
        <v>69.67</v>
      </c>
      <c r="AQ35" s="306">
        <v>4.2300000000000004</v>
      </c>
    </row>
    <row r="36" spans="2:43" ht="12" customHeight="1" x14ac:dyDescent="0.25">
      <c r="B36" s="25">
        <v>44230</v>
      </c>
      <c r="C36" s="137">
        <v>0.18819444444444444</v>
      </c>
      <c r="D36" s="137">
        <v>0.19652777777777777</v>
      </c>
      <c r="E36" s="43">
        <v>4</v>
      </c>
      <c r="F36" s="43">
        <v>737</v>
      </c>
      <c r="G36" s="25">
        <v>44230</v>
      </c>
      <c r="H36" s="967" t="s">
        <v>199</v>
      </c>
      <c r="I36" s="968"/>
      <c r="J36" s="969"/>
      <c r="K36" s="970"/>
      <c r="L36" s="969"/>
      <c r="M36" s="970"/>
      <c r="N36" s="967"/>
      <c r="O36" s="968"/>
      <c r="P36" s="989" t="s">
        <v>158</v>
      </c>
      <c r="Q36" s="990"/>
      <c r="R36" s="973" t="s">
        <v>306</v>
      </c>
      <c r="S36" s="974"/>
      <c r="T36" s="982" t="s">
        <v>202</v>
      </c>
      <c r="U36" s="983"/>
      <c r="V36" s="983"/>
      <c r="W36" s="984"/>
      <c r="X36" s="982" t="s">
        <v>202</v>
      </c>
      <c r="Y36" s="983"/>
      <c r="Z36" s="983"/>
      <c r="AA36" s="983"/>
      <c r="AB36" s="984"/>
      <c r="AC36" s="34"/>
      <c r="AD36" s="138"/>
      <c r="AE36" s="370">
        <v>52</v>
      </c>
      <c r="AF36" s="46" t="s">
        <v>52</v>
      </c>
      <c r="AG36" s="34"/>
      <c r="AH36" s="139">
        <v>40</v>
      </c>
      <c r="AI36" s="140">
        <f t="shared" si="2"/>
        <v>0.04</v>
      </c>
      <c r="AJ36" s="837"/>
      <c r="AK36" s="839"/>
      <c r="AL36" s="841"/>
      <c r="AM36" s="843"/>
      <c r="AN36" s="845"/>
      <c r="AO36" s="21"/>
      <c r="AP36" s="306">
        <v>69.67</v>
      </c>
      <c r="AQ36" s="306">
        <v>4.2300000000000004</v>
      </c>
    </row>
    <row r="37" spans="2:43" ht="12" customHeight="1" thickBot="1" x14ac:dyDescent="0.3">
      <c r="B37" s="24"/>
      <c r="C37" s="146"/>
      <c r="D37" s="146"/>
      <c r="E37" s="27"/>
      <c r="F37" s="36"/>
      <c r="G37" s="31"/>
      <c r="H37" s="909"/>
      <c r="I37" s="910"/>
      <c r="J37" s="911"/>
      <c r="K37" s="912"/>
      <c r="L37" s="911"/>
      <c r="M37" s="912"/>
      <c r="N37" s="913"/>
      <c r="O37" s="910"/>
      <c r="P37" s="913"/>
      <c r="Q37" s="910"/>
      <c r="R37" s="914"/>
      <c r="S37" s="915"/>
      <c r="T37" s="916"/>
      <c r="U37" s="917"/>
      <c r="V37" s="917"/>
      <c r="W37" s="915"/>
      <c r="X37" s="29"/>
      <c r="Y37" s="147"/>
      <c r="Z37" s="147"/>
      <c r="AA37" s="147"/>
      <c r="AB37" s="28"/>
      <c r="AC37" s="36"/>
      <c r="AD37" s="148"/>
      <c r="AE37" s="147"/>
      <c r="AF37" s="28"/>
      <c r="AG37" s="29"/>
      <c r="AH37" s="149"/>
      <c r="AI37" s="153"/>
      <c r="AJ37" s="150"/>
      <c r="AK37" s="154"/>
      <c r="AL37" s="155"/>
      <c r="AM37" s="156"/>
      <c r="AN37" s="157"/>
    </row>
    <row r="38" spans="2:43" ht="12" customHeight="1" x14ac:dyDescent="0.25">
      <c r="B38" s="151"/>
      <c r="C38" s="151"/>
      <c r="D38" s="151"/>
      <c r="E38" s="151"/>
      <c r="F38" s="151"/>
      <c r="G38" s="151"/>
      <c r="H38" s="151"/>
      <c r="I38" s="151"/>
      <c r="J38" s="174"/>
      <c r="K38" s="174"/>
      <c r="L38" s="174"/>
      <c r="M38" s="174"/>
      <c r="N38" s="151"/>
      <c r="O38" s="151"/>
      <c r="P38" s="135"/>
      <c r="Q38" s="135"/>
      <c r="R38" s="918" t="s">
        <v>5</v>
      </c>
      <c r="S38" s="919"/>
      <c r="T38" s="919"/>
      <c r="U38" s="919"/>
      <c r="V38" s="919"/>
      <c r="W38" s="919"/>
      <c r="X38" s="919"/>
      <c r="Y38" s="919"/>
      <c r="Z38" s="919"/>
      <c r="AA38" s="919"/>
      <c r="AB38" s="919"/>
      <c r="AC38" s="919"/>
      <c r="AD38" s="919"/>
      <c r="AE38" s="919"/>
      <c r="AF38" s="919"/>
      <c r="AG38" s="265"/>
      <c r="AH38" s="932" t="s">
        <v>4</v>
      </c>
      <c r="AI38" s="933"/>
      <c r="AJ38" s="932" t="s">
        <v>3</v>
      </c>
      <c r="AK38" s="933"/>
      <c r="AL38" s="932" t="s">
        <v>2</v>
      </c>
      <c r="AM38" s="934"/>
      <c r="AN38" s="935"/>
    </row>
    <row r="39" spans="2:43" x14ac:dyDescent="0.25">
      <c r="B39" s="151"/>
      <c r="C39" s="151"/>
      <c r="D39" s="151"/>
      <c r="E39" s="151"/>
      <c r="F39" s="151"/>
      <c r="G39" s="151"/>
      <c r="H39" s="151"/>
      <c r="I39" s="151"/>
      <c r="J39" s="174"/>
      <c r="K39" s="174"/>
      <c r="L39" s="174"/>
      <c r="M39" s="174"/>
      <c r="N39" s="151"/>
      <c r="O39" s="151"/>
      <c r="P39" s="135"/>
      <c r="Q39" s="135"/>
      <c r="R39" s="930"/>
      <c r="S39" s="931"/>
      <c r="T39" s="931"/>
      <c r="U39" s="931"/>
      <c r="V39" s="931"/>
      <c r="W39" s="931"/>
      <c r="X39" s="931"/>
      <c r="Y39" s="931"/>
      <c r="Z39" s="931"/>
      <c r="AA39" s="931"/>
      <c r="AB39" s="931"/>
      <c r="AC39" s="931"/>
      <c r="AD39" s="931"/>
      <c r="AE39" s="931"/>
      <c r="AF39" s="931"/>
      <c r="AG39" s="265"/>
      <c r="AH39" s="936" t="s">
        <v>1</v>
      </c>
      <c r="AI39" s="938">
        <f>+SUM(AI32:AI37)</f>
        <v>33.68518181818181</v>
      </c>
      <c r="AJ39" s="936" t="s">
        <v>1</v>
      </c>
      <c r="AK39" s="938">
        <f>+SUM(AK32:AK37)</f>
        <v>34.910000000000004</v>
      </c>
      <c r="AL39" s="936" t="s">
        <v>1</v>
      </c>
      <c r="AM39" s="940">
        <f>+AK39-AI39</f>
        <v>1.2248181818181934</v>
      </c>
      <c r="AN39" s="851">
        <f>+AM39/AI39</f>
        <v>3.6360741302488363E-2</v>
      </c>
    </row>
    <row r="40" spans="2:43" ht="17.25" thickBot="1" x14ac:dyDescent="0.3">
      <c r="B40" s="151"/>
      <c r="C40" s="151"/>
      <c r="D40" s="151"/>
      <c r="E40" s="151"/>
      <c r="F40" s="151"/>
      <c r="G40" s="151"/>
      <c r="H40" s="151"/>
      <c r="I40" s="151"/>
      <c r="J40" s="174"/>
      <c r="K40" s="174"/>
      <c r="L40" s="174"/>
      <c r="M40" s="174"/>
      <c r="N40" s="151"/>
      <c r="O40" s="151"/>
      <c r="P40" s="135"/>
      <c r="Q40" s="135"/>
      <c r="R40" s="921"/>
      <c r="S40" s="922"/>
      <c r="T40" s="922"/>
      <c r="U40" s="922"/>
      <c r="V40" s="922"/>
      <c r="W40" s="922"/>
      <c r="X40" s="922"/>
      <c r="Y40" s="922"/>
      <c r="Z40" s="922"/>
      <c r="AA40" s="922"/>
      <c r="AB40" s="922"/>
      <c r="AC40" s="922"/>
      <c r="AD40" s="922"/>
      <c r="AE40" s="922"/>
      <c r="AF40" s="922"/>
      <c r="AG40" s="264"/>
      <c r="AH40" s="937"/>
      <c r="AI40" s="939"/>
      <c r="AJ40" s="937"/>
      <c r="AK40" s="939"/>
      <c r="AL40" s="937"/>
      <c r="AM40" s="941"/>
      <c r="AN40" s="852"/>
    </row>
    <row r="41" spans="2:43" ht="17.25" thickBot="1" x14ac:dyDescent="0.3"/>
    <row r="42" spans="2:43" x14ac:dyDescent="0.25">
      <c r="R42" s="918" t="s">
        <v>0</v>
      </c>
      <c r="S42" s="919"/>
      <c r="T42" s="919"/>
      <c r="U42" s="919"/>
      <c r="V42" s="919"/>
      <c r="W42" s="919"/>
      <c r="X42" s="919"/>
      <c r="Y42" s="919"/>
      <c r="Z42" s="919"/>
      <c r="AA42" s="919"/>
      <c r="AB42" s="919"/>
      <c r="AC42" s="919"/>
      <c r="AD42" s="919"/>
      <c r="AE42" s="919"/>
      <c r="AF42" s="920"/>
      <c r="AG42" s="18"/>
      <c r="AH42" s="924">
        <f>+AI39+AH22</f>
        <v>80.583181818181814</v>
      </c>
      <c r="AI42" s="925"/>
      <c r="AJ42" s="928">
        <f>+AK39+AJ22</f>
        <v>81.625</v>
      </c>
      <c r="AK42" s="925"/>
      <c r="AL42" s="928">
        <f>+AJ42-AH42</f>
        <v>1.0418181818181864</v>
      </c>
      <c r="AM42" s="925"/>
      <c r="AN42" s="945">
        <f>+AL42/AH42</f>
        <v>1.2928481580298225E-2</v>
      </c>
    </row>
    <row r="43" spans="2:43" ht="17.25" thickBot="1" x14ac:dyDescent="0.3">
      <c r="R43" s="921"/>
      <c r="S43" s="922"/>
      <c r="T43" s="922"/>
      <c r="U43" s="922"/>
      <c r="V43" s="922"/>
      <c r="W43" s="922"/>
      <c r="X43" s="922"/>
      <c r="Y43" s="922"/>
      <c r="Z43" s="922"/>
      <c r="AA43" s="922"/>
      <c r="AB43" s="922"/>
      <c r="AC43" s="922"/>
      <c r="AD43" s="922"/>
      <c r="AE43" s="922"/>
      <c r="AF43" s="923"/>
      <c r="AG43" s="19"/>
      <c r="AH43" s="926"/>
      <c r="AI43" s="927"/>
      <c r="AJ43" s="929"/>
      <c r="AK43" s="927"/>
      <c r="AL43" s="929"/>
      <c r="AM43" s="927"/>
      <c r="AN43" s="946"/>
    </row>
    <row r="44" spans="2:43" ht="17.25" thickBot="1" x14ac:dyDescent="0.3"/>
    <row r="45" spans="2:43" ht="12" customHeight="1" x14ac:dyDescent="0.25">
      <c r="B45" s="882" t="s">
        <v>31</v>
      </c>
      <c r="C45" s="883"/>
      <c r="D45" s="883"/>
      <c r="E45" s="883"/>
      <c r="F45" s="883"/>
      <c r="G45" s="884"/>
      <c r="H45" s="888" t="s">
        <v>30</v>
      </c>
      <c r="I45" s="765"/>
      <c r="J45" s="765"/>
      <c r="K45" s="765"/>
      <c r="L45" s="765"/>
      <c r="M45" s="765"/>
      <c r="N45" s="765"/>
      <c r="O45" s="765"/>
      <c r="P45" s="765"/>
      <c r="Q45" s="765"/>
      <c r="R45" s="765"/>
      <c r="S45" s="765"/>
      <c r="T45" s="765"/>
      <c r="U45" s="765"/>
      <c r="V45" s="765"/>
      <c r="W45" s="765"/>
      <c r="X45" s="765"/>
      <c r="Y45" s="765"/>
      <c r="Z45" s="765"/>
      <c r="AA45" s="765"/>
      <c r="AB45" s="765"/>
      <c r="AC45" s="765"/>
      <c r="AD45" s="765"/>
      <c r="AE45" s="267"/>
      <c r="AF45" s="764" t="s">
        <v>29</v>
      </c>
      <c r="AG45" s="765"/>
      <c r="AH45" s="765"/>
      <c r="AI45" s="765"/>
      <c r="AJ45" s="765"/>
      <c r="AK45" s="766"/>
      <c r="AL45" s="889" t="s">
        <v>39</v>
      </c>
      <c r="AM45" s="890"/>
      <c r="AN45" s="891"/>
      <c r="AO45" s="22"/>
    </row>
    <row r="46" spans="2:43" ht="12" customHeight="1" x14ac:dyDescent="0.25">
      <c r="B46" s="885"/>
      <c r="C46" s="886"/>
      <c r="D46" s="886"/>
      <c r="E46" s="886"/>
      <c r="F46" s="886"/>
      <c r="G46" s="887"/>
      <c r="H46" s="892" t="s">
        <v>25</v>
      </c>
      <c r="I46" s="893"/>
      <c r="J46" s="893"/>
      <c r="K46" s="893"/>
      <c r="L46" s="893"/>
      <c r="M46" s="893"/>
      <c r="N46" s="893"/>
      <c r="O46" s="893"/>
      <c r="P46" s="893"/>
      <c r="Q46" s="893"/>
      <c r="R46" s="893"/>
      <c r="S46" s="893"/>
      <c r="T46" s="893"/>
      <c r="U46" s="893"/>
      <c r="V46" s="893"/>
      <c r="W46" s="893"/>
      <c r="X46" s="893"/>
      <c r="Y46" s="893"/>
      <c r="Z46" s="893"/>
      <c r="AA46" s="893"/>
      <c r="AB46" s="893"/>
      <c r="AC46" s="893"/>
      <c r="AD46" s="893"/>
      <c r="AE46" s="268"/>
      <c r="AF46" s="773">
        <v>44230</v>
      </c>
      <c r="AG46" s="774"/>
      <c r="AH46" s="774"/>
      <c r="AI46" s="774"/>
      <c r="AJ46" s="774"/>
      <c r="AK46" s="775"/>
      <c r="AL46" s="896" t="s">
        <v>40</v>
      </c>
      <c r="AM46" s="897"/>
      <c r="AN46" s="898"/>
      <c r="AO46" s="23"/>
    </row>
    <row r="47" spans="2:43" ht="12" customHeight="1" thickBot="1" x14ac:dyDescent="0.3">
      <c r="B47" s="902" t="s">
        <v>28</v>
      </c>
      <c r="C47" s="903"/>
      <c r="D47" s="903"/>
      <c r="E47" s="903"/>
      <c r="F47" s="903"/>
      <c r="G47" s="904"/>
      <c r="H47" s="894"/>
      <c r="I47" s="895"/>
      <c r="J47" s="895"/>
      <c r="K47" s="895"/>
      <c r="L47" s="895"/>
      <c r="M47" s="895"/>
      <c r="N47" s="895"/>
      <c r="O47" s="895"/>
      <c r="P47" s="895"/>
      <c r="Q47" s="895"/>
      <c r="R47" s="895"/>
      <c r="S47" s="895"/>
      <c r="T47" s="895"/>
      <c r="U47" s="895"/>
      <c r="V47" s="895"/>
      <c r="W47" s="895"/>
      <c r="X47" s="895"/>
      <c r="Y47" s="895"/>
      <c r="Z47" s="895"/>
      <c r="AA47" s="895"/>
      <c r="AB47" s="895"/>
      <c r="AC47" s="895"/>
      <c r="AD47" s="895"/>
      <c r="AE47" s="269"/>
      <c r="AF47" s="776"/>
      <c r="AG47" s="777"/>
      <c r="AH47" s="777"/>
      <c r="AI47" s="777"/>
      <c r="AJ47" s="777"/>
      <c r="AK47" s="778"/>
      <c r="AL47" s="899"/>
      <c r="AM47" s="900"/>
      <c r="AN47" s="901"/>
      <c r="AO47" s="141"/>
    </row>
    <row r="48" spans="2:43" ht="12" customHeight="1" thickBot="1" x14ac:dyDescent="0.3">
      <c r="B48" s="135"/>
      <c r="C48" s="135"/>
      <c r="D48" s="135"/>
      <c r="E48" s="135"/>
      <c r="F48" s="135"/>
      <c r="G48" s="135"/>
      <c r="H48" s="135"/>
      <c r="I48" s="135"/>
      <c r="J48" s="174"/>
      <c r="K48" s="174"/>
      <c r="L48" s="174"/>
      <c r="M48" s="174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41"/>
    </row>
    <row r="49" spans="2:43" ht="12" customHeight="1" thickBot="1" x14ac:dyDescent="0.3">
      <c r="B49" s="873" t="s">
        <v>27</v>
      </c>
      <c r="C49" s="874"/>
      <c r="D49" s="874"/>
      <c r="E49" s="875"/>
      <c r="F49" s="848" t="s">
        <v>26</v>
      </c>
      <c r="G49" s="850"/>
      <c r="H49" s="848" t="s">
        <v>44</v>
      </c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50"/>
      <c r="T49" s="848" t="s">
        <v>25</v>
      </c>
      <c r="U49" s="849"/>
      <c r="V49" s="849"/>
      <c r="W49" s="849"/>
      <c r="X49" s="849"/>
      <c r="Y49" s="849"/>
      <c r="Z49" s="849"/>
      <c r="AA49" s="849"/>
      <c r="AB49" s="849"/>
      <c r="AC49" s="849"/>
      <c r="AD49" s="849"/>
      <c r="AE49" s="849"/>
      <c r="AF49" s="850"/>
      <c r="AG49" s="879" t="s">
        <v>24</v>
      </c>
      <c r="AH49" s="880"/>
      <c r="AI49" s="881"/>
      <c r="AJ49" s="879" t="s">
        <v>24</v>
      </c>
      <c r="AK49" s="881"/>
      <c r="AL49" s="848" t="s">
        <v>23</v>
      </c>
      <c r="AM49" s="849"/>
      <c r="AN49" s="850"/>
      <c r="AO49" s="141"/>
    </row>
    <row r="50" spans="2:43" ht="12" customHeight="1" thickBot="1" x14ac:dyDescent="0.3">
      <c r="B50" s="1" t="s">
        <v>13</v>
      </c>
      <c r="C50" s="2" t="s">
        <v>22</v>
      </c>
      <c r="D50" s="3" t="s">
        <v>22</v>
      </c>
      <c r="E50" s="2" t="s">
        <v>21</v>
      </c>
      <c r="F50" s="907" t="s">
        <v>20</v>
      </c>
      <c r="G50" s="908"/>
      <c r="H50" s="876"/>
      <c r="I50" s="877"/>
      <c r="J50" s="877"/>
      <c r="K50" s="877"/>
      <c r="L50" s="877"/>
      <c r="M50" s="877"/>
      <c r="N50" s="877"/>
      <c r="O50" s="877"/>
      <c r="P50" s="877"/>
      <c r="Q50" s="877"/>
      <c r="R50" s="877"/>
      <c r="S50" s="878"/>
      <c r="T50" s="876"/>
      <c r="U50" s="877"/>
      <c r="V50" s="877"/>
      <c r="W50" s="877"/>
      <c r="X50" s="877"/>
      <c r="Y50" s="877"/>
      <c r="Z50" s="877"/>
      <c r="AA50" s="877"/>
      <c r="AB50" s="877"/>
      <c r="AC50" s="877"/>
      <c r="AD50" s="877"/>
      <c r="AE50" s="877"/>
      <c r="AF50" s="878"/>
      <c r="AG50" s="876" t="s">
        <v>19</v>
      </c>
      <c r="AH50" s="877"/>
      <c r="AI50" s="878"/>
      <c r="AJ50" s="876" t="s">
        <v>18</v>
      </c>
      <c r="AK50" s="878"/>
      <c r="AL50" s="876" t="s">
        <v>17</v>
      </c>
      <c r="AM50" s="877"/>
      <c r="AN50" s="878"/>
      <c r="AO50" s="141"/>
      <c r="AP50" s="846" t="s">
        <v>130</v>
      </c>
      <c r="AQ50" s="846" t="s">
        <v>131</v>
      </c>
    </row>
    <row r="51" spans="2:43" ht="12" customHeight="1" thickBot="1" x14ac:dyDescent="0.3">
      <c r="B51" s="4">
        <v>2021</v>
      </c>
      <c r="C51" s="5" t="s">
        <v>16</v>
      </c>
      <c r="D51" s="5" t="s">
        <v>15</v>
      </c>
      <c r="E51" s="30" t="s">
        <v>14</v>
      </c>
      <c r="F51" s="6" t="s">
        <v>14</v>
      </c>
      <c r="G51" s="7" t="s">
        <v>13</v>
      </c>
      <c r="H51" s="868" t="s">
        <v>34</v>
      </c>
      <c r="I51" s="869"/>
      <c r="J51" s="870" t="s">
        <v>43</v>
      </c>
      <c r="K51" s="871"/>
      <c r="L51" s="870" t="s">
        <v>42</v>
      </c>
      <c r="M51" s="871"/>
      <c r="N51" s="872" t="s">
        <v>33</v>
      </c>
      <c r="O51" s="869"/>
      <c r="P51" s="872" t="s">
        <v>12</v>
      </c>
      <c r="Q51" s="869"/>
      <c r="R51" s="872" t="s">
        <v>11</v>
      </c>
      <c r="S51" s="905"/>
      <c r="T51" s="868" t="s">
        <v>35</v>
      </c>
      <c r="U51" s="906"/>
      <c r="V51" s="906"/>
      <c r="W51" s="905"/>
      <c r="X51" s="868" t="s">
        <v>10</v>
      </c>
      <c r="Y51" s="906"/>
      <c r="Z51" s="906"/>
      <c r="AA51" s="906"/>
      <c r="AB51" s="905"/>
      <c r="AC51" s="38" t="s">
        <v>38</v>
      </c>
      <c r="AD51" s="37" t="s">
        <v>36</v>
      </c>
      <c r="AE51" s="266" t="s">
        <v>41</v>
      </c>
      <c r="AF51" s="136" t="s">
        <v>9</v>
      </c>
      <c r="AG51" s="8" t="s">
        <v>37</v>
      </c>
      <c r="AH51" s="9" t="s">
        <v>8</v>
      </c>
      <c r="AI51" s="10" t="s">
        <v>7</v>
      </c>
      <c r="AJ51" s="6" t="s">
        <v>8</v>
      </c>
      <c r="AK51" s="7" t="s">
        <v>7</v>
      </c>
      <c r="AL51" s="6" t="s">
        <v>8</v>
      </c>
      <c r="AM51" s="11" t="s">
        <v>7</v>
      </c>
      <c r="AN51" s="7" t="s">
        <v>6</v>
      </c>
      <c r="AO51" s="141"/>
      <c r="AP51" s="847"/>
      <c r="AQ51" s="847"/>
    </row>
    <row r="52" spans="2:43" ht="12" customHeight="1" thickBot="1" x14ac:dyDescent="0.3">
      <c r="B52" s="25">
        <v>44230</v>
      </c>
      <c r="C52" s="137">
        <v>0.74513888888888891</v>
      </c>
      <c r="D52" s="137">
        <v>0.86944444444444446</v>
      </c>
      <c r="E52" s="43">
        <v>1</v>
      </c>
      <c r="F52" s="43">
        <v>8866</v>
      </c>
      <c r="G52" s="25">
        <v>44230</v>
      </c>
      <c r="H52" s="960" t="s">
        <v>288</v>
      </c>
      <c r="I52" s="961"/>
      <c r="J52" s="962"/>
      <c r="K52" s="963"/>
      <c r="L52" s="962"/>
      <c r="M52" s="963"/>
      <c r="N52" s="960"/>
      <c r="O52" s="961"/>
      <c r="P52" s="964" t="s">
        <v>664</v>
      </c>
      <c r="Q52" s="965"/>
      <c r="R52" s="964" t="s">
        <v>665</v>
      </c>
      <c r="S52" s="966"/>
      <c r="T52" s="957" t="s">
        <v>179</v>
      </c>
      <c r="U52" s="958"/>
      <c r="V52" s="958"/>
      <c r="W52" s="959"/>
      <c r="X52" s="957" t="s">
        <v>179</v>
      </c>
      <c r="Y52" s="958"/>
      <c r="Z52" s="958"/>
      <c r="AA52" s="958"/>
      <c r="AB52" s="959"/>
      <c r="AC52" s="34"/>
      <c r="AD52" s="138"/>
      <c r="AE52" s="166">
        <v>33</v>
      </c>
      <c r="AF52" s="41" t="s">
        <v>32</v>
      </c>
      <c r="AG52" s="26"/>
      <c r="AH52" s="160">
        <v>5880</v>
      </c>
      <c r="AI52" s="161">
        <f>+AH52/1000</f>
        <v>5.88</v>
      </c>
      <c r="AJ52" s="162">
        <v>5880</v>
      </c>
      <c r="AK52" s="163">
        <f>+AJ52/1000</f>
        <v>5.88</v>
      </c>
      <c r="AL52" s="164">
        <f>+AJ52-AH52</f>
        <v>0</v>
      </c>
      <c r="AM52" s="163">
        <f>+AL52/1000</f>
        <v>0</v>
      </c>
      <c r="AN52" s="165">
        <f>+AL52/AH52</f>
        <v>0</v>
      </c>
      <c r="AO52" s="141"/>
      <c r="AP52" s="306">
        <v>77.05</v>
      </c>
      <c r="AQ52" s="306">
        <v>3.07</v>
      </c>
    </row>
    <row r="53" spans="2:43" ht="12" customHeight="1" x14ac:dyDescent="0.25">
      <c r="B53" s="25">
        <v>44230</v>
      </c>
      <c r="C53" s="137">
        <v>0.98541666666666661</v>
      </c>
      <c r="D53" s="137">
        <v>0.13541666666666666</v>
      </c>
      <c r="E53" s="43">
        <v>1</v>
      </c>
      <c r="F53" s="43">
        <v>1513</v>
      </c>
      <c r="G53" s="25">
        <v>44230</v>
      </c>
      <c r="H53" s="960" t="s">
        <v>55</v>
      </c>
      <c r="I53" s="961"/>
      <c r="J53" s="962"/>
      <c r="K53" s="963"/>
      <c r="L53" s="962"/>
      <c r="M53" s="963"/>
      <c r="N53" s="960"/>
      <c r="O53" s="961"/>
      <c r="P53" s="971" t="s">
        <v>390</v>
      </c>
      <c r="Q53" s="972"/>
      <c r="R53" s="973" t="s">
        <v>90</v>
      </c>
      <c r="S53" s="974"/>
      <c r="T53" s="979" t="s">
        <v>179</v>
      </c>
      <c r="U53" s="980"/>
      <c r="V53" s="980"/>
      <c r="W53" s="981"/>
      <c r="X53" s="979" t="s">
        <v>179</v>
      </c>
      <c r="Y53" s="980"/>
      <c r="Z53" s="980"/>
      <c r="AA53" s="980"/>
      <c r="AB53" s="981"/>
      <c r="AC53" s="34"/>
      <c r="AD53" s="138"/>
      <c r="AE53" s="166">
        <v>34</v>
      </c>
      <c r="AF53" s="35" t="s">
        <v>32</v>
      </c>
      <c r="AG53" s="34">
        <v>26487</v>
      </c>
      <c r="AH53" s="139">
        <f>+AG53/2.2</f>
        <v>12039.545454545454</v>
      </c>
      <c r="AI53" s="159">
        <f t="shared" ref="AI53" si="3">+AH53/1000</f>
        <v>12.039545454545454</v>
      </c>
      <c r="AJ53" s="152">
        <v>11790</v>
      </c>
      <c r="AK53" s="272">
        <f t="shared" ref="AK53" si="4">+AJ53/1000</f>
        <v>11.79</v>
      </c>
      <c r="AL53" s="273">
        <f t="shared" ref="AL53" si="5">+AJ53-AH53</f>
        <v>-249.54545454545405</v>
      </c>
      <c r="AM53" s="274">
        <f t="shared" ref="AM53" si="6">+AL53/1000</f>
        <v>-0.24954545454545404</v>
      </c>
      <c r="AN53" s="275">
        <f t="shared" ref="AN53" si="7">+AL53/AH53</f>
        <v>-2.0727149167516098E-2</v>
      </c>
      <c r="AO53" s="20"/>
      <c r="AP53" s="306">
        <v>76.709999999999994</v>
      </c>
      <c r="AQ53" s="306">
        <v>3.15</v>
      </c>
    </row>
    <row r="54" spans="2:43" ht="12" customHeight="1" x14ac:dyDescent="0.25">
      <c r="B54" s="25">
        <v>44230</v>
      </c>
      <c r="C54" s="137">
        <v>0.98888888888888893</v>
      </c>
      <c r="D54" s="137">
        <v>0.27499999999999997</v>
      </c>
      <c r="E54" s="43">
        <v>1</v>
      </c>
      <c r="F54" s="43">
        <v>3781</v>
      </c>
      <c r="G54" s="25">
        <v>44230</v>
      </c>
      <c r="H54" s="967" t="s">
        <v>88</v>
      </c>
      <c r="I54" s="968"/>
      <c r="J54" s="969"/>
      <c r="K54" s="970"/>
      <c r="L54" s="969"/>
      <c r="M54" s="970"/>
      <c r="N54" s="967"/>
      <c r="O54" s="968"/>
      <c r="P54" s="971" t="s">
        <v>226</v>
      </c>
      <c r="Q54" s="972"/>
      <c r="R54" s="973" t="s">
        <v>178</v>
      </c>
      <c r="S54" s="974"/>
      <c r="T54" s="979" t="s">
        <v>179</v>
      </c>
      <c r="U54" s="980"/>
      <c r="V54" s="980"/>
      <c r="W54" s="981"/>
      <c r="X54" s="979" t="s">
        <v>179</v>
      </c>
      <c r="Y54" s="980"/>
      <c r="Z54" s="980"/>
      <c r="AA54" s="980"/>
      <c r="AB54" s="981"/>
      <c r="AC54" s="34"/>
      <c r="AD54" s="138"/>
      <c r="AE54" s="158">
        <v>36</v>
      </c>
      <c r="AF54" s="35" t="s">
        <v>32</v>
      </c>
      <c r="AG54" s="34">
        <v>7001</v>
      </c>
      <c r="AH54" s="139">
        <f>+AG54/2.2</f>
        <v>3182.272727272727</v>
      </c>
      <c r="AI54" s="159">
        <f>+AH54/1000</f>
        <v>3.1822727272727271</v>
      </c>
      <c r="AJ54" s="152">
        <v>3020</v>
      </c>
      <c r="AK54" s="272">
        <f>+AJ54/1000</f>
        <v>3.02</v>
      </c>
      <c r="AL54" s="273">
        <f>+AJ54-AH54</f>
        <v>-162.27272727272702</v>
      </c>
      <c r="AM54" s="274">
        <f>+AL54/1000</f>
        <v>-0.16227272727272701</v>
      </c>
      <c r="AN54" s="275">
        <f>+AL54/AH54</f>
        <v>-5.0992715326381874E-2</v>
      </c>
      <c r="AO54" s="20"/>
      <c r="AP54" s="306">
        <v>77.150000000000006</v>
      </c>
      <c r="AQ54" s="306">
        <v>3</v>
      </c>
    </row>
    <row r="55" spans="2:43" ht="12" customHeight="1" x14ac:dyDescent="0.25">
      <c r="B55" s="25">
        <v>44230</v>
      </c>
      <c r="C55" s="137">
        <v>0.12291666666666667</v>
      </c>
      <c r="D55" s="137">
        <v>0.24583333333333335</v>
      </c>
      <c r="E55" s="43">
        <v>3</v>
      </c>
      <c r="F55" s="43">
        <v>738</v>
      </c>
      <c r="G55" s="25">
        <v>44230</v>
      </c>
      <c r="H55" s="967" t="s">
        <v>199</v>
      </c>
      <c r="I55" s="968"/>
      <c r="J55" s="969"/>
      <c r="K55" s="970"/>
      <c r="L55" s="969"/>
      <c r="M55" s="970"/>
      <c r="N55" s="967"/>
      <c r="O55" s="968"/>
      <c r="P55" s="989" t="s">
        <v>158</v>
      </c>
      <c r="Q55" s="990"/>
      <c r="R55" s="973" t="s">
        <v>306</v>
      </c>
      <c r="S55" s="974"/>
      <c r="T55" s="982" t="s">
        <v>544</v>
      </c>
      <c r="U55" s="983"/>
      <c r="V55" s="983"/>
      <c r="W55" s="984"/>
      <c r="X55" s="982" t="s">
        <v>544</v>
      </c>
      <c r="Y55" s="983"/>
      <c r="Z55" s="983"/>
      <c r="AA55" s="983"/>
      <c r="AB55" s="984"/>
      <c r="AC55" s="34"/>
      <c r="AD55" s="138"/>
      <c r="AE55" s="369">
        <v>42</v>
      </c>
      <c r="AF55" s="35" t="s">
        <v>32</v>
      </c>
      <c r="AG55" s="34"/>
      <c r="AH55" s="139">
        <v>16713</v>
      </c>
      <c r="AI55" s="140">
        <f t="shared" ref="AI55:AI56" si="8">+AH55/1000</f>
        <v>16.713000000000001</v>
      </c>
      <c r="AJ55" s="836">
        <v>17300</v>
      </c>
      <c r="AK55" s="838">
        <f>+AJ55/1000</f>
        <v>17.3</v>
      </c>
      <c r="AL55" s="840">
        <f>+AJ55-AH56-AH55</f>
        <v>547</v>
      </c>
      <c r="AM55" s="842">
        <f>+AL55/1000</f>
        <v>0.54700000000000004</v>
      </c>
      <c r="AN55" s="844">
        <f>+AL55/SUM(AH55:AH56)</f>
        <v>3.2650868501163971E-2</v>
      </c>
      <c r="AO55" s="21"/>
      <c r="AP55" s="306">
        <v>68.75</v>
      </c>
      <c r="AQ55" s="306">
        <v>4.3899999999999997</v>
      </c>
    </row>
    <row r="56" spans="2:43" ht="12" customHeight="1" x14ac:dyDescent="0.25">
      <c r="B56" s="25">
        <v>44230</v>
      </c>
      <c r="C56" s="137">
        <v>0.12291666666666667</v>
      </c>
      <c r="D56" s="137">
        <v>0.24583333333333335</v>
      </c>
      <c r="E56" s="43">
        <v>3</v>
      </c>
      <c r="F56" s="43">
        <v>738</v>
      </c>
      <c r="G56" s="25">
        <v>44230</v>
      </c>
      <c r="H56" s="967" t="s">
        <v>199</v>
      </c>
      <c r="I56" s="968"/>
      <c r="J56" s="969"/>
      <c r="K56" s="970"/>
      <c r="L56" s="969"/>
      <c r="M56" s="970"/>
      <c r="N56" s="967"/>
      <c r="O56" s="968"/>
      <c r="P56" s="989" t="s">
        <v>158</v>
      </c>
      <c r="Q56" s="990"/>
      <c r="R56" s="973" t="s">
        <v>306</v>
      </c>
      <c r="S56" s="974"/>
      <c r="T56" s="982" t="s">
        <v>202</v>
      </c>
      <c r="U56" s="983"/>
      <c r="V56" s="983"/>
      <c r="W56" s="984"/>
      <c r="X56" s="982" t="s">
        <v>202</v>
      </c>
      <c r="Y56" s="983"/>
      <c r="Z56" s="983"/>
      <c r="AA56" s="983"/>
      <c r="AB56" s="984"/>
      <c r="AC56" s="34"/>
      <c r="AD56" s="138"/>
      <c r="AE56" s="369">
        <v>42</v>
      </c>
      <c r="AF56" s="35" t="s">
        <v>32</v>
      </c>
      <c r="AG56" s="34"/>
      <c r="AH56" s="139">
        <v>40</v>
      </c>
      <c r="AI56" s="140">
        <f t="shared" si="8"/>
        <v>0.04</v>
      </c>
      <c r="AJ56" s="837"/>
      <c r="AK56" s="839"/>
      <c r="AL56" s="841"/>
      <c r="AM56" s="843"/>
      <c r="AN56" s="845"/>
      <c r="AO56" s="21"/>
      <c r="AP56" s="306">
        <v>68.75</v>
      </c>
      <c r="AQ56" s="306">
        <v>4.3899999999999997</v>
      </c>
    </row>
    <row r="57" spans="2:43" ht="12" customHeight="1" thickBot="1" x14ac:dyDescent="0.3">
      <c r="B57" s="24"/>
      <c r="C57" s="146"/>
      <c r="D57" s="146"/>
      <c r="E57" s="27"/>
      <c r="F57" s="36"/>
      <c r="G57" s="31"/>
      <c r="H57" s="909"/>
      <c r="I57" s="910"/>
      <c r="J57" s="911"/>
      <c r="K57" s="912"/>
      <c r="L57" s="911"/>
      <c r="M57" s="912"/>
      <c r="N57" s="913"/>
      <c r="O57" s="910"/>
      <c r="P57" s="913"/>
      <c r="Q57" s="910"/>
      <c r="R57" s="914"/>
      <c r="S57" s="915"/>
      <c r="T57" s="916"/>
      <c r="U57" s="917"/>
      <c r="V57" s="917"/>
      <c r="W57" s="915"/>
      <c r="X57" s="29"/>
      <c r="Y57" s="147"/>
      <c r="Z57" s="147"/>
      <c r="AA57" s="147"/>
      <c r="AB57" s="28"/>
      <c r="AC57" s="36"/>
      <c r="AD57" s="148"/>
      <c r="AE57" s="147"/>
      <c r="AF57" s="28"/>
      <c r="AG57" s="29"/>
      <c r="AH57" s="149"/>
      <c r="AI57" s="153"/>
      <c r="AJ57" s="150"/>
      <c r="AK57" s="154"/>
      <c r="AL57" s="155"/>
      <c r="AM57" s="156"/>
      <c r="AN57" s="157"/>
    </row>
    <row r="58" spans="2:43" ht="12" customHeight="1" x14ac:dyDescent="0.25">
      <c r="B58" s="151"/>
      <c r="C58" s="151"/>
      <c r="D58" s="151"/>
      <c r="E58" s="151"/>
      <c r="F58" s="151"/>
      <c r="G58" s="151"/>
      <c r="H58" s="151"/>
      <c r="I58" s="151"/>
      <c r="J58" s="174"/>
      <c r="K58" s="174"/>
      <c r="L58" s="174"/>
      <c r="M58" s="174"/>
      <c r="N58" s="151"/>
      <c r="O58" s="151"/>
      <c r="P58" s="135"/>
      <c r="Q58" s="135"/>
      <c r="R58" s="918" t="s">
        <v>5</v>
      </c>
      <c r="S58" s="919"/>
      <c r="T58" s="919"/>
      <c r="U58" s="919"/>
      <c r="V58" s="919"/>
      <c r="W58" s="919"/>
      <c r="X58" s="919"/>
      <c r="Y58" s="919"/>
      <c r="Z58" s="919"/>
      <c r="AA58" s="919"/>
      <c r="AB58" s="919"/>
      <c r="AC58" s="919"/>
      <c r="AD58" s="919"/>
      <c r="AE58" s="919"/>
      <c r="AF58" s="919"/>
      <c r="AG58" s="265"/>
      <c r="AH58" s="932" t="s">
        <v>4</v>
      </c>
      <c r="AI58" s="933"/>
      <c r="AJ58" s="932" t="s">
        <v>3</v>
      </c>
      <c r="AK58" s="933"/>
      <c r="AL58" s="932" t="s">
        <v>2</v>
      </c>
      <c r="AM58" s="934"/>
      <c r="AN58" s="935"/>
    </row>
    <row r="59" spans="2:43" x14ac:dyDescent="0.25">
      <c r="B59" s="151"/>
      <c r="C59" s="151"/>
      <c r="D59" s="151"/>
      <c r="E59" s="151"/>
      <c r="F59" s="151"/>
      <c r="G59" s="151"/>
      <c r="H59" s="151"/>
      <c r="I59" s="151"/>
      <c r="J59" s="174"/>
      <c r="K59" s="174"/>
      <c r="L59" s="174"/>
      <c r="M59" s="174"/>
      <c r="N59" s="151"/>
      <c r="O59" s="151"/>
      <c r="P59" s="135"/>
      <c r="Q59" s="135"/>
      <c r="R59" s="930"/>
      <c r="S59" s="931"/>
      <c r="T59" s="931"/>
      <c r="U59" s="931"/>
      <c r="V59" s="931"/>
      <c r="W59" s="931"/>
      <c r="X59" s="931"/>
      <c r="Y59" s="931"/>
      <c r="Z59" s="931"/>
      <c r="AA59" s="931"/>
      <c r="AB59" s="931"/>
      <c r="AC59" s="931"/>
      <c r="AD59" s="931"/>
      <c r="AE59" s="931"/>
      <c r="AF59" s="931"/>
      <c r="AG59" s="265"/>
      <c r="AH59" s="936" t="s">
        <v>1</v>
      </c>
      <c r="AI59" s="938">
        <f>+SUM(AI52:AI57)</f>
        <v>37.854818181818182</v>
      </c>
      <c r="AJ59" s="936" t="s">
        <v>1</v>
      </c>
      <c r="AK59" s="938">
        <f>+SUM(AK52:AK57)</f>
        <v>37.989999999999995</v>
      </c>
      <c r="AL59" s="936" t="s">
        <v>1</v>
      </c>
      <c r="AM59" s="940">
        <f>+AK59-AI59</f>
        <v>0.13518181818181318</v>
      </c>
      <c r="AN59" s="851">
        <f>+AM59/AI59</f>
        <v>3.5710597666201854E-3</v>
      </c>
    </row>
    <row r="60" spans="2:43" ht="17.25" thickBot="1" x14ac:dyDescent="0.3">
      <c r="B60" s="151"/>
      <c r="C60" s="151"/>
      <c r="D60" s="151"/>
      <c r="E60" s="151"/>
      <c r="F60" s="151"/>
      <c r="G60" s="151"/>
      <c r="H60" s="151"/>
      <c r="I60" s="151"/>
      <c r="J60" s="174"/>
      <c r="K60" s="174"/>
      <c r="L60" s="174"/>
      <c r="M60" s="174"/>
      <c r="N60" s="151"/>
      <c r="O60" s="151"/>
      <c r="P60" s="135"/>
      <c r="Q60" s="135"/>
      <c r="R60" s="921"/>
      <c r="S60" s="922"/>
      <c r="T60" s="922"/>
      <c r="U60" s="922"/>
      <c r="V60" s="922"/>
      <c r="W60" s="922"/>
      <c r="X60" s="922"/>
      <c r="Y60" s="922"/>
      <c r="Z60" s="922"/>
      <c r="AA60" s="922"/>
      <c r="AB60" s="922"/>
      <c r="AC60" s="922"/>
      <c r="AD60" s="922"/>
      <c r="AE60" s="922"/>
      <c r="AF60" s="922"/>
      <c r="AG60" s="264"/>
      <c r="AH60" s="937"/>
      <c r="AI60" s="939"/>
      <c r="AJ60" s="937"/>
      <c r="AK60" s="939"/>
      <c r="AL60" s="937"/>
      <c r="AM60" s="941"/>
      <c r="AN60" s="852"/>
    </row>
    <row r="61" spans="2:43" ht="17.25" thickBot="1" x14ac:dyDescent="0.3"/>
    <row r="62" spans="2:43" x14ac:dyDescent="0.25">
      <c r="R62" s="918" t="s">
        <v>0</v>
      </c>
      <c r="S62" s="919"/>
      <c r="T62" s="919"/>
      <c r="U62" s="919"/>
      <c r="V62" s="919"/>
      <c r="W62" s="919"/>
      <c r="X62" s="919"/>
      <c r="Y62" s="919"/>
      <c r="Z62" s="919"/>
      <c r="AA62" s="919"/>
      <c r="AB62" s="919"/>
      <c r="AC62" s="919"/>
      <c r="AD62" s="919"/>
      <c r="AE62" s="919"/>
      <c r="AF62" s="920"/>
      <c r="AG62" s="18"/>
      <c r="AH62" s="924">
        <f>+AI59+AH42</f>
        <v>118.43799999999999</v>
      </c>
      <c r="AI62" s="925"/>
      <c r="AJ62" s="924">
        <f>+AK59+AJ42</f>
        <v>119.61499999999999</v>
      </c>
      <c r="AK62" s="925"/>
      <c r="AL62" s="928">
        <f>+AJ62-AH62</f>
        <v>1.1770000000000067</v>
      </c>
      <c r="AM62" s="925"/>
      <c r="AN62" s="945">
        <f>+AL62/AH62</f>
        <v>9.9376889174083213E-3</v>
      </c>
    </row>
    <row r="63" spans="2:43" ht="17.25" thickBot="1" x14ac:dyDescent="0.3">
      <c r="R63" s="921"/>
      <c r="S63" s="922"/>
      <c r="T63" s="922"/>
      <c r="U63" s="922"/>
      <c r="V63" s="922"/>
      <c r="W63" s="922"/>
      <c r="X63" s="922"/>
      <c r="Y63" s="922"/>
      <c r="Z63" s="922"/>
      <c r="AA63" s="922"/>
      <c r="AB63" s="922"/>
      <c r="AC63" s="922"/>
      <c r="AD63" s="922"/>
      <c r="AE63" s="922"/>
      <c r="AF63" s="923"/>
      <c r="AG63" s="19"/>
      <c r="AH63" s="926"/>
      <c r="AI63" s="927"/>
      <c r="AJ63" s="926"/>
      <c r="AK63" s="927"/>
      <c r="AL63" s="929"/>
      <c r="AM63" s="927"/>
      <c r="AN63" s="946"/>
    </row>
    <row r="64" spans="2:43" ht="17.25" thickBot="1" x14ac:dyDescent="0.3"/>
    <row r="65" spans="2:43" ht="12" customHeight="1" x14ac:dyDescent="0.25">
      <c r="B65" s="882" t="s">
        <v>31</v>
      </c>
      <c r="C65" s="883"/>
      <c r="D65" s="883"/>
      <c r="E65" s="883"/>
      <c r="F65" s="883"/>
      <c r="G65" s="884"/>
      <c r="H65" s="888" t="s">
        <v>30</v>
      </c>
      <c r="I65" s="765"/>
      <c r="J65" s="765"/>
      <c r="K65" s="765"/>
      <c r="L65" s="765"/>
      <c r="M65" s="765"/>
      <c r="N65" s="765"/>
      <c r="O65" s="765"/>
      <c r="P65" s="765"/>
      <c r="Q65" s="765"/>
      <c r="R65" s="765"/>
      <c r="S65" s="765"/>
      <c r="T65" s="765"/>
      <c r="U65" s="765"/>
      <c r="V65" s="765"/>
      <c r="W65" s="765"/>
      <c r="X65" s="765"/>
      <c r="Y65" s="765"/>
      <c r="Z65" s="765"/>
      <c r="AA65" s="765"/>
      <c r="AB65" s="765"/>
      <c r="AC65" s="765"/>
      <c r="AD65" s="765"/>
      <c r="AE65" s="267"/>
      <c r="AF65" s="764" t="s">
        <v>29</v>
      </c>
      <c r="AG65" s="765"/>
      <c r="AH65" s="765"/>
      <c r="AI65" s="765"/>
      <c r="AJ65" s="765"/>
      <c r="AK65" s="766"/>
      <c r="AL65" s="889" t="s">
        <v>39</v>
      </c>
      <c r="AM65" s="890"/>
      <c r="AN65" s="891"/>
      <c r="AO65" s="22"/>
      <c r="AP65" s="168" t="s">
        <v>46</v>
      </c>
    </row>
    <row r="66" spans="2:43" ht="12" customHeight="1" thickBot="1" x14ac:dyDescent="0.3">
      <c r="B66" s="885"/>
      <c r="C66" s="886"/>
      <c r="D66" s="886"/>
      <c r="E66" s="886"/>
      <c r="F66" s="886"/>
      <c r="G66" s="887"/>
      <c r="H66" s="892" t="s">
        <v>25</v>
      </c>
      <c r="I66" s="893"/>
      <c r="J66" s="893"/>
      <c r="K66" s="893"/>
      <c r="L66" s="893"/>
      <c r="M66" s="893"/>
      <c r="N66" s="893"/>
      <c r="O66" s="893"/>
      <c r="P66" s="893"/>
      <c r="Q66" s="893"/>
      <c r="R66" s="893"/>
      <c r="S66" s="893"/>
      <c r="T66" s="893"/>
      <c r="U66" s="893"/>
      <c r="V66" s="893"/>
      <c r="W66" s="893"/>
      <c r="X66" s="893"/>
      <c r="Y66" s="893"/>
      <c r="Z66" s="893"/>
      <c r="AA66" s="893"/>
      <c r="AB66" s="893"/>
      <c r="AC66" s="893"/>
      <c r="AD66" s="893"/>
      <c r="AE66" s="268"/>
      <c r="AF66" s="773">
        <v>44231</v>
      </c>
      <c r="AG66" s="774"/>
      <c r="AH66" s="774"/>
      <c r="AI66" s="774"/>
      <c r="AJ66" s="774"/>
      <c r="AK66" s="775"/>
      <c r="AL66" s="896" t="s">
        <v>40</v>
      </c>
      <c r="AM66" s="897"/>
      <c r="AN66" s="898"/>
      <c r="AO66" s="23"/>
      <c r="AP66" s="169" t="s">
        <v>47</v>
      </c>
    </row>
    <row r="67" spans="2:43" ht="12" customHeight="1" thickBot="1" x14ac:dyDescent="0.3">
      <c r="B67" s="902" t="s">
        <v>28</v>
      </c>
      <c r="C67" s="903"/>
      <c r="D67" s="903"/>
      <c r="E67" s="903"/>
      <c r="F67" s="903"/>
      <c r="G67" s="904"/>
      <c r="H67" s="894"/>
      <c r="I67" s="895"/>
      <c r="J67" s="895"/>
      <c r="K67" s="895"/>
      <c r="L67" s="895"/>
      <c r="M67" s="895"/>
      <c r="N67" s="895"/>
      <c r="O67" s="895"/>
      <c r="P67" s="895"/>
      <c r="Q67" s="895"/>
      <c r="R67" s="895"/>
      <c r="S67" s="895"/>
      <c r="T67" s="895"/>
      <c r="U67" s="895"/>
      <c r="V67" s="895"/>
      <c r="W67" s="895"/>
      <c r="X67" s="895"/>
      <c r="Y67" s="895"/>
      <c r="Z67" s="895"/>
      <c r="AA67" s="895"/>
      <c r="AB67" s="895"/>
      <c r="AC67" s="895"/>
      <c r="AD67" s="895"/>
      <c r="AE67" s="269"/>
      <c r="AF67" s="776"/>
      <c r="AG67" s="777"/>
      <c r="AH67" s="777"/>
      <c r="AI67" s="777"/>
      <c r="AJ67" s="777"/>
      <c r="AK67" s="778"/>
      <c r="AL67" s="899"/>
      <c r="AM67" s="900"/>
      <c r="AN67" s="901"/>
      <c r="AO67" s="141"/>
    </row>
    <row r="68" spans="2:43" ht="12" customHeight="1" thickBot="1" x14ac:dyDescent="0.3">
      <c r="B68" s="135"/>
      <c r="C68" s="135"/>
      <c r="D68" s="135"/>
      <c r="E68" s="135"/>
      <c r="F68" s="135"/>
      <c r="G68" s="135"/>
      <c r="H68" s="135"/>
      <c r="I68" s="135"/>
      <c r="J68" s="174"/>
      <c r="K68" s="174"/>
      <c r="L68" s="174"/>
      <c r="M68" s="174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41"/>
    </row>
    <row r="69" spans="2:43" ht="12" customHeight="1" thickBot="1" x14ac:dyDescent="0.3">
      <c r="B69" s="873" t="s">
        <v>27</v>
      </c>
      <c r="C69" s="874"/>
      <c r="D69" s="874"/>
      <c r="E69" s="875"/>
      <c r="F69" s="848" t="s">
        <v>26</v>
      </c>
      <c r="G69" s="850"/>
      <c r="H69" s="848" t="s">
        <v>44</v>
      </c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50"/>
      <c r="T69" s="848" t="s">
        <v>25</v>
      </c>
      <c r="U69" s="849"/>
      <c r="V69" s="849"/>
      <c r="W69" s="849"/>
      <c r="X69" s="849"/>
      <c r="Y69" s="849"/>
      <c r="Z69" s="849"/>
      <c r="AA69" s="849"/>
      <c r="AB69" s="849"/>
      <c r="AC69" s="849"/>
      <c r="AD69" s="849"/>
      <c r="AE69" s="849"/>
      <c r="AF69" s="850"/>
      <c r="AG69" s="879" t="s">
        <v>24</v>
      </c>
      <c r="AH69" s="880"/>
      <c r="AI69" s="881"/>
      <c r="AJ69" s="879" t="s">
        <v>24</v>
      </c>
      <c r="AK69" s="881"/>
      <c r="AL69" s="848" t="s">
        <v>23</v>
      </c>
      <c r="AM69" s="849"/>
      <c r="AN69" s="850"/>
      <c r="AO69" s="141"/>
    </row>
    <row r="70" spans="2:43" ht="12" customHeight="1" thickBot="1" x14ac:dyDescent="0.3">
      <c r="B70" s="1" t="s">
        <v>13</v>
      </c>
      <c r="C70" s="2" t="s">
        <v>22</v>
      </c>
      <c r="D70" s="3" t="s">
        <v>22</v>
      </c>
      <c r="E70" s="2" t="s">
        <v>21</v>
      </c>
      <c r="F70" s="907" t="s">
        <v>20</v>
      </c>
      <c r="G70" s="908"/>
      <c r="H70" s="876"/>
      <c r="I70" s="877"/>
      <c r="J70" s="877"/>
      <c r="K70" s="877"/>
      <c r="L70" s="877"/>
      <c r="M70" s="877"/>
      <c r="N70" s="877"/>
      <c r="O70" s="877"/>
      <c r="P70" s="877"/>
      <c r="Q70" s="877"/>
      <c r="R70" s="877"/>
      <c r="S70" s="878"/>
      <c r="T70" s="876"/>
      <c r="U70" s="877"/>
      <c r="V70" s="877"/>
      <c r="W70" s="877"/>
      <c r="X70" s="877"/>
      <c r="Y70" s="877"/>
      <c r="Z70" s="877"/>
      <c r="AA70" s="877"/>
      <c r="AB70" s="877"/>
      <c r="AC70" s="877"/>
      <c r="AD70" s="877"/>
      <c r="AE70" s="877"/>
      <c r="AF70" s="878"/>
      <c r="AG70" s="876" t="s">
        <v>19</v>
      </c>
      <c r="AH70" s="877"/>
      <c r="AI70" s="878"/>
      <c r="AJ70" s="876" t="s">
        <v>18</v>
      </c>
      <c r="AK70" s="878"/>
      <c r="AL70" s="876" t="s">
        <v>17</v>
      </c>
      <c r="AM70" s="877"/>
      <c r="AN70" s="878"/>
      <c r="AO70" s="141"/>
      <c r="AP70" s="846" t="s">
        <v>130</v>
      </c>
      <c r="AQ70" s="846" t="s">
        <v>131</v>
      </c>
    </row>
    <row r="71" spans="2:43" ht="12" customHeight="1" thickBot="1" x14ac:dyDescent="0.3">
      <c r="B71" s="4">
        <v>2021</v>
      </c>
      <c r="C71" s="5" t="s">
        <v>16</v>
      </c>
      <c r="D71" s="5" t="s">
        <v>15</v>
      </c>
      <c r="E71" s="30" t="s">
        <v>14</v>
      </c>
      <c r="F71" s="6" t="s">
        <v>14</v>
      </c>
      <c r="G71" s="7" t="s">
        <v>13</v>
      </c>
      <c r="H71" s="868" t="s">
        <v>34</v>
      </c>
      <c r="I71" s="869"/>
      <c r="J71" s="870" t="s">
        <v>43</v>
      </c>
      <c r="K71" s="871"/>
      <c r="L71" s="870" t="s">
        <v>42</v>
      </c>
      <c r="M71" s="871"/>
      <c r="N71" s="872" t="s">
        <v>33</v>
      </c>
      <c r="O71" s="869"/>
      <c r="P71" s="872" t="s">
        <v>12</v>
      </c>
      <c r="Q71" s="869"/>
      <c r="R71" s="872" t="s">
        <v>11</v>
      </c>
      <c r="S71" s="905"/>
      <c r="T71" s="868" t="s">
        <v>35</v>
      </c>
      <c r="U71" s="906"/>
      <c r="V71" s="906"/>
      <c r="W71" s="905"/>
      <c r="X71" s="868" t="s">
        <v>10</v>
      </c>
      <c r="Y71" s="906"/>
      <c r="Z71" s="906"/>
      <c r="AA71" s="905"/>
      <c r="AB71" s="38" t="s">
        <v>1184</v>
      </c>
      <c r="AC71" s="38" t="s">
        <v>38</v>
      </c>
      <c r="AD71" s="37" t="s">
        <v>36</v>
      </c>
      <c r="AE71" s="266" t="s">
        <v>41</v>
      </c>
      <c r="AF71" s="136" t="s">
        <v>9</v>
      </c>
      <c r="AG71" s="8" t="s">
        <v>37</v>
      </c>
      <c r="AH71" s="9" t="s">
        <v>8</v>
      </c>
      <c r="AI71" s="10" t="s">
        <v>7</v>
      </c>
      <c r="AJ71" s="6" t="s">
        <v>8</v>
      </c>
      <c r="AK71" s="7" t="s">
        <v>7</v>
      </c>
      <c r="AL71" s="6" t="s">
        <v>8</v>
      </c>
      <c r="AM71" s="11" t="s">
        <v>7</v>
      </c>
      <c r="AN71" s="7" t="s">
        <v>6</v>
      </c>
      <c r="AO71" s="141"/>
      <c r="AP71" s="847"/>
      <c r="AQ71" s="847"/>
    </row>
    <row r="72" spans="2:43" ht="12" customHeight="1" x14ac:dyDescent="0.25">
      <c r="B72" s="25">
        <v>44231</v>
      </c>
      <c r="C72" s="137">
        <v>0.73819444444444438</v>
      </c>
      <c r="D72" s="137">
        <v>0.74652777777777779</v>
      </c>
      <c r="E72" s="43">
        <v>1</v>
      </c>
      <c r="F72" s="43">
        <v>23304</v>
      </c>
      <c r="G72" s="25">
        <v>44231</v>
      </c>
      <c r="H72" s="960" t="s">
        <v>678</v>
      </c>
      <c r="I72" s="961"/>
      <c r="J72" s="969" t="s">
        <v>681</v>
      </c>
      <c r="K72" s="970"/>
      <c r="L72" s="969" t="s">
        <v>682</v>
      </c>
      <c r="M72" s="970"/>
      <c r="N72" s="967"/>
      <c r="O72" s="968"/>
      <c r="P72" s="964" t="s">
        <v>221</v>
      </c>
      <c r="Q72" s="965"/>
      <c r="R72" s="964" t="s">
        <v>679</v>
      </c>
      <c r="S72" s="966"/>
      <c r="T72" s="957" t="s">
        <v>688</v>
      </c>
      <c r="U72" s="958"/>
      <c r="V72" s="958"/>
      <c r="W72" s="959"/>
      <c r="X72" s="979" t="s">
        <v>689</v>
      </c>
      <c r="Y72" s="980"/>
      <c r="Z72" s="980"/>
      <c r="AA72" s="981"/>
      <c r="AB72" s="493">
        <v>1</v>
      </c>
      <c r="AC72" s="34"/>
      <c r="AD72" s="138" t="s">
        <v>680</v>
      </c>
      <c r="AE72" s="166">
        <v>28</v>
      </c>
      <c r="AF72" s="35" t="s">
        <v>32</v>
      </c>
      <c r="AG72" s="26"/>
      <c r="AH72" s="160">
        <v>1800</v>
      </c>
      <c r="AI72" s="161">
        <f>+AH72/1000</f>
        <v>1.8</v>
      </c>
      <c r="AJ72" s="162">
        <v>1840</v>
      </c>
      <c r="AK72" s="163">
        <f>+AJ72/1000</f>
        <v>1.84</v>
      </c>
      <c r="AL72" s="164">
        <f>+AJ72-AH72</f>
        <v>40</v>
      </c>
      <c r="AM72" s="163">
        <f>+AL72/1000</f>
        <v>0.04</v>
      </c>
      <c r="AN72" s="165">
        <f>+AL72/AH72</f>
        <v>2.2222222222222223E-2</v>
      </c>
      <c r="AO72" s="141"/>
      <c r="AP72" s="306">
        <v>75.209999999999994</v>
      </c>
      <c r="AQ72" s="306">
        <v>4.3600000000000003</v>
      </c>
    </row>
    <row r="73" spans="2:43" ht="12" customHeight="1" x14ac:dyDescent="0.25">
      <c r="B73" s="25">
        <v>44231</v>
      </c>
      <c r="C73" s="137">
        <v>0.92361111111111116</v>
      </c>
      <c r="D73" s="137">
        <v>0.96458333333333324</v>
      </c>
      <c r="E73" s="43">
        <v>4</v>
      </c>
      <c r="F73" s="43">
        <v>1517</v>
      </c>
      <c r="G73" s="25">
        <v>44231</v>
      </c>
      <c r="H73" s="967" t="s">
        <v>55</v>
      </c>
      <c r="I73" s="968"/>
      <c r="J73" s="969"/>
      <c r="K73" s="970"/>
      <c r="L73" s="969"/>
      <c r="M73" s="970"/>
      <c r="N73" s="967"/>
      <c r="O73" s="968"/>
      <c r="P73" s="971" t="s">
        <v>390</v>
      </c>
      <c r="Q73" s="972"/>
      <c r="R73" s="973" t="s">
        <v>90</v>
      </c>
      <c r="S73" s="974"/>
      <c r="T73" s="979" t="s">
        <v>179</v>
      </c>
      <c r="U73" s="980"/>
      <c r="V73" s="980"/>
      <c r="W73" s="981"/>
      <c r="X73" s="979" t="s">
        <v>179</v>
      </c>
      <c r="Y73" s="980"/>
      <c r="Z73" s="980"/>
      <c r="AA73" s="981"/>
      <c r="AB73" s="490"/>
      <c r="AC73" s="34"/>
      <c r="AD73" s="138"/>
      <c r="AE73" s="166">
        <v>30</v>
      </c>
      <c r="AF73" s="35" t="s">
        <v>32</v>
      </c>
      <c r="AG73" s="34">
        <v>28337.1</v>
      </c>
      <c r="AH73" s="139">
        <f>+AG73/2.2</f>
        <v>12880.499999999998</v>
      </c>
      <c r="AI73" s="159">
        <f>+AH73/1000</f>
        <v>12.880499999999998</v>
      </c>
      <c r="AJ73" s="152">
        <v>14400</v>
      </c>
      <c r="AK73" s="272">
        <f>+AJ73/1000</f>
        <v>14.4</v>
      </c>
      <c r="AL73" s="273">
        <f>+AJ73-AH73</f>
        <v>1519.5000000000018</v>
      </c>
      <c r="AM73" s="274">
        <f>+AL73/1000</f>
        <v>1.5195000000000018</v>
      </c>
      <c r="AN73" s="275">
        <f>+AL73/AH73</f>
        <v>0.11796902294165615</v>
      </c>
      <c r="AO73" s="20"/>
      <c r="AP73" s="306">
        <v>76.5</v>
      </c>
      <c r="AQ73" s="306">
        <v>3.48</v>
      </c>
    </row>
    <row r="74" spans="2:43" ht="12" customHeight="1" x14ac:dyDescent="0.25">
      <c r="B74" s="25">
        <v>44231</v>
      </c>
      <c r="C74" s="137">
        <v>0.19930555555555554</v>
      </c>
      <c r="D74" s="137">
        <v>0.21666666666666667</v>
      </c>
      <c r="E74" s="43">
        <v>4</v>
      </c>
      <c r="F74" s="43">
        <v>739</v>
      </c>
      <c r="G74" s="25">
        <v>44231</v>
      </c>
      <c r="H74" s="967" t="s">
        <v>199</v>
      </c>
      <c r="I74" s="968"/>
      <c r="J74" s="969"/>
      <c r="K74" s="970"/>
      <c r="L74" s="969"/>
      <c r="M74" s="970"/>
      <c r="N74" s="967"/>
      <c r="O74" s="968"/>
      <c r="P74" s="971" t="s">
        <v>295</v>
      </c>
      <c r="Q74" s="972"/>
      <c r="R74" s="973" t="s">
        <v>611</v>
      </c>
      <c r="S74" s="974"/>
      <c r="T74" s="975" t="s">
        <v>198</v>
      </c>
      <c r="U74" s="976"/>
      <c r="V74" s="976"/>
      <c r="W74" s="977"/>
      <c r="X74" s="979" t="s">
        <v>179</v>
      </c>
      <c r="Y74" s="980"/>
      <c r="Z74" s="980"/>
      <c r="AA74" s="981"/>
      <c r="AB74" s="490"/>
      <c r="AC74" s="34"/>
      <c r="AD74" s="138"/>
      <c r="AE74" s="166">
        <v>40</v>
      </c>
      <c r="AF74" s="35" t="s">
        <v>32</v>
      </c>
      <c r="AG74" s="34"/>
      <c r="AH74" s="139">
        <v>17450</v>
      </c>
      <c r="AI74" s="140">
        <f>+AH74/1000</f>
        <v>17.45</v>
      </c>
      <c r="AJ74" s="836">
        <v>17180</v>
      </c>
      <c r="AK74" s="838">
        <f>+AJ74/1000</f>
        <v>17.18</v>
      </c>
      <c r="AL74" s="840">
        <f>+AJ74-AH75-AH74</f>
        <v>-318</v>
      </c>
      <c r="AM74" s="842">
        <f>+AL74/1000</f>
        <v>-0.318</v>
      </c>
      <c r="AN74" s="844">
        <f>+AL74/SUM(AH74:AH75)</f>
        <v>-1.8173505543490686E-2</v>
      </c>
      <c r="AO74" s="21"/>
      <c r="AP74" s="306">
        <v>69.14</v>
      </c>
      <c r="AQ74" s="306">
        <v>4.57</v>
      </c>
    </row>
    <row r="75" spans="2:43" ht="12" customHeight="1" x14ac:dyDescent="0.25">
      <c r="B75" s="25">
        <v>44231</v>
      </c>
      <c r="C75" s="137">
        <v>0.19930555555555554</v>
      </c>
      <c r="D75" s="137">
        <v>0.21666666666666667</v>
      </c>
      <c r="E75" s="43">
        <v>4</v>
      </c>
      <c r="F75" s="43">
        <v>739</v>
      </c>
      <c r="G75" s="25">
        <v>44231</v>
      </c>
      <c r="H75" s="967" t="s">
        <v>199</v>
      </c>
      <c r="I75" s="968"/>
      <c r="J75" s="969"/>
      <c r="K75" s="970"/>
      <c r="L75" s="969"/>
      <c r="M75" s="970"/>
      <c r="N75" s="967"/>
      <c r="O75" s="968"/>
      <c r="P75" s="971" t="s">
        <v>295</v>
      </c>
      <c r="Q75" s="972"/>
      <c r="R75" s="973" t="s">
        <v>611</v>
      </c>
      <c r="S75" s="974"/>
      <c r="T75" s="975" t="s">
        <v>202</v>
      </c>
      <c r="U75" s="976"/>
      <c r="V75" s="976"/>
      <c r="W75" s="977"/>
      <c r="X75" s="979" t="s">
        <v>202</v>
      </c>
      <c r="Y75" s="980"/>
      <c r="Z75" s="980"/>
      <c r="AA75" s="981"/>
      <c r="AB75" s="498"/>
      <c r="AC75" s="34"/>
      <c r="AD75" s="138"/>
      <c r="AE75" s="166">
        <v>40</v>
      </c>
      <c r="AF75" s="35" t="s">
        <v>32</v>
      </c>
      <c r="AG75" s="34"/>
      <c r="AH75" s="139">
        <v>48</v>
      </c>
      <c r="AI75" s="140">
        <f t="shared" ref="AI75:AI76" si="9">+AH75/1000</f>
        <v>4.8000000000000001E-2</v>
      </c>
      <c r="AJ75" s="837"/>
      <c r="AK75" s="839"/>
      <c r="AL75" s="841"/>
      <c r="AM75" s="843"/>
      <c r="AN75" s="845"/>
      <c r="AO75" s="21"/>
      <c r="AP75" s="306">
        <v>69.14</v>
      </c>
      <c r="AQ75" s="306">
        <v>4.57</v>
      </c>
    </row>
    <row r="76" spans="2:43" ht="12" customHeight="1" x14ac:dyDescent="0.25">
      <c r="B76" s="25">
        <v>44231</v>
      </c>
      <c r="C76" s="137">
        <v>0.20208333333333331</v>
      </c>
      <c r="D76" s="137">
        <v>0.3888888888888889</v>
      </c>
      <c r="E76" s="43">
        <v>4</v>
      </c>
      <c r="F76" s="43">
        <v>3783</v>
      </c>
      <c r="G76" s="25">
        <v>44231</v>
      </c>
      <c r="H76" s="967" t="s">
        <v>88</v>
      </c>
      <c r="I76" s="968"/>
      <c r="J76" s="969"/>
      <c r="K76" s="970"/>
      <c r="L76" s="969"/>
      <c r="M76" s="970"/>
      <c r="N76" s="967"/>
      <c r="O76" s="968"/>
      <c r="P76" s="971" t="s">
        <v>684</v>
      </c>
      <c r="Q76" s="972"/>
      <c r="R76" s="973" t="s">
        <v>685</v>
      </c>
      <c r="S76" s="974"/>
      <c r="T76" s="975" t="s">
        <v>686</v>
      </c>
      <c r="U76" s="976"/>
      <c r="V76" s="976"/>
      <c r="W76" s="977"/>
      <c r="X76" s="979" t="s">
        <v>686</v>
      </c>
      <c r="Y76" s="980"/>
      <c r="Z76" s="980"/>
      <c r="AA76" s="981"/>
      <c r="AB76" s="498"/>
      <c r="AC76" s="34"/>
      <c r="AD76" s="138"/>
      <c r="AE76" s="166">
        <v>35</v>
      </c>
      <c r="AF76" s="35" t="s">
        <v>32</v>
      </c>
      <c r="AG76" s="34">
        <v>3248</v>
      </c>
      <c r="AH76" s="139">
        <f>+AG76/2.2</f>
        <v>1476.3636363636363</v>
      </c>
      <c r="AI76" s="140">
        <f t="shared" si="9"/>
        <v>1.4763636363636363</v>
      </c>
      <c r="AJ76" s="152">
        <v>1570</v>
      </c>
      <c r="AK76" s="142">
        <f t="shared" ref="AK76" si="10">+AJ76/1000</f>
        <v>1.57</v>
      </c>
      <c r="AL76" s="143">
        <f t="shared" ref="AL76" si="11">+AJ76-AH76</f>
        <v>93.63636363636374</v>
      </c>
      <c r="AM76" s="144">
        <f>+AL76/1000</f>
        <v>9.363636363636374E-2</v>
      </c>
      <c r="AN76" s="145">
        <f>+AL76/AH76</f>
        <v>6.342364532019712E-2</v>
      </c>
      <c r="AO76" s="21"/>
      <c r="AP76" s="306">
        <v>76.8</v>
      </c>
      <c r="AQ76" s="306">
        <v>3.19</v>
      </c>
    </row>
    <row r="77" spans="2:43" ht="12" customHeight="1" thickBot="1" x14ac:dyDescent="0.3">
      <c r="B77" s="24"/>
      <c r="C77" s="146"/>
      <c r="D77" s="146"/>
      <c r="E77" s="27"/>
      <c r="F77" s="36"/>
      <c r="G77" s="31"/>
      <c r="H77" s="909"/>
      <c r="I77" s="910"/>
      <c r="J77" s="911"/>
      <c r="K77" s="912"/>
      <c r="L77" s="911"/>
      <c r="M77" s="912"/>
      <c r="N77" s="913"/>
      <c r="O77" s="910"/>
      <c r="P77" s="913"/>
      <c r="Q77" s="910"/>
      <c r="R77" s="914"/>
      <c r="S77" s="915"/>
      <c r="T77" s="916"/>
      <c r="U77" s="917"/>
      <c r="V77" s="917"/>
      <c r="W77" s="915"/>
      <c r="X77" s="29"/>
      <c r="Y77" s="147"/>
      <c r="Z77" s="147"/>
      <c r="AA77" s="147"/>
      <c r="AB77" s="28"/>
      <c r="AC77" s="36"/>
      <c r="AD77" s="148"/>
      <c r="AE77" s="147"/>
      <c r="AF77" s="28"/>
      <c r="AG77" s="29"/>
      <c r="AH77" s="149"/>
      <c r="AI77" s="153"/>
      <c r="AJ77" s="150"/>
      <c r="AK77" s="154"/>
      <c r="AL77" s="155"/>
      <c r="AM77" s="156"/>
      <c r="AN77" s="157"/>
    </row>
    <row r="78" spans="2:43" ht="12" customHeight="1" x14ac:dyDescent="0.25">
      <c r="B78" s="151"/>
      <c r="C78" s="151"/>
      <c r="D78" s="151"/>
      <c r="E78" s="151"/>
      <c r="F78" s="151"/>
      <c r="G78" s="151"/>
      <c r="H78" s="151"/>
      <c r="I78" s="151"/>
      <c r="J78" s="174"/>
      <c r="K78" s="174"/>
      <c r="L78" s="174"/>
      <c r="M78" s="174"/>
      <c r="N78" s="151"/>
      <c r="O78" s="151"/>
      <c r="P78" s="135"/>
      <c r="Q78" s="135"/>
      <c r="R78" s="918" t="s">
        <v>5</v>
      </c>
      <c r="S78" s="919"/>
      <c r="T78" s="919"/>
      <c r="U78" s="919"/>
      <c r="V78" s="919"/>
      <c r="W78" s="919"/>
      <c r="X78" s="919"/>
      <c r="Y78" s="919"/>
      <c r="Z78" s="919"/>
      <c r="AA78" s="919"/>
      <c r="AB78" s="919"/>
      <c r="AC78" s="919"/>
      <c r="AD78" s="919"/>
      <c r="AE78" s="919"/>
      <c r="AF78" s="919"/>
      <c r="AG78" s="265"/>
      <c r="AH78" s="932" t="s">
        <v>4</v>
      </c>
      <c r="AI78" s="933"/>
      <c r="AJ78" s="932" t="s">
        <v>3</v>
      </c>
      <c r="AK78" s="933"/>
      <c r="AL78" s="932" t="s">
        <v>2</v>
      </c>
      <c r="AM78" s="934"/>
      <c r="AN78" s="935"/>
    </row>
    <row r="79" spans="2:43" x14ac:dyDescent="0.25">
      <c r="B79" s="151"/>
      <c r="C79" s="151"/>
      <c r="D79" s="151"/>
      <c r="E79" s="151"/>
      <c r="F79" s="151"/>
      <c r="G79" s="151"/>
      <c r="H79" s="151"/>
      <c r="I79" s="151"/>
      <c r="J79" s="174"/>
      <c r="K79" s="174"/>
      <c r="L79" s="174"/>
      <c r="M79" s="174"/>
      <c r="N79" s="151"/>
      <c r="O79" s="151"/>
      <c r="P79" s="135"/>
      <c r="Q79" s="135"/>
      <c r="R79" s="930"/>
      <c r="S79" s="931"/>
      <c r="T79" s="931"/>
      <c r="U79" s="931"/>
      <c r="V79" s="931"/>
      <c r="W79" s="931"/>
      <c r="X79" s="931"/>
      <c r="Y79" s="931"/>
      <c r="Z79" s="931"/>
      <c r="AA79" s="931"/>
      <c r="AB79" s="931"/>
      <c r="AC79" s="931"/>
      <c r="AD79" s="931"/>
      <c r="AE79" s="931"/>
      <c r="AF79" s="931"/>
      <c r="AG79" s="265"/>
      <c r="AH79" s="936" t="s">
        <v>1</v>
      </c>
      <c r="AI79" s="938">
        <f>+SUM(AI72:AI77)</f>
        <v>33.654863636363636</v>
      </c>
      <c r="AJ79" s="936" t="s">
        <v>1</v>
      </c>
      <c r="AK79" s="938">
        <f>+SUM(AK72:AK77)</f>
        <v>34.99</v>
      </c>
      <c r="AL79" s="936" t="s">
        <v>1</v>
      </c>
      <c r="AM79" s="940">
        <f>+AK79-AI79</f>
        <v>1.3351363636363658</v>
      </c>
      <c r="AN79" s="851">
        <f>+AM79/AI79</f>
        <v>3.9671423960065275E-2</v>
      </c>
    </row>
    <row r="80" spans="2:43" ht="17.25" thickBot="1" x14ac:dyDescent="0.3">
      <c r="B80" s="151"/>
      <c r="C80" s="151"/>
      <c r="D80" s="151"/>
      <c r="E80" s="151"/>
      <c r="F80" s="151"/>
      <c r="G80" s="151"/>
      <c r="H80" s="151"/>
      <c r="I80" s="151"/>
      <c r="J80" s="174"/>
      <c r="K80" s="174"/>
      <c r="L80" s="174"/>
      <c r="M80" s="174"/>
      <c r="N80" s="151"/>
      <c r="O80" s="151"/>
      <c r="P80" s="135"/>
      <c r="Q80" s="135"/>
      <c r="R80" s="921"/>
      <c r="S80" s="922"/>
      <c r="T80" s="922"/>
      <c r="U80" s="922"/>
      <c r="V80" s="922"/>
      <c r="W80" s="922"/>
      <c r="X80" s="922"/>
      <c r="Y80" s="922"/>
      <c r="Z80" s="922"/>
      <c r="AA80" s="922"/>
      <c r="AB80" s="922"/>
      <c r="AC80" s="922"/>
      <c r="AD80" s="922"/>
      <c r="AE80" s="922"/>
      <c r="AF80" s="922"/>
      <c r="AG80" s="264"/>
      <c r="AH80" s="937"/>
      <c r="AI80" s="939"/>
      <c r="AJ80" s="937"/>
      <c r="AK80" s="939"/>
      <c r="AL80" s="937"/>
      <c r="AM80" s="941"/>
      <c r="AN80" s="852"/>
    </row>
    <row r="81" spans="2:43" ht="17.25" thickBot="1" x14ac:dyDescent="0.3"/>
    <row r="82" spans="2:43" x14ac:dyDescent="0.25">
      <c r="R82" s="918" t="s">
        <v>0</v>
      </c>
      <c r="S82" s="919"/>
      <c r="T82" s="919"/>
      <c r="U82" s="919"/>
      <c r="V82" s="919"/>
      <c r="W82" s="919"/>
      <c r="X82" s="919"/>
      <c r="Y82" s="919"/>
      <c r="Z82" s="919"/>
      <c r="AA82" s="919"/>
      <c r="AB82" s="919"/>
      <c r="AC82" s="919"/>
      <c r="AD82" s="919"/>
      <c r="AE82" s="919"/>
      <c r="AF82" s="920"/>
      <c r="AG82" s="18"/>
      <c r="AH82" s="924">
        <f>+AI79+AH62</f>
        <v>152.09286363636363</v>
      </c>
      <c r="AI82" s="925"/>
      <c r="AJ82" s="924">
        <f>+AK79+AJ62</f>
        <v>154.60499999999999</v>
      </c>
      <c r="AK82" s="925"/>
      <c r="AL82" s="928">
        <f>+AJ82-AH82</f>
        <v>2.5121363636363583</v>
      </c>
      <c r="AM82" s="925"/>
      <c r="AN82" s="945">
        <f>+AL82/AH82</f>
        <v>1.6517121866036953E-2</v>
      </c>
    </row>
    <row r="83" spans="2:43" ht="17.25" thickBot="1" x14ac:dyDescent="0.3">
      <c r="R83" s="921"/>
      <c r="S83" s="922"/>
      <c r="T83" s="922"/>
      <c r="U83" s="922"/>
      <c r="V83" s="922"/>
      <c r="W83" s="922"/>
      <c r="X83" s="922"/>
      <c r="Y83" s="922"/>
      <c r="Z83" s="922"/>
      <c r="AA83" s="922"/>
      <c r="AB83" s="922"/>
      <c r="AC83" s="922"/>
      <c r="AD83" s="922"/>
      <c r="AE83" s="922"/>
      <c r="AF83" s="923"/>
      <c r="AG83" s="19"/>
      <c r="AH83" s="926"/>
      <c r="AI83" s="927"/>
      <c r="AJ83" s="926"/>
      <c r="AK83" s="927"/>
      <c r="AL83" s="929"/>
      <c r="AM83" s="927"/>
      <c r="AN83" s="946"/>
    </row>
    <row r="84" spans="2:43" ht="17.25" thickBot="1" x14ac:dyDescent="0.3"/>
    <row r="85" spans="2:43" ht="12" customHeight="1" x14ac:dyDescent="0.25">
      <c r="B85" s="882" t="s">
        <v>31</v>
      </c>
      <c r="C85" s="883"/>
      <c r="D85" s="883"/>
      <c r="E85" s="883"/>
      <c r="F85" s="883"/>
      <c r="G85" s="884"/>
      <c r="H85" s="888" t="s">
        <v>30</v>
      </c>
      <c r="I85" s="765"/>
      <c r="J85" s="765"/>
      <c r="K85" s="765"/>
      <c r="L85" s="765"/>
      <c r="M85" s="765"/>
      <c r="N85" s="765"/>
      <c r="O85" s="765"/>
      <c r="P85" s="765"/>
      <c r="Q85" s="765"/>
      <c r="R85" s="765"/>
      <c r="S85" s="765"/>
      <c r="T85" s="765"/>
      <c r="U85" s="765"/>
      <c r="V85" s="765"/>
      <c r="W85" s="765"/>
      <c r="X85" s="765"/>
      <c r="Y85" s="765"/>
      <c r="Z85" s="765"/>
      <c r="AA85" s="765"/>
      <c r="AB85" s="765"/>
      <c r="AC85" s="765"/>
      <c r="AD85" s="765"/>
      <c r="AE85" s="267"/>
      <c r="AF85" s="764" t="s">
        <v>29</v>
      </c>
      <c r="AG85" s="765"/>
      <c r="AH85" s="765"/>
      <c r="AI85" s="765"/>
      <c r="AJ85" s="765"/>
      <c r="AK85" s="766"/>
      <c r="AL85" s="889" t="s">
        <v>39</v>
      </c>
      <c r="AM85" s="890"/>
      <c r="AN85" s="891"/>
      <c r="AO85" s="22"/>
    </row>
    <row r="86" spans="2:43" ht="12" customHeight="1" x14ac:dyDescent="0.25">
      <c r="B86" s="885"/>
      <c r="C86" s="886"/>
      <c r="D86" s="886"/>
      <c r="E86" s="886"/>
      <c r="F86" s="886"/>
      <c r="G86" s="887"/>
      <c r="H86" s="892" t="s">
        <v>25</v>
      </c>
      <c r="I86" s="893"/>
      <c r="J86" s="893"/>
      <c r="K86" s="893"/>
      <c r="L86" s="893"/>
      <c r="M86" s="893"/>
      <c r="N86" s="893"/>
      <c r="O86" s="893"/>
      <c r="P86" s="893"/>
      <c r="Q86" s="893"/>
      <c r="R86" s="893"/>
      <c r="S86" s="893"/>
      <c r="T86" s="893"/>
      <c r="U86" s="893"/>
      <c r="V86" s="893"/>
      <c r="W86" s="893"/>
      <c r="X86" s="893"/>
      <c r="Y86" s="893"/>
      <c r="Z86" s="893"/>
      <c r="AA86" s="893"/>
      <c r="AB86" s="893"/>
      <c r="AC86" s="893"/>
      <c r="AD86" s="893"/>
      <c r="AE86" s="268"/>
      <c r="AF86" s="773">
        <v>44232</v>
      </c>
      <c r="AG86" s="774"/>
      <c r="AH86" s="774"/>
      <c r="AI86" s="774"/>
      <c r="AJ86" s="774"/>
      <c r="AK86" s="775"/>
      <c r="AL86" s="896" t="s">
        <v>40</v>
      </c>
      <c r="AM86" s="897"/>
      <c r="AN86" s="898"/>
      <c r="AO86" s="23"/>
    </row>
    <row r="87" spans="2:43" ht="12" customHeight="1" thickBot="1" x14ac:dyDescent="0.3">
      <c r="B87" s="902" t="s">
        <v>28</v>
      </c>
      <c r="C87" s="903"/>
      <c r="D87" s="903"/>
      <c r="E87" s="903"/>
      <c r="F87" s="903"/>
      <c r="G87" s="904"/>
      <c r="H87" s="894"/>
      <c r="I87" s="895"/>
      <c r="J87" s="895"/>
      <c r="K87" s="895"/>
      <c r="L87" s="895"/>
      <c r="M87" s="895"/>
      <c r="N87" s="895"/>
      <c r="O87" s="895"/>
      <c r="P87" s="895"/>
      <c r="Q87" s="895"/>
      <c r="R87" s="895"/>
      <c r="S87" s="895"/>
      <c r="T87" s="895"/>
      <c r="U87" s="895"/>
      <c r="V87" s="895"/>
      <c r="W87" s="895"/>
      <c r="X87" s="895"/>
      <c r="Y87" s="895"/>
      <c r="Z87" s="895"/>
      <c r="AA87" s="895"/>
      <c r="AB87" s="895"/>
      <c r="AC87" s="895"/>
      <c r="AD87" s="895"/>
      <c r="AE87" s="269"/>
      <c r="AF87" s="776"/>
      <c r="AG87" s="777"/>
      <c r="AH87" s="777"/>
      <c r="AI87" s="777"/>
      <c r="AJ87" s="777"/>
      <c r="AK87" s="778"/>
      <c r="AL87" s="899"/>
      <c r="AM87" s="900"/>
      <c r="AN87" s="901"/>
      <c r="AO87" s="141"/>
    </row>
    <row r="88" spans="2:43" ht="12" customHeight="1" thickBot="1" x14ac:dyDescent="0.3">
      <c r="B88" s="135"/>
      <c r="C88" s="135"/>
      <c r="D88" s="135"/>
      <c r="E88" s="135"/>
      <c r="F88" s="135"/>
      <c r="G88" s="135"/>
      <c r="H88" s="135"/>
      <c r="I88" s="135"/>
      <c r="J88" s="174"/>
      <c r="K88" s="174"/>
      <c r="L88" s="174"/>
      <c r="M88" s="174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41"/>
    </row>
    <row r="89" spans="2:43" ht="12" customHeight="1" thickBot="1" x14ac:dyDescent="0.3">
      <c r="B89" s="873" t="s">
        <v>27</v>
      </c>
      <c r="C89" s="874"/>
      <c r="D89" s="874"/>
      <c r="E89" s="875"/>
      <c r="F89" s="848" t="s">
        <v>26</v>
      </c>
      <c r="G89" s="850"/>
      <c r="H89" s="848" t="s">
        <v>44</v>
      </c>
      <c r="I89" s="849"/>
      <c r="J89" s="849"/>
      <c r="K89" s="849"/>
      <c r="L89" s="849"/>
      <c r="M89" s="849"/>
      <c r="N89" s="849"/>
      <c r="O89" s="849"/>
      <c r="P89" s="849"/>
      <c r="Q89" s="849"/>
      <c r="R89" s="849"/>
      <c r="S89" s="850"/>
      <c r="T89" s="848" t="s">
        <v>25</v>
      </c>
      <c r="U89" s="849"/>
      <c r="V89" s="849"/>
      <c r="W89" s="849"/>
      <c r="X89" s="849"/>
      <c r="Y89" s="849"/>
      <c r="Z89" s="849"/>
      <c r="AA89" s="849"/>
      <c r="AB89" s="849"/>
      <c r="AC89" s="849"/>
      <c r="AD89" s="849"/>
      <c r="AE89" s="849"/>
      <c r="AF89" s="850"/>
      <c r="AG89" s="879" t="s">
        <v>24</v>
      </c>
      <c r="AH89" s="880"/>
      <c r="AI89" s="881"/>
      <c r="AJ89" s="879" t="s">
        <v>24</v>
      </c>
      <c r="AK89" s="881"/>
      <c r="AL89" s="848" t="s">
        <v>23</v>
      </c>
      <c r="AM89" s="849"/>
      <c r="AN89" s="850"/>
      <c r="AO89" s="141"/>
    </row>
    <row r="90" spans="2:43" ht="12" customHeight="1" thickBot="1" x14ac:dyDescent="0.3">
      <c r="B90" s="1" t="s">
        <v>13</v>
      </c>
      <c r="C90" s="2" t="s">
        <v>22</v>
      </c>
      <c r="D90" s="3" t="s">
        <v>22</v>
      </c>
      <c r="E90" s="2" t="s">
        <v>21</v>
      </c>
      <c r="F90" s="907" t="s">
        <v>20</v>
      </c>
      <c r="G90" s="908"/>
      <c r="H90" s="876"/>
      <c r="I90" s="877"/>
      <c r="J90" s="877"/>
      <c r="K90" s="877"/>
      <c r="L90" s="877"/>
      <c r="M90" s="877"/>
      <c r="N90" s="877"/>
      <c r="O90" s="877"/>
      <c r="P90" s="877"/>
      <c r="Q90" s="877"/>
      <c r="R90" s="877"/>
      <c r="S90" s="878"/>
      <c r="T90" s="876"/>
      <c r="U90" s="877"/>
      <c r="V90" s="877"/>
      <c r="W90" s="877"/>
      <c r="X90" s="877"/>
      <c r="Y90" s="877"/>
      <c r="Z90" s="877"/>
      <c r="AA90" s="877"/>
      <c r="AB90" s="877"/>
      <c r="AC90" s="877"/>
      <c r="AD90" s="877"/>
      <c r="AE90" s="877"/>
      <c r="AF90" s="878"/>
      <c r="AG90" s="876" t="s">
        <v>19</v>
      </c>
      <c r="AH90" s="877"/>
      <c r="AI90" s="878"/>
      <c r="AJ90" s="876" t="s">
        <v>18</v>
      </c>
      <c r="AK90" s="878"/>
      <c r="AL90" s="876" t="s">
        <v>17</v>
      </c>
      <c r="AM90" s="877"/>
      <c r="AN90" s="878"/>
      <c r="AO90" s="141"/>
      <c r="AP90" s="846" t="s">
        <v>130</v>
      </c>
      <c r="AQ90" s="846" t="s">
        <v>131</v>
      </c>
    </row>
    <row r="91" spans="2:43" ht="12" customHeight="1" thickBot="1" x14ac:dyDescent="0.3">
      <c r="B91" s="4">
        <v>2021</v>
      </c>
      <c r="C91" s="5" t="s">
        <v>16</v>
      </c>
      <c r="D91" s="5" t="s">
        <v>15</v>
      </c>
      <c r="E91" s="30" t="s">
        <v>14</v>
      </c>
      <c r="F91" s="6" t="s">
        <v>14</v>
      </c>
      <c r="G91" s="7" t="s">
        <v>13</v>
      </c>
      <c r="H91" s="868" t="s">
        <v>34</v>
      </c>
      <c r="I91" s="869"/>
      <c r="J91" s="870" t="s">
        <v>43</v>
      </c>
      <c r="K91" s="871"/>
      <c r="L91" s="870" t="s">
        <v>42</v>
      </c>
      <c r="M91" s="871"/>
      <c r="N91" s="872" t="s">
        <v>33</v>
      </c>
      <c r="O91" s="869"/>
      <c r="P91" s="872" t="s">
        <v>12</v>
      </c>
      <c r="Q91" s="869"/>
      <c r="R91" s="872" t="s">
        <v>11</v>
      </c>
      <c r="S91" s="905"/>
      <c r="T91" s="868" t="s">
        <v>35</v>
      </c>
      <c r="U91" s="906"/>
      <c r="V91" s="906"/>
      <c r="W91" s="905"/>
      <c r="X91" s="868" t="s">
        <v>10</v>
      </c>
      <c r="Y91" s="906"/>
      <c r="Z91" s="906"/>
      <c r="AA91" s="905"/>
      <c r="AB91" s="38" t="s">
        <v>1084</v>
      </c>
      <c r="AC91" s="38" t="s">
        <v>38</v>
      </c>
      <c r="AD91" s="37" t="s">
        <v>36</v>
      </c>
      <c r="AE91" s="266" t="s">
        <v>41</v>
      </c>
      <c r="AF91" s="136" t="s">
        <v>9</v>
      </c>
      <c r="AG91" s="8" t="s">
        <v>37</v>
      </c>
      <c r="AH91" s="9" t="s">
        <v>8</v>
      </c>
      <c r="AI91" s="10" t="s">
        <v>7</v>
      </c>
      <c r="AJ91" s="6" t="s">
        <v>8</v>
      </c>
      <c r="AK91" s="7" t="s">
        <v>7</v>
      </c>
      <c r="AL91" s="6" t="s">
        <v>8</v>
      </c>
      <c r="AM91" s="11" t="s">
        <v>7</v>
      </c>
      <c r="AN91" s="7" t="s">
        <v>6</v>
      </c>
      <c r="AO91" s="141"/>
      <c r="AP91" s="847"/>
      <c r="AQ91" s="847"/>
    </row>
    <row r="92" spans="2:43" ht="12" customHeight="1" x14ac:dyDescent="0.25">
      <c r="B92" s="25">
        <v>44232</v>
      </c>
      <c r="C92" s="137">
        <v>0.56458333333333333</v>
      </c>
      <c r="D92" s="137">
        <v>0.65625</v>
      </c>
      <c r="E92" s="43">
        <v>4</v>
      </c>
      <c r="F92" s="43">
        <v>23302</v>
      </c>
      <c r="G92" s="25">
        <v>44232</v>
      </c>
      <c r="H92" s="960" t="s">
        <v>694</v>
      </c>
      <c r="I92" s="961"/>
      <c r="J92" s="962" t="s">
        <v>701</v>
      </c>
      <c r="K92" s="963"/>
      <c r="L92" s="962" t="s">
        <v>700</v>
      </c>
      <c r="M92" s="963"/>
      <c r="N92" s="960"/>
      <c r="O92" s="961"/>
      <c r="P92" s="964" t="s">
        <v>360</v>
      </c>
      <c r="Q92" s="965"/>
      <c r="R92" s="964" t="s">
        <v>201</v>
      </c>
      <c r="S92" s="966"/>
      <c r="T92" s="957" t="s">
        <v>704</v>
      </c>
      <c r="U92" s="958"/>
      <c r="V92" s="958"/>
      <c r="W92" s="959"/>
      <c r="X92" s="979" t="s">
        <v>697</v>
      </c>
      <c r="Y92" s="980"/>
      <c r="Z92" s="980"/>
      <c r="AA92" s="981"/>
      <c r="AB92" s="493"/>
      <c r="AC92" s="34"/>
      <c r="AD92" s="166" t="s">
        <v>699</v>
      </c>
      <c r="AE92" s="166">
        <v>25</v>
      </c>
      <c r="AF92" s="35" t="s">
        <v>32</v>
      </c>
      <c r="AG92" s="26"/>
      <c r="AH92" s="160">
        <v>13495</v>
      </c>
      <c r="AI92" s="161">
        <f>+AH92/1000</f>
        <v>13.494999999999999</v>
      </c>
      <c r="AJ92" s="162">
        <v>13495</v>
      </c>
      <c r="AK92" s="163">
        <f>+AJ92/1000</f>
        <v>13.494999999999999</v>
      </c>
      <c r="AL92" s="164">
        <f>+AJ92-AH92</f>
        <v>0</v>
      </c>
      <c r="AM92" s="163">
        <f>+AL92/1000</f>
        <v>0</v>
      </c>
      <c r="AN92" s="165">
        <f>+AL92/AH92</f>
        <v>0</v>
      </c>
      <c r="AO92" s="141"/>
      <c r="AP92" s="306">
        <v>72.489999999999995</v>
      </c>
      <c r="AQ92" s="306">
        <v>5.82</v>
      </c>
    </row>
    <row r="93" spans="2:43" ht="12" customHeight="1" x14ac:dyDescent="0.25">
      <c r="B93" s="25">
        <v>44232</v>
      </c>
      <c r="C93" s="137">
        <v>0.60763888888888895</v>
      </c>
      <c r="D93" s="137">
        <v>0.64027777777777783</v>
      </c>
      <c r="E93" s="43">
        <v>4</v>
      </c>
      <c r="F93" s="43">
        <v>23303</v>
      </c>
      <c r="G93" s="25">
        <v>44232</v>
      </c>
      <c r="H93" s="967" t="s">
        <v>695</v>
      </c>
      <c r="I93" s="968"/>
      <c r="J93" s="969" t="s">
        <v>702</v>
      </c>
      <c r="K93" s="970"/>
      <c r="L93" s="969" t="s">
        <v>700</v>
      </c>
      <c r="M93" s="970"/>
      <c r="N93" s="967"/>
      <c r="O93" s="968"/>
      <c r="P93" s="971" t="s">
        <v>221</v>
      </c>
      <c r="Q93" s="972"/>
      <c r="R93" s="973" t="s">
        <v>696</v>
      </c>
      <c r="S93" s="974"/>
      <c r="T93" s="979" t="s">
        <v>698</v>
      </c>
      <c r="U93" s="980"/>
      <c r="V93" s="980"/>
      <c r="W93" s="981"/>
      <c r="X93" s="979" t="s">
        <v>703</v>
      </c>
      <c r="Y93" s="980"/>
      <c r="Z93" s="980"/>
      <c r="AA93" s="981"/>
      <c r="AB93" s="490">
        <v>1</v>
      </c>
      <c r="AC93" s="34"/>
      <c r="AD93" s="166" t="s">
        <v>699</v>
      </c>
      <c r="AE93" s="166">
        <v>29</v>
      </c>
      <c r="AF93" s="35" t="s">
        <v>32</v>
      </c>
      <c r="AG93" s="34"/>
      <c r="AH93" s="139">
        <v>4200</v>
      </c>
      <c r="AI93" s="159">
        <f>+AH93/1000</f>
        <v>4.2</v>
      </c>
      <c r="AJ93" s="152">
        <v>3950</v>
      </c>
      <c r="AK93" s="272">
        <f>+AJ93/1000</f>
        <v>3.95</v>
      </c>
      <c r="AL93" s="273">
        <f>+AJ93-AH93</f>
        <v>-250</v>
      </c>
      <c r="AM93" s="274">
        <f>+AL93/1000</f>
        <v>-0.25</v>
      </c>
      <c r="AN93" s="275">
        <f>+AL93/AH93</f>
        <v>-5.9523809523809521E-2</v>
      </c>
      <c r="AO93" s="20"/>
      <c r="AP93" s="306">
        <v>74.63</v>
      </c>
      <c r="AQ93" s="306">
        <v>4</v>
      </c>
    </row>
    <row r="94" spans="2:43" ht="12" customHeight="1" x14ac:dyDescent="0.25">
      <c r="B94" s="25">
        <v>44232</v>
      </c>
      <c r="C94" s="137">
        <v>0.68680555555555556</v>
      </c>
      <c r="D94" s="137">
        <v>0.7104166666666667</v>
      </c>
      <c r="E94" s="43">
        <v>4</v>
      </c>
      <c r="F94" s="43">
        <v>1518</v>
      </c>
      <c r="G94" s="25">
        <v>44232</v>
      </c>
      <c r="H94" s="967" t="s">
        <v>55</v>
      </c>
      <c r="I94" s="968"/>
      <c r="J94" s="969"/>
      <c r="K94" s="970"/>
      <c r="L94" s="969"/>
      <c r="M94" s="970"/>
      <c r="N94" s="967"/>
      <c r="O94" s="968"/>
      <c r="P94" s="971" t="s">
        <v>501</v>
      </c>
      <c r="Q94" s="972"/>
      <c r="R94" s="973" t="s">
        <v>49</v>
      </c>
      <c r="S94" s="985"/>
      <c r="T94" s="979" t="s">
        <v>179</v>
      </c>
      <c r="U94" s="980"/>
      <c r="V94" s="980"/>
      <c r="W94" s="981"/>
      <c r="X94" s="979" t="s">
        <v>179</v>
      </c>
      <c r="Y94" s="980"/>
      <c r="Z94" s="980"/>
      <c r="AA94" s="981"/>
      <c r="AB94" s="482"/>
      <c r="AC94" s="34"/>
      <c r="AD94" s="166"/>
      <c r="AE94" s="166">
        <v>31</v>
      </c>
      <c r="AF94" s="35" t="s">
        <v>32</v>
      </c>
      <c r="AG94" s="34">
        <v>15700.5</v>
      </c>
      <c r="AH94" s="139">
        <f>+AG94/2.2</f>
        <v>7136.5909090909081</v>
      </c>
      <c r="AI94" s="140">
        <f t="shared" ref="AI94:AI101" si="12">+AH94/1000</f>
        <v>7.1365909090909083</v>
      </c>
      <c r="AJ94" s="152">
        <v>6930</v>
      </c>
      <c r="AK94" s="142">
        <f t="shared" ref="AK94:AK101" si="13">+AJ94/1000</f>
        <v>6.93</v>
      </c>
      <c r="AL94" s="143">
        <f t="shared" ref="AL94:AL101" si="14">+AJ94-AH94</f>
        <v>-206.5909090909081</v>
      </c>
      <c r="AM94" s="144">
        <f t="shared" ref="AM94:AM101" si="15">+AL94/1000</f>
        <v>-0.2065909090909081</v>
      </c>
      <c r="AN94" s="145">
        <f t="shared" ref="AN94:AN101" si="16">+AL94/AH94</f>
        <v>-2.8948122671252373E-2</v>
      </c>
      <c r="AO94" s="21"/>
      <c r="AP94" s="306">
        <v>76.91</v>
      </c>
      <c r="AQ94" s="306">
        <v>3.2</v>
      </c>
    </row>
    <row r="95" spans="2:43" ht="12" customHeight="1" x14ac:dyDescent="0.25">
      <c r="B95" s="25">
        <v>44232</v>
      </c>
      <c r="C95" s="137">
        <v>0.6875</v>
      </c>
      <c r="D95" s="137">
        <v>0.69513888888888886</v>
      </c>
      <c r="E95" s="43">
        <v>4</v>
      </c>
      <c r="F95" s="43">
        <v>23304</v>
      </c>
      <c r="G95" s="25">
        <v>44232</v>
      </c>
      <c r="H95" s="967" t="s">
        <v>706</v>
      </c>
      <c r="I95" s="968"/>
      <c r="J95" s="969" t="s">
        <v>702</v>
      </c>
      <c r="K95" s="970"/>
      <c r="L95" s="969" t="s">
        <v>700</v>
      </c>
      <c r="M95" s="970"/>
      <c r="N95" s="967"/>
      <c r="O95" s="968"/>
      <c r="P95" s="971" t="s">
        <v>221</v>
      </c>
      <c r="Q95" s="972"/>
      <c r="R95" s="973" t="s">
        <v>696</v>
      </c>
      <c r="S95" s="985"/>
      <c r="T95" s="982" t="s">
        <v>707</v>
      </c>
      <c r="U95" s="983"/>
      <c r="V95" s="983"/>
      <c r="W95" s="984"/>
      <c r="X95" s="979" t="s">
        <v>708</v>
      </c>
      <c r="Y95" s="980"/>
      <c r="Z95" s="980"/>
      <c r="AA95" s="981"/>
      <c r="AB95" s="479">
        <v>1</v>
      </c>
      <c r="AC95" s="34"/>
      <c r="AD95" s="372" t="s">
        <v>680</v>
      </c>
      <c r="AE95" s="372">
        <v>47</v>
      </c>
      <c r="AF95" s="35" t="s">
        <v>32</v>
      </c>
      <c r="AG95" s="34"/>
      <c r="AH95" s="139">
        <v>2200</v>
      </c>
      <c r="AI95" s="140">
        <f t="shared" si="12"/>
        <v>2.2000000000000002</v>
      </c>
      <c r="AJ95" s="152">
        <v>1900</v>
      </c>
      <c r="AK95" s="142">
        <f t="shared" si="13"/>
        <v>1.9</v>
      </c>
      <c r="AL95" s="143">
        <f t="shared" si="14"/>
        <v>-300</v>
      </c>
      <c r="AM95" s="144">
        <f t="shared" si="15"/>
        <v>-0.3</v>
      </c>
      <c r="AN95" s="145">
        <f t="shared" si="16"/>
        <v>-0.13636363636363635</v>
      </c>
      <c r="AO95" s="21"/>
      <c r="AP95" s="306">
        <v>74.58</v>
      </c>
      <c r="AQ95" s="306">
        <v>4.67</v>
      </c>
    </row>
    <row r="96" spans="2:43" ht="12" customHeight="1" x14ac:dyDescent="0.25">
      <c r="B96" s="25">
        <v>44232</v>
      </c>
      <c r="C96" s="137">
        <v>0.76944444444444438</v>
      </c>
      <c r="D96" s="137">
        <v>0.78263888888888899</v>
      </c>
      <c r="E96" s="43">
        <v>3</v>
      </c>
      <c r="F96" s="43">
        <v>23305</v>
      </c>
      <c r="G96" s="25">
        <v>44232</v>
      </c>
      <c r="H96" s="967" t="s">
        <v>709</v>
      </c>
      <c r="I96" s="968"/>
      <c r="J96" s="969" t="s">
        <v>710</v>
      </c>
      <c r="K96" s="970"/>
      <c r="L96" s="969" t="s">
        <v>700</v>
      </c>
      <c r="M96" s="970"/>
      <c r="N96" s="967"/>
      <c r="O96" s="968"/>
      <c r="P96" s="971" t="s">
        <v>221</v>
      </c>
      <c r="Q96" s="972"/>
      <c r="R96" s="973" t="s">
        <v>696</v>
      </c>
      <c r="S96" s="985"/>
      <c r="T96" s="982" t="s">
        <v>716</v>
      </c>
      <c r="U96" s="983"/>
      <c r="V96" s="983"/>
      <c r="W96" s="984"/>
      <c r="X96" s="979" t="s">
        <v>717</v>
      </c>
      <c r="Y96" s="980"/>
      <c r="Z96" s="980"/>
      <c r="AA96" s="981"/>
      <c r="AB96" s="479"/>
      <c r="AC96" s="34"/>
      <c r="AD96" s="372" t="s">
        <v>699</v>
      </c>
      <c r="AE96" s="372">
        <v>36</v>
      </c>
      <c r="AF96" s="35" t="s">
        <v>32</v>
      </c>
      <c r="AG96" s="34"/>
      <c r="AH96" s="139">
        <v>570</v>
      </c>
      <c r="AI96" s="140">
        <f t="shared" si="12"/>
        <v>0.56999999999999995</v>
      </c>
      <c r="AJ96" s="152">
        <v>570</v>
      </c>
      <c r="AK96" s="142">
        <f t="shared" si="13"/>
        <v>0.56999999999999995</v>
      </c>
      <c r="AL96" s="143">
        <f t="shared" si="14"/>
        <v>0</v>
      </c>
      <c r="AM96" s="144">
        <f t="shared" si="15"/>
        <v>0</v>
      </c>
      <c r="AN96" s="145">
        <f t="shared" si="16"/>
        <v>0</v>
      </c>
      <c r="AO96" s="21"/>
      <c r="AP96" s="306">
        <v>75.430000000000007</v>
      </c>
      <c r="AQ96" s="306">
        <v>3.1</v>
      </c>
    </row>
    <row r="97" spans="2:43" ht="12" customHeight="1" x14ac:dyDescent="0.25">
      <c r="B97" s="25">
        <v>44232</v>
      </c>
      <c r="C97" s="137">
        <v>0.81527777777777777</v>
      </c>
      <c r="D97" s="137">
        <v>0.83680555555555547</v>
      </c>
      <c r="E97" s="43">
        <v>3</v>
      </c>
      <c r="F97" s="43">
        <v>26430</v>
      </c>
      <c r="G97" s="25">
        <v>44232</v>
      </c>
      <c r="H97" s="967" t="s">
        <v>712</v>
      </c>
      <c r="I97" s="968"/>
      <c r="J97" s="969"/>
      <c r="K97" s="970"/>
      <c r="L97" s="969"/>
      <c r="M97" s="970"/>
      <c r="N97" s="967"/>
      <c r="O97" s="968"/>
      <c r="P97" s="971" t="s">
        <v>713</v>
      </c>
      <c r="Q97" s="972"/>
      <c r="R97" s="973" t="s">
        <v>714</v>
      </c>
      <c r="S97" s="985"/>
      <c r="T97" s="982" t="s">
        <v>715</v>
      </c>
      <c r="U97" s="983"/>
      <c r="V97" s="983"/>
      <c r="W97" s="984"/>
      <c r="X97" s="979" t="s">
        <v>715</v>
      </c>
      <c r="Y97" s="980"/>
      <c r="Z97" s="980"/>
      <c r="AA97" s="981"/>
      <c r="AB97" s="479"/>
      <c r="AC97" s="34"/>
      <c r="AD97" s="138"/>
      <c r="AE97" s="372">
        <v>23</v>
      </c>
      <c r="AF97" s="35" t="s">
        <v>32</v>
      </c>
      <c r="AG97" s="34"/>
      <c r="AH97" s="139">
        <v>2560</v>
      </c>
      <c r="AI97" s="140">
        <f t="shared" si="12"/>
        <v>2.56</v>
      </c>
      <c r="AJ97" s="152">
        <v>2560</v>
      </c>
      <c r="AK97" s="142">
        <f t="shared" si="13"/>
        <v>2.56</v>
      </c>
      <c r="AL97" s="143">
        <f t="shared" si="14"/>
        <v>0</v>
      </c>
      <c r="AM97" s="144">
        <f t="shared" si="15"/>
        <v>0</v>
      </c>
      <c r="AN97" s="145">
        <f t="shared" si="16"/>
        <v>0</v>
      </c>
      <c r="AO97" s="21"/>
      <c r="AP97" s="306">
        <v>70.239999999999995</v>
      </c>
      <c r="AQ97" s="306">
        <v>7.66</v>
      </c>
    </row>
    <row r="98" spans="2:43" ht="12" customHeight="1" x14ac:dyDescent="0.25">
      <c r="B98" s="25">
        <v>44232</v>
      </c>
      <c r="C98" s="137">
        <v>0.89583333333333337</v>
      </c>
      <c r="D98" s="137">
        <v>0.90555555555555556</v>
      </c>
      <c r="E98" s="43">
        <v>3</v>
      </c>
      <c r="F98" s="43">
        <v>26431</v>
      </c>
      <c r="G98" s="25">
        <v>44232</v>
      </c>
      <c r="H98" s="967" t="s">
        <v>712</v>
      </c>
      <c r="I98" s="968"/>
      <c r="J98" s="969"/>
      <c r="K98" s="970"/>
      <c r="L98" s="969"/>
      <c r="M98" s="970"/>
      <c r="N98" s="967"/>
      <c r="O98" s="968"/>
      <c r="P98" s="971" t="s">
        <v>221</v>
      </c>
      <c r="Q98" s="972"/>
      <c r="R98" s="973" t="s">
        <v>696</v>
      </c>
      <c r="S98" s="985"/>
      <c r="T98" s="982" t="s">
        <v>718</v>
      </c>
      <c r="U98" s="983"/>
      <c r="V98" s="983"/>
      <c r="W98" s="984"/>
      <c r="X98" s="979" t="s">
        <v>718</v>
      </c>
      <c r="Y98" s="980"/>
      <c r="Z98" s="980"/>
      <c r="AA98" s="981"/>
      <c r="AB98" s="479"/>
      <c r="AC98" s="34"/>
      <c r="AD98" s="138"/>
      <c r="AE98" s="372">
        <v>38</v>
      </c>
      <c r="AF98" s="35" t="s">
        <v>32</v>
      </c>
      <c r="AG98" s="34"/>
      <c r="AH98" s="139">
        <v>3840</v>
      </c>
      <c r="AI98" s="140">
        <f t="shared" si="12"/>
        <v>3.84</v>
      </c>
      <c r="AJ98" s="152">
        <v>3840</v>
      </c>
      <c r="AK98" s="142">
        <f t="shared" si="13"/>
        <v>3.84</v>
      </c>
      <c r="AL98" s="143">
        <f t="shared" si="14"/>
        <v>0</v>
      </c>
      <c r="AM98" s="144">
        <f t="shared" si="15"/>
        <v>0</v>
      </c>
      <c r="AN98" s="145">
        <f t="shared" si="16"/>
        <v>0</v>
      </c>
      <c r="AO98" s="21"/>
      <c r="AP98" s="306">
        <v>76.36</v>
      </c>
      <c r="AQ98" s="306">
        <v>2.13</v>
      </c>
    </row>
    <row r="99" spans="2:43" ht="12" customHeight="1" x14ac:dyDescent="0.25">
      <c r="B99" s="25">
        <v>44232</v>
      </c>
      <c r="C99" s="137">
        <v>0.99652777777777779</v>
      </c>
      <c r="D99" s="137">
        <v>5.9722222222222225E-2</v>
      </c>
      <c r="E99" s="43">
        <v>4</v>
      </c>
      <c r="F99" s="43">
        <v>1519</v>
      </c>
      <c r="G99" s="25">
        <v>44233</v>
      </c>
      <c r="H99" s="967" t="s">
        <v>55</v>
      </c>
      <c r="I99" s="968"/>
      <c r="J99" s="969"/>
      <c r="K99" s="970"/>
      <c r="L99" s="969"/>
      <c r="M99" s="970"/>
      <c r="N99" s="967"/>
      <c r="O99" s="968"/>
      <c r="P99" s="971" t="s">
        <v>234</v>
      </c>
      <c r="Q99" s="972"/>
      <c r="R99" s="973" t="s">
        <v>235</v>
      </c>
      <c r="S99" s="985"/>
      <c r="T99" s="982" t="s">
        <v>179</v>
      </c>
      <c r="U99" s="983"/>
      <c r="V99" s="983"/>
      <c r="W99" s="984"/>
      <c r="X99" s="979" t="s">
        <v>179</v>
      </c>
      <c r="Y99" s="980"/>
      <c r="Z99" s="980"/>
      <c r="AA99" s="981"/>
      <c r="AB99" s="479"/>
      <c r="AC99" s="34"/>
      <c r="AD99" s="138"/>
      <c r="AE99" s="372">
        <v>31</v>
      </c>
      <c r="AF99" s="35" t="s">
        <v>32</v>
      </c>
      <c r="AG99" s="34">
        <v>10863</v>
      </c>
      <c r="AH99" s="139">
        <f>+AG99/2.2</f>
        <v>4937.7272727272721</v>
      </c>
      <c r="AI99" s="140">
        <f t="shared" si="12"/>
        <v>4.9377272727272716</v>
      </c>
      <c r="AJ99" s="152">
        <v>5360</v>
      </c>
      <c r="AK99" s="142">
        <f t="shared" si="13"/>
        <v>5.36</v>
      </c>
      <c r="AL99" s="143">
        <f t="shared" si="14"/>
        <v>422.27272727272793</v>
      </c>
      <c r="AM99" s="144">
        <f t="shared" si="15"/>
        <v>0.42227272727272791</v>
      </c>
      <c r="AN99" s="145">
        <f t="shared" si="16"/>
        <v>8.5519653870938198E-2</v>
      </c>
      <c r="AO99" s="21"/>
      <c r="AP99" s="306">
        <v>76.680000000000007</v>
      </c>
      <c r="AQ99" s="306">
        <v>3.67</v>
      </c>
    </row>
    <row r="100" spans="2:43" ht="12" customHeight="1" x14ac:dyDescent="0.25">
      <c r="B100" s="25">
        <v>44233</v>
      </c>
      <c r="C100" s="137">
        <v>0.25</v>
      </c>
      <c r="D100" s="137">
        <v>0.28194444444444444</v>
      </c>
      <c r="E100" s="43">
        <v>4</v>
      </c>
      <c r="F100" s="43">
        <v>91</v>
      </c>
      <c r="G100" s="25">
        <v>44233</v>
      </c>
      <c r="H100" s="967" t="s">
        <v>291</v>
      </c>
      <c r="I100" s="968"/>
      <c r="J100" s="969"/>
      <c r="K100" s="970"/>
      <c r="L100" s="969"/>
      <c r="M100" s="970"/>
      <c r="N100" s="967"/>
      <c r="O100" s="968"/>
      <c r="P100" s="971" t="s">
        <v>684</v>
      </c>
      <c r="Q100" s="972"/>
      <c r="R100" s="973" t="s">
        <v>685</v>
      </c>
      <c r="S100" s="985"/>
      <c r="T100" s="982" t="s">
        <v>89</v>
      </c>
      <c r="U100" s="983"/>
      <c r="V100" s="983"/>
      <c r="W100" s="984"/>
      <c r="X100" s="979" t="s">
        <v>720</v>
      </c>
      <c r="Y100" s="980"/>
      <c r="Z100" s="980"/>
      <c r="AA100" s="981"/>
      <c r="AB100" s="479"/>
      <c r="AC100" s="34"/>
      <c r="AD100" s="138"/>
      <c r="AE100" s="372">
        <v>35</v>
      </c>
      <c r="AF100" s="35" t="s">
        <v>32</v>
      </c>
      <c r="AG100" s="34">
        <v>12945</v>
      </c>
      <c r="AH100" s="139">
        <f>+AG100/2.2</f>
        <v>5884.090909090909</v>
      </c>
      <c r="AI100" s="140">
        <f t="shared" si="12"/>
        <v>5.8840909090909088</v>
      </c>
      <c r="AJ100" s="152">
        <v>5720</v>
      </c>
      <c r="AK100" s="142">
        <f t="shared" si="13"/>
        <v>5.72</v>
      </c>
      <c r="AL100" s="143">
        <f t="shared" si="14"/>
        <v>-164.09090909090901</v>
      </c>
      <c r="AM100" s="144">
        <f t="shared" si="15"/>
        <v>-0.16409090909090901</v>
      </c>
      <c r="AN100" s="145">
        <f t="shared" si="16"/>
        <v>-2.788721514098106E-2</v>
      </c>
      <c r="AO100" s="21"/>
      <c r="AP100" s="306">
        <v>76.94</v>
      </c>
      <c r="AQ100" s="306">
        <v>3.08</v>
      </c>
    </row>
    <row r="101" spans="2:43" ht="12" customHeight="1" x14ac:dyDescent="0.25">
      <c r="B101" s="25">
        <v>44233</v>
      </c>
      <c r="C101" s="137">
        <v>0.28055555555555556</v>
      </c>
      <c r="D101" s="137">
        <v>0.29236111111111113</v>
      </c>
      <c r="E101" s="43">
        <v>3</v>
      </c>
      <c r="F101" s="43">
        <v>740</v>
      </c>
      <c r="G101" s="25">
        <v>44233</v>
      </c>
      <c r="H101" s="967" t="s">
        <v>199</v>
      </c>
      <c r="I101" s="968"/>
      <c r="J101" s="969"/>
      <c r="K101" s="970"/>
      <c r="L101" s="969"/>
      <c r="M101" s="970"/>
      <c r="N101" s="967"/>
      <c r="O101" s="968"/>
      <c r="P101" s="971" t="s">
        <v>295</v>
      </c>
      <c r="Q101" s="972"/>
      <c r="R101" s="973" t="s">
        <v>611</v>
      </c>
      <c r="S101" s="985"/>
      <c r="T101" s="982" t="s">
        <v>544</v>
      </c>
      <c r="U101" s="983"/>
      <c r="V101" s="983"/>
      <c r="W101" s="984"/>
      <c r="X101" s="979" t="s">
        <v>544</v>
      </c>
      <c r="Y101" s="980"/>
      <c r="Z101" s="980"/>
      <c r="AA101" s="981"/>
      <c r="AB101" s="479"/>
      <c r="AC101" s="34"/>
      <c r="AD101" s="138"/>
      <c r="AE101" s="372">
        <v>46</v>
      </c>
      <c r="AF101" s="35" t="s">
        <v>32</v>
      </c>
      <c r="AG101" s="34"/>
      <c r="AH101" s="139">
        <v>16295</v>
      </c>
      <c r="AI101" s="140">
        <f t="shared" si="12"/>
        <v>16.295000000000002</v>
      </c>
      <c r="AJ101" s="152">
        <v>16090</v>
      </c>
      <c r="AK101" s="142">
        <f t="shared" si="13"/>
        <v>16.09</v>
      </c>
      <c r="AL101" s="143">
        <f t="shared" si="14"/>
        <v>-205</v>
      </c>
      <c r="AM101" s="144">
        <f t="shared" si="15"/>
        <v>-0.20499999999999999</v>
      </c>
      <c r="AN101" s="145">
        <f t="shared" si="16"/>
        <v>-1.2580546179809757E-2</v>
      </c>
      <c r="AO101" s="21"/>
      <c r="AP101" s="306">
        <v>69.77</v>
      </c>
      <c r="AQ101" s="306">
        <v>4.3899999999999997</v>
      </c>
    </row>
    <row r="102" spans="2:43" ht="12" customHeight="1" thickBot="1" x14ac:dyDescent="0.3">
      <c r="B102" s="24"/>
      <c r="C102" s="146"/>
      <c r="D102" s="146"/>
      <c r="E102" s="27"/>
      <c r="F102" s="36"/>
      <c r="G102" s="31"/>
      <c r="H102" s="909"/>
      <c r="I102" s="910"/>
      <c r="J102" s="911"/>
      <c r="K102" s="912"/>
      <c r="L102" s="911"/>
      <c r="M102" s="912"/>
      <c r="N102" s="913"/>
      <c r="O102" s="910"/>
      <c r="P102" s="913"/>
      <c r="Q102" s="910"/>
      <c r="R102" s="914"/>
      <c r="S102" s="915"/>
      <c r="T102" s="916"/>
      <c r="U102" s="917"/>
      <c r="V102" s="917"/>
      <c r="W102" s="915"/>
      <c r="X102" s="29"/>
      <c r="Y102" s="147"/>
      <c r="Z102" s="147"/>
      <c r="AA102" s="147"/>
      <c r="AB102" s="28"/>
      <c r="AC102" s="36"/>
      <c r="AD102" s="148"/>
      <c r="AE102" s="147"/>
      <c r="AF102" s="28"/>
      <c r="AG102" s="29"/>
      <c r="AH102" s="149"/>
      <c r="AI102" s="153"/>
      <c r="AJ102" s="150"/>
      <c r="AK102" s="154"/>
      <c r="AL102" s="155"/>
      <c r="AM102" s="156"/>
      <c r="AN102" s="157"/>
    </row>
    <row r="103" spans="2:43" ht="12" customHeight="1" x14ac:dyDescent="0.25">
      <c r="B103" s="151"/>
      <c r="C103" s="151"/>
      <c r="D103" s="151"/>
      <c r="E103" s="151"/>
      <c r="F103" s="151"/>
      <c r="G103" s="151"/>
      <c r="H103" s="151"/>
      <c r="I103" s="151"/>
      <c r="J103" s="174"/>
      <c r="K103" s="174"/>
      <c r="L103" s="174"/>
      <c r="M103" s="174"/>
      <c r="N103" s="151"/>
      <c r="O103" s="151"/>
      <c r="P103" s="135"/>
      <c r="Q103" s="135"/>
      <c r="R103" s="918" t="s">
        <v>5</v>
      </c>
      <c r="S103" s="919"/>
      <c r="T103" s="919"/>
      <c r="U103" s="919"/>
      <c r="V103" s="919"/>
      <c r="W103" s="919"/>
      <c r="X103" s="919"/>
      <c r="Y103" s="919"/>
      <c r="Z103" s="919"/>
      <c r="AA103" s="919"/>
      <c r="AB103" s="919"/>
      <c r="AC103" s="919"/>
      <c r="AD103" s="919"/>
      <c r="AE103" s="919"/>
      <c r="AF103" s="919"/>
      <c r="AG103" s="265"/>
      <c r="AH103" s="932" t="s">
        <v>4</v>
      </c>
      <c r="AI103" s="933"/>
      <c r="AJ103" s="932" t="s">
        <v>3</v>
      </c>
      <c r="AK103" s="933"/>
      <c r="AL103" s="932" t="s">
        <v>2</v>
      </c>
      <c r="AM103" s="934"/>
      <c r="AN103" s="935"/>
    </row>
    <row r="104" spans="2:43" x14ac:dyDescent="0.25">
      <c r="B104" s="151"/>
      <c r="C104" s="151"/>
      <c r="D104" s="151"/>
      <c r="E104" s="151"/>
      <c r="F104" s="151"/>
      <c r="G104" s="151"/>
      <c r="H104" s="151"/>
      <c r="I104" s="151"/>
      <c r="J104" s="174"/>
      <c r="K104" s="174"/>
      <c r="L104" s="174"/>
      <c r="M104" s="174"/>
      <c r="N104" s="151"/>
      <c r="O104" s="151"/>
      <c r="P104" s="135"/>
      <c r="Q104" s="135"/>
      <c r="R104" s="930"/>
      <c r="S104" s="931"/>
      <c r="T104" s="931"/>
      <c r="U104" s="931"/>
      <c r="V104" s="931"/>
      <c r="W104" s="931"/>
      <c r="X104" s="931"/>
      <c r="Y104" s="931"/>
      <c r="Z104" s="931"/>
      <c r="AA104" s="931"/>
      <c r="AB104" s="931"/>
      <c r="AC104" s="931"/>
      <c r="AD104" s="931"/>
      <c r="AE104" s="931"/>
      <c r="AF104" s="931"/>
      <c r="AG104" s="265"/>
      <c r="AH104" s="936" t="s">
        <v>1</v>
      </c>
      <c r="AI104" s="938">
        <f>+SUM(AI92:AI102)</f>
        <v>61.11840909090909</v>
      </c>
      <c r="AJ104" s="936" t="s">
        <v>1</v>
      </c>
      <c r="AK104" s="938">
        <f>+SUM(AK92:AK102)</f>
        <v>60.414999999999992</v>
      </c>
      <c r="AL104" s="936" t="s">
        <v>1</v>
      </c>
      <c r="AM104" s="940">
        <f>+AK104-AI104</f>
        <v>-0.70340909090909776</v>
      </c>
      <c r="AN104" s="851">
        <f>+AM104/AI104</f>
        <v>-1.1508956161846899E-2</v>
      </c>
    </row>
    <row r="105" spans="2:43" ht="17.25" thickBot="1" x14ac:dyDescent="0.3">
      <c r="B105" s="151"/>
      <c r="C105" s="151"/>
      <c r="D105" s="151"/>
      <c r="E105" s="151"/>
      <c r="F105" s="151"/>
      <c r="G105" s="151"/>
      <c r="H105" s="151"/>
      <c r="I105" s="151"/>
      <c r="J105" s="174"/>
      <c r="K105" s="174"/>
      <c r="L105" s="174"/>
      <c r="M105" s="174"/>
      <c r="N105" s="151"/>
      <c r="O105" s="151"/>
      <c r="P105" s="135"/>
      <c r="Q105" s="135"/>
      <c r="R105" s="921"/>
      <c r="S105" s="922"/>
      <c r="T105" s="922"/>
      <c r="U105" s="922"/>
      <c r="V105" s="922"/>
      <c r="W105" s="922"/>
      <c r="X105" s="922"/>
      <c r="Y105" s="922"/>
      <c r="Z105" s="922"/>
      <c r="AA105" s="922"/>
      <c r="AB105" s="922"/>
      <c r="AC105" s="922"/>
      <c r="AD105" s="922"/>
      <c r="AE105" s="922"/>
      <c r="AF105" s="922"/>
      <c r="AG105" s="264"/>
      <c r="AH105" s="937"/>
      <c r="AI105" s="939"/>
      <c r="AJ105" s="937"/>
      <c r="AK105" s="939"/>
      <c r="AL105" s="937"/>
      <c r="AM105" s="941"/>
      <c r="AN105" s="852"/>
    </row>
    <row r="106" spans="2:43" ht="17.25" thickBot="1" x14ac:dyDescent="0.3"/>
    <row r="107" spans="2:43" x14ac:dyDescent="0.25">
      <c r="R107" s="918" t="s">
        <v>0</v>
      </c>
      <c r="S107" s="919"/>
      <c r="T107" s="919"/>
      <c r="U107" s="919"/>
      <c r="V107" s="919"/>
      <c r="W107" s="919"/>
      <c r="X107" s="919"/>
      <c r="Y107" s="919"/>
      <c r="Z107" s="919"/>
      <c r="AA107" s="919"/>
      <c r="AB107" s="919"/>
      <c r="AC107" s="919"/>
      <c r="AD107" s="919"/>
      <c r="AE107" s="919"/>
      <c r="AF107" s="920"/>
      <c r="AG107" s="18"/>
      <c r="AH107" s="924">
        <f>+AI104+AH82</f>
        <v>213.21127272727273</v>
      </c>
      <c r="AI107" s="925"/>
      <c r="AJ107" s="924">
        <f>+AK104+AJ82</f>
        <v>215.01999999999998</v>
      </c>
      <c r="AK107" s="925"/>
      <c r="AL107" s="928">
        <f>+AJ107-AH107</f>
        <v>1.8087272727272534</v>
      </c>
      <c r="AM107" s="925"/>
      <c r="AN107" s="945">
        <f>+AL107/AH107</f>
        <v>8.483262866878857E-3</v>
      </c>
    </row>
    <row r="108" spans="2:43" ht="17.25" thickBot="1" x14ac:dyDescent="0.3">
      <c r="R108" s="921"/>
      <c r="S108" s="922"/>
      <c r="T108" s="922"/>
      <c r="U108" s="922"/>
      <c r="V108" s="922"/>
      <c r="W108" s="922"/>
      <c r="X108" s="922"/>
      <c r="Y108" s="922"/>
      <c r="Z108" s="922"/>
      <c r="AA108" s="922"/>
      <c r="AB108" s="922"/>
      <c r="AC108" s="922"/>
      <c r="AD108" s="922"/>
      <c r="AE108" s="922"/>
      <c r="AF108" s="923"/>
      <c r="AG108" s="19"/>
      <c r="AH108" s="926"/>
      <c r="AI108" s="927"/>
      <c r="AJ108" s="926"/>
      <c r="AK108" s="927"/>
      <c r="AL108" s="929"/>
      <c r="AM108" s="927"/>
      <c r="AN108" s="946"/>
    </row>
    <row r="109" spans="2:43" ht="17.25" thickBot="1" x14ac:dyDescent="0.3"/>
    <row r="110" spans="2:43" ht="12" customHeight="1" x14ac:dyDescent="0.25">
      <c r="B110" s="882" t="s">
        <v>31</v>
      </c>
      <c r="C110" s="883"/>
      <c r="D110" s="883"/>
      <c r="E110" s="883"/>
      <c r="F110" s="883"/>
      <c r="G110" s="884"/>
      <c r="H110" s="888" t="s">
        <v>30</v>
      </c>
      <c r="I110" s="765"/>
      <c r="J110" s="765"/>
      <c r="K110" s="765"/>
      <c r="L110" s="765"/>
      <c r="M110" s="765"/>
      <c r="N110" s="765"/>
      <c r="O110" s="765"/>
      <c r="P110" s="765"/>
      <c r="Q110" s="765"/>
      <c r="R110" s="765"/>
      <c r="S110" s="765"/>
      <c r="T110" s="765"/>
      <c r="U110" s="765"/>
      <c r="V110" s="765"/>
      <c r="W110" s="765"/>
      <c r="X110" s="765"/>
      <c r="Y110" s="765"/>
      <c r="Z110" s="765"/>
      <c r="AA110" s="765"/>
      <c r="AB110" s="765"/>
      <c r="AC110" s="765"/>
      <c r="AD110" s="765"/>
      <c r="AE110" s="267"/>
      <c r="AF110" s="764" t="s">
        <v>29</v>
      </c>
      <c r="AG110" s="765"/>
      <c r="AH110" s="765"/>
      <c r="AI110" s="765"/>
      <c r="AJ110" s="765"/>
      <c r="AK110" s="766"/>
      <c r="AL110" s="889" t="s">
        <v>39</v>
      </c>
      <c r="AM110" s="890"/>
      <c r="AN110" s="891"/>
      <c r="AO110" s="22"/>
      <c r="AP110" s="168" t="s">
        <v>46</v>
      </c>
    </row>
    <row r="111" spans="2:43" ht="12" customHeight="1" thickBot="1" x14ac:dyDescent="0.3">
      <c r="B111" s="885"/>
      <c r="C111" s="886"/>
      <c r="D111" s="886"/>
      <c r="E111" s="886"/>
      <c r="F111" s="886"/>
      <c r="G111" s="887"/>
      <c r="H111" s="892" t="s">
        <v>25</v>
      </c>
      <c r="I111" s="893"/>
      <c r="J111" s="893"/>
      <c r="K111" s="893"/>
      <c r="L111" s="893"/>
      <c r="M111" s="893"/>
      <c r="N111" s="893"/>
      <c r="O111" s="893"/>
      <c r="P111" s="893"/>
      <c r="Q111" s="893"/>
      <c r="R111" s="893"/>
      <c r="S111" s="893"/>
      <c r="T111" s="893"/>
      <c r="U111" s="893"/>
      <c r="V111" s="893"/>
      <c r="W111" s="893"/>
      <c r="X111" s="893"/>
      <c r="Y111" s="893"/>
      <c r="Z111" s="893"/>
      <c r="AA111" s="893"/>
      <c r="AB111" s="893"/>
      <c r="AC111" s="893"/>
      <c r="AD111" s="893"/>
      <c r="AE111" s="268"/>
      <c r="AF111" s="773">
        <v>44233</v>
      </c>
      <c r="AG111" s="774"/>
      <c r="AH111" s="774"/>
      <c r="AI111" s="774"/>
      <c r="AJ111" s="774"/>
      <c r="AK111" s="775"/>
      <c r="AL111" s="896" t="s">
        <v>40</v>
      </c>
      <c r="AM111" s="897"/>
      <c r="AN111" s="898"/>
      <c r="AO111" s="23"/>
      <c r="AP111" s="169" t="s">
        <v>47</v>
      </c>
    </row>
    <row r="112" spans="2:43" ht="12" customHeight="1" thickBot="1" x14ac:dyDescent="0.3">
      <c r="B112" s="902" t="s">
        <v>28</v>
      </c>
      <c r="C112" s="903"/>
      <c r="D112" s="903"/>
      <c r="E112" s="903"/>
      <c r="F112" s="903"/>
      <c r="G112" s="904"/>
      <c r="H112" s="894"/>
      <c r="I112" s="895"/>
      <c r="J112" s="895"/>
      <c r="K112" s="895"/>
      <c r="L112" s="895"/>
      <c r="M112" s="895"/>
      <c r="N112" s="895"/>
      <c r="O112" s="895"/>
      <c r="P112" s="895"/>
      <c r="Q112" s="895"/>
      <c r="R112" s="895"/>
      <c r="S112" s="895"/>
      <c r="T112" s="895"/>
      <c r="U112" s="895"/>
      <c r="V112" s="895"/>
      <c r="W112" s="895"/>
      <c r="X112" s="895"/>
      <c r="Y112" s="895"/>
      <c r="Z112" s="895"/>
      <c r="AA112" s="895"/>
      <c r="AB112" s="895"/>
      <c r="AC112" s="895"/>
      <c r="AD112" s="895"/>
      <c r="AE112" s="269"/>
      <c r="AF112" s="776"/>
      <c r="AG112" s="777"/>
      <c r="AH112" s="777"/>
      <c r="AI112" s="777"/>
      <c r="AJ112" s="777"/>
      <c r="AK112" s="778"/>
      <c r="AL112" s="899"/>
      <c r="AM112" s="900"/>
      <c r="AN112" s="901"/>
      <c r="AO112" s="141"/>
      <c r="AP112" s="170"/>
    </row>
    <row r="113" spans="2:43" ht="12" customHeight="1" thickBot="1" x14ac:dyDescent="0.3">
      <c r="B113" s="135"/>
      <c r="C113" s="135"/>
      <c r="D113" s="135"/>
      <c r="E113" s="135"/>
      <c r="F113" s="135"/>
      <c r="G113" s="135"/>
      <c r="H113" s="135"/>
      <c r="I113" s="135"/>
      <c r="J113" s="174"/>
      <c r="K113" s="174"/>
      <c r="L113" s="174"/>
      <c r="M113" s="174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41"/>
    </row>
    <row r="114" spans="2:43" ht="12" customHeight="1" thickBot="1" x14ac:dyDescent="0.3">
      <c r="B114" s="873" t="s">
        <v>27</v>
      </c>
      <c r="C114" s="874"/>
      <c r="D114" s="874"/>
      <c r="E114" s="875"/>
      <c r="F114" s="848" t="s">
        <v>26</v>
      </c>
      <c r="G114" s="850"/>
      <c r="H114" s="848" t="s">
        <v>44</v>
      </c>
      <c r="I114" s="849"/>
      <c r="J114" s="849"/>
      <c r="K114" s="849"/>
      <c r="L114" s="849"/>
      <c r="M114" s="849"/>
      <c r="N114" s="849"/>
      <c r="O114" s="849"/>
      <c r="P114" s="849"/>
      <c r="Q114" s="849"/>
      <c r="R114" s="849"/>
      <c r="S114" s="850"/>
      <c r="T114" s="848" t="s">
        <v>25</v>
      </c>
      <c r="U114" s="849"/>
      <c r="V114" s="849"/>
      <c r="W114" s="849"/>
      <c r="X114" s="849"/>
      <c r="Y114" s="849"/>
      <c r="Z114" s="849"/>
      <c r="AA114" s="849"/>
      <c r="AB114" s="849"/>
      <c r="AC114" s="849"/>
      <c r="AD114" s="849"/>
      <c r="AE114" s="849"/>
      <c r="AF114" s="850"/>
      <c r="AG114" s="879" t="s">
        <v>24</v>
      </c>
      <c r="AH114" s="880"/>
      <c r="AI114" s="881"/>
      <c r="AJ114" s="879" t="s">
        <v>24</v>
      </c>
      <c r="AK114" s="881"/>
      <c r="AL114" s="848" t="s">
        <v>23</v>
      </c>
      <c r="AM114" s="849"/>
      <c r="AN114" s="850"/>
      <c r="AO114" s="141"/>
    </row>
    <row r="115" spans="2:43" ht="12" customHeight="1" thickBot="1" x14ac:dyDescent="0.3">
      <c r="B115" s="1" t="s">
        <v>13</v>
      </c>
      <c r="C115" s="2" t="s">
        <v>22</v>
      </c>
      <c r="D115" s="3" t="s">
        <v>22</v>
      </c>
      <c r="E115" s="2" t="s">
        <v>21</v>
      </c>
      <c r="F115" s="907" t="s">
        <v>20</v>
      </c>
      <c r="G115" s="908"/>
      <c r="H115" s="876"/>
      <c r="I115" s="877"/>
      <c r="J115" s="877"/>
      <c r="K115" s="877"/>
      <c r="L115" s="877"/>
      <c r="M115" s="877"/>
      <c r="N115" s="877"/>
      <c r="O115" s="877"/>
      <c r="P115" s="877"/>
      <c r="Q115" s="877"/>
      <c r="R115" s="877"/>
      <c r="S115" s="878"/>
      <c r="T115" s="876"/>
      <c r="U115" s="877"/>
      <c r="V115" s="877"/>
      <c r="W115" s="877"/>
      <c r="X115" s="877"/>
      <c r="Y115" s="877"/>
      <c r="Z115" s="877"/>
      <c r="AA115" s="877"/>
      <c r="AB115" s="877"/>
      <c r="AC115" s="877"/>
      <c r="AD115" s="877"/>
      <c r="AE115" s="877"/>
      <c r="AF115" s="878"/>
      <c r="AG115" s="876" t="s">
        <v>19</v>
      </c>
      <c r="AH115" s="877"/>
      <c r="AI115" s="878"/>
      <c r="AJ115" s="876" t="s">
        <v>18</v>
      </c>
      <c r="AK115" s="878"/>
      <c r="AL115" s="876" t="s">
        <v>17</v>
      </c>
      <c r="AM115" s="877"/>
      <c r="AN115" s="878"/>
      <c r="AO115" s="141"/>
      <c r="AP115" s="846" t="s">
        <v>130</v>
      </c>
      <c r="AQ115" s="846" t="s">
        <v>131</v>
      </c>
    </row>
    <row r="116" spans="2:43" ht="12" customHeight="1" thickBot="1" x14ac:dyDescent="0.3">
      <c r="B116" s="4">
        <v>2021</v>
      </c>
      <c r="C116" s="5" t="s">
        <v>16</v>
      </c>
      <c r="D116" s="5" t="s">
        <v>15</v>
      </c>
      <c r="E116" s="30" t="s">
        <v>14</v>
      </c>
      <c r="F116" s="6" t="s">
        <v>14</v>
      </c>
      <c r="G116" s="7" t="s">
        <v>13</v>
      </c>
      <c r="H116" s="868" t="s">
        <v>34</v>
      </c>
      <c r="I116" s="869"/>
      <c r="J116" s="870" t="s">
        <v>43</v>
      </c>
      <c r="K116" s="871"/>
      <c r="L116" s="870" t="s">
        <v>42</v>
      </c>
      <c r="M116" s="871"/>
      <c r="N116" s="872" t="s">
        <v>33</v>
      </c>
      <c r="O116" s="869"/>
      <c r="P116" s="872" t="s">
        <v>12</v>
      </c>
      <c r="Q116" s="869"/>
      <c r="R116" s="872" t="s">
        <v>11</v>
      </c>
      <c r="S116" s="905"/>
      <c r="T116" s="868" t="s">
        <v>35</v>
      </c>
      <c r="U116" s="906"/>
      <c r="V116" s="906"/>
      <c r="W116" s="905"/>
      <c r="X116" s="868" t="s">
        <v>10</v>
      </c>
      <c r="Y116" s="906"/>
      <c r="Z116" s="906"/>
      <c r="AA116" s="905"/>
      <c r="AB116" s="38" t="s">
        <v>1084</v>
      </c>
      <c r="AC116" s="38" t="s">
        <v>38</v>
      </c>
      <c r="AD116" s="37" t="s">
        <v>36</v>
      </c>
      <c r="AE116" s="266" t="s">
        <v>41</v>
      </c>
      <c r="AF116" s="136" t="s">
        <v>9</v>
      </c>
      <c r="AG116" s="8" t="s">
        <v>37</v>
      </c>
      <c r="AH116" s="9" t="s">
        <v>8</v>
      </c>
      <c r="AI116" s="10" t="s">
        <v>7</v>
      </c>
      <c r="AJ116" s="6" t="s">
        <v>8</v>
      </c>
      <c r="AK116" s="7" t="s">
        <v>7</v>
      </c>
      <c r="AL116" s="6" t="s">
        <v>8</v>
      </c>
      <c r="AM116" s="11" t="s">
        <v>7</v>
      </c>
      <c r="AN116" s="7" t="s">
        <v>6</v>
      </c>
      <c r="AO116" s="141"/>
      <c r="AP116" s="847"/>
      <c r="AQ116" s="847"/>
    </row>
    <row r="117" spans="2:43" ht="12" customHeight="1" x14ac:dyDescent="0.25">
      <c r="B117" s="25">
        <v>44233</v>
      </c>
      <c r="C117" s="137">
        <v>0.39930555555555558</v>
      </c>
      <c r="D117" s="137">
        <v>0.54999999999999993</v>
      </c>
      <c r="E117" s="43">
        <v>4</v>
      </c>
      <c r="F117" s="43">
        <v>23306</v>
      </c>
      <c r="G117" s="25">
        <v>44233</v>
      </c>
      <c r="H117" s="967" t="s">
        <v>722</v>
      </c>
      <c r="I117" s="968"/>
      <c r="J117" s="969" t="s">
        <v>702</v>
      </c>
      <c r="K117" s="970"/>
      <c r="L117" s="969" t="s">
        <v>700</v>
      </c>
      <c r="M117" s="970"/>
      <c r="N117" s="960"/>
      <c r="O117" s="961"/>
      <c r="P117" s="964" t="s">
        <v>221</v>
      </c>
      <c r="Q117" s="965"/>
      <c r="R117" s="964" t="s">
        <v>696</v>
      </c>
      <c r="S117" s="966"/>
      <c r="T117" s="957" t="s">
        <v>723</v>
      </c>
      <c r="U117" s="958"/>
      <c r="V117" s="958"/>
      <c r="W117" s="959"/>
      <c r="X117" s="979" t="s">
        <v>724</v>
      </c>
      <c r="Y117" s="980"/>
      <c r="Z117" s="980"/>
      <c r="AA117" s="981"/>
      <c r="AB117" s="489">
        <v>1</v>
      </c>
      <c r="AC117" s="34"/>
      <c r="AD117" s="138" t="s">
        <v>699</v>
      </c>
      <c r="AE117" s="166">
        <v>26</v>
      </c>
      <c r="AF117" s="41" t="s">
        <v>32</v>
      </c>
      <c r="AG117" s="26"/>
      <c r="AH117" s="160">
        <v>9000</v>
      </c>
      <c r="AI117" s="161">
        <f>+AH117/1000</f>
        <v>9</v>
      </c>
      <c r="AJ117" s="162">
        <v>7970</v>
      </c>
      <c r="AK117" s="163">
        <f>+AJ117/1000</f>
        <v>7.97</v>
      </c>
      <c r="AL117" s="164">
        <f>+AJ117-AH117</f>
        <v>-1030</v>
      </c>
      <c r="AM117" s="163">
        <f>+AL117/1000</f>
        <v>-1.03</v>
      </c>
      <c r="AN117" s="165">
        <f>+AL117/AH117</f>
        <v>-0.11444444444444445</v>
      </c>
      <c r="AO117" s="141"/>
      <c r="AP117" s="306">
        <v>72.56</v>
      </c>
      <c r="AQ117" s="306">
        <v>3.26</v>
      </c>
    </row>
    <row r="118" spans="2:43" ht="12" customHeight="1" x14ac:dyDescent="0.25">
      <c r="B118" s="25">
        <v>44233</v>
      </c>
      <c r="C118" s="137">
        <v>0.5395833333333333</v>
      </c>
      <c r="D118" s="137">
        <v>0.56111111111111112</v>
      </c>
      <c r="E118" s="43">
        <v>4</v>
      </c>
      <c r="F118" s="43">
        <v>23308</v>
      </c>
      <c r="G118" s="25">
        <v>44233</v>
      </c>
      <c r="H118" s="967" t="s">
        <v>725</v>
      </c>
      <c r="I118" s="968"/>
      <c r="J118" s="969" t="s">
        <v>727</v>
      </c>
      <c r="K118" s="970"/>
      <c r="L118" s="969" t="s">
        <v>700</v>
      </c>
      <c r="M118" s="970"/>
      <c r="N118" s="967"/>
      <c r="O118" s="968"/>
      <c r="P118" s="971" t="s">
        <v>221</v>
      </c>
      <c r="Q118" s="972"/>
      <c r="R118" s="973" t="s">
        <v>679</v>
      </c>
      <c r="S118" s="974"/>
      <c r="T118" s="979" t="s">
        <v>726</v>
      </c>
      <c r="U118" s="980"/>
      <c r="V118" s="980"/>
      <c r="W118" s="981"/>
      <c r="X118" s="979" t="s">
        <v>726</v>
      </c>
      <c r="Y118" s="980"/>
      <c r="Z118" s="980"/>
      <c r="AA118" s="981"/>
      <c r="AB118" s="482"/>
      <c r="AC118" s="34"/>
      <c r="AD118" s="138" t="s">
        <v>699</v>
      </c>
      <c r="AE118" s="158">
        <v>25</v>
      </c>
      <c r="AF118" s="35" t="s">
        <v>32</v>
      </c>
      <c r="AG118" s="34"/>
      <c r="AH118" s="139">
        <v>3980</v>
      </c>
      <c r="AI118" s="159">
        <f>+AH118/1000</f>
        <v>3.98</v>
      </c>
      <c r="AJ118" s="152">
        <v>3980</v>
      </c>
      <c r="AK118" s="272">
        <f>+AJ118/1000</f>
        <v>3.98</v>
      </c>
      <c r="AL118" s="273">
        <f>+AJ118-AH118</f>
        <v>0</v>
      </c>
      <c r="AM118" s="274">
        <f>+AL118/1000</f>
        <v>0</v>
      </c>
      <c r="AN118" s="275">
        <f>+AL118/AH118</f>
        <v>0</v>
      </c>
      <c r="AO118" s="20"/>
      <c r="AP118" s="306">
        <v>70.12</v>
      </c>
      <c r="AQ118" s="306">
        <v>7.68</v>
      </c>
    </row>
    <row r="119" spans="2:43" ht="12" customHeight="1" x14ac:dyDescent="0.25">
      <c r="B119" s="25">
        <v>44233</v>
      </c>
      <c r="C119" s="137">
        <v>0.57013888888888886</v>
      </c>
      <c r="D119" s="137">
        <v>0.5854166666666667</v>
      </c>
      <c r="E119" s="43">
        <v>4</v>
      </c>
      <c r="F119" s="43">
        <v>23307</v>
      </c>
      <c r="G119" s="25">
        <v>44233</v>
      </c>
      <c r="H119" s="967" t="s">
        <v>728</v>
      </c>
      <c r="I119" s="968"/>
      <c r="J119" s="969" t="s">
        <v>702</v>
      </c>
      <c r="K119" s="970"/>
      <c r="L119" s="969" t="s">
        <v>700</v>
      </c>
      <c r="M119" s="970"/>
      <c r="N119" s="967"/>
      <c r="O119" s="968"/>
      <c r="P119" s="971" t="s">
        <v>677</v>
      </c>
      <c r="Q119" s="972"/>
      <c r="R119" s="973" t="s">
        <v>201</v>
      </c>
      <c r="S119" s="985"/>
      <c r="T119" s="975" t="s">
        <v>732</v>
      </c>
      <c r="U119" s="976"/>
      <c r="V119" s="976"/>
      <c r="W119" s="977"/>
      <c r="X119" s="979" t="s">
        <v>734</v>
      </c>
      <c r="Y119" s="980"/>
      <c r="Z119" s="980"/>
      <c r="AA119" s="981"/>
      <c r="AB119" s="479">
        <v>1</v>
      </c>
      <c r="AC119" s="34"/>
      <c r="AD119" s="138" t="s">
        <v>699</v>
      </c>
      <c r="AE119" s="263">
        <v>28</v>
      </c>
      <c r="AF119" s="35" t="s">
        <v>32</v>
      </c>
      <c r="AG119" s="34"/>
      <c r="AH119" s="139">
        <v>1200</v>
      </c>
      <c r="AI119" s="140">
        <f>+AH119/1000</f>
        <v>1.2</v>
      </c>
      <c r="AJ119" s="836">
        <v>19940</v>
      </c>
      <c r="AK119" s="838">
        <f>+AJ119/1000</f>
        <v>19.940000000000001</v>
      </c>
      <c r="AL119" s="840">
        <f>+AJ119-AH121-AH119-AH120</f>
        <v>-1060</v>
      </c>
      <c r="AM119" s="842">
        <f>+AL119/1000</f>
        <v>-1.06</v>
      </c>
      <c r="AN119" s="844">
        <f>+AL119/SUM(AH119:AH121)</f>
        <v>-5.0476190476190473E-2</v>
      </c>
      <c r="AO119" s="21"/>
      <c r="AP119" s="306">
        <v>72.89</v>
      </c>
      <c r="AQ119" s="306">
        <v>2.98</v>
      </c>
    </row>
    <row r="120" spans="2:43" ht="12" customHeight="1" x14ac:dyDescent="0.25">
      <c r="B120" s="25">
        <v>44233</v>
      </c>
      <c r="C120" s="137">
        <v>0.57013888888888886</v>
      </c>
      <c r="D120" s="137">
        <v>0.5854166666666667</v>
      </c>
      <c r="E120" s="43">
        <v>4</v>
      </c>
      <c r="F120" s="43">
        <v>23309</v>
      </c>
      <c r="G120" s="25">
        <v>44233</v>
      </c>
      <c r="H120" s="967" t="s">
        <v>729</v>
      </c>
      <c r="I120" s="968"/>
      <c r="J120" s="969" t="s">
        <v>702</v>
      </c>
      <c r="K120" s="970"/>
      <c r="L120" s="969" t="s">
        <v>700</v>
      </c>
      <c r="M120" s="970"/>
      <c r="N120" s="967"/>
      <c r="O120" s="968"/>
      <c r="P120" s="971" t="s">
        <v>677</v>
      </c>
      <c r="Q120" s="972"/>
      <c r="R120" s="973" t="s">
        <v>201</v>
      </c>
      <c r="S120" s="985"/>
      <c r="T120" s="975" t="s">
        <v>733</v>
      </c>
      <c r="U120" s="976"/>
      <c r="V120" s="976"/>
      <c r="W120" s="977"/>
      <c r="X120" s="979" t="s">
        <v>735</v>
      </c>
      <c r="Y120" s="980"/>
      <c r="Z120" s="980"/>
      <c r="AA120" s="981"/>
      <c r="AB120" s="479">
        <v>1</v>
      </c>
      <c r="AC120" s="34"/>
      <c r="AD120" s="138" t="s">
        <v>680</v>
      </c>
      <c r="AE120" s="263">
        <v>41</v>
      </c>
      <c r="AF120" s="35" t="s">
        <v>32</v>
      </c>
      <c r="AG120" s="34"/>
      <c r="AH120" s="139">
        <v>3600</v>
      </c>
      <c r="AI120" s="140">
        <f>+AH120/1000</f>
        <v>3.6</v>
      </c>
      <c r="AJ120" s="993"/>
      <c r="AK120" s="994"/>
      <c r="AL120" s="995"/>
      <c r="AM120" s="996"/>
      <c r="AN120" s="997"/>
      <c r="AO120" s="21"/>
      <c r="AP120" s="306">
        <v>73.11</v>
      </c>
      <c r="AQ120" s="306">
        <v>3.17</v>
      </c>
    </row>
    <row r="121" spans="2:43" ht="12" customHeight="1" x14ac:dyDescent="0.25">
      <c r="B121" s="25">
        <v>44233</v>
      </c>
      <c r="C121" s="137">
        <v>0.57013888888888886</v>
      </c>
      <c r="D121" s="137">
        <v>0.5854166666666667</v>
      </c>
      <c r="E121" s="43">
        <v>4</v>
      </c>
      <c r="F121" s="43">
        <v>23310</v>
      </c>
      <c r="G121" s="25">
        <v>44233</v>
      </c>
      <c r="H121" s="967" t="s">
        <v>730</v>
      </c>
      <c r="I121" s="968"/>
      <c r="J121" s="969" t="s">
        <v>727</v>
      </c>
      <c r="K121" s="970"/>
      <c r="L121" s="969" t="s">
        <v>700</v>
      </c>
      <c r="M121" s="970"/>
      <c r="N121" s="967"/>
      <c r="O121" s="968"/>
      <c r="P121" s="971" t="s">
        <v>677</v>
      </c>
      <c r="Q121" s="972"/>
      <c r="R121" s="973" t="s">
        <v>201</v>
      </c>
      <c r="S121" s="985"/>
      <c r="T121" s="975" t="s">
        <v>731</v>
      </c>
      <c r="U121" s="976"/>
      <c r="V121" s="976"/>
      <c r="W121" s="977"/>
      <c r="X121" s="979" t="s">
        <v>697</v>
      </c>
      <c r="Y121" s="980"/>
      <c r="Z121" s="980"/>
      <c r="AA121" s="981"/>
      <c r="AB121" s="486">
        <v>1</v>
      </c>
      <c r="AC121" s="34"/>
      <c r="AD121" s="138" t="s">
        <v>699</v>
      </c>
      <c r="AE121" s="372">
        <v>24</v>
      </c>
      <c r="AF121" s="35" t="s">
        <v>32</v>
      </c>
      <c r="AG121" s="34"/>
      <c r="AH121" s="139">
        <v>16200</v>
      </c>
      <c r="AI121" s="140">
        <f t="shared" ref="AI121:AI140" si="17">+AH121/1000</f>
        <v>16.2</v>
      </c>
      <c r="AJ121" s="837"/>
      <c r="AK121" s="839"/>
      <c r="AL121" s="841"/>
      <c r="AM121" s="843"/>
      <c r="AN121" s="845"/>
      <c r="AO121" s="21"/>
      <c r="AP121" s="306">
        <v>72.650000000000006</v>
      </c>
      <c r="AQ121" s="306">
        <v>3.61</v>
      </c>
    </row>
    <row r="122" spans="2:43" ht="12" customHeight="1" x14ac:dyDescent="0.25">
      <c r="B122" s="25">
        <v>44233</v>
      </c>
      <c r="C122" s="137">
        <v>0.63472222222222219</v>
      </c>
      <c r="D122" s="137">
        <v>0.64652777777777781</v>
      </c>
      <c r="E122" s="43">
        <v>4</v>
      </c>
      <c r="F122" s="43">
        <v>23312</v>
      </c>
      <c r="G122" s="25">
        <v>44233</v>
      </c>
      <c r="H122" s="967" t="s">
        <v>738</v>
      </c>
      <c r="I122" s="968"/>
      <c r="J122" s="969" t="s">
        <v>727</v>
      </c>
      <c r="K122" s="970"/>
      <c r="L122" s="969" t="s">
        <v>700</v>
      </c>
      <c r="M122" s="970"/>
      <c r="N122" s="967"/>
      <c r="O122" s="968"/>
      <c r="P122" s="971" t="s">
        <v>221</v>
      </c>
      <c r="Q122" s="972"/>
      <c r="R122" s="973" t="s">
        <v>679</v>
      </c>
      <c r="S122" s="974"/>
      <c r="T122" s="975" t="s">
        <v>741</v>
      </c>
      <c r="U122" s="976"/>
      <c r="V122" s="976"/>
      <c r="W122" s="977"/>
      <c r="X122" s="979" t="s">
        <v>742</v>
      </c>
      <c r="Y122" s="980"/>
      <c r="Z122" s="980"/>
      <c r="AA122" s="981"/>
      <c r="AB122" s="490"/>
      <c r="AC122" s="34"/>
      <c r="AD122" s="138" t="s">
        <v>699</v>
      </c>
      <c r="AE122" s="372">
        <v>24</v>
      </c>
      <c r="AF122" s="35" t="s">
        <v>32</v>
      </c>
      <c r="AG122" s="34"/>
      <c r="AH122" s="139">
        <v>8630</v>
      </c>
      <c r="AI122" s="140">
        <f t="shared" si="17"/>
        <v>8.6300000000000008</v>
      </c>
      <c r="AJ122" s="152">
        <v>8630</v>
      </c>
      <c r="AK122" s="142">
        <f t="shared" ref="AK122:AK138" si="18">+AJ122/1000</f>
        <v>8.6300000000000008</v>
      </c>
      <c r="AL122" s="143">
        <f t="shared" ref="AL122:AL132" si="19">+AJ122-AH122</f>
        <v>0</v>
      </c>
      <c r="AM122" s="144">
        <f t="shared" ref="AM122:AM138" si="20">+AL122/1000</f>
        <v>0</v>
      </c>
      <c r="AN122" s="145">
        <f t="shared" ref="AN122:AN132" si="21">+AL122/AH122</f>
        <v>0</v>
      </c>
      <c r="AO122" s="21"/>
      <c r="AP122" s="306">
        <v>72.89</v>
      </c>
      <c r="AQ122" s="306">
        <v>3.35</v>
      </c>
    </row>
    <row r="123" spans="2:43" ht="12" customHeight="1" x14ac:dyDescent="0.25">
      <c r="B123" s="25">
        <v>44233</v>
      </c>
      <c r="C123" s="137">
        <v>0.65555555555555556</v>
      </c>
      <c r="D123" s="137">
        <v>0.66805555555555562</v>
      </c>
      <c r="E123" s="43">
        <v>4</v>
      </c>
      <c r="F123" s="43">
        <v>23311</v>
      </c>
      <c r="G123" s="25">
        <v>44233</v>
      </c>
      <c r="H123" s="967" t="s">
        <v>739</v>
      </c>
      <c r="I123" s="968"/>
      <c r="J123" s="969" t="s">
        <v>740</v>
      </c>
      <c r="K123" s="970"/>
      <c r="L123" s="969" t="s">
        <v>700</v>
      </c>
      <c r="M123" s="970"/>
      <c r="N123" s="967"/>
      <c r="O123" s="968"/>
      <c r="P123" s="971" t="s">
        <v>579</v>
      </c>
      <c r="Q123" s="972"/>
      <c r="R123" s="973" t="s">
        <v>696</v>
      </c>
      <c r="S123" s="974"/>
      <c r="T123" s="979" t="s">
        <v>745</v>
      </c>
      <c r="U123" s="980"/>
      <c r="V123" s="980"/>
      <c r="W123" s="981"/>
      <c r="X123" s="979" t="s">
        <v>746</v>
      </c>
      <c r="Y123" s="980"/>
      <c r="Z123" s="980"/>
      <c r="AA123" s="981"/>
      <c r="AB123" s="486">
        <v>1</v>
      </c>
      <c r="AC123" s="34"/>
      <c r="AD123" s="138" t="s">
        <v>699</v>
      </c>
      <c r="AE123" s="372">
        <v>26</v>
      </c>
      <c r="AF123" s="35" t="s">
        <v>32</v>
      </c>
      <c r="AG123" s="34"/>
      <c r="AH123" s="139">
        <v>10800</v>
      </c>
      <c r="AI123" s="140">
        <f t="shared" si="17"/>
        <v>10.8</v>
      </c>
      <c r="AJ123" s="152">
        <v>9880</v>
      </c>
      <c r="AK123" s="142">
        <f t="shared" si="18"/>
        <v>9.8800000000000008</v>
      </c>
      <c r="AL123" s="143">
        <f t="shared" si="19"/>
        <v>-920</v>
      </c>
      <c r="AM123" s="144">
        <f t="shared" si="20"/>
        <v>-0.92</v>
      </c>
      <c r="AN123" s="145">
        <f t="shared" si="21"/>
        <v>-8.5185185185185183E-2</v>
      </c>
      <c r="AO123" s="21"/>
      <c r="AP123" s="306">
        <v>73.25</v>
      </c>
      <c r="AQ123" s="306">
        <v>3.84</v>
      </c>
    </row>
    <row r="124" spans="2:43" ht="12" customHeight="1" x14ac:dyDescent="0.25">
      <c r="B124" s="25">
        <v>44233</v>
      </c>
      <c r="C124" s="137">
        <v>0.67013888888888884</v>
      </c>
      <c r="D124" s="137">
        <v>0.69236111111111109</v>
      </c>
      <c r="E124" s="43">
        <v>4</v>
      </c>
      <c r="F124" s="43">
        <v>1538</v>
      </c>
      <c r="G124" s="25">
        <v>44233</v>
      </c>
      <c r="H124" s="967" t="s">
        <v>356</v>
      </c>
      <c r="I124" s="968"/>
      <c r="J124" s="969"/>
      <c r="K124" s="970"/>
      <c r="L124" s="969"/>
      <c r="M124" s="970"/>
      <c r="N124" s="967"/>
      <c r="O124" s="968"/>
      <c r="P124" s="971" t="s">
        <v>436</v>
      </c>
      <c r="Q124" s="972"/>
      <c r="R124" s="973" t="s">
        <v>685</v>
      </c>
      <c r="S124" s="974"/>
      <c r="T124" s="975" t="s">
        <v>179</v>
      </c>
      <c r="U124" s="976"/>
      <c r="V124" s="976"/>
      <c r="W124" s="977"/>
      <c r="X124" s="979" t="s">
        <v>179</v>
      </c>
      <c r="Y124" s="980"/>
      <c r="Z124" s="980"/>
      <c r="AA124" s="981"/>
      <c r="AB124" s="480"/>
      <c r="AC124" s="34"/>
      <c r="AD124" s="138"/>
      <c r="AE124" s="372">
        <v>35</v>
      </c>
      <c r="AF124" s="35" t="s">
        <v>32</v>
      </c>
      <c r="AG124" s="34">
        <v>2790</v>
      </c>
      <c r="AH124" s="139">
        <f>+AG124/2.2</f>
        <v>1268.181818181818</v>
      </c>
      <c r="AI124" s="140">
        <f t="shared" si="17"/>
        <v>1.2681818181818181</v>
      </c>
      <c r="AJ124" s="836">
        <v>6220</v>
      </c>
      <c r="AK124" s="838">
        <f>+AJ124/1000</f>
        <v>6.22</v>
      </c>
      <c r="AL124" s="840">
        <f>+AJ124-AH125-AH124</f>
        <v>306.36363636363694</v>
      </c>
      <c r="AM124" s="842">
        <f>+AL124/1000</f>
        <v>0.30636363636363695</v>
      </c>
      <c r="AN124" s="844">
        <f>+AL124/SUM(AH124:AH125)</f>
        <v>5.1806302843966284E-2</v>
      </c>
      <c r="AO124" s="21"/>
      <c r="AP124" s="306">
        <v>76.91</v>
      </c>
      <c r="AQ124" s="306">
        <v>3.31</v>
      </c>
    </row>
    <row r="125" spans="2:43" ht="12" customHeight="1" x14ac:dyDescent="0.25">
      <c r="B125" s="25">
        <v>44233</v>
      </c>
      <c r="C125" s="137">
        <v>0.67013888888888884</v>
      </c>
      <c r="D125" s="137">
        <v>0.69236111111111109</v>
      </c>
      <c r="E125" s="43">
        <v>4</v>
      </c>
      <c r="F125" s="43">
        <v>3801</v>
      </c>
      <c r="G125" s="25">
        <v>44233</v>
      </c>
      <c r="H125" s="967" t="s">
        <v>88</v>
      </c>
      <c r="I125" s="968"/>
      <c r="J125" s="969"/>
      <c r="K125" s="970"/>
      <c r="L125" s="969"/>
      <c r="M125" s="970"/>
      <c r="N125" s="967"/>
      <c r="O125" s="968"/>
      <c r="P125" s="971" t="s">
        <v>436</v>
      </c>
      <c r="Q125" s="972"/>
      <c r="R125" s="973" t="s">
        <v>685</v>
      </c>
      <c r="S125" s="974"/>
      <c r="T125" s="975" t="s">
        <v>179</v>
      </c>
      <c r="U125" s="976"/>
      <c r="V125" s="976"/>
      <c r="W125" s="977"/>
      <c r="X125" s="979" t="s">
        <v>179</v>
      </c>
      <c r="Y125" s="980"/>
      <c r="Z125" s="980"/>
      <c r="AA125" s="981"/>
      <c r="AB125" s="480"/>
      <c r="AC125" s="34"/>
      <c r="AD125" s="138"/>
      <c r="AE125" s="372">
        <v>33</v>
      </c>
      <c r="AF125" s="35" t="s">
        <v>32</v>
      </c>
      <c r="AG125" s="34">
        <v>10220</v>
      </c>
      <c r="AH125" s="139">
        <f>+AG125/2.2</f>
        <v>4645.454545454545</v>
      </c>
      <c r="AI125" s="140">
        <f t="shared" si="17"/>
        <v>4.6454545454545446</v>
      </c>
      <c r="AJ125" s="837"/>
      <c r="AK125" s="839"/>
      <c r="AL125" s="841"/>
      <c r="AM125" s="843"/>
      <c r="AN125" s="845"/>
      <c r="AO125" s="21"/>
      <c r="AP125" s="306">
        <v>77.03</v>
      </c>
      <c r="AQ125" s="306">
        <v>3.22</v>
      </c>
    </row>
    <row r="126" spans="2:43" ht="12" customHeight="1" x14ac:dyDescent="0.25">
      <c r="B126" s="25">
        <v>44233</v>
      </c>
      <c r="C126" s="137">
        <v>0.68125000000000002</v>
      </c>
      <c r="D126" s="137">
        <v>0.70763888888888893</v>
      </c>
      <c r="E126" s="43">
        <v>4</v>
      </c>
      <c r="F126" s="43">
        <v>23312</v>
      </c>
      <c r="G126" s="25">
        <v>44233</v>
      </c>
      <c r="H126" s="967" t="s">
        <v>738</v>
      </c>
      <c r="I126" s="968"/>
      <c r="J126" s="969" t="s">
        <v>727</v>
      </c>
      <c r="K126" s="970"/>
      <c r="L126" s="969" t="s">
        <v>700</v>
      </c>
      <c r="M126" s="970"/>
      <c r="N126" s="967"/>
      <c r="O126" s="968"/>
      <c r="P126" s="971" t="s">
        <v>677</v>
      </c>
      <c r="Q126" s="972"/>
      <c r="R126" s="973" t="s">
        <v>201</v>
      </c>
      <c r="S126" s="985"/>
      <c r="T126" s="975" t="s">
        <v>741</v>
      </c>
      <c r="U126" s="976"/>
      <c r="V126" s="976"/>
      <c r="W126" s="977"/>
      <c r="X126" s="979" t="s">
        <v>697</v>
      </c>
      <c r="Y126" s="980"/>
      <c r="Z126" s="980"/>
      <c r="AA126" s="981"/>
      <c r="AB126" s="486"/>
      <c r="AC126" s="34"/>
      <c r="AD126" s="138" t="s">
        <v>699</v>
      </c>
      <c r="AE126" s="372">
        <v>24</v>
      </c>
      <c r="AF126" s="35" t="s">
        <v>32</v>
      </c>
      <c r="AG126" s="34"/>
      <c r="AH126" s="139">
        <v>21960</v>
      </c>
      <c r="AI126" s="140">
        <f t="shared" si="17"/>
        <v>21.96</v>
      </c>
      <c r="AJ126" s="152">
        <v>21960</v>
      </c>
      <c r="AK126" s="142">
        <f t="shared" si="18"/>
        <v>21.96</v>
      </c>
      <c r="AL126" s="143">
        <f t="shared" si="19"/>
        <v>0</v>
      </c>
      <c r="AM126" s="144">
        <f t="shared" si="20"/>
        <v>0</v>
      </c>
      <c r="AN126" s="145">
        <f t="shared" si="21"/>
        <v>0</v>
      </c>
      <c r="AO126" s="21"/>
      <c r="AP126" s="306">
        <v>72.89</v>
      </c>
      <c r="AQ126" s="306">
        <v>3.35</v>
      </c>
    </row>
    <row r="127" spans="2:43" ht="12" customHeight="1" x14ac:dyDescent="0.25">
      <c r="B127" s="25">
        <v>44233</v>
      </c>
      <c r="C127" s="137">
        <v>0.69513888888888886</v>
      </c>
      <c r="D127" s="137">
        <v>0.7090277777777777</v>
      </c>
      <c r="E127" s="43">
        <v>4</v>
      </c>
      <c r="F127" s="43">
        <v>23311</v>
      </c>
      <c r="G127" s="25">
        <v>44233</v>
      </c>
      <c r="H127" s="967" t="s">
        <v>739</v>
      </c>
      <c r="I127" s="968"/>
      <c r="J127" s="969" t="s">
        <v>740</v>
      </c>
      <c r="K127" s="970"/>
      <c r="L127" s="969" t="s">
        <v>700</v>
      </c>
      <c r="M127" s="970"/>
      <c r="N127" s="967"/>
      <c r="O127" s="968"/>
      <c r="P127" s="971" t="s">
        <v>221</v>
      </c>
      <c r="Q127" s="972"/>
      <c r="R127" s="973" t="s">
        <v>679</v>
      </c>
      <c r="S127" s="974"/>
      <c r="T127" s="979" t="s">
        <v>745</v>
      </c>
      <c r="U127" s="980"/>
      <c r="V127" s="980"/>
      <c r="W127" s="981"/>
      <c r="X127" s="979" t="s">
        <v>746</v>
      </c>
      <c r="Y127" s="980"/>
      <c r="Z127" s="980"/>
      <c r="AA127" s="981"/>
      <c r="AB127" s="486"/>
      <c r="AC127" s="34"/>
      <c r="AD127" s="138" t="s">
        <v>699</v>
      </c>
      <c r="AE127" s="372">
        <v>26</v>
      </c>
      <c r="AF127" s="35" t="s">
        <v>32</v>
      </c>
      <c r="AG127" s="34"/>
      <c r="AH127" s="139">
        <v>3000</v>
      </c>
      <c r="AI127" s="140">
        <f t="shared" si="17"/>
        <v>3</v>
      </c>
      <c r="AJ127" s="152">
        <v>2990</v>
      </c>
      <c r="AK127" s="142">
        <f t="shared" si="18"/>
        <v>2.99</v>
      </c>
      <c r="AL127" s="143">
        <f t="shared" si="19"/>
        <v>-10</v>
      </c>
      <c r="AM127" s="144">
        <f t="shared" si="20"/>
        <v>-0.01</v>
      </c>
      <c r="AN127" s="145">
        <f t="shared" si="21"/>
        <v>-3.3333333333333335E-3</v>
      </c>
      <c r="AO127" s="21"/>
      <c r="AP127" s="306">
        <v>73.25</v>
      </c>
      <c r="AQ127" s="306">
        <v>3.84</v>
      </c>
    </row>
    <row r="128" spans="2:43" ht="12" customHeight="1" x14ac:dyDescent="0.25">
      <c r="B128" s="25">
        <v>44233</v>
      </c>
      <c r="C128" s="137">
        <v>0.72638888888888886</v>
      </c>
      <c r="D128" s="137">
        <v>0.73819444444444438</v>
      </c>
      <c r="E128" s="43">
        <v>4</v>
      </c>
      <c r="F128" s="43">
        <v>23313</v>
      </c>
      <c r="G128" s="25">
        <v>44233</v>
      </c>
      <c r="H128" s="967" t="s">
        <v>722</v>
      </c>
      <c r="I128" s="968"/>
      <c r="J128" s="969" t="s">
        <v>702</v>
      </c>
      <c r="K128" s="970"/>
      <c r="L128" s="969" t="s">
        <v>700</v>
      </c>
      <c r="M128" s="970"/>
      <c r="N128" s="967"/>
      <c r="O128" s="968"/>
      <c r="P128" s="971" t="s">
        <v>579</v>
      </c>
      <c r="Q128" s="972"/>
      <c r="R128" s="973" t="s">
        <v>696</v>
      </c>
      <c r="S128" s="974"/>
      <c r="T128" s="975" t="s">
        <v>744</v>
      </c>
      <c r="U128" s="976"/>
      <c r="V128" s="976"/>
      <c r="W128" s="977"/>
      <c r="X128" s="979" t="s">
        <v>743</v>
      </c>
      <c r="Y128" s="980"/>
      <c r="Z128" s="980"/>
      <c r="AA128" s="981"/>
      <c r="AB128" s="486"/>
      <c r="AC128" s="34"/>
      <c r="AD128" s="138" t="s">
        <v>699</v>
      </c>
      <c r="AE128" s="372">
        <v>43</v>
      </c>
      <c r="AF128" s="35" t="s">
        <v>32</v>
      </c>
      <c r="AG128" s="34"/>
      <c r="AH128" s="139">
        <v>590</v>
      </c>
      <c r="AI128" s="140">
        <f t="shared" si="17"/>
        <v>0.59</v>
      </c>
      <c r="AJ128" s="152">
        <v>590</v>
      </c>
      <c r="AK128" s="142">
        <f t="shared" si="18"/>
        <v>0.59</v>
      </c>
      <c r="AL128" s="143">
        <f t="shared" si="19"/>
        <v>0</v>
      </c>
      <c r="AM128" s="144">
        <f t="shared" si="20"/>
        <v>0</v>
      </c>
      <c r="AN128" s="145">
        <f t="shared" si="21"/>
        <v>0</v>
      </c>
      <c r="AO128" s="21"/>
      <c r="AP128" s="306">
        <v>74.849999999999994</v>
      </c>
      <c r="AQ128" s="306">
        <v>3.06</v>
      </c>
    </row>
    <row r="129" spans="2:43" ht="12" customHeight="1" x14ac:dyDescent="0.25">
      <c r="B129" s="294">
        <v>44233</v>
      </c>
      <c r="C129" s="295">
        <v>0.74097222222222225</v>
      </c>
      <c r="D129" s="295">
        <v>0.77916666666666667</v>
      </c>
      <c r="E129" s="43">
        <v>4</v>
      </c>
      <c r="F129" s="43">
        <v>1521</v>
      </c>
      <c r="G129" s="25">
        <v>44233</v>
      </c>
      <c r="H129" s="967" t="s">
        <v>55</v>
      </c>
      <c r="I129" s="968"/>
      <c r="J129" s="969"/>
      <c r="K129" s="970"/>
      <c r="L129" s="969"/>
      <c r="M129" s="970"/>
      <c r="N129" s="967"/>
      <c r="O129" s="968"/>
      <c r="P129" s="971" t="s">
        <v>501</v>
      </c>
      <c r="Q129" s="972"/>
      <c r="R129" s="973" t="s">
        <v>49</v>
      </c>
      <c r="S129" s="985"/>
      <c r="T129" s="979" t="s">
        <v>179</v>
      </c>
      <c r="U129" s="980"/>
      <c r="V129" s="980"/>
      <c r="W129" s="981"/>
      <c r="X129" s="979" t="s">
        <v>179</v>
      </c>
      <c r="Y129" s="980"/>
      <c r="Z129" s="980"/>
      <c r="AA129" s="981"/>
      <c r="AB129" s="482"/>
      <c r="AC129" s="34"/>
      <c r="AD129" s="138"/>
      <c r="AE129" s="372">
        <v>34</v>
      </c>
      <c r="AF129" s="35" t="s">
        <v>32</v>
      </c>
      <c r="AG129" s="34">
        <v>14693.5</v>
      </c>
      <c r="AH129" s="139">
        <f>+AG129/2.2</f>
        <v>6678.863636363636</v>
      </c>
      <c r="AI129" s="140">
        <f t="shared" si="17"/>
        <v>6.6788636363636362</v>
      </c>
      <c r="AJ129" s="152">
        <v>6550</v>
      </c>
      <c r="AK129" s="142">
        <f t="shared" si="18"/>
        <v>6.55</v>
      </c>
      <c r="AL129" s="143">
        <f t="shared" si="19"/>
        <v>-128.86363636363603</v>
      </c>
      <c r="AM129" s="144">
        <f t="shared" si="20"/>
        <v>-0.12886363636363604</v>
      </c>
      <c r="AN129" s="145">
        <f t="shared" si="21"/>
        <v>-1.9294245754925599E-2</v>
      </c>
      <c r="AO129" s="21"/>
      <c r="AP129" s="306">
        <v>77.02</v>
      </c>
      <c r="AQ129" s="306">
        <v>3.19</v>
      </c>
    </row>
    <row r="130" spans="2:43" ht="12" customHeight="1" x14ac:dyDescent="0.25">
      <c r="B130" s="294">
        <v>44233</v>
      </c>
      <c r="C130" s="295">
        <v>0.75416666666666676</v>
      </c>
      <c r="D130" s="295">
        <v>0.76250000000000007</v>
      </c>
      <c r="E130" s="43">
        <v>4</v>
      </c>
      <c r="F130" s="43">
        <v>23314</v>
      </c>
      <c r="G130" s="25">
        <v>44233</v>
      </c>
      <c r="H130" s="967" t="s">
        <v>730</v>
      </c>
      <c r="I130" s="968"/>
      <c r="J130" s="969" t="s">
        <v>727</v>
      </c>
      <c r="K130" s="970"/>
      <c r="L130" s="969" t="s">
        <v>700</v>
      </c>
      <c r="M130" s="970"/>
      <c r="N130" s="967"/>
      <c r="O130" s="968"/>
      <c r="P130" s="971" t="s">
        <v>221</v>
      </c>
      <c r="Q130" s="972"/>
      <c r="R130" s="973" t="s">
        <v>679</v>
      </c>
      <c r="S130" s="974"/>
      <c r="T130" s="975" t="s">
        <v>747</v>
      </c>
      <c r="U130" s="976"/>
      <c r="V130" s="976"/>
      <c r="W130" s="977"/>
      <c r="X130" s="979" t="s">
        <v>747</v>
      </c>
      <c r="Y130" s="980"/>
      <c r="Z130" s="980"/>
      <c r="AA130" s="981"/>
      <c r="AB130" s="480"/>
      <c r="AC130" s="34"/>
      <c r="AD130" s="138" t="s">
        <v>699</v>
      </c>
      <c r="AE130" s="372">
        <v>24</v>
      </c>
      <c r="AF130" s="35" t="s">
        <v>32</v>
      </c>
      <c r="AG130" s="34"/>
      <c r="AH130" s="139">
        <v>1810</v>
      </c>
      <c r="AI130" s="140">
        <f t="shared" si="17"/>
        <v>1.81</v>
      </c>
      <c r="AJ130" s="152">
        <v>1810</v>
      </c>
      <c r="AK130" s="142">
        <f t="shared" si="18"/>
        <v>1.81</v>
      </c>
      <c r="AL130" s="143">
        <f t="shared" si="19"/>
        <v>0</v>
      </c>
      <c r="AM130" s="144">
        <f t="shared" si="20"/>
        <v>0</v>
      </c>
      <c r="AN130" s="145">
        <f t="shared" si="21"/>
        <v>0</v>
      </c>
      <c r="AO130" s="21"/>
      <c r="AP130" s="306">
        <v>71.67</v>
      </c>
      <c r="AQ130" s="306">
        <v>7.51</v>
      </c>
    </row>
    <row r="131" spans="2:43" ht="12" customHeight="1" x14ac:dyDescent="0.25">
      <c r="B131" s="25">
        <v>44233</v>
      </c>
      <c r="C131" s="137">
        <v>0.80902777777777779</v>
      </c>
      <c r="D131" s="137">
        <v>0.84444444444444444</v>
      </c>
      <c r="E131" s="43">
        <v>1</v>
      </c>
      <c r="F131" s="43">
        <v>26433</v>
      </c>
      <c r="G131" s="25">
        <v>44233</v>
      </c>
      <c r="H131" s="967" t="s">
        <v>712</v>
      </c>
      <c r="I131" s="968"/>
      <c r="J131" s="969"/>
      <c r="K131" s="970"/>
      <c r="L131" s="969"/>
      <c r="M131" s="970"/>
      <c r="N131" s="967"/>
      <c r="O131" s="968"/>
      <c r="P131" s="971" t="s">
        <v>748</v>
      </c>
      <c r="Q131" s="972"/>
      <c r="R131" s="973" t="s">
        <v>749</v>
      </c>
      <c r="S131" s="974"/>
      <c r="T131" s="975" t="s">
        <v>715</v>
      </c>
      <c r="U131" s="976"/>
      <c r="V131" s="976"/>
      <c r="W131" s="977"/>
      <c r="X131" s="979" t="s">
        <v>715</v>
      </c>
      <c r="Y131" s="980"/>
      <c r="Z131" s="980"/>
      <c r="AA131" s="981"/>
      <c r="AB131" s="480"/>
      <c r="AC131" s="34"/>
      <c r="AD131" s="138"/>
      <c r="AE131" s="372">
        <v>31</v>
      </c>
      <c r="AF131" s="35" t="s">
        <v>32</v>
      </c>
      <c r="AG131" s="34"/>
      <c r="AH131" s="139">
        <v>2610</v>
      </c>
      <c r="AI131" s="140">
        <f t="shared" si="17"/>
        <v>2.61</v>
      </c>
      <c r="AJ131" s="152">
        <v>2610</v>
      </c>
      <c r="AK131" s="142">
        <f t="shared" si="18"/>
        <v>2.61</v>
      </c>
      <c r="AL131" s="143">
        <f t="shared" si="19"/>
        <v>0</v>
      </c>
      <c r="AM131" s="144">
        <f t="shared" si="20"/>
        <v>0</v>
      </c>
      <c r="AN131" s="145">
        <f t="shared" si="21"/>
        <v>0</v>
      </c>
      <c r="AO131" s="21"/>
      <c r="AP131" s="306">
        <v>70.31</v>
      </c>
      <c r="AQ131" s="306">
        <v>7.59</v>
      </c>
    </row>
    <row r="132" spans="2:43" ht="12" customHeight="1" x14ac:dyDescent="0.25">
      <c r="B132" s="25">
        <v>44233</v>
      </c>
      <c r="C132" s="137">
        <v>0.8208333333333333</v>
      </c>
      <c r="D132" s="137">
        <v>6.2430555555555562</v>
      </c>
      <c r="E132" s="43">
        <v>4</v>
      </c>
      <c r="F132" s="43">
        <v>23315</v>
      </c>
      <c r="G132" s="25">
        <v>44233</v>
      </c>
      <c r="H132" s="967" t="s">
        <v>739</v>
      </c>
      <c r="I132" s="968"/>
      <c r="J132" s="969" t="s">
        <v>740</v>
      </c>
      <c r="K132" s="970"/>
      <c r="L132" s="969" t="s">
        <v>700</v>
      </c>
      <c r="M132" s="970"/>
      <c r="N132" s="967"/>
      <c r="O132" s="968"/>
      <c r="P132" s="971" t="s">
        <v>221</v>
      </c>
      <c r="Q132" s="972"/>
      <c r="R132" s="973" t="s">
        <v>679</v>
      </c>
      <c r="S132" s="974"/>
      <c r="T132" s="975" t="s">
        <v>731</v>
      </c>
      <c r="U132" s="976"/>
      <c r="V132" s="976"/>
      <c r="W132" s="977"/>
      <c r="X132" s="979" t="s">
        <v>697</v>
      </c>
      <c r="Y132" s="980"/>
      <c r="Z132" s="980"/>
      <c r="AA132" s="981"/>
      <c r="AB132" s="486"/>
      <c r="AC132" s="34"/>
      <c r="AD132" s="138" t="s">
        <v>699</v>
      </c>
      <c r="AE132" s="379">
        <v>26</v>
      </c>
      <c r="AF132" s="35" t="s">
        <v>32</v>
      </c>
      <c r="AG132" s="34"/>
      <c r="AH132" s="152">
        <v>1230</v>
      </c>
      <c r="AI132" s="140">
        <f t="shared" si="17"/>
        <v>1.23</v>
      </c>
      <c r="AJ132" s="152">
        <v>1230</v>
      </c>
      <c r="AK132" s="142">
        <f t="shared" si="18"/>
        <v>1.23</v>
      </c>
      <c r="AL132" s="143">
        <f t="shared" si="19"/>
        <v>0</v>
      </c>
      <c r="AM132" s="144">
        <f t="shared" si="20"/>
        <v>0</v>
      </c>
      <c r="AN132" s="145">
        <f t="shared" si="21"/>
        <v>0</v>
      </c>
      <c r="AO132" s="21"/>
      <c r="AP132" s="306">
        <v>72.959999999999994</v>
      </c>
      <c r="AQ132" s="306">
        <v>3.19</v>
      </c>
    </row>
    <row r="133" spans="2:43" ht="12" customHeight="1" x14ac:dyDescent="0.25">
      <c r="B133" s="25">
        <v>44233</v>
      </c>
      <c r="C133" s="137">
        <v>0.84027777777777779</v>
      </c>
      <c r="D133" s="137">
        <v>0.85</v>
      </c>
      <c r="E133" s="43">
        <v>1</v>
      </c>
      <c r="F133" s="43">
        <v>26434</v>
      </c>
      <c r="G133" s="25">
        <v>44233</v>
      </c>
      <c r="H133" s="967" t="s">
        <v>712</v>
      </c>
      <c r="I133" s="968"/>
      <c r="J133" s="969"/>
      <c r="K133" s="970"/>
      <c r="L133" s="969"/>
      <c r="M133" s="970"/>
      <c r="N133" s="967"/>
      <c r="O133" s="968"/>
      <c r="P133" s="971" t="s">
        <v>750</v>
      </c>
      <c r="Q133" s="972"/>
      <c r="R133" s="973" t="s">
        <v>751</v>
      </c>
      <c r="S133" s="974"/>
      <c r="T133" s="975" t="s">
        <v>715</v>
      </c>
      <c r="U133" s="976"/>
      <c r="V133" s="976"/>
      <c r="W133" s="977"/>
      <c r="X133" s="979" t="s">
        <v>715</v>
      </c>
      <c r="Y133" s="980"/>
      <c r="Z133" s="980"/>
      <c r="AA133" s="981"/>
      <c r="AB133" s="480"/>
      <c r="AC133" s="34"/>
      <c r="AD133" s="138"/>
      <c r="AE133" s="372">
        <v>31</v>
      </c>
      <c r="AF133" s="35" t="s">
        <v>32</v>
      </c>
      <c r="AG133" s="34"/>
      <c r="AH133" s="139">
        <v>210</v>
      </c>
      <c r="AI133" s="140">
        <f t="shared" si="17"/>
        <v>0.21</v>
      </c>
      <c r="AJ133" s="152">
        <v>210</v>
      </c>
      <c r="AK133" s="142">
        <f t="shared" si="18"/>
        <v>0.21</v>
      </c>
      <c r="AL133" s="143">
        <f t="shared" ref="AL133:AL138" si="22">+AJ133-AH133</f>
        <v>0</v>
      </c>
      <c r="AM133" s="144">
        <f t="shared" si="20"/>
        <v>0</v>
      </c>
      <c r="AN133" s="145">
        <f t="shared" ref="AN133:AN138" si="23">+AL133/AH133</f>
        <v>0</v>
      </c>
      <c r="AO133" s="21"/>
      <c r="AP133" s="306">
        <v>70.31</v>
      </c>
      <c r="AQ133" s="306">
        <v>7.59</v>
      </c>
    </row>
    <row r="134" spans="2:43" ht="12" customHeight="1" x14ac:dyDescent="0.25">
      <c r="B134" s="25">
        <v>44233</v>
      </c>
      <c r="C134" s="137">
        <v>0.86041666666666661</v>
      </c>
      <c r="D134" s="137">
        <v>0.9458333333333333</v>
      </c>
      <c r="E134" s="43">
        <v>4</v>
      </c>
      <c r="F134" s="43">
        <v>26435</v>
      </c>
      <c r="G134" s="25">
        <v>44233</v>
      </c>
      <c r="H134" s="967" t="s">
        <v>87</v>
      </c>
      <c r="I134" s="968"/>
      <c r="J134" s="969"/>
      <c r="K134" s="970"/>
      <c r="L134" s="969"/>
      <c r="M134" s="970"/>
      <c r="N134" s="967"/>
      <c r="O134" s="968"/>
      <c r="P134" s="971" t="s">
        <v>91</v>
      </c>
      <c r="Q134" s="972"/>
      <c r="R134" s="973" t="s">
        <v>312</v>
      </c>
      <c r="S134" s="974"/>
      <c r="T134" s="975" t="s">
        <v>1182</v>
      </c>
      <c r="U134" s="976"/>
      <c r="V134" s="976"/>
      <c r="W134" s="977"/>
      <c r="X134" s="975" t="s">
        <v>1182</v>
      </c>
      <c r="Y134" s="976"/>
      <c r="Z134" s="976"/>
      <c r="AA134" s="977"/>
      <c r="AB134" s="480"/>
      <c r="AC134" s="34"/>
      <c r="AD134" s="138"/>
      <c r="AE134" s="383">
        <v>59</v>
      </c>
      <c r="AF134" s="46" t="s">
        <v>52</v>
      </c>
      <c r="AG134" s="34"/>
      <c r="AH134" s="139">
        <v>5975</v>
      </c>
      <c r="AI134" s="140">
        <f t="shared" si="17"/>
        <v>5.9749999999999996</v>
      </c>
      <c r="AJ134" s="152">
        <v>5975</v>
      </c>
      <c r="AK134" s="142">
        <f t="shared" si="18"/>
        <v>5.9749999999999996</v>
      </c>
      <c r="AL134" s="143">
        <f t="shared" si="22"/>
        <v>0</v>
      </c>
      <c r="AM134" s="144">
        <f t="shared" si="20"/>
        <v>0</v>
      </c>
      <c r="AN134" s="145">
        <f t="shared" si="23"/>
        <v>0</v>
      </c>
      <c r="AO134" s="21"/>
      <c r="AP134" s="306">
        <v>76.89</v>
      </c>
      <c r="AQ134" s="306">
        <v>3.81</v>
      </c>
    </row>
    <row r="135" spans="2:43" ht="12" customHeight="1" x14ac:dyDescent="0.25">
      <c r="B135" s="25">
        <v>44233</v>
      </c>
      <c r="C135" s="137">
        <v>0.91180555555555554</v>
      </c>
      <c r="D135" s="137">
        <v>0.92013888888888884</v>
      </c>
      <c r="E135" s="43">
        <v>2</v>
      </c>
      <c r="F135" s="43">
        <v>23316</v>
      </c>
      <c r="G135" s="25">
        <v>44233</v>
      </c>
      <c r="H135" s="967" t="s">
        <v>752</v>
      </c>
      <c r="I135" s="968"/>
      <c r="J135" s="969" t="s">
        <v>765</v>
      </c>
      <c r="K135" s="970"/>
      <c r="L135" s="969" t="s">
        <v>700</v>
      </c>
      <c r="M135" s="970"/>
      <c r="N135" s="967"/>
      <c r="O135" s="968"/>
      <c r="P135" s="971" t="s">
        <v>221</v>
      </c>
      <c r="Q135" s="972"/>
      <c r="R135" s="973" t="s">
        <v>679</v>
      </c>
      <c r="S135" s="974"/>
      <c r="T135" s="975" t="s">
        <v>753</v>
      </c>
      <c r="U135" s="976"/>
      <c r="V135" s="976"/>
      <c r="W135" s="977"/>
      <c r="X135" s="979" t="s">
        <v>754</v>
      </c>
      <c r="Y135" s="980"/>
      <c r="Z135" s="980"/>
      <c r="AA135" s="981"/>
      <c r="AB135" s="486">
        <v>3</v>
      </c>
      <c r="AC135" s="34"/>
      <c r="AD135" s="138" t="s">
        <v>680</v>
      </c>
      <c r="AE135" s="383">
        <v>67</v>
      </c>
      <c r="AF135" s="46" t="s">
        <v>52</v>
      </c>
      <c r="AG135" s="34"/>
      <c r="AH135" s="139">
        <v>9600</v>
      </c>
      <c r="AI135" s="140">
        <f t="shared" si="17"/>
        <v>9.6</v>
      </c>
      <c r="AJ135" s="152">
        <v>9980</v>
      </c>
      <c r="AK135" s="142">
        <f t="shared" si="18"/>
        <v>9.98</v>
      </c>
      <c r="AL135" s="143">
        <f t="shared" si="22"/>
        <v>380</v>
      </c>
      <c r="AM135" s="144">
        <f t="shared" si="20"/>
        <v>0.38</v>
      </c>
      <c r="AN135" s="145">
        <f t="shared" si="23"/>
        <v>3.9583333333333331E-2</v>
      </c>
      <c r="AO135" s="21"/>
      <c r="AP135" s="306">
        <v>72.150000000000006</v>
      </c>
      <c r="AQ135" s="306">
        <v>7.85</v>
      </c>
    </row>
    <row r="136" spans="2:43" ht="12" customHeight="1" x14ac:dyDescent="0.25">
      <c r="B136" s="25">
        <v>44233</v>
      </c>
      <c r="C136" s="137">
        <v>0.91875000000000007</v>
      </c>
      <c r="D136" s="137">
        <v>0.94791666666666663</v>
      </c>
      <c r="E136" s="43">
        <v>4</v>
      </c>
      <c r="F136" s="43">
        <v>1522</v>
      </c>
      <c r="G136" s="25">
        <v>44233</v>
      </c>
      <c r="H136" s="967" t="s">
        <v>55</v>
      </c>
      <c r="I136" s="968"/>
      <c r="J136" s="969"/>
      <c r="K136" s="970"/>
      <c r="L136" s="969"/>
      <c r="M136" s="970"/>
      <c r="N136" s="967"/>
      <c r="O136" s="968"/>
      <c r="P136" s="971" t="s">
        <v>231</v>
      </c>
      <c r="Q136" s="972"/>
      <c r="R136" s="973" t="s">
        <v>232</v>
      </c>
      <c r="S136" s="974"/>
      <c r="T136" s="975" t="s">
        <v>179</v>
      </c>
      <c r="U136" s="976"/>
      <c r="V136" s="976"/>
      <c r="W136" s="977"/>
      <c r="X136" s="979" t="s">
        <v>179</v>
      </c>
      <c r="Y136" s="980"/>
      <c r="Z136" s="980"/>
      <c r="AA136" s="981"/>
      <c r="AB136" s="480"/>
      <c r="AC136" s="34"/>
      <c r="AD136" s="138"/>
      <c r="AE136" s="372">
        <v>30</v>
      </c>
      <c r="AF136" s="35" t="s">
        <v>32</v>
      </c>
      <c r="AG136" s="34">
        <v>15432.8</v>
      </c>
      <c r="AH136" s="139">
        <f>+AG136/2.2</f>
        <v>7014.9090909090901</v>
      </c>
      <c r="AI136" s="140">
        <f t="shared" si="17"/>
        <v>7.0149090909090903</v>
      </c>
      <c r="AJ136" s="152">
        <v>4940</v>
      </c>
      <c r="AK136" s="142">
        <f t="shared" si="18"/>
        <v>4.9400000000000004</v>
      </c>
      <c r="AL136" s="143">
        <f t="shared" si="22"/>
        <v>-2074.9090909090901</v>
      </c>
      <c r="AM136" s="144">
        <f t="shared" si="20"/>
        <v>-2.0749090909090899</v>
      </c>
      <c r="AN136" s="145">
        <f t="shared" si="23"/>
        <v>-0.29578559950235855</v>
      </c>
      <c r="AO136" s="21"/>
      <c r="AP136" s="306">
        <v>76.84</v>
      </c>
      <c r="AQ136" s="306">
        <v>3.42</v>
      </c>
    </row>
    <row r="137" spans="2:43" ht="12" customHeight="1" x14ac:dyDescent="0.25">
      <c r="B137" s="25">
        <v>44233</v>
      </c>
      <c r="C137" s="137">
        <v>0.92499999999999993</v>
      </c>
      <c r="D137" s="137">
        <v>0.95624999999999993</v>
      </c>
      <c r="E137" s="43">
        <v>4</v>
      </c>
      <c r="F137" s="43">
        <v>26436</v>
      </c>
      <c r="G137" s="25">
        <v>44233</v>
      </c>
      <c r="H137" s="856" t="s">
        <v>87</v>
      </c>
      <c r="I137" s="857"/>
      <c r="J137" s="858"/>
      <c r="K137" s="859"/>
      <c r="L137" s="858"/>
      <c r="M137" s="859"/>
      <c r="N137" s="856"/>
      <c r="O137" s="857"/>
      <c r="P137" s="860" t="s">
        <v>719</v>
      </c>
      <c r="Q137" s="861"/>
      <c r="R137" s="862" t="s">
        <v>633</v>
      </c>
      <c r="S137" s="867"/>
      <c r="T137" s="942" t="s">
        <v>1183</v>
      </c>
      <c r="U137" s="943"/>
      <c r="V137" s="943"/>
      <c r="W137" s="944"/>
      <c r="X137" s="942" t="s">
        <v>1183</v>
      </c>
      <c r="Y137" s="943"/>
      <c r="Z137" s="943"/>
      <c r="AA137" s="944"/>
      <c r="AB137" s="483"/>
      <c r="AC137" s="34"/>
      <c r="AD137" s="138"/>
      <c r="AE137" s="383">
        <v>57</v>
      </c>
      <c r="AF137" s="46" t="s">
        <v>52</v>
      </c>
      <c r="AG137" s="34"/>
      <c r="AH137" s="139">
        <v>15270</v>
      </c>
      <c r="AI137" s="140">
        <f t="shared" si="17"/>
        <v>15.27</v>
      </c>
      <c r="AJ137" s="152">
        <v>15270</v>
      </c>
      <c r="AK137" s="142">
        <f t="shared" si="18"/>
        <v>15.27</v>
      </c>
      <c r="AL137" s="143">
        <f t="shared" si="22"/>
        <v>0</v>
      </c>
      <c r="AM137" s="144">
        <f t="shared" si="20"/>
        <v>0</v>
      </c>
      <c r="AN137" s="145">
        <f t="shared" si="23"/>
        <v>0</v>
      </c>
      <c r="AO137" s="21"/>
      <c r="AP137" s="306">
        <v>77.19</v>
      </c>
      <c r="AQ137" s="306">
        <v>3.18</v>
      </c>
    </row>
    <row r="138" spans="2:43" ht="12" customHeight="1" x14ac:dyDescent="0.25">
      <c r="B138" s="25">
        <v>44233</v>
      </c>
      <c r="C138" s="137">
        <v>0.93541666666666667</v>
      </c>
      <c r="D138" s="137">
        <v>0.95000000000000007</v>
      </c>
      <c r="E138" s="43">
        <v>2</v>
      </c>
      <c r="F138" s="43">
        <v>23317</v>
      </c>
      <c r="G138" s="25">
        <v>44233</v>
      </c>
      <c r="H138" s="856" t="s">
        <v>706</v>
      </c>
      <c r="I138" s="857"/>
      <c r="J138" s="969" t="s">
        <v>702</v>
      </c>
      <c r="K138" s="970"/>
      <c r="L138" s="969" t="s">
        <v>700</v>
      </c>
      <c r="M138" s="970"/>
      <c r="N138" s="856"/>
      <c r="O138" s="857"/>
      <c r="P138" s="971" t="s">
        <v>677</v>
      </c>
      <c r="Q138" s="972"/>
      <c r="R138" s="973" t="s">
        <v>201</v>
      </c>
      <c r="S138" s="985"/>
      <c r="T138" s="942" t="s">
        <v>755</v>
      </c>
      <c r="U138" s="943"/>
      <c r="V138" s="943"/>
      <c r="W138" s="944"/>
      <c r="X138" s="979" t="s">
        <v>743</v>
      </c>
      <c r="Y138" s="980"/>
      <c r="Z138" s="980"/>
      <c r="AA138" s="981"/>
      <c r="AB138" s="486">
        <v>3</v>
      </c>
      <c r="AC138" s="34"/>
      <c r="AD138" s="138" t="s">
        <v>680</v>
      </c>
      <c r="AE138" s="383">
        <v>68</v>
      </c>
      <c r="AF138" s="46" t="s">
        <v>52</v>
      </c>
      <c r="AG138" s="34"/>
      <c r="AH138" s="139">
        <v>4800</v>
      </c>
      <c r="AI138" s="140">
        <f t="shared" si="17"/>
        <v>4.8</v>
      </c>
      <c r="AJ138" s="152">
        <v>5160</v>
      </c>
      <c r="AK138" s="142">
        <f t="shared" si="18"/>
        <v>5.16</v>
      </c>
      <c r="AL138" s="143">
        <f t="shared" si="22"/>
        <v>360</v>
      </c>
      <c r="AM138" s="144">
        <f t="shared" si="20"/>
        <v>0.36</v>
      </c>
      <c r="AN138" s="145">
        <f t="shared" si="23"/>
        <v>7.4999999999999997E-2</v>
      </c>
      <c r="AO138" s="21"/>
      <c r="AP138" s="306">
        <v>74.849999999999994</v>
      </c>
      <c r="AQ138" s="306">
        <v>4.1900000000000004</v>
      </c>
    </row>
    <row r="139" spans="2:43" ht="12" customHeight="1" x14ac:dyDescent="0.25">
      <c r="B139" s="25">
        <v>44233</v>
      </c>
      <c r="C139" s="137">
        <v>0.93888888888888899</v>
      </c>
      <c r="D139" s="137">
        <v>0.95416666666666661</v>
      </c>
      <c r="E139" s="43">
        <v>1</v>
      </c>
      <c r="F139" s="43">
        <v>741</v>
      </c>
      <c r="G139" s="25">
        <v>44233</v>
      </c>
      <c r="H139" s="856" t="s">
        <v>199</v>
      </c>
      <c r="I139" s="857"/>
      <c r="J139" s="858"/>
      <c r="K139" s="859"/>
      <c r="L139" s="858"/>
      <c r="M139" s="859"/>
      <c r="N139" s="856"/>
      <c r="O139" s="857"/>
      <c r="P139" s="860" t="s">
        <v>395</v>
      </c>
      <c r="Q139" s="861"/>
      <c r="R139" s="862"/>
      <c r="S139" s="867"/>
      <c r="T139" s="991" t="s">
        <v>198</v>
      </c>
      <c r="U139" s="992"/>
      <c r="V139" s="992"/>
      <c r="W139" s="974"/>
      <c r="X139" s="979" t="s">
        <v>198</v>
      </c>
      <c r="Y139" s="980"/>
      <c r="Z139" s="980"/>
      <c r="AA139" s="981"/>
      <c r="AB139" s="494"/>
      <c r="AC139" s="34"/>
      <c r="AD139" s="138"/>
      <c r="AE139" s="383">
        <v>52</v>
      </c>
      <c r="AF139" s="46" t="s">
        <v>52</v>
      </c>
      <c r="AG139" s="34"/>
      <c r="AH139" s="139">
        <v>225</v>
      </c>
      <c r="AI139" s="159">
        <f t="shared" si="17"/>
        <v>0.22500000000000001</v>
      </c>
      <c r="AJ139" s="836">
        <v>5580</v>
      </c>
      <c r="AK139" s="838">
        <f>+AJ139/1000</f>
        <v>5.58</v>
      </c>
      <c r="AL139" s="840">
        <f>+AJ139-AH141-AH139-AH140</f>
        <v>-428</v>
      </c>
      <c r="AM139" s="842">
        <f>+AL139/1000</f>
        <v>-0.42799999999999999</v>
      </c>
      <c r="AN139" s="844">
        <f>+AL139/SUM(AH139:AH141)</f>
        <v>-7.123834886817576E-2</v>
      </c>
      <c r="AO139" s="21"/>
      <c r="AP139" s="306">
        <v>71.599999999999994</v>
      </c>
      <c r="AQ139" s="306">
        <v>3.57</v>
      </c>
    </row>
    <row r="140" spans="2:43" ht="12" customHeight="1" x14ac:dyDescent="0.25">
      <c r="B140" s="25">
        <v>44233</v>
      </c>
      <c r="C140" s="137">
        <v>0.93888888888888899</v>
      </c>
      <c r="D140" s="137">
        <v>0.95416666666666661</v>
      </c>
      <c r="E140" s="43">
        <v>1</v>
      </c>
      <c r="F140" s="43">
        <v>741</v>
      </c>
      <c r="G140" s="25">
        <v>44233</v>
      </c>
      <c r="H140" s="856" t="s">
        <v>199</v>
      </c>
      <c r="I140" s="857"/>
      <c r="J140" s="858"/>
      <c r="K140" s="859"/>
      <c r="L140" s="858"/>
      <c r="M140" s="859"/>
      <c r="N140" s="856"/>
      <c r="O140" s="857"/>
      <c r="P140" s="860" t="s">
        <v>395</v>
      </c>
      <c r="Q140" s="861"/>
      <c r="R140" s="862"/>
      <c r="S140" s="867"/>
      <c r="T140" s="991" t="s">
        <v>757</v>
      </c>
      <c r="U140" s="992"/>
      <c r="V140" s="992"/>
      <c r="W140" s="974"/>
      <c r="X140" s="979" t="s">
        <v>757</v>
      </c>
      <c r="Y140" s="980"/>
      <c r="Z140" s="980"/>
      <c r="AA140" s="981"/>
      <c r="AB140" s="487"/>
      <c r="AC140" s="34"/>
      <c r="AD140" s="138"/>
      <c r="AE140" s="383">
        <v>52</v>
      </c>
      <c r="AF140" s="46" t="s">
        <v>52</v>
      </c>
      <c r="AG140" s="34"/>
      <c r="AH140" s="139">
        <v>5271</v>
      </c>
      <c r="AI140" s="159">
        <f t="shared" si="17"/>
        <v>5.2709999999999999</v>
      </c>
      <c r="AJ140" s="993"/>
      <c r="AK140" s="994"/>
      <c r="AL140" s="995"/>
      <c r="AM140" s="996"/>
      <c r="AN140" s="997"/>
      <c r="AO140" s="21"/>
      <c r="AP140" s="306">
        <v>71.599999999999994</v>
      </c>
      <c r="AQ140" s="306">
        <v>3.57</v>
      </c>
    </row>
    <row r="141" spans="2:43" ht="12" customHeight="1" x14ac:dyDescent="0.25">
      <c r="B141" s="25">
        <v>44233</v>
      </c>
      <c r="C141" s="137">
        <v>0.93888888888888899</v>
      </c>
      <c r="D141" s="137">
        <v>0.95416666666666661</v>
      </c>
      <c r="E141" s="43">
        <v>1</v>
      </c>
      <c r="F141" s="43">
        <v>741</v>
      </c>
      <c r="G141" s="25">
        <v>44233</v>
      </c>
      <c r="H141" s="856" t="s">
        <v>199</v>
      </c>
      <c r="I141" s="857"/>
      <c r="J141" s="858"/>
      <c r="K141" s="859"/>
      <c r="L141" s="858"/>
      <c r="M141" s="859"/>
      <c r="N141" s="856"/>
      <c r="O141" s="857"/>
      <c r="P141" s="860" t="s">
        <v>395</v>
      </c>
      <c r="Q141" s="861"/>
      <c r="R141" s="862"/>
      <c r="S141" s="867"/>
      <c r="T141" s="991" t="s">
        <v>756</v>
      </c>
      <c r="U141" s="992"/>
      <c r="V141" s="992"/>
      <c r="W141" s="974"/>
      <c r="X141" s="979" t="s">
        <v>756</v>
      </c>
      <c r="Y141" s="980"/>
      <c r="Z141" s="980"/>
      <c r="AA141" s="981"/>
      <c r="AB141" s="487"/>
      <c r="AC141" s="34"/>
      <c r="AD141" s="138"/>
      <c r="AE141" s="383">
        <v>52</v>
      </c>
      <c r="AF141" s="46" t="s">
        <v>52</v>
      </c>
      <c r="AG141" s="34"/>
      <c r="AH141" s="139">
        <v>512</v>
      </c>
      <c r="AI141" s="159">
        <f>+AH141/1000</f>
        <v>0.51200000000000001</v>
      </c>
      <c r="AJ141" s="837"/>
      <c r="AK141" s="839"/>
      <c r="AL141" s="841"/>
      <c r="AM141" s="843"/>
      <c r="AN141" s="845"/>
      <c r="AO141" s="21"/>
      <c r="AP141" s="306">
        <v>71.599999999999994</v>
      </c>
      <c r="AQ141" s="306">
        <v>3.57</v>
      </c>
    </row>
    <row r="142" spans="2:43" ht="12" customHeight="1" thickBot="1" x14ac:dyDescent="0.3">
      <c r="B142" s="24"/>
      <c r="C142" s="146"/>
      <c r="D142" s="146"/>
      <c r="E142" s="27"/>
      <c r="F142" s="36"/>
      <c r="G142" s="31"/>
      <c r="H142" s="909"/>
      <c r="I142" s="910"/>
      <c r="J142" s="911"/>
      <c r="K142" s="912"/>
      <c r="L142" s="911"/>
      <c r="M142" s="912"/>
      <c r="N142" s="913"/>
      <c r="O142" s="910"/>
      <c r="P142" s="913"/>
      <c r="Q142" s="910"/>
      <c r="R142" s="914"/>
      <c r="S142" s="915"/>
      <c r="T142" s="916"/>
      <c r="U142" s="917"/>
      <c r="V142" s="917"/>
      <c r="W142" s="915"/>
      <c r="X142" s="29"/>
      <c r="Y142" s="147"/>
      <c r="Z142" s="147"/>
      <c r="AA142" s="147"/>
      <c r="AB142" s="28"/>
      <c r="AC142" s="36"/>
      <c r="AD142" s="148"/>
      <c r="AE142" s="147"/>
      <c r="AF142" s="28"/>
      <c r="AG142" s="29"/>
      <c r="AH142" s="149"/>
      <c r="AI142" s="153"/>
      <c r="AJ142" s="150"/>
      <c r="AK142" s="154"/>
      <c r="AL142" s="155"/>
      <c r="AM142" s="156"/>
      <c r="AN142" s="157"/>
    </row>
    <row r="143" spans="2:43" x14ac:dyDescent="0.25">
      <c r="B143" s="151"/>
      <c r="C143" s="151"/>
      <c r="D143" s="151"/>
      <c r="E143" s="151"/>
      <c r="F143" s="151"/>
      <c r="G143" s="151"/>
      <c r="H143" s="151"/>
      <c r="I143" s="151"/>
      <c r="J143" s="174"/>
      <c r="K143" s="174"/>
      <c r="L143" s="174"/>
      <c r="M143" s="174"/>
      <c r="N143" s="151"/>
      <c r="O143" s="151"/>
      <c r="P143" s="135"/>
      <c r="Q143" s="135"/>
      <c r="R143" s="918" t="s">
        <v>5</v>
      </c>
      <c r="S143" s="919"/>
      <c r="T143" s="919"/>
      <c r="U143" s="919"/>
      <c r="V143" s="919"/>
      <c r="W143" s="919"/>
      <c r="X143" s="919"/>
      <c r="Y143" s="919"/>
      <c r="Z143" s="919"/>
      <c r="AA143" s="919"/>
      <c r="AB143" s="919"/>
      <c r="AC143" s="919"/>
      <c r="AD143" s="919"/>
      <c r="AE143" s="919"/>
      <c r="AF143" s="919"/>
      <c r="AG143" s="265"/>
      <c r="AH143" s="932" t="s">
        <v>4</v>
      </c>
      <c r="AI143" s="933"/>
      <c r="AJ143" s="932" t="s">
        <v>3</v>
      </c>
      <c r="AK143" s="933"/>
      <c r="AL143" s="932" t="s">
        <v>2</v>
      </c>
      <c r="AM143" s="934"/>
      <c r="AN143" s="935"/>
    </row>
    <row r="144" spans="2:43" x14ac:dyDescent="0.25">
      <c r="B144" s="151"/>
      <c r="C144" s="151"/>
      <c r="D144" s="151"/>
      <c r="E144" s="151"/>
      <c r="F144" s="151"/>
      <c r="G144" s="151"/>
      <c r="H144" s="151"/>
      <c r="I144" s="151"/>
      <c r="J144" s="174"/>
      <c r="K144" s="174"/>
      <c r="L144" s="174"/>
      <c r="M144" s="174"/>
      <c r="N144" s="151"/>
      <c r="O144" s="151"/>
      <c r="P144" s="135"/>
      <c r="Q144" s="135"/>
      <c r="R144" s="930"/>
      <c r="S144" s="931"/>
      <c r="T144" s="931"/>
      <c r="U144" s="931"/>
      <c r="V144" s="931"/>
      <c r="W144" s="931"/>
      <c r="X144" s="931"/>
      <c r="Y144" s="931"/>
      <c r="Z144" s="931"/>
      <c r="AA144" s="931"/>
      <c r="AB144" s="931"/>
      <c r="AC144" s="931"/>
      <c r="AD144" s="931"/>
      <c r="AE144" s="931"/>
      <c r="AF144" s="931"/>
      <c r="AG144" s="265"/>
      <c r="AH144" s="936" t="s">
        <v>1</v>
      </c>
      <c r="AI144" s="938">
        <f>+SUM(AI117:AI142)</f>
        <v>146.08040909090906</v>
      </c>
      <c r="AJ144" s="936" t="s">
        <v>1</v>
      </c>
      <c r="AK144" s="938">
        <f>+SUM(AK117:AK142)</f>
        <v>141.47500000000002</v>
      </c>
      <c r="AL144" s="936" t="s">
        <v>1</v>
      </c>
      <c r="AM144" s="940">
        <f>+AK144-AI144</f>
        <v>-4.6054090909090348</v>
      </c>
      <c r="AN144" s="851">
        <f>+AM144/AI144</f>
        <v>-3.1526534732271919E-2</v>
      </c>
    </row>
    <row r="145" spans="2:43" ht="12" customHeight="1" thickBot="1" x14ac:dyDescent="0.3">
      <c r="B145" s="151"/>
      <c r="C145" s="151"/>
      <c r="D145" s="151"/>
      <c r="E145" s="151"/>
      <c r="F145" s="151"/>
      <c r="G145" s="151"/>
      <c r="H145" s="151"/>
      <c r="I145" s="151"/>
      <c r="J145" s="174"/>
      <c r="K145" s="174"/>
      <c r="L145" s="174"/>
      <c r="M145" s="174"/>
      <c r="N145" s="151"/>
      <c r="O145" s="151"/>
      <c r="P145" s="135"/>
      <c r="Q145" s="135"/>
      <c r="R145" s="921"/>
      <c r="S145" s="922"/>
      <c r="T145" s="922"/>
      <c r="U145" s="922"/>
      <c r="V145" s="922"/>
      <c r="W145" s="922"/>
      <c r="X145" s="922"/>
      <c r="Y145" s="922"/>
      <c r="Z145" s="922"/>
      <c r="AA145" s="922"/>
      <c r="AB145" s="922"/>
      <c r="AC145" s="922"/>
      <c r="AD145" s="922"/>
      <c r="AE145" s="922"/>
      <c r="AF145" s="922"/>
      <c r="AG145" s="264"/>
      <c r="AH145" s="937"/>
      <c r="AI145" s="939"/>
      <c r="AJ145" s="937"/>
      <c r="AK145" s="939"/>
      <c r="AL145" s="937"/>
      <c r="AM145" s="941"/>
      <c r="AN145" s="852"/>
    </row>
    <row r="146" spans="2:43" ht="12" customHeight="1" thickBot="1" x14ac:dyDescent="0.3"/>
    <row r="147" spans="2:43" ht="12" customHeight="1" x14ac:dyDescent="0.25">
      <c r="R147" s="918" t="s">
        <v>0</v>
      </c>
      <c r="S147" s="919"/>
      <c r="T147" s="919"/>
      <c r="U147" s="919"/>
      <c r="V147" s="919"/>
      <c r="W147" s="919"/>
      <c r="X147" s="919"/>
      <c r="Y147" s="919"/>
      <c r="Z147" s="919"/>
      <c r="AA147" s="919"/>
      <c r="AB147" s="919"/>
      <c r="AC147" s="919"/>
      <c r="AD147" s="919"/>
      <c r="AE147" s="919"/>
      <c r="AF147" s="920"/>
      <c r="AG147" s="18"/>
      <c r="AH147" s="924">
        <f>+AI144+AH107</f>
        <v>359.29168181818181</v>
      </c>
      <c r="AI147" s="925"/>
      <c r="AJ147" s="924">
        <f>+AK144+AJ107</f>
        <v>356.495</v>
      </c>
      <c r="AK147" s="925"/>
      <c r="AL147" s="928">
        <f>+AJ147-AH147</f>
        <v>-2.7966818181818098</v>
      </c>
      <c r="AM147" s="925"/>
      <c r="AN147" s="945">
        <f>+AL147/AH147</f>
        <v>-7.7838757747724866E-3</v>
      </c>
    </row>
    <row r="148" spans="2:43" ht="12" customHeight="1" thickBot="1" x14ac:dyDescent="0.3">
      <c r="R148" s="921"/>
      <c r="S148" s="922"/>
      <c r="T148" s="922"/>
      <c r="U148" s="922"/>
      <c r="V148" s="922"/>
      <c r="W148" s="922"/>
      <c r="X148" s="922"/>
      <c r="Y148" s="922"/>
      <c r="Z148" s="922"/>
      <c r="AA148" s="922"/>
      <c r="AB148" s="922"/>
      <c r="AC148" s="922"/>
      <c r="AD148" s="922"/>
      <c r="AE148" s="922"/>
      <c r="AF148" s="923"/>
      <c r="AG148" s="19"/>
      <c r="AH148" s="926"/>
      <c r="AI148" s="927"/>
      <c r="AJ148" s="926"/>
      <c r="AK148" s="927"/>
      <c r="AL148" s="929"/>
      <c r="AM148" s="927"/>
      <c r="AN148" s="946"/>
    </row>
    <row r="149" spans="2:43" ht="12" customHeight="1" thickBot="1" x14ac:dyDescent="0.3"/>
    <row r="150" spans="2:43" ht="12" customHeight="1" x14ac:dyDescent="0.25">
      <c r="B150" s="882" t="s">
        <v>31</v>
      </c>
      <c r="C150" s="883"/>
      <c r="D150" s="883"/>
      <c r="E150" s="883"/>
      <c r="F150" s="883"/>
      <c r="G150" s="884"/>
      <c r="H150" s="888" t="s">
        <v>30</v>
      </c>
      <c r="I150" s="765"/>
      <c r="J150" s="765"/>
      <c r="K150" s="765"/>
      <c r="L150" s="765"/>
      <c r="M150" s="765"/>
      <c r="N150" s="765"/>
      <c r="O150" s="765"/>
      <c r="P150" s="765"/>
      <c r="Q150" s="765"/>
      <c r="R150" s="765"/>
      <c r="S150" s="765"/>
      <c r="T150" s="765"/>
      <c r="U150" s="765"/>
      <c r="V150" s="765"/>
      <c r="W150" s="765"/>
      <c r="X150" s="765"/>
      <c r="Y150" s="765"/>
      <c r="Z150" s="765"/>
      <c r="AA150" s="765"/>
      <c r="AB150" s="765"/>
      <c r="AC150" s="765"/>
      <c r="AD150" s="765"/>
      <c r="AE150" s="267"/>
      <c r="AF150" s="764" t="s">
        <v>29</v>
      </c>
      <c r="AG150" s="765"/>
      <c r="AH150" s="765"/>
      <c r="AI150" s="765"/>
      <c r="AJ150" s="765"/>
      <c r="AK150" s="766"/>
      <c r="AL150" s="889" t="s">
        <v>39</v>
      </c>
      <c r="AM150" s="890"/>
      <c r="AN150" s="891"/>
      <c r="AO150" s="22"/>
      <c r="AP150" s="168" t="s">
        <v>46</v>
      </c>
    </row>
    <row r="151" spans="2:43" ht="12" customHeight="1" thickBot="1" x14ac:dyDescent="0.3">
      <c r="B151" s="885"/>
      <c r="C151" s="886"/>
      <c r="D151" s="886"/>
      <c r="E151" s="886"/>
      <c r="F151" s="886"/>
      <c r="G151" s="887"/>
      <c r="H151" s="892" t="s">
        <v>25</v>
      </c>
      <c r="I151" s="893"/>
      <c r="J151" s="893"/>
      <c r="K151" s="893"/>
      <c r="L151" s="893"/>
      <c r="M151" s="893"/>
      <c r="N151" s="893"/>
      <c r="O151" s="893"/>
      <c r="P151" s="893"/>
      <c r="Q151" s="893"/>
      <c r="R151" s="893"/>
      <c r="S151" s="893"/>
      <c r="T151" s="893"/>
      <c r="U151" s="893"/>
      <c r="V151" s="893"/>
      <c r="W151" s="893"/>
      <c r="X151" s="893"/>
      <c r="Y151" s="893"/>
      <c r="Z151" s="893"/>
      <c r="AA151" s="893"/>
      <c r="AB151" s="893"/>
      <c r="AC151" s="893"/>
      <c r="AD151" s="893"/>
      <c r="AE151" s="268"/>
      <c r="AF151" s="773">
        <v>44234</v>
      </c>
      <c r="AG151" s="774"/>
      <c r="AH151" s="774"/>
      <c r="AI151" s="774"/>
      <c r="AJ151" s="774"/>
      <c r="AK151" s="775"/>
      <c r="AL151" s="896" t="s">
        <v>40</v>
      </c>
      <c r="AM151" s="897"/>
      <c r="AN151" s="898"/>
      <c r="AO151" s="23"/>
      <c r="AP151" s="169" t="s">
        <v>47</v>
      </c>
    </row>
    <row r="152" spans="2:43" ht="12" customHeight="1" thickBot="1" x14ac:dyDescent="0.3">
      <c r="B152" s="902" t="s">
        <v>28</v>
      </c>
      <c r="C152" s="903"/>
      <c r="D152" s="903"/>
      <c r="E152" s="903"/>
      <c r="F152" s="903"/>
      <c r="G152" s="904"/>
      <c r="H152" s="894"/>
      <c r="I152" s="895"/>
      <c r="J152" s="895"/>
      <c r="K152" s="895"/>
      <c r="L152" s="895"/>
      <c r="M152" s="895"/>
      <c r="N152" s="895"/>
      <c r="O152" s="895"/>
      <c r="P152" s="895"/>
      <c r="Q152" s="895"/>
      <c r="R152" s="895"/>
      <c r="S152" s="895"/>
      <c r="T152" s="895"/>
      <c r="U152" s="895"/>
      <c r="V152" s="895"/>
      <c r="W152" s="895"/>
      <c r="X152" s="895"/>
      <c r="Y152" s="895"/>
      <c r="Z152" s="895"/>
      <c r="AA152" s="895"/>
      <c r="AB152" s="895"/>
      <c r="AC152" s="895"/>
      <c r="AD152" s="895"/>
      <c r="AE152" s="269"/>
      <c r="AF152" s="776"/>
      <c r="AG152" s="777"/>
      <c r="AH152" s="777"/>
      <c r="AI152" s="777"/>
      <c r="AJ152" s="777"/>
      <c r="AK152" s="778"/>
      <c r="AL152" s="899"/>
      <c r="AM152" s="900"/>
      <c r="AN152" s="901"/>
      <c r="AO152" s="141"/>
      <c r="AP152" s="170"/>
    </row>
    <row r="153" spans="2:43" ht="12" customHeight="1" thickBot="1" x14ac:dyDescent="0.3">
      <c r="B153" s="135"/>
      <c r="C153" s="135"/>
      <c r="D153" s="135"/>
      <c r="E153" s="135"/>
      <c r="F153" s="135"/>
      <c r="G153" s="135"/>
      <c r="H153" s="135"/>
      <c r="I153" s="135"/>
      <c r="J153" s="174"/>
      <c r="K153" s="174"/>
      <c r="L153" s="174"/>
      <c r="M153" s="174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41"/>
    </row>
    <row r="154" spans="2:43" ht="12" customHeight="1" thickBot="1" x14ac:dyDescent="0.3">
      <c r="B154" s="873" t="s">
        <v>27</v>
      </c>
      <c r="C154" s="874"/>
      <c r="D154" s="874"/>
      <c r="E154" s="875"/>
      <c r="F154" s="848" t="s">
        <v>26</v>
      </c>
      <c r="G154" s="850"/>
      <c r="H154" s="848" t="s">
        <v>44</v>
      </c>
      <c r="I154" s="849"/>
      <c r="J154" s="849"/>
      <c r="K154" s="849"/>
      <c r="L154" s="849"/>
      <c r="M154" s="849"/>
      <c r="N154" s="849"/>
      <c r="O154" s="849"/>
      <c r="P154" s="849"/>
      <c r="Q154" s="849"/>
      <c r="R154" s="849"/>
      <c r="S154" s="850"/>
      <c r="T154" s="848" t="s">
        <v>25</v>
      </c>
      <c r="U154" s="849"/>
      <c r="V154" s="849"/>
      <c r="W154" s="849"/>
      <c r="X154" s="849"/>
      <c r="Y154" s="849"/>
      <c r="Z154" s="849"/>
      <c r="AA154" s="849"/>
      <c r="AB154" s="849"/>
      <c r="AC154" s="849"/>
      <c r="AD154" s="849"/>
      <c r="AE154" s="849"/>
      <c r="AF154" s="850"/>
      <c r="AG154" s="879" t="s">
        <v>24</v>
      </c>
      <c r="AH154" s="880"/>
      <c r="AI154" s="881"/>
      <c r="AJ154" s="879" t="s">
        <v>24</v>
      </c>
      <c r="AK154" s="881"/>
      <c r="AL154" s="848" t="s">
        <v>23</v>
      </c>
      <c r="AM154" s="849"/>
      <c r="AN154" s="850"/>
      <c r="AO154" s="141"/>
    </row>
    <row r="155" spans="2:43" ht="12" customHeight="1" thickBot="1" x14ac:dyDescent="0.3">
      <c r="B155" s="1" t="s">
        <v>13</v>
      </c>
      <c r="C155" s="2" t="s">
        <v>22</v>
      </c>
      <c r="D155" s="3" t="s">
        <v>22</v>
      </c>
      <c r="E155" s="2" t="s">
        <v>21</v>
      </c>
      <c r="F155" s="907" t="s">
        <v>20</v>
      </c>
      <c r="G155" s="908"/>
      <c r="H155" s="876"/>
      <c r="I155" s="877"/>
      <c r="J155" s="877"/>
      <c r="K155" s="877"/>
      <c r="L155" s="877"/>
      <c r="M155" s="877"/>
      <c r="N155" s="877"/>
      <c r="O155" s="877"/>
      <c r="P155" s="877"/>
      <c r="Q155" s="877"/>
      <c r="R155" s="877"/>
      <c r="S155" s="878"/>
      <c r="T155" s="876"/>
      <c r="U155" s="877"/>
      <c r="V155" s="877"/>
      <c r="W155" s="877"/>
      <c r="X155" s="877"/>
      <c r="Y155" s="877"/>
      <c r="Z155" s="877"/>
      <c r="AA155" s="877"/>
      <c r="AB155" s="877"/>
      <c r="AC155" s="877"/>
      <c r="AD155" s="877"/>
      <c r="AE155" s="877"/>
      <c r="AF155" s="878"/>
      <c r="AG155" s="876" t="s">
        <v>19</v>
      </c>
      <c r="AH155" s="877"/>
      <c r="AI155" s="878"/>
      <c r="AJ155" s="876" t="s">
        <v>18</v>
      </c>
      <c r="AK155" s="878"/>
      <c r="AL155" s="876" t="s">
        <v>17</v>
      </c>
      <c r="AM155" s="877"/>
      <c r="AN155" s="878"/>
      <c r="AO155" s="141"/>
      <c r="AP155" s="846" t="s">
        <v>130</v>
      </c>
      <c r="AQ155" s="846" t="s">
        <v>131</v>
      </c>
    </row>
    <row r="156" spans="2:43" ht="12" customHeight="1" thickBot="1" x14ac:dyDescent="0.3">
      <c r="B156" s="4">
        <v>2020</v>
      </c>
      <c r="C156" s="5" t="s">
        <v>16</v>
      </c>
      <c r="D156" s="5" t="s">
        <v>15</v>
      </c>
      <c r="E156" s="30" t="s">
        <v>14</v>
      </c>
      <c r="F156" s="6" t="s">
        <v>14</v>
      </c>
      <c r="G156" s="7" t="s">
        <v>13</v>
      </c>
      <c r="H156" s="868" t="s">
        <v>34</v>
      </c>
      <c r="I156" s="869"/>
      <c r="J156" s="870" t="s">
        <v>43</v>
      </c>
      <c r="K156" s="871"/>
      <c r="L156" s="870" t="s">
        <v>42</v>
      </c>
      <c r="M156" s="871"/>
      <c r="N156" s="872" t="s">
        <v>33</v>
      </c>
      <c r="O156" s="869"/>
      <c r="P156" s="872" t="s">
        <v>12</v>
      </c>
      <c r="Q156" s="869"/>
      <c r="R156" s="872" t="s">
        <v>11</v>
      </c>
      <c r="S156" s="905"/>
      <c r="T156" s="868" t="s">
        <v>35</v>
      </c>
      <c r="U156" s="906"/>
      <c r="V156" s="906"/>
      <c r="W156" s="905"/>
      <c r="X156" s="868" t="s">
        <v>10</v>
      </c>
      <c r="Y156" s="906"/>
      <c r="Z156" s="906"/>
      <c r="AA156" s="905"/>
      <c r="AB156" s="38" t="s">
        <v>1084</v>
      </c>
      <c r="AC156" s="38" t="s">
        <v>38</v>
      </c>
      <c r="AD156" s="37" t="s">
        <v>36</v>
      </c>
      <c r="AE156" s="266" t="s">
        <v>41</v>
      </c>
      <c r="AF156" s="136" t="s">
        <v>9</v>
      </c>
      <c r="AG156" s="8" t="s">
        <v>37</v>
      </c>
      <c r="AH156" s="9" t="s">
        <v>8</v>
      </c>
      <c r="AI156" s="10" t="s">
        <v>7</v>
      </c>
      <c r="AJ156" s="6" t="s">
        <v>8</v>
      </c>
      <c r="AK156" s="7" t="s">
        <v>7</v>
      </c>
      <c r="AL156" s="6" t="s">
        <v>8</v>
      </c>
      <c r="AM156" s="11" t="s">
        <v>7</v>
      </c>
      <c r="AN156" s="7" t="s">
        <v>6</v>
      </c>
      <c r="AO156" s="141"/>
      <c r="AP156" s="847"/>
      <c r="AQ156" s="847"/>
    </row>
    <row r="157" spans="2:43" ht="12" customHeight="1" x14ac:dyDescent="0.25">
      <c r="B157" s="25">
        <v>44234</v>
      </c>
      <c r="C157" s="137">
        <v>0.34027777777777773</v>
      </c>
      <c r="D157" s="137">
        <v>0.34791666666666665</v>
      </c>
      <c r="E157" s="43">
        <v>2</v>
      </c>
      <c r="F157" s="43">
        <v>23318</v>
      </c>
      <c r="G157" s="25">
        <v>44234</v>
      </c>
      <c r="H157" s="960" t="s">
        <v>758</v>
      </c>
      <c r="I157" s="961"/>
      <c r="J157" s="969" t="s">
        <v>763</v>
      </c>
      <c r="K157" s="970"/>
      <c r="L157" s="969" t="s">
        <v>764</v>
      </c>
      <c r="M157" s="970"/>
      <c r="N157" s="960"/>
      <c r="O157" s="961"/>
      <c r="P157" s="964" t="s">
        <v>759</v>
      </c>
      <c r="Q157" s="965"/>
      <c r="R157" s="964" t="s">
        <v>543</v>
      </c>
      <c r="S157" s="966"/>
      <c r="T157" s="957" t="s">
        <v>760</v>
      </c>
      <c r="U157" s="958"/>
      <c r="V157" s="958"/>
      <c r="W157" s="959"/>
      <c r="X157" s="979" t="s">
        <v>761</v>
      </c>
      <c r="Y157" s="980"/>
      <c r="Z157" s="980"/>
      <c r="AA157" s="981"/>
      <c r="AB157" s="490">
        <v>3</v>
      </c>
      <c r="AC157" s="34"/>
      <c r="AD157" s="138" t="s">
        <v>680</v>
      </c>
      <c r="AE157" s="166">
        <v>35</v>
      </c>
      <c r="AF157" s="41" t="s">
        <v>32</v>
      </c>
      <c r="AG157" s="26"/>
      <c r="AH157" s="160">
        <v>9600</v>
      </c>
      <c r="AI157" s="161">
        <f>+AH157/1000</f>
        <v>9.6</v>
      </c>
      <c r="AJ157" s="162">
        <v>10520</v>
      </c>
      <c r="AK157" s="163">
        <f>+AJ157/1000</f>
        <v>10.52</v>
      </c>
      <c r="AL157" s="164">
        <f>+AJ157-AH157</f>
        <v>920</v>
      </c>
      <c r="AM157" s="163">
        <f>+AL157/1000</f>
        <v>0.92</v>
      </c>
      <c r="AN157" s="165">
        <f>+AL157/AH157</f>
        <v>9.583333333333334E-2</v>
      </c>
      <c r="AO157" s="141"/>
      <c r="AP157" s="306">
        <v>70.95</v>
      </c>
      <c r="AQ157" s="306">
        <v>7.89</v>
      </c>
    </row>
    <row r="158" spans="2:43" ht="12" customHeight="1" x14ac:dyDescent="0.25">
      <c r="B158" s="25">
        <v>44234</v>
      </c>
      <c r="C158" s="137">
        <v>0.35000000000000003</v>
      </c>
      <c r="D158" s="137">
        <v>0.3576388888888889</v>
      </c>
      <c r="E158" s="43">
        <v>2</v>
      </c>
      <c r="F158" s="43">
        <v>23318</v>
      </c>
      <c r="G158" s="25">
        <v>44234</v>
      </c>
      <c r="H158" s="967" t="s">
        <v>758</v>
      </c>
      <c r="I158" s="968"/>
      <c r="J158" s="969" t="s">
        <v>763</v>
      </c>
      <c r="K158" s="970"/>
      <c r="L158" s="969" t="s">
        <v>764</v>
      </c>
      <c r="M158" s="970"/>
      <c r="N158" s="967"/>
      <c r="O158" s="968"/>
      <c r="P158" s="971" t="s">
        <v>274</v>
      </c>
      <c r="Q158" s="972"/>
      <c r="R158" s="973" t="s">
        <v>201</v>
      </c>
      <c r="S158" s="974"/>
      <c r="T158" s="979" t="s">
        <v>760</v>
      </c>
      <c r="U158" s="980"/>
      <c r="V158" s="980"/>
      <c r="W158" s="981"/>
      <c r="X158" s="979" t="s">
        <v>761</v>
      </c>
      <c r="Y158" s="980"/>
      <c r="Z158" s="980"/>
      <c r="AA158" s="981"/>
      <c r="AB158" s="490">
        <v>3</v>
      </c>
      <c r="AC158" s="34"/>
      <c r="AD158" s="138" t="s">
        <v>680</v>
      </c>
      <c r="AE158" s="158">
        <v>35</v>
      </c>
      <c r="AF158" s="35" t="s">
        <v>32</v>
      </c>
      <c r="AG158" s="34"/>
      <c r="AH158" s="139">
        <v>21600</v>
      </c>
      <c r="AI158" s="159">
        <f>+AH158/1000</f>
        <v>21.6</v>
      </c>
      <c r="AJ158" s="152">
        <v>23090</v>
      </c>
      <c r="AK158" s="272">
        <f>+AJ158/1000</f>
        <v>23.09</v>
      </c>
      <c r="AL158" s="273">
        <f>+AJ158-AH158</f>
        <v>1490</v>
      </c>
      <c r="AM158" s="274">
        <f>+AL158/1000</f>
        <v>1.49</v>
      </c>
      <c r="AN158" s="275">
        <f>+AL158/AH158</f>
        <v>6.8981481481481477E-2</v>
      </c>
      <c r="AO158" s="20"/>
      <c r="AP158" s="306">
        <v>70.95</v>
      </c>
      <c r="AQ158" s="306">
        <v>7.89</v>
      </c>
    </row>
    <row r="159" spans="2:43" ht="12" customHeight="1" x14ac:dyDescent="0.25">
      <c r="B159" s="25">
        <v>44234</v>
      </c>
      <c r="C159" s="137">
        <v>0.37777777777777777</v>
      </c>
      <c r="D159" s="137">
        <v>0.38958333333333334</v>
      </c>
      <c r="E159" s="43">
        <v>1</v>
      </c>
      <c r="F159" s="43">
        <v>23318</v>
      </c>
      <c r="G159" s="25">
        <v>44234</v>
      </c>
      <c r="H159" s="967" t="s">
        <v>758</v>
      </c>
      <c r="I159" s="968"/>
      <c r="J159" s="969" t="s">
        <v>763</v>
      </c>
      <c r="K159" s="970"/>
      <c r="L159" s="969" t="s">
        <v>764</v>
      </c>
      <c r="M159" s="970"/>
      <c r="N159" s="967"/>
      <c r="O159" s="968"/>
      <c r="P159" s="971" t="s">
        <v>295</v>
      </c>
      <c r="Q159" s="972"/>
      <c r="R159" s="973" t="s">
        <v>611</v>
      </c>
      <c r="S159" s="974"/>
      <c r="T159" s="979" t="s">
        <v>760</v>
      </c>
      <c r="U159" s="980"/>
      <c r="V159" s="980"/>
      <c r="W159" s="981"/>
      <c r="X159" s="979" t="s">
        <v>761</v>
      </c>
      <c r="Y159" s="980"/>
      <c r="Z159" s="980"/>
      <c r="AA159" s="981"/>
      <c r="AB159" s="490">
        <v>3</v>
      </c>
      <c r="AC159" s="34"/>
      <c r="AD159" s="138" t="s">
        <v>680</v>
      </c>
      <c r="AE159" s="158">
        <v>35</v>
      </c>
      <c r="AF159" s="35" t="s">
        <v>32</v>
      </c>
      <c r="AG159" s="34"/>
      <c r="AH159" s="139">
        <v>1800</v>
      </c>
      <c r="AI159" s="140">
        <f t="shared" ref="AI159:AI162" si="24">+AH159/1000</f>
        <v>1.8</v>
      </c>
      <c r="AJ159" s="836">
        <v>25850</v>
      </c>
      <c r="AK159" s="838">
        <f>+AJ159/1000</f>
        <v>25.85</v>
      </c>
      <c r="AL159" s="840">
        <f>+AJ159-AH160-AH159</f>
        <v>2450</v>
      </c>
      <c r="AM159" s="842">
        <f>+AL159/1000</f>
        <v>2.4500000000000002</v>
      </c>
      <c r="AN159" s="844">
        <f>+AL159/SUM(AH159:AH160)</f>
        <v>0.1047008547008547</v>
      </c>
      <c r="AO159" s="20"/>
      <c r="AP159" s="306">
        <v>70.95</v>
      </c>
      <c r="AQ159" s="306">
        <v>7.89</v>
      </c>
    </row>
    <row r="160" spans="2:43" ht="12" customHeight="1" x14ac:dyDescent="0.25">
      <c r="B160" s="25">
        <v>44234</v>
      </c>
      <c r="C160" s="137">
        <v>0.37777777777777777</v>
      </c>
      <c r="D160" s="137">
        <v>0.38958333333333334</v>
      </c>
      <c r="E160" s="43">
        <v>1</v>
      </c>
      <c r="F160" s="43">
        <v>23319</v>
      </c>
      <c r="G160" s="25">
        <v>44234</v>
      </c>
      <c r="H160" s="967" t="s">
        <v>762</v>
      </c>
      <c r="I160" s="968"/>
      <c r="J160" s="969" t="s">
        <v>767</v>
      </c>
      <c r="K160" s="970"/>
      <c r="L160" s="969" t="s">
        <v>682</v>
      </c>
      <c r="M160" s="970"/>
      <c r="N160" s="967"/>
      <c r="O160" s="968"/>
      <c r="P160" s="971" t="s">
        <v>295</v>
      </c>
      <c r="Q160" s="972"/>
      <c r="R160" s="973" t="s">
        <v>611</v>
      </c>
      <c r="S160" s="974"/>
      <c r="T160" s="979" t="s">
        <v>760</v>
      </c>
      <c r="U160" s="980"/>
      <c r="V160" s="980"/>
      <c r="W160" s="981"/>
      <c r="X160" s="979" t="s">
        <v>761</v>
      </c>
      <c r="Y160" s="980"/>
      <c r="Z160" s="980"/>
      <c r="AA160" s="981"/>
      <c r="AB160" s="490">
        <v>3</v>
      </c>
      <c r="AC160" s="34"/>
      <c r="AD160" s="138" t="s">
        <v>680</v>
      </c>
      <c r="AE160" s="158">
        <v>33</v>
      </c>
      <c r="AF160" s="35" t="s">
        <v>32</v>
      </c>
      <c r="AG160" s="34"/>
      <c r="AH160" s="139">
        <v>21600</v>
      </c>
      <c r="AI160" s="140">
        <f t="shared" si="24"/>
        <v>21.6</v>
      </c>
      <c r="AJ160" s="837"/>
      <c r="AK160" s="839"/>
      <c r="AL160" s="841"/>
      <c r="AM160" s="843"/>
      <c r="AN160" s="845"/>
      <c r="AO160" s="20"/>
      <c r="AP160" s="306">
        <v>69.88</v>
      </c>
      <c r="AQ160" s="306">
        <v>8.6199999999999992</v>
      </c>
    </row>
    <row r="161" spans="2:43" ht="12" customHeight="1" x14ac:dyDescent="0.25">
      <c r="B161" s="25">
        <v>44234</v>
      </c>
      <c r="C161" s="137">
        <v>0.39861111111111108</v>
      </c>
      <c r="D161" s="137">
        <v>0.80347222222222225</v>
      </c>
      <c r="E161" s="43">
        <v>4</v>
      </c>
      <c r="F161" s="43">
        <v>92</v>
      </c>
      <c r="G161" s="25">
        <v>44234</v>
      </c>
      <c r="H161" s="967" t="s">
        <v>291</v>
      </c>
      <c r="I161" s="968"/>
      <c r="J161" s="969"/>
      <c r="K161" s="970"/>
      <c r="L161" s="969"/>
      <c r="M161" s="970"/>
      <c r="N161" s="967"/>
      <c r="O161" s="968"/>
      <c r="P161" s="971" t="s">
        <v>226</v>
      </c>
      <c r="Q161" s="972"/>
      <c r="R161" s="973" t="s">
        <v>685</v>
      </c>
      <c r="S161" s="974"/>
      <c r="T161" s="975" t="s">
        <v>768</v>
      </c>
      <c r="U161" s="976"/>
      <c r="V161" s="976"/>
      <c r="W161" s="977"/>
      <c r="X161" s="979" t="s">
        <v>768</v>
      </c>
      <c r="Y161" s="980"/>
      <c r="Z161" s="980"/>
      <c r="AA161" s="981"/>
      <c r="AB161" s="490"/>
      <c r="AC161" s="34"/>
      <c r="AD161" s="138"/>
      <c r="AE161" s="379">
        <v>46</v>
      </c>
      <c r="AF161" s="35" t="s">
        <v>32</v>
      </c>
      <c r="AG161" s="34">
        <v>5505</v>
      </c>
      <c r="AH161" s="139">
        <f>+AG161/2.2</f>
        <v>2502.272727272727</v>
      </c>
      <c r="AI161" s="140">
        <f t="shared" si="24"/>
        <v>2.502272727272727</v>
      </c>
      <c r="AJ161" s="836">
        <v>5320</v>
      </c>
      <c r="AK161" s="838">
        <f>+AJ161/1000</f>
        <v>5.32</v>
      </c>
      <c r="AL161" s="840">
        <f>+AJ161-AH162-AH161</f>
        <v>-587.27272727272657</v>
      </c>
      <c r="AM161" s="842">
        <f>+AL161/1000</f>
        <v>-0.58727272727272661</v>
      </c>
      <c r="AN161" s="844">
        <f>+AL161/SUM(AH161:AH162)</f>
        <v>-9.941520467836247E-2</v>
      </c>
      <c r="AO161" s="20"/>
      <c r="AP161" s="306">
        <v>77.209999999999994</v>
      </c>
      <c r="AQ161" s="306">
        <v>2.21</v>
      </c>
    </row>
    <row r="162" spans="2:43" ht="12" customHeight="1" x14ac:dyDescent="0.25">
      <c r="B162" s="25">
        <v>44234</v>
      </c>
      <c r="C162" s="137">
        <v>0.39861111111111108</v>
      </c>
      <c r="D162" s="137">
        <v>0.80347222222222225</v>
      </c>
      <c r="E162" s="43">
        <v>4</v>
      </c>
      <c r="F162" s="43">
        <v>21</v>
      </c>
      <c r="G162" s="25">
        <v>44234</v>
      </c>
      <c r="H162" s="967" t="s">
        <v>88</v>
      </c>
      <c r="I162" s="968"/>
      <c r="J162" s="969"/>
      <c r="K162" s="970"/>
      <c r="L162" s="969"/>
      <c r="M162" s="970"/>
      <c r="N162" s="967"/>
      <c r="O162" s="968"/>
      <c r="P162" s="971" t="s">
        <v>226</v>
      </c>
      <c r="Q162" s="972"/>
      <c r="R162" s="973" t="s">
        <v>685</v>
      </c>
      <c r="S162" s="974"/>
      <c r="T162" s="975" t="s">
        <v>179</v>
      </c>
      <c r="U162" s="976"/>
      <c r="V162" s="976"/>
      <c r="W162" s="977"/>
      <c r="X162" s="979" t="s">
        <v>179</v>
      </c>
      <c r="Y162" s="980"/>
      <c r="Z162" s="980"/>
      <c r="AA162" s="981"/>
      <c r="AB162" s="490"/>
      <c r="AC162" s="34"/>
      <c r="AD162" s="138"/>
      <c r="AE162" s="379">
        <v>42</v>
      </c>
      <c r="AF162" s="35" t="s">
        <v>32</v>
      </c>
      <c r="AG162" s="34">
        <v>7491</v>
      </c>
      <c r="AH162" s="139">
        <f>+AG162/2.2</f>
        <v>3404.9999999999995</v>
      </c>
      <c r="AI162" s="140">
        <f t="shared" si="24"/>
        <v>3.4049999999999994</v>
      </c>
      <c r="AJ162" s="837"/>
      <c r="AK162" s="839"/>
      <c r="AL162" s="841"/>
      <c r="AM162" s="843"/>
      <c r="AN162" s="845"/>
      <c r="AO162" s="20"/>
      <c r="AP162" s="306">
        <v>77.11</v>
      </c>
      <c r="AQ162" s="306">
        <v>3</v>
      </c>
    </row>
    <row r="163" spans="2:43" ht="12" customHeight="1" x14ac:dyDescent="0.25">
      <c r="B163" s="25">
        <v>44234</v>
      </c>
      <c r="C163" s="137">
        <v>0.41388888888888892</v>
      </c>
      <c r="D163" s="137">
        <v>0.42708333333333331</v>
      </c>
      <c r="E163" s="43">
        <v>3</v>
      </c>
      <c r="F163" s="43">
        <v>23319</v>
      </c>
      <c r="G163" s="25">
        <v>44234</v>
      </c>
      <c r="H163" s="967" t="s">
        <v>762</v>
      </c>
      <c r="I163" s="968"/>
      <c r="J163" s="969" t="s">
        <v>767</v>
      </c>
      <c r="K163" s="970"/>
      <c r="L163" s="969" t="s">
        <v>682</v>
      </c>
      <c r="M163" s="970"/>
      <c r="N163" s="967"/>
      <c r="O163" s="968"/>
      <c r="P163" s="971" t="s">
        <v>395</v>
      </c>
      <c r="Q163" s="972"/>
      <c r="R163" s="973" t="s">
        <v>663</v>
      </c>
      <c r="S163" s="974"/>
      <c r="T163" s="979" t="s">
        <v>760</v>
      </c>
      <c r="U163" s="980"/>
      <c r="V163" s="980"/>
      <c r="W163" s="981"/>
      <c r="X163" s="979" t="s">
        <v>761</v>
      </c>
      <c r="Y163" s="980"/>
      <c r="Z163" s="980"/>
      <c r="AA163" s="981"/>
      <c r="AB163" s="490">
        <v>3</v>
      </c>
      <c r="AC163" s="34"/>
      <c r="AD163" s="138" t="s">
        <v>680</v>
      </c>
      <c r="AE163" s="158">
        <v>33</v>
      </c>
      <c r="AF163" s="35" t="s">
        <v>32</v>
      </c>
      <c r="AG163" s="34"/>
      <c r="AH163" s="139">
        <v>10800</v>
      </c>
      <c r="AI163" s="140">
        <f t="shared" ref="AI163:AI169" si="25">+AH163/1000</f>
        <v>10.8</v>
      </c>
      <c r="AJ163" s="836">
        <v>21990</v>
      </c>
      <c r="AK163" s="838">
        <f>+AJ163/1000</f>
        <v>21.99</v>
      </c>
      <c r="AL163" s="840">
        <f>+AJ163-AH164-AH163</f>
        <v>1590</v>
      </c>
      <c r="AM163" s="842">
        <f>+AL163/1000</f>
        <v>1.59</v>
      </c>
      <c r="AN163" s="844">
        <f>+AL163/SUM(AH163:AH164)</f>
        <v>7.7941176470588236E-2</v>
      </c>
      <c r="AO163" s="20"/>
      <c r="AP163" s="306">
        <v>69.88</v>
      </c>
      <c r="AQ163" s="306">
        <v>8.6199999999999992</v>
      </c>
    </row>
    <row r="164" spans="2:43" ht="12" customHeight="1" x14ac:dyDescent="0.25">
      <c r="B164" s="25">
        <v>44234</v>
      </c>
      <c r="C164" s="137">
        <v>0.41388888888888892</v>
      </c>
      <c r="D164" s="137">
        <v>0.42708333333333331</v>
      </c>
      <c r="E164" s="43">
        <v>3</v>
      </c>
      <c r="F164" s="43">
        <v>23320</v>
      </c>
      <c r="G164" s="25">
        <v>44234</v>
      </c>
      <c r="H164" s="967" t="s">
        <v>766</v>
      </c>
      <c r="I164" s="968"/>
      <c r="J164" s="969" t="s">
        <v>767</v>
      </c>
      <c r="K164" s="970"/>
      <c r="L164" s="969" t="s">
        <v>682</v>
      </c>
      <c r="M164" s="970"/>
      <c r="N164" s="967"/>
      <c r="O164" s="968"/>
      <c r="P164" s="971" t="s">
        <v>395</v>
      </c>
      <c r="Q164" s="972"/>
      <c r="R164" s="973" t="s">
        <v>663</v>
      </c>
      <c r="S164" s="974"/>
      <c r="T164" s="979" t="s">
        <v>760</v>
      </c>
      <c r="U164" s="980"/>
      <c r="V164" s="980"/>
      <c r="W164" s="981"/>
      <c r="X164" s="979" t="s">
        <v>761</v>
      </c>
      <c r="Y164" s="980"/>
      <c r="Z164" s="980"/>
      <c r="AA164" s="981"/>
      <c r="AB164" s="490">
        <v>2</v>
      </c>
      <c r="AC164" s="34"/>
      <c r="AD164" s="138" t="s">
        <v>680</v>
      </c>
      <c r="AE164" s="158">
        <v>34</v>
      </c>
      <c r="AF164" s="35" t="s">
        <v>32</v>
      </c>
      <c r="AG164" s="34"/>
      <c r="AH164" s="139">
        <v>9600</v>
      </c>
      <c r="AI164" s="140">
        <f t="shared" si="25"/>
        <v>9.6</v>
      </c>
      <c r="AJ164" s="837"/>
      <c r="AK164" s="839"/>
      <c r="AL164" s="841"/>
      <c r="AM164" s="843"/>
      <c r="AN164" s="845"/>
      <c r="AO164" s="20"/>
      <c r="AP164" s="306">
        <v>71.06</v>
      </c>
      <c r="AQ164" s="306">
        <v>7.48</v>
      </c>
    </row>
    <row r="165" spans="2:43" ht="12" customHeight="1" x14ac:dyDescent="0.25">
      <c r="B165" s="25">
        <v>44234</v>
      </c>
      <c r="C165" s="137">
        <v>0.43958333333333338</v>
      </c>
      <c r="D165" s="137">
        <v>0.44861111111111113</v>
      </c>
      <c r="E165" s="43">
        <v>3</v>
      </c>
      <c r="F165" s="43">
        <v>23320</v>
      </c>
      <c r="G165" s="25">
        <v>44234</v>
      </c>
      <c r="H165" s="967" t="s">
        <v>766</v>
      </c>
      <c r="I165" s="968"/>
      <c r="J165" s="969" t="s">
        <v>767</v>
      </c>
      <c r="K165" s="970"/>
      <c r="L165" s="969" t="s">
        <v>682</v>
      </c>
      <c r="M165" s="970"/>
      <c r="N165" s="967"/>
      <c r="O165" s="968"/>
      <c r="P165" s="971" t="s">
        <v>759</v>
      </c>
      <c r="Q165" s="972"/>
      <c r="R165" s="973" t="s">
        <v>543</v>
      </c>
      <c r="S165" s="974"/>
      <c r="T165" s="979" t="s">
        <v>760</v>
      </c>
      <c r="U165" s="980"/>
      <c r="V165" s="980"/>
      <c r="W165" s="981"/>
      <c r="X165" s="979" t="s">
        <v>761</v>
      </c>
      <c r="Y165" s="980"/>
      <c r="Z165" s="980"/>
      <c r="AA165" s="981"/>
      <c r="AB165" s="490">
        <v>2</v>
      </c>
      <c r="AC165" s="34"/>
      <c r="AD165" s="138" t="s">
        <v>680</v>
      </c>
      <c r="AE165" s="158">
        <v>34</v>
      </c>
      <c r="AF165" s="35" t="s">
        <v>32</v>
      </c>
      <c r="AG165" s="34"/>
      <c r="AH165" s="139">
        <v>7200</v>
      </c>
      <c r="AI165" s="140">
        <f t="shared" ref="AI165:AI166" si="26">+AH165/1000</f>
        <v>7.2</v>
      </c>
      <c r="AJ165" s="836">
        <v>13290</v>
      </c>
      <c r="AK165" s="838">
        <f>+AJ165/1000</f>
        <v>13.29</v>
      </c>
      <c r="AL165" s="840">
        <f>+AJ165-AH166-AH165</f>
        <v>1290</v>
      </c>
      <c r="AM165" s="842">
        <f>+AL165/1000</f>
        <v>1.29</v>
      </c>
      <c r="AN165" s="844">
        <f>+AL165/SUM(AH165:AH166)</f>
        <v>0.1075</v>
      </c>
      <c r="AO165" s="20"/>
      <c r="AP165" s="306">
        <v>71.06</v>
      </c>
      <c r="AQ165" s="306">
        <v>7.48</v>
      </c>
    </row>
    <row r="166" spans="2:43" ht="12" customHeight="1" x14ac:dyDescent="0.25">
      <c r="B166" s="25">
        <v>44234</v>
      </c>
      <c r="C166" s="137">
        <v>0.43958333333333338</v>
      </c>
      <c r="D166" s="137">
        <v>0.44861111111111113</v>
      </c>
      <c r="E166" s="43">
        <v>3</v>
      </c>
      <c r="F166" s="43">
        <v>23321</v>
      </c>
      <c r="G166" s="25">
        <v>44234</v>
      </c>
      <c r="H166" s="967" t="s">
        <v>769</v>
      </c>
      <c r="I166" s="968"/>
      <c r="J166" s="969" t="s">
        <v>740</v>
      </c>
      <c r="K166" s="970"/>
      <c r="L166" s="969" t="s">
        <v>682</v>
      </c>
      <c r="M166" s="970"/>
      <c r="N166" s="967"/>
      <c r="O166" s="968"/>
      <c r="P166" s="971" t="s">
        <v>759</v>
      </c>
      <c r="Q166" s="972"/>
      <c r="R166" s="973" t="s">
        <v>543</v>
      </c>
      <c r="S166" s="974"/>
      <c r="T166" s="979" t="s">
        <v>791</v>
      </c>
      <c r="U166" s="980"/>
      <c r="V166" s="980"/>
      <c r="W166" s="981"/>
      <c r="X166" s="979" t="s">
        <v>792</v>
      </c>
      <c r="Y166" s="980"/>
      <c r="Z166" s="980"/>
      <c r="AA166" s="981"/>
      <c r="AB166" s="490">
        <v>2</v>
      </c>
      <c r="AC166" s="34"/>
      <c r="AD166" s="138" t="s">
        <v>680</v>
      </c>
      <c r="AE166" s="158">
        <v>25</v>
      </c>
      <c r="AF166" s="35" t="s">
        <v>32</v>
      </c>
      <c r="AG166" s="34"/>
      <c r="AH166" s="139">
        <v>4800</v>
      </c>
      <c r="AI166" s="140">
        <f t="shared" si="26"/>
        <v>4.8</v>
      </c>
      <c r="AJ166" s="837"/>
      <c r="AK166" s="839"/>
      <c r="AL166" s="841"/>
      <c r="AM166" s="843"/>
      <c r="AN166" s="845"/>
      <c r="AO166" s="20"/>
      <c r="AP166" s="306">
        <v>72.680000000000007</v>
      </c>
      <c r="AQ166" s="306">
        <v>6.05</v>
      </c>
    </row>
    <row r="167" spans="2:43" ht="12" customHeight="1" x14ac:dyDescent="0.25">
      <c r="B167" s="25">
        <v>44234</v>
      </c>
      <c r="C167" s="137">
        <v>0.44791666666666669</v>
      </c>
      <c r="D167" s="137">
        <v>0.45277777777777778</v>
      </c>
      <c r="E167" s="43">
        <v>3</v>
      </c>
      <c r="F167" s="43">
        <v>23322</v>
      </c>
      <c r="G167" s="25">
        <v>44234</v>
      </c>
      <c r="H167" s="967" t="s">
        <v>762</v>
      </c>
      <c r="I167" s="968"/>
      <c r="J167" s="969" t="s">
        <v>767</v>
      </c>
      <c r="K167" s="970"/>
      <c r="L167" s="969" t="s">
        <v>682</v>
      </c>
      <c r="M167" s="970"/>
      <c r="N167" s="967"/>
      <c r="O167" s="968"/>
      <c r="P167" s="971" t="s">
        <v>200</v>
      </c>
      <c r="Q167" s="972"/>
      <c r="R167" s="973" t="s">
        <v>201</v>
      </c>
      <c r="S167" s="974"/>
      <c r="T167" s="979" t="s">
        <v>760</v>
      </c>
      <c r="U167" s="980"/>
      <c r="V167" s="980"/>
      <c r="W167" s="981"/>
      <c r="X167" s="979" t="s">
        <v>760</v>
      </c>
      <c r="Y167" s="980"/>
      <c r="Z167" s="980"/>
      <c r="AA167" s="981"/>
      <c r="AB167" s="490">
        <v>1</v>
      </c>
      <c r="AC167" s="34"/>
      <c r="AD167" s="138" t="s">
        <v>680</v>
      </c>
      <c r="AE167" s="158">
        <v>33</v>
      </c>
      <c r="AF167" s="35" t="s">
        <v>32</v>
      </c>
      <c r="AG167" s="34"/>
      <c r="AH167" s="139">
        <v>14410</v>
      </c>
      <c r="AI167" s="159">
        <f t="shared" si="25"/>
        <v>14.41</v>
      </c>
      <c r="AJ167" s="152">
        <v>14410</v>
      </c>
      <c r="AK167" s="272">
        <f t="shared" ref="AK167" si="27">+AJ167/1000</f>
        <v>14.41</v>
      </c>
      <c r="AL167" s="273">
        <f t="shared" ref="AL167:AL172" si="28">+AJ167-AH167</f>
        <v>0</v>
      </c>
      <c r="AM167" s="274">
        <f t="shared" ref="AM167" si="29">+AL167/1000</f>
        <v>0</v>
      </c>
      <c r="AN167" s="275">
        <f t="shared" ref="AN167:AN172" si="30">+AL167/AH167</f>
        <v>0</v>
      </c>
      <c r="AO167" s="20"/>
      <c r="AP167" s="306">
        <v>69.88</v>
      </c>
      <c r="AQ167" s="306">
        <v>8.6199999999999992</v>
      </c>
    </row>
    <row r="168" spans="2:43" ht="12" customHeight="1" x14ac:dyDescent="0.25">
      <c r="B168" s="25">
        <v>44234</v>
      </c>
      <c r="C168" s="137">
        <v>0.4604166666666667</v>
      </c>
      <c r="D168" s="137">
        <v>0.48194444444444445</v>
      </c>
      <c r="E168" s="43">
        <v>4</v>
      </c>
      <c r="F168" s="43">
        <v>23321</v>
      </c>
      <c r="G168" s="25">
        <v>44234</v>
      </c>
      <c r="H168" s="967" t="s">
        <v>769</v>
      </c>
      <c r="I168" s="968"/>
      <c r="J168" s="969" t="s">
        <v>740</v>
      </c>
      <c r="K168" s="970"/>
      <c r="L168" s="969" t="s">
        <v>682</v>
      </c>
      <c r="M168" s="970"/>
      <c r="N168" s="967"/>
      <c r="O168" s="968"/>
      <c r="P168" s="971" t="s">
        <v>274</v>
      </c>
      <c r="Q168" s="972"/>
      <c r="R168" s="973" t="s">
        <v>306</v>
      </c>
      <c r="S168" s="974"/>
      <c r="T168" s="979" t="s">
        <v>791</v>
      </c>
      <c r="U168" s="980"/>
      <c r="V168" s="980"/>
      <c r="W168" s="981"/>
      <c r="X168" s="979" t="s">
        <v>792</v>
      </c>
      <c r="Y168" s="980"/>
      <c r="Z168" s="980"/>
      <c r="AA168" s="981"/>
      <c r="AB168" s="490">
        <v>2</v>
      </c>
      <c r="AC168" s="34"/>
      <c r="AD168" s="138" t="s">
        <v>680</v>
      </c>
      <c r="AE168" s="158">
        <v>25</v>
      </c>
      <c r="AF168" s="35" t="s">
        <v>32</v>
      </c>
      <c r="AG168" s="34"/>
      <c r="AH168" s="139">
        <v>2400</v>
      </c>
      <c r="AI168" s="140">
        <f t="shared" si="25"/>
        <v>2.4</v>
      </c>
      <c r="AJ168" s="836">
        <v>26030</v>
      </c>
      <c r="AK168" s="838">
        <f>+AJ168/1000</f>
        <v>26.03</v>
      </c>
      <c r="AL168" s="840">
        <f>+AJ168-AH169-AH168</f>
        <v>2030</v>
      </c>
      <c r="AM168" s="842">
        <f>+AL168/1000</f>
        <v>2.0299999999999998</v>
      </c>
      <c r="AN168" s="844">
        <f>+AL168/SUM(AH168:AH169)</f>
        <v>8.458333333333333E-2</v>
      </c>
      <c r="AO168" s="20"/>
      <c r="AP168" s="306">
        <v>72.680000000000007</v>
      </c>
      <c r="AQ168" s="306">
        <v>6.05</v>
      </c>
    </row>
    <row r="169" spans="2:43" ht="12" customHeight="1" x14ac:dyDescent="0.25">
      <c r="B169" s="25">
        <v>44234</v>
      </c>
      <c r="C169" s="137">
        <v>0.4604166666666667</v>
      </c>
      <c r="D169" s="137">
        <v>0.48194444444444445</v>
      </c>
      <c r="E169" s="43">
        <v>4</v>
      </c>
      <c r="F169" s="43">
        <v>23323</v>
      </c>
      <c r="G169" s="25">
        <v>44234</v>
      </c>
      <c r="H169" s="967" t="s">
        <v>770</v>
      </c>
      <c r="I169" s="968"/>
      <c r="J169" s="969" t="s">
        <v>772</v>
      </c>
      <c r="K169" s="970"/>
      <c r="L169" s="969" t="s">
        <v>682</v>
      </c>
      <c r="M169" s="970"/>
      <c r="N169" s="967"/>
      <c r="O169" s="968"/>
      <c r="P169" s="971" t="s">
        <v>274</v>
      </c>
      <c r="Q169" s="972"/>
      <c r="R169" s="973" t="s">
        <v>306</v>
      </c>
      <c r="S169" s="974"/>
      <c r="T169" s="979" t="s">
        <v>771</v>
      </c>
      <c r="U169" s="980"/>
      <c r="V169" s="980"/>
      <c r="W169" s="981"/>
      <c r="X169" s="979" t="s">
        <v>771</v>
      </c>
      <c r="Y169" s="980"/>
      <c r="Z169" s="980"/>
      <c r="AA169" s="981"/>
      <c r="AB169" s="490">
        <v>2</v>
      </c>
      <c r="AC169" s="34"/>
      <c r="AD169" s="138" t="s">
        <v>699</v>
      </c>
      <c r="AE169" s="158">
        <v>18</v>
      </c>
      <c r="AF169" s="35" t="s">
        <v>32</v>
      </c>
      <c r="AG169" s="34"/>
      <c r="AH169" s="139">
        <v>21600</v>
      </c>
      <c r="AI169" s="140">
        <f t="shared" si="25"/>
        <v>21.6</v>
      </c>
      <c r="AJ169" s="837"/>
      <c r="AK169" s="839"/>
      <c r="AL169" s="841"/>
      <c r="AM169" s="843"/>
      <c r="AN169" s="845"/>
      <c r="AO169" s="20"/>
      <c r="AP169" s="306">
        <v>69.83</v>
      </c>
      <c r="AQ169" s="306">
        <v>10.72</v>
      </c>
    </row>
    <row r="170" spans="2:43" ht="12" customHeight="1" x14ac:dyDescent="0.25">
      <c r="B170" s="25">
        <v>44234</v>
      </c>
      <c r="C170" s="137">
        <v>0.46319444444444446</v>
      </c>
      <c r="D170" s="137">
        <v>0.47430555555555554</v>
      </c>
      <c r="E170" s="43">
        <v>4</v>
      </c>
      <c r="F170" s="43">
        <v>23323</v>
      </c>
      <c r="G170" s="25">
        <v>44234</v>
      </c>
      <c r="H170" s="967" t="s">
        <v>770</v>
      </c>
      <c r="I170" s="968"/>
      <c r="J170" s="969" t="s">
        <v>772</v>
      </c>
      <c r="K170" s="970"/>
      <c r="L170" s="969" t="s">
        <v>682</v>
      </c>
      <c r="M170" s="970"/>
      <c r="N170" s="967"/>
      <c r="O170" s="968"/>
      <c r="P170" s="971" t="s">
        <v>295</v>
      </c>
      <c r="Q170" s="972"/>
      <c r="R170" s="973" t="s">
        <v>611</v>
      </c>
      <c r="S170" s="974"/>
      <c r="T170" s="979" t="s">
        <v>771</v>
      </c>
      <c r="U170" s="980"/>
      <c r="V170" s="980"/>
      <c r="W170" s="981"/>
      <c r="X170" s="979" t="s">
        <v>771</v>
      </c>
      <c r="Y170" s="980"/>
      <c r="Z170" s="980"/>
      <c r="AA170" s="981"/>
      <c r="AB170" s="490">
        <v>2</v>
      </c>
      <c r="AC170" s="34"/>
      <c r="AD170" s="138" t="s">
        <v>699</v>
      </c>
      <c r="AE170" s="158">
        <v>18</v>
      </c>
      <c r="AF170" s="35" t="s">
        <v>32</v>
      </c>
      <c r="AG170" s="34"/>
      <c r="AH170" s="139">
        <v>21600</v>
      </c>
      <c r="AI170" s="159">
        <f t="shared" ref="AI170:AI189" si="31">+AH170/1000</f>
        <v>21.6</v>
      </c>
      <c r="AJ170" s="152">
        <v>23360</v>
      </c>
      <c r="AK170" s="272">
        <f t="shared" ref="AK170:AK189" si="32">+AJ170/1000</f>
        <v>23.36</v>
      </c>
      <c r="AL170" s="273">
        <f t="shared" si="28"/>
        <v>1760</v>
      </c>
      <c r="AM170" s="274">
        <f t="shared" ref="AM170:AM189" si="33">+AL170/1000</f>
        <v>1.76</v>
      </c>
      <c r="AN170" s="275">
        <f t="shared" si="30"/>
        <v>8.1481481481481488E-2</v>
      </c>
      <c r="AO170" s="20"/>
      <c r="AP170" s="306">
        <v>69.83</v>
      </c>
      <c r="AQ170" s="306">
        <v>10.72</v>
      </c>
    </row>
    <row r="171" spans="2:43" ht="12" customHeight="1" x14ac:dyDescent="0.25">
      <c r="B171" s="25">
        <v>44234</v>
      </c>
      <c r="C171" s="137">
        <v>0.4916666666666667</v>
      </c>
      <c r="D171" s="137">
        <v>0.4993055555555555</v>
      </c>
      <c r="E171" s="43">
        <v>4</v>
      </c>
      <c r="F171" s="43">
        <v>23323</v>
      </c>
      <c r="G171" s="25">
        <v>44234</v>
      </c>
      <c r="H171" s="967" t="s">
        <v>770</v>
      </c>
      <c r="I171" s="968"/>
      <c r="J171" s="969" t="s">
        <v>772</v>
      </c>
      <c r="K171" s="970"/>
      <c r="L171" s="969" t="s">
        <v>682</v>
      </c>
      <c r="M171" s="970"/>
      <c r="N171" s="967"/>
      <c r="O171" s="968"/>
      <c r="P171" s="971" t="s">
        <v>395</v>
      </c>
      <c r="Q171" s="972"/>
      <c r="R171" s="973" t="s">
        <v>663</v>
      </c>
      <c r="S171" s="974"/>
      <c r="T171" s="979" t="s">
        <v>771</v>
      </c>
      <c r="U171" s="980"/>
      <c r="V171" s="980"/>
      <c r="W171" s="981"/>
      <c r="X171" s="979" t="s">
        <v>771</v>
      </c>
      <c r="Y171" s="980"/>
      <c r="Z171" s="980"/>
      <c r="AA171" s="981"/>
      <c r="AB171" s="490">
        <v>2</v>
      </c>
      <c r="AC171" s="34"/>
      <c r="AD171" s="138" t="s">
        <v>699</v>
      </c>
      <c r="AE171" s="158">
        <v>18</v>
      </c>
      <c r="AF171" s="35" t="s">
        <v>32</v>
      </c>
      <c r="AG171" s="34"/>
      <c r="AH171" s="139">
        <v>21600</v>
      </c>
      <c r="AI171" s="159">
        <f t="shared" si="31"/>
        <v>21.6</v>
      </c>
      <c r="AJ171" s="152">
        <v>22180</v>
      </c>
      <c r="AK171" s="272">
        <f t="shared" si="32"/>
        <v>22.18</v>
      </c>
      <c r="AL171" s="273">
        <f t="shared" si="28"/>
        <v>580</v>
      </c>
      <c r="AM171" s="274">
        <f t="shared" si="33"/>
        <v>0.57999999999999996</v>
      </c>
      <c r="AN171" s="275">
        <f t="shared" si="30"/>
        <v>2.6851851851851852E-2</v>
      </c>
      <c r="AO171" s="20"/>
      <c r="AP171" s="306">
        <v>69.83</v>
      </c>
      <c r="AQ171" s="306">
        <v>10.72</v>
      </c>
    </row>
    <row r="172" spans="2:43" ht="12" customHeight="1" x14ac:dyDescent="0.25">
      <c r="B172" s="25">
        <v>44234</v>
      </c>
      <c r="C172" s="137">
        <v>0.50694444444444442</v>
      </c>
      <c r="D172" s="137">
        <v>0.51250000000000007</v>
      </c>
      <c r="E172" s="43">
        <v>4</v>
      </c>
      <c r="F172" s="43">
        <v>23323</v>
      </c>
      <c r="G172" s="25">
        <v>44234</v>
      </c>
      <c r="H172" s="967" t="s">
        <v>770</v>
      </c>
      <c r="I172" s="968"/>
      <c r="J172" s="969" t="s">
        <v>772</v>
      </c>
      <c r="K172" s="970"/>
      <c r="L172" s="969" t="s">
        <v>682</v>
      </c>
      <c r="M172" s="970"/>
      <c r="N172" s="967"/>
      <c r="O172" s="968"/>
      <c r="P172" s="971" t="s">
        <v>200</v>
      </c>
      <c r="Q172" s="972"/>
      <c r="R172" s="973" t="s">
        <v>201</v>
      </c>
      <c r="S172" s="974"/>
      <c r="T172" s="979" t="s">
        <v>771</v>
      </c>
      <c r="U172" s="980"/>
      <c r="V172" s="980"/>
      <c r="W172" s="981"/>
      <c r="X172" s="979" t="s">
        <v>771</v>
      </c>
      <c r="Y172" s="980"/>
      <c r="Z172" s="980"/>
      <c r="AA172" s="981"/>
      <c r="AB172" s="490">
        <v>2</v>
      </c>
      <c r="AC172" s="34"/>
      <c r="AD172" s="138" t="s">
        <v>699</v>
      </c>
      <c r="AE172" s="158">
        <v>18</v>
      </c>
      <c r="AF172" s="35" t="s">
        <v>32</v>
      </c>
      <c r="AG172" s="34"/>
      <c r="AH172" s="139">
        <v>21600</v>
      </c>
      <c r="AI172" s="159">
        <f t="shared" si="31"/>
        <v>21.6</v>
      </c>
      <c r="AJ172" s="152">
        <v>23320</v>
      </c>
      <c r="AK172" s="272">
        <f t="shared" si="32"/>
        <v>23.32</v>
      </c>
      <c r="AL172" s="273">
        <f t="shared" si="28"/>
        <v>1720</v>
      </c>
      <c r="AM172" s="274">
        <f t="shared" si="33"/>
        <v>1.72</v>
      </c>
      <c r="AN172" s="275">
        <f t="shared" si="30"/>
        <v>7.9629629629629634E-2</v>
      </c>
      <c r="AO172" s="20"/>
      <c r="AP172" s="306">
        <v>69.83</v>
      </c>
      <c r="AQ172" s="306">
        <v>10.72</v>
      </c>
    </row>
    <row r="173" spans="2:43" ht="12" customHeight="1" x14ac:dyDescent="0.25">
      <c r="B173" s="25">
        <v>44234</v>
      </c>
      <c r="C173" s="137">
        <v>0.53333333333333333</v>
      </c>
      <c r="D173" s="137">
        <v>0.54027777777777775</v>
      </c>
      <c r="E173" s="43">
        <v>4</v>
      </c>
      <c r="F173" s="43">
        <v>23323</v>
      </c>
      <c r="G173" s="25">
        <v>44234</v>
      </c>
      <c r="H173" s="967" t="s">
        <v>770</v>
      </c>
      <c r="I173" s="968"/>
      <c r="J173" s="969" t="s">
        <v>772</v>
      </c>
      <c r="K173" s="970"/>
      <c r="L173" s="969" t="s">
        <v>682</v>
      </c>
      <c r="M173" s="970"/>
      <c r="N173" s="967"/>
      <c r="O173" s="968"/>
      <c r="P173" s="971" t="s">
        <v>295</v>
      </c>
      <c r="Q173" s="972"/>
      <c r="R173" s="973" t="s">
        <v>611</v>
      </c>
      <c r="S173" s="974"/>
      <c r="T173" s="979" t="s">
        <v>771</v>
      </c>
      <c r="U173" s="980"/>
      <c r="V173" s="980"/>
      <c r="W173" s="981"/>
      <c r="X173" s="979" t="s">
        <v>771</v>
      </c>
      <c r="Y173" s="980"/>
      <c r="Z173" s="980"/>
      <c r="AA173" s="981"/>
      <c r="AB173" s="490">
        <v>2</v>
      </c>
      <c r="AC173" s="34"/>
      <c r="AD173" s="138" t="s">
        <v>699</v>
      </c>
      <c r="AE173" s="158">
        <v>18</v>
      </c>
      <c r="AF173" s="35" t="s">
        <v>32</v>
      </c>
      <c r="AG173" s="34"/>
      <c r="AH173" s="139">
        <v>21600</v>
      </c>
      <c r="AI173" s="159">
        <f t="shared" si="31"/>
        <v>21.6</v>
      </c>
      <c r="AJ173" s="152">
        <v>23250</v>
      </c>
      <c r="AK173" s="272">
        <f t="shared" si="32"/>
        <v>23.25</v>
      </c>
      <c r="AL173" s="273">
        <f t="shared" ref="AL173:AL177" si="34">+AJ173-AH173</f>
        <v>1650</v>
      </c>
      <c r="AM173" s="274">
        <f t="shared" si="33"/>
        <v>1.65</v>
      </c>
      <c r="AN173" s="275">
        <f t="shared" ref="AN173:AN177" si="35">+AL173/AH173</f>
        <v>7.6388888888888895E-2</v>
      </c>
      <c r="AO173" s="20"/>
      <c r="AP173" s="306">
        <v>69.83</v>
      </c>
      <c r="AQ173" s="306">
        <v>10.72</v>
      </c>
    </row>
    <row r="174" spans="2:43" ht="12" customHeight="1" x14ac:dyDescent="0.25">
      <c r="B174" s="25">
        <v>44234</v>
      </c>
      <c r="C174" s="137">
        <v>0.53680555555555554</v>
      </c>
      <c r="D174" s="137">
        <v>0.54652777777777783</v>
      </c>
      <c r="E174" s="43">
        <v>4</v>
      </c>
      <c r="F174" s="43">
        <v>23323</v>
      </c>
      <c r="G174" s="25">
        <v>44234</v>
      </c>
      <c r="H174" s="967" t="s">
        <v>770</v>
      </c>
      <c r="I174" s="968"/>
      <c r="J174" s="969" t="s">
        <v>772</v>
      </c>
      <c r="K174" s="970"/>
      <c r="L174" s="969" t="s">
        <v>682</v>
      </c>
      <c r="M174" s="970"/>
      <c r="N174" s="967"/>
      <c r="O174" s="968"/>
      <c r="P174" s="971" t="s">
        <v>158</v>
      </c>
      <c r="Q174" s="972"/>
      <c r="R174" s="973" t="s">
        <v>306</v>
      </c>
      <c r="S174" s="974"/>
      <c r="T174" s="979" t="s">
        <v>771</v>
      </c>
      <c r="U174" s="980"/>
      <c r="V174" s="980"/>
      <c r="W174" s="981"/>
      <c r="X174" s="979" t="s">
        <v>771</v>
      </c>
      <c r="Y174" s="980"/>
      <c r="Z174" s="980"/>
      <c r="AA174" s="981"/>
      <c r="AB174" s="490">
        <v>2</v>
      </c>
      <c r="AC174" s="34"/>
      <c r="AD174" s="138" t="s">
        <v>699</v>
      </c>
      <c r="AE174" s="158">
        <v>18</v>
      </c>
      <c r="AF174" s="35" t="s">
        <v>32</v>
      </c>
      <c r="AG174" s="34"/>
      <c r="AH174" s="139">
        <v>21600</v>
      </c>
      <c r="AI174" s="159">
        <f t="shared" si="31"/>
        <v>21.6</v>
      </c>
      <c r="AJ174" s="152">
        <v>26110</v>
      </c>
      <c r="AK174" s="272">
        <f t="shared" si="32"/>
        <v>26.11</v>
      </c>
      <c r="AL174" s="273">
        <f t="shared" si="34"/>
        <v>4510</v>
      </c>
      <c r="AM174" s="274">
        <f t="shared" si="33"/>
        <v>4.51</v>
      </c>
      <c r="AN174" s="275">
        <f t="shared" si="35"/>
        <v>0.20879629629629629</v>
      </c>
      <c r="AO174" s="20"/>
      <c r="AP174" s="306">
        <v>69.83</v>
      </c>
      <c r="AQ174" s="306">
        <v>10.72</v>
      </c>
    </row>
    <row r="175" spans="2:43" ht="12" customHeight="1" x14ac:dyDescent="0.25">
      <c r="B175" s="25">
        <v>44234</v>
      </c>
      <c r="C175" s="137">
        <v>0.56458333333333333</v>
      </c>
      <c r="D175" s="137">
        <v>0.57638888888888895</v>
      </c>
      <c r="E175" s="43">
        <v>1</v>
      </c>
      <c r="F175" s="43">
        <v>23323</v>
      </c>
      <c r="G175" s="25">
        <v>44234</v>
      </c>
      <c r="H175" s="967" t="s">
        <v>770</v>
      </c>
      <c r="I175" s="968"/>
      <c r="J175" s="969" t="s">
        <v>772</v>
      </c>
      <c r="K175" s="970"/>
      <c r="L175" s="969" t="s">
        <v>682</v>
      </c>
      <c r="M175" s="970"/>
      <c r="N175" s="967"/>
      <c r="O175" s="968"/>
      <c r="P175" s="971" t="s">
        <v>71</v>
      </c>
      <c r="Q175" s="972"/>
      <c r="R175" s="973" t="s">
        <v>233</v>
      </c>
      <c r="S175" s="974"/>
      <c r="T175" s="979" t="s">
        <v>771</v>
      </c>
      <c r="U175" s="980"/>
      <c r="V175" s="980"/>
      <c r="W175" s="981"/>
      <c r="X175" s="979" t="s">
        <v>771</v>
      </c>
      <c r="Y175" s="980"/>
      <c r="Z175" s="980"/>
      <c r="AA175" s="981"/>
      <c r="AB175" s="490">
        <v>2</v>
      </c>
      <c r="AC175" s="34"/>
      <c r="AD175" s="138" t="s">
        <v>699</v>
      </c>
      <c r="AE175" s="158">
        <v>18</v>
      </c>
      <c r="AF175" s="35" t="s">
        <v>32</v>
      </c>
      <c r="AG175" s="34"/>
      <c r="AH175" s="139">
        <v>5400</v>
      </c>
      <c r="AI175" s="140">
        <f t="shared" si="31"/>
        <v>5.4</v>
      </c>
      <c r="AJ175" s="836">
        <v>25200</v>
      </c>
      <c r="AK175" s="838">
        <f>+AJ175/1000</f>
        <v>25.2</v>
      </c>
      <c r="AL175" s="840">
        <f>+AJ175-AH176-AH175</f>
        <v>5400</v>
      </c>
      <c r="AM175" s="842">
        <f>+AL175/1000</f>
        <v>5.4</v>
      </c>
      <c r="AN175" s="844">
        <f>+AL175/SUM(AH175:AH176)</f>
        <v>0.27272727272727271</v>
      </c>
      <c r="AO175" s="20"/>
      <c r="AP175" s="306">
        <v>69.83</v>
      </c>
      <c r="AQ175" s="306">
        <v>10.72</v>
      </c>
    </row>
    <row r="176" spans="2:43" ht="12" customHeight="1" x14ac:dyDescent="0.25">
      <c r="B176" s="25">
        <v>44234</v>
      </c>
      <c r="C176" s="137">
        <v>0.56458333333333333</v>
      </c>
      <c r="D176" s="137">
        <v>0.57638888888888895</v>
      </c>
      <c r="E176" s="43">
        <v>1</v>
      </c>
      <c r="F176" s="43">
        <v>23324</v>
      </c>
      <c r="G176" s="25">
        <v>44234</v>
      </c>
      <c r="H176" s="967" t="s">
        <v>709</v>
      </c>
      <c r="I176" s="968"/>
      <c r="J176" s="969" t="s">
        <v>710</v>
      </c>
      <c r="K176" s="970"/>
      <c r="L176" s="969" t="s">
        <v>682</v>
      </c>
      <c r="M176" s="970"/>
      <c r="N176" s="967"/>
      <c r="O176" s="968"/>
      <c r="P176" s="971" t="s">
        <v>71</v>
      </c>
      <c r="Q176" s="972"/>
      <c r="R176" s="973" t="s">
        <v>233</v>
      </c>
      <c r="S176" s="974"/>
      <c r="T176" s="979" t="s">
        <v>771</v>
      </c>
      <c r="U176" s="980"/>
      <c r="V176" s="980"/>
      <c r="W176" s="981"/>
      <c r="X176" s="979" t="s">
        <v>771</v>
      </c>
      <c r="Y176" s="980"/>
      <c r="Z176" s="980"/>
      <c r="AA176" s="981"/>
      <c r="AB176" s="490">
        <v>2</v>
      </c>
      <c r="AC176" s="34"/>
      <c r="AD176" s="138" t="s">
        <v>680</v>
      </c>
      <c r="AE176" s="158">
        <v>32</v>
      </c>
      <c r="AF176" s="35" t="s">
        <v>32</v>
      </c>
      <c r="AG176" s="34"/>
      <c r="AH176" s="139">
        <v>14400</v>
      </c>
      <c r="AI176" s="140">
        <f t="shared" si="31"/>
        <v>14.4</v>
      </c>
      <c r="AJ176" s="837"/>
      <c r="AK176" s="839"/>
      <c r="AL176" s="841"/>
      <c r="AM176" s="843"/>
      <c r="AN176" s="845"/>
      <c r="AO176" s="20"/>
      <c r="AP176" s="306">
        <v>70.94</v>
      </c>
      <c r="AQ176" s="306">
        <v>8.56</v>
      </c>
    </row>
    <row r="177" spans="2:43" ht="12" customHeight="1" x14ac:dyDescent="0.25">
      <c r="B177" s="25">
        <v>44234</v>
      </c>
      <c r="C177" s="137">
        <v>0.56805555555555554</v>
      </c>
      <c r="D177" s="137">
        <v>0.59861111111111109</v>
      </c>
      <c r="E177" s="43">
        <v>2</v>
      </c>
      <c r="F177" s="43">
        <v>23324</v>
      </c>
      <c r="G177" s="25">
        <v>44234</v>
      </c>
      <c r="H177" s="967" t="s">
        <v>709</v>
      </c>
      <c r="I177" s="968"/>
      <c r="J177" s="969" t="s">
        <v>710</v>
      </c>
      <c r="K177" s="970"/>
      <c r="L177" s="969" t="s">
        <v>682</v>
      </c>
      <c r="M177" s="970"/>
      <c r="N177" s="967"/>
      <c r="O177" s="968"/>
      <c r="P177" s="971" t="s">
        <v>759</v>
      </c>
      <c r="Q177" s="972"/>
      <c r="R177" s="973" t="s">
        <v>543</v>
      </c>
      <c r="S177" s="974"/>
      <c r="T177" s="979" t="s">
        <v>771</v>
      </c>
      <c r="U177" s="980"/>
      <c r="V177" s="980"/>
      <c r="W177" s="981"/>
      <c r="X177" s="979" t="s">
        <v>771</v>
      </c>
      <c r="Y177" s="980"/>
      <c r="Z177" s="980"/>
      <c r="AA177" s="981"/>
      <c r="AB177" s="490">
        <v>2</v>
      </c>
      <c r="AC177" s="34"/>
      <c r="AD177" s="138" t="s">
        <v>680</v>
      </c>
      <c r="AE177" s="158">
        <v>32</v>
      </c>
      <c r="AF177" s="35" t="s">
        <v>32</v>
      </c>
      <c r="AG177" s="34"/>
      <c r="AH177" s="139">
        <v>12000</v>
      </c>
      <c r="AI177" s="159">
        <f t="shared" si="31"/>
        <v>12</v>
      </c>
      <c r="AJ177" s="152">
        <v>13680</v>
      </c>
      <c r="AK177" s="272">
        <f t="shared" si="32"/>
        <v>13.68</v>
      </c>
      <c r="AL177" s="273">
        <f t="shared" si="34"/>
        <v>1680</v>
      </c>
      <c r="AM177" s="274">
        <f t="shared" si="33"/>
        <v>1.68</v>
      </c>
      <c r="AN177" s="275">
        <f t="shared" si="35"/>
        <v>0.14000000000000001</v>
      </c>
      <c r="AO177" s="20"/>
      <c r="AP177" s="306">
        <v>70.94</v>
      </c>
      <c r="AQ177" s="306">
        <v>8.56</v>
      </c>
    </row>
    <row r="178" spans="2:43" ht="12" customHeight="1" x14ac:dyDescent="0.25">
      <c r="B178" s="25">
        <v>44234</v>
      </c>
      <c r="C178" s="137">
        <v>0.59583333333333333</v>
      </c>
      <c r="D178" s="137">
        <v>0.61041666666666672</v>
      </c>
      <c r="E178" s="43">
        <v>3</v>
      </c>
      <c r="F178" s="43">
        <v>23324</v>
      </c>
      <c r="G178" s="25">
        <v>44234</v>
      </c>
      <c r="H178" s="967" t="s">
        <v>709</v>
      </c>
      <c r="I178" s="968"/>
      <c r="J178" s="969" t="s">
        <v>710</v>
      </c>
      <c r="K178" s="970"/>
      <c r="L178" s="969" t="s">
        <v>682</v>
      </c>
      <c r="M178" s="970"/>
      <c r="N178" s="967"/>
      <c r="O178" s="968"/>
      <c r="P178" s="971" t="s">
        <v>395</v>
      </c>
      <c r="Q178" s="972"/>
      <c r="R178" s="973" t="s">
        <v>663</v>
      </c>
      <c r="S178" s="974"/>
      <c r="T178" s="979" t="s">
        <v>771</v>
      </c>
      <c r="U178" s="980"/>
      <c r="V178" s="980"/>
      <c r="W178" s="981"/>
      <c r="X178" s="979" t="s">
        <v>771</v>
      </c>
      <c r="Y178" s="980"/>
      <c r="Z178" s="980"/>
      <c r="AA178" s="981"/>
      <c r="AB178" s="490">
        <v>2</v>
      </c>
      <c r="AC178" s="34"/>
      <c r="AD178" s="138" t="s">
        <v>680</v>
      </c>
      <c r="AE178" s="158">
        <v>32</v>
      </c>
      <c r="AF178" s="35" t="s">
        <v>32</v>
      </c>
      <c r="AG178" s="34"/>
      <c r="AH178" s="139">
        <v>6000</v>
      </c>
      <c r="AI178" s="140">
        <f t="shared" si="31"/>
        <v>6</v>
      </c>
      <c r="AJ178" s="836">
        <v>22770</v>
      </c>
      <c r="AK178" s="838">
        <f>+AJ178/1000</f>
        <v>22.77</v>
      </c>
      <c r="AL178" s="840">
        <f>+AJ178-AH179-AH178</f>
        <v>2370</v>
      </c>
      <c r="AM178" s="842">
        <f>+AL178/1000</f>
        <v>2.37</v>
      </c>
      <c r="AN178" s="844">
        <f>+AL178/SUM(AH178:AH179)</f>
        <v>0.1161764705882353</v>
      </c>
      <c r="AO178" s="20"/>
      <c r="AP178" s="306">
        <v>70.94</v>
      </c>
      <c r="AQ178" s="306">
        <v>8.56</v>
      </c>
    </row>
    <row r="179" spans="2:43" ht="12" customHeight="1" x14ac:dyDescent="0.25">
      <c r="B179" s="25">
        <v>44234</v>
      </c>
      <c r="C179" s="137">
        <v>0.59583333333333333</v>
      </c>
      <c r="D179" s="137">
        <v>0.61041666666666672</v>
      </c>
      <c r="E179" s="43">
        <v>3</v>
      </c>
      <c r="F179" s="43">
        <v>23326</v>
      </c>
      <c r="G179" s="25">
        <v>44234</v>
      </c>
      <c r="H179" s="967" t="s">
        <v>773</v>
      </c>
      <c r="I179" s="968"/>
      <c r="J179" s="969" t="s">
        <v>772</v>
      </c>
      <c r="K179" s="970"/>
      <c r="L179" s="969" t="s">
        <v>682</v>
      </c>
      <c r="M179" s="970"/>
      <c r="N179" s="967"/>
      <c r="O179" s="968"/>
      <c r="P179" s="971" t="s">
        <v>395</v>
      </c>
      <c r="Q179" s="972"/>
      <c r="R179" s="973" t="s">
        <v>663</v>
      </c>
      <c r="S179" s="974"/>
      <c r="T179" s="979" t="s">
        <v>771</v>
      </c>
      <c r="U179" s="980"/>
      <c r="V179" s="980"/>
      <c r="W179" s="981"/>
      <c r="X179" s="979" t="s">
        <v>771</v>
      </c>
      <c r="Y179" s="980"/>
      <c r="Z179" s="980"/>
      <c r="AA179" s="981"/>
      <c r="AB179" s="490">
        <v>2</v>
      </c>
      <c r="AC179" s="34"/>
      <c r="AD179" s="138" t="s">
        <v>699</v>
      </c>
      <c r="AE179" s="158">
        <v>26</v>
      </c>
      <c r="AF179" s="35" t="s">
        <v>32</v>
      </c>
      <c r="AG179" s="34"/>
      <c r="AH179" s="139">
        <v>14400</v>
      </c>
      <c r="AI179" s="140">
        <f t="shared" si="31"/>
        <v>14.4</v>
      </c>
      <c r="AJ179" s="837"/>
      <c r="AK179" s="839"/>
      <c r="AL179" s="841"/>
      <c r="AM179" s="843"/>
      <c r="AN179" s="845"/>
      <c r="AO179" s="20"/>
      <c r="AP179" s="306">
        <v>69.959999999999994</v>
      </c>
      <c r="AQ179" s="306">
        <v>11.23</v>
      </c>
    </row>
    <row r="180" spans="2:43" ht="12" customHeight="1" x14ac:dyDescent="0.25">
      <c r="B180" s="25">
        <v>44234</v>
      </c>
      <c r="C180" s="137">
        <v>0.6</v>
      </c>
      <c r="D180" s="137">
        <v>0.60902777777777783</v>
      </c>
      <c r="E180" s="43">
        <v>3</v>
      </c>
      <c r="F180" s="43">
        <v>23326</v>
      </c>
      <c r="G180" s="25">
        <v>44234</v>
      </c>
      <c r="H180" s="967" t="s">
        <v>773</v>
      </c>
      <c r="I180" s="968"/>
      <c r="J180" s="969" t="s">
        <v>772</v>
      </c>
      <c r="K180" s="970"/>
      <c r="L180" s="969" t="s">
        <v>682</v>
      </c>
      <c r="M180" s="970"/>
      <c r="N180" s="967"/>
      <c r="O180" s="968"/>
      <c r="P180" s="971" t="s">
        <v>200</v>
      </c>
      <c r="Q180" s="972"/>
      <c r="R180" s="973" t="s">
        <v>201</v>
      </c>
      <c r="S180" s="974"/>
      <c r="T180" s="979" t="s">
        <v>771</v>
      </c>
      <c r="U180" s="980"/>
      <c r="V180" s="980"/>
      <c r="W180" s="981"/>
      <c r="X180" s="979" t="s">
        <v>771</v>
      </c>
      <c r="Y180" s="980"/>
      <c r="Z180" s="980"/>
      <c r="AA180" s="981"/>
      <c r="AB180" s="490">
        <v>2</v>
      </c>
      <c r="AC180" s="34"/>
      <c r="AD180" s="138" t="s">
        <v>699</v>
      </c>
      <c r="AE180" s="158">
        <v>26</v>
      </c>
      <c r="AF180" s="35" t="s">
        <v>32</v>
      </c>
      <c r="AG180" s="34"/>
      <c r="AH180" s="139">
        <v>21600</v>
      </c>
      <c r="AI180" s="159">
        <f t="shared" si="31"/>
        <v>21.6</v>
      </c>
      <c r="AJ180" s="152">
        <v>23660</v>
      </c>
      <c r="AK180" s="272">
        <f t="shared" si="32"/>
        <v>23.66</v>
      </c>
      <c r="AL180" s="273">
        <f t="shared" ref="AL180" si="36">+AJ180-AH180</f>
        <v>2060</v>
      </c>
      <c r="AM180" s="274">
        <f t="shared" si="33"/>
        <v>2.06</v>
      </c>
      <c r="AN180" s="275">
        <f t="shared" ref="AN180" si="37">+AL180/AH180</f>
        <v>9.5370370370370369E-2</v>
      </c>
      <c r="AO180" s="20"/>
      <c r="AP180" s="306">
        <v>69.959999999999994</v>
      </c>
      <c r="AQ180" s="306">
        <v>11.23</v>
      </c>
    </row>
    <row r="181" spans="2:43" ht="12" customHeight="1" x14ac:dyDescent="0.25">
      <c r="B181" s="25">
        <v>44234</v>
      </c>
      <c r="C181" s="137">
        <v>0.64374999999999993</v>
      </c>
      <c r="D181" s="137">
        <v>0.65555555555555556</v>
      </c>
      <c r="E181" s="43">
        <v>3</v>
      </c>
      <c r="F181" s="43">
        <v>23326</v>
      </c>
      <c r="G181" s="25">
        <v>44234</v>
      </c>
      <c r="H181" s="967" t="s">
        <v>773</v>
      </c>
      <c r="I181" s="968"/>
      <c r="J181" s="969"/>
      <c r="K181" s="970"/>
      <c r="L181" s="969"/>
      <c r="M181" s="970"/>
      <c r="N181" s="967"/>
      <c r="O181" s="968"/>
      <c r="P181" s="971" t="s">
        <v>158</v>
      </c>
      <c r="Q181" s="972"/>
      <c r="R181" s="973" t="s">
        <v>306</v>
      </c>
      <c r="S181" s="974"/>
      <c r="T181" s="979" t="s">
        <v>771</v>
      </c>
      <c r="U181" s="980"/>
      <c r="V181" s="980"/>
      <c r="W181" s="981"/>
      <c r="X181" s="979" t="s">
        <v>771</v>
      </c>
      <c r="Y181" s="980"/>
      <c r="Z181" s="980"/>
      <c r="AA181" s="981"/>
      <c r="AB181" s="490">
        <v>2</v>
      </c>
      <c r="AC181" s="34"/>
      <c r="AD181" s="138" t="s">
        <v>699</v>
      </c>
      <c r="AE181" s="158">
        <v>26</v>
      </c>
      <c r="AF181" s="35" t="s">
        <v>32</v>
      </c>
      <c r="AG181" s="34"/>
      <c r="AH181" s="139">
        <v>4800</v>
      </c>
      <c r="AI181" s="159">
        <f t="shared" ref="AI181" si="38">+AH181/1000</f>
        <v>4.8</v>
      </c>
      <c r="AJ181" s="836">
        <v>26550</v>
      </c>
      <c r="AK181" s="838">
        <f>+AJ181/1000</f>
        <v>26.55</v>
      </c>
      <c r="AL181" s="840">
        <f>+AJ181-AH182-AH181</f>
        <v>7350</v>
      </c>
      <c r="AM181" s="842">
        <f>+AL181/1000</f>
        <v>7.35</v>
      </c>
      <c r="AN181" s="844">
        <f>+AL181/SUM(AH181:AH182)</f>
        <v>0.3828125</v>
      </c>
      <c r="AO181" s="20"/>
      <c r="AP181" s="306">
        <v>69.959999999999994</v>
      </c>
      <c r="AQ181" s="306">
        <v>11.23</v>
      </c>
    </row>
    <row r="182" spans="2:43" ht="12" customHeight="1" x14ac:dyDescent="0.25">
      <c r="B182" s="25">
        <v>44234</v>
      </c>
      <c r="C182" s="137">
        <v>0.64374999999999993</v>
      </c>
      <c r="D182" s="137">
        <v>0.65555555555555556</v>
      </c>
      <c r="E182" s="43">
        <v>3</v>
      </c>
      <c r="F182" s="43">
        <v>23328</v>
      </c>
      <c r="G182" s="25">
        <v>44234</v>
      </c>
      <c r="H182" s="967" t="s">
        <v>722</v>
      </c>
      <c r="I182" s="968"/>
      <c r="J182" s="969" t="s">
        <v>777</v>
      </c>
      <c r="K182" s="970"/>
      <c r="L182" s="969" t="s">
        <v>682</v>
      </c>
      <c r="M182" s="970"/>
      <c r="N182" s="967"/>
      <c r="O182" s="968"/>
      <c r="P182" s="971" t="s">
        <v>158</v>
      </c>
      <c r="Q182" s="972"/>
      <c r="R182" s="973" t="s">
        <v>306</v>
      </c>
      <c r="S182" s="974"/>
      <c r="T182" s="979" t="s">
        <v>771</v>
      </c>
      <c r="U182" s="980"/>
      <c r="V182" s="980"/>
      <c r="W182" s="981"/>
      <c r="X182" s="979" t="s">
        <v>771</v>
      </c>
      <c r="Y182" s="980"/>
      <c r="Z182" s="980"/>
      <c r="AA182" s="981"/>
      <c r="AB182" s="490">
        <v>2</v>
      </c>
      <c r="AC182" s="34"/>
      <c r="AD182" s="138" t="s">
        <v>680</v>
      </c>
      <c r="AE182" s="158">
        <v>35</v>
      </c>
      <c r="AF182" s="35" t="s">
        <v>32</v>
      </c>
      <c r="AG182" s="34"/>
      <c r="AH182" s="139">
        <v>14400</v>
      </c>
      <c r="AI182" s="159">
        <f t="shared" si="31"/>
        <v>14.4</v>
      </c>
      <c r="AJ182" s="837"/>
      <c r="AK182" s="839"/>
      <c r="AL182" s="841"/>
      <c r="AM182" s="843"/>
      <c r="AN182" s="845"/>
      <c r="AO182" s="20"/>
      <c r="AP182" s="306">
        <v>71.23</v>
      </c>
      <c r="AQ182" s="306">
        <v>8.19</v>
      </c>
    </row>
    <row r="183" spans="2:43" ht="12" customHeight="1" x14ac:dyDescent="0.25">
      <c r="B183" s="25">
        <v>44234</v>
      </c>
      <c r="C183" s="137">
        <v>0.70624999999999993</v>
      </c>
      <c r="D183" s="137">
        <v>0.73958333333333337</v>
      </c>
      <c r="E183" s="43">
        <v>1</v>
      </c>
      <c r="F183" s="43">
        <v>23328</v>
      </c>
      <c r="G183" s="25">
        <v>44234</v>
      </c>
      <c r="H183" s="967" t="s">
        <v>722</v>
      </c>
      <c r="I183" s="968"/>
      <c r="J183" s="969" t="s">
        <v>777</v>
      </c>
      <c r="K183" s="970"/>
      <c r="L183" s="969" t="s">
        <v>682</v>
      </c>
      <c r="M183" s="970"/>
      <c r="N183" s="967"/>
      <c r="O183" s="968"/>
      <c r="P183" s="971" t="s">
        <v>71</v>
      </c>
      <c r="Q183" s="972"/>
      <c r="R183" s="973" t="s">
        <v>233</v>
      </c>
      <c r="S183" s="974"/>
      <c r="T183" s="979" t="s">
        <v>771</v>
      </c>
      <c r="U183" s="980"/>
      <c r="V183" s="980"/>
      <c r="W183" s="981"/>
      <c r="X183" s="979" t="s">
        <v>771</v>
      </c>
      <c r="Y183" s="980"/>
      <c r="Z183" s="980"/>
      <c r="AA183" s="981"/>
      <c r="AB183" s="490">
        <v>2</v>
      </c>
      <c r="AC183" s="34"/>
      <c r="AD183" s="138" t="s">
        <v>680</v>
      </c>
      <c r="AE183" s="158">
        <v>35</v>
      </c>
      <c r="AF183" s="35" t="s">
        <v>32</v>
      </c>
      <c r="AG183" s="34"/>
      <c r="AH183" s="139">
        <v>13800</v>
      </c>
      <c r="AI183" s="159">
        <f t="shared" si="31"/>
        <v>13.8</v>
      </c>
      <c r="AJ183" s="836">
        <v>25500</v>
      </c>
      <c r="AK183" s="838">
        <f>+AJ183/1000</f>
        <v>25.5</v>
      </c>
      <c r="AL183" s="840">
        <f>+AJ183-AH184-AH183</f>
        <v>2100</v>
      </c>
      <c r="AM183" s="842">
        <f>+AL183/1000</f>
        <v>2.1</v>
      </c>
      <c r="AN183" s="844">
        <f>+AL183/SUM(AH183:AH184)</f>
        <v>8.9743589743589744E-2</v>
      </c>
      <c r="AO183" s="20"/>
      <c r="AP183" s="306">
        <v>71.23</v>
      </c>
      <c r="AQ183" s="306">
        <v>8.19</v>
      </c>
    </row>
    <row r="184" spans="2:43" ht="12" customHeight="1" x14ac:dyDescent="0.25">
      <c r="B184" s="25">
        <v>44234</v>
      </c>
      <c r="C184" s="137">
        <v>0.70624999999999993</v>
      </c>
      <c r="D184" s="137">
        <v>0.73958333333333337</v>
      </c>
      <c r="E184" s="43">
        <v>1</v>
      </c>
      <c r="F184" s="43">
        <v>23329</v>
      </c>
      <c r="G184" s="25">
        <v>44234</v>
      </c>
      <c r="H184" s="967" t="s">
        <v>709</v>
      </c>
      <c r="I184" s="968"/>
      <c r="J184" s="969" t="s">
        <v>710</v>
      </c>
      <c r="K184" s="970"/>
      <c r="L184" s="969" t="s">
        <v>682</v>
      </c>
      <c r="M184" s="970"/>
      <c r="N184" s="967"/>
      <c r="O184" s="968"/>
      <c r="P184" s="971" t="s">
        <v>71</v>
      </c>
      <c r="Q184" s="972"/>
      <c r="R184" s="973" t="s">
        <v>233</v>
      </c>
      <c r="S184" s="974"/>
      <c r="T184" s="979" t="s">
        <v>774</v>
      </c>
      <c r="U184" s="980"/>
      <c r="V184" s="980"/>
      <c r="W184" s="981"/>
      <c r="X184" s="979" t="s">
        <v>775</v>
      </c>
      <c r="Y184" s="980"/>
      <c r="Z184" s="980"/>
      <c r="AA184" s="981"/>
      <c r="AB184" s="490">
        <v>2</v>
      </c>
      <c r="AC184" s="34"/>
      <c r="AD184" s="138" t="s">
        <v>699</v>
      </c>
      <c r="AE184" s="158">
        <v>26</v>
      </c>
      <c r="AF184" s="35" t="s">
        <v>32</v>
      </c>
      <c r="AG184" s="34"/>
      <c r="AH184" s="139">
        <v>9600</v>
      </c>
      <c r="AI184" s="159">
        <f t="shared" si="31"/>
        <v>9.6</v>
      </c>
      <c r="AJ184" s="837"/>
      <c r="AK184" s="839"/>
      <c r="AL184" s="841"/>
      <c r="AM184" s="843"/>
      <c r="AN184" s="845"/>
      <c r="AO184" s="20"/>
      <c r="AP184" s="306">
        <v>74.81</v>
      </c>
      <c r="AQ184" s="306">
        <v>4.13</v>
      </c>
    </row>
    <row r="185" spans="2:43" ht="12" customHeight="1" x14ac:dyDescent="0.25">
      <c r="B185" s="25">
        <v>44234</v>
      </c>
      <c r="C185" s="137">
        <v>0.71597222222222223</v>
      </c>
      <c r="D185" s="137">
        <v>0.74097222222222225</v>
      </c>
      <c r="E185" s="43">
        <v>3</v>
      </c>
      <c r="F185" s="43">
        <v>23329</v>
      </c>
      <c r="G185" s="25">
        <v>44234</v>
      </c>
      <c r="H185" s="967" t="s">
        <v>709</v>
      </c>
      <c r="I185" s="968"/>
      <c r="J185" s="969" t="s">
        <v>710</v>
      </c>
      <c r="K185" s="970"/>
      <c r="L185" s="969" t="s">
        <v>682</v>
      </c>
      <c r="M185" s="970"/>
      <c r="N185" s="967"/>
      <c r="O185" s="968"/>
      <c r="P185" s="971" t="s">
        <v>295</v>
      </c>
      <c r="Q185" s="972"/>
      <c r="R185" s="973" t="s">
        <v>611</v>
      </c>
      <c r="S185" s="974"/>
      <c r="T185" s="979" t="s">
        <v>774</v>
      </c>
      <c r="U185" s="980"/>
      <c r="V185" s="980"/>
      <c r="W185" s="981"/>
      <c r="X185" s="979" t="s">
        <v>775</v>
      </c>
      <c r="Y185" s="980"/>
      <c r="Z185" s="980"/>
      <c r="AA185" s="981"/>
      <c r="AB185" s="490">
        <v>2</v>
      </c>
      <c r="AC185" s="34"/>
      <c r="AD185" s="138" t="s">
        <v>699</v>
      </c>
      <c r="AE185" s="158">
        <v>26</v>
      </c>
      <c r="AF185" s="35" t="s">
        <v>32</v>
      </c>
      <c r="AG185" s="34"/>
      <c r="AH185" s="139">
        <v>600</v>
      </c>
      <c r="AI185" s="159">
        <f t="shared" si="31"/>
        <v>0.6</v>
      </c>
      <c r="AJ185" s="836">
        <v>25470</v>
      </c>
      <c r="AK185" s="838">
        <f>+AJ185/1000</f>
        <v>25.47</v>
      </c>
      <c r="AL185" s="840">
        <f>+AJ185-AH186-AH185</f>
        <v>3270</v>
      </c>
      <c r="AM185" s="842">
        <f>+AL185/1000</f>
        <v>3.27</v>
      </c>
      <c r="AN185" s="844">
        <f>+AL185/SUM(AH185:AH186)</f>
        <v>0.14729729729729729</v>
      </c>
      <c r="AO185" s="20"/>
      <c r="AP185" s="306">
        <v>74.81</v>
      </c>
      <c r="AQ185" s="306">
        <v>4.13</v>
      </c>
    </row>
    <row r="186" spans="2:43" ht="12" customHeight="1" x14ac:dyDescent="0.25">
      <c r="B186" s="25">
        <v>44234</v>
      </c>
      <c r="C186" s="137">
        <v>0.71597222222222223</v>
      </c>
      <c r="D186" s="137">
        <v>0.74097222222222225</v>
      </c>
      <c r="E186" s="43">
        <v>3</v>
      </c>
      <c r="F186" s="43">
        <v>23330</v>
      </c>
      <c r="G186" s="25">
        <v>44234</v>
      </c>
      <c r="H186" s="967" t="s">
        <v>694</v>
      </c>
      <c r="I186" s="968"/>
      <c r="J186" s="969" t="s">
        <v>776</v>
      </c>
      <c r="K186" s="970"/>
      <c r="L186" s="969" t="s">
        <v>682</v>
      </c>
      <c r="M186" s="970"/>
      <c r="N186" s="967"/>
      <c r="O186" s="968"/>
      <c r="P186" s="971" t="s">
        <v>295</v>
      </c>
      <c r="Q186" s="972"/>
      <c r="R186" s="973" t="s">
        <v>611</v>
      </c>
      <c r="S186" s="974"/>
      <c r="T186" s="979" t="s">
        <v>778</v>
      </c>
      <c r="U186" s="980"/>
      <c r="V186" s="980"/>
      <c r="W186" s="981"/>
      <c r="X186" s="979" t="s">
        <v>778</v>
      </c>
      <c r="Y186" s="980"/>
      <c r="Z186" s="980"/>
      <c r="AA186" s="981"/>
      <c r="AB186" s="490">
        <v>2</v>
      </c>
      <c r="AC186" s="34"/>
      <c r="AD186" s="138" t="s">
        <v>699</v>
      </c>
      <c r="AE186" s="158">
        <v>19</v>
      </c>
      <c r="AF186" s="35" t="s">
        <v>32</v>
      </c>
      <c r="AG186" s="34"/>
      <c r="AH186" s="139">
        <v>21600</v>
      </c>
      <c r="AI186" s="159">
        <f t="shared" si="31"/>
        <v>21.6</v>
      </c>
      <c r="AJ186" s="837"/>
      <c r="AK186" s="839"/>
      <c r="AL186" s="841"/>
      <c r="AM186" s="843"/>
      <c r="AN186" s="845"/>
      <c r="AO186" s="20"/>
      <c r="AP186" s="306">
        <v>68.55</v>
      </c>
      <c r="AQ186" s="306">
        <v>10.83</v>
      </c>
    </row>
    <row r="187" spans="2:43" ht="12" customHeight="1" x14ac:dyDescent="0.25">
      <c r="B187" s="25">
        <v>44234</v>
      </c>
      <c r="C187" s="137">
        <v>0.72499999999999998</v>
      </c>
      <c r="D187" s="137">
        <v>0.7319444444444444</v>
      </c>
      <c r="E187" s="43">
        <v>3</v>
      </c>
      <c r="F187" s="43">
        <v>23330</v>
      </c>
      <c r="G187" s="25">
        <v>44234</v>
      </c>
      <c r="H187" s="967" t="s">
        <v>694</v>
      </c>
      <c r="I187" s="968"/>
      <c r="J187" s="969" t="s">
        <v>776</v>
      </c>
      <c r="K187" s="970"/>
      <c r="L187" s="438" t="s">
        <v>682</v>
      </c>
      <c r="M187" s="439"/>
      <c r="N187" s="967"/>
      <c r="O187" s="968"/>
      <c r="P187" s="971" t="s">
        <v>360</v>
      </c>
      <c r="Q187" s="972"/>
      <c r="R187" s="973" t="s">
        <v>201</v>
      </c>
      <c r="S187" s="974"/>
      <c r="T187" s="979" t="s">
        <v>778</v>
      </c>
      <c r="U187" s="980"/>
      <c r="V187" s="980"/>
      <c r="W187" s="981"/>
      <c r="X187" s="979" t="s">
        <v>778</v>
      </c>
      <c r="Y187" s="980"/>
      <c r="Z187" s="980"/>
      <c r="AA187" s="981"/>
      <c r="AB187" s="490">
        <v>2</v>
      </c>
      <c r="AC187" s="34"/>
      <c r="AD187" s="138" t="s">
        <v>699</v>
      </c>
      <c r="AE187" s="158">
        <v>19</v>
      </c>
      <c r="AF187" s="35" t="s">
        <v>32</v>
      </c>
      <c r="AG187" s="34"/>
      <c r="AH187" s="139">
        <v>21600</v>
      </c>
      <c r="AI187" s="159">
        <f t="shared" si="31"/>
        <v>21.6</v>
      </c>
      <c r="AJ187" s="152">
        <v>24650</v>
      </c>
      <c r="AK187" s="272">
        <f t="shared" si="32"/>
        <v>24.65</v>
      </c>
      <c r="AL187" s="273">
        <f t="shared" ref="AL187:AL189" si="39">+AJ187-AH187</f>
        <v>3050</v>
      </c>
      <c r="AM187" s="274">
        <f t="shared" si="33"/>
        <v>3.05</v>
      </c>
      <c r="AN187" s="275">
        <f t="shared" ref="AN187:AN189" si="40">+AL187/AH187</f>
        <v>0.14120370370370369</v>
      </c>
      <c r="AO187" s="20"/>
      <c r="AP187" s="306">
        <v>68.55</v>
      </c>
      <c r="AQ187" s="306">
        <v>10.83</v>
      </c>
    </row>
    <row r="188" spans="2:43" ht="12" customHeight="1" x14ac:dyDescent="0.25">
      <c r="B188" s="25">
        <v>44234</v>
      </c>
      <c r="C188" s="137">
        <v>0.72638888888888886</v>
      </c>
      <c r="D188" s="137">
        <v>0.74305555555555547</v>
      </c>
      <c r="E188" s="43">
        <v>3</v>
      </c>
      <c r="F188" s="43">
        <v>23331</v>
      </c>
      <c r="G188" s="25">
        <v>44234</v>
      </c>
      <c r="H188" s="967" t="s">
        <v>773</v>
      </c>
      <c r="I188" s="968"/>
      <c r="J188" s="969" t="s">
        <v>772</v>
      </c>
      <c r="K188" s="970"/>
      <c r="L188" s="969" t="s">
        <v>682</v>
      </c>
      <c r="M188" s="970"/>
      <c r="N188" s="967"/>
      <c r="O188" s="968"/>
      <c r="P188" s="971" t="s">
        <v>436</v>
      </c>
      <c r="Q188" s="972"/>
      <c r="R188" s="973" t="s">
        <v>679</v>
      </c>
      <c r="S188" s="974"/>
      <c r="T188" s="979" t="s">
        <v>771</v>
      </c>
      <c r="U188" s="980"/>
      <c r="V188" s="980"/>
      <c r="W188" s="981"/>
      <c r="X188" s="979" t="s">
        <v>771</v>
      </c>
      <c r="Y188" s="980"/>
      <c r="Z188" s="980"/>
      <c r="AA188" s="981"/>
      <c r="AB188" s="490"/>
      <c r="AC188" s="34"/>
      <c r="AD188" s="138" t="s">
        <v>699</v>
      </c>
      <c r="AE188" s="158">
        <v>18</v>
      </c>
      <c r="AF188" s="35" t="s">
        <v>32</v>
      </c>
      <c r="AG188" s="34"/>
      <c r="AH188" s="139">
        <v>6640</v>
      </c>
      <c r="AI188" s="159">
        <f t="shared" si="31"/>
        <v>6.64</v>
      </c>
      <c r="AJ188" s="152">
        <v>6640</v>
      </c>
      <c r="AK188" s="272">
        <f t="shared" si="32"/>
        <v>6.64</v>
      </c>
      <c r="AL188" s="273">
        <f t="shared" si="39"/>
        <v>0</v>
      </c>
      <c r="AM188" s="274">
        <f t="shared" si="33"/>
        <v>0</v>
      </c>
      <c r="AN188" s="275">
        <f t="shared" si="40"/>
        <v>0</v>
      </c>
      <c r="AO188" s="20"/>
      <c r="AP188" s="306">
        <v>69.16</v>
      </c>
      <c r="AQ188" s="306">
        <v>10.42</v>
      </c>
    </row>
    <row r="189" spans="2:43" ht="12" customHeight="1" x14ac:dyDescent="0.25">
      <c r="B189" s="25">
        <v>44234</v>
      </c>
      <c r="C189" s="137">
        <v>0.73819444444444438</v>
      </c>
      <c r="D189" s="137">
        <v>0.74861111111111101</v>
      </c>
      <c r="E189" s="43">
        <v>3</v>
      </c>
      <c r="F189" s="43">
        <v>23330</v>
      </c>
      <c r="G189" s="25">
        <v>44234</v>
      </c>
      <c r="H189" s="967" t="s">
        <v>694</v>
      </c>
      <c r="I189" s="968"/>
      <c r="J189" s="969" t="s">
        <v>776</v>
      </c>
      <c r="K189" s="970"/>
      <c r="L189" s="969" t="s">
        <v>682</v>
      </c>
      <c r="M189" s="970"/>
      <c r="N189" s="967"/>
      <c r="O189" s="968"/>
      <c r="P189" s="971" t="s">
        <v>240</v>
      </c>
      <c r="Q189" s="972"/>
      <c r="R189" s="973" t="s">
        <v>515</v>
      </c>
      <c r="S189" s="974"/>
      <c r="T189" s="979" t="s">
        <v>778</v>
      </c>
      <c r="U189" s="980"/>
      <c r="V189" s="980"/>
      <c r="W189" s="981"/>
      <c r="X189" s="979" t="s">
        <v>778</v>
      </c>
      <c r="Y189" s="980"/>
      <c r="Z189" s="980"/>
      <c r="AA189" s="981"/>
      <c r="AB189" s="490">
        <v>2</v>
      </c>
      <c r="AC189" s="34"/>
      <c r="AD189" s="138" t="s">
        <v>699</v>
      </c>
      <c r="AE189" s="158">
        <v>19</v>
      </c>
      <c r="AF189" s="35" t="s">
        <v>32</v>
      </c>
      <c r="AG189" s="34"/>
      <c r="AH189" s="139">
        <v>9600</v>
      </c>
      <c r="AI189" s="159">
        <f t="shared" si="31"/>
        <v>9.6</v>
      </c>
      <c r="AJ189" s="152">
        <v>10520</v>
      </c>
      <c r="AK189" s="272">
        <f t="shared" si="32"/>
        <v>10.52</v>
      </c>
      <c r="AL189" s="273">
        <f t="shared" si="39"/>
        <v>920</v>
      </c>
      <c r="AM189" s="274">
        <f t="shared" si="33"/>
        <v>0.92</v>
      </c>
      <c r="AN189" s="275">
        <f t="shared" si="40"/>
        <v>9.583333333333334E-2</v>
      </c>
      <c r="AO189" s="20"/>
      <c r="AP189" s="306">
        <v>68.55</v>
      </c>
      <c r="AQ189" s="306">
        <v>10.83</v>
      </c>
    </row>
    <row r="190" spans="2:43" ht="12" customHeight="1" x14ac:dyDescent="0.25">
      <c r="B190" s="25">
        <v>44234</v>
      </c>
      <c r="C190" s="137">
        <v>0.77222222222222225</v>
      </c>
      <c r="D190" s="137">
        <v>0.78680555555555554</v>
      </c>
      <c r="E190" s="43">
        <v>3</v>
      </c>
      <c r="F190" s="43">
        <v>23330</v>
      </c>
      <c r="G190" s="25">
        <v>44234</v>
      </c>
      <c r="H190" s="967" t="s">
        <v>694</v>
      </c>
      <c r="I190" s="968"/>
      <c r="J190" s="969" t="s">
        <v>776</v>
      </c>
      <c r="K190" s="970"/>
      <c r="L190" s="969" t="s">
        <v>682</v>
      </c>
      <c r="M190" s="970"/>
      <c r="N190" s="967"/>
      <c r="O190" s="968"/>
      <c r="P190" s="971" t="s">
        <v>395</v>
      </c>
      <c r="Q190" s="972"/>
      <c r="R190" s="973" t="s">
        <v>663</v>
      </c>
      <c r="S190" s="974"/>
      <c r="T190" s="979" t="s">
        <v>778</v>
      </c>
      <c r="U190" s="980"/>
      <c r="V190" s="980"/>
      <c r="W190" s="981"/>
      <c r="X190" s="979" t="s">
        <v>778</v>
      </c>
      <c r="Y190" s="980"/>
      <c r="Z190" s="980"/>
      <c r="AA190" s="981"/>
      <c r="AB190" s="490">
        <v>2</v>
      </c>
      <c r="AC190" s="34"/>
      <c r="AD190" s="138" t="s">
        <v>699</v>
      </c>
      <c r="AE190" s="158">
        <v>19</v>
      </c>
      <c r="AF190" s="35" t="s">
        <v>32</v>
      </c>
      <c r="AG190" s="34"/>
      <c r="AH190" s="139">
        <v>21600</v>
      </c>
      <c r="AI190" s="159">
        <f t="shared" ref="AI190:AI195" si="41">+AH190/1000</f>
        <v>21.6</v>
      </c>
      <c r="AJ190" s="152">
        <v>20310</v>
      </c>
      <c r="AK190" s="272">
        <f t="shared" ref="AK190:AK193" si="42">+AJ190/1000</f>
        <v>20.309999999999999</v>
      </c>
      <c r="AL190" s="273">
        <f t="shared" ref="AL190:AL193" si="43">+AJ190-AH190</f>
        <v>-1290</v>
      </c>
      <c r="AM190" s="274">
        <f t="shared" ref="AM190:AM193" si="44">+AL190/1000</f>
        <v>-1.29</v>
      </c>
      <c r="AN190" s="275">
        <f t="shared" ref="AN190:AN193" si="45">+AL190/AH190</f>
        <v>-5.9722222222222225E-2</v>
      </c>
      <c r="AO190" s="20"/>
      <c r="AP190" s="306">
        <v>68.55</v>
      </c>
      <c r="AQ190" s="306">
        <v>10.83</v>
      </c>
    </row>
    <row r="191" spans="2:43" ht="12" customHeight="1" x14ac:dyDescent="0.25">
      <c r="B191" s="25">
        <v>44234</v>
      </c>
      <c r="C191" s="137">
        <v>0.77430555555555547</v>
      </c>
      <c r="D191" s="137">
        <v>9.0277777777777787E-3</v>
      </c>
      <c r="E191" s="43">
        <v>4</v>
      </c>
      <c r="F191" s="43">
        <v>26437</v>
      </c>
      <c r="G191" s="25">
        <v>44234</v>
      </c>
      <c r="H191" s="967" t="s">
        <v>87</v>
      </c>
      <c r="I191" s="968"/>
      <c r="J191" s="969" t="s">
        <v>776</v>
      </c>
      <c r="K191" s="970"/>
      <c r="L191" s="969" t="s">
        <v>682</v>
      </c>
      <c r="M191" s="970"/>
      <c r="N191" s="967"/>
      <c r="O191" s="968"/>
      <c r="P191" s="971" t="s">
        <v>91</v>
      </c>
      <c r="Q191" s="972"/>
      <c r="R191" s="973" t="s">
        <v>633</v>
      </c>
      <c r="S191" s="974"/>
      <c r="T191" s="979" t="s">
        <v>1185</v>
      </c>
      <c r="U191" s="980"/>
      <c r="V191" s="980"/>
      <c r="W191" s="981"/>
      <c r="X191" s="979" t="s">
        <v>1185</v>
      </c>
      <c r="Y191" s="980"/>
      <c r="Z191" s="980"/>
      <c r="AA191" s="981"/>
      <c r="AB191" s="490"/>
      <c r="AC191" s="34"/>
      <c r="AD191" s="138"/>
      <c r="AE191" s="314">
        <v>60</v>
      </c>
      <c r="AF191" s="46" t="s">
        <v>52</v>
      </c>
      <c r="AG191" s="34"/>
      <c r="AH191" s="139">
        <v>6935</v>
      </c>
      <c r="AI191" s="159">
        <f t="shared" si="41"/>
        <v>6.9349999999999996</v>
      </c>
      <c r="AJ191" s="152">
        <v>6935</v>
      </c>
      <c r="AK191" s="272">
        <f t="shared" si="42"/>
        <v>6.9349999999999996</v>
      </c>
      <c r="AL191" s="273">
        <f t="shared" si="43"/>
        <v>0</v>
      </c>
      <c r="AM191" s="274">
        <f t="shared" si="44"/>
        <v>0</v>
      </c>
      <c r="AN191" s="275">
        <f t="shared" si="45"/>
        <v>0</v>
      </c>
      <c r="AO191" s="20"/>
      <c r="AP191" s="306">
        <v>77.23</v>
      </c>
      <c r="AQ191" s="306">
        <v>3.03</v>
      </c>
    </row>
    <row r="192" spans="2:43" ht="12" customHeight="1" x14ac:dyDescent="0.25">
      <c r="B192" s="25">
        <v>44234</v>
      </c>
      <c r="C192" s="137">
        <v>0.77638888888888891</v>
      </c>
      <c r="D192" s="137">
        <v>0.78541666666666676</v>
      </c>
      <c r="E192" s="43">
        <v>3</v>
      </c>
      <c r="F192" s="43">
        <v>23330</v>
      </c>
      <c r="G192" s="25">
        <v>44234</v>
      </c>
      <c r="H192" s="967" t="s">
        <v>694</v>
      </c>
      <c r="I192" s="968"/>
      <c r="J192" s="969" t="s">
        <v>776</v>
      </c>
      <c r="K192" s="970"/>
      <c r="L192" s="969" t="s">
        <v>682</v>
      </c>
      <c r="M192" s="970"/>
      <c r="N192" s="967"/>
      <c r="O192" s="968"/>
      <c r="P192" s="971" t="s">
        <v>158</v>
      </c>
      <c r="Q192" s="972"/>
      <c r="R192" s="973" t="s">
        <v>306</v>
      </c>
      <c r="S192" s="974"/>
      <c r="T192" s="979" t="s">
        <v>778</v>
      </c>
      <c r="U192" s="980"/>
      <c r="V192" s="980"/>
      <c r="W192" s="981"/>
      <c r="X192" s="979" t="s">
        <v>778</v>
      </c>
      <c r="Y192" s="980"/>
      <c r="Z192" s="980"/>
      <c r="AA192" s="981"/>
      <c r="AB192" s="490">
        <v>2</v>
      </c>
      <c r="AC192" s="34"/>
      <c r="AD192" s="138" t="s">
        <v>699</v>
      </c>
      <c r="AE192" s="158">
        <v>19</v>
      </c>
      <c r="AF192" s="35" t="s">
        <v>32</v>
      </c>
      <c r="AG192" s="34"/>
      <c r="AH192" s="139">
        <v>10200</v>
      </c>
      <c r="AI192" s="159">
        <f t="shared" si="41"/>
        <v>10.199999999999999</v>
      </c>
      <c r="AJ192" s="152">
        <v>10560</v>
      </c>
      <c r="AK192" s="272">
        <f t="shared" si="42"/>
        <v>10.56</v>
      </c>
      <c r="AL192" s="273">
        <f t="shared" si="43"/>
        <v>360</v>
      </c>
      <c r="AM192" s="274">
        <f t="shared" si="44"/>
        <v>0.36</v>
      </c>
      <c r="AN192" s="275">
        <f t="shared" si="45"/>
        <v>3.5294117647058823E-2</v>
      </c>
      <c r="AO192" s="20"/>
      <c r="AP192" s="306">
        <v>68.55</v>
      </c>
      <c r="AQ192" s="306">
        <v>10.83</v>
      </c>
    </row>
    <row r="193" spans="2:43" ht="12" customHeight="1" x14ac:dyDescent="0.25">
      <c r="B193" s="25">
        <v>44234</v>
      </c>
      <c r="C193" s="137">
        <v>0.80069444444444438</v>
      </c>
      <c r="D193" s="137">
        <v>0.80625000000000002</v>
      </c>
      <c r="E193" s="43">
        <v>3</v>
      </c>
      <c r="F193" s="43">
        <v>23333</v>
      </c>
      <c r="G193" s="25">
        <v>44234</v>
      </c>
      <c r="H193" s="967" t="s">
        <v>779</v>
      </c>
      <c r="I193" s="968"/>
      <c r="J193" s="969" t="s">
        <v>787</v>
      </c>
      <c r="K193" s="970"/>
      <c r="L193" s="969" t="s">
        <v>682</v>
      </c>
      <c r="M193" s="970"/>
      <c r="N193" s="967"/>
      <c r="O193" s="968"/>
      <c r="P193" s="971" t="s">
        <v>436</v>
      </c>
      <c r="Q193" s="972"/>
      <c r="R193" s="973" t="s">
        <v>543</v>
      </c>
      <c r="S193" s="974"/>
      <c r="T193" s="979" t="s">
        <v>760</v>
      </c>
      <c r="U193" s="980"/>
      <c r="V193" s="980"/>
      <c r="W193" s="981"/>
      <c r="X193" s="979" t="s">
        <v>761</v>
      </c>
      <c r="Y193" s="980"/>
      <c r="Z193" s="980"/>
      <c r="AA193" s="981"/>
      <c r="AB193" s="490"/>
      <c r="AC193" s="34"/>
      <c r="AD193" s="138" t="s">
        <v>699</v>
      </c>
      <c r="AE193" s="158">
        <v>36</v>
      </c>
      <c r="AF193" s="35" t="s">
        <v>32</v>
      </c>
      <c r="AG193" s="34"/>
      <c r="AH193" s="139">
        <v>1110</v>
      </c>
      <c r="AI193" s="159">
        <f t="shared" si="41"/>
        <v>1.1100000000000001</v>
      </c>
      <c r="AJ193" s="152">
        <v>1110</v>
      </c>
      <c r="AK193" s="272">
        <f t="shared" si="42"/>
        <v>1.1100000000000001</v>
      </c>
      <c r="AL193" s="273">
        <f t="shared" si="43"/>
        <v>0</v>
      </c>
      <c r="AM193" s="274">
        <f t="shared" si="44"/>
        <v>0</v>
      </c>
      <c r="AN193" s="275">
        <f t="shared" si="45"/>
        <v>0</v>
      </c>
      <c r="AO193" s="20"/>
      <c r="AP193" s="306">
        <v>70.349999999999994</v>
      </c>
      <c r="AQ193" s="306">
        <v>7.84</v>
      </c>
    </row>
    <row r="194" spans="2:43" ht="12" customHeight="1" x14ac:dyDescent="0.25">
      <c r="B194" s="25">
        <v>44234</v>
      </c>
      <c r="C194" s="137">
        <v>0.92291666666666661</v>
      </c>
      <c r="D194" s="137">
        <v>0.94027777777777777</v>
      </c>
      <c r="E194" s="43">
        <v>4</v>
      </c>
      <c r="F194" s="43">
        <v>23332</v>
      </c>
      <c r="G194" s="25">
        <v>44234</v>
      </c>
      <c r="H194" s="967" t="s">
        <v>780</v>
      </c>
      <c r="I194" s="968"/>
      <c r="J194" s="969" t="s">
        <v>788</v>
      </c>
      <c r="K194" s="970"/>
      <c r="L194" s="969" t="s">
        <v>700</v>
      </c>
      <c r="M194" s="970"/>
      <c r="N194" s="967"/>
      <c r="O194" s="968"/>
      <c r="P194" s="971" t="s">
        <v>71</v>
      </c>
      <c r="Q194" s="972"/>
      <c r="R194" s="973" t="s">
        <v>306</v>
      </c>
      <c r="S194" s="974"/>
      <c r="T194" s="979" t="s">
        <v>784</v>
      </c>
      <c r="U194" s="980"/>
      <c r="V194" s="980"/>
      <c r="W194" s="981"/>
      <c r="X194" s="979" t="s">
        <v>785</v>
      </c>
      <c r="Y194" s="980"/>
      <c r="Z194" s="980"/>
      <c r="AA194" s="981"/>
      <c r="AB194" s="490">
        <v>3</v>
      </c>
      <c r="AC194" s="34"/>
      <c r="AD194" s="138" t="s">
        <v>699</v>
      </c>
      <c r="AE194" s="158">
        <v>27</v>
      </c>
      <c r="AF194" s="35" t="s">
        <v>32</v>
      </c>
      <c r="AG194" s="34"/>
      <c r="AH194" s="139">
        <v>14400</v>
      </c>
      <c r="AI194" s="159">
        <f t="shared" si="41"/>
        <v>14.4</v>
      </c>
      <c r="AJ194" s="836">
        <v>20570</v>
      </c>
      <c r="AK194" s="838">
        <f>+AJ194/1000</f>
        <v>20.57</v>
      </c>
      <c r="AL194" s="840">
        <f>+AJ194-AH195-AH194</f>
        <v>2570</v>
      </c>
      <c r="AM194" s="842">
        <f>+AL194/1000</f>
        <v>2.57</v>
      </c>
      <c r="AN194" s="844">
        <f>+AL194/SUM(AH194:AH195)</f>
        <v>0.14277777777777778</v>
      </c>
      <c r="AO194" s="20"/>
      <c r="AP194" s="306">
        <v>72.5</v>
      </c>
      <c r="AQ194" s="306">
        <v>6.87</v>
      </c>
    </row>
    <row r="195" spans="2:43" ht="12" customHeight="1" x14ac:dyDescent="0.25">
      <c r="B195" s="25">
        <v>44234</v>
      </c>
      <c r="C195" s="137">
        <v>0.92291666666666661</v>
      </c>
      <c r="D195" s="137">
        <v>0.94027777777777777</v>
      </c>
      <c r="E195" s="43">
        <v>4</v>
      </c>
      <c r="F195" s="43">
        <v>23334</v>
      </c>
      <c r="G195" s="25">
        <v>44234</v>
      </c>
      <c r="H195" s="967" t="s">
        <v>781</v>
      </c>
      <c r="I195" s="968"/>
      <c r="J195" s="969" t="s">
        <v>777</v>
      </c>
      <c r="K195" s="970"/>
      <c r="L195" s="969" t="s">
        <v>700</v>
      </c>
      <c r="M195" s="970"/>
      <c r="N195" s="967"/>
      <c r="O195" s="968"/>
      <c r="P195" s="971" t="s">
        <v>71</v>
      </c>
      <c r="Q195" s="972"/>
      <c r="R195" s="973" t="s">
        <v>306</v>
      </c>
      <c r="S195" s="974"/>
      <c r="T195" s="979" t="s">
        <v>782</v>
      </c>
      <c r="U195" s="980"/>
      <c r="V195" s="980"/>
      <c r="W195" s="981"/>
      <c r="X195" s="979" t="s">
        <v>783</v>
      </c>
      <c r="Y195" s="980"/>
      <c r="Z195" s="980"/>
      <c r="AA195" s="981"/>
      <c r="AB195" s="490">
        <v>3</v>
      </c>
      <c r="AC195" s="34"/>
      <c r="AD195" s="138" t="s">
        <v>699</v>
      </c>
      <c r="AE195" s="158">
        <v>29</v>
      </c>
      <c r="AF195" s="35" t="s">
        <v>32</v>
      </c>
      <c r="AG195" s="34"/>
      <c r="AH195" s="139">
        <v>3600</v>
      </c>
      <c r="AI195" s="159">
        <f t="shared" si="41"/>
        <v>3.6</v>
      </c>
      <c r="AJ195" s="837"/>
      <c r="AK195" s="839"/>
      <c r="AL195" s="841"/>
      <c r="AM195" s="843"/>
      <c r="AN195" s="845"/>
      <c r="AO195" s="20"/>
      <c r="AP195" s="306">
        <v>74.34</v>
      </c>
      <c r="AQ195" s="306">
        <v>4.12</v>
      </c>
    </row>
    <row r="196" spans="2:43" ht="12" customHeight="1" x14ac:dyDescent="0.25">
      <c r="B196" s="25">
        <v>44234</v>
      </c>
      <c r="C196" s="137">
        <v>0.98611111111111116</v>
      </c>
      <c r="D196" s="137">
        <v>0.99375000000000002</v>
      </c>
      <c r="E196" s="43">
        <v>4</v>
      </c>
      <c r="F196" s="43">
        <v>23335</v>
      </c>
      <c r="G196" s="25">
        <v>44234</v>
      </c>
      <c r="H196" s="967" t="s">
        <v>786</v>
      </c>
      <c r="I196" s="968"/>
      <c r="J196" s="969" t="s">
        <v>789</v>
      </c>
      <c r="K196" s="970"/>
      <c r="L196" s="969" t="s">
        <v>700</v>
      </c>
      <c r="M196" s="970"/>
      <c r="N196" s="967"/>
      <c r="O196" s="968"/>
      <c r="P196" s="971" t="s">
        <v>759</v>
      </c>
      <c r="Q196" s="972"/>
      <c r="R196" s="973" t="s">
        <v>543</v>
      </c>
      <c r="S196" s="974"/>
      <c r="T196" s="979" t="s">
        <v>771</v>
      </c>
      <c r="U196" s="980"/>
      <c r="V196" s="980"/>
      <c r="W196" s="981"/>
      <c r="X196" s="979" t="s">
        <v>771</v>
      </c>
      <c r="Y196" s="980"/>
      <c r="Z196" s="980"/>
      <c r="AA196" s="981"/>
      <c r="AB196" s="490"/>
      <c r="AC196" s="34"/>
      <c r="AD196" s="138" t="s">
        <v>699</v>
      </c>
      <c r="AE196" s="158">
        <v>21</v>
      </c>
      <c r="AF196" s="35" t="s">
        <v>32</v>
      </c>
      <c r="AG196" s="34"/>
      <c r="AH196" s="139">
        <v>1000</v>
      </c>
      <c r="AI196" s="159">
        <f t="shared" ref="AI196:AI198" si="46">+AH196/1000</f>
        <v>1</v>
      </c>
      <c r="AJ196" s="152">
        <v>1000</v>
      </c>
      <c r="AK196" s="272">
        <f t="shared" ref="AK196" si="47">+AJ196/1000</f>
        <v>1</v>
      </c>
      <c r="AL196" s="273">
        <f t="shared" ref="AL196" si="48">+AJ196-AH196</f>
        <v>0</v>
      </c>
      <c r="AM196" s="274">
        <f t="shared" ref="AM196" si="49">+AL196/1000</f>
        <v>0</v>
      </c>
      <c r="AN196" s="275">
        <f t="shared" ref="AN196" si="50">+AL196/AH196</f>
        <v>0</v>
      </c>
      <c r="AO196" s="20"/>
      <c r="AP196" s="306">
        <v>68.72</v>
      </c>
      <c r="AQ196" s="306">
        <v>9.4</v>
      </c>
    </row>
    <row r="197" spans="2:43" ht="12" customHeight="1" x14ac:dyDescent="0.25">
      <c r="B197" s="25">
        <v>44234</v>
      </c>
      <c r="C197" s="137">
        <v>0.99791666666666667</v>
      </c>
      <c r="D197" s="137">
        <v>4.6527777777777779E-2</v>
      </c>
      <c r="E197" s="43">
        <v>4</v>
      </c>
      <c r="F197" s="43">
        <v>742</v>
      </c>
      <c r="G197" s="25">
        <v>44234</v>
      </c>
      <c r="H197" s="967" t="s">
        <v>199</v>
      </c>
      <c r="I197" s="968"/>
      <c r="J197" s="969"/>
      <c r="K197" s="970"/>
      <c r="L197" s="969"/>
      <c r="M197" s="970"/>
      <c r="N197" s="967"/>
      <c r="O197" s="968"/>
      <c r="P197" s="971" t="s">
        <v>600</v>
      </c>
      <c r="Q197" s="972"/>
      <c r="R197" s="973" t="s">
        <v>118</v>
      </c>
      <c r="S197" s="974"/>
      <c r="T197" s="1048" t="s">
        <v>757</v>
      </c>
      <c r="U197" s="1049"/>
      <c r="V197" s="1049"/>
      <c r="W197" s="1050"/>
      <c r="X197" s="979" t="s">
        <v>757</v>
      </c>
      <c r="Y197" s="980"/>
      <c r="Z197" s="980"/>
      <c r="AA197" s="981"/>
      <c r="AB197" s="490"/>
      <c r="AC197" s="34"/>
      <c r="AD197" s="138"/>
      <c r="AE197" s="314">
        <v>54</v>
      </c>
      <c r="AF197" s="46" t="s">
        <v>52</v>
      </c>
      <c r="AG197" s="34"/>
      <c r="AH197" s="139">
        <v>5567</v>
      </c>
      <c r="AI197" s="159">
        <f t="shared" si="46"/>
        <v>5.5670000000000002</v>
      </c>
      <c r="AJ197" s="836">
        <v>6100</v>
      </c>
      <c r="AK197" s="838">
        <f>+AJ197/1000</f>
        <v>6.1</v>
      </c>
      <c r="AL197" s="840">
        <f>+AJ197-AH198-AH197</f>
        <v>-16</v>
      </c>
      <c r="AM197" s="842">
        <f>+AL197/1000</f>
        <v>-1.6E-2</v>
      </c>
      <c r="AN197" s="844">
        <f>+AL197/SUM(AH197:AH198)</f>
        <v>-2.616088947024199E-3</v>
      </c>
      <c r="AO197" s="20"/>
      <c r="AP197" s="306">
        <v>72.84</v>
      </c>
      <c r="AQ197" s="306">
        <v>4.37</v>
      </c>
    </row>
    <row r="198" spans="2:43" ht="12" customHeight="1" x14ac:dyDescent="0.25">
      <c r="B198" s="25">
        <v>44234</v>
      </c>
      <c r="C198" s="137">
        <v>0.99791666666666667</v>
      </c>
      <c r="D198" s="137">
        <v>4.6527777777777779E-2</v>
      </c>
      <c r="E198" s="43">
        <v>4</v>
      </c>
      <c r="F198" s="43">
        <v>742</v>
      </c>
      <c r="G198" s="25">
        <v>44234</v>
      </c>
      <c r="H198" s="967" t="s">
        <v>199</v>
      </c>
      <c r="I198" s="968"/>
      <c r="J198" s="969"/>
      <c r="K198" s="970"/>
      <c r="L198" s="969"/>
      <c r="M198" s="970"/>
      <c r="N198" s="967"/>
      <c r="O198" s="968"/>
      <c r="P198" s="971" t="s">
        <v>600</v>
      </c>
      <c r="Q198" s="972"/>
      <c r="R198" s="973" t="s">
        <v>118</v>
      </c>
      <c r="S198" s="974"/>
      <c r="T198" s="1048" t="s">
        <v>756</v>
      </c>
      <c r="U198" s="1049"/>
      <c r="V198" s="1049"/>
      <c r="W198" s="1050"/>
      <c r="X198" s="979" t="s">
        <v>756</v>
      </c>
      <c r="Y198" s="980"/>
      <c r="Z198" s="980"/>
      <c r="AA198" s="981"/>
      <c r="AB198" s="490"/>
      <c r="AC198" s="34"/>
      <c r="AD198" s="138"/>
      <c r="AE198" s="314">
        <v>54</v>
      </c>
      <c r="AF198" s="46" t="s">
        <v>52</v>
      </c>
      <c r="AG198" s="34"/>
      <c r="AH198" s="139">
        <v>549</v>
      </c>
      <c r="AI198" s="159">
        <f t="shared" si="46"/>
        <v>0.54900000000000004</v>
      </c>
      <c r="AJ198" s="837"/>
      <c r="AK198" s="839"/>
      <c r="AL198" s="841"/>
      <c r="AM198" s="843"/>
      <c r="AN198" s="845"/>
      <c r="AO198" s="20"/>
      <c r="AP198" s="306">
        <v>72.84</v>
      </c>
      <c r="AQ198" s="306">
        <v>4.37</v>
      </c>
    </row>
    <row r="199" spans="2:43" ht="12" customHeight="1" thickBot="1" x14ac:dyDescent="0.3">
      <c r="B199" s="25"/>
      <c r="C199" s="137"/>
      <c r="D199" s="137"/>
      <c r="E199" s="43"/>
      <c r="F199" s="43"/>
      <c r="G199" s="25"/>
      <c r="H199" s="967"/>
      <c r="I199" s="968"/>
      <c r="J199" s="969"/>
      <c r="K199" s="970"/>
      <c r="L199" s="969"/>
      <c r="M199" s="970"/>
      <c r="N199" s="967"/>
      <c r="O199" s="968"/>
      <c r="P199" s="971"/>
      <c r="Q199" s="972"/>
      <c r="R199" s="973"/>
      <c r="S199" s="974"/>
      <c r="T199" s="380"/>
      <c r="U199" s="381"/>
      <c r="V199" s="381"/>
      <c r="W199" s="382"/>
      <c r="X199" s="380"/>
      <c r="Y199" s="381"/>
      <c r="Z199" s="478"/>
      <c r="AA199" s="381"/>
      <c r="AB199" s="384"/>
      <c r="AC199" s="34"/>
      <c r="AD199" s="138"/>
      <c r="AE199" s="158"/>
      <c r="AF199" s="35"/>
      <c r="AG199" s="34"/>
      <c r="AH199" s="139"/>
      <c r="AI199" s="159"/>
      <c r="AJ199" s="152"/>
      <c r="AK199" s="272"/>
      <c r="AL199" s="273"/>
      <c r="AM199" s="274"/>
      <c r="AN199" s="275"/>
      <c r="AO199" s="20"/>
    </row>
    <row r="200" spans="2:43" x14ac:dyDescent="0.25">
      <c r="B200" s="151"/>
      <c r="C200" s="151"/>
      <c r="D200" s="151"/>
      <c r="E200" s="151"/>
      <c r="F200" s="151"/>
      <c r="G200" s="151"/>
      <c r="H200" s="151"/>
      <c r="I200" s="151"/>
      <c r="J200" s="174"/>
      <c r="K200" s="174"/>
      <c r="L200" s="174"/>
      <c r="M200" s="174"/>
      <c r="N200" s="151"/>
      <c r="O200" s="151"/>
      <c r="P200" s="135"/>
      <c r="Q200" s="135"/>
      <c r="R200" s="918" t="s">
        <v>5</v>
      </c>
      <c r="S200" s="919"/>
      <c r="T200" s="919"/>
      <c r="U200" s="919"/>
      <c r="V200" s="919"/>
      <c r="W200" s="919"/>
      <c r="X200" s="919"/>
      <c r="Y200" s="919"/>
      <c r="Z200" s="919"/>
      <c r="AA200" s="919"/>
      <c r="AB200" s="919"/>
      <c r="AC200" s="919"/>
      <c r="AD200" s="919"/>
      <c r="AE200" s="919"/>
      <c r="AF200" s="919"/>
      <c r="AG200" s="265"/>
      <c r="AH200" s="932" t="s">
        <v>4</v>
      </c>
      <c r="AI200" s="933"/>
      <c r="AJ200" s="932" t="s">
        <v>3</v>
      </c>
      <c r="AK200" s="933"/>
      <c r="AL200" s="932" t="s">
        <v>2</v>
      </c>
      <c r="AM200" s="934"/>
      <c r="AN200" s="935"/>
    </row>
    <row r="201" spans="2:43" x14ac:dyDescent="0.25">
      <c r="B201" s="151"/>
      <c r="C201" s="151"/>
      <c r="D201" s="151"/>
      <c r="E201" s="151"/>
      <c r="F201" s="151"/>
      <c r="G201" s="151"/>
      <c r="H201" s="151"/>
      <c r="I201" s="151"/>
      <c r="J201" s="174"/>
      <c r="K201" s="174"/>
      <c r="L201" s="174"/>
      <c r="M201" s="174"/>
      <c r="N201" s="151"/>
      <c r="O201" s="151"/>
      <c r="P201" s="135"/>
      <c r="Q201" s="135"/>
      <c r="R201" s="930"/>
      <c r="S201" s="931"/>
      <c r="T201" s="931"/>
      <c r="U201" s="931"/>
      <c r="V201" s="931"/>
      <c r="W201" s="931"/>
      <c r="X201" s="931"/>
      <c r="Y201" s="931"/>
      <c r="Z201" s="931"/>
      <c r="AA201" s="931"/>
      <c r="AB201" s="931"/>
      <c r="AC201" s="931"/>
      <c r="AD201" s="931"/>
      <c r="AE201" s="931"/>
      <c r="AF201" s="931"/>
      <c r="AG201" s="265"/>
      <c r="AH201" s="936" t="s">
        <v>1</v>
      </c>
      <c r="AI201" s="938">
        <f>+SUM(AI157:AI199)</f>
        <v>480.71827272727279</v>
      </c>
      <c r="AJ201" s="936" t="s">
        <v>1</v>
      </c>
      <c r="AK201" s="938">
        <f>+SUM(AK157:AK199)</f>
        <v>529.94500000000005</v>
      </c>
      <c r="AL201" s="936" t="s">
        <v>1</v>
      </c>
      <c r="AM201" s="940">
        <f>+AK201-AI201</f>
        <v>49.22672727272726</v>
      </c>
      <c r="AN201" s="851">
        <f>+AM201/AI201</f>
        <v>0.10240244664187166</v>
      </c>
    </row>
    <row r="202" spans="2:43" ht="12" customHeight="1" thickBot="1" x14ac:dyDescent="0.3">
      <c r="B202" s="151"/>
      <c r="C202" s="151"/>
      <c r="D202" s="151"/>
      <c r="E202" s="151"/>
      <c r="F202" s="151"/>
      <c r="G202" s="151"/>
      <c r="H202" s="151"/>
      <c r="I202" s="151"/>
      <c r="J202" s="174"/>
      <c r="K202" s="174"/>
      <c r="L202" s="174"/>
      <c r="M202" s="174"/>
      <c r="N202" s="151"/>
      <c r="O202" s="151"/>
      <c r="P202" s="135"/>
      <c r="Q202" s="135"/>
      <c r="R202" s="921"/>
      <c r="S202" s="922"/>
      <c r="T202" s="922"/>
      <c r="U202" s="922"/>
      <c r="V202" s="922"/>
      <c r="W202" s="922"/>
      <c r="X202" s="922"/>
      <c r="Y202" s="922"/>
      <c r="Z202" s="922"/>
      <c r="AA202" s="922"/>
      <c r="AB202" s="922"/>
      <c r="AC202" s="922"/>
      <c r="AD202" s="922"/>
      <c r="AE202" s="922"/>
      <c r="AF202" s="922"/>
      <c r="AG202" s="264"/>
      <c r="AH202" s="937"/>
      <c r="AI202" s="939"/>
      <c r="AJ202" s="937"/>
      <c r="AK202" s="939"/>
      <c r="AL202" s="937"/>
      <c r="AM202" s="941"/>
      <c r="AN202" s="852"/>
    </row>
    <row r="203" spans="2:43" ht="12" customHeight="1" thickBot="1" x14ac:dyDescent="0.3"/>
    <row r="204" spans="2:43" ht="12" customHeight="1" x14ac:dyDescent="0.25">
      <c r="R204" s="918" t="s">
        <v>0</v>
      </c>
      <c r="S204" s="919"/>
      <c r="T204" s="919"/>
      <c r="U204" s="919"/>
      <c r="V204" s="919"/>
      <c r="W204" s="919"/>
      <c r="X204" s="919"/>
      <c r="Y204" s="919"/>
      <c r="Z204" s="919"/>
      <c r="AA204" s="919"/>
      <c r="AB204" s="919"/>
      <c r="AC204" s="919"/>
      <c r="AD204" s="919"/>
      <c r="AE204" s="919"/>
      <c r="AF204" s="920"/>
      <c r="AG204" s="18"/>
      <c r="AH204" s="924">
        <f>+AI201+AH147</f>
        <v>840.00995454545455</v>
      </c>
      <c r="AI204" s="925"/>
      <c r="AJ204" s="924">
        <f>+AK201+AJ147</f>
        <v>886.44</v>
      </c>
      <c r="AK204" s="925"/>
      <c r="AL204" s="928">
        <f>+AJ204-AH204</f>
        <v>46.430045454545507</v>
      </c>
      <c r="AM204" s="925"/>
      <c r="AN204" s="945">
        <f>+AL204/AH204</f>
        <v>5.5273208612949938E-2</v>
      </c>
    </row>
    <row r="205" spans="2:43" ht="12" customHeight="1" thickBot="1" x14ac:dyDescent="0.3">
      <c r="R205" s="921"/>
      <c r="S205" s="922"/>
      <c r="T205" s="922"/>
      <c r="U205" s="922"/>
      <c r="V205" s="922"/>
      <c r="W205" s="922"/>
      <c r="X205" s="922"/>
      <c r="Y205" s="922"/>
      <c r="Z205" s="922"/>
      <c r="AA205" s="922"/>
      <c r="AB205" s="922"/>
      <c r="AC205" s="922"/>
      <c r="AD205" s="922"/>
      <c r="AE205" s="922"/>
      <c r="AF205" s="923"/>
      <c r="AG205" s="19"/>
      <c r="AH205" s="926"/>
      <c r="AI205" s="927"/>
      <c r="AJ205" s="926"/>
      <c r="AK205" s="927"/>
      <c r="AL205" s="929"/>
      <c r="AM205" s="927"/>
      <c r="AN205" s="946"/>
    </row>
    <row r="206" spans="2:43" ht="12.95" customHeight="1" thickBot="1" x14ac:dyDescent="0.3"/>
    <row r="207" spans="2:43" ht="12.95" customHeight="1" x14ac:dyDescent="0.25">
      <c r="B207" s="882" t="s">
        <v>31</v>
      </c>
      <c r="C207" s="883"/>
      <c r="D207" s="883"/>
      <c r="E207" s="883"/>
      <c r="F207" s="883"/>
      <c r="G207" s="884"/>
      <c r="H207" s="888" t="s">
        <v>30</v>
      </c>
      <c r="I207" s="765"/>
      <c r="J207" s="765"/>
      <c r="K207" s="765"/>
      <c r="L207" s="765"/>
      <c r="M207" s="765"/>
      <c r="N207" s="765"/>
      <c r="O207" s="765"/>
      <c r="P207" s="765"/>
      <c r="Q207" s="765"/>
      <c r="R207" s="765"/>
      <c r="S207" s="765"/>
      <c r="T207" s="765"/>
      <c r="U207" s="765"/>
      <c r="V207" s="765"/>
      <c r="W207" s="765"/>
      <c r="X207" s="765"/>
      <c r="Y207" s="765"/>
      <c r="Z207" s="765"/>
      <c r="AA207" s="765"/>
      <c r="AB207" s="765"/>
      <c r="AC207" s="765"/>
      <c r="AD207" s="765"/>
      <c r="AE207" s="267"/>
      <c r="AF207" s="764" t="s">
        <v>29</v>
      </c>
      <c r="AG207" s="765"/>
      <c r="AH207" s="765"/>
      <c r="AI207" s="765"/>
      <c r="AJ207" s="765"/>
      <c r="AK207" s="766"/>
      <c r="AL207" s="889" t="s">
        <v>39</v>
      </c>
      <c r="AM207" s="890"/>
      <c r="AN207" s="891"/>
      <c r="AO207" s="22"/>
      <c r="AP207" s="168" t="s">
        <v>46</v>
      </c>
    </row>
    <row r="208" spans="2:43" ht="12.95" customHeight="1" thickBot="1" x14ac:dyDescent="0.3">
      <c r="B208" s="885"/>
      <c r="C208" s="886"/>
      <c r="D208" s="886"/>
      <c r="E208" s="886"/>
      <c r="F208" s="886"/>
      <c r="G208" s="887"/>
      <c r="H208" s="892" t="s">
        <v>25</v>
      </c>
      <c r="I208" s="893"/>
      <c r="J208" s="893"/>
      <c r="K208" s="893"/>
      <c r="L208" s="893"/>
      <c r="M208" s="893"/>
      <c r="N208" s="893"/>
      <c r="O208" s="893"/>
      <c r="P208" s="893"/>
      <c r="Q208" s="893"/>
      <c r="R208" s="893"/>
      <c r="S208" s="893"/>
      <c r="T208" s="893"/>
      <c r="U208" s="893"/>
      <c r="V208" s="893"/>
      <c r="W208" s="893"/>
      <c r="X208" s="893"/>
      <c r="Y208" s="893"/>
      <c r="Z208" s="893"/>
      <c r="AA208" s="893"/>
      <c r="AB208" s="893"/>
      <c r="AC208" s="893"/>
      <c r="AD208" s="893"/>
      <c r="AE208" s="268"/>
      <c r="AF208" s="773">
        <v>44235</v>
      </c>
      <c r="AG208" s="774"/>
      <c r="AH208" s="774"/>
      <c r="AI208" s="774"/>
      <c r="AJ208" s="774"/>
      <c r="AK208" s="775"/>
      <c r="AL208" s="896" t="s">
        <v>40</v>
      </c>
      <c r="AM208" s="897"/>
      <c r="AN208" s="898"/>
      <c r="AO208" s="23"/>
      <c r="AP208" s="169" t="s">
        <v>47</v>
      </c>
    </row>
    <row r="209" spans="2:43" ht="12.95" customHeight="1" thickBot="1" x14ac:dyDescent="0.3">
      <c r="B209" s="902" t="s">
        <v>28</v>
      </c>
      <c r="C209" s="903"/>
      <c r="D209" s="903"/>
      <c r="E209" s="903"/>
      <c r="F209" s="903"/>
      <c r="G209" s="904"/>
      <c r="H209" s="894"/>
      <c r="I209" s="895"/>
      <c r="J209" s="895"/>
      <c r="K209" s="895"/>
      <c r="L209" s="895"/>
      <c r="M209" s="895"/>
      <c r="N209" s="895"/>
      <c r="O209" s="895"/>
      <c r="P209" s="895"/>
      <c r="Q209" s="895"/>
      <c r="R209" s="895"/>
      <c r="S209" s="895"/>
      <c r="T209" s="895"/>
      <c r="U209" s="895"/>
      <c r="V209" s="895"/>
      <c r="W209" s="895"/>
      <c r="X209" s="895"/>
      <c r="Y209" s="895"/>
      <c r="Z209" s="895"/>
      <c r="AA209" s="895"/>
      <c r="AB209" s="895"/>
      <c r="AC209" s="895"/>
      <c r="AD209" s="895"/>
      <c r="AE209" s="269"/>
      <c r="AF209" s="776"/>
      <c r="AG209" s="777"/>
      <c r="AH209" s="777"/>
      <c r="AI209" s="777"/>
      <c r="AJ209" s="777"/>
      <c r="AK209" s="778"/>
      <c r="AL209" s="899"/>
      <c r="AM209" s="900"/>
      <c r="AN209" s="901"/>
      <c r="AO209" s="141"/>
      <c r="AP209" s="170"/>
    </row>
    <row r="210" spans="2:43" ht="12.95" customHeight="1" thickBot="1" x14ac:dyDescent="0.3">
      <c r="B210" s="135"/>
      <c r="C210" s="135"/>
      <c r="D210" s="135"/>
      <c r="E210" s="135"/>
      <c r="F210" s="135"/>
      <c r="G210" s="135"/>
      <c r="H210" s="135"/>
      <c r="I210" s="135"/>
      <c r="J210" s="174"/>
      <c r="K210" s="174"/>
      <c r="L210" s="174"/>
      <c r="M210" s="174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41"/>
    </row>
    <row r="211" spans="2:43" ht="12.95" customHeight="1" thickBot="1" x14ac:dyDescent="0.3">
      <c r="B211" s="873" t="s">
        <v>27</v>
      </c>
      <c r="C211" s="874"/>
      <c r="D211" s="874"/>
      <c r="E211" s="875"/>
      <c r="F211" s="848" t="s">
        <v>26</v>
      </c>
      <c r="G211" s="850"/>
      <c r="H211" s="848" t="s">
        <v>44</v>
      </c>
      <c r="I211" s="849"/>
      <c r="J211" s="849"/>
      <c r="K211" s="849"/>
      <c r="L211" s="849"/>
      <c r="M211" s="849"/>
      <c r="N211" s="849"/>
      <c r="O211" s="849"/>
      <c r="P211" s="849"/>
      <c r="Q211" s="849"/>
      <c r="R211" s="849"/>
      <c r="S211" s="850"/>
      <c r="T211" s="848" t="s">
        <v>25</v>
      </c>
      <c r="U211" s="849"/>
      <c r="V211" s="849"/>
      <c r="W211" s="849"/>
      <c r="X211" s="849"/>
      <c r="Y211" s="849"/>
      <c r="Z211" s="849"/>
      <c r="AA211" s="849"/>
      <c r="AB211" s="849"/>
      <c r="AC211" s="849"/>
      <c r="AD211" s="849"/>
      <c r="AE211" s="849"/>
      <c r="AF211" s="850"/>
      <c r="AG211" s="879" t="s">
        <v>24</v>
      </c>
      <c r="AH211" s="880"/>
      <c r="AI211" s="881"/>
      <c r="AJ211" s="879" t="s">
        <v>24</v>
      </c>
      <c r="AK211" s="881"/>
      <c r="AL211" s="848" t="s">
        <v>23</v>
      </c>
      <c r="AM211" s="849"/>
      <c r="AN211" s="850"/>
      <c r="AO211" s="141"/>
    </row>
    <row r="212" spans="2:43" ht="12.95" customHeight="1" thickBot="1" x14ac:dyDescent="0.3">
      <c r="B212" s="1" t="s">
        <v>13</v>
      </c>
      <c r="C212" s="2" t="s">
        <v>22</v>
      </c>
      <c r="D212" s="3" t="s">
        <v>22</v>
      </c>
      <c r="E212" s="2" t="s">
        <v>21</v>
      </c>
      <c r="F212" s="907" t="s">
        <v>20</v>
      </c>
      <c r="G212" s="908"/>
      <c r="H212" s="876"/>
      <c r="I212" s="877"/>
      <c r="J212" s="877"/>
      <c r="K212" s="877"/>
      <c r="L212" s="877"/>
      <c r="M212" s="877"/>
      <c r="N212" s="877"/>
      <c r="O212" s="877"/>
      <c r="P212" s="877"/>
      <c r="Q212" s="877"/>
      <c r="R212" s="877"/>
      <c r="S212" s="878"/>
      <c r="T212" s="876"/>
      <c r="U212" s="877"/>
      <c r="V212" s="877"/>
      <c r="W212" s="877"/>
      <c r="X212" s="877"/>
      <c r="Y212" s="877"/>
      <c r="Z212" s="877"/>
      <c r="AA212" s="877"/>
      <c r="AB212" s="877"/>
      <c r="AC212" s="877"/>
      <c r="AD212" s="877"/>
      <c r="AE212" s="877"/>
      <c r="AF212" s="878"/>
      <c r="AG212" s="876" t="s">
        <v>19</v>
      </c>
      <c r="AH212" s="877"/>
      <c r="AI212" s="878"/>
      <c r="AJ212" s="876" t="s">
        <v>18</v>
      </c>
      <c r="AK212" s="878"/>
      <c r="AL212" s="876" t="s">
        <v>17</v>
      </c>
      <c r="AM212" s="877"/>
      <c r="AN212" s="878"/>
      <c r="AO212" s="141"/>
      <c r="AP212" s="846" t="s">
        <v>130</v>
      </c>
      <c r="AQ212" s="846" t="s">
        <v>131</v>
      </c>
    </row>
    <row r="213" spans="2:43" ht="12.95" customHeight="1" thickBot="1" x14ac:dyDescent="0.3">
      <c r="B213" s="4">
        <v>2021</v>
      </c>
      <c r="C213" s="5" t="s">
        <v>16</v>
      </c>
      <c r="D213" s="5" t="s">
        <v>15</v>
      </c>
      <c r="E213" s="30" t="s">
        <v>14</v>
      </c>
      <c r="F213" s="6" t="s">
        <v>14</v>
      </c>
      <c r="G213" s="7" t="s">
        <v>13</v>
      </c>
      <c r="H213" s="868" t="s">
        <v>34</v>
      </c>
      <c r="I213" s="869"/>
      <c r="J213" s="870" t="s">
        <v>43</v>
      </c>
      <c r="K213" s="871"/>
      <c r="L213" s="870" t="s">
        <v>42</v>
      </c>
      <c r="M213" s="871"/>
      <c r="N213" s="872" t="s">
        <v>33</v>
      </c>
      <c r="O213" s="869"/>
      <c r="P213" s="872" t="s">
        <v>12</v>
      </c>
      <c r="Q213" s="869"/>
      <c r="R213" s="872" t="s">
        <v>11</v>
      </c>
      <c r="S213" s="905"/>
      <c r="T213" s="868" t="s">
        <v>35</v>
      </c>
      <c r="U213" s="906"/>
      <c r="V213" s="906"/>
      <c r="W213" s="905"/>
      <c r="X213" s="868" t="s">
        <v>10</v>
      </c>
      <c r="Y213" s="906"/>
      <c r="Z213" s="906"/>
      <c r="AA213" s="905"/>
      <c r="AB213" s="38" t="s">
        <v>1084</v>
      </c>
      <c r="AC213" s="38" t="s">
        <v>38</v>
      </c>
      <c r="AD213" s="37" t="s">
        <v>36</v>
      </c>
      <c r="AE213" s="266" t="s">
        <v>41</v>
      </c>
      <c r="AF213" s="136" t="s">
        <v>9</v>
      </c>
      <c r="AG213" s="8" t="s">
        <v>37</v>
      </c>
      <c r="AH213" s="9" t="s">
        <v>8</v>
      </c>
      <c r="AI213" s="10" t="s">
        <v>7</v>
      </c>
      <c r="AJ213" s="6" t="s">
        <v>8</v>
      </c>
      <c r="AK213" s="7" t="s">
        <v>7</v>
      </c>
      <c r="AL213" s="6" t="s">
        <v>8</v>
      </c>
      <c r="AM213" s="11" t="s">
        <v>7</v>
      </c>
      <c r="AN213" s="7" t="s">
        <v>6</v>
      </c>
      <c r="AO213" s="141"/>
      <c r="AP213" s="847"/>
      <c r="AQ213" s="847"/>
    </row>
    <row r="214" spans="2:43" ht="12" customHeight="1" x14ac:dyDescent="0.25">
      <c r="B214" s="25">
        <v>44235</v>
      </c>
      <c r="C214" s="137">
        <v>0.37222222222222223</v>
      </c>
      <c r="D214" s="137">
        <v>0.38750000000000001</v>
      </c>
      <c r="E214" s="43">
        <v>4</v>
      </c>
      <c r="F214" s="43">
        <v>23336</v>
      </c>
      <c r="G214" s="25">
        <v>44235</v>
      </c>
      <c r="H214" s="960" t="s">
        <v>790</v>
      </c>
      <c r="I214" s="961"/>
      <c r="J214" s="962" t="s">
        <v>772</v>
      </c>
      <c r="K214" s="963"/>
      <c r="L214" s="962" t="s">
        <v>682</v>
      </c>
      <c r="M214" s="963"/>
      <c r="N214" s="960"/>
      <c r="O214" s="961"/>
      <c r="P214" s="964" t="s">
        <v>395</v>
      </c>
      <c r="Q214" s="965"/>
      <c r="R214" s="964" t="s">
        <v>663</v>
      </c>
      <c r="S214" s="966"/>
      <c r="T214" s="957" t="s">
        <v>771</v>
      </c>
      <c r="U214" s="958"/>
      <c r="V214" s="958"/>
      <c r="W214" s="959"/>
      <c r="X214" s="957" t="s">
        <v>771</v>
      </c>
      <c r="Y214" s="958"/>
      <c r="Z214" s="958"/>
      <c r="AA214" s="959"/>
      <c r="AB214" s="489">
        <v>2</v>
      </c>
      <c r="AC214" s="34"/>
      <c r="AD214" s="138" t="s">
        <v>699</v>
      </c>
      <c r="AE214" s="166">
        <v>22</v>
      </c>
      <c r="AF214" s="41" t="s">
        <v>32</v>
      </c>
      <c r="AG214" s="26"/>
      <c r="AH214" s="160">
        <v>19200</v>
      </c>
      <c r="AI214" s="161">
        <f>+AH214/1000</f>
        <v>19.2</v>
      </c>
      <c r="AJ214" s="162">
        <v>24630</v>
      </c>
      <c r="AK214" s="163">
        <f>+AJ214/1000</f>
        <v>24.63</v>
      </c>
      <c r="AL214" s="164">
        <f>+AJ214-AH214</f>
        <v>5430</v>
      </c>
      <c r="AM214" s="163">
        <f>+AL214/1000</f>
        <v>5.43</v>
      </c>
      <c r="AN214" s="165">
        <f>+AL214/AH214</f>
        <v>0.28281250000000002</v>
      </c>
      <c r="AO214" s="141"/>
      <c r="AP214" s="306">
        <v>70.11</v>
      </c>
      <c r="AQ214" s="306">
        <v>10.7</v>
      </c>
    </row>
    <row r="215" spans="2:43" ht="12.75" customHeight="1" x14ac:dyDescent="0.25">
      <c r="B215" s="25">
        <v>44235</v>
      </c>
      <c r="C215" s="137">
        <v>0.37638888888888888</v>
      </c>
      <c r="D215" s="137">
        <v>0.38472222222222219</v>
      </c>
      <c r="E215" s="43">
        <v>4</v>
      </c>
      <c r="F215" s="43">
        <v>23336</v>
      </c>
      <c r="G215" s="25">
        <v>44235</v>
      </c>
      <c r="H215" s="967" t="s">
        <v>790</v>
      </c>
      <c r="I215" s="968"/>
      <c r="J215" s="969" t="s">
        <v>772</v>
      </c>
      <c r="K215" s="970"/>
      <c r="L215" s="969" t="s">
        <v>682</v>
      </c>
      <c r="M215" s="970"/>
      <c r="N215" s="967"/>
      <c r="O215" s="968"/>
      <c r="P215" s="971" t="s">
        <v>71</v>
      </c>
      <c r="Q215" s="972"/>
      <c r="R215" s="973" t="s">
        <v>74</v>
      </c>
      <c r="S215" s="974"/>
      <c r="T215" s="979" t="s">
        <v>771</v>
      </c>
      <c r="U215" s="980"/>
      <c r="V215" s="980"/>
      <c r="W215" s="981"/>
      <c r="X215" s="979" t="s">
        <v>771</v>
      </c>
      <c r="Y215" s="980"/>
      <c r="Z215" s="980"/>
      <c r="AA215" s="981"/>
      <c r="AB215" s="490">
        <v>2</v>
      </c>
      <c r="AC215" s="34"/>
      <c r="AD215" s="138" t="s">
        <v>699</v>
      </c>
      <c r="AE215" s="158">
        <v>22</v>
      </c>
      <c r="AF215" s="35" t="s">
        <v>32</v>
      </c>
      <c r="AG215" s="34"/>
      <c r="AH215" s="139">
        <v>21600</v>
      </c>
      <c r="AI215" s="159">
        <f t="shared" ref="AI215:AI218" si="51">+AH215/1000</f>
        <v>21.6</v>
      </c>
      <c r="AJ215" s="152">
        <v>24620</v>
      </c>
      <c r="AK215" s="272">
        <f t="shared" ref="AK215:AK218" si="52">+AJ215/1000</f>
        <v>24.62</v>
      </c>
      <c r="AL215" s="273">
        <f t="shared" ref="AL215:AL218" si="53">+AJ215-AH215</f>
        <v>3020</v>
      </c>
      <c r="AM215" s="274">
        <f t="shared" ref="AM215:AM218" si="54">+AL215/1000</f>
        <v>3.02</v>
      </c>
      <c r="AN215" s="275">
        <f t="shared" ref="AN215:AN218" si="55">+AL215/AH215</f>
        <v>0.13981481481481481</v>
      </c>
      <c r="AO215" s="20"/>
      <c r="AP215" s="306">
        <v>70.11</v>
      </c>
      <c r="AQ215" s="306">
        <v>10.7</v>
      </c>
    </row>
    <row r="216" spans="2:43" ht="12.75" customHeight="1" x14ac:dyDescent="0.25">
      <c r="B216" s="25">
        <v>44235</v>
      </c>
      <c r="C216" s="137">
        <v>0.3888888888888889</v>
      </c>
      <c r="D216" s="137">
        <v>0.39513888888888887</v>
      </c>
      <c r="E216" s="43">
        <v>4</v>
      </c>
      <c r="F216" s="43">
        <v>23336</v>
      </c>
      <c r="G216" s="25">
        <v>44235</v>
      </c>
      <c r="H216" s="967" t="s">
        <v>790</v>
      </c>
      <c r="I216" s="968"/>
      <c r="J216" s="969" t="s">
        <v>772</v>
      </c>
      <c r="K216" s="970"/>
      <c r="L216" s="969" t="s">
        <v>682</v>
      </c>
      <c r="M216" s="970"/>
      <c r="N216" s="967"/>
      <c r="O216" s="968"/>
      <c r="P216" s="971" t="s">
        <v>158</v>
      </c>
      <c r="Q216" s="972"/>
      <c r="R216" s="973" t="s">
        <v>306</v>
      </c>
      <c r="S216" s="974"/>
      <c r="T216" s="979" t="s">
        <v>771</v>
      </c>
      <c r="U216" s="980"/>
      <c r="V216" s="980"/>
      <c r="W216" s="981"/>
      <c r="X216" s="979" t="s">
        <v>771</v>
      </c>
      <c r="Y216" s="980"/>
      <c r="Z216" s="980"/>
      <c r="AA216" s="981"/>
      <c r="AB216" s="490">
        <v>2</v>
      </c>
      <c r="AC216" s="34"/>
      <c r="AD216" s="138" t="s">
        <v>699</v>
      </c>
      <c r="AE216" s="158">
        <v>22</v>
      </c>
      <c r="AF216" s="35" t="s">
        <v>32</v>
      </c>
      <c r="AG216" s="34"/>
      <c r="AH216" s="139">
        <v>21600</v>
      </c>
      <c r="AI216" s="159">
        <f t="shared" si="51"/>
        <v>21.6</v>
      </c>
      <c r="AJ216" s="152">
        <v>26860</v>
      </c>
      <c r="AK216" s="272">
        <f t="shared" si="52"/>
        <v>26.86</v>
      </c>
      <c r="AL216" s="273">
        <f t="shared" si="53"/>
        <v>5260</v>
      </c>
      <c r="AM216" s="274">
        <f t="shared" si="54"/>
        <v>5.26</v>
      </c>
      <c r="AN216" s="275">
        <f t="shared" si="55"/>
        <v>0.24351851851851852</v>
      </c>
      <c r="AO216" s="20"/>
      <c r="AP216" s="306">
        <v>70.11</v>
      </c>
      <c r="AQ216" s="306">
        <v>10.7</v>
      </c>
    </row>
    <row r="217" spans="2:43" ht="12.75" customHeight="1" x14ac:dyDescent="0.25">
      <c r="B217" s="25">
        <v>44235</v>
      </c>
      <c r="C217" s="137">
        <v>0.39930555555555558</v>
      </c>
      <c r="D217" s="137">
        <v>0.40902777777777777</v>
      </c>
      <c r="E217" s="43">
        <v>4</v>
      </c>
      <c r="F217" s="43">
        <v>23336</v>
      </c>
      <c r="G217" s="25">
        <v>44235</v>
      </c>
      <c r="H217" s="967" t="s">
        <v>790</v>
      </c>
      <c r="I217" s="968"/>
      <c r="J217" s="969" t="s">
        <v>772</v>
      </c>
      <c r="K217" s="970"/>
      <c r="L217" s="969" t="s">
        <v>682</v>
      </c>
      <c r="M217" s="970"/>
      <c r="N217" s="967"/>
      <c r="O217" s="968"/>
      <c r="P217" s="971" t="s">
        <v>295</v>
      </c>
      <c r="Q217" s="972"/>
      <c r="R217" s="973" t="s">
        <v>611</v>
      </c>
      <c r="S217" s="974"/>
      <c r="T217" s="979" t="s">
        <v>771</v>
      </c>
      <c r="U217" s="980"/>
      <c r="V217" s="980"/>
      <c r="W217" s="981"/>
      <c r="X217" s="979" t="s">
        <v>771</v>
      </c>
      <c r="Y217" s="980"/>
      <c r="Z217" s="980"/>
      <c r="AA217" s="981"/>
      <c r="AB217" s="490">
        <v>2</v>
      </c>
      <c r="AC217" s="34"/>
      <c r="AD217" s="138" t="s">
        <v>699</v>
      </c>
      <c r="AE217" s="158">
        <v>22</v>
      </c>
      <c r="AF217" s="35" t="s">
        <v>32</v>
      </c>
      <c r="AG217" s="34"/>
      <c r="AH217" s="139">
        <v>21600</v>
      </c>
      <c r="AI217" s="159">
        <f t="shared" si="51"/>
        <v>21.6</v>
      </c>
      <c r="AJ217" s="152">
        <v>25370</v>
      </c>
      <c r="AK217" s="272">
        <f t="shared" si="52"/>
        <v>25.37</v>
      </c>
      <c r="AL217" s="273">
        <f t="shared" si="53"/>
        <v>3770</v>
      </c>
      <c r="AM217" s="274">
        <f t="shared" si="54"/>
        <v>3.77</v>
      </c>
      <c r="AN217" s="275">
        <f t="shared" si="55"/>
        <v>0.17453703703703705</v>
      </c>
      <c r="AO217" s="20"/>
      <c r="AP217" s="306">
        <v>70.11</v>
      </c>
      <c r="AQ217" s="306">
        <v>10.7</v>
      </c>
    </row>
    <row r="218" spans="2:43" ht="12.75" customHeight="1" x14ac:dyDescent="0.25">
      <c r="B218" s="25">
        <v>44235</v>
      </c>
      <c r="C218" s="137">
        <v>0.4069444444444445</v>
      </c>
      <c r="D218" s="137">
        <v>0.41875000000000001</v>
      </c>
      <c r="E218" s="43">
        <v>4</v>
      </c>
      <c r="F218" s="43">
        <v>23336</v>
      </c>
      <c r="G218" s="25">
        <v>44235</v>
      </c>
      <c r="H218" s="967" t="s">
        <v>790</v>
      </c>
      <c r="I218" s="968"/>
      <c r="J218" s="969" t="s">
        <v>772</v>
      </c>
      <c r="K218" s="970"/>
      <c r="L218" s="969" t="s">
        <v>682</v>
      </c>
      <c r="M218" s="970"/>
      <c r="N218" s="967"/>
      <c r="O218" s="968"/>
      <c r="P218" s="971" t="s">
        <v>240</v>
      </c>
      <c r="Q218" s="972"/>
      <c r="R218" s="973" t="s">
        <v>532</v>
      </c>
      <c r="S218" s="974"/>
      <c r="T218" s="979" t="s">
        <v>771</v>
      </c>
      <c r="U218" s="980"/>
      <c r="V218" s="980"/>
      <c r="W218" s="981"/>
      <c r="X218" s="979" t="s">
        <v>771</v>
      </c>
      <c r="Y218" s="980"/>
      <c r="Z218" s="980"/>
      <c r="AA218" s="981"/>
      <c r="AB218" s="490">
        <v>2</v>
      </c>
      <c r="AC218" s="34"/>
      <c r="AD218" s="138" t="s">
        <v>699</v>
      </c>
      <c r="AE218" s="158">
        <v>22</v>
      </c>
      <c r="AF218" s="35" t="s">
        <v>32</v>
      </c>
      <c r="AG218" s="34"/>
      <c r="AH218" s="139">
        <v>21600</v>
      </c>
      <c r="AI218" s="159">
        <f t="shared" si="51"/>
        <v>21.6</v>
      </c>
      <c r="AJ218" s="152">
        <v>23880</v>
      </c>
      <c r="AK218" s="272">
        <f t="shared" si="52"/>
        <v>23.88</v>
      </c>
      <c r="AL218" s="273">
        <f t="shared" si="53"/>
        <v>2280</v>
      </c>
      <c r="AM218" s="274">
        <f t="shared" si="54"/>
        <v>2.2799999999999998</v>
      </c>
      <c r="AN218" s="275">
        <f t="shared" si="55"/>
        <v>0.10555555555555556</v>
      </c>
      <c r="AO218" s="20"/>
      <c r="AP218" s="306">
        <v>70.11</v>
      </c>
      <c r="AQ218" s="306">
        <v>10.7</v>
      </c>
    </row>
    <row r="219" spans="2:43" ht="12.75" customHeight="1" x14ac:dyDescent="0.25">
      <c r="B219" s="25">
        <v>44235</v>
      </c>
      <c r="C219" s="137">
        <v>0.40763888888888888</v>
      </c>
      <c r="D219" s="137">
        <v>0.4152777777777778</v>
      </c>
      <c r="E219" s="43">
        <v>3</v>
      </c>
      <c r="F219" s="43">
        <v>23336</v>
      </c>
      <c r="G219" s="25">
        <v>44235</v>
      </c>
      <c r="H219" s="967" t="s">
        <v>790</v>
      </c>
      <c r="I219" s="968"/>
      <c r="J219" s="969" t="s">
        <v>772</v>
      </c>
      <c r="K219" s="970"/>
      <c r="L219" s="969" t="s">
        <v>682</v>
      </c>
      <c r="M219" s="970"/>
      <c r="N219" s="967"/>
      <c r="O219" s="968"/>
      <c r="P219" s="971" t="s">
        <v>292</v>
      </c>
      <c r="Q219" s="972"/>
      <c r="R219" s="973" t="s">
        <v>543</v>
      </c>
      <c r="S219" s="974"/>
      <c r="T219" s="979" t="s">
        <v>771</v>
      </c>
      <c r="U219" s="980"/>
      <c r="V219" s="980"/>
      <c r="W219" s="981"/>
      <c r="X219" s="979" t="s">
        <v>771</v>
      </c>
      <c r="Y219" s="980"/>
      <c r="Z219" s="980"/>
      <c r="AA219" s="981"/>
      <c r="AB219" s="490">
        <v>2</v>
      </c>
      <c r="AC219" s="34"/>
      <c r="AD219" s="138" t="s">
        <v>699</v>
      </c>
      <c r="AE219" s="158">
        <v>22</v>
      </c>
      <c r="AF219" s="35" t="s">
        <v>32</v>
      </c>
      <c r="AG219" s="34"/>
      <c r="AH219" s="139">
        <v>12000</v>
      </c>
      <c r="AI219" s="159">
        <f>+AH219/1000</f>
        <v>12</v>
      </c>
      <c r="AJ219" s="152">
        <v>13250</v>
      </c>
      <c r="AK219" s="272">
        <f>+AJ219/1000</f>
        <v>13.25</v>
      </c>
      <c r="AL219" s="273">
        <f>+AJ219-AH219</f>
        <v>1250</v>
      </c>
      <c r="AM219" s="274">
        <f>+AL219/1000</f>
        <v>1.25</v>
      </c>
      <c r="AN219" s="275">
        <f>+AL219/AH219</f>
        <v>0.10416666666666667</v>
      </c>
      <c r="AO219" s="20"/>
      <c r="AP219" s="306">
        <v>70.11</v>
      </c>
      <c r="AQ219" s="306">
        <v>10.7</v>
      </c>
    </row>
    <row r="220" spans="2:43" ht="12.75" customHeight="1" x14ac:dyDescent="0.25">
      <c r="B220" s="25">
        <v>44235</v>
      </c>
      <c r="C220" s="137">
        <v>0.4201388888888889</v>
      </c>
      <c r="D220" s="137">
        <v>0.42569444444444443</v>
      </c>
      <c r="E220" s="43">
        <v>3</v>
      </c>
      <c r="F220" s="43">
        <v>23336</v>
      </c>
      <c r="G220" s="25">
        <v>44235</v>
      </c>
      <c r="H220" s="967" t="s">
        <v>790</v>
      </c>
      <c r="I220" s="968"/>
      <c r="J220" s="969" t="s">
        <v>772</v>
      </c>
      <c r="K220" s="970"/>
      <c r="L220" s="969" t="s">
        <v>682</v>
      </c>
      <c r="M220" s="970"/>
      <c r="N220" s="967"/>
      <c r="O220" s="968"/>
      <c r="P220" s="971" t="s">
        <v>200</v>
      </c>
      <c r="Q220" s="972"/>
      <c r="R220" s="973" t="s">
        <v>201</v>
      </c>
      <c r="S220" s="974"/>
      <c r="T220" s="979" t="s">
        <v>771</v>
      </c>
      <c r="U220" s="980"/>
      <c r="V220" s="980"/>
      <c r="W220" s="981"/>
      <c r="X220" s="979" t="s">
        <v>771</v>
      </c>
      <c r="Y220" s="980"/>
      <c r="Z220" s="980"/>
      <c r="AA220" s="981"/>
      <c r="AB220" s="490">
        <v>2</v>
      </c>
      <c r="AC220" s="34"/>
      <c r="AD220" s="138" t="s">
        <v>699</v>
      </c>
      <c r="AE220" s="158">
        <v>22</v>
      </c>
      <c r="AF220" s="35" t="s">
        <v>32</v>
      </c>
      <c r="AG220" s="34"/>
      <c r="AH220" s="139">
        <v>21600</v>
      </c>
      <c r="AI220" s="159">
        <f t="shared" ref="AI220:AI249" si="56">+AH220/1000</f>
        <v>21.6</v>
      </c>
      <c r="AJ220" s="152">
        <v>24030</v>
      </c>
      <c r="AK220" s="272">
        <f t="shared" ref="AK220:AK249" si="57">+AJ220/1000</f>
        <v>24.03</v>
      </c>
      <c r="AL220" s="273">
        <f t="shared" ref="AL220:AL249" si="58">+AJ220-AH220</f>
        <v>2430</v>
      </c>
      <c r="AM220" s="274">
        <f t="shared" ref="AM220:AM249" si="59">+AL220/1000</f>
        <v>2.4300000000000002</v>
      </c>
      <c r="AN220" s="275">
        <f t="shared" ref="AN220:AN249" si="60">+AL220/AH220</f>
        <v>0.1125</v>
      </c>
      <c r="AO220" s="20"/>
      <c r="AP220" s="306">
        <v>70.11</v>
      </c>
      <c r="AQ220" s="306">
        <v>10.7</v>
      </c>
    </row>
    <row r="221" spans="2:43" ht="12.75" customHeight="1" x14ac:dyDescent="0.25">
      <c r="B221" s="25">
        <v>44235</v>
      </c>
      <c r="C221" s="137">
        <v>0.43541666666666662</v>
      </c>
      <c r="D221" s="137">
        <v>0.45069444444444445</v>
      </c>
      <c r="E221" s="43">
        <v>3</v>
      </c>
      <c r="F221" s="43">
        <v>23336</v>
      </c>
      <c r="G221" s="25">
        <v>44235</v>
      </c>
      <c r="H221" s="967" t="s">
        <v>790</v>
      </c>
      <c r="I221" s="968"/>
      <c r="J221" s="969" t="s">
        <v>772</v>
      </c>
      <c r="K221" s="970"/>
      <c r="L221" s="969" t="s">
        <v>682</v>
      </c>
      <c r="M221" s="970"/>
      <c r="N221" s="967"/>
      <c r="O221" s="968"/>
      <c r="P221" s="971" t="s">
        <v>287</v>
      </c>
      <c r="Q221" s="972"/>
      <c r="R221" s="973" t="s">
        <v>233</v>
      </c>
      <c r="S221" s="974"/>
      <c r="T221" s="979" t="s">
        <v>771</v>
      </c>
      <c r="U221" s="980"/>
      <c r="V221" s="980"/>
      <c r="W221" s="981"/>
      <c r="X221" s="979" t="s">
        <v>771</v>
      </c>
      <c r="Y221" s="980"/>
      <c r="Z221" s="980"/>
      <c r="AA221" s="981"/>
      <c r="AB221" s="490">
        <v>2</v>
      </c>
      <c r="AC221" s="34"/>
      <c r="AD221" s="138" t="s">
        <v>699</v>
      </c>
      <c r="AE221" s="158">
        <v>22</v>
      </c>
      <c r="AF221" s="35" t="s">
        <v>32</v>
      </c>
      <c r="AG221" s="34"/>
      <c r="AH221" s="139">
        <v>9600</v>
      </c>
      <c r="AI221" s="159">
        <f t="shared" si="56"/>
        <v>9.6</v>
      </c>
      <c r="AJ221" s="836">
        <v>24450</v>
      </c>
      <c r="AK221" s="838">
        <f>+AJ221/1000</f>
        <v>24.45</v>
      </c>
      <c r="AL221" s="840">
        <f>+AJ221-AH222-AH221</f>
        <v>2850</v>
      </c>
      <c r="AM221" s="842">
        <f>+AL221/1000</f>
        <v>2.85</v>
      </c>
      <c r="AN221" s="844">
        <f>+AL221/SUM(AH221:AH222)</f>
        <v>0.13194444444444445</v>
      </c>
      <c r="AO221" s="20"/>
      <c r="AP221" s="306">
        <v>70.11</v>
      </c>
      <c r="AQ221" s="306">
        <v>10.7</v>
      </c>
    </row>
    <row r="222" spans="2:43" ht="12.75" customHeight="1" x14ac:dyDescent="0.25">
      <c r="B222" s="25">
        <v>44235</v>
      </c>
      <c r="C222" s="137">
        <v>0.43541666666666662</v>
      </c>
      <c r="D222" s="137">
        <v>0.45069444444444445</v>
      </c>
      <c r="E222" s="43">
        <v>3</v>
      </c>
      <c r="F222" s="43">
        <v>23337</v>
      </c>
      <c r="G222" s="25">
        <v>44235</v>
      </c>
      <c r="H222" s="967" t="s">
        <v>770</v>
      </c>
      <c r="I222" s="968"/>
      <c r="J222" s="969" t="s">
        <v>772</v>
      </c>
      <c r="K222" s="970"/>
      <c r="L222" s="969" t="s">
        <v>682</v>
      </c>
      <c r="M222" s="970"/>
      <c r="N222" s="967"/>
      <c r="O222" s="968"/>
      <c r="P222" s="971" t="s">
        <v>287</v>
      </c>
      <c r="Q222" s="972"/>
      <c r="R222" s="973" t="s">
        <v>233</v>
      </c>
      <c r="S222" s="974"/>
      <c r="T222" s="979" t="s">
        <v>771</v>
      </c>
      <c r="U222" s="980"/>
      <c r="V222" s="980"/>
      <c r="W222" s="981"/>
      <c r="X222" s="979" t="s">
        <v>771</v>
      </c>
      <c r="Y222" s="980"/>
      <c r="Z222" s="980"/>
      <c r="AA222" s="981"/>
      <c r="AB222" s="490">
        <v>2</v>
      </c>
      <c r="AC222" s="34"/>
      <c r="AD222" s="138" t="s">
        <v>699</v>
      </c>
      <c r="AE222" s="158">
        <v>19</v>
      </c>
      <c r="AF222" s="35" t="s">
        <v>32</v>
      </c>
      <c r="AG222" s="34"/>
      <c r="AH222" s="139">
        <v>12000</v>
      </c>
      <c r="AI222" s="159">
        <f t="shared" si="56"/>
        <v>12</v>
      </c>
      <c r="AJ222" s="837"/>
      <c r="AK222" s="839"/>
      <c r="AL222" s="841"/>
      <c r="AM222" s="843"/>
      <c r="AN222" s="845"/>
      <c r="AO222" s="20"/>
      <c r="AP222" s="306">
        <v>70.25</v>
      </c>
      <c r="AQ222" s="306">
        <v>10.61</v>
      </c>
    </row>
    <row r="223" spans="2:43" ht="12.75" customHeight="1" x14ac:dyDescent="0.25">
      <c r="B223" s="25">
        <v>44235</v>
      </c>
      <c r="C223" s="137">
        <v>0.44513888888888892</v>
      </c>
      <c r="D223" s="137">
        <v>0.45694444444444443</v>
      </c>
      <c r="E223" s="43">
        <v>3</v>
      </c>
      <c r="F223" s="43">
        <v>23337</v>
      </c>
      <c r="G223" s="25">
        <v>44235</v>
      </c>
      <c r="H223" s="967" t="s">
        <v>770</v>
      </c>
      <c r="I223" s="968"/>
      <c r="J223" s="969" t="s">
        <v>772</v>
      </c>
      <c r="K223" s="970"/>
      <c r="L223" s="969" t="s">
        <v>682</v>
      </c>
      <c r="M223" s="970"/>
      <c r="N223" s="967"/>
      <c r="O223" s="968"/>
      <c r="P223" s="971" t="s">
        <v>395</v>
      </c>
      <c r="Q223" s="972"/>
      <c r="R223" s="973" t="s">
        <v>663</v>
      </c>
      <c r="S223" s="974"/>
      <c r="T223" s="979" t="s">
        <v>771</v>
      </c>
      <c r="U223" s="980"/>
      <c r="V223" s="980"/>
      <c r="W223" s="981"/>
      <c r="X223" s="979" t="s">
        <v>771</v>
      </c>
      <c r="Y223" s="980"/>
      <c r="Z223" s="980"/>
      <c r="AA223" s="981"/>
      <c r="AB223" s="490">
        <v>2</v>
      </c>
      <c r="AC223" s="34"/>
      <c r="AD223" s="138" t="s">
        <v>699</v>
      </c>
      <c r="AE223" s="158">
        <v>19</v>
      </c>
      <c r="AF223" s="35" t="s">
        <v>32</v>
      </c>
      <c r="AG223" s="34"/>
      <c r="AH223" s="139">
        <v>19200</v>
      </c>
      <c r="AI223" s="159">
        <f t="shared" si="56"/>
        <v>19.2</v>
      </c>
      <c r="AJ223" s="152">
        <v>20790</v>
      </c>
      <c r="AK223" s="272">
        <f t="shared" si="57"/>
        <v>20.79</v>
      </c>
      <c r="AL223" s="273">
        <f t="shared" ref="AL223:AL228" si="61">+AJ223-AH223</f>
        <v>1590</v>
      </c>
      <c r="AM223" s="274">
        <f t="shared" si="59"/>
        <v>1.59</v>
      </c>
      <c r="AN223" s="275">
        <f t="shared" ref="AN223:AN228" si="62">+AL223/AH223</f>
        <v>8.2812499999999997E-2</v>
      </c>
      <c r="AO223" s="20"/>
      <c r="AP223" s="306">
        <v>70.25</v>
      </c>
      <c r="AQ223" s="306">
        <v>10.61</v>
      </c>
    </row>
    <row r="224" spans="2:43" ht="12.75" customHeight="1" x14ac:dyDescent="0.25">
      <c r="B224" s="25">
        <v>44235</v>
      </c>
      <c r="C224" s="137">
        <v>0.45416666666666666</v>
      </c>
      <c r="D224" s="137">
        <v>0.46319444444444446</v>
      </c>
      <c r="E224" s="43">
        <v>3</v>
      </c>
      <c r="F224" s="43">
        <v>23337</v>
      </c>
      <c r="G224" s="25">
        <v>44235</v>
      </c>
      <c r="H224" s="967" t="s">
        <v>770</v>
      </c>
      <c r="I224" s="968"/>
      <c r="J224" s="969" t="s">
        <v>772</v>
      </c>
      <c r="K224" s="970"/>
      <c r="L224" s="969" t="s">
        <v>682</v>
      </c>
      <c r="M224" s="970"/>
      <c r="N224" s="967"/>
      <c r="O224" s="968"/>
      <c r="P224" s="971" t="s">
        <v>158</v>
      </c>
      <c r="Q224" s="972"/>
      <c r="R224" s="973" t="s">
        <v>306</v>
      </c>
      <c r="S224" s="974"/>
      <c r="T224" s="979" t="s">
        <v>771</v>
      </c>
      <c r="U224" s="980"/>
      <c r="V224" s="980"/>
      <c r="W224" s="981"/>
      <c r="X224" s="979" t="s">
        <v>771</v>
      </c>
      <c r="Y224" s="980"/>
      <c r="Z224" s="980"/>
      <c r="AA224" s="981"/>
      <c r="AB224" s="490">
        <v>2</v>
      </c>
      <c r="AC224" s="34"/>
      <c r="AD224" s="138" t="s">
        <v>699</v>
      </c>
      <c r="AE224" s="158">
        <v>19</v>
      </c>
      <c r="AF224" s="35" t="s">
        <v>32</v>
      </c>
      <c r="AG224" s="34"/>
      <c r="AH224" s="139">
        <v>21600</v>
      </c>
      <c r="AI224" s="159">
        <f t="shared" si="56"/>
        <v>21.6</v>
      </c>
      <c r="AJ224" s="152">
        <v>24970</v>
      </c>
      <c r="AK224" s="272">
        <f t="shared" si="57"/>
        <v>24.97</v>
      </c>
      <c r="AL224" s="273">
        <f t="shared" si="61"/>
        <v>3370</v>
      </c>
      <c r="AM224" s="274">
        <f t="shared" si="59"/>
        <v>3.37</v>
      </c>
      <c r="AN224" s="275">
        <f t="shared" si="62"/>
        <v>0.15601851851851853</v>
      </c>
      <c r="AO224" s="20"/>
      <c r="AP224" s="306">
        <v>70.25</v>
      </c>
      <c r="AQ224" s="306">
        <v>10.61</v>
      </c>
    </row>
    <row r="225" spans="2:46" ht="12.75" customHeight="1" x14ac:dyDescent="0.25">
      <c r="B225" s="25">
        <v>44235</v>
      </c>
      <c r="C225" s="137">
        <v>0.4604166666666667</v>
      </c>
      <c r="D225" s="137">
        <v>0.4694444444444445</v>
      </c>
      <c r="E225" s="43">
        <v>3</v>
      </c>
      <c r="F225" s="43">
        <v>23337</v>
      </c>
      <c r="G225" s="25">
        <v>44235</v>
      </c>
      <c r="H225" s="967" t="s">
        <v>770</v>
      </c>
      <c r="I225" s="968"/>
      <c r="J225" s="969" t="s">
        <v>772</v>
      </c>
      <c r="K225" s="970"/>
      <c r="L225" s="969" t="s">
        <v>682</v>
      </c>
      <c r="M225" s="970"/>
      <c r="N225" s="967"/>
      <c r="O225" s="968"/>
      <c r="P225" s="971" t="s">
        <v>71</v>
      </c>
      <c r="Q225" s="972"/>
      <c r="R225" s="973" t="s">
        <v>74</v>
      </c>
      <c r="S225" s="974"/>
      <c r="T225" s="979" t="s">
        <v>771</v>
      </c>
      <c r="U225" s="980"/>
      <c r="V225" s="980"/>
      <c r="W225" s="981"/>
      <c r="X225" s="979" t="s">
        <v>771</v>
      </c>
      <c r="Y225" s="980"/>
      <c r="Z225" s="980"/>
      <c r="AA225" s="981"/>
      <c r="AB225" s="490">
        <v>2</v>
      </c>
      <c r="AC225" s="34"/>
      <c r="AD225" s="138" t="s">
        <v>699</v>
      </c>
      <c r="AE225" s="158">
        <v>19</v>
      </c>
      <c r="AF225" s="35" t="s">
        <v>32</v>
      </c>
      <c r="AG225" s="34"/>
      <c r="AH225" s="139">
        <v>21600</v>
      </c>
      <c r="AI225" s="159">
        <f t="shared" si="56"/>
        <v>21.6</v>
      </c>
      <c r="AJ225" s="152">
        <v>24760</v>
      </c>
      <c r="AK225" s="272">
        <f t="shared" si="57"/>
        <v>24.76</v>
      </c>
      <c r="AL225" s="273">
        <f t="shared" si="61"/>
        <v>3160</v>
      </c>
      <c r="AM225" s="274">
        <f t="shared" si="59"/>
        <v>3.16</v>
      </c>
      <c r="AN225" s="275">
        <f t="shared" si="62"/>
        <v>0.14629629629629629</v>
      </c>
      <c r="AO225" s="20"/>
      <c r="AP225" s="306">
        <v>70.25</v>
      </c>
      <c r="AQ225" s="306">
        <v>10.61</v>
      </c>
    </row>
    <row r="226" spans="2:46" ht="12.75" customHeight="1" x14ac:dyDescent="0.25">
      <c r="B226" s="25">
        <v>44235</v>
      </c>
      <c r="C226" s="137">
        <v>0.47847222222222219</v>
      </c>
      <c r="D226" s="137">
        <v>0.49444444444444446</v>
      </c>
      <c r="E226" s="43">
        <v>3</v>
      </c>
      <c r="F226" s="43">
        <v>23337</v>
      </c>
      <c r="G226" s="25">
        <v>44235</v>
      </c>
      <c r="H226" s="967" t="s">
        <v>770</v>
      </c>
      <c r="I226" s="968"/>
      <c r="J226" s="969" t="s">
        <v>772</v>
      </c>
      <c r="K226" s="970"/>
      <c r="L226" s="969" t="s">
        <v>682</v>
      </c>
      <c r="M226" s="970"/>
      <c r="N226" s="967"/>
      <c r="O226" s="968"/>
      <c r="P226" s="971" t="s">
        <v>295</v>
      </c>
      <c r="Q226" s="972"/>
      <c r="R226" s="973" t="s">
        <v>611</v>
      </c>
      <c r="S226" s="974"/>
      <c r="T226" s="979" t="s">
        <v>771</v>
      </c>
      <c r="U226" s="980"/>
      <c r="V226" s="980"/>
      <c r="W226" s="981"/>
      <c r="X226" s="979" t="s">
        <v>771</v>
      </c>
      <c r="Y226" s="980"/>
      <c r="Z226" s="980"/>
      <c r="AA226" s="981"/>
      <c r="AB226" s="490">
        <v>2</v>
      </c>
      <c r="AC226" s="34"/>
      <c r="AD226" s="138" t="s">
        <v>699</v>
      </c>
      <c r="AE226" s="158">
        <v>19</v>
      </c>
      <c r="AF226" s="35" t="s">
        <v>32</v>
      </c>
      <c r="AG226" s="34"/>
      <c r="AH226" s="139">
        <v>21600</v>
      </c>
      <c r="AI226" s="159">
        <f t="shared" si="56"/>
        <v>21.6</v>
      </c>
      <c r="AJ226" s="152">
        <v>26050</v>
      </c>
      <c r="AK226" s="272">
        <f t="shared" si="57"/>
        <v>26.05</v>
      </c>
      <c r="AL226" s="273">
        <f t="shared" si="61"/>
        <v>4450</v>
      </c>
      <c r="AM226" s="274">
        <f t="shared" si="59"/>
        <v>4.45</v>
      </c>
      <c r="AN226" s="275">
        <f t="shared" si="62"/>
        <v>0.20601851851851852</v>
      </c>
      <c r="AO226" s="20"/>
      <c r="AP226" s="306">
        <v>70.25</v>
      </c>
      <c r="AQ226" s="306">
        <v>10.61</v>
      </c>
    </row>
    <row r="227" spans="2:46" ht="12.75" customHeight="1" x14ac:dyDescent="0.25">
      <c r="B227" s="25">
        <v>44235</v>
      </c>
      <c r="C227" s="137">
        <v>0.48819444444444443</v>
      </c>
      <c r="D227" s="137">
        <v>0.51041666666666663</v>
      </c>
      <c r="E227" s="43">
        <v>3</v>
      </c>
      <c r="F227" s="43">
        <v>23337</v>
      </c>
      <c r="G227" s="25">
        <v>44235</v>
      </c>
      <c r="H227" s="967" t="s">
        <v>770</v>
      </c>
      <c r="I227" s="968"/>
      <c r="J227" s="969" t="s">
        <v>772</v>
      </c>
      <c r="K227" s="970"/>
      <c r="L227" s="969" t="s">
        <v>682</v>
      </c>
      <c r="M227" s="970"/>
      <c r="N227" s="967"/>
      <c r="O227" s="968"/>
      <c r="P227" s="971" t="s">
        <v>240</v>
      </c>
      <c r="Q227" s="972"/>
      <c r="R227" s="973" t="s">
        <v>532</v>
      </c>
      <c r="S227" s="974"/>
      <c r="T227" s="979" t="s">
        <v>771</v>
      </c>
      <c r="U227" s="980"/>
      <c r="V227" s="980"/>
      <c r="W227" s="981"/>
      <c r="X227" s="979" t="s">
        <v>771</v>
      </c>
      <c r="Y227" s="980"/>
      <c r="Z227" s="980"/>
      <c r="AA227" s="981"/>
      <c r="AB227" s="490">
        <v>2</v>
      </c>
      <c r="AC227" s="34"/>
      <c r="AD227" s="138" t="s">
        <v>699</v>
      </c>
      <c r="AE227" s="158">
        <v>19</v>
      </c>
      <c r="AF227" s="35" t="s">
        <v>32</v>
      </c>
      <c r="AG227" s="34"/>
      <c r="AH227" s="139">
        <v>21600</v>
      </c>
      <c r="AI227" s="159">
        <f t="shared" si="56"/>
        <v>21.6</v>
      </c>
      <c r="AJ227" s="152">
        <v>23030</v>
      </c>
      <c r="AK227" s="272">
        <f t="shared" si="57"/>
        <v>23.03</v>
      </c>
      <c r="AL227" s="273">
        <f t="shared" si="61"/>
        <v>1430</v>
      </c>
      <c r="AM227" s="274">
        <f t="shared" si="59"/>
        <v>1.43</v>
      </c>
      <c r="AN227" s="275">
        <f t="shared" si="62"/>
        <v>6.6203703703703709E-2</v>
      </c>
      <c r="AO227" s="20"/>
      <c r="AP227" s="306">
        <v>70.25</v>
      </c>
      <c r="AQ227" s="306">
        <v>10.61</v>
      </c>
    </row>
    <row r="228" spans="2:46" ht="12.75" customHeight="1" x14ac:dyDescent="0.25">
      <c r="B228" s="25">
        <v>44235</v>
      </c>
      <c r="C228" s="137">
        <v>0.51250000000000007</v>
      </c>
      <c r="D228" s="137">
        <v>0.52986111111111112</v>
      </c>
      <c r="E228" s="43">
        <v>3</v>
      </c>
      <c r="F228" s="43">
        <v>23337</v>
      </c>
      <c r="G228" s="25">
        <v>44235</v>
      </c>
      <c r="H228" s="967" t="s">
        <v>770</v>
      </c>
      <c r="I228" s="968"/>
      <c r="J228" s="969" t="s">
        <v>772</v>
      </c>
      <c r="K228" s="970"/>
      <c r="L228" s="969" t="s">
        <v>682</v>
      </c>
      <c r="M228" s="970"/>
      <c r="N228" s="967"/>
      <c r="O228" s="968"/>
      <c r="P228" s="971" t="s">
        <v>287</v>
      </c>
      <c r="Q228" s="972"/>
      <c r="R228" s="973" t="s">
        <v>233</v>
      </c>
      <c r="S228" s="974"/>
      <c r="T228" s="979" t="s">
        <v>771</v>
      </c>
      <c r="U228" s="980"/>
      <c r="V228" s="980"/>
      <c r="W228" s="981"/>
      <c r="X228" s="979" t="s">
        <v>771</v>
      </c>
      <c r="Y228" s="980"/>
      <c r="Z228" s="980"/>
      <c r="AA228" s="981"/>
      <c r="AB228" s="490">
        <v>2</v>
      </c>
      <c r="AC228" s="34"/>
      <c r="AD228" s="138" t="s">
        <v>699</v>
      </c>
      <c r="AE228" s="158">
        <v>19</v>
      </c>
      <c r="AF228" s="35" t="s">
        <v>32</v>
      </c>
      <c r="AG228" s="34"/>
      <c r="AH228" s="139">
        <v>24000</v>
      </c>
      <c r="AI228" s="159">
        <f t="shared" si="56"/>
        <v>24</v>
      </c>
      <c r="AJ228" s="152">
        <v>26000</v>
      </c>
      <c r="AK228" s="272">
        <f t="shared" si="57"/>
        <v>26</v>
      </c>
      <c r="AL228" s="273">
        <f t="shared" si="61"/>
        <v>2000</v>
      </c>
      <c r="AM228" s="274">
        <f t="shared" si="59"/>
        <v>2</v>
      </c>
      <c r="AN228" s="275">
        <f t="shared" si="62"/>
        <v>8.3333333333333329E-2</v>
      </c>
      <c r="AO228" s="20"/>
      <c r="AP228" s="306">
        <v>70.25</v>
      </c>
      <c r="AQ228" s="306">
        <v>10.61</v>
      </c>
    </row>
    <row r="229" spans="2:46" ht="12.75" customHeight="1" x14ac:dyDescent="0.25">
      <c r="B229" s="25">
        <v>44235</v>
      </c>
      <c r="C229" s="137">
        <v>0.5131944444444444</v>
      </c>
      <c r="D229" s="137">
        <v>0.54375000000000007</v>
      </c>
      <c r="E229" s="43">
        <v>3</v>
      </c>
      <c r="F229" s="43">
        <v>23337</v>
      </c>
      <c r="G229" s="25">
        <v>44235</v>
      </c>
      <c r="H229" s="967" t="s">
        <v>770</v>
      </c>
      <c r="I229" s="968"/>
      <c r="J229" s="969" t="s">
        <v>772</v>
      </c>
      <c r="K229" s="970"/>
      <c r="L229" s="969" t="s">
        <v>682</v>
      </c>
      <c r="M229" s="970"/>
      <c r="N229" s="967"/>
      <c r="O229" s="968"/>
      <c r="P229" s="971" t="s">
        <v>793</v>
      </c>
      <c r="Q229" s="972"/>
      <c r="R229" s="973" t="s">
        <v>543</v>
      </c>
      <c r="S229" s="974"/>
      <c r="T229" s="979" t="s">
        <v>771</v>
      </c>
      <c r="U229" s="980"/>
      <c r="V229" s="980"/>
      <c r="W229" s="981"/>
      <c r="X229" s="979" t="s">
        <v>771</v>
      </c>
      <c r="Y229" s="980"/>
      <c r="Z229" s="980"/>
      <c r="AA229" s="981"/>
      <c r="AB229" s="490">
        <v>2</v>
      </c>
      <c r="AC229" s="34"/>
      <c r="AD229" s="138" t="s">
        <v>699</v>
      </c>
      <c r="AE229" s="158">
        <v>19</v>
      </c>
      <c r="AF229" s="35" t="s">
        <v>32</v>
      </c>
      <c r="AG229" s="34"/>
      <c r="AH229" s="139">
        <v>12000</v>
      </c>
      <c r="AI229" s="159">
        <f t="shared" si="56"/>
        <v>12</v>
      </c>
      <c r="AJ229" s="152">
        <v>13100</v>
      </c>
      <c r="AK229" s="272">
        <f t="shared" si="57"/>
        <v>13.1</v>
      </c>
      <c r="AL229" s="273">
        <f t="shared" si="58"/>
        <v>1100</v>
      </c>
      <c r="AM229" s="274">
        <f t="shared" si="59"/>
        <v>1.1000000000000001</v>
      </c>
      <c r="AN229" s="275">
        <f t="shared" si="60"/>
        <v>9.166666666666666E-2</v>
      </c>
      <c r="AO229" s="20"/>
      <c r="AP229" s="306">
        <v>70.25</v>
      </c>
      <c r="AQ229" s="306">
        <v>10.61</v>
      </c>
    </row>
    <row r="230" spans="2:46" ht="12.75" customHeight="1" x14ac:dyDescent="0.25">
      <c r="B230" s="25">
        <v>44235</v>
      </c>
      <c r="C230" s="137">
        <v>0.5395833333333333</v>
      </c>
      <c r="D230" s="137">
        <v>0.54999999999999993</v>
      </c>
      <c r="E230" s="43">
        <v>3</v>
      </c>
      <c r="F230" s="43">
        <v>23337</v>
      </c>
      <c r="G230" s="25">
        <v>44235</v>
      </c>
      <c r="H230" s="967" t="s">
        <v>770</v>
      </c>
      <c r="I230" s="968"/>
      <c r="J230" s="969" t="s">
        <v>772</v>
      </c>
      <c r="K230" s="970"/>
      <c r="L230" s="969" t="s">
        <v>682</v>
      </c>
      <c r="M230" s="970"/>
      <c r="N230" s="967"/>
      <c r="O230" s="968"/>
      <c r="P230" s="971" t="s">
        <v>395</v>
      </c>
      <c r="Q230" s="972"/>
      <c r="R230" s="973" t="s">
        <v>663</v>
      </c>
      <c r="S230" s="974"/>
      <c r="T230" s="979" t="s">
        <v>771</v>
      </c>
      <c r="U230" s="980"/>
      <c r="V230" s="980"/>
      <c r="W230" s="981"/>
      <c r="X230" s="979" t="s">
        <v>771</v>
      </c>
      <c r="Y230" s="980"/>
      <c r="Z230" s="980"/>
      <c r="AA230" s="981"/>
      <c r="AB230" s="490">
        <v>2</v>
      </c>
      <c r="AC230" s="34"/>
      <c r="AD230" s="138" t="s">
        <v>699</v>
      </c>
      <c r="AE230" s="158">
        <v>19</v>
      </c>
      <c r="AF230" s="35" t="s">
        <v>32</v>
      </c>
      <c r="AG230" s="34"/>
      <c r="AH230" s="139">
        <v>19200</v>
      </c>
      <c r="AI230" s="159">
        <f t="shared" si="56"/>
        <v>19.2</v>
      </c>
      <c r="AJ230" s="152">
        <v>20790</v>
      </c>
      <c r="AK230" s="272">
        <f t="shared" si="57"/>
        <v>20.79</v>
      </c>
      <c r="AL230" s="273">
        <f t="shared" si="58"/>
        <v>1590</v>
      </c>
      <c r="AM230" s="274">
        <f t="shared" si="59"/>
        <v>1.59</v>
      </c>
      <c r="AN230" s="275">
        <f t="shared" si="60"/>
        <v>8.2812499999999997E-2</v>
      </c>
      <c r="AO230" s="20"/>
      <c r="AP230" s="306">
        <v>70.25</v>
      </c>
      <c r="AQ230" s="306">
        <v>10.61</v>
      </c>
    </row>
    <row r="231" spans="2:46" ht="12.75" customHeight="1" x14ac:dyDescent="0.25">
      <c r="B231" s="25">
        <v>44235</v>
      </c>
      <c r="C231" s="137">
        <v>0.57013888888888886</v>
      </c>
      <c r="D231" s="137">
        <v>0.57708333333333328</v>
      </c>
      <c r="E231" s="43">
        <v>3</v>
      </c>
      <c r="F231" s="43">
        <v>23338</v>
      </c>
      <c r="G231" s="25">
        <v>44235</v>
      </c>
      <c r="H231" s="967" t="s">
        <v>790</v>
      </c>
      <c r="I231" s="968"/>
      <c r="J231" s="969" t="s">
        <v>772</v>
      </c>
      <c r="K231" s="970"/>
      <c r="L231" s="969" t="s">
        <v>682</v>
      </c>
      <c r="M231" s="970"/>
      <c r="N231" s="967"/>
      <c r="O231" s="968"/>
      <c r="P231" s="971" t="s">
        <v>200</v>
      </c>
      <c r="Q231" s="972"/>
      <c r="R231" s="973" t="s">
        <v>201</v>
      </c>
      <c r="S231" s="974"/>
      <c r="T231" s="979" t="s">
        <v>771</v>
      </c>
      <c r="U231" s="980"/>
      <c r="V231" s="980"/>
      <c r="W231" s="981"/>
      <c r="X231" s="979" t="s">
        <v>771</v>
      </c>
      <c r="Y231" s="980"/>
      <c r="Z231" s="980"/>
      <c r="AA231" s="981"/>
      <c r="AB231" s="490"/>
      <c r="AC231" s="34"/>
      <c r="AD231" s="138" t="s">
        <v>699</v>
      </c>
      <c r="AE231" s="158">
        <v>18</v>
      </c>
      <c r="AF231" s="35" t="s">
        <v>32</v>
      </c>
      <c r="AG231" s="34"/>
      <c r="AH231" s="139">
        <v>22270</v>
      </c>
      <c r="AI231" s="159">
        <f t="shared" si="56"/>
        <v>22.27</v>
      </c>
      <c r="AJ231" s="152">
        <v>22270</v>
      </c>
      <c r="AK231" s="272">
        <f t="shared" si="57"/>
        <v>22.27</v>
      </c>
      <c r="AL231" s="273">
        <f t="shared" ref="AL231:AL232" si="63">+AJ231-AH231</f>
        <v>0</v>
      </c>
      <c r="AM231" s="274">
        <f t="shared" si="59"/>
        <v>0</v>
      </c>
      <c r="AN231" s="275">
        <f t="shared" ref="AN231:AN232" si="64">+AL231/AH231</f>
        <v>0</v>
      </c>
      <c r="AO231" s="20"/>
      <c r="AP231" s="306">
        <v>70.040000000000006</v>
      </c>
      <c r="AQ231" s="306">
        <v>10.76</v>
      </c>
    </row>
    <row r="232" spans="2:46" ht="12.75" customHeight="1" x14ac:dyDescent="0.25">
      <c r="B232" s="25">
        <v>44235</v>
      </c>
      <c r="C232" s="137">
        <v>0.57638888888888895</v>
      </c>
      <c r="D232" s="137">
        <v>0.5854166666666667</v>
      </c>
      <c r="E232" s="43">
        <v>3</v>
      </c>
      <c r="F232" s="43">
        <v>23339</v>
      </c>
      <c r="G232" s="25">
        <v>44235</v>
      </c>
      <c r="H232" s="967" t="s">
        <v>762</v>
      </c>
      <c r="I232" s="968"/>
      <c r="J232" s="969" t="s">
        <v>767</v>
      </c>
      <c r="K232" s="970"/>
      <c r="L232" s="969" t="s">
        <v>682</v>
      </c>
      <c r="M232" s="970"/>
      <c r="N232" s="967"/>
      <c r="O232" s="968"/>
      <c r="P232" s="971" t="s">
        <v>71</v>
      </c>
      <c r="Q232" s="972"/>
      <c r="R232" s="973" t="s">
        <v>74</v>
      </c>
      <c r="S232" s="974"/>
      <c r="T232" s="979" t="s">
        <v>771</v>
      </c>
      <c r="U232" s="980"/>
      <c r="V232" s="980"/>
      <c r="W232" s="981"/>
      <c r="X232" s="979" t="s">
        <v>771</v>
      </c>
      <c r="Y232" s="980"/>
      <c r="Z232" s="980"/>
      <c r="AA232" s="981"/>
      <c r="AB232" s="490">
        <v>2</v>
      </c>
      <c r="AC232" s="34"/>
      <c r="AD232" s="138" t="s">
        <v>680</v>
      </c>
      <c r="AE232" s="158">
        <v>37</v>
      </c>
      <c r="AF232" s="35" t="s">
        <v>32</v>
      </c>
      <c r="AG232" s="34"/>
      <c r="AH232" s="139">
        <v>19200</v>
      </c>
      <c r="AI232" s="159">
        <f t="shared" si="56"/>
        <v>19.2</v>
      </c>
      <c r="AJ232" s="152">
        <v>24540</v>
      </c>
      <c r="AK232" s="272">
        <f t="shared" si="57"/>
        <v>24.54</v>
      </c>
      <c r="AL232" s="273">
        <f t="shared" si="63"/>
        <v>5340</v>
      </c>
      <c r="AM232" s="274">
        <f t="shared" si="59"/>
        <v>5.34</v>
      </c>
      <c r="AN232" s="275">
        <f t="shared" si="64"/>
        <v>0.27812500000000001</v>
      </c>
      <c r="AO232" s="20"/>
      <c r="AP232" s="306">
        <v>71.239999999999995</v>
      </c>
      <c r="AQ232" s="306">
        <v>8.5399999999999991</v>
      </c>
    </row>
    <row r="233" spans="2:46" ht="12.75" customHeight="1" x14ac:dyDescent="0.25">
      <c r="B233" s="25">
        <v>44235</v>
      </c>
      <c r="C233" s="137">
        <v>0.57986111111111105</v>
      </c>
      <c r="D233" s="137">
        <v>0.58888888888888891</v>
      </c>
      <c r="E233" s="43">
        <v>4</v>
      </c>
      <c r="F233" s="43">
        <v>23337</v>
      </c>
      <c r="G233" s="25">
        <v>44235</v>
      </c>
      <c r="H233" s="967" t="s">
        <v>770</v>
      </c>
      <c r="I233" s="968"/>
      <c r="J233" s="969" t="s">
        <v>772</v>
      </c>
      <c r="K233" s="970"/>
      <c r="L233" s="969" t="s">
        <v>682</v>
      </c>
      <c r="M233" s="970"/>
      <c r="N233" s="967"/>
      <c r="O233" s="968"/>
      <c r="P233" s="971" t="s">
        <v>158</v>
      </c>
      <c r="Q233" s="972"/>
      <c r="R233" s="973" t="s">
        <v>306</v>
      </c>
      <c r="S233" s="974"/>
      <c r="T233" s="979" t="s">
        <v>771</v>
      </c>
      <c r="U233" s="980"/>
      <c r="V233" s="980"/>
      <c r="W233" s="981"/>
      <c r="X233" s="979" t="s">
        <v>771</v>
      </c>
      <c r="Y233" s="980"/>
      <c r="Z233" s="980"/>
      <c r="AA233" s="981"/>
      <c r="AB233" s="490">
        <v>2</v>
      </c>
      <c r="AC233" s="34"/>
      <c r="AD233" s="138" t="s">
        <v>699</v>
      </c>
      <c r="AE233" s="158">
        <v>19</v>
      </c>
      <c r="AF233" s="35" t="s">
        <v>32</v>
      </c>
      <c r="AG233" s="34"/>
      <c r="AH233" s="139">
        <v>4800</v>
      </c>
      <c r="AI233" s="159">
        <f t="shared" si="56"/>
        <v>4.8</v>
      </c>
      <c r="AJ233" s="836">
        <v>30610</v>
      </c>
      <c r="AK233" s="838">
        <f>+AJ233/1000</f>
        <v>30.61</v>
      </c>
      <c r="AL233" s="840">
        <f>+AJ233-AH234-AH233</f>
        <v>7810</v>
      </c>
      <c r="AM233" s="842">
        <f>+AL233/1000</f>
        <v>7.81</v>
      </c>
      <c r="AN233" s="844">
        <f>+AL233/SUM(AH233:AH234)</f>
        <v>0.34254385964912282</v>
      </c>
      <c r="AO233" s="20"/>
      <c r="AP233" s="306">
        <v>70.25</v>
      </c>
      <c r="AQ233" s="306">
        <v>10.61</v>
      </c>
    </row>
    <row r="234" spans="2:46" ht="12.75" customHeight="1" x14ac:dyDescent="0.25">
      <c r="B234" s="25">
        <v>44235</v>
      </c>
      <c r="C234" s="137">
        <v>0.57986111111111105</v>
      </c>
      <c r="D234" s="137">
        <v>0.58888888888888891</v>
      </c>
      <c r="E234" s="43">
        <v>4</v>
      </c>
      <c r="F234" s="43">
        <v>23339</v>
      </c>
      <c r="G234" s="25">
        <v>44235</v>
      </c>
      <c r="H234" s="967" t="s">
        <v>762</v>
      </c>
      <c r="I234" s="968"/>
      <c r="J234" s="969" t="s">
        <v>767</v>
      </c>
      <c r="K234" s="970"/>
      <c r="L234" s="969" t="s">
        <v>682</v>
      </c>
      <c r="M234" s="970"/>
      <c r="N234" s="967"/>
      <c r="O234" s="968"/>
      <c r="P234" s="971" t="s">
        <v>158</v>
      </c>
      <c r="Q234" s="972"/>
      <c r="R234" s="973" t="s">
        <v>306</v>
      </c>
      <c r="S234" s="974"/>
      <c r="T234" s="979" t="s">
        <v>771</v>
      </c>
      <c r="U234" s="980"/>
      <c r="V234" s="980"/>
      <c r="W234" s="981"/>
      <c r="X234" s="979" t="s">
        <v>771</v>
      </c>
      <c r="Y234" s="980"/>
      <c r="Z234" s="980"/>
      <c r="AA234" s="981"/>
      <c r="AB234" s="490">
        <v>2</v>
      </c>
      <c r="AC234" s="34"/>
      <c r="AD234" s="138" t="s">
        <v>680</v>
      </c>
      <c r="AE234" s="158">
        <v>37</v>
      </c>
      <c r="AF234" s="35" t="s">
        <v>32</v>
      </c>
      <c r="AG234" s="34"/>
      <c r="AH234" s="139">
        <v>18000</v>
      </c>
      <c r="AI234" s="159">
        <f t="shared" si="56"/>
        <v>18</v>
      </c>
      <c r="AJ234" s="837"/>
      <c r="AK234" s="839"/>
      <c r="AL234" s="841"/>
      <c r="AM234" s="843"/>
      <c r="AN234" s="845"/>
      <c r="AO234" s="20"/>
      <c r="AP234" s="306">
        <v>71.239999999999995</v>
      </c>
      <c r="AQ234" s="306">
        <v>8.5399999999999991</v>
      </c>
    </row>
    <row r="235" spans="2:46" ht="12.75" customHeight="1" x14ac:dyDescent="0.25">
      <c r="B235" s="25">
        <v>44235</v>
      </c>
      <c r="C235" s="137">
        <v>0.59652777777777777</v>
      </c>
      <c r="D235" s="137">
        <v>0.6333333333333333</v>
      </c>
      <c r="E235" s="43">
        <v>1</v>
      </c>
      <c r="F235" s="43">
        <v>1524</v>
      </c>
      <c r="G235" s="25">
        <v>44235</v>
      </c>
      <c r="H235" s="967" t="s">
        <v>55</v>
      </c>
      <c r="I235" s="968"/>
      <c r="J235" s="969"/>
      <c r="K235" s="970"/>
      <c r="L235" s="969"/>
      <c r="M235" s="970"/>
      <c r="N235" s="967"/>
      <c r="O235" s="968"/>
      <c r="P235" s="971" t="s">
        <v>501</v>
      </c>
      <c r="Q235" s="972"/>
      <c r="R235" s="973" t="s">
        <v>49</v>
      </c>
      <c r="S235" s="985"/>
      <c r="T235" s="979" t="s">
        <v>179</v>
      </c>
      <c r="U235" s="980"/>
      <c r="V235" s="980"/>
      <c r="W235" s="981"/>
      <c r="X235" s="979" t="s">
        <v>179</v>
      </c>
      <c r="Y235" s="980"/>
      <c r="Z235" s="980"/>
      <c r="AA235" s="981"/>
      <c r="AB235" s="482"/>
      <c r="AC235" s="34"/>
      <c r="AD235" s="138"/>
      <c r="AE235" s="437">
        <v>31</v>
      </c>
      <c r="AF235" s="35" t="s">
        <v>32</v>
      </c>
      <c r="AG235" s="34">
        <v>8950</v>
      </c>
      <c r="AH235" s="139">
        <f>+AG235/2.2</f>
        <v>4068.181818181818</v>
      </c>
      <c r="AI235" s="159">
        <f t="shared" si="56"/>
        <v>4.0681818181818183</v>
      </c>
      <c r="AJ235" s="152">
        <v>7890</v>
      </c>
      <c r="AK235" s="272">
        <f t="shared" si="57"/>
        <v>7.89</v>
      </c>
      <c r="AL235" s="273">
        <f t="shared" si="58"/>
        <v>3821.818181818182</v>
      </c>
      <c r="AM235" s="274">
        <f t="shared" si="59"/>
        <v>3.8218181818181818</v>
      </c>
      <c r="AN235" s="275">
        <f t="shared" si="60"/>
        <v>0.93944134078212294</v>
      </c>
      <c r="AO235" s="20"/>
      <c r="AP235" s="306">
        <v>77.040000000000006</v>
      </c>
      <c r="AQ235" s="306">
        <v>3.2</v>
      </c>
    </row>
    <row r="236" spans="2:46" ht="12.75" customHeight="1" x14ac:dyDescent="0.25">
      <c r="B236" s="25">
        <v>44235</v>
      </c>
      <c r="C236" s="137">
        <v>0.59791666666666665</v>
      </c>
      <c r="D236" s="137">
        <v>0.60763888888888895</v>
      </c>
      <c r="E236" s="43">
        <v>4</v>
      </c>
      <c r="F236" s="43">
        <v>23339</v>
      </c>
      <c r="G236" s="25">
        <v>44235</v>
      </c>
      <c r="H236" s="967" t="s">
        <v>762</v>
      </c>
      <c r="I236" s="968"/>
      <c r="J236" s="969" t="s">
        <v>767</v>
      </c>
      <c r="K236" s="970"/>
      <c r="L236" s="969" t="s">
        <v>682</v>
      </c>
      <c r="M236" s="970"/>
      <c r="N236" s="967"/>
      <c r="O236" s="968"/>
      <c r="P236" s="971" t="s">
        <v>295</v>
      </c>
      <c r="Q236" s="972"/>
      <c r="R236" s="973" t="s">
        <v>611</v>
      </c>
      <c r="S236" s="974"/>
      <c r="T236" s="979" t="s">
        <v>771</v>
      </c>
      <c r="U236" s="980"/>
      <c r="V236" s="980"/>
      <c r="W236" s="981"/>
      <c r="X236" s="979" t="s">
        <v>771</v>
      </c>
      <c r="Y236" s="980"/>
      <c r="Z236" s="980"/>
      <c r="AA236" s="981"/>
      <c r="AB236" s="490">
        <v>2</v>
      </c>
      <c r="AC236" s="34"/>
      <c r="AD236" s="138" t="s">
        <v>680</v>
      </c>
      <c r="AE236" s="158">
        <v>37</v>
      </c>
      <c r="AF236" s="35" t="s">
        <v>32</v>
      </c>
      <c r="AG236" s="34"/>
      <c r="AH236" s="139">
        <v>15600</v>
      </c>
      <c r="AI236" s="159">
        <f t="shared" si="56"/>
        <v>15.6</v>
      </c>
      <c r="AJ236" s="152">
        <v>18040</v>
      </c>
      <c r="AK236" s="272">
        <f t="shared" si="57"/>
        <v>18.04</v>
      </c>
      <c r="AL236" s="273">
        <f t="shared" si="58"/>
        <v>2440</v>
      </c>
      <c r="AM236" s="274">
        <f t="shared" si="59"/>
        <v>2.44</v>
      </c>
      <c r="AN236" s="275">
        <f t="shared" si="60"/>
        <v>0.15641025641025641</v>
      </c>
      <c r="AO236" s="20"/>
      <c r="AP236" s="306">
        <v>71.239999999999995</v>
      </c>
      <c r="AQ236" s="306">
        <v>8.5399999999999991</v>
      </c>
    </row>
    <row r="237" spans="2:46" ht="12.75" customHeight="1" x14ac:dyDescent="0.25">
      <c r="B237" s="25">
        <v>44235</v>
      </c>
      <c r="C237" s="137">
        <v>0.62083333333333335</v>
      </c>
      <c r="D237" s="137">
        <v>0.62777777777777777</v>
      </c>
      <c r="E237" s="43">
        <v>4</v>
      </c>
      <c r="F237" s="43">
        <v>23341</v>
      </c>
      <c r="G237" s="25">
        <v>44235</v>
      </c>
      <c r="H237" s="967" t="s">
        <v>790</v>
      </c>
      <c r="I237" s="968"/>
      <c r="J237" s="969" t="s">
        <v>772</v>
      </c>
      <c r="K237" s="970"/>
      <c r="L237" s="969" t="s">
        <v>682</v>
      </c>
      <c r="M237" s="970"/>
      <c r="N237" s="967"/>
      <c r="O237" s="968"/>
      <c r="P237" s="971" t="s">
        <v>240</v>
      </c>
      <c r="Q237" s="972"/>
      <c r="R237" s="973" t="s">
        <v>532</v>
      </c>
      <c r="S237" s="974"/>
      <c r="T237" s="979" t="s">
        <v>771</v>
      </c>
      <c r="U237" s="980"/>
      <c r="V237" s="980"/>
      <c r="W237" s="981"/>
      <c r="X237" s="979" t="s">
        <v>771</v>
      </c>
      <c r="Y237" s="980"/>
      <c r="Z237" s="980"/>
      <c r="AA237" s="981"/>
      <c r="AB237" s="490"/>
      <c r="AC237" s="34"/>
      <c r="AD237" s="138" t="s">
        <v>699</v>
      </c>
      <c r="AE237" s="158">
        <v>18</v>
      </c>
      <c r="AF237" s="35" t="s">
        <v>32</v>
      </c>
      <c r="AG237" s="34"/>
      <c r="AH237" s="139">
        <v>23950</v>
      </c>
      <c r="AI237" s="159">
        <f t="shared" si="56"/>
        <v>23.95</v>
      </c>
      <c r="AJ237" s="152">
        <v>23950</v>
      </c>
      <c r="AK237" s="272">
        <f t="shared" si="57"/>
        <v>23.95</v>
      </c>
      <c r="AL237" s="273">
        <f t="shared" si="58"/>
        <v>0</v>
      </c>
      <c r="AM237" s="274">
        <f t="shared" si="59"/>
        <v>0</v>
      </c>
      <c r="AN237" s="275">
        <f t="shared" si="60"/>
        <v>0</v>
      </c>
      <c r="AO237" s="20"/>
      <c r="AP237" s="306">
        <v>70.040000000000006</v>
      </c>
      <c r="AQ237" s="306">
        <v>10.76</v>
      </c>
    </row>
    <row r="238" spans="2:46" ht="12.75" customHeight="1" x14ac:dyDescent="0.25">
      <c r="B238" s="25">
        <v>44235</v>
      </c>
      <c r="C238" s="137">
        <v>0.62986111111111109</v>
      </c>
      <c r="D238" s="137">
        <v>0.65555555555555556</v>
      </c>
      <c r="E238" s="43">
        <v>4</v>
      </c>
      <c r="F238" s="43">
        <v>23340</v>
      </c>
      <c r="G238" s="25">
        <v>44235</v>
      </c>
      <c r="H238" s="967" t="s">
        <v>794</v>
      </c>
      <c r="I238" s="968"/>
      <c r="J238" s="969" t="s">
        <v>795</v>
      </c>
      <c r="K238" s="970"/>
      <c r="L238" s="969" t="s">
        <v>682</v>
      </c>
      <c r="M238" s="970"/>
      <c r="N238" s="967"/>
      <c r="O238" s="968"/>
      <c r="P238" s="971" t="s">
        <v>287</v>
      </c>
      <c r="Q238" s="972"/>
      <c r="R238" s="973" t="s">
        <v>233</v>
      </c>
      <c r="S238" s="974"/>
      <c r="T238" s="979" t="s">
        <v>771</v>
      </c>
      <c r="U238" s="980"/>
      <c r="V238" s="980"/>
      <c r="W238" s="981"/>
      <c r="X238" s="979" t="s">
        <v>771</v>
      </c>
      <c r="Y238" s="980"/>
      <c r="Z238" s="980"/>
      <c r="AA238" s="981"/>
      <c r="AB238" s="490">
        <v>2</v>
      </c>
      <c r="AC238" s="34"/>
      <c r="AD238" s="138" t="s">
        <v>680</v>
      </c>
      <c r="AE238" s="158">
        <v>45</v>
      </c>
      <c r="AF238" s="35" t="s">
        <v>32</v>
      </c>
      <c r="AG238" s="34"/>
      <c r="AH238" s="139">
        <v>21600</v>
      </c>
      <c r="AI238" s="159">
        <f t="shared" si="56"/>
        <v>21.6</v>
      </c>
      <c r="AJ238" s="152">
        <v>24520</v>
      </c>
      <c r="AK238" s="272">
        <f t="shared" si="57"/>
        <v>24.52</v>
      </c>
      <c r="AL238" s="273">
        <f t="shared" si="58"/>
        <v>2920</v>
      </c>
      <c r="AM238" s="274">
        <f t="shared" si="59"/>
        <v>2.92</v>
      </c>
      <c r="AN238" s="275">
        <f t="shared" si="60"/>
        <v>0.13518518518518519</v>
      </c>
      <c r="AO238" s="20"/>
      <c r="AP238" s="306">
        <v>70.099999999999994</v>
      </c>
      <c r="AQ238" s="306">
        <v>10.49</v>
      </c>
      <c r="AS238" s="132">
        <v>35</v>
      </c>
      <c r="AT238" s="132">
        <f>+AR238/AS238</f>
        <v>0</v>
      </c>
    </row>
    <row r="239" spans="2:46" ht="12.75" customHeight="1" x14ac:dyDescent="0.25">
      <c r="B239" s="25">
        <v>44235</v>
      </c>
      <c r="C239" s="137">
        <v>0.65138888888888891</v>
      </c>
      <c r="D239" s="137">
        <v>0.66805555555555562</v>
      </c>
      <c r="E239" s="43">
        <v>4</v>
      </c>
      <c r="F239" s="43">
        <v>23341</v>
      </c>
      <c r="G239" s="25">
        <v>44235</v>
      </c>
      <c r="H239" s="967" t="s">
        <v>790</v>
      </c>
      <c r="I239" s="968"/>
      <c r="J239" s="969" t="s">
        <v>772</v>
      </c>
      <c r="K239" s="970"/>
      <c r="L239" s="969" t="s">
        <v>682</v>
      </c>
      <c r="M239" s="970"/>
      <c r="N239" s="967"/>
      <c r="O239" s="968"/>
      <c r="P239" s="971" t="s">
        <v>71</v>
      </c>
      <c r="Q239" s="972"/>
      <c r="R239" s="973" t="s">
        <v>74</v>
      </c>
      <c r="S239" s="974"/>
      <c r="T239" s="979" t="s">
        <v>771</v>
      </c>
      <c r="U239" s="980"/>
      <c r="V239" s="980"/>
      <c r="W239" s="981"/>
      <c r="X239" s="979" t="s">
        <v>771</v>
      </c>
      <c r="Y239" s="980"/>
      <c r="Z239" s="980"/>
      <c r="AA239" s="981"/>
      <c r="AB239" s="490"/>
      <c r="AC239" s="34"/>
      <c r="AD239" s="138" t="s">
        <v>699</v>
      </c>
      <c r="AE239" s="158">
        <v>18</v>
      </c>
      <c r="AF239" s="35" t="s">
        <v>32</v>
      </c>
      <c r="AG239" s="34"/>
      <c r="AH239" s="139">
        <v>22380</v>
      </c>
      <c r="AI239" s="159">
        <f t="shared" si="56"/>
        <v>22.38</v>
      </c>
      <c r="AJ239" s="152">
        <v>22380</v>
      </c>
      <c r="AK239" s="272">
        <f t="shared" si="57"/>
        <v>22.38</v>
      </c>
      <c r="AL239" s="273">
        <f t="shared" si="58"/>
        <v>0</v>
      </c>
      <c r="AM239" s="274">
        <f t="shared" si="59"/>
        <v>0</v>
      </c>
      <c r="AN239" s="275">
        <f t="shared" si="60"/>
        <v>0</v>
      </c>
      <c r="AO239" s="20"/>
      <c r="AP239" s="306">
        <v>70.040000000000006</v>
      </c>
      <c r="AQ239" s="306">
        <v>10.76</v>
      </c>
    </row>
    <row r="240" spans="2:46" ht="12.75" customHeight="1" x14ac:dyDescent="0.25">
      <c r="B240" s="25">
        <v>44235</v>
      </c>
      <c r="C240" s="137">
        <v>0.66527777777777775</v>
      </c>
      <c r="D240" s="137">
        <v>0.70624999999999993</v>
      </c>
      <c r="E240" s="43">
        <v>4</v>
      </c>
      <c r="F240" s="43">
        <v>23340</v>
      </c>
      <c r="G240" s="25">
        <v>44235</v>
      </c>
      <c r="H240" s="967" t="s">
        <v>794</v>
      </c>
      <c r="I240" s="968"/>
      <c r="J240" s="969" t="s">
        <v>795</v>
      </c>
      <c r="K240" s="970"/>
      <c r="L240" s="969" t="s">
        <v>682</v>
      </c>
      <c r="M240" s="970"/>
      <c r="N240" s="967"/>
      <c r="O240" s="968"/>
      <c r="P240" s="971" t="s">
        <v>395</v>
      </c>
      <c r="Q240" s="972"/>
      <c r="R240" s="973" t="s">
        <v>663</v>
      </c>
      <c r="S240" s="974"/>
      <c r="T240" s="979" t="s">
        <v>771</v>
      </c>
      <c r="U240" s="980"/>
      <c r="V240" s="980"/>
      <c r="W240" s="981"/>
      <c r="X240" s="979" t="s">
        <v>771</v>
      </c>
      <c r="Y240" s="980"/>
      <c r="Z240" s="980"/>
      <c r="AA240" s="981"/>
      <c r="AB240" s="490">
        <v>2</v>
      </c>
      <c r="AC240" s="34"/>
      <c r="AD240" s="138" t="s">
        <v>680</v>
      </c>
      <c r="AE240" s="158">
        <v>45</v>
      </c>
      <c r="AF240" s="35" t="s">
        <v>32</v>
      </c>
      <c r="AG240" s="34"/>
      <c r="AH240" s="139">
        <v>14400</v>
      </c>
      <c r="AI240" s="159">
        <f t="shared" si="56"/>
        <v>14.4</v>
      </c>
      <c r="AJ240" s="836">
        <v>22640</v>
      </c>
      <c r="AK240" s="838">
        <f>+AJ240/1000</f>
        <v>22.64</v>
      </c>
      <c r="AL240" s="840">
        <f>+AJ240-AH241-AH240</f>
        <v>3440</v>
      </c>
      <c r="AM240" s="842">
        <f>+AL240/1000</f>
        <v>3.44</v>
      </c>
      <c r="AN240" s="844">
        <f>+AL240/SUM(AH240:AH241)</f>
        <v>0.17916666666666667</v>
      </c>
      <c r="AO240" s="20"/>
      <c r="AP240" s="306">
        <v>70.099999999999994</v>
      </c>
      <c r="AQ240" s="306">
        <v>10.49</v>
      </c>
    </row>
    <row r="241" spans="2:43" ht="12.75" customHeight="1" x14ac:dyDescent="0.25">
      <c r="B241" s="25">
        <v>44235</v>
      </c>
      <c r="C241" s="137">
        <v>0.66527777777777775</v>
      </c>
      <c r="D241" s="137">
        <v>0.70624999999999993</v>
      </c>
      <c r="E241" s="43">
        <v>4</v>
      </c>
      <c r="F241" s="43">
        <v>23342</v>
      </c>
      <c r="G241" s="25">
        <v>44235</v>
      </c>
      <c r="H241" s="967" t="s">
        <v>706</v>
      </c>
      <c r="I241" s="968"/>
      <c r="J241" s="969" t="s">
        <v>777</v>
      </c>
      <c r="K241" s="970"/>
      <c r="L241" s="969" t="s">
        <v>682</v>
      </c>
      <c r="M241" s="970"/>
      <c r="N241" s="967"/>
      <c r="O241" s="968"/>
      <c r="P241" s="971" t="s">
        <v>395</v>
      </c>
      <c r="Q241" s="972"/>
      <c r="R241" s="973" t="s">
        <v>663</v>
      </c>
      <c r="S241" s="974"/>
      <c r="T241" s="979" t="s">
        <v>771</v>
      </c>
      <c r="U241" s="980"/>
      <c r="V241" s="980"/>
      <c r="W241" s="981"/>
      <c r="X241" s="979" t="s">
        <v>771</v>
      </c>
      <c r="Y241" s="980"/>
      <c r="Z241" s="980"/>
      <c r="AA241" s="981"/>
      <c r="AB241" s="490">
        <v>2</v>
      </c>
      <c r="AC241" s="34"/>
      <c r="AD241" s="138" t="s">
        <v>680</v>
      </c>
      <c r="AE241" s="158">
        <v>47</v>
      </c>
      <c r="AF241" s="35" t="s">
        <v>32</v>
      </c>
      <c r="AG241" s="34"/>
      <c r="AH241" s="139">
        <v>4800</v>
      </c>
      <c r="AI241" s="159">
        <f t="shared" si="56"/>
        <v>4.8</v>
      </c>
      <c r="AJ241" s="837"/>
      <c r="AK241" s="839"/>
      <c r="AL241" s="841"/>
      <c r="AM241" s="843"/>
      <c r="AN241" s="845"/>
      <c r="AO241" s="20"/>
      <c r="AP241" s="306">
        <v>70.67</v>
      </c>
      <c r="AQ241" s="306">
        <v>9.83</v>
      </c>
    </row>
    <row r="242" spans="2:43" ht="12.75" customHeight="1" x14ac:dyDescent="0.25">
      <c r="B242" s="25">
        <v>44235</v>
      </c>
      <c r="C242" s="137">
        <v>0.67152777777777783</v>
      </c>
      <c r="D242" s="137">
        <v>0.71111111111111114</v>
      </c>
      <c r="E242" s="43">
        <v>4</v>
      </c>
      <c r="F242" s="43">
        <v>23342</v>
      </c>
      <c r="G242" s="25">
        <v>44235</v>
      </c>
      <c r="H242" s="967" t="s">
        <v>706</v>
      </c>
      <c r="I242" s="968"/>
      <c r="J242" s="969" t="s">
        <v>777</v>
      </c>
      <c r="K242" s="970"/>
      <c r="L242" s="969" t="s">
        <v>682</v>
      </c>
      <c r="M242" s="970"/>
      <c r="N242" s="967"/>
      <c r="O242" s="968"/>
      <c r="P242" s="971" t="s">
        <v>793</v>
      </c>
      <c r="Q242" s="972"/>
      <c r="R242" s="973" t="s">
        <v>543</v>
      </c>
      <c r="S242" s="974"/>
      <c r="T242" s="979" t="s">
        <v>771</v>
      </c>
      <c r="U242" s="980"/>
      <c r="V242" s="980"/>
      <c r="W242" s="981"/>
      <c r="X242" s="979" t="s">
        <v>771</v>
      </c>
      <c r="Y242" s="980"/>
      <c r="Z242" s="980"/>
      <c r="AA242" s="981"/>
      <c r="AB242" s="490">
        <v>2</v>
      </c>
      <c r="AC242" s="34"/>
      <c r="AD242" s="138" t="s">
        <v>680</v>
      </c>
      <c r="AE242" s="158">
        <v>47</v>
      </c>
      <c r="AF242" s="35" t="s">
        <v>32</v>
      </c>
      <c r="AG242" s="34"/>
      <c r="AH242" s="139">
        <v>12000</v>
      </c>
      <c r="AI242" s="159">
        <f t="shared" si="56"/>
        <v>12</v>
      </c>
      <c r="AJ242" s="152">
        <v>13330</v>
      </c>
      <c r="AK242" s="272">
        <f t="shared" si="57"/>
        <v>13.33</v>
      </c>
      <c r="AL242" s="273">
        <f t="shared" ref="AL242" si="65">+AJ242-AH242</f>
        <v>1330</v>
      </c>
      <c r="AM242" s="274">
        <f t="shared" si="59"/>
        <v>1.33</v>
      </c>
      <c r="AN242" s="275">
        <f t="shared" ref="AN242" si="66">+AL242/AH242</f>
        <v>0.11083333333333334</v>
      </c>
      <c r="AO242" s="20"/>
      <c r="AP242" s="306">
        <v>70.67</v>
      </c>
      <c r="AQ242" s="306">
        <v>9.83</v>
      </c>
    </row>
    <row r="243" spans="2:43" ht="12.75" customHeight="1" x14ac:dyDescent="0.25">
      <c r="B243" s="25">
        <v>44235</v>
      </c>
      <c r="C243" s="137">
        <v>0.68680555555555556</v>
      </c>
      <c r="D243" s="137">
        <v>0.74791666666666667</v>
      </c>
      <c r="E243" s="43">
        <v>4</v>
      </c>
      <c r="F243" s="43">
        <v>23342</v>
      </c>
      <c r="G243" s="25">
        <v>44235</v>
      </c>
      <c r="H243" s="967" t="s">
        <v>706</v>
      </c>
      <c r="I243" s="968"/>
      <c r="J243" s="969" t="s">
        <v>777</v>
      </c>
      <c r="K243" s="970"/>
      <c r="L243" s="969" t="s">
        <v>682</v>
      </c>
      <c r="M243" s="970"/>
      <c r="N243" s="967"/>
      <c r="O243" s="968"/>
      <c r="P243" s="971" t="s">
        <v>200</v>
      </c>
      <c r="Q243" s="972"/>
      <c r="R243" s="973" t="s">
        <v>201</v>
      </c>
      <c r="S243" s="974"/>
      <c r="T243" s="979" t="s">
        <v>771</v>
      </c>
      <c r="U243" s="980"/>
      <c r="V243" s="980"/>
      <c r="W243" s="981"/>
      <c r="X243" s="979" t="s">
        <v>771</v>
      </c>
      <c r="Y243" s="980"/>
      <c r="Z243" s="980"/>
      <c r="AA243" s="981"/>
      <c r="AB243" s="490">
        <v>2</v>
      </c>
      <c r="AC243" s="34"/>
      <c r="AD243" s="138" t="s">
        <v>680</v>
      </c>
      <c r="AE243" s="158">
        <v>47</v>
      </c>
      <c r="AF243" s="35" t="s">
        <v>32</v>
      </c>
      <c r="AG243" s="34"/>
      <c r="AH243" s="139">
        <v>6000</v>
      </c>
      <c r="AI243" s="159">
        <f t="shared" si="56"/>
        <v>6</v>
      </c>
      <c r="AJ243" s="836">
        <v>24890</v>
      </c>
      <c r="AK243" s="838">
        <f>+AJ243/1000</f>
        <v>24.89</v>
      </c>
      <c r="AL243" s="840">
        <f>+AJ243-AH244-AH243</f>
        <v>2090</v>
      </c>
      <c r="AM243" s="842">
        <f>+AL243/1000</f>
        <v>2.09</v>
      </c>
      <c r="AN243" s="844">
        <f>+AL243/SUM(AH243:AH244)</f>
        <v>9.166666666666666E-2</v>
      </c>
      <c r="AO243" s="20"/>
      <c r="AP243" s="306">
        <v>70.67</v>
      </c>
      <c r="AQ243" s="306">
        <v>9.83</v>
      </c>
    </row>
    <row r="244" spans="2:43" ht="12.75" customHeight="1" x14ac:dyDescent="0.25">
      <c r="B244" s="25">
        <v>44235</v>
      </c>
      <c r="C244" s="137">
        <v>0.68680555555555556</v>
      </c>
      <c r="D244" s="137">
        <v>0.74791666666666667</v>
      </c>
      <c r="E244" s="43">
        <v>4</v>
      </c>
      <c r="F244" s="43">
        <v>23343</v>
      </c>
      <c r="G244" s="25">
        <v>44235</v>
      </c>
      <c r="H244" s="967" t="s">
        <v>798</v>
      </c>
      <c r="I244" s="968"/>
      <c r="J244" s="969" t="s">
        <v>772</v>
      </c>
      <c r="K244" s="970"/>
      <c r="L244" s="969" t="s">
        <v>682</v>
      </c>
      <c r="M244" s="970"/>
      <c r="N244" s="967"/>
      <c r="O244" s="968"/>
      <c r="P244" s="971" t="s">
        <v>200</v>
      </c>
      <c r="Q244" s="972"/>
      <c r="R244" s="973" t="s">
        <v>201</v>
      </c>
      <c r="S244" s="974"/>
      <c r="T244" s="979" t="s">
        <v>771</v>
      </c>
      <c r="U244" s="980"/>
      <c r="V244" s="980"/>
      <c r="W244" s="981"/>
      <c r="X244" s="979" t="s">
        <v>771</v>
      </c>
      <c r="Y244" s="980"/>
      <c r="Z244" s="980"/>
      <c r="AA244" s="981"/>
      <c r="AB244" s="490">
        <v>2</v>
      </c>
      <c r="AC244" s="34"/>
      <c r="AD244" s="138" t="s">
        <v>699</v>
      </c>
      <c r="AE244" s="158">
        <v>25</v>
      </c>
      <c r="AF244" s="35" t="s">
        <v>32</v>
      </c>
      <c r="AG244" s="34"/>
      <c r="AH244" s="139">
        <v>16800</v>
      </c>
      <c r="AI244" s="159">
        <f t="shared" si="56"/>
        <v>16.8</v>
      </c>
      <c r="AJ244" s="837"/>
      <c r="AK244" s="839"/>
      <c r="AL244" s="841"/>
      <c r="AM244" s="843"/>
      <c r="AN244" s="845"/>
      <c r="AO244" s="20"/>
      <c r="AP244" s="306">
        <v>69.81</v>
      </c>
      <c r="AQ244" s="306">
        <v>11.06</v>
      </c>
    </row>
    <row r="245" spans="2:43" ht="12.75" customHeight="1" x14ac:dyDescent="0.25">
      <c r="B245" s="25">
        <v>44235</v>
      </c>
      <c r="C245" s="137">
        <v>0.69652777777777775</v>
      </c>
      <c r="D245" s="137">
        <v>0.78541666666666676</v>
      </c>
      <c r="E245" s="43">
        <v>3</v>
      </c>
      <c r="F245" s="43">
        <v>23343</v>
      </c>
      <c r="G245" s="25">
        <v>44235</v>
      </c>
      <c r="H245" s="967" t="s">
        <v>798</v>
      </c>
      <c r="I245" s="968"/>
      <c r="J245" s="969" t="s">
        <v>772</v>
      </c>
      <c r="K245" s="970"/>
      <c r="L245" s="969" t="s">
        <v>682</v>
      </c>
      <c r="M245" s="970"/>
      <c r="N245" s="967"/>
      <c r="O245" s="968"/>
      <c r="P245" s="971" t="s">
        <v>158</v>
      </c>
      <c r="Q245" s="972"/>
      <c r="R245" s="973" t="s">
        <v>306</v>
      </c>
      <c r="S245" s="974"/>
      <c r="T245" s="979" t="s">
        <v>771</v>
      </c>
      <c r="U245" s="980"/>
      <c r="V245" s="980"/>
      <c r="W245" s="981"/>
      <c r="X245" s="979" t="s">
        <v>771</v>
      </c>
      <c r="Y245" s="980"/>
      <c r="Z245" s="980"/>
      <c r="AA245" s="981"/>
      <c r="AB245" s="490">
        <v>2</v>
      </c>
      <c r="AC245" s="34"/>
      <c r="AD245" s="138" t="s">
        <v>699</v>
      </c>
      <c r="AE245" s="158">
        <v>25</v>
      </c>
      <c r="AF245" s="35" t="s">
        <v>32</v>
      </c>
      <c r="AG245" s="34"/>
      <c r="AH245" s="139">
        <v>21600</v>
      </c>
      <c r="AI245" s="159">
        <f t="shared" si="56"/>
        <v>21.6</v>
      </c>
      <c r="AJ245" s="152">
        <v>24260</v>
      </c>
      <c r="AK245" s="272">
        <f t="shared" si="57"/>
        <v>24.26</v>
      </c>
      <c r="AL245" s="273">
        <f t="shared" si="58"/>
        <v>2660</v>
      </c>
      <c r="AM245" s="274">
        <f t="shared" si="59"/>
        <v>2.66</v>
      </c>
      <c r="AN245" s="275">
        <f t="shared" si="60"/>
        <v>0.12314814814814815</v>
      </c>
      <c r="AO245" s="20"/>
      <c r="AP245" s="306">
        <v>69.81</v>
      </c>
      <c r="AQ245" s="306">
        <v>11.06</v>
      </c>
    </row>
    <row r="246" spans="2:43" ht="12.75" customHeight="1" x14ac:dyDescent="0.25">
      <c r="B246" s="25">
        <v>44235</v>
      </c>
      <c r="C246" s="137">
        <v>0.70000000000000007</v>
      </c>
      <c r="D246" s="137">
        <v>0.74097222222222225</v>
      </c>
      <c r="E246" s="43">
        <v>3</v>
      </c>
      <c r="F246" s="43">
        <v>23341</v>
      </c>
      <c r="G246" s="25">
        <v>44235</v>
      </c>
      <c r="H246" s="967" t="s">
        <v>790</v>
      </c>
      <c r="I246" s="968"/>
      <c r="J246" s="969" t="s">
        <v>772</v>
      </c>
      <c r="K246" s="970"/>
      <c r="L246" s="969" t="s">
        <v>682</v>
      </c>
      <c r="M246" s="970"/>
      <c r="N246" s="967"/>
      <c r="O246" s="968"/>
      <c r="P246" s="971" t="s">
        <v>295</v>
      </c>
      <c r="Q246" s="972"/>
      <c r="R246" s="973" t="s">
        <v>611</v>
      </c>
      <c r="S246" s="974"/>
      <c r="T246" s="979" t="s">
        <v>771</v>
      </c>
      <c r="U246" s="980"/>
      <c r="V246" s="980"/>
      <c r="W246" s="981"/>
      <c r="X246" s="979" t="s">
        <v>771</v>
      </c>
      <c r="Y246" s="980"/>
      <c r="Z246" s="980"/>
      <c r="AA246" s="981"/>
      <c r="AB246" s="490"/>
      <c r="AC246" s="34"/>
      <c r="AD246" s="138" t="s">
        <v>699</v>
      </c>
      <c r="AE246" s="158">
        <v>18</v>
      </c>
      <c r="AF246" s="35" t="s">
        <v>32</v>
      </c>
      <c r="AG246" s="34"/>
      <c r="AH246" s="139">
        <v>23095</v>
      </c>
      <c r="AI246" s="159">
        <f t="shared" si="56"/>
        <v>23.094999999999999</v>
      </c>
      <c r="AJ246" s="152">
        <v>23095</v>
      </c>
      <c r="AK246" s="272">
        <f t="shared" si="57"/>
        <v>23.094999999999999</v>
      </c>
      <c r="AL246" s="273">
        <f t="shared" si="58"/>
        <v>0</v>
      </c>
      <c r="AM246" s="274">
        <f t="shared" si="59"/>
        <v>0</v>
      </c>
      <c r="AN246" s="275">
        <f t="shared" si="60"/>
        <v>0</v>
      </c>
      <c r="AO246" s="20"/>
      <c r="AP246" s="306">
        <v>70.040000000000006</v>
      </c>
      <c r="AQ246" s="306">
        <v>10.76</v>
      </c>
    </row>
    <row r="247" spans="2:43" ht="12.75" customHeight="1" x14ac:dyDescent="0.25">
      <c r="B247" s="25">
        <v>44235</v>
      </c>
      <c r="C247" s="137">
        <v>0.74583333333333324</v>
      </c>
      <c r="D247" s="137">
        <v>0.84097222222222223</v>
      </c>
      <c r="E247" s="43">
        <v>3</v>
      </c>
      <c r="F247" s="43">
        <v>23343</v>
      </c>
      <c r="G247" s="25">
        <v>44235</v>
      </c>
      <c r="H247" s="967" t="s">
        <v>798</v>
      </c>
      <c r="I247" s="968"/>
      <c r="J247" s="969" t="s">
        <v>772</v>
      </c>
      <c r="K247" s="970"/>
      <c r="L247" s="969" t="s">
        <v>682</v>
      </c>
      <c r="M247" s="970"/>
      <c r="N247" s="967"/>
      <c r="O247" s="968"/>
      <c r="P247" s="971" t="s">
        <v>240</v>
      </c>
      <c r="Q247" s="972"/>
      <c r="R247" s="973" t="s">
        <v>532</v>
      </c>
      <c r="S247" s="974"/>
      <c r="T247" s="979" t="s">
        <v>771</v>
      </c>
      <c r="U247" s="980"/>
      <c r="V247" s="980"/>
      <c r="W247" s="981"/>
      <c r="X247" s="979" t="s">
        <v>771</v>
      </c>
      <c r="Y247" s="980"/>
      <c r="Z247" s="980"/>
      <c r="AA247" s="981"/>
      <c r="AB247" s="490">
        <v>2</v>
      </c>
      <c r="AC247" s="34"/>
      <c r="AD247" s="138" t="s">
        <v>699</v>
      </c>
      <c r="AE247" s="158">
        <v>25</v>
      </c>
      <c r="AF247" s="35" t="s">
        <v>32</v>
      </c>
      <c r="AG247" s="34"/>
      <c r="AH247" s="139">
        <v>19200</v>
      </c>
      <c r="AI247" s="159">
        <f t="shared" si="56"/>
        <v>19.2</v>
      </c>
      <c r="AJ247" s="152">
        <v>21540</v>
      </c>
      <c r="AK247" s="272">
        <f t="shared" si="57"/>
        <v>21.54</v>
      </c>
      <c r="AL247" s="273">
        <f t="shared" si="58"/>
        <v>2340</v>
      </c>
      <c r="AM247" s="274">
        <f t="shared" si="59"/>
        <v>2.34</v>
      </c>
      <c r="AN247" s="275">
        <f t="shared" si="60"/>
        <v>0.121875</v>
      </c>
      <c r="AO247" s="20"/>
      <c r="AP247" s="306">
        <v>69.81</v>
      </c>
      <c r="AQ247" s="306">
        <v>11.06</v>
      </c>
    </row>
    <row r="248" spans="2:43" ht="12.75" customHeight="1" x14ac:dyDescent="0.25">
      <c r="B248" s="25">
        <v>44235</v>
      </c>
      <c r="C248" s="137">
        <v>0.7631944444444444</v>
      </c>
      <c r="D248" s="137">
        <v>0.84583333333333333</v>
      </c>
      <c r="E248" s="43">
        <v>3</v>
      </c>
      <c r="F248" s="43">
        <v>23345</v>
      </c>
      <c r="G248" s="25">
        <v>44235</v>
      </c>
      <c r="H248" s="967" t="s">
        <v>799</v>
      </c>
      <c r="I248" s="968"/>
      <c r="J248" s="969" t="s">
        <v>812</v>
      </c>
      <c r="K248" s="970"/>
      <c r="L248" s="969"/>
      <c r="M248" s="970"/>
      <c r="N248" s="967"/>
      <c r="O248" s="968"/>
      <c r="P248" s="971" t="s">
        <v>287</v>
      </c>
      <c r="Q248" s="972"/>
      <c r="R248" s="973" t="s">
        <v>233</v>
      </c>
      <c r="S248" s="974"/>
      <c r="T248" s="979" t="s">
        <v>771</v>
      </c>
      <c r="U248" s="980"/>
      <c r="V248" s="980"/>
      <c r="W248" s="981"/>
      <c r="X248" s="979" t="s">
        <v>771</v>
      </c>
      <c r="Y248" s="980"/>
      <c r="Z248" s="980"/>
      <c r="AA248" s="981"/>
      <c r="AB248" s="490">
        <v>2</v>
      </c>
      <c r="AC248" s="34"/>
      <c r="AD248" s="138" t="s">
        <v>680</v>
      </c>
      <c r="AE248" s="314">
        <v>55</v>
      </c>
      <c r="AF248" s="46" t="s">
        <v>52</v>
      </c>
      <c r="AG248" s="34"/>
      <c r="AH248" s="139">
        <v>24000</v>
      </c>
      <c r="AI248" s="159">
        <f t="shared" si="56"/>
        <v>24</v>
      </c>
      <c r="AJ248" s="152">
        <v>26740</v>
      </c>
      <c r="AK248" s="272">
        <f t="shared" si="57"/>
        <v>26.74</v>
      </c>
      <c r="AL248" s="273">
        <f t="shared" si="58"/>
        <v>2740</v>
      </c>
      <c r="AM248" s="274">
        <f t="shared" si="59"/>
        <v>2.74</v>
      </c>
      <c r="AN248" s="275">
        <f t="shared" si="60"/>
        <v>0.11416666666666667</v>
      </c>
      <c r="AO248" s="20"/>
      <c r="AP248" s="306">
        <v>71.52</v>
      </c>
      <c r="AQ248" s="306">
        <v>8.85</v>
      </c>
    </row>
    <row r="249" spans="2:43" ht="12.75" customHeight="1" x14ac:dyDescent="0.25">
      <c r="B249" s="25">
        <v>44235</v>
      </c>
      <c r="C249" s="137">
        <v>0.77013888888888893</v>
      </c>
      <c r="D249" s="137">
        <v>0.85625000000000007</v>
      </c>
      <c r="E249" s="43">
        <v>3</v>
      </c>
      <c r="F249" s="43">
        <v>23341</v>
      </c>
      <c r="G249" s="25">
        <v>44235</v>
      </c>
      <c r="H249" s="967" t="s">
        <v>790</v>
      </c>
      <c r="I249" s="968"/>
      <c r="J249" s="969" t="s">
        <v>772</v>
      </c>
      <c r="K249" s="970"/>
      <c r="L249" s="969" t="s">
        <v>682</v>
      </c>
      <c r="M249" s="970"/>
      <c r="N249" s="967"/>
      <c r="O249" s="968"/>
      <c r="P249" s="971" t="s">
        <v>71</v>
      </c>
      <c r="Q249" s="972"/>
      <c r="R249" s="973" t="s">
        <v>74</v>
      </c>
      <c r="S249" s="974"/>
      <c r="T249" s="979" t="s">
        <v>771</v>
      </c>
      <c r="U249" s="980"/>
      <c r="V249" s="980"/>
      <c r="W249" s="981"/>
      <c r="X249" s="979" t="s">
        <v>771</v>
      </c>
      <c r="Y249" s="980"/>
      <c r="Z249" s="980"/>
      <c r="AA249" s="981"/>
      <c r="AB249" s="490">
        <v>2</v>
      </c>
      <c r="AC249" s="34"/>
      <c r="AD249" s="138" t="s">
        <v>699</v>
      </c>
      <c r="AE249" s="158">
        <v>18</v>
      </c>
      <c r="AF249" s="35" t="s">
        <v>32</v>
      </c>
      <c r="AG249" s="34"/>
      <c r="AH249" s="139">
        <v>21545</v>
      </c>
      <c r="AI249" s="159">
        <f t="shared" si="56"/>
        <v>21.545000000000002</v>
      </c>
      <c r="AJ249" s="152">
        <v>21545</v>
      </c>
      <c r="AK249" s="272">
        <f t="shared" si="57"/>
        <v>21.545000000000002</v>
      </c>
      <c r="AL249" s="273">
        <f t="shared" si="58"/>
        <v>0</v>
      </c>
      <c r="AM249" s="274">
        <f t="shared" si="59"/>
        <v>0</v>
      </c>
      <c r="AN249" s="275">
        <f t="shared" si="60"/>
        <v>0</v>
      </c>
      <c r="AO249" s="20"/>
      <c r="AP249" s="306">
        <v>70.040000000000006</v>
      </c>
      <c r="AQ249" s="306">
        <v>10.76</v>
      </c>
    </row>
    <row r="250" spans="2:43" ht="12.75" customHeight="1" x14ac:dyDescent="0.25">
      <c r="B250" s="25">
        <v>44235</v>
      </c>
      <c r="C250" s="137">
        <v>0.78819444444444453</v>
      </c>
      <c r="D250" s="137">
        <v>0.81666666666666676</v>
      </c>
      <c r="E250" s="43">
        <v>3</v>
      </c>
      <c r="F250" s="43">
        <v>20168</v>
      </c>
      <c r="G250" s="25">
        <v>44235</v>
      </c>
      <c r="H250" s="967" t="s">
        <v>800</v>
      </c>
      <c r="I250" s="968"/>
      <c r="J250" s="969"/>
      <c r="K250" s="970"/>
      <c r="L250" s="969"/>
      <c r="M250" s="970"/>
      <c r="N250" s="967"/>
      <c r="O250" s="968"/>
      <c r="P250" s="971" t="s">
        <v>802</v>
      </c>
      <c r="Q250" s="972"/>
      <c r="R250" s="973" t="s">
        <v>803</v>
      </c>
      <c r="S250" s="974"/>
      <c r="T250" s="979" t="s">
        <v>804</v>
      </c>
      <c r="U250" s="980"/>
      <c r="V250" s="980"/>
      <c r="W250" s="981"/>
      <c r="X250" s="979" t="s">
        <v>804</v>
      </c>
      <c r="Y250" s="980"/>
      <c r="Z250" s="980"/>
      <c r="AA250" s="981"/>
      <c r="AB250" s="482"/>
      <c r="AC250" s="34"/>
      <c r="AD250" s="138"/>
      <c r="AE250" s="158"/>
      <c r="AF250" s="35"/>
      <c r="AG250" s="34"/>
      <c r="AH250" s="139">
        <v>1770</v>
      </c>
      <c r="AI250" s="159">
        <f t="shared" ref="AI250:AI256" si="67">+AH250/1000</f>
        <v>1.77</v>
      </c>
      <c r="AJ250" s="152">
        <v>1770</v>
      </c>
      <c r="AK250" s="272">
        <f t="shared" ref="AK250:AK256" si="68">+AJ250/1000</f>
        <v>1.77</v>
      </c>
      <c r="AL250" s="273">
        <f t="shared" ref="AL250" si="69">+AJ250-AH250</f>
        <v>0</v>
      </c>
      <c r="AM250" s="274">
        <f t="shared" ref="AM250:AM256" si="70">+AL250/1000</f>
        <v>0</v>
      </c>
      <c r="AN250" s="275">
        <f t="shared" ref="AN250" si="71">+AL250/AH250</f>
        <v>0</v>
      </c>
      <c r="AO250" s="20"/>
      <c r="AP250" s="306"/>
      <c r="AQ250" s="306"/>
    </row>
    <row r="251" spans="2:43" ht="12.75" customHeight="1" x14ac:dyDescent="0.25">
      <c r="B251" s="25">
        <v>44235</v>
      </c>
      <c r="C251" s="137">
        <v>0.79027777777777775</v>
      </c>
      <c r="D251" s="137">
        <v>0.91875000000000007</v>
      </c>
      <c r="E251" s="43">
        <v>3</v>
      </c>
      <c r="F251" s="43">
        <v>23345</v>
      </c>
      <c r="G251" s="25">
        <v>44235</v>
      </c>
      <c r="H251" s="967" t="s">
        <v>799</v>
      </c>
      <c r="I251" s="968"/>
      <c r="J251" s="969" t="s">
        <v>812</v>
      </c>
      <c r="K251" s="970"/>
      <c r="L251" s="969" t="s">
        <v>682</v>
      </c>
      <c r="M251" s="970"/>
      <c r="N251" s="967"/>
      <c r="O251" s="968"/>
      <c r="P251" s="971" t="s">
        <v>221</v>
      </c>
      <c r="Q251" s="972"/>
      <c r="R251" s="973" t="s">
        <v>801</v>
      </c>
      <c r="S251" s="974"/>
      <c r="T251" s="979" t="s">
        <v>771</v>
      </c>
      <c r="U251" s="980"/>
      <c r="V251" s="980"/>
      <c r="W251" s="981"/>
      <c r="X251" s="979" t="s">
        <v>771</v>
      </c>
      <c r="Y251" s="980"/>
      <c r="Z251" s="980"/>
      <c r="AA251" s="981"/>
      <c r="AB251" s="490">
        <v>2</v>
      </c>
      <c r="AC251" s="34"/>
      <c r="AD251" s="138" t="s">
        <v>680</v>
      </c>
      <c r="AE251" s="314">
        <v>55</v>
      </c>
      <c r="AF251" s="46" t="s">
        <v>52</v>
      </c>
      <c r="AG251" s="34"/>
      <c r="AH251" s="139">
        <v>12000</v>
      </c>
      <c r="AI251" s="159">
        <f t="shared" si="67"/>
        <v>12</v>
      </c>
      <c r="AJ251" s="152">
        <v>13450</v>
      </c>
      <c r="AK251" s="272">
        <f t="shared" si="68"/>
        <v>13.45</v>
      </c>
      <c r="AL251" s="273">
        <f t="shared" ref="AL251:AL256" si="72">+AJ251-AH251</f>
        <v>1450</v>
      </c>
      <c r="AM251" s="274">
        <f t="shared" si="70"/>
        <v>1.45</v>
      </c>
      <c r="AN251" s="275">
        <f t="shared" ref="AN251:AN256" si="73">+AL251/AH251</f>
        <v>0.12083333333333333</v>
      </c>
      <c r="AO251" s="20"/>
      <c r="AP251" s="306">
        <v>71.52</v>
      </c>
      <c r="AQ251" s="306">
        <v>8.85</v>
      </c>
    </row>
    <row r="252" spans="2:43" ht="12.75" customHeight="1" x14ac:dyDescent="0.25">
      <c r="B252" s="25">
        <v>44235</v>
      </c>
      <c r="C252" s="137">
        <v>0.82847222222222217</v>
      </c>
      <c r="D252" s="137">
        <v>0.94652777777777775</v>
      </c>
      <c r="E252" s="43">
        <v>4</v>
      </c>
      <c r="F252" s="43">
        <v>23345</v>
      </c>
      <c r="G252" s="25">
        <v>44235</v>
      </c>
      <c r="H252" s="967" t="s">
        <v>799</v>
      </c>
      <c r="I252" s="968"/>
      <c r="J252" s="969" t="s">
        <v>812</v>
      </c>
      <c r="K252" s="970"/>
      <c r="L252" s="969" t="s">
        <v>700</v>
      </c>
      <c r="M252" s="970"/>
      <c r="N252" s="967"/>
      <c r="O252" s="968"/>
      <c r="P252" s="971" t="s">
        <v>395</v>
      </c>
      <c r="Q252" s="972"/>
      <c r="R252" s="973" t="s">
        <v>663</v>
      </c>
      <c r="S252" s="974"/>
      <c r="T252" s="979" t="s">
        <v>771</v>
      </c>
      <c r="U252" s="980"/>
      <c r="V252" s="980"/>
      <c r="W252" s="981"/>
      <c r="X252" s="979" t="s">
        <v>771</v>
      </c>
      <c r="Y252" s="980"/>
      <c r="Z252" s="980"/>
      <c r="AA252" s="981"/>
      <c r="AB252" s="490">
        <v>2</v>
      </c>
      <c r="AC252" s="34"/>
      <c r="AD252" s="138" t="s">
        <v>680</v>
      </c>
      <c r="AE252" s="314">
        <v>55</v>
      </c>
      <c r="AF252" s="46" t="s">
        <v>52</v>
      </c>
      <c r="AG252" s="34"/>
      <c r="AH252" s="139">
        <v>9000</v>
      </c>
      <c r="AI252" s="159">
        <f t="shared" si="67"/>
        <v>9</v>
      </c>
      <c r="AJ252" s="836">
        <v>21010</v>
      </c>
      <c r="AK252" s="838">
        <f>+AJ252/1000</f>
        <v>21.01</v>
      </c>
      <c r="AL252" s="840">
        <f>+AJ252-AH253-AH252</f>
        <v>2410</v>
      </c>
      <c r="AM252" s="842">
        <f>+AL252/1000</f>
        <v>2.41</v>
      </c>
      <c r="AN252" s="844">
        <f>+AL252/SUM(AH252:AH253)</f>
        <v>0.12956989247311829</v>
      </c>
      <c r="AO252" s="20"/>
      <c r="AP252" s="306">
        <v>71.52</v>
      </c>
      <c r="AQ252" s="306">
        <v>8.85</v>
      </c>
    </row>
    <row r="253" spans="2:43" ht="12.75" customHeight="1" x14ac:dyDescent="0.25">
      <c r="B253" s="25">
        <v>44235</v>
      </c>
      <c r="C253" s="137">
        <v>0.82847222222222217</v>
      </c>
      <c r="D253" s="137">
        <v>0.94652777777777775</v>
      </c>
      <c r="E253" s="43">
        <v>4</v>
      </c>
      <c r="F253" s="43">
        <v>23344</v>
      </c>
      <c r="G253" s="25">
        <v>44235</v>
      </c>
      <c r="H253" s="967" t="s">
        <v>805</v>
      </c>
      <c r="I253" s="968"/>
      <c r="J253" s="969" t="s">
        <v>710</v>
      </c>
      <c r="K253" s="970"/>
      <c r="L253" s="969" t="s">
        <v>700</v>
      </c>
      <c r="M253" s="970"/>
      <c r="N253" s="967"/>
      <c r="O253" s="968"/>
      <c r="P253" s="971" t="s">
        <v>395</v>
      </c>
      <c r="Q253" s="972"/>
      <c r="R253" s="973" t="s">
        <v>663</v>
      </c>
      <c r="S253" s="974"/>
      <c r="T253" s="979" t="s">
        <v>771</v>
      </c>
      <c r="U253" s="980"/>
      <c r="V253" s="980"/>
      <c r="W253" s="981"/>
      <c r="X253" s="979" t="s">
        <v>771</v>
      </c>
      <c r="Y253" s="980"/>
      <c r="Z253" s="980"/>
      <c r="AA253" s="981"/>
      <c r="AB253" s="490">
        <v>2</v>
      </c>
      <c r="AC253" s="34"/>
      <c r="AD253" s="138" t="s">
        <v>699</v>
      </c>
      <c r="AE253" s="158">
        <v>48</v>
      </c>
      <c r="AF253" s="35" t="s">
        <v>32</v>
      </c>
      <c r="AG253" s="34"/>
      <c r="AH253" s="139">
        <v>9600</v>
      </c>
      <c r="AI253" s="159">
        <f t="shared" si="67"/>
        <v>9.6</v>
      </c>
      <c r="AJ253" s="837"/>
      <c r="AK253" s="839"/>
      <c r="AL253" s="841"/>
      <c r="AM253" s="843"/>
      <c r="AN253" s="845"/>
      <c r="AO253" s="20"/>
      <c r="AP253" s="306">
        <v>69.94</v>
      </c>
      <c r="AQ253" s="306">
        <v>10.85</v>
      </c>
    </row>
    <row r="254" spans="2:43" ht="12.75" customHeight="1" x14ac:dyDescent="0.25">
      <c r="B254" s="25">
        <v>44235</v>
      </c>
      <c r="C254" s="137">
        <v>0.83333333333333337</v>
      </c>
      <c r="D254" s="137">
        <v>0.85486111111111107</v>
      </c>
      <c r="E254" s="43">
        <v>2</v>
      </c>
      <c r="F254" s="43">
        <v>26438</v>
      </c>
      <c r="G254" s="25">
        <v>44235</v>
      </c>
      <c r="H254" s="967" t="s">
        <v>806</v>
      </c>
      <c r="I254" s="968"/>
      <c r="J254" s="969"/>
      <c r="K254" s="970"/>
      <c r="L254" s="969"/>
      <c r="M254" s="970"/>
      <c r="N254" s="967"/>
      <c r="O254" s="968"/>
      <c r="P254" s="971" t="s">
        <v>807</v>
      </c>
      <c r="Q254" s="972"/>
      <c r="R254" s="973" t="s">
        <v>808</v>
      </c>
      <c r="S254" s="974"/>
      <c r="T254" s="979" t="s">
        <v>715</v>
      </c>
      <c r="U254" s="980"/>
      <c r="V254" s="980"/>
      <c r="W254" s="981"/>
      <c r="X254" s="979" t="s">
        <v>715</v>
      </c>
      <c r="Y254" s="980"/>
      <c r="Z254" s="980"/>
      <c r="AA254" s="981"/>
      <c r="AB254" s="482"/>
      <c r="AC254" s="34"/>
      <c r="AD254" s="138"/>
      <c r="AE254" s="158">
        <v>31</v>
      </c>
      <c r="AF254" s="35" t="s">
        <v>32</v>
      </c>
      <c r="AG254" s="34"/>
      <c r="AH254" s="139">
        <v>1440</v>
      </c>
      <c r="AI254" s="159">
        <f t="shared" si="67"/>
        <v>1.44</v>
      </c>
      <c r="AJ254" s="152">
        <v>1440</v>
      </c>
      <c r="AK254" s="272">
        <f t="shared" si="68"/>
        <v>1.44</v>
      </c>
      <c r="AL254" s="273">
        <f t="shared" si="72"/>
        <v>0</v>
      </c>
      <c r="AM254" s="274">
        <f t="shared" si="70"/>
        <v>0</v>
      </c>
      <c r="AN254" s="275">
        <f t="shared" si="73"/>
        <v>0</v>
      </c>
      <c r="AO254" s="20"/>
      <c r="AP254" s="306">
        <v>70.53</v>
      </c>
      <c r="AQ254" s="306">
        <v>7.62</v>
      </c>
    </row>
    <row r="255" spans="2:43" ht="12.75" customHeight="1" x14ac:dyDescent="0.25">
      <c r="B255" s="25">
        <v>44235</v>
      </c>
      <c r="C255" s="137">
        <v>0.83750000000000002</v>
      </c>
      <c r="D255" s="137">
        <v>0.87013888888888891</v>
      </c>
      <c r="E255" s="43">
        <v>1</v>
      </c>
      <c r="F255" s="43">
        <v>1525</v>
      </c>
      <c r="G255" s="25">
        <v>44235</v>
      </c>
      <c r="H255" s="967" t="s">
        <v>55</v>
      </c>
      <c r="I255" s="968"/>
      <c r="J255" s="969"/>
      <c r="K255" s="970"/>
      <c r="L255" s="969"/>
      <c r="M255" s="970"/>
      <c r="N255" s="967"/>
      <c r="O255" s="968"/>
      <c r="P255" s="971" t="s">
        <v>320</v>
      </c>
      <c r="Q255" s="972"/>
      <c r="R255" s="973" t="s">
        <v>235</v>
      </c>
      <c r="S255" s="974"/>
      <c r="T255" s="979" t="s">
        <v>179</v>
      </c>
      <c r="U255" s="980"/>
      <c r="V255" s="980"/>
      <c r="W255" s="981"/>
      <c r="X255" s="979" t="s">
        <v>179</v>
      </c>
      <c r="Y255" s="980"/>
      <c r="Z255" s="980"/>
      <c r="AA255" s="981"/>
      <c r="AB255" s="482"/>
      <c r="AC255" s="34"/>
      <c r="AD255" s="138"/>
      <c r="AE255" s="158">
        <v>30</v>
      </c>
      <c r="AF255" s="35" t="s">
        <v>32</v>
      </c>
      <c r="AG255" s="34">
        <v>7200</v>
      </c>
      <c r="AH255" s="139">
        <f>+AG255/2.2</f>
        <v>3272.7272727272725</v>
      </c>
      <c r="AI255" s="159">
        <f t="shared" si="67"/>
        <v>3.2727272727272725</v>
      </c>
      <c r="AJ255" s="152">
        <v>4660</v>
      </c>
      <c r="AK255" s="272">
        <f t="shared" si="68"/>
        <v>4.66</v>
      </c>
      <c r="AL255" s="273">
        <f t="shared" si="72"/>
        <v>1387.2727272727275</v>
      </c>
      <c r="AM255" s="274">
        <f t="shared" si="70"/>
        <v>1.3872727272727274</v>
      </c>
      <c r="AN255" s="275">
        <f t="shared" si="73"/>
        <v>0.42388888888888898</v>
      </c>
      <c r="AO255" s="20"/>
      <c r="AP255" s="306">
        <v>76.08</v>
      </c>
      <c r="AQ255" s="306">
        <v>3.16</v>
      </c>
    </row>
    <row r="256" spans="2:43" ht="12.75" customHeight="1" x14ac:dyDescent="0.25">
      <c r="B256" s="25">
        <v>44235</v>
      </c>
      <c r="C256" s="137">
        <v>0.84375</v>
      </c>
      <c r="D256" s="137">
        <v>0.98611111111111116</v>
      </c>
      <c r="E256" s="43">
        <v>4</v>
      </c>
      <c r="F256" s="43">
        <v>23344</v>
      </c>
      <c r="G256" s="25">
        <v>44235</v>
      </c>
      <c r="H256" s="967" t="s">
        <v>805</v>
      </c>
      <c r="I256" s="968"/>
      <c r="J256" s="969" t="s">
        <v>710</v>
      </c>
      <c r="K256" s="970"/>
      <c r="L256" s="969" t="s">
        <v>700</v>
      </c>
      <c r="M256" s="970"/>
      <c r="N256" s="967"/>
      <c r="O256" s="968"/>
      <c r="P256" s="971" t="s">
        <v>200</v>
      </c>
      <c r="Q256" s="972"/>
      <c r="R256" s="973" t="s">
        <v>201</v>
      </c>
      <c r="S256" s="974"/>
      <c r="T256" s="979" t="s">
        <v>771</v>
      </c>
      <c r="U256" s="980"/>
      <c r="V256" s="980"/>
      <c r="W256" s="981"/>
      <c r="X256" s="979" t="s">
        <v>771</v>
      </c>
      <c r="Y256" s="980"/>
      <c r="Z256" s="980"/>
      <c r="AA256" s="981"/>
      <c r="AB256" s="490">
        <v>2</v>
      </c>
      <c r="AC256" s="34"/>
      <c r="AD256" s="138" t="s">
        <v>699</v>
      </c>
      <c r="AE256" s="158">
        <v>48</v>
      </c>
      <c r="AF256" s="35" t="s">
        <v>32</v>
      </c>
      <c r="AG256" s="34"/>
      <c r="AH256" s="139">
        <v>21600</v>
      </c>
      <c r="AI256" s="159">
        <f t="shared" si="67"/>
        <v>21.6</v>
      </c>
      <c r="AJ256" s="152">
        <v>23920</v>
      </c>
      <c r="AK256" s="272">
        <f t="shared" si="68"/>
        <v>23.92</v>
      </c>
      <c r="AL256" s="273">
        <f t="shared" si="72"/>
        <v>2320</v>
      </c>
      <c r="AM256" s="274">
        <f t="shared" si="70"/>
        <v>2.3199999999999998</v>
      </c>
      <c r="AN256" s="275">
        <f t="shared" si="73"/>
        <v>0.10740740740740741</v>
      </c>
      <c r="AO256" s="20"/>
      <c r="AP256" s="306">
        <v>69.94</v>
      </c>
      <c r="AQ256" s="306">
        <v>10.85</v>
      </c>
    </row>
    <row r="257" spans="2:43" ht="12.75" customHeight="1" x14ac:dyDescent="0.25">
      <c r="B257" s="25">
        <v>44235</v>
      </c>
      <c r="C257" s="137">
        <v>0.8520833333333333</v>
      </c>
      <c r="D257" s="137">
        <v>7.6388888888888886E-3</v>
      </c>
      <c r="E257" s="43">
        <v>4</v>
      </c>
      <c r="F257" s="43">
        <v>23344</v>
      </c>
      <c r="G257" s="25">
        <v>44235</v>
      </c>
      <c r="H257" s="967" t="s">
        <v>805</v>
      </c>
      <c r="I257" s="968"/>
      <c r="J257" s="969" t="s">
        <v>710</v>
      </c>
      <c r="K257" s="970"/>
      <c r="L257" s="969" t="s">
        <v>700</v>
      </c>
      <c r="M257" s="970"/>
      <c r="N257" s="967"/>
      <c r="O257" s="968"/>
      <c r="P257" s="971" t="s">
        <v>158</v>
      </c>
      <c r="Q257" s="972"/>
      <c r="R257" s="973" t="s">
        <v>306</v>
      </c>
      <c r="S257" s="974"/>
      <c r="T257" s="979" t="s">
        <v>771</v>
      </c>
      <c r="U257" s="980"/>
      <c r="V257" s="980"/>
      <c r="W257" s="981"/>
      <c r="X257" s="979" t="s">
        <v>771</v>
      </c>
      <c r="Y257" s="980"/>
      <c r="Z257" s="980"/>
      <c r="AA257" s="981"/>
      <c r="AB257" s="490">
        <v>2</v>
      </c>
      <c r="AC257" s="34"/>
      <c r="AD257" s="138" t="s">
        <v>699</v>
      </c>
      <c r="AE257" s="158">
        <v>48</v>
      </c>
      <c r="AF257" s="35" t="s">
        <v>32</v>
      </c>
      <c r="AG257" s="34"/>
      <c r="AH257" s="139">
        <v>3000</v>
      </c>
      <c r="AI257" s="159">
        <f t="shared" ref="AI257:AI262" si="74">+AH257/1000</f>
        <v>3</v>
      </c>
      <c r="AJ257" s="836">
        <v>22660</v>
      </c>
      <c r="AK257" s="838">
        <f>+AJ257/1000</f>
        <v>22.66</v>
      </c>
      <c r="AL257" s="840">
        <f>+AJ257-AH258-AH257</f>
        <v>2860</v>
      </c>
      <c r="AM257" s="842">
        <f>+AL257/1000</f>
        <v>2.86</v>
      </c>
      <c r="AN257" s="844">
        <f>+AL257/SUM(AH257:AH258)</f>
        <v>0.14444444444444443</v>
      </c>
      <c r="AO257" s="20"/>
      <c r="AP257" s="306">
        <v>69.94</v>
      </c>
      <c r="AQ257" s="306">
        <v>10.85</v>
      </c>
    </row>
    <row r="258" spans="2:43" ht="12.75" customHeight="1" x14ac:dyDescent="0.25">
      <c r="B258" s="25">
        <v>44235</v>
      </c>
      <c r="C258" s="137">
        <v>0.8520833333333333</v>
      </c>
      <c r="D258" s="137">
        <v>7.6388888888888886E-3</v>
      </c>
      <c r="E258" s="43">
        <v>4</v>
      </c>
      <c r="F258" s="43">
        <v>23346</v>
      </c>
      <c r="G258" s="25">
        <v>44235</v>
      </c>
      <c r="H258" s="967" t="s">
        <v>809</v>
      </c>
      <c r="I258" s="968"/>
      <c r="J258" s="969" t="s">
        <v>772</v>
      </c>
      <c r="K258" s="970"/>
      <c r="L258" s="969" t="s">
        <v>700</v>
      </c>
      <c r="M258" s="970"/>
      <c r="N258" s="967"/>
      <c r="O258" s="968"/>
      <c r="P258" s="971" t="s">
        <v>158</v>
      </c>
      <c r="Q258" s="972"/>
      <c r="R258" s="973" t="s">
        <v>306</v>
      </c>
      <c r="S258" s="974"/>
      <c r="T258" s="979" t="s">
        <v>771</v>
      </c>
      <c r="U258" s="980"/>
      <c r="V258" s="980"/>
      <c r="W258" s="981"/>
      <c r="X258" s="979" t="s">
        <v>771</v>
      </c>
      <c r="Y258" s="980"/>
      <c r="Z258" s="980"/>
      <c r="AA258" s="981"/>
      <c r="AB258" s="490">
        <v>3</v>
      </c>
      <c r="AC258" s="34"/>
      <c r="AD258" s="138" t="s">
        <v>699</v>
      </c>
      <c r="AE258" s="158">
        <v>27</v>
      </c>
      <c r="AF258" s="35" t="s">
        <v>32</v>
      </c>
      <c r="AG258" s="34"/>
      <c r="AH258" s="139">
        <v>16800</v>
      </c>
      <c r="AI258" s="159">
        <f t="shared" si="74"/>
        <v>16.8</v>
      </c>
      <c r="AJ258" s="837"/>
      <c r="AK258" s="839"/>
      <c r="AL258" s="841"/>
      <c r="AM258" s="843"/>
      <c r="AN258" s="845"/>
      <c r="AO258" s="20"/>
      <c r="AP258" s="306">
        <v>69.569999999999993</v>
      </c>
      <c r="AQ258" s="306">
        <v>11.27</v>
      </c>
    </row>
    <row r="259" spans="2:43" ht="12.75" customHeight="1" x14ac:dyDescent="0.25">
      <c r="B259" s="25">
        <v>44235</v>
      </c>
      <c r="C259" s="137">
        <v>0.89513888888888893</v>
      </c>
      <c r="D259" s="137">
        <v>0.98263888888888884</v>
      </c>
      <c r="E259" s="43">
        <v>1</v>
      </c>
      <c r="F259" s="43">
        <v>26439</v>
      </c>
      <c r="G259" s="25">
        <v>44235</v>
      </c>
      <c r="H259" s="967" t="s">
        <v>87</v>
      </c>
      <c r="I259" s="968"/>
      <c r="J259" s="969"/>
      <c r="K259" s="970"/>
      <c r="L259" s="969"/>
      <c r="M259" s="970"/>
      <c r="N259" s="967"/>
      <c r="O259" s="968"/>
      <c r="P259" s="971" t="s">
        <v>600</v>
      </c>
      <c r="Q259" s="972"/>
      <c r="R259" s="973" t="s">
        <v>118</v>
      </c>
      <c r="S259" s="974"/>
      <c r="T259" s="979" t="s">
        <v>811</v>
      </c>
      <c r="U259" s="980"/>
      <c r="V259" s="980"/>
      <c r="W259" s="981"/>
      <c r="X259" s="979" t="s">
        <v>811</v>
      </c>
      <c r="Y259" s="980"/>
      <c r="Z259" s="980"/>
      <c r="AA259" s="981"/>
      <c r="AB259" s="482"/>
      <c r="AC259" s="34"/>
      <c r="AD259" s="138"/>
      <c r="AE259" s="314">
        <v>57</v>
      </c>
      <c r="AF259" s="46" t="s">
        <v>52</v>
      </c>
      <c r="AG259" s="34"/>
      <c r="AH259" s="139">
        <v>8585</v>
      </c>
      <c r="AI259" s="159">
        <f t="shared" si="74"/>
        <v>8.5850000000000009</v>
      </c>
      <c r="AJ259" s="152">
        <v>8585</v>
      </c>
      <c r="AK259" s="272">
        <f t="shared" ref="AK259:AK262" si="75">+AJ259/1000</f>
        <v>8.5850000000000009</v>
      </c>
      <c r="AL259" s="273">
        <f t="shared" ref="AL259:AL262" si="76">+AJ259-AH259</f>
        <v>0</v>
      </c>
      <c r="AM259" s="274">
        <f t="shared" ref="AM259:AM262" si="77">+AL259/1000</f>
        <v>0</v>
      </c>
      <c r="AN259" s="275">
        <f t="shared" ref="AN259:AN262" si="78">+AL259/AH259</f>
        <v>0</v>
      </c>
      <c r="AO259" s="20"/>
      <c r="AP259" s="306">
        <v>76.95</v>
      </c>
      <c r="AQ259" s="306">
        <v>3.57</v>
      </c>
    </row>
    <row r="260" spans="2:43" ht="12.75" customHeight="1" x14ac:dyDescent="0.25">
      <c r="B260" s="25">
        <v>44235</v>
      </c>
      <c r="C260" s="137">
        <v>0.93125000000000002</v>
      </c>
      <c r="D260" s="137">
        <v>2.6388888888888889E-2</v>
      </c>
      <c r="E260" s="43">
        <v>4</v>
      </c>
      <c r="F260" s="43">
        <v>23346</v>
      </c>
      <c r="G260" s="25">
        <v>44235</v>
      </c>
      <c r="H260" s="967" t="s">
        <v>730</v>
      </c>
      <c r="I260" s="968"/>
      <c r="J260" s="969" t="s">
        <v>772</v>
      </c>
      <c r="K260" s="970"/>
      <c r="L260" s="969" t="s">
        <v>700</v>
      </c>
      <c r="M260" s="970"/>
      <c r="N260" s="967"/>
      <c r="O260" s="968"/>
      <c r="P260" s="971" t="s">
        <v>240</v>
      </c>
      <c r="Q260" s="972"/>
      <c r="R260" s="973" t="s">
        <v>532</v>
      </c>
      <c r="S260" s="974"/>
      <c r="T260" s="979" t="s">
        <v>771</v>
      </c>
      <c r="U260" s="980"/>
      <c r="V260" s="980"/>
      <c r="W260" s="981"/>
      <c r="X260" s="979" t="s">
        <v>771</v>
      </c>
      <c r="Y260" s="980"/>
      <c r="Z260" s="980"/>
      <c r="AA260" s="981"/>
      <c r="AB260" s="490">
        <v>3</v>
      </c>
      <c r="AC260" s="34"/>
      <c r="AD260" s="138" t="s">
        <v>699</v>
      </c>
      <c r="AE260" s="158">
        <v>27</v>
      </c>
      <c r="AF260" s="35" t="s">
        <v>32</v>
      </c>
      <c r="AG260" s="34"/>
      <c r="AH260" s="139">
        <v>21600</v>
      </c>
      <c r="AI260" s="159">
        <f t="shared" si="74"/>
        <v>21.6</v>
      </c>
      <c r="AJ260" s="152">
        <v>23390</v>
      </c>
      <c r="AK260" s="272">
        <f t="shared" si="75"/>
        <v>23.39</v>
      </c>
      <c r="AL260" s="273">
        <f t="shared" si="76"/>
        <v>1790</v>
      </c>
      <c r="AM260" s="274">
        <f t="shared" si="77"/>
        <v>1.79</v>
      </c>
      <c r="AN260" s="275">
        <f t="shared" si="78"/>
        <v>8.2870370370370372E-2</v>
      </c>
      <c r="AO260" s="20"/>
      <c r="AP260" s="306">
        <v>69.569999999999993</v>
      </c>
      <c r="AQ260" s="306">
        <v>11.27</v>
      </c>
    </row>
    <row r="261" spans="2:43" ht="12.75" customHeight="1" x14ac:dyDescent="0.25">
      <c r="B261" s="25">
        <v>44235</v>
      </c>
      <c r="C261" s="137">
        <v>0.94166666666666676</v>
      </c>
      <c r="D261" s="137">
        <v>0.95138888888888884</v>
      </c>
      <c r="E261" s="43">
        <v>4</v>
      </c>
      <c r="F261" s="43">
        <v>23346</v>
      </c>
      <c r="G261" s="25">
        <v>44235</v>
      </c>
      <c r="H261" s="967" t="s">
        <v>730</v>
      </c>
      <c r="I261" s="968"/>
      <c r="J261" s="969" t="s">
        <v>772</v>
      </c>
      <c r="K261" s="970"/>
      <c r="L261" s="969" t="s">
        <v>700</v>
      </c>
      <c r="M261" s="970"/>
      <c r="N261" s="967"/>
      <c r="O261" s="968"/>
      <c r="P261" s="971" t="s">
        <v>221</v>
      </c>
      <c r="Q261" s="972"/>
      <c r="R261" s="973" t="s">
        <v>696</v>
      </c>
      <c r="S261" s="974"/>
      <c r="T261" s="979" t="s">
        <v>771</v>
      </c>
      <c r="U261" s="980"/>
      <c r="V261" s="980"/>
      <c r="W261" s="981"/>
      <c r="X261" s="979" t="s">
        <v>771</v>
      </c>
      <c r="Y261" s="980"/>
      <c r="Z261" s="980"/>
      <c r="AA261" s="981"/>
      <c r="AB261" s="482">
        <v>3</v>
      </c>
      <c r="AC261" s="34"/>
      <c r="AD261" s="138" t="s">
        <v>699</v>
      </c>
      <c r="AE261" s="158">
        <v>27</v>
      </c>
      <c r="AF261" s="35" t="s">
        <v>32</v>
      </c>
      <c r="AG261" s="34"/>
      <c r="AH261" s="139">
        <v>1800</v>
      </c>
      <c r="AI261" s="159">
        <f t="shared" si="74"/>
        <v>1.8</v>
      </c>
      <c r="AJ261" s="152">
        <v>2290</v>
      </c>
      <c r="AK261" s="272">
        <f t="shared" si="75"/>
        <v>2.29</v>
      </c>
      <c r="AL261" s="273">
        <f t="shared" si="76"/>
        <v>490</v>
      </c>
      <c r="AM261" s="274">
        <f t="shared" si="77"/>
        <v>0.49</v>
      </c>
      <c r="AN261" s="275">
        <f t="shared" si="78"/>
        <v>0.2722222222222222</v>
      </c>
      <c r="AO261" s="20"/>
      <c r="AP261" s="306">
        <v>69.569999999999993</v>
      </c>
      <c r="AQ261" s="306">
        <v>11.27</v>
      </c>
    </row>
    <row r="262" spans="2:43" ht="12.75" customHeight="1" x14ac:dyDescent="0.25">
      <c r="B262" s="25">
        <v>44235</v>
      </c>
      <c r="C262" s="137">
        <v>0.94305555555555554</v>
      </c>
      <c r="D262" s="137">
        <v>3.4722222222222224E-2</v>
      </c>
      <c r="E262" s="43">
        <v>4</v>
      </c>
      <c r="F262" s="43">
        <v>23347</v>
      </c>
      <c r="G262" s="25">
        <v>44235</v>
      </c>
      <c r="H262" s="967" t="s">
        <v>739</v>
      </c>
      <c r="I262" s="968"/>
      <c r="J262" s="969" t="s">
        <v>740</v>
      </c>
      <c r="K262" s="970"/>
      <c r="L262" s="969" t="s">
        <v>700</v>
      </c>
      <c r="M262" s="970"/>
      <c r="N262" s="967"/>
      <c r="O262" s="968"/>
      <c r="P262" s="971" t="s">
        <v>117</v>
      </c>
      <c r="Q262" s="972"/>
      <c r="R262" s="973" t="s">
        <v>581</v>
      </c>
      <c r="S262" s="974"/>
      <c r="T262" s="979" t="s">
        <v>771</v>
      </c>
      <c r="U262" s="980"/>
      <c r="V262" s="980"/>
      <c r="W262" s="981"/>
      <c r="X262" s="979" t="s">
        <v>771</v>
      </c>
      <c r="Y262" s="980"/>
      <c r="Z262" s="980"/>
      <c r="AA262" s="981"/>
      <c r="AB262" s="482"/>
      <c r="AC262" s="34"/>
      <c r="AD262" s="138" t="s">
        <v>699</v>
      </c>
      <c r="AE262" s="158">
        <v>28</v>
      </c>
      <c r="AF262" s="35" t="s">
        <v>32</v>
      </c>
      <c r="AG262" s="34"/>
      <c r="AH262" s="139">
        <v>21425</v>
      </c>
      <c r="AI262" s="159">
        <f t="shared" si="74"/>
        <v>21.425000000000001</v>
      </c>
      <c r="AJ262" s="152">
        <v>21425</v>
      </c>
      <c r="AK262" s="272">
        <f t="shared" si="75"/>
        <v>21.425000000000001</v>
      </c>
      <c r="AL262" s="273">
        <f t="shared" si="76"/>
        <v>0</v>
      </c>
      <c r="AM262" s="274">
        <f t="shared" si="77"/>
        <v>0</v>
      </c>
      <c r="AN262" s="275">
        <f t="shared" si="78"/>
        <v>0</v>
      </c>
      <c r="AO262" s="20"/>
      <c r="AP262" s="306">
        <v>70.17</v>
      </c>
      <c r="AQ262" s="306">
        <v>10.43</v>
      </c>
    </row>
    <row r="263" spans="2:43" ht="12.75" customHeight="1" x14ac:dyDescent="0.25">
      <c r="B263" s="25">
        <v>44236</v>
      </c>
      <c r="C263" s="137">
        <v>6.9444444444444447E-4</v>
      </c>
      <c r="D263" s="137">
        <v>6.805555555555555E-2</v>
      </c>
      <c r="E263" s="43">
        <v>4</v>
      </c>
      <c r="F263" s="43">
        <v>23348</v>
      </c>
      <c r="G263" s="25">
        <v>44236</v>
      </c>
      <c r="H263" s="967" t="s">
        <v>805</v>
      </c>
      <c r="I263" s="968"/>
      <c r="J263" s="969" t="s">
        <v>710</v>
      </c>
      <c r="K263" s="970"/>
      <c r="L263" s="969" t="s">
        <v>700</v>
      </c>
      <c r="M263" s="970"/>
      <c r="N263" s="967"/>
      <c r="O263" s="968"/>
      <c r="P263" s="971" t="s">
        <v>71</v>
      </c>
      <c r="Q263" s="972"/>
      <c r="R263" s="973" t="s">
        <v>74</v>
      </c>
      <c r="S263" s="974"/>
      <c r="T263" s="979" t="s">
        <v>771</v>
      </c>
      <c r="U263" s="980"/>
      <c r="V263" s="980"/>
      <c r="W263" s="981"/>
      <c r="X263" s="979" t="s">
        <v>771</v>
      </c>
      <c r="Y263" s="980"/>
      <c r="Z263" s="980"/>
      <c r="AA263" s="981"/>
      <c r="AB263" s="490"/>
      <c r="AC263" s="34"/>
      <c r="AD263" s="138" t="s">
        <v>699</v>
      </c>
      <c r="AE263" s="158">
        <v>48</v>
      </c>
      <c r="AF263" s="35" t="s">
        <v>32</v>
      </c>
      <c r="AG263" s="34"/>
      <c r="AH263" s="139">
        <v>12065</v>
      </c>
      <c r="AI263" s="159">
        <f t="shared" ref="AI263:AI265" si="79">+AH263/1000</f>
        <v>12.065</v>
      </c>
      <c r="AJ263" s="152">
        <v>12065</v>
      </c>
      <c r="AK263" s="272">
        <f t="shared" ref="AK263" si="80">+AJ263/1000</f>
        <v>12.065</v>
      </c>
      <c r="AL263" s="273">
        <f t="shared" ref="AL263" si="81">+AJ263-AH263</f>
        <v>0</v>
      </c>
      <c r="AM263" s="274">
        <f t="shared" ref="AM263" si="82">+AL263/1000</f>
        <v>0</v>
      </c>
      <c r="AN263" s="275">
        <f t="shared" ref="AN263" si="83">+AL263/AH263</f>
        <v>0</v>
      </c>
      <c r="AO263" s="20"/>
      <c r="AP263" s="306">
        <v>69.94</v>
      </c>
      <c r="AQ263" s="306">
        <v>10.85</v>
      </c>
    </row>
    <row r="264" spans="2:43" ht="12.75" customHeight="1" x14ac:dyDescent="0.25">
      <c r="B264" s="25">
        <v>44236</v>
      </c>
      <c r="C264" s="137">
        <v>6.5972222222222224E-2</v>
      </c>
      <c r="D264" s="137">
        <v>0.1076388888888889</v>
      </c>
      <c r="E264" s="43">
        <v>2</v>
      </c>
      <c r="F264" s="43">
        <v>1526</v>
      </c>
      <c r="G264" s="25">
        <v>44236</v>
      </c>
      <c r="H264" s="967" t="s">
        <v>55</v>
      </c>
      <c r="I264" s="968"/>
      <c r="J264" s="969"/>
      <c r="K264" s="970"/>
      <c r="L264" s="969"/>
      <c r="M264" s="970"/>
      <c r="N264" s="967"/>
      <c r="O264" s="968"/>
      <c r="P264" s="971" t="s">
        <v>436</v>
      </c>
      <c r="Q264" s="972"/>
      <c r="R264" s="973" t="s">
        <v>90</v>
      </c>
      <c r="S264" s="974"/>
      <c r="T264" s="979" t="s">
        <v>179</v>
      </c>
      <c r="U264" s="980"/>
      <c r="V264" s="980"/>
      <c r="W264" s="981"/>
      <c r="X264" s="979" t="s">
        <v>179</v>
      </c>
      <c r="Y264" s="980"/>
      <c r="Z264" s="980"/>
      <c r="AA264" s="981"/>
      <c r="AB264" s="482"/>
      <c r="AC264" s="34"/>
      <c r="AD264" s="138"/>
      <c r="AE264" s="158">
        <v>35</v>
      </c>
      <c r="AF264" s="35" t="s">
        <v>32</v>
      </c>
      <c r="AG264" s="34">
        <v>18322.599999999999</v>
      </c>
      <c r="AH264" s="447">
        <f>+AG264/2.2</f>
        <v>8328.4545454545441</v>
      </c>
      <c r="AI264" s="159">
        <f t="shared" si="79"/>
        <v>8.3284545454545444</v>
      </c>
      <c r="AJ264" s="836">
        <v>12280</v>
      </c>
      <c r="AK264" s="838">
        <f>+AJ264/1000</f>
        <v>12.28</v>
      </c>
      <c r="AL264" s="840">
        <f>+AJ264-AH265-AH264</f>
        <v>26.545454545455868</v>
      </c>
      <c r="AM264" s="842">
        <f>+AL264/1000</f>
        <v>2.6545454545455868E-2</v>
      </c>
      <c r="AN264" s="844">
        <f>+AL264/SUM(AH264:AH265)</f>
        <v>2.1663649583050018E-3</v>
      </c>
      <c r="AO264" s="20"/>
      <c r="AP264" s="306">
        <v>77.19</v>
      </c>
      <c r="AQ264" s="306">
        <v>3.42</v>
      </c>
    </row>
    <row r="265" spans="2:43" ht="12.75" customHeight="1" x14ac:dyDescent="0.25">
      <c r="B265" s="25">
        <v>44236</v>
      </c>
      <c r="C265" s="137">
        <v>6.5972222222222224E-2</v>
      </c>
      <c r="D265" s="137">
        <v>0.1076388888888889</v>
      </c>
      <c r="E265" s="43">
        <v>2</v>
      </c>
      <c r="F265" s="43">
        <v>3822</v>
      </c>
      <c r="G265" s="25">
        <v>44236</v>
      </c>
      <c r="H265" s="967" t="s">
        <v>88</v>
      </c>
      <c r="I265" s="968"/>
      <c r="J265" s="969"/>
      <c r="K265" s="970"/>
      <c r="L265" s="969"/>
      <c r="M265" s="970"/>
      <c r="N265" s="967"/>
      <c r="O265" s="968"/>
      <c r="P265" s="971" t="s">
        <v>436</v>
      </c>
      <c r="Q265" s="972"/>
      <c r="R265" s="973" t="s">
        <v>90</v>
      </c>
      <c r="S265" s="974"/>
      <c r="T265" s="979" t="s">
        <v>179</v>
      </c>
      <c r="U265" s="980"/>
      <c r="V265" s="980"/>
      <c r="W265" s="981"/>
      <c r="X265" s="979" t="s">
        <v>179</v>
      </c>
      <c r="Y265" s="980"/>
      <c r="Z265" s="980"/>
      <c r="AA265" s="981"/>
      <c r="AB265" s="482"/>
      <c r="AC265" s="34"/>
      <c r="AD265" s="138"/>
      <c r="AE265" s="158">
        <v>32</v>
      </c>
      <c r="AF265" s="35" t="s">
        <v>32</v>
      </c>
      <c r="AG265" s="34">
        <v>8635</v>
      </c>
      <c r="AH265" s="152">
        <f>+AG265/2.2</f>
        <v>3924.9999999999995</v>
      </c>
      <c r="AI265" s="159">
        <f t="shared" si="79"/>
        <v>3.9249999999999994</v>
      </c>
      <c r="AJ265" s="837"/>
      <c r="AK265" s="839"/>
      <c r="AL265" s="841"/>
      <c r="AM265" s="843"/>
      <c r="AN265" s="845"/>
      <c r="AO265" s="20"/>
      <c r="AP265" s="306">
        <v>77.08</v>
      </c>
      <c r="AQ265" s="306">
        <v>3.51</v>
      </c>
    </row>
    <row r="266" spans="2:43" ht="12.95" customHeight="1" thickBot="1" x14ac:dyDescent="0.3">
      <c r="B266" s="24"/>
      <c r="C266" s="146"/>
      <c r="D266" s="146"/>
      <c r="E266" s="27"/>
      <c r="F266" s="36"/>
      <c r="G266" s="31"/>
      <c r="H266" s="909"/>
      <c r="I266" s="910"/>
      <c r="J266" s="911"/>
      <c r="K266" s="912"/>
      <c r="L266" s="911"/>
      <c r="M266" s="912"/>
      <c r="N266" s="913"/>
      <c r="O266" s="910"/>
      <c r="P266" s="913"/>
      <c r="Q266" s="910"/>
      <c r="R266" s="914"/>
      <c r="S266" s="915"/>
      <c r="T266" s="916"/>
      <c r="U266" s="917"/>
      <c r="V266" s="917"/>
      <c r="W266" s="915"/>
      <c r="X266" s="29"/>
      <c r="Y266" s="147"/>
      <c r="Z266" s="147"/>
      <c r="AA266" s="147"/>
      <c r="AB266" s="28"/>
      <c r="AC266" s="36"/>
      <c r="AD266" s="148"/>
      <c r="AE266" s="147"/>
      <c r="AF266" s="28"/>
      <c r="AG266" s="29"/>
      <c r="AH266" s="149"/>
      <c r="AI266" s="153"/>
      <c r="AJ266" s="150"/>
      <c r="AK266" s="154"/>
      <c r="AL266" s="155"/>
      <c r="AM266" s="156"/>
      <c r="AN266" s="157"/>
    </row>
    <row r="267" spans="2:43" ht="12.95" customHeight="1" x14ac:dyDescent="0.25">
      <c r="B267" s="151"/>
      <c r="C267" s="151"/>
      <c r="D267" s="151"/>
      <c r="E267" s="151"/>
      <c r="F267" s="151"/>
      <c r="G267" s="151"/>
      <c r="H267" s="151"/>
      <c r="I267" s="151"/>
      <c r="J267" s="174"/>
      <c r="K267" s="174"/>
      <c r="L267" s="174"/>
      <c r="M267" s="174"/>
      <c r="N267" s="151"/>
      <c r="O267" s="151"/>
      <c r="P267" s="135"/>
      <c r="Q267" s="135"/>
      <c r="R267" s="918" t="s">
        <v>5</v>
      </c>
      <c r="S267" s="919"/>
      <c r="T267" s="919"/>
      <c r="U267" s="919"/>
      <c r="V267" s="919"/>
      <c r="W267" s="919"/>
      <c r="X267" s="919"/>
      <c r="Y267" s="919"/>
      <c r="Z267" s="919"/>
      <c r="AA267" s="919"/>
      <c r="AB267" s="919"/>
      <c r="AC267" s="919"/>
      <c r="AD267" s="919"/>
      <c r="AE267" s="919"/>
      <c r="AF267" s="919"/>
      <c r="AG267" s="265"/>
      <c r="AH267" s="932" t="s">
        <v>4</v>
      </c>
      <c r="AI267" s="933"/>
      <c r="AJ267" s="932" t="s">
        <v>3</v>
      </c>
      <c r="AK267" s="933"/>
      <c r="AL267" s="932" t="s">
        <v>2</v>
      </c>
      <c r="AM267" s="934"/>
      <c r="AN267" s="935"/>
    </row>
    <row r="268" spans="2:43" ht="12.95" customHeight="1" x14ac:dyDescent="0.25">
      <c r="B268" s="151"/>
      <c r="C268" s="151"/>
      <c r="D268" s="151"/>
      <c r="E268" s="151"/>
      <c r="F268" s="151"/>
      <c r="G268" s="151"/>
      <c r="H268" s="151"/>
      <c r="I268" s="151"/>
      <c r="J268" s="174"/>
      <c r="K268" s="174"/>
      <c r="L268" s="174"/>
      <c r="M268" s="174"/>
      <c r="N268" s="151"/>
      <c r="O268" s="151"/>
      <c r="P268" s="135"/>
      <c r="Q268" s="135"/>
      <c r="R268" s="930"/>
      <c r="S268" s="931"/>
      <c r="T268" s="931"/>
      <c r="U268" s="931"/>
      <c r="V268" s="931"/>
      <c r="W268" s="931"/>
      <c r="X268" s="931"/>
      <c r="Y268" s="931"/>
      <c r="Z268" s="931"/>
      <c r="AA268" s="931"/>
      <c r="AB268" s="931"/>
      <c r="AC268" s="931"/>
      <c r="AD268" s="931"/>
      <c r="AE268" s="931"/>
      <c r="AF268" s="931"/>
      <c r="AG268" s="265"/>
      <c r="AH268" s="936" t="s">
        <v>1</v>
      </c>
      <c r="AI268" s="938">
        <f>+SUM(AI214:AI266)</f>
        <v>793.11936363636357</v>
      </c>
      <c r="AJ268" s="936" t="s">
        <v>1</v>
      </c>
      <c r="AK268" s="938">
        <f>+SUM(AK214:AK266)</f>
        <v>887.76499999999999</v>
      </c>
      <c r="AL268" s="936" t="s">
        <v>1</v>
      </c>
      <c r="AM268" s="940">
        <f>+AK268-AI268</f>
        <v>94.645636363636413</v>
      </c>
      <c r="AN268" s="851">
        <f>+AM268/AI268</f>
        <v>0.11933340768493755</v>
      </c>
    </row>
    <row r="269" spans="2:43" ht="12.95" customHeight="1" thickBot="1" x14ac:dyDescent="0.3">
      <c r="B269" s="151"/>
      <c r="C269" s="151"/>
      <c r="D269" s="151"/>
      <c r="E269" s="151"/>
      <c r="F269" s="151"/>
      <c r="G269" s="151"/>
      <c r="H269" s="151"/>
      <c r="I269" s="151"/>
      <c r="J269" s="174"/>
      <c r="K269" s="174"/>
      <c r="L269" s="174"/>
      <c r="M269" s="174"/>
      <c r="N269" s="151"/>
      <c r="O269" s="151"/>
      <c r="P269" s="135"/>
      <c r="Q269" s="135"/>
      <c r="R269" s="921"/>
      <c r="S269" s="922"/>
      <c r="T269" s="922"/>
      <c r="U269" s="922"/>
      <c r="V269" s="922"/>
      <c r="W269" s="922"/>
      <c r="X269" s="922"/>
      <c r="Y269" s="922"/>
      <c r="Z269" s="922"/>
      <c r="AA269" s="922"/>
      <c r="AB269" s="922"/>
      <c r="AC269" s="922"/>
      <c r="AD269" s="922"/>
      <c r="AE269" s="922"/>
      <c r="AF269" s="922"/>
      <c r="AG269" s="264"/>
      <c r="AH269" s="937"/>
      <c r="AI269" s="939"/>
      <c r="AJ269" s="937"/>
      <c r="AK269" s="939"/>
      <c r="AL269" s="937"/>
      <c r="AM269" s="941"/>
      <c r="AN269" s="852"/>
    </row>
    <row r="270" spans="2:43" ht="12.95" customHeight="1" thickBot="1" x14ac:dyDescent="0.3"/>
    <row r="271" spans="2:43" ht="12.95" customHeight="1" x14ac:dyDescent="0.25">
      <c r="R271" s="918" t="s">
        <v>0</v>
      </c>
      <c r="S271" s="919"/>
      <c r="T271" s="919"/>
      <c r="U271" s="919"/>
      <c r="V271" s="919"/>
      <c r="W271" s="919"/>
      <c r="X271" s="919"/>
      <c r="Y271" s="919"/>
      <c r="Z271" s="919"/>
      <c r="AA271" s="919"/>
      <c r="AB271" s="919"/>
      <c r="AC271" s="919"/>
      <c r="AD271" s="919"/>
      <c r="AE271" s="919"/>
      <c r="AF271" s="920"/>
      <c r="AG271" s="18"/>
      <c r="AH271" s="924">
        <f>+AI268+AH204</f>
        <v>1633.1293181818182</v>
      </c>
      <c r="AI271" s="925"/>
      <c r="AJ271" s="924">
        <f>+AK268+AJ204</f>
        <v>1774.2049999999999</v>
      </c>
      <c r="AK271" s="925"/>
      <c r="AL271" s="928">
        <f>+AJ271-AH271</f>
        <v>141.07568181818169</v>
      </c>
      <c r="AM271" s="925"/>
      <c r="AN271" s="945">
        <f>+AL271/AH271</f>
        <v>8.6383656363014094E-2</v>
      </c>
    </row>
    <row r="272" spans="2:43" ht="12.95" customHeight="1" thickBot="1" x14ac:dyDescent="0.3">
      <c r="R272" s="921"/>
      <c r="S272" s="922"/>
      <c r="T272" s="922"/>
      <c r="U272" s="922"/>
      <c r="V272" s="922"/>
      <c r="W272" s="922"/>
      <c r="X272" s="922"/>
      <c r="Y272" s="922"/>
      <c r="Z272" s="922"/>
      <c r="AA272" s="922"/>
      <c r="AB272" s="922"/>
      <c r="AC272" s="922"/>
      <c r="AD272" s="922"/>
      <c r="AE272" s="922"/>
      <c r="AF272" s="923"/>
      <c r="AG272" s="19"/>
      <c r="AH272" s="926"/>
      <c r="AI272" s="927"/>
      <c r="AJ272" s="926"/>
      <c r="AK272" s="927"/>
      <c r="AL272" s="929"/>
      <c r="AM272" s="927"/>
      <c r="AN272" s="946"/>
    </row>
    <row r="273" spans="2:43" ht="12.95" customHeight="1" thickBot="1" x14ac:dyDescent="0.3"/>
    <row r="274" spans="2:43" ht="12.95" customHeight="1" x14ac:dyDescent="0.25">
      <c r="B274" s="882" t="s">
        <v>31</v>
      </c>
      <c r="C274" s="883"/>
      <c r="D274" s="883"/>
      <c r="E274" s="883"/>
      <c r="F274" s="883"/>
      <c r="G274" s="884"/>
      <c r="H274" s="888" t="s">
        <v>30</v>
      </c>
      <c r="I274" s="765"/>
      <c r="J274" s="765"/>
      <c r="K274" s="765"/>
      <c r="L274" s="765"/>
      <c r="M274" s="765"/>
      <c r="N274" s="765"/>
      <c r="O274" s="765"/>
      <c r="P274" s="765"/>
      <c r="Q274" s="765"/>
      <c r="R274" s="765"/>
      <c r="S274" s="765"/>
      <c r="T274" s="765"/>
      <c r="U274" s="765"/>
      <c r="V274" s="765"/>
      <c r="W274" s="765"/>
      <c r="X274" s="765"/>
      <c r="Y274" s="765"/>
      <c r="Z274" s="765"/>
      <c r="AA274" s="765"/>
      <c r="AB274" s="765"/>
      <c r="AC274" s="765"/>
      <c r="AD274" s="765"/>
      <c r="AE274" s="267"/>
      <c r="AF274" s="764" t="s">
        <v>29</v>
      </c>
      <c r="AG274" s="765"/>
      <c r="AH274" s="765"/>
      <c r="AI274" s="765"/>
      <c r="AJ274" s="765"/>
      <c r="AK274" s="766"/>
      <c r="AL274" s="889" t="s">
        <v>39</v>
      </c>
      <c r="AM274" s="890"/>
      <c r="AN274" s="891"/>
      <c r="AO274" s="22"/>
      <c r="AP274" s="168" t="s">
        <v>46</v>
      </c>
    </row>
    <row r="275" spans="2:43" ht="12.95" customHeight="1" thickBot="1" x14ac:dyDescent="0.3">
      <c r="B275" s="885"/>
      <c r="C275" s="886"/>
      <c r="D275" s="886"/>
      <c r="E275" s="886"/>
      <c r="F275" s="886"/>
      <c r="G275" s="887"/>
      <c r="H275" s="892" t="s">
        <v>25</v>
      </c>
      <c r="I275" s="893"/>
      <c r="J275" s="893"/>
      <c r="K275" s="893"/>
      <c r="L275" s="893"/>
      <c r="M275" s="893"/>
      <c r="N275" s="893"/>
      <c r="O275" s="893"/>
      <c r="P275" s="893"/>
      <c r="Q275" s="893"/>
      <c r="R275" s="893"/>
      <c r="S275" s="893"/>
      <c r="T275" s="893"/>
      <c r="U275" s="893"/>
      <c r="V275" s="893"/>
      <c r="W275" s="893"/>
      <c r="X275" s="893"/>
      <c r="Y275" s="893"/>
      <c r="Z275" s="893"/>
      <c r="AA275" s="893"/>
      <c r="AB275" s="893"/>
      <c r="AC275" s="893"/>
      <c r="AD275" s="893"/>
      <c r="AE275" s="268"/>
      <c r="AF275" s="773">
        <v>44236</v>
      </c>
      <c r="AG275" s="774"/>
      <c r="AH275" s="774"/>
      <c r="AI275" s="774"/>
      <c r="AJ275" s="774"/>
      <c r="AK275" s="775"/>
      <c r="AL275" s="896" t="s">
        <v>40</v>
      </c>
      <c r="AM275" s="897"/>
      <c r="AN275" s="898"/>
      <c r="AO275" s="23"/>
      <c r="AP275" s="169" t="s">
        <v>47</v>
      </c>
    </row>
    <row r="276" spans="2:43" ht="12.95" customHeight="1" thickBot="1" x14ac:dyDescent="0.3">
      <c r="B276" s="902" t="s">
        <v>28</v>
      </c>
      <c r="C276" s="903"/>
      <c r="D276" s="903"/>
      <c r="E276" s="903"/>
      <c r="F276" s="903"/>
      <c r="G276" s="904"/>
      <c r="H276" s="894"/>
      <c r="I276" s="895"/>
      <c r="J276" s="895"/>
      <c r="K276" s="895"/>
      <c r="L276" s="895"/>
      <c r="M276" s="895"/>
      <c r="N276" s="895"/>
      <c r="O276" s="895"/>
      <c r="P276" s="895"/>
      <c r="Q276" s="895"/>
      <c r="R276" s="895"/>
      <c r="S276" s="895"/>
      <c r="T276" s="895"/>
      <c r="U276" s="895"/>
      <c r="V276" s="895"/>
      <c r="W276" s="895"/>
      <c r="X276" s="895"/>
      <c r="Y276" s="895"/>
      <c r="Z276" s="895"/>
      <c r="AA276" s="895"/>
      <c r="AB276" s="895"/>
      <c r="AC276" s="895"/>
      <c r="AD276" s="895"/>
      <c r="AE276" s="269"/>
      <c r="AF276" s="776"/>
      <c r="AG276" s="777"/>
      <c r="AH276" s="777"/>
      <c r="AI276" s="777"/>
      <c r="AJ276" s="777"/>
      <c r="AK276" s="778"/>
      <c r="AL276" s="899"/>
      <c r="AM276" s="900"/>
      <c r="AN276" s="901"/>
      <c r="AO276" s="141"/>
      <c r="AP276" s="170"/>
    </row>
    <row r="277" spans="2:43" ht="12.95" customHeight="1" thickBot="1" x14ac:dyDescent="0.3">
      <c r="B277" s="135"/>
      <c r="C277" s="135"/>
      <c r="D277" s="135"/>
      <c r="E277" s="135"/>
      <c r="F277" s="135"/>
      <c r="G277" s="135"/>
      <c r="H277" s="135"/>
      <c r="I277" s="135"/>
      <c r="J277" s="174"/>
      <c r="K277" s="174"/>
      <c r="L277" s="174"/>
      <c r="M277" s="174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41"/>
    </row>
    <row r="278" spans="2:43" ht="12.95" customHeight="1" thickBot="1" x14ac:dyDescent="0.3">
      <c r="B278" s="873" t="s">
        <v>27</v>
      </c>
      <c r="C278" s="874"/>
      <c r="D278" s="874"/>
      <c r="E278" s="875"/>
      <c r="F278" s="848" t="s">
        <v>26</v>
      </c>
      <c r="G278" s="850"/>
      <c r="H278" s="848" t="s">
        <v>44</v>
      </c>
      <c r="I278" s="849"/>
      <c r="J278" s="849"/>
      <c r="K278" s="849"/>
      <c r="L278" s="849"/>
      <c r="M278" s="849"/>
      <c r="N278" s="849"/>
      <c r="O278" s="849"/>
      <c r="P278" s="849"/>
      <c r="Q278" s="849"/>
      <c r="R278" s="849"/>
      <c r="S278" s="850"/>
      <c r="T278" s="848" t="s">
        <v>25</v>
      </c>
      <c r="U278" s="849"/>
      <c r="V278" s="849"/>
      <c r="W278" s="849"/>
      <c r="X278" s="849"/>
      <c r="Y278" s="849"/>
      <c r="Z278" s="849"/>
      <c r="AA278" s="849"/>
      <c r="AB278" s="849"/>
      <c r="AC278" s="849"/>
      <c r="AD278" s="849"/>
      <c r="AE278" s="849"/>
      <c r="AF278" s="850"/>
      <c r="AG278" s="879" t="s">
        <v>24</v>
      </c>
      <c r="AH278" s="880"/>
      <c r="AI278" s="881"/>
      <c r="AJ278" s="879" t="s">
        <v>24</v>
      </c>
      <c r="AK278" s="881"/>
      <c r="AL278" s="848" t="s">
        <v>23</v>
      </c>
      <c r="AM278" s="849"/>
      <c r="AN278" s="850"/>
      <c r="AO278" s="141"/>
    </row>
    <row r="279" spans="2:43" ht="12.95" customHeight="1" thickBot="1" x14ac:dyDescent="0.3">
      <c r="B279" s="1" t="s">
        <v>13</v>
      </c>
      <c r="C279" s="2" t="s">
        <v>22</v>
      </c>
      <c r="D279" s="3" t="s">
        <v>22</v>
      </c>
      <c r="E279" s="2" t="s">
        <v>21</v>
      </c>
      <c r="F279" s="907" t="s">
        <v>20</v>
      </c>
      <c r="G279" s="908"/>
      <c r="H279" s="876"/>
      <c r="I279" s="877"/>
      <c r="J279" s="877"/>
      <c r="K279" s="877"/>
      <c r="L279" s="877"/>
      <c r="M279" s="877"/>
      <c r="N279" s="877"/>
      <c r="O279" s="877"/>
      <c r="P279" s="877"/>
      <c r="Q279" s="877"/>
      <c r="R279" s="877"/>
      <c r="S279" s="878"/>
      <c r="T279" s="876"/>
      <c r="U279" s="877"/>
      <c r="V279" s="877"/>
      <c r="W279" s="877"/>
      <c r="X279" s="877"/>
      <c r="Y279" s="877"/>
      <c r="Z279" s="877"/>
      <c r="AA279" s="877"/>
      <c r="AB279" s="877"/>
      <c r="AC279" s="877"/>
      <c r="AD279" s="877"/>
      <c r="AE279" s="877"/>
      <c r="AF279" s="878"/>
      <c r="AG279" s="876" t="s">
        <v>19</v>
      </c>
      <c r="AH279" s="877"/>
      <c r="AI279" s="878"/>
      <c r="AJ279" s="876" t="s">
        <v>18</v>
      </c>
      <c r="AK279" s="878"/>
      <c r="AL279" s="876" t="s">
        <v>17</v>
      </c>
      <c r="AM279" s="877"/>
      <c r="AN279" s="878"/>
      <c r="AO279" s="141"/>
      <c r="AP279" s="846" t="s">
        <v>130</v>
      </c>
      <c r="AQ279" s="846" t="s">
        <v>131</v>
      </c>
    </row>
    <row r="280" spans="2:43" ht="12.95" customHeight="1" thickBot="1" x14ac:dyDescent="0.3">
      <c r="B280" s="4">
        <v>2021</v>
      </c>
      <c r="C280" s="5" t="s">
        <v>16</v>
      </c>
      <c r="D280" s="5" t="s">
        <v>15</v>
      </c>
      <c r="E280" s="30" t="s">
        <v>14</v>
      </c>
      <c r="F280" s="6" t="s">
        <v>14</v>
      </c>
      <c r="G280" s="7" t="s">
        <v>13</v>
      </c>
      <c r="H280" s="868" t="s">
        <v>34</v>
      </c>
      <c r="I280" s="869"/>
      <c r="J280" s="870" t="s">
        <v>43</v>
      </c>
      <c r="K280" s="871"/>
      <c r="L280" s="870" t="s">
        <v>42</v>
      </c>
      <c r="M280" s="871"/>
      <c r="N280" s="872" t="s">
        <v>33</v>
      </c>
      <c r="O280" s="869"/>
      <c r="P280" s="872" t="s">
        <v>12</v>
      </c>
      <c r="Q280" s="869"/>
      <c r="R280" s="872" t="s">
        <v>11</v>
      </c>
      <c r="S280" s="905"/>
      <c r="T280" s="868" t="s">
        <v>35</v>
      </c>
      <c r="U280" s="906"/>
      <c r="V280" s="906"/>
      <c r="W280" s="905"/>
      <c r="X280" s="868" t="s">
        <v>10</v>
      </c>
      <c r="Y280" s="906"/>
      <c r="Z280" s="906"/>
      <c r="AA280" s="905"/>
      <c r="AB280" s="38" t="s">
        <v>1084</v>
      </c>
      <c r="AC280" s="38" t="s">
        <v>38</v>
      </c>
      <c r="AD280" s="37" t="s">
        <v>36</v>
      </c>
      <c r="AE280" s="266" t="s">
        <v>41</v>
      </c>
      <c r="AF280" s="136" t="s">
        <v>9</v>
      </c>
      <c r="AG280" s="8" t="s">
        <v>37</v>
      </c>
      <c r="AH280" s="9" t="s">
        <v>8</v>
      </c>
      <c r="AI280" s="10" t="s">
        <v>7</v>
      </c>
      <c r="AJ280" s="6" t="s">
        <v>8</v>
      </c>
      <c r="AK280" s="7" t="s">
        <v>7</v>
      </c>
      <c r="AL280" s="6" t="s">
        <v>8</v>
      </c>
      <c r="AM280" s="11" t="s">
        <v>7</v>
      </c>
      <c r="AN280" s="7" t="s">
        <v>6</v>
      </c>
      <c r="AO280" s="141"/>
      <c r="AP280" s="847"/>
      <c r="AQ280" s="847"/>
    </row>
    <row r="281" spans="2:43" ht="12.75" customHeight="1" x14ac:dyDescent="0.25">
      <c r="B281" s="25">
        <v>44236</v>
      </c>
      <c r="C281" s="137">
        <v>0.3611111111111111</v>
      </c>
      <c r="D281" s="137">
        <v>0.60138888888888886</v>
      </c>
      <c r="E281" s="43">
        <v>2</v>
      </c>
      <c r="F281" s="43">
        <v>93</v>
      </c>
      <c r="G281" s="25">
        <v>44236</v>
      </c>
      <c r="H281" s="960" t="s">
        <v>291</v>
      </c>
      <c r="I281" s="961"/>
      <c r="J281" s="962"/>
      <c r="K281" s="963"/>
      <c r="L281" s="962"/>
      <c r="M281" s="963"/>
      <c r="N281" s="960"/>
      <c r="O281" s="961"/>
      <c r="P281" s="964" t="s">
        <v>226</v>
      </c>
      <c r="Q281" s="965"/>
      <c r="R281" s="964" t="s">
        <v>293</v>
      </c>
      <c r="S281" s="966"/>
      <c r="T281" s="979" t="s">
        <v>179</v>
      </c>
      <c r="U281" s="980"/>
      <c r="V281" s="980"/>
      <c r="W281" s="981"/>
      <c r="X281" s="979" t="s">
        <v>179</v>
      </c>
      <c r="Y281" s="980"/>
      <c r="Z281" s="980"/>
      <c r="AA281" s="981"/>
      <c r="AB281" s="482"/>
      <c r="AC281" s="34"/>
      <c r="AD281" s="138"/>
      <c r="AE281" s="158">
        <v>45</v>
      </c>
      <c r="AF281" s="35" t="s">
        <v>32</v>
      </c>
      <c r="AG281" s="34">
        <v>10556</v>
      </c>
      <c r="AH281" s="152">
        <f>+AG281/2.2</f>
        <v>4798.181818181818</v>
      </c>
      <c r="AI281" s="161">
        <f>+AH281/1000</f>
        <v>4.7981818181818179</v>
      </c>
      <c r="AJ281" s="162">
        <v>4910</v>
      </c>
      <c r="AK281" s="163">
        <f>+AJ281/1000</f>
        <v>4.91</v>
      </c>
      <c r="AL281" s="164">
        <f>+AJ281-AH281</f>
        <v>111.81818181818198</v>
      </c>
      <c r="AM281" s="163">
        <f>+AL281/1000</f>
        <v>0.11181818181818198</v>
      </c>
      <c r="AN281" s="165">
        <f>+AL281/AH281</f>
        <v>2.3304281924971616E-2</v>
      </c>
      <c r="AO281" s="141"/>
      <c r="AP281" s="306">
        <v>77.25</v>
      </c>
      <c r="AQ281" s="306">
        <v>3.42</v>
      </c>
    </row>
    <row r="282" spans="2:43" ht="12.95" customHeight="1" x14ac:dyDescent="0.25">
      <c r="B282" s="25">
        <v>44236</v>
      </c>
      <c r="C282" s="137">
        <v>0.4145833333333333</v>
      </c>
      <c r="D282" s="137">
        <v>0.48194444444444445</v>
      </c>
      <c r="E282" s="43">
        <v>4</v>
      </c>
      <c r="F282" s="43">
        <v>23349</v>
      </c>
      <c r="G282" s="25">
        <v>44236</v>
      </c>
      <c r="H282" s="967" t="s">
        <v>773</v>
      </c>
      <c r="I282" s="968"/>
      <c r="J282" s="969" t="s">
        <v>772</v>
      </c>
      <c r="K282" s="970"/>
      <c r="L282" s="969" t="s">
        <v>764</v>
      </c>
      <c r="M282" s="970"/>
      <c r="N282" s="967"/>
      <c r="O282" s="968"/>
      <c r="P282" s="971" t="s">
        <v>395</v>
      </c>
      <c r="Q282" s="972"/>
      <c r="R282" s="973" t="s">
        <v>663</v>
      </c>
      <c r="S282" s="974"/>
      <c r="T282" s="979" t="s">
        <v>771</v>
      </c>
      <c r="U282" s="980"/>
      <c r="V282" s="980"/>
      <c r="W282" s="981"/>
      <c r="X282" s="979" t="s">
        <v>771</v>
      </c>
      <c r="Y282" s="980"/>
      <c r="Z282" s="980"/>
      <c r="AA282" s="981"/>
      <c r="AB282" s="490">
        <v>3</v>
      </c>
      <c r="AC282" s="34"/>
      <c r="AD282" s="138" t="s">
        <v>699</v>
      </c>
      <c r="AE282" s="158">
        <v>25</v>
      </c>
      <c r="AF282" s="35" t="s">
        <v>32</v>
      </c>
      <c r="AG282" s="34"/>
      <c r="AH282" s="139">
        <v>21600</v>
      </c>
      <c r="AI282" s="159">
        <f>+AH282/1000</f>
        <v>21.6</v>
      </c>
      <c r="AJ282" s="152">
        <v>23480</v>
      </c>
      <c r="AK282" s="272">
        <f>+AJ282/1000</f>
        <v>23.48</v>
      </c>
      <c r="AL282" s="273">
        <f>+AJ282-AH282</f>
        <v>1880</v>
      </c>
      <c r="AM282" s="274">
        <f>+AL282/1000</f>
        <v>1.88</v>
      </c>
      <c r="AN282" s="275">
        <f>+AL282/AH282</f>
        <v>8.7037037037037038E-2</v>
      </c>
      <c r="AO282" s="20"/>
      <c r="AP282" s="306">
        <v>69.98</v>
      </c>
      <c r="AQ282" s="306">
        <v>10.89</v>
      </c>
    </row>
    <row r="283" spans="2:43" ht="12.95" customHeight="1" x14ac:dyDescent="0.25">
      <c r="B283" s="25">
        <v>44236</v>
      </c>
      <c r="C283" s="137">
        <v>0.41666666666666669</v>
      </c>
      <c r="D283" s="137">
        <v>0.48541666666666666</v>
      </c>
      <c r="E283" s="43">
        <v>4</v>
      </c>
      <c r="F283" s="43">
        <v>23349</v>
      </c>
      <c r="G283" s="25">
        <v>44236</v>
      </c>
      <c r="H283" s="967" t="s">
        <v>773</v>
      </c>
      <c r="I283" s="968"/>
      <c r="J283" s="969" t="s">
        <v>772</v>
      </c>
      <c r="K283" s="970"/>
      <c r="L283" s="969" t="s">
        <v>764</v>
      </c>
      <c r="M283" s="970"/>
      <c r="N283" s="967"/>
      <c r="O283" s="968"/>
      <c r="P283" s="1044" t="s">
        <v>158</v>
      </c>
      <c r="Q283" s="1045"/>
      <c r="R283" s="973" t="s">
        <v>306</v>
      </c>
      <c r="S283" s="974"/>
      <c r="T283" s="979" t="s">
        <v>771</v>
      </c>
      <c r="U283" s="980"/>
      <c r="V283" s="980"/>
      <c r="W283" s="981"/>
      <c r="X283" s="979" t="s">
        <v>771</v>
      </c>
      <c r="Y283" s="980"/>
      <c r="Z283" s="980"/>
      <c r="AA283" s="981"/>
      <c r="AB283" s="490">
        <v>3</v>
      </c>
      <c r="AC283" s="34"/>
      <c r="AD283" s="138" t="s">
        <v>699</v>
      </c>
      <c r="AE283" s="158">
        <v>25</v>
      </c>
      <c r="AF283" s="35" t="s">
        <v>32</v>
      </c>
      <c r="AG283" s="34"/>
      <c r="AH283" s="139">
        <v>21600</v>
      </c>
      <c r="AI283" s="140">
        <f>+AH283/1000</f>
        <v>21.6</v>
      </c>
      <c r="AJ283" s="152">
        <v>23610</v>
      </c>
      <c r="AK283" s="142">
        <f>+AJ283/1000</f>
        <v>23.61</v>
      </c>
      <c r="AL283" s="143">
        <f>+AJ283-AH283</f>
        <v>2010</v>
      </c>
      <c r="AM283" s="144">
        <f>+AL283/1000</f>
        <v>2.0099999999999998</v>
      </c>
      <c r="AN283" s="145">
        <f>+AL283/AH283</f>
        <v>9.3055555555555558E-2</v>
      </c>
      <c r="AO283" s="21"/>
      <c r="AP283" s="306">
        <v>69.98</v>
      </c>
      <c r="AQ283" s="306">
        <v>10.89</v>
      </c>
    </row>
    <row r="284" spans="2:43" ht="12.95" customHeight="1" x14ac:dyDescent="0.25">
      <c r="B284" s="25">
        <v>44236</v>
      </c>
      <c r="C284" s="137">
        <v>0.41805555555555557</v>
      </c>
      <c r="D284" s="137">
        <v>0.49583333333333335</v>
      </c>
      <c r="E284" s="43">
        <v>4</v>
      </c>
      <c r="F284" s="43">
        <v>23349</v>
      </c>
      <c r="G284" s="25">
        <v>44236</v>
      </c>
      <c r="H284" s="967" t="s">
        <v>773</v>
      </c>
      <c r="I284" s="968"/>
      <c r="J284" s="969" t="s">
        <v>772</v>
      </c>
      <c r="K284" s="970"/>
      <c r="L284" s="969" t="s">
        <v>764</v>
      </c>
      <c r="M284" s="970"/>
      <c r="N284" s="967"/>
      <c r="O284" s="968"/>
      <c r="P284" s="971" t="s">
        <v>200</v>
      </c>
      <c r="Q284" s="972"/>
      <c r="R284" s="973" t="s">
        <v>201</v>
      </c>
      <c r="S284" s="974"/>
      <c r="T284" s="979" t="s">
        <v>771</v>
      </c>
      <c r="U284" s="980"/>
      <c r="V284" s="980"/>
      <c r="W284" s="981"/>
      <c r="X284" s="979" t="s">
        <v>771</v>
      </c>
      <c r="Y284" s="980"/>
      <c r="Z284" s="980"/>
      <c r="AA284" s="981"/>
      <c r="AB284" s="490">
        <v>3</v>
      </c>
      <c r="AC284" s="34"/>
      <c r="AD284" s="138" t="s">
        <v>699</v>
      </c>
      <c r="AE284" s="158">
        <v>25</v>
      </c>
      <c r="AF284" s="35" t="s">
        <v>32</v>
      </c>
      <c r="AG284" s="34"/>
      <c r="AH284" s="139">
        <v>21600</v>
      </c>
      <c r="AI284" s="140">
        <f>+AH284/1000</f>
        <v>21.6</v>
      </c>
      <c r="AJ284" s="152">
        <v>23960</v>
      </c>
      <c r="AK284" s="142">
        <f>+AJ284/1000</f>
        <v>23.96</v>
      </c>
      <c r="AL284" s="143">
        <f>+AJ284-AH284</f>
        <v>2360</v>
      </c>
      <c r="AM284" s="144">
        <f>+AL284/1000</f>
        <v>2.36</v>
      </c>
      <c r="AN284" s="145">
        <f>+AL284/AH284</f>
        <v>0.10925925925925926</v>
      </c>
      <c r="AO284" s="21"/>
      <c r="AP284" s="306">
        <v>69.98</v>
      </c>
      <c r="AQ284" s="306">
        <v>10.89</v>
      </c>
    </row>
    <row r="285" spans="2:43" ht="12.95" customHeight="1" x14ac:dyDescent="0.25">
      <c r="B285" s="25">
        <v>44236</v>
      </c>
      <c r="C285" s="137">
        <v>0.42569444444444443</v>
      </c>
      <c r="D285" s="137">
        <v>0.5</v>
      </c>
      <c r="E285" s="43">
        <v>4</v>
      </c>
      <c r="F285" s="43">
        <v>23349</v>
      </c>
      <c r="G285" s="25">
        <v>44236</v>
      </c>
      <c r="H285" s="967" t="s">
        <v>773</v>
      </c>
      <c r="I285" s="968"/>
      <c r="J285" s="969" t="s">
        <v>772</v>
      </c>
      <c r="K285" s="970"/>
      <c r="L285" s="969" t="s">
        <v>764</v>
      </c>
      <c r="M285" s="970"/>
      <c r="N285" s="967"/>
      <c r="O285" s="968"/>
      <c r="P285" s="971" t="s">
        <v>295</v>
      </c>
      <c r="Q285" s="972"/>
      <c r="R285" s="973" t="s">
        <v>611</v>
      </c>
      <c r="S285" s="974"/>
      <c r="T285" s="979" t="s">
        <v>771</v>
      </c>
      <c r="U285" s="980"/>
      <c r="V285" s="980"/>
      <c r="W285" s="981"/>
      <c r="X285" s="979" t="s">
        <v>771</v>
      </c>
      <c r="Y285" s="980"/>
      <c r="Z285" s="980"/>
      <c r="AA285" s="981"/>
      <c r="AB285" s="490">
        <v>3</v>
      </c>
      <c r="AC285" s="34"/>
      <c r="AD285" s="138" t="s">
        <v>699</v>
      </c>
      <c r="AE285" s="158">
        <v>25</v>
      </c>
      <c r="AF285" s="35" t="s">
        <v>32</v>
      </c>
      <c r="AG285" s="34"/>
      <c r="AH285" s="139">
        <v>21600</v>
      </c>
      <c r="AI285" s="140">
        <f t="shared" ref="AI285:AI321" si="84">+AH285/1000</f>
        <v>21.6</v>
      </c>
      <c r="AJ285" s="152">
        <v>23820</v>
      </c>
      <c r="AK285" s="142">
        <f t="shared" ref="AK285:AK321" si="85">+AJ285/1000</f>
        <v>23.82</v>
      </c>
      <c r="AL285" s="143">
        <f t="shared" ref="AL285:AL312" si="86">+AJ285-AH285</f>
        <v>2220</v>
      </c>
      <c r="AM285" s="144">
        <f t="shared" ref="AM285:AM321" si="87">+AL285/1000</f>
        <v>2.2200000000000002</v>
      </c>
      <c r="AN285" s="145">
        <f t="shared" ref="AN285:AN312" si="88">+AL285/AH285</f>
        <v>0.10277777777777777</v>
      </c>
      <c r="AO285" s="21"/>
      <c r="AP285" s="306">
        <v>69.98</v>
      </c>
      <c r="AQ285" s="306">
        <v>10.89</v>
      </c>
    </row>
    <row r="286" spans="2:43" ht="12.95" customHeight="1" x14ac:dyDescent="0.25">
      <c r="B286" s="25">
        <v>44236</v>
      </c>
      <c r="C286" s="137">
        <v>0.48958333333333331</v>
      </c>
      <c r="D286" s="137">
        <v>0.52569444444444446</v>
      </c>
      <c r="E286" s="43">
        <v>3</v>
      </c>
      <c r="F286" s="43">
        <v>23350</v>
      </c>
      <c r="G286" s="25">
        <v>44236</v>
      </c>
      <c r="H286" s="967" t="s">
        <v>816</v>
      </c>
      <c r="I286" s="968"/>
      <c r="J286" s="969" t="s">
        <v>702</v>
      </c>
      <c r="K286" s="970"/>
      <c r="L286" s="969" t="s">
        <v>764</v>
      </c>
      <c r="M286" s="970"/>
      <c r="N286" s="967"/>
      <c r="O286" s="968"/>
      <c r="P286" s="971" t="s">
        <v>71</v>
      </c>
      <c r="Q286" s="972"/>
      <c r="R286" s="973" t="s">
        <v>74</v>
      </c>
      <c r="S286" s="974"/>
      <c r="T286" s="979" t="s">
        <v>771</v>
      </c>
      <c r="U286" s="980"/>
      <c r="V286" s="980"/>
      <c r="W286" s="981"/>
      <c r="X286" s="979" t="s">
        <v>771</v>
      </c>
      <c r="Y286" s="980"/>
      <c r="Z286" s="980"/>
      <c r="AA286" s="981"/>
      <c r="AB286" s="490">
        <v>3</v>
      </c>
      <c r="AC286" s="34"/>
      <c r="AD286" s="138" t="s">
        <v>680</v>
      </c>
      <c r="AE286" s="442">
        <v>153</v>
      </c>
      <c r="AF286" s="46" t="s">
        <v>817</v>
      </c>
      <c r="AG286" s="34"/>
      <c r="AH286" s="139">
        <v>12000</v>
      </c>
      <c r="AI286" s="140">
        <f t="shared" si="84"/>
        <v>12</v>
      </c>
      <c r="AJ286" s="152">
        <v>13460</v>
      </c>
      <c r="AK286" s="142">
        <f t="shared" si="85"/>
        <v>13.46</v>
      </c>
      <c r="AL286" s="143">
        <f t="shared" si="86"/>
        <v>1460</v>
      </c>
      <c r="AM286" s="144">
        <f t="shared" si="87"/>
        <v>1.46</v>
      </c>
      <c r="AN286" s="145">
        <f t="shared" si="88"/>
        <v>0.12166666666666667</v>
      </c>
      <c r="AO286" s="21"/>
      <c r="AP286" s="306">
        <v>71.56</v>
      </c>
      <c r="AQ286" s="306">
        <v>9.8699999999999992</v>
      </c>
    </row>
    <row r="287" spans="2:43" ht="12.95" customHeight="1" x14ac:dyDescent="0.25">
      <c r="B287" s="25">
        <v>44236</v>
      </c>
      <c r="C287" s="137">
        <v>0.49791666666666662</v>
      </c>
      <c r="D287" s="137">
        <v>0.7680555555555556</v>
      </c>
      <c r="E287" s="43">
        <v>2</v>
      </c>
      <c r="F287" s="43">
        <v>744</v>
      </c>
      <c r="G287" s="25">
        <v>44236</v>
      </c>
      <c r="H287" s="967" t="s">
        <v>199</v>
      </c>
      <c r="I287" s="968"/>
      <c r="J287" s="969"/>
      <c r="K287" s="970"/>
      <c r="L287" s="969"/>
      <c r="M287" s="970"/>
      <c r="N287" s="967"/>
      <c r="O287" s="968"/>
      <c r="P287" s="971" t="s">
        <v>819</v>
      </c>
      <c r="Q287" s="972"/>
      <c r="R287" s="973" t="s">
        <v>820</v>
      </c>
      <c r="S287" s="974"/>
      <c r="T287" s="979" t="s">
        <v>544</v>
      </c>
      <c r="U287" s="980"/>
      <c r="V287" s="980"/>
      <c r="W287" s="981"/>
      <c r="X287" s="979" t="s">
        <v>544</v>
      </c>
      <c r="Y287" s="980"/>
      <c r="Z287" s="980"/>
      <c r="AA287" s="981"/>
      <c r="AB287" s="490"/>
      <c r="AC287" s="32"/>
      <c r="AD287" s="33"/>
      <c r="AE287" s="444">
        <v>45</v>
      </c>
      <c r="AF287" s="35" t="s">
        <v>32</v>
      </c>
      <c r="AG287" s="34"/>
      <c r="AH287" s="139">
        <v>12289</v>
      </c>
      <c r="AI287" s="13">
        <f t="shared" si="84"/>
        <v>12.289</v>
      </c>
      <c r="AJ287" s="1029">
        <v>15980</v>
      </c>
      <c r="AK287" s="1032">
        <f>+AJ287/1000</f>
        <v>15.98</v>
      </c>
      <c r="AL287" s="1035">
        <f>+AJ287-AH290-AH289-AH288-AH287</f>
        <v>-433</v>
      </c>
      <c r="AM287" s="1038">
        <f>+AL287/1000</f>
        <v>-0.433</v>
      </c>
      <c r="AN287" s="1041">
        <f>+AL287/SUM(AH287:AH290)</f>
        <v>-2.6381526838481693E-2</v>
      </c>
      <c r="AO287" s="21"/>
      <c r="AP287" s="306">
        <v>68.97</v>
      </c>
      <c r="AQ287" s="306">
        <v>4.5199999999999996</v>
      </c>
    </row>
    <row r="288" spans="2:43" ht="12.95" customHeight="1" x14ac:dyDescent="0.25">
      <c r="B288" s="25">
        <v>44236</v>
      </c>
      <c r="C288" s="137">
        <v>0.49791666666666662</v>
      </c>
      <c r="D288" s="137">
        <v>0.7680555555555556</v>
      </c>
      <c r="E288" s="43">
        <v>2</v>
      </c>
      <c r="F288" s="43">
        <v>744</v>
      </c>
      <c r="G288" s="25">
        <v>44236</v>
      </c>
      <c r="H288" s="967" t="s">
        <v>199</v>
      </c>
      <c r="I288" s="968"/>
      <c r="J288" s="969"/>
      <c r="K288" s="970"/>
      <c r="L288" s="969"/>
      <c r="M288" s="970"/>
      <c r="N288" s="967"/>
      <c r="O288" s="968"/>
      <c r="P288" s="971" t="s">
        <v>819</v>
      </c>
      <c r="Q288" s="972"/>
      <c r="R288" s="973" t="s">
        <v>820</v>
      </c>
      <c r="S288" s="974"/>
      <c r="T288" s="979" t="s">
        <v>757</v>
      </c>
      <c r="U288" s="980"/>
      <c r="V288" s="980"/>
      <c r="W288" s="981"/>
      <c r="X288" s="979" t="s">
        <v>757</v>
      </c>
      <c r="Y288" s="980"/>
      <c r="Z288" s="980"/>
      <c r="AA288" s="981"/>
      <c r="AB288" s="490"/>
      <c r="AC288" s="32"/>
      <c r="AD288" s="33"/>
      <c r="AE288" s="446">
        <v>57</v>
      </c>
      <c r="AF288" s="46" t="s">
        <v>52</v>
      </c>
      <c r="AG288" s="34"/>
      <c r="AH288" s="139">
        <v>3840</v>
      </c>
      <c r="AI288" s="13">
        <f t="shared" si="84"/>
        <v>3.84</v>
      </c>
      <c r="AJ288" s="1030"/>
      <c r="AK288" s="1033"/>
      <c r="AL288" s="1036"/>
      <c r="AM288" s="1039"/>
      <c r="AN288" s="1042"/>
      <c r="AO288" s="21"/>
      <c r="AP288" s="306">
        <v>72.84</v>
      </c>
      <c r="AQ288" s="306">
        <v>3.19</v>
      </c>
    </row>
    <row r="289" spans="2:43" ht="12.95" customHeight="1" x14ac:dyDescent="0.25">
      <c r="B289" s="25">
        <v>44236</v>
      </c>
      <c r="C289" s="137">
        <v>0.49791666666666662</v>
      </c>
      <c r="D289" s="137">
        <v>0.7680555555555556</v>
      </c>
      <c r="E289" s="43">
        <v>2</v>
      </c>
      <c r="F289" s="43">
        <v>744</v>
      </c>
      <c r="G289" s="25">
        <v>44236</v>
      </c>
      <c r="H289" s="967" t="s">
        <v>199</v>
      </c>
      <c r="I289" s="968"/>
      <c r="J289" s="969"/>
      <c r="K289" s="970"/>
      <c r="L289" s="969"/>
      <c r="M289" s="970"/>
      <c r="N289" s="967"/>
      <c r="O289" s="968"/>
      <c r="P289" s="971" t="s">
        <v>819</v>
      </c>
      <c r="Q289" s="972"/>
      <c r="R289" s="973" t="s">
        <v>820</v>
      </c>
      <c r="S289" s="974"/>
      <c r="T289" s="979" t="s">
        <v>202</v>
      </c>
      <c r="U289" s="980"/>
      <c r="V289" s="980"/>
      <c r="W289" s="981"/>
      <c r="X289" s="979" t="s">
        <v>202</v>
      </c>
      <c r="Y289" s="980"/>
      <c r="Z289" s="980"/>
      <c r="AA289" s="981"/>
      <c r="AB289" s="490"/>
      <c r="AC289" s="32"/>
      <c r="AD289" s="33"/>
      <c r="AE289" s="444">
        <v>45</v>
      </c>
      <c r="AF289" s="35" t="s">
        <v>32</v>
      </c>
      <c r="AG289" s="34"/>
      <c r="AH289" s="139">
        <v>32</v>
      </c>
      <c r="AI289" s="13">
        <f t="shared" si="84"/>
        <v>3.2000000000000001E-2</v>
      </c>
      <c r="AJ289" s="1030"/>
      <c r="AK289" s="1033"/>
      <c r="AL289" s="1036"/>
      <c r="AM289" s="1039"/>
      <c r="AN289" s="1042"/>
      <c r="AO289" s="21"/>
      <c r="AP289" s="306">
        <v>68.97</v>
      </c>
      <c r="AQ289" s="306">
        <v>4.5199999999999996</v>
      </c>
    </row>
    <row r="290" spans="2:43" ht="12.95" customHeight="1" x14ac:dyDescent="0.25">
      <c r="B290" s="25">
        <v>44236</v>
      </c>
      <c r="C290" s="137">
        <v>0.49791666666666662</v>
      </c>
      <c r="D290" s="137">
        <v>0.7680555555555556</v>
      </c>
      <c r="E290" s="43">
        <v>2</v>
      </c>
      <c r="F290" s="43">
        <v>744</v>
      </c>
      <c r="G290" s="25">
        <v>44236</v>
      </c>
      <c r="H290" s="967" t="s">
        <v>199</v>
      </c>
      <c r="I290" s="968"/>
      <c r="J290" s="969"/>
      <c r="K290" s="970"/>
      <c r="L290" s="969"/>
      <c r="M290" s="970"/>
      <c r="N290" s="967"/>
      <c r="O290" s="968"/>
      <c r="P290" s="971" t="s">
        <v>819</v>
      </c>
      <c r="Q290" s="972"/>
      <c r="R290" s="973" t="s">
        <v>820</v>
      </c>
      <c r="S290" s="974"/>
      <c r="T290" s="979" t="s">
        <v>818</v>
      </c>
      <c r="U290" s="980"/>
      <c r="V290" s="980"/>
      <c r="W290" s="981"/>
      <c r="X290" s="979" t="s">
        <v>818</v>
      </c>
      <c r="Y290" s="980"/>
      <c r="Z290" s="980"/>
      <c r="AA290" s="981"/>
      <c r="AB290" s="490"/>
      <c r="AC290" s="32"/>
      <c r="AD290" s="33"/>
      <c r="AE290" s="446">
        <v>57</v>
      </c>
      <c r="AF290" s="46" t="s">
        <v>52</v>
      </c>
      <c r="AG290" s="34"/>
      <c r="AH290" s="139">
        <v>252</v>
      </c>
      <c r="AI290" s="13">
        <f t="shared" si="84"/>
        <v>0.252</v>
      </c>
      <c r="AJ290" s="1031"/>
      <c r="AK290" s="1034"/>
      <c r="AL290" s="1037"/>
      <c r="AM290" s="1040"/>
      <c r="AN290" s="1043"/>
      <c r="AO290" s="21"/>
      <c r="AP290" s="306">
        <v>72.84</v>
      </c>
      <c r="AQ290" s="306">
        <v>3.19</v>
      </c>
    </row>
    <row r="291" spans="2:43" ht="12.95" customHeight="1" x14ac:dyDescent="0.25">
      <c r="B291" s="25">
        <v>44236</v>
      </c>
      <c r="C291" s="137">
        <v>0.52708333333333335</v>
      </c>
      <c r="D291" s="137">
        <v>0.54097222222222219</v>
      </c>
      <c r="E291" s="43">
        <v>3</v>
      </c>
      <c r="F291" s="43">
        <v>23349</v>
      </c>
      <c r="G291" s="25">
        <v>44236</v>
      </c>
      <c r="H291" s="967" t="s">
        <v>773</v>
      </c>
      <c r="I291" s="968"/>
      <c r="J291" s="969" t="s">
        <v>702</v>
      </c>
      <c r="K291" s="970"/>
      <c r="L291" s="969" t="s">
        <v>764</v>
      </c>
      <c r="M291" s="970"/>
      <c r="N291" s="967"/>
      <c r="O291" s="968"/>
      <c r="P291" s="971" t="s">
        <v>117</v>
      </c>
      <c r="Q291" s="972"/>
      <c r="R291" s="973" t="s">
        <v>581</v>
      </c>
      <c r="S291" s="974"/>
      <c r="T291" s="979" t="s">
        <v>771</v>
      </c>
      <c r="U291" s="980"/>
      <c r="V291" s="980"/>
      <c r="W291" s="981"/>
      <c r="X291" s="979" t="s">
        <v>771</v>
      </c>
      <c r="Y291" s="980"/>
      <c r="Z291" s="980"/>
      <c r="AA291" s="981"/>
      <c r="AB291" s="482">
        <v>3</v>
      </c>
      <c r="AC291" s="34"/>
      <c r="AD291" s="138" t="s">
        <v>699</v>
      </c>
      <c r="AE291" s="166">
        <v>25</v>
      </c>
      <c r="AF291" s="35" t="s">
        <v>32</v>
      </c>
      <c r="AG291" s="34"/>
      <c r="AH291" s="139">
        <v>4200</v>
      </c>
      <c r="AI291" s="159">
        <f t="shared" si="84"/>
        <v>4.2</v>
      </c>
      <c r="AJ291" s="836">
        <v>22450</v>
      </c>
      <c r="AK291" s="838">
        <f>+AJ291/1000</f>
        <v>22.45</v>
      </c>
      <c r="AL291" s="840">
        <f>+AJ291-AH292-AH291</f>
        <v>1450</v>
      </c>
      <c r="AM291" s="842">
        <f>+AL291/1000</f>
        <v>1.45</v>
      </c>
      <c r="AN291" s="844">
        <f>+AL291/SUM(AH291:AH292)</f>
        <v>6.9047619047619052E-2</v>
      </c>
      <c r="AO291" s="21"/>
      <c r="AP291" s="306">
        <v>69.98</v>
      </c>
      <c r="AQ291" s="306">
        <v>10.89</v>
      </c>
    </row>
    <row r="292" spans="2:43" ht="12.95" customHeight="1" x14ac:dyDescent="0.25">
      <c r="B292" s="25">
        <v>44236</v>
      </c>
      <c r="C292" s="137">
        <v>0.52708333333333335</v>
      </c>
      <c r="D292" s="137">
        <v>0.54097222222222219</v>
      </c>
      <c r="E292" s="43">
        <v>3</v>
      </c>
      <c r="F292" s="43">
        <v>23351</v>
      </c>
      <c r="G292" s="25">
        <v>44236</v>
      </c>
      <c r="H292" s="967" t="s">
        <v>769</v>
      </c>
      <c r="I292" s="968"/>
      <c r="J292" s="969" t="s">
        <v>740</v>
      </c>
      <c r="K292" s="970"/>
      <c r="L292" s="969" t="s">
        <v>764</v>
      </c>
      <c r="M292" s="970"/>
      <c r="N292" s="967"/>
      <c r="O292" s="968"/>
      <c r="P292" s="971" t="s">
        <v>117</v>
      </c>
      <c r="Q292" s="972"/>
      <c r="R292" s="973" t="s">
        <v>581</v>
      </c>
      <c r="S292" s="974"/>
      <c r="T292" s="979" t="s">
        <v>771</v>
      </c>
      <c r="U292" s="980"/>
      <c r="V292" s="980"/>
      <c r="W292" s="981"/>
      <c r="X292" s="979" t="s">
        <v>771</v>
      </c>
      <c r="Y292" s="980"/>
      <c r="Z292" s="980"/>
      <c r="AA292" s="981"/>
      <c r="AB292" s="482">
        <v>3</v>
      </c>
      <c r="AC292" s="34"/>
      <c r="AD292" s="138" t="s">
        <v>699</v>
      </c>
      <c r="AE292" s="166">
        <v>28</v>
      </c>
      <c r="AF292" s="35" t="s">
        <v>32</v>
      </c>
      <c r="AG292" s="34"/>
      <c r="AH292" s="139">
        <v>16800</v>
      </c>
      <c r="AI292" s="159">
        <f t="shared" si="84"/>
        <v>16.8</v>
      </c>
      <c r="AJ292" s="837"/>
      <c r="AK292" s="839"/>
      <c r="AL292" s="841"/>
      <c r="AM292" s="843"/>
      <c r="AN292" s="845"/>
      <c r="AO292" s="21"/>
      <c r="AP292" s="306">
        <v>69.67</v>
      </c>
      <c r="AQ292" s="306">
        <v>10.95</v>
      </c>
    </row>
    <row r="293" spans="2:43" ht="12.95" customHeight="1" x14ac:dyDescent="0.25">
      <c r="B293" s="25">
        <v>44236</v>
      </c>
      <c r="C293" s="137">
        <v>0.52986111111111112</v>
      </c>
      <c r="D293" s="137">
        <v>0.53888888888888886</v>
      </c>
      <c r="E293" s="43">
        <v>3</v>
      </c>
      <c r="F293" s="43">
        <v>23351</v>
      </c>
      <c r="G293" s="25">
        <v>44236</v>
      </c>
      <c r="H293" s="967" t="s">
        <v>769</v>
      </c>
      <c r="I293" s="968"/>
      <c r="J293" s="969" t="s">
        <v>740</v>
      </c>
      <c r="K293" s="970"/>
      <c r="L293" s="969" t="s">
        <v>764</v>
      </c>
      <c r="M293" s="970"/>
      <c r="N293" s="967"/>
      <c r="O293" s="968"/>
      <c r="P293" s="971" t="s">
        <v>240</v>
      </c>
      <c r="Q293" s="972"/>
      <c r="R293" s="973" t="s">
        <v>532</v>
      </c>
      <c r="S293" s="974"/>
      <c r="T293" s="979" t="s">
        <v>771</v>
      </c>
      <c r="U293" s="980"/>
      <c r="V293" s="980"/>
      <c r="W293" s="981"/>
      <c r="X293" s="979" t="s">
        <v>771</v>
      </c>
      <c r="Y293" s="980"/>
      <c r="Z293" s="980"/>
      <c r="AA293" s="981"/>
      <c r="AB293" s="482">
        <v>3</v>
      </c>
      <c r="AC293" s="34"/>
      <c r="AD293" s="138" t="s">
        <v>699</v>
      </c>
      <c r="AE293" s="166">
        <v>28</v>
      </c>
      <c r="AF293" s="35" t="s">
        <v>32</v>
      </c>
      <c r="AG293" s="34"/>
      <c r="AH293" s="139">
        <v>19200</v>
      </c>
      <c r="AI293" s="140">
        <f t="shared" si="84"/>
        <v>19.2</v>
      </c>
      <c r="AJ293" s="152">
        <v>21260</v>
      </c>
      <c r="AK293" s="142">
        <f t="shared" si="85"/>
        <v>21.26</v>
      </c>
      <c r="AL293" s="143">
        <f t="shared" si="86"/>
        <v>2060</v>
      </c>
      <c r="AM293" s="144">
        <f t="shared" si="87"/>
        <v>2.06</v>
      </c>
      <c r="AN293" s="145">
        <f t="shared" si="88"/>
        <v>0.10729166666666666</v>
      </c>
      <c r="AO293" s="21"/>
      <c r="AP293" s="306">
        <v>69.67</v>
      </c>
      <c r="AQ293" s="306">
        <v>10.95</v>
      </c>
    </row>
    <row r="294" spans="2:43" ht="12.95" customHeight="1" x14ac:dyDescent="0.25">
      <c r="B294" s="25">
        <v>44236</v>
      </c>
      <c r="C294" s="137">
        <v>0.56874999999999998</v>
      </c>
      <c r="D294" s="137">
        <v>0.58194444444444449</v>
      </c>
      <c r="E294" s="43">
        <v>3</v>
      </c>
      <c r="F294" s="43">
        <v>23351</v>
      </c>
      <c r="G294" s="25">
        <v>44236</v>
      </c>
      <c r="H294" s="967" t="s">
        <v>769</v>
      </c>
      <c r="I294" s="968"/>
      <c r="J294" s="969" t="s">
        <v>740</v>
      </c>
      <c r="K294" s="970"/>
      <c r="L294" s="969" t="s">
        <v>764</v>
      </c>
      <c r="M294" s="970"/>
      <c r="N294" s="967"/>
      <c r="O294" s="968"/>
      <c r="P294" s="971" t="s">
        <v>395</v>
      </c>
      <c r="Q294" s="972"/>
      <c r="R294" s="973" t="s">
        <v>663</v>
      </c>
      <c r="S294" s="974"/>
      <c r="T294" s="979" t="s">
        <v>771</v>
      </c>
      <c r="U294" s="980"/>
      <c r="V294" s="980"/>
      <c r="W294" s="981"/>
      <c r="X294" s="979" t="s">
        <v>771</v>
      </c>
      <c r="Y294" s="980"/>
      <c r="Z294" s="980"/>
      <c r="AA294" s="981"/>
      <c r="AB294" s="482">
        <v>3</v>
      </c>
      <c r="AC294" s="34"/>
      <c r="AD294" s="138" t="s">
        <v>699</v>
      </c>
      <c r="AE294" s="166">
        <v>28</v>
      </c>
      <c r="AF294" s="35" t="s">
        <v>32</v>
      </c>
      <c r="AG294" s="34"/>
      <c r="AH294" s="139">
        <v>18600</v>
      </c>
      <c r="AI294" s="140">
        <f t="shared" si="84"/>
        <v>18.600000000000001</v>
      </c>
      <c r="AJ294" s="152">
        <v>20750</v>
      </c>
      <c r="AK294" s="142">
        <f t="shared" si="85"/>
        <v>20.75</v>
      </c>
      <c r="AL294" s="143">
        <f t="shared" ref="AL294:AL302" si="89">+AJ294-AH294</f>
        <v>2150</v>
      </c>
      <c r="AM294" s="144">
        <f t="shared" si="87"/>
        <v>2.15</v>
      </c>
      <c r="AN294" s="145">
        <f t="shared" ref="AN294:AN302" si="90">+AL294/AH294</f>
        <v>0.11559139784946236</v>
      </c>
      <c r="AO294" s="21"/>
      <c r="AP294" s="306">
        <v>69.67</v>
      </c>
      <c r="AQ294" s="306">
        <v>10.95</v>
      </c>
    </row>
    <row r="295" spans="2:43" ht="12.95" customHeight="1" x14ac:dyDescent="0.25">
      <c r="B295" s="25">
        <v>44236</v>
      </c>
      <c r="C295" s="137">
        <v>0.60277777777777775</v>
      </c>
      <c r="D295" s="137">
        <v>0.62777777777777777</v>
      </c>
      <c r="E295" s="43">
        <v>3</v>
      </c>
      <c r="F295" s="43">
        <v>23352</v>
      </c>
      <c r="G295" s="25">
        <v>44236</v>
      </c>
      <c r="H295" s="967" t="s">
        <v>706</v>
      </c>
      <c r="I295" s="968"/>
      <c r="J295" s="969" t="s">
        <v>702</v>
      </c>
      <c r="K295" s="970"/>
      <c r="L295" s="969" t="s">
        <v>764</v>
      </c>
      <c r="M295" s="970"/>
      <c r="N295" s="967"/>
      <c r="O295" s="968"/>
      <c r="P295" s="971" t="s">
        <v>158</v>
      </c>
      <c r="Q295" s="972"/>
      <c r="R295" s="973" t="s">
        <v>306</v>
      </c>
      <c r="S295" s="974"/>
      <c r="T295" s="979" t="s">
        <v>771</v>
      </c>
      <c r="U295" s="980"/>
      <c r="V295" s="980"/>
      <c r="W295" s="981"/>
      <c r="X295" s="979" t="s">
        <v>771</v>
      </c>
      <c r="Y295" s="980"/>
      <c r="Z295" s="980"/>
      <c r="AA295" s="981"/>
      <c r="AB295" s="482">
        <v>3</v>
      </c>
      <c r="AC295" s="34"/>
      <c r="AD295" s="138" t="s">
        <v>680</v>
      </c>
      <c r="AE295" s="446">
        <v>52</v>
      </c>
      <c r="AF295" s="46" t="s">
        <v>52</v>
      </c>
      <c r="AG295" s="34"/>
      <c r="AH295" s="139">
        <v>11400</v>
      </c>
      <c r="AI295" s="159">
        <f t="shared" si="84"/>
        <v>11.4</v>
      </c>
      <c r="AJ295" s="836">
        <v>22920</v>
      </c>
      <c r="AK295" s="838">
        <f>+AJ295/1000</f>
        <v>22.92</v>
      </c>
      <c r="AL295" s="840">
        <f>+AJ295-AH296-AH295</f>
        <v>1920</v>
      </c>
      <c r="AM295" s="842">
        <f>+AL295/1000</f>
        <v>1.92</v>
      </c>
      <c r="AN295" s="844">
        <f>+AL295/SUM(AH295:AH296)</f>
        <v>9.1428571428571428E-2</v>
      </c>
      <c r="AO295" s="21"/>
      <c r="AP295" s="306">
        <v>70.62</v>
      </c>
      <c r="AQ295" s="306">
        <v>9.64</v>
      </c>
    </row>
    <row r="296" spans="2:43" ht="12.95" customHeight="1" x14ac:dyDescent="0.25">
      <c r="B296" s="25">
        <v>44236</v>
      </c>
      <c r="C296" s="137">
        <v>0.60277777777777775</v>
      </c>
      <c r="D296" s="137">
        <v>0.62777777777777777</v>
      </c>
      <c r="E296" s="43">
        <v>3</v>
      </c>
      <c r="F296" s="43">
        <v>23353</v>
      </c>
      <c r="G296" s="25">
        <v>44236</v>
      </c>
      <c r="H296" s="967" t="s">
        <v>794</v>
      </c>
      <c r="I296" s="968"/>
      <c r="J296" s="969" t="s">
        <v>822</v>
      </c>
      <c r="K296" s="970"/>
      <c r="L296" s="969" t="s">
        <v>764</v>
      </c>
      <c r="M296" s="970"/>
      <c r="N296" s="967"/>
      <c r="O296" s="968"/>
      <c r="P296" s="971" t="s">
        <v>158</v>
      </c>
      <c r="Q296" s="972"/>
      <c r="R296" s="973" t="s">
        <v>306</v>
      </c>
      <c r="S296" s="974"/>
      <c r="T296" s="979" t="s">
        <v>771</v>
      </c>
      <c r="U296" s="980"/>
      <c r="V296" s="980"/>
      <c r="W296" s="981"/>
      <c r="X296" s="979" t="s">
        <v>771</v>
      </c>
      <c r="Y296" s="980"/>
      <c r="Z296" s="980"/>
      <c r="AA296" s="981"/>
      <c r="AB296" s="482">
        <v>3</v>
      </c>
      <c r="AC296" s="34"/>
      <c r="AD296" s="138" t="s">
        <v>680</v>
      </c>
      <c r="AE296" s="441">
        <v>43</v>
      </c>
      <c r="AF296" s="35" t="s">
        <v>32</v>
      </c>
      <c r="AG296" s="34"/>
      <c r="AH296" s="139">
        <v>9600</v>
      </c>
      <c r="AI296" s="159">
        <f t="shared" si="84"/>
        <v>9.6</v>
      </c>
      <c r="AJ296" s="837"/>
      <c r="AK296" s="839"/>
      <c r="AL296" s="841"/>
      <c r="AM296" s="843"/>
      <c r="AN296" s="845"/>
      <c r="AO296" s="21"/>
      <c r="AP296" s="306">
        <v>70.540000000000006</v>
      </c>
      <c r="AQ296" s="306">
        <v>10.220000000000001</v>
      </c>
    </row>
    <row r="297" spans="2:43" ht="12.95" customHeight="1" x14ac:dyDescent="0.25">
      <c r="B297" s="25">
        <v>44236</v>
      </c>
      <c r="C297" s="137">
        <v>0.60555555555555551</v>
      </c>
      <c r="D297" s="137">
        <v>0.6166666666666667</v>
      </c>
      <c r="E297" s="43">
        <v>3</v>
      </c>
      <c r="F297" s="43">
        <v>23355</v>
      </c>
      <c r="G297" s="25">
        <v>44236</v>
      </c>
      <c r="H297" s="967" t="s">
        <v>821</v>
      </c>
      <c r="I297" s="968"/>
      <c r="J297" s="969"/>
      <c r="K297" s="970"/>
      <c r="L297" s="969"/>
      <c r="M297" s="970"/>
      <c r="N297" s="967"/>
      <c r="O297" s="968"/>
      <c r="P297" s="971" t="s">
        <v>200</v>
      </c>
      <c r="Q297" s="972"/>
      <c r="R297" s="973" t="s">
        <v>201</v>
      </c>
      <c r="S297" s="974"/>
      <c r="T297" s="979" t="s">
        <v>771</v>
      </c>
      <c r="U297" s="980"/>
      <c r="V297" s="980"/>
      <c r="W297" s="981"/>
      <c r="X297" s="979" t="s">
        <v>771</v>
      </c>
      <c r="Y297" s="980"/>
      <c r="Z297" s="980"/>
      <c r="AA297" s="981"/>
      <c r="AB297" s="482">
        <v>2</v>
      </c>
      <c r="AC297" s="34"/>
      <c r="AD297" s="138" t="s">
        <v>699</v>
      </c>
      <c r="AE297" s="166">
        <v>29</v>
      </c>
      <c r="AF297" s="35" t="s">
        <v>32</v>
      </c>
      <c r="AG297" s="34"/>
      <c r="AH297" s="139">
        <v>22595</v>
      </c>
      <c r="AI297" s="140">
        <f t="shared" si="84"/>
        <v>22.594999999999999</v>
      </c>
      <c r="AJ297" s="152">
        <v>22595</v>
      </c>
      <c r="AK297" s="142">
        <f t="shared" si="85"/>
        <v>22.594999999999999</v>
      </c>
      <c r="AL297" s="143">
        <f t="shared" si="89"/>
        <v>0</v>
      </c>
      <c r="AM297" s="144">
        <f t="shared" si="87"/>
        <v>0</v>
      </c>
      <c r="AN297" s="145">
        <f t="shared" si="90"/>
        <v>0</v>
      </c>
      <c r="AO297" s="21"/>
      <c r="AP297" s="306">
        <v>70.19</v>
      </c>
      <c r="AQ297" s="306">
        <v>10.39</v>
      </c>
    </row>
    <row r="298" spans="2:43" ht="12.95" customHeight="1" x14ac:dyDescent="0.25">
      <c r="B298" s="25">
        <v>44236</v>
      </c>
      <c r="C298" s="137">
        <v>0.62430555555555556</v>
      </c>
      <c r="D298" s="137">
        <v>0.6333333333333333</v>
      </c>
      <c r="E298" s="43">
        <v>3</v>
      </c>
      <c r="F298" s="43">
        <v>23353</v>
      </c>
      <c r="G298" s="25">
        <v>44236</v>
      </c>
      <c r="H298" s="967" t="s">
        <v>794</v>
      </c>
      <c r="I298" s="968"/>
      <c r="J298" s="969" t="s">
        <v>822</v>
      </c>
      <c r="K298" s="970"/>
      <c r="L298" s="969" t="s">
        <v>764</v>
      </c>
      <c r="M298" s="970"/>
      <c r="N298" s="967"/>
      <c r="O298" s="968"/>
      <c r="P298" s="971" t="s">
        <v>71</v>
      </c>
      <c r="Q298" s="972"/>
      <c r="R298" s="973" t="s">
        <v>74</v>
      </c>
      <c r="S298" s="974"/>
      <c r="T298" s="979" t="s">
        <v>771</v>
      </c>
      <c r="U298" s="980"/>
      <c r="V298" s="980"/>
      <c r="W298" s="981"/>
      <c r="X298" s="979" t="s">
        <v>771</v>
      </c>
      <c r="Y298" s="980"/>
      <c r="Z298" s="980"/>
      <c r="AA298" s="981"/>
      <c r="AB298" s="482">
        <v>3</v>
      </c>
      <c r="AC298" s="34"/>
      <c r="AD298" s="138" t="s">
        <v>680</v>
      </c>
      <c r="AE298" s="444">
        <v>43</v>
      </c>
      <c r="AF298" s="35" t="s">
        <v>32</v>
      </c>
      <c r="AG298" s="34"/>
      <c r="AH298" s="139">
        <v>10800</v>
      </c>
      <c r="AI298" s="159">
        <f t="shared" si="84"/>
        <v>10.8</v>
      </c>
      <c r="AJ298" s="836">
        <v>22680</v>
      </c>
      <c r="AK298" s="838">
        <f>+AJ298/1000</f>
        <v>22.68</v>
      </c>
      <c r="AL298" s="840">
        <f>+AJ298-AH299-AH298</f>
        <v>2280</v>
      </c>
      <c r="AM298" s="842">
        <f>+AL298/1000</f>
        <v>2.2799999999999998</v>
      </c>
      <c r="AN298" s="844">
        <f>+AL298/SUM(AH298:AH299)</f>
        <v>0.11176470588235295</v>
      </c>
      <c r="AO298" s="21"/>
      <c r="AP298" s="306">
        <v>70.540000000000006</v>
      </c>
      <c r="AQ298" s="306">
        <v>10.220000000000001</v>
      </c>
    </row>
    <row r="299" spans="2:43" ht="12.95" customHeight="1" x14ac:dyDescent="0.25">
      <c r="B299" s="25">
        <v>44236</v>
      </c>
      <c r="C299" s="137">
        <v>0.62430555555555556</v>
      </c>
      <c r="D299" s="137">
        <v>0.6333333333333333</v>
      </c>
      <c r="E299" s="43">
        <v>3</v>
      </c>
      <c r="F299" s="43">
        <v>23354</v>
      </c>
      <c r="G299" s="25">
        <v>44236</v>
      </c>
      <c r="H299" s="967" t="s">
        <v>770</v>
      </c>
      <c r="I299" s="968"/>
      <c r="J299" s="969" t="s">
        <v>772</v>
      </c>
      <c r="K299" s="970"/>
      <c r="L299" s="969" t="s">
        <v>764</v>
      </c>
      <c r="M299" s="970"/>
      <c r="N299" s="967"/>
      <c r="O299" s="968"/>
      <c r="P299" s="971" t="s">
        <v>71</v>
      </c>
      <c r="Q299" s="972"/>
      <c r="R299" s="973" t="s">
        <v>74</v>
      </c>
      <c r="S299" s="974"/>
      <c r="T299" s="979" t="s">
        <v>771</v>
      </c>
      <c r="U299" s="980"/>
      <c r="V299" s="980"/>
      <c r="W299" s="981"/>
      <c r="X299" s="979" t="s">
        <v>771</v>
      </c>
      <c r="Y299" s="980"/>
      <c r="Z299" s="980"/>
      <c r="AA299" s="981"/>
      <c r="AB299" s="482">
        <v>3</v>
      </c>
      <c r="AC299" s="34"/>
      <c r="AD299" s="138" t="s">
        <v>699</v>
      </c>
      <c r="AE299" s="441">
        <v>24</v>
      </c>
      <c r="AF299" s="35" t="s">
        <v>32</v>
      </c>
      <c r="AG299" s="34"/>
      <c r="AH299" s="139">
        <v>9600</v>
      </c>
      <c r="AI299" s="159">
        <f t="shared" si="84"/>
        <v>9.6</v>
      </c>
      <c r="AJ299" s="837"/>
      <c r="AK299" s="839"/>
      <c r="AL299" s="841"/>
      <c r="AM299" s="843"/>
      <c r="AN299" s="845"/>
      <c r="AO299" s="21"/>
      <c r="AP299" s="306">
        <v>69.459999999999994</v>
      </c>
      <c r="AQ299" s="306">
        <v>11.37</v>
      </c>
    </row>
    <row r="300" spans="2:43" ht="12.95" customHeight="1" x14ac:dyDescent="0.25">
      <c r="B300" s="25">
        <v>44236</v>
      </c>
      <c r="C300" s="137">
        <v>0.62638888888888888</v>
      </c>
      <c r="D300" s="137">
        <v>0.63750000000000007</v>
      </c>
      <c r="E300" s="43">
        <v>3</v>
      </c>
      <c r="F300" s="43">
        <v>23354</v>
      </c>
      <c r="G300" s="25">
        <v>44236</v>
      </c>
      <c r="H300" s="967" t="s">
        <v>770</v>
      </c>
      <c r="I300" s="968"/>
      <c r="J300" s="969" t="s">
        <v>772</v>
      </c>
      <c r="K300" s="970"/>
      <c r="L300" s="969" t="s">
        <v>764</v>
      </c>
      <c r="M300" s="970"/>
      <c r="N300" s="967"/>
      <c r="O300" s="968"/>
      <c r="P300" s="971" t="s">
        <v>295</v>
      </c>
      <c r="Q300" s="972"/>
      <c r="R300" s="973" t="s">
        <v>611</v>
      </c>
      <c r="S300" s="974"/>
      <c r="T300" s="979" t="s">
        <v>771</v>
      </c>
      <c r="U300" s="980"/>
      <c r="V300" s="980"/>
      <c r="W300" s="981"/>
      <c r="X300" s="979" t="s">
        <v>771</v>
      </c>
      <c r="Y300" s="980"/>
      <c r="Z300" s="980"/>
      <c r="AA300" s="981"/>
      <c r="AB300" s="482">
        <v>3</v>
      </c>
      <c r="AC300" s="34"/>
      <c r="AD300" s="138" t="s">
        <v>699</v>
      </c>
      <c r="AE300" s="444">
        <v>24</v>
      </c>
      <c r="AF300" s="35" t="s">
        <v>32</v>
      </c>
      <c r="AG300" s="34"/>
      <c r="AH300" s="139">
        <v>21600</v>
      </c>
      <c r="AI300" s="140">
        <f t="shared" si="84"/>
        <v>21.6</v>
      </c>
      <c r="AJ300" s="152">
        <v>23410</v>
      </c>
      <c r="AK300" s="142">
        <f t="shared" si="85"/>
        <v>23.41</v>
      </c>
      <c r="AL300" s="143">
        <f t="shared" si="89"/>
        <v>1810</v>
      </c>
      <c r="AM300" s="144">
        <f t="shared" si="87"/>
        <v>1.81</v>
      </c>
      <c r="AN300" s="145">
        <f t="shared" si="90"/>
        <v>8.3796296296296299E-2</v>
      </c>
      <c r="AO300" s="21"/>
      <c r="AP300" s="306">
        <v>69.459999999999994</v>
      </c>
      <c r="AQ300" s="306">
        <v>11.37</v>
      </c>
    </row>
    <row r="301" spans="2:43" ht="12.95" customHeight="1" x14ac:dyDescent="0.25">
      <c r="B301" s="25">
        <v>44236</v>
      </c>
      <c r="C301" s="137">
        <v>0.63541666666666663</v>
      </c>
      <c r="D301" s="137">
        <v>0.64513888888888882</v>
      </c>
      <c r="E301" s="43">
        <v>4</v>
      </c>
      <c r="F301" s="43">
        <v>23354</v>
      </c>
      <c r="G301" s="25">
        <v>44236</v>
      </c>
      <c r="H301" s="967" t="s">
        <v>770</v>
      </c>
      <c r="I301" s="968"/>
      <c r="J301" s="969" t="s">
        <v>772</v>
      </c>
      <c r="K301" s="970"/>
      <c r="L301" s="969" t="s">
        <v>764</v>
      </c>
      <c r="M301" s="970"/>
      <c r="N301" s="967"/>
      <c r="O301" s="968"/>
      <c r="P301" s="971" t="s">
        <v>117</v>
      </c>
      <c r="Q301" s="972"/>
      <c r="R301" s="973" t="s">
        <v>581</v>
      </c>
      <c r="S301" s="974"/>
      <c r="T301" s="979" t="s">
        <v>771</v>
      </c>
      <c r="U301" s="980"/>
      <c r="V301" s="980"/>
      <c r="W301" s="981"/>
      <c r="X301" s="979" t="s">
        <v>771</v>
      </c>
      <c r="Y301" s="980"/>
      <c r="Z301" s="980"/>
      <c r="AA301" s="981"/>
      <c r="AB301" s="482">
        <v>3</v>
      </c>
      <c r="AC301" s="34"/>
      <c r="AD301" s="138" t="s">
        <v>699</v>
      </c>
      <c r="AE301" s="444">
        <v>24</v>
      </c>
      <c r="AF301" s="35" t="s">
        <v>32</v>
      </c>
      <c r="AG301" s="34"/>
      <c r="AH301" s="139">
        <v>21600</v>
      </c>
      <c r="AI301" s="140">
        <f t="shared" si="84"/>
        <v>21.6</v>
      </c>
      <c r="AJ301" s="152">
        <v>23210</v>
      </c>
      <c r="AK301" s="142">
        <f t="shared" si="85"/>
        <v>23.21</v>
      </c>
      <c r="AL301" s="143">
        <f t="shared" si="89"/>
        <v>1610</v>
      </c>
      <c r="AM301" s="144">
        <f t="shared" si="87"/>
        <v>1.61</v>
      </c>
      <c r="AN301" s="145">
        <f t="shared" si="90"/>
        <v>7.4537037037037041E-2</v>
      </c>
      <c r="AO301" s="21"/>
      <c r="AP301" s="306">
        <v>69.459999999999994</v>
      </c>
      <c r="AQ301" s="306">
        <v>11.37</v>
      </c>
    </row>
    <row r="302" spans="2:43" ht="12.95" customHeight="1" x14ac:dyDescent="0.25">
      <c r="B302" s="25">
        <v>44236</v>
      </c>
      <c r="C302" s="137">
        <v>0.63611111111111118</v>
      </c>
      <c r="D302" s="137">
        <v>0.64861111111111114</v>
      </c>
      <c r="E302" s="43">
        <v>4</v>
      </c>
      <c r="F302" s="43">
        <v>23354</v>
      </c>
      <c r="G302" s="25">
        <v>44236</v>
      </c>
      <c r="H302" s="967" t="s">
        <v>770</v>
      </c>
      <c r="I302" s="968"/>
      <c r="J302" s="969" t="s">
        <v>772</v>
      </c>
      <c r="K302" s="970"/>
      <c r="L302" s="969" t="s">
        <v>764</v>
      </c>
      <c r="M302" s="970"/>
      <c r="N302" s="967"/>
      <c r="O302" s="968"/>
      <c r="P302" s="971" t="s">
        <v>292</v>
      </c>
      <c r="Q302" s="972"/>
      <c r="R302" s="973" t="s">
        <v>543</v>
      </c>
      <c r="S302" s="974"/>
      <c r="T302" s="979" t="s">
        <v>771</v>
      </c>
      <c r="U302" s="980"/>
      <c r="V302" s="980"/>
      <c r="W302" s="981"/>
      <c r="X302" s="979" t="s">
        <v>771</v>
      </c>
      <c r="Y302" s="980"/>
      <c r="Z302" s="980"/>
      <c r="AA302" s="981"/>
      <c r="AB302" s="482">
        <v>3</v>
      </c>
      <c r="AC302" s="34"/>
      <c r="AD302" s="138" t="s">
        <v>699</v>
      </c>
      <c r="AE302" s="444">
        <v>24</v>
      </c>
      <c r="AF302" s="35" t="s">
        <v>32</v>
      </c>
      <c r="AG302" s="34"/>
      <c r="AH302" s="139">
        <v>12000</v>
      </c>
      <c r="AI302" s="140">
        <f t="shared" si="84"/>
        <v>12</v>
      </c>
      <c r="AJ302" s="152">
        <v>12980</v>
      </c>
      <c r="AK302" s="142">
        <f t="shared" si="85"/>
        <v>12.98</v>
      </c>
      <c r="AL302" s="143">
        <f t="shared" si="89"/>
        <v>980</v>
      </c>
      <c r="AM302" s="144">
        <f t="shared" si="87"/>
        <v>0.98</v>
      </c>
      <c r="AN302" s="145">
        <f t="shared" si="90"/>
        <v>8.1666666666666665E-2</v>
      </c>
      <c r="AO302" s="21"/>
      <c r="AP302" s="306">
        <v>69.459999999999994</v>
      </c>
      <c r="AQ302" s="306">
        <v>11.37</v>
      </c>
    </row>
    <row r="303" spans="2:43" ht="12.95" customHeight="1" x14ac:dyDescent="0.25">
      <c r="B303" s="25">
        <v>44236</v>
      </c>
      <c r="C303" s="137">
        <v>0.65416666666666667</v>
      </c>
      <c r="D303" s="137">
        <v>0.66527777777777775</v>
      </c>
      <c r="E303" s="43">
        <v>3</v>
      </c>
      <c r="F303" s="43">
        <v>23354</v>
      </c>
      <c r="G303" s="25">
        <v>44236</v>
      </c>
      <c r="H303" s="967" t="s">
        <v>770</v>
      </c>
      <c r="I303" s="968"/>
      <c r="J303" s="969" t="s">
        <v>772</v>
      </c>
      <c r="K303" s="970"/>
      <c r="L303" s="969" t="s">
        <v>764</v>
      </c>
      <c r="M303" s="970"/>
      <c r="N303" s="967"/>
      <c r="O303" s="968"/>
      <c r="P303" s="971" t="s">
        <v>395</v>
      </c>
      <c r="Q303" s="972"/>
      <c r="R303" s="973" t="s">
        <v>663</v>
      </c>
      <c r="S303" s="974"/>
      <c r="T303" s="979" t="s">
        <v>771</v>
      </c>
      <c r="U303" s="980"/>
      <c r="V303" s="980"/>
      <c r="W303" s="981"/>
      <c r="X303" s="979" t="s">
        <v>771</v>
      </c>
      <c r="Y303" s="980"/>
      <c r="Z303" s="980"/>
      <c r="AA303" s="981"/>
      <c r="AB303" s="482">
        <v>3</v>
      </c>
      <c r="AC303" s="34"/>
      <c r="AD303" s="138" t="s">
        <v>699</v>
      </c>
      <c r="AE303" s="444">
        <v>24</v>
      </c>
      <c r="AF303" s="35" t="s">
        <v>32</v>
      </c>
      <c r="AG303" s="34"/>
      <c r="AH303" s="139">
        <v>21600</v>
      </c>
      <c r="AI303" s="140">
        <f t="shared" si="84"/>
        <v>21.6</v>
      </c>
      <c r="AJ303" s="152">
        <v>23640</v>
      </c>
      <c r="AK303" s="142">
        <f t="shared" si="85"/>
        <v>23.64</v>
      </c>
      <c r="AL303" s="143">
        <f t="shared" si="86"/>
        <v>2040</v>
      </c>
      <c r="AM303" s="144">
        <f t="shared" si="87"/>
        <v>2.04</v>
      </c>
      <c r="AN303" s="145">
        <f t="shared" si="88"/>
        <v>9.4444444444444442E-2</v>
      </c>
      <c r="AO303" s="21"/>
      <c r="AP303" s="306">
        <v>69.459999999999994</v>
      </c>
      <c r="AQ303" s="306">
        <v>11.37</v>
      </c>
    </row>
    <row r="304" spans="2:43" ht="12.95" customHeight="1" x14ac:dyDescent="0.25">
      <c r="B304" s="25">
        <v>44236</v>
      </c>
      <c r="C304" s="137">
        <v>0.66875000000000007</v>
      </c>
      <c r="D304" s="137">
        <v>0.68402777777777779</v>
      </c>
      <c r="E304" s="43">
        <v>2</v>
      </c>
      <c r="F304" s="43">
        <v>26440</v>
      </c>
      <c r="G304" s="25">
        <v>44236</v>
      </c>
      <c r="H304" s="967" t="s">
        <v>712</v>
      </c>
      <c r="I304" s="968"/>
      <c r="J304" s="969"/>
      <c r="K304" s="970"/>
      <c r="L304" s="969"/>
      <c r="M304" s="970"/>
      <c r="N304" s="967"/>
      <c r="O304" s="968"/>
      <c r="P304" s="971" t="s">
        <v>748</v>
      </c>
      <c r="Q304" s="972"/>
      <c r="R304" s="973" t="s">
        <v>749</v>
      </c>
      <c r="S304" s="974"/>
      <c r="T304" s="975" t="s">
        <v>823</v>
      </c>
      <c r="U304" s="976"/>
      <c r="V304" s="976"/>
      <c r="W304" s="977"/>
      <c r="X304" s="979" t="s">
        <v>823</v>
      </c>
      <c r="Y304" s="980"/>
      <c r="Z304" s="980"/>
      <c r="AA304" s="981"/>
      <c r="AB304" s="480"/>
      <c r="AC304" s="34"/>
      <c r="AD304" s="138"/>
      <c r="AE304" s="441">
        <v>26</v>
      </c>
      <c r="AF304" s="35" t="s">
        <v>32</v>
      </c>
      <c r="AG304" s="34"/>
      <c r="AH304" s="139">
        <v>260</v>
      </c>
      <c r="AI304" s="140">
        <f t="shared" si="84"/>
        <v>0.26</v>
      </c>
      <c r="AJ304" s="152">
        <v>260</v>
      </c>
      <c r="AK304" s="142">
        <f t="shared" si="85"/>
        <v>0.26</v>
      </c>
      <c r="AL304" s="143">
        <f t="shared" ref="AL304:AL306" si="91">+AJ304-AH304</f>
        <v>0</v>
      </c>
      <c r="AM304" s="144">
        <f t="shared" si="87"/>
        <v>0</v>
      </c>
      <c r="AN304" s="145">
        <f t="shared" ref="AN304:AN306" si="92">+AL304/AH304</f>
        <v>0</v>
      </c>
      <c r="AO304" s="21"/>
      <c r="AP304" s="306">
        <v>76.87</v>
      </c>
      <c r="AQ304" s="306">
        <v>2.61</v>
      </c>
    </row>
    <row r="305" spans="2:43" ht="12.95" customHeight="1" x14ac:dyDescent="0.25">
      <c r="B305" s="25">
        <v>44236</v>
      </c>
      <c r="C305" s="137">
        <v>0.68055555555555547</v>
      </c>
      <c r="D305" s="137">
        <v>0.69861111111111107</v>
      </c>
      <c r="E305" s="43">
        <v>4</v>
      </c>
      <c r="F305" s="43">
        <v>23355</v>
      </c>
      <c r="G305" s="25">
        <v>44236</v>
      </c>
      <c r="H305" s="967" t="s">
        <v>821</v>
      </c>
      <c r="I305" s="968"/>
      <c r="J305" s="969"/>
      <c r="K305" s="970"/>
      <c r="L305" s="969"/>
      <c r="M305" s="970"/>
      <c r="N305" s="967"/>
      <c r="O305" s="968"/>
      <c r="P305" s="971" t="s">
        <v>240</v>
      </c>
      <c r="Q305" s="972"/>
      <c r="R305" s="973" t="s">
        <v>532</v>
      </c>
      <c r="S305" s="974"/>
      <c r="T305" s="979" t="s">
        <v>771</v>
      </c>
      <c r="U305" s="980"/>
      <c r="V305" s="980"/>
      <c r="W305" s="981"/>
      <c r="X305" s="979" t="s">
        <v>771</v>
      </c>
      <c r="Y305" s="980"/>
      <c r="Z305" s="980"/>
      <c r="AA305" s="981"/>
      <c r="AB305" s="482">
        <v>2</v>
      </c>
      <c r="AC305" s="34"/>
      <c r="AD305" s="138" t="s">
        <v>699</v>
      </c>
      <c r="AE305" s="166">
        <v>29</v>
      </c>
      <c r="AF305" s="35" t="s">
        <v>32</v>
      </c>
      <c r="AG305" s="34"/>
      <c r="AH305" s="139">
        <v>22240</v>
      </c>
      <c r="AI305" s="140">
        <f t="shared" si="84"/>
        <v>22.24</v>
      </c>
      <c r="AJ305" s="152">
        <v>22240</v>
      </c>
      <c r="AK305" s="142">
        <f t="shared" si="85"/>
        <v>22.24</v>
      </c>
      <c r="AL305" s="143">
        <f t="shared" si="91"/>
        <v>0</v>
      </c>
      <c r="AM305" s="144">
        <f t="shared" si="87"/>
        <v>0</v>
      </c>
      <c r="AN305" s="145">
        <f t="shared" si="92"/>
        <v>0</v>
      </c>
      <c r="AO305" s="21"/>
      <c r="AP305" s="306">
        <v>70.19</v>
      </c>
      <c r="AQ305" s="306">
        <v>10.39</v>
      </c>
    </row>
    <row r="306" spans="2:43" ht="12.95" customHeight="1" x14ac:dyDescent="0.25">
      <c r="B306" s="25">
        <v>44236</v>
      </c>
      <c r="C306" s="137">
        <v>0.68958333333333333</v>
      </c>
      <c r="D306" s="137">
        <v>0.78888888888888886</v>
      </c>
      <c r="E306" s="43">
        <v>4</v>
      </c>
      <c r="F306" s="43">
        <v>745</v>
      </c>
      <c r="G306" s="25">
        <v>44236</v>
      </c>
      <c r="H306" s="967" t="s">
        <v>199</v>
      </c>
      <c r="I306" s="968"/>
      <c r="J306" s="969"/>
      <c r="K306" s="970"/>
      <c r="L306" s="969"/>
      <c r="M306" s="970"/>
      <c r="N306" s="967"/>
      <c r="O306" s="968"/>
      <c r="P306" s="971" t="s">
        <v>796</v>
      </c>
      <c r="Q306" s="972"/>
      <c r="R306" s="973" t="s">
        <v>275</v>
      </c>
      <c r="S306" s="974"/>
      <c r="T306" s="975" t="s">
        <v>797</v>
      </c>
      <c r="U306" s="976"/>
      <c r="V306" s="976"/>
      <c r="W306" s="977"/>
      <c r="X306" s="979" t="s">
        <v>797</v>
      </c>
      <c r="Y306" s="980"/>
      <c r="Z306" s="980"/>
      <c r="AA306" s="981"/>
      <c r="AB306" s="486">
        <v>3</v>
      </c>
      <c r="AC306" s="34"/>
      <c r="AD306" s="138"/>
      <c r="AE306" s="166">
        <v>29</v>
      </c>
      <c r="AF306" s="261" t="s">
        <v>32</v>
      </c>
      <c r="AG306" s="34"/>
      <c r="AH306" s="139">
        <v>11497</v>
      </c>
      <c r="AI306" s="140">
        <f t="shared" si="84"/>
        <v>11.497</v>
      </c>
      <c r="AJ306" s="152">
        <v>11120</v>
      </c>
      <c r="AK306" s="142">
        <f t="shared" si="85"/>
        <v>11.12</v>
      </c>
      <c r="AL306" s="143">
        <f t="shared" si="91"/>
        <v>-377</v>
      </c>
      <c r="AM306" s="144">
        <f t="shared" si="87"/>
        <v>-0.377</v>
      </c>
      <c r="AN306" s="145">
        <f t="shared" si="92"/>
        <v>-3.2791162912064013E-2</v>
      </c>
      <c r="AO306" s="21"/>
      <c r="AP306" s="306">
        <v>74.349999999999994</v>
      </c>
      <c r="AQ306" s="306">
        <v>3.8</v>
      </c>
    </row>
    <row r="307" spans="2:43" ht="12.95" customHeight="1" x14ac:dyDescent="0.25">
      <c r="B307" s="25">
        <v>44236</v>
      </c>
      <c r="C307" s="137">
        <v>0.71250000000000002</v>
      </c>
      <c r="D307" s="137">
        <v>0.72152777777777777</v>
      </c>
      <c r="E307" s="43">
        <v>3</v>
      </c>
      <c r="F307" s="43">
        <v>23354</v>
      </c>
      <c r="G307" s="25">
        <v>44236</v>
      </c>
      <c r="H307" s="967" t="s">
        <v>770</v>
      </c>
      <c r="I307" s="968"/>
      <c r="J307" s="969" t="s">
        <v>828</v>
      </c>
      <c r="K307" s="970"/>
      <c r="L307" s="969" t="s">
        <v>764</v>
      </c>
      <c r="M307" s="970"/>
      <c r="N307" s="967"/>
      <c r="O307" s="968"/>
      <c r="P307" s="971" t="s">
        <v>200</v>
      </c>
      <c r="Q307" s="972"/>
      <c r="R307" s="973" t="s">
        <v>201</v>
      </c>
      <c r="S307" s="974"/>
      <c r="T307" s="979" t="s">
        <v>771</v>
      </c>
      <c r="U307" s="980"/>
      <c r="V307" s="980"/>
      <c r="W307" s="981"/>
      <c r="X307" s="979" t="s">
        <v>771</v>
      </c>
      <c r="Y307" s="980"/>
      <c r="Z307" s="980"/>
      <c r="AA307" s="981"/>
      <c r="AB307" s="482">
        <v>3</v>
      </c>
      <c r="AC307" s="34"/>
      <c r="AD307" s="138" t="s">
        <v>699</v>
      </c>
      <c r="AE307" s="441">
        <v>24</v>
      </c>
      <c r="AF307" s="261" t="s">
        <v>32</v>
      </c>
      <c r="AG307" s="34"/>
      <c r="AH307" s="139">
        <v>13200</v>
      </c>
      <c r="AI307" s="159">
        <f t="shared" si="84"/>
        <v>13.2</v>
      </c>
      <c r="AJ307" s="836">
        <v>23190</v>
      </c>
      <c r="AK307" s="838">
        <f>+AJ307/1000</f>
        <v>23.19</v>
      </c>
      <c r="AL307" s="840">
        <f>+AJ307-AH308-AH307</f>
        <v>2190</v>
      </c>
      <c r="AM307" s="842">
        <f>+AL307/1000</f>
        <v>2.19</v>
      </c>
      <c r="AN307" s="844">
        <f>+AL307/SUM(AH307:AH308)</f>
        <v>0.10428571428571429</v>
      </c>
      <c r="AO307" s="21"/>
      <c r="AP307" s="306">
        <v>69.459999999999994</v>
      </c>
      <c r="AQ307" s="306">
        <v>11.37</v>
      </c>
    </row>
    <row r="308" spans="2:43" ht="12.95" customHeight="1" x14ac:dyDescent="0.25">
      <c r="B308" s="25">
        <v>44236</v>
      </c>
      <c r="C308" s="137">
        <v>0.71250000000000002</v>
      </c>
      <c r="D308" s="137">
        <v>0.72152777777777777</v>
      </c>
      <c r="E308" s="43">
        <v>3</v>
      </c>
      <c r="F308" s="43">
        <v>23356</v>
      </c>
      <c r="G308" s="25">
        <v>44236</v>
      </c>
      <c r="H308" s="967" t="s">
        <v>728</v>
      </c>
      <c r="I308" s="968"/>
      <c r="J308" s="969" t="s">
        <v>702</v>
      </c>
      <c r="K308" s="970"/>
      <c r="L308" s="969" t="s">
        <v>764</v>
      </c>
      <c r="M308" s="970"/>
      <c r="N308" s="967"/>
      <c r="O308" s="968"/>
      <c r="P308" s="971" t="s">
        <v>200</v>
      </c>
      <c r="Q308" s="972"/>
      <c r="R308" s="973" t="s">
        <v>201</v>
      </c>
      <c r="S308" s="974"/>
      <c r="T308" s="979" t="s">
        <v>771</v>
      </c>
      <c r="U308" s="980"/>
      <c r="V308" s="980"/>
      <c r="W308" s="981"/>
      <c r="X308" s="979" t="s">
        <v>771</v>
      </c>
      <c r="Y308" s="980"/>
      <c r="Z308" s="980"/>
      <c r="AA308" s="981"/>
      <c r="AB308" s="482">
        <v>3</v>
      </c>
      <c r="AC308" s="34"/>
      <c r="AD308" s="138" t="s">
        <v>699</v>
      </c>
      <c r="AE308" s="441">
        <v>25</v>
      </c>
      <c r="AF308" s="261" t="s">
        <v>32</v>
      </c>
      <c r="AG308" s="34"/>
      <c r="AH308" s="139">
        <v>7800</v>
      </c>
      <c r="AI308" s="159">
        <f t="shared" si="84"/>
        <v>7.8</v>
      </c>
      <c r="AJ308" s="837"/>
      <c r="AK308" s="839"/>
      <c r="AL308" s="841"/>
      <c r="AM308" s="843"/>
      <c r="AN308" s="845"/>
      <c r="AO308" s="21"/>
      <c r="AP308" s="306">
        <v>70.180000000000007</v>
      </c>
      <c r="AQ308" s="306">
        <v>11.5</v>
      </c>
    </row>
    <row r="309" spans="2:43" ht="12.95" customHeight="1" x14ac:dyDescent="0.25">
      <c r="B309" s="25">
        <v>44236</v>
      </c>
      <c r="C309" s="137">
        <v>0.74930555555555556</v>
      </c>
      <c r="D309" s="137">
        <v>0.7583333333333333</v>
      </c>
      <c r="E309" s="43">
        <v>4</v>
      </c>
      <c r="F309" s="43">
        <v>23357</v>
      </c>
      <c r="G309" s="25">
        <v>44236</v>
      </c>
      <c r="H309" s="967" t="s">
        <v>790</v>
      </c>
      <c r="I309" s="968"/>
      <c r="J309" s="969" t="s">
        <v>828</v>
      </c>
      <c r="K309" s="970"/>
      <c r="L309" s="969" t="s">
        <v>764</v>
      </c>
      <c r="M309" s="970"/>
      <c r="N309" s="967"/>
      <c r="O309" s="968"/>
      <c r="P309" s="971" t="s">
        <v>158</v>
      </c>
      <c r="Q309" s="972"/>
      <c r="R309" s="973" t="s">
        <v>306</v>
      </c>
      <c r="S309" s="974"/>
      <c r="T309" s="979" t="s">
        <v>771</v>
      </c>
      <c r="U309" s="980"/>
      <c r="V309" s="980"/>
      <c r="W309" s="981"/>
      <c r="X309" s="979" t="s">
        <v>771</v>
      </c>
      <c r="Y309" s="980"/>
      <c r="Z309" s="980"/>
      <c r="AA309" s="981"/>
      <c r="AB309" s="482">
        <v>3</v>
      </c>
      <c r="AC309" s="34"/>
      <c r="AD309" s="138" t="s">
        <v>699</v>
      </c>
      <c r="AE309" s="441">
        <v>24</v>
      </c>
      <c r="AF309" s="261" t="s">
        <v>32</v>
      </c>
      <c r="AG309" s="34"/>
      <c r="AH309" s="139">
        <v>21600</v>
      </c>
      <c r="AI309" s="140">
        <f t="shared" si="84"/>
        <v>21.6</v>
      </c>
      <c r="AJ309" s="152">
        <v>23350</v>
      </c>
      <c r="AK309" s="142">
        <f t="shared" si="85"/>
        <v>23.35</v>
      </c>
      <c r="AL309" s="143">
        <f t="shared" ref="AL309:AL311" si="93">+AJ309-AH309</f>
        <v>1750</v>
      </c>
      <c r="AM309" s="144">
        <f t="shared" si="87"/>
        <v>1.75</v>
      </c>
      <c r="AN309" s="145">
        <f t="shared" ref="AN309:AN311" si="94">+AL309/AH309</f>
        <v>8.1018518518518517E-2</v>
      </c>
      <c r="AO309" s="21"/>
      <c r="AP309" s="306">
        <v>68.91</v>
      </c>
      <c r="AQ309" s="306">
        <v>11.73</v>
      </c>
    </row>
    <row r="310" spans="2:43" ht="12.95" customHeight="1" x14ac:dyDescent="0.25">
      <c r="B310" s="25">
        <v>44236</v>
      </c>
      <c r="C310" s="137">
        <v>0.75416666666666676</v>
      </c>
      <c r="D310" s="137">
        <v>0.76250000000000007</v>
      </c>
      <c r="E310" s="43">
        <v>4</v>
      </c>
      <c r="F310" s="43">
        <v>23357</v>
      </c>
      <c r="G310" s="25">
        <v>44236</v>
      </c>
      <c r="H310" s="967" t="s">
        <v>790</v>
      </c>
      <c r="I310" s="968"/>
      <c r="J310" s="969" t="s">
        <v>828</v>
      </c>
      <c r="K310" s="970"/>
      <c r="L310" s="969" t="s">
        <v>764</v>
      </c>
      <c r="M310" s="970"/>
      <c r="N310" s="967"/>
      <c r="O310" s="968"/>
      <c r="P310" s="971" t="s">
        <v>71</v>
      </c>
      <c r="Q310" s="972"/>
      <c r="R310" s="973" t="s">
        <v>74</v>
      </c>
      <c r="S310" s="974"/>
      <c r="T310" s="979" t="s">
        <v>771</v>
      </c>
      <c r="U310" s="980"/>
      <c r="V310" s="980"/>
      <c r="W310" s="981"/>
      <c r="X310" s="979" t="s">
        <v>771</v>
      </c>
      <c r="Y310" s="980"/>
      <c r="Z310" s="980"/>
      <c r="AA310" s="981"/>
      <c r="AB310" s="482">
        <v>3</v>
      </c>
      <c r="AC310" s="34"/>
      <c r="AD310" s="138" t="s">
        <v>699</v>
      </c>
      <c r="AE310" s="444">
        <v>24</v>
      </c>
      <c r="AF310" s="261" t="s">
        <v>32</v>
      </c>
      <c r="AG310" s="34"/>
      <c r="AH310" s="139">
        <v>21600</v>
      </c>
      <c r="AI310" s="140">
        <f t="shared" si="84"/>
        <v>21.6</v>
      </c>
      <c r="AJ310" s="152">
        <v>23390</v>
      </c>
      <c r="AK310" s="142">
        <f t="shared" si="85"/>
        <v>23.39</v>
      </c>
      <c r="AL310" s="143">
        <f t="shared" si="93"/>
        <v>1790</v>
      </c>
      <c r="AM310" s="144">
        <f t="shared" si="87"/>
        <v>1.79</v>
      </c>
      <c r="AN310" s="145">
        <f t="shared" si="94"/>
        <v>8.2870370370370372E-2</v>
      </c>
      <c r="AO310" s="21"/>
      <c r="AP310" s="306">
        <v>68.91</v>
      </c>
      <c r="AQ310" s="306">
        <v>11.73</v>
      </c>
    </row>
    <row r="311" spans="2:43" ht="12.95" customHeight="1" x14ac:dyDescent="0.25">
      <c r="B311" s="25">
        <v>44236</v>
      </c>
      <c r="C311" s="137">
        <v>0.75555555555555554</v>
      </c>
      <c r="D311" s="137">
        <v>0.76944444444444438</v>
      </c>
      <c r="E311" s="43">
        <v>4</v>
      </c>
      <c r="F311" s="43">
        <v>23357</v>
      </c>
      <c r="G311" s="25">
        <v>44236</v>
      </c>
      <c r="H311" s="967" t="s">
        <v>790</v>
      </c>
      <c r="I311" s="968"/>
      <c r="J311" s="969" t="s">
        <v>828</v>
      </c>
      <c r="K311" s="970"/>
      <c r="L311" s="969" t="s">
        <v>764</v>
      </c>
      <c r="M311" s="970"/>
      <c r="N311" s="967"/>
      <c r="O311" s="968"/>
      <c r="P311" s="971" t="s">
        <v>295</v>
      </c>
      <c r="Q311" s="972"/>
      <c r="R311" s="973" t="s">
        <v>611</v>
      </c>
      <c r="S311" s="974"/>
      <c r="T311" s="979" t="s">
        <v>771</v>
      </c>
      <c r="U311" s="980"/>
      <c r="V311" s="980"/>
      <c r="W311" s="981"/>
      <c r="X311" s="979" t="s">
        <v>771</v>
      </c>
      <c r="Y311" s="980"/>
      <c r="Z311" s="980"/>
      <c r="AA311" s="981"/>
      <c r="AB311" s="482">
        <v>3</v>
      </c>
      <c r="AC311" s="34"/>
      <c r="AD311" s="138" t="s">
        <v>699</v>
      </c>
      <c r="AE311" s="444">
        <v>24</v>
      </c>
      <c r="AF311" s="261" t="s">
        <v>32</v>
      </c>
      <c r="AG311" s="34"/>
      <c r="AH311" s="139">
        <v>12000</v>
      </c>
      <c r="AI311" s="140">
        <f t="shared" si="84"/>
        <v>12</v>
      </c>
      <c r="AJ311" s="152">
        <v>13480</v>
      </c>
      <c r="AK311" s="142">
        <f t="shared" si="85"/>
        <v>13.48</v>
      </c>
      <c r="AL311" s="143">
        <f t="shared" si="93"/>
        <v>1480</v>
      </c>
      <c r="AM311" s="144">
        <f t="shared" si="87"/>
        <v>1.48</v>
      </c>
      <c r="AN311" s="145">
        <f t="shared" si="94"/>
        <v>0.12333333333333334</v>
      </c>
      <c r="AO311" s="21"/>
      <c r="AP311" s="306">
        <v>68.91</v>
      </c>
      <c r="AQ311" s="306">
        <v>11.73</v>
      </c>
    </row>
    <row r="312" spans="2:43" ht="12.95" customHeight="1" x14ac:dyDescent="0.25">
      <c r="B312" s="25">
        <v>44236</v>
      </c>
      <c r="C312" s="137">
        <v>0.77916666666666667</v>
      </c>
      <c r="D312" s="137">
        <v>0.80763888888888891</v>
      </c>
      <c r="E312" s="43">
        <v>2</v>
      </c>
      <c r="F312" s="43">
        <v>20171</v>
      </c>
      <c r="G312" s="25">
        <v>44236</v>
      </c>
      <c r="H312" s="967" t="s">
        <v>800</v>
      </c>
      <c r="I312" s="968"/>
      <c r="J312" s="969"/>
      <c r="K312" s="970"/>
      <c r="L312" s="969"/>
      <c r="M312" s="970"/>
      <c r="N312" s="967"/>
      <c r="O312" s="968"/>
      <c r="P312" s="971" t="s">
        <v>802</v>
      </c>
      <c r="Q312" s="972"/>
      <c r="R312" s="973" t="s">
        <v>803</v>
      </c>
      <c r="S312" s="974"/>
      <c r="T312" s="975" t="s">
        <v>804</v>
      </c>
      <c r="U312" s="976"/>
      <c r="V312" s="976"/>
      <c r="W312" s="977"/>
      <c r="X312" s="979" t="s">
        <v>804</v>
      </c>
      <c r="Y312" s="980"/>
      <c r="Z312" s="980"/>
      <c r="AA312" s="981"/>
      <c r="AB312" s="480"/>
      <c r="AC312" s="34"/>
      <c r="AD312" s="138"/>
      <c r="AE312" s="441"/>
      <c r="AF312" s="35"/>
      <c r="AG312" s="34"/>
      <c r="AH312" s="139">
        <v>1420</v>
      </c>
      <c r="AI312" s="140">
        <f t="shared" si="84"/>
        <v>1.42</v>
      </c>
      <c r="AJ312" s="152">
        <v>1420</v>
      </c>
      <c r="AK312" s="142">
        <f t="shared" si="85"/>
        <v>1.42</v>
      </c>
      <c r="AL312" s="143">
        <f t="shared" si="86"/>
        <v>0</v>
      </c>
      <c r="AM312" s="144">
        <f t="shared" si="87"/>
        <v>0</v>
      </c>
      <c r="AN312" s="145">
        <f t="shared" si="88"/>
        <v>0</v>
      </c>
      <c r="AO312" s="21"/>
      <c r="AP312" s="306"/>
      <c r="AQ312" s="306"/>
    </row>
    <row r="313" spans="2:43" ht="12.95" customHeight="1" x14ac:dyDescent="0.25">
      <c r="B313" s="25">
        <v>44236</v>
      </c>
      <c r="C313" s="137">
        <v>0.79722222222222217</v>
      </c>
      <c r="D313" s="137">
        <v>0.80972222222222223</v>
      </c>
      <c r="E313" s="43">
        <v>3</v>
      </c>
      <c r="F313" s="43">
        <v>23358</v>
      </c>
      <c r="G313" s="25">
        <v>44236</v>
      </c>
      <c r="H313" s="967" t="s">
        <v>770</v>
      </c>
      <c r="I313" s="968"/>
      <c r="J313" s="969" t="s">
        <v>828</v>
      </c>
      <c r="K313" s="970"/>
      <c r="L313" s="969" t="s">
        <v>764</v>
      </c>
      <c r="M313" s="970"/>
      <c r="N313" s="967"/>
      <c r="O313" s="968"/>
      <c r="P313" s="971" t="s">
        <v>117</v>
      </c>
      <c r="Q313" s="972"/>
      <c r="R313" s="973" t="s">
        <v>581</v>
      </c>
      <c r="S313" s="974"/>
      <c r="T313" s="975" t="s">
        <v>771</v>
      </c>
      <c r="U313" s="976"/>
      <c r="V313" s="976"/>
      <c r="W313" s="977"/>
      <c r="X313" s="979" t="s">
        <v>771</v>
      </c>
      <c r="Y313" s="980"/>
      <c r="Z313" s="980"/>
      <c r="AA313" s="981"/>
      <c r="AB313" s="480">
        <v>2</v>
      </c>
      <c r="AC313" s="34"/>
      <c r="AD313" s="138" t="s">
        <v>699</v>
      </c>
      <c r="AE313" s="441">
        <v>24</v>
      </c>
      <c r="AF313" s="261" t="s">
        <v>32</v>
      </c>
      <c r="AG313" s="34"/>
      <c r="AH313" s="139">
        <v>22520</v>
      </c>
      <c r="AI313" s="140">
        <f t="shared" si="84"/>
        <v>22.52</v>
      </c>
      <c r="AJ313" s="152">
        <v>22520</v>
      </c>
      <c r="AK313" s="142">
        <f t="shared" si="85"/>
        <v>22.52</v>
      </c>
      <c r="AL313" s="143">
        <f t="shared" ref="AL313:AL321" si="95">+AJ313-AH313</f>
        <v>0</v>
      </c>
      <c r="AM313" s="144">
        <f t="shared" si="87"/>
        <v>0</v>
      </c>
      <c r="AN313" s="145">
        <f t="shared" ref="AN313:AN321" si="96">+AL313/AH313</f>
        <v>0</v>
      </c>
      <c r="AO313" s="21"/>
      <c r="AP313" s="306">
        <v>69.459999999999994</v>
      </c>
      <c r="AQ313" s="306">
        <v>11.37</v>
      </c>
    </row>
    <row r="314" spans="2:43" ht="12.95" customHeight="1" x14ac:dyDescent="0.25">
      <c r="B314" s="25">
        <v>44236</v>
      </c>
      <c r="C314" s="137">
        <v>0.82986111111111116</v>
      </c>
      <c r="D314" s="137">
        <v>0.83680555555555547</v>
      </c>
      <c r="E314" s="43">
        <v>3</v>
      </c>
      <c r="F314" s="43">
        <v>23359</v>
      </c>
      <c r="G314" s="25">
        <v>44236</v>
      </c>
      <c r="H314" s="967" t="s">
        <v>739</v>
      </c>
      <c r="I314" s="968"/>
      <c r="J314" s="969" t="s">
        <v>740</v>
      </c>
      <c r="K314" s="970"/>
      <c r="L314" s="969" t="s">
        <v>764</v>
      </c>
      <c r="M314" s="970"/>
      <c r="N314" s="967"/>
      <c r="O314" s="968"/>
      <c r="P314" s="971" t="s">
        <v>221</v>
      </c>
      <c r="Q314" s="972"/>
      <c r="R314" s="973" t="s">
        <v>543</v>
      </c>
      <c r="S314" s="974"/>
      <c r="T314" s="975" t="s">
        <v>771</v>
      </c>
      <c r="U314" s="976"/>
      <c r="V314" s="976"/>
      <c r="W314" s="977"/>
      <c r="X314" s="979" t="s">
        <v>771</v>
      </c>
      <c r="Y314" s="980"/>
      <c r="Z314" s="980"/>
      <c r="AA314" s="981"/>
      <c r="AB314" s="480">
        <v>3</v>
      </c>
      <c r="AC314" s="34"/>
      <c r="AD314" s="138" t="s">
        <v>699</v>
      </c>
      <c r="AE314" s="444">
        <v>26</v>
      </c>
      <c r="AF314" s="261" t="s">
        <v>32</v>
      </c>
      <c r="AG314" s="34"/>
      <c r="AH314" s="139">
        <v>12000</v>
      </c>
      <c r="AI314" s="140">
        <f t="shared" si="84"/>
        <v>12</v>
      </c>
      <c r="AJ314" s="152">
        <v>13180</v>
      </c>
      <c r="AK314" s="142">
        <f t="shared" si="85"/>
        <v>13.18</v>
      </c>
      <c r="AL314" s="143">
        <f t="shared" si="95"/>
        <v>1180</v>
      </c>
      <c r="AM314" s="144">
        <f t="shared" si="87"/>
        <v>1.18</v>
      </c>
      <c r="AN314" s="145">
        <f t="shared" si="96"/>
        <v>9.8333333333333328E-2</v>
      </c>
      <c r="AO314" s="21"/>
      <c r="AP314" s="306">
        <v>70</v>
      </c>
      <c r="AQ314" s="306">
        <v>10.97</v>
      </c>
    </row>
    <row r="315" spans="2:43" ht="12.95" customHeight="1" x14ac:dyDescent="0.25">
      <c r="B315" s="25">
        <v>44236</v>
      </c>
      <c r="C315" s="137">
        <v>0.84027777777777779</v>
      </c>
      <c r="D315" s="137">
        <v>0.85277777777777775</v>
      </c>
      <c r="E315" s="43">
        <v>3</v>
      </c>
      <c r="F315" s="43">
        <v>23358</v>
      </c>
      <c r="G315" s="25">
        <v>44236</v>
      </c>
      <c r="H315" s="967" t="s">
        <v>770</v>
      </c>
      <c r="I315" s="968"/>
      <c r="J315" s="969" t="s">
        <v>828</v>
      </c>
      <c r="K315" s="970"/>
      <c r="L315" s="969" t="s">
        <v>764</v>
      </c>
      <c r="M315" s="970"/>
      <c r="N315" s="967"/>
      <c r="O315" s="968"/>
      <c r="P315" s="971" t="s">
        <v>395</v>
      </c>
      <c r="Q315" s="972"/>
      <c r="R315" s="973" t="s">
        <v>663</v>
      </c>
      <c r="S315" s="974"/>
      <c r="T315" s="975" t="s">
        <v>771</v>
      </c>
      <c r="U315" s="976"/>
      <c r="V315" s="976"/>
      <c r="W315" s="977"/>
      <c r="X315" s="979" t="s">
        <v>771</v>
      </c>
      <c r="Y315" s="980"/>
      <c r="Z315" s="980"/>
      <c r="AA315" s="981"/>
      <c r="AB315" s="480">
        <v>2</v>
      </c>
      <c r="AC315" s="34"/>
      <c r="AD315" s="138" t="s">
        <v>699</v>
      </c>
      <c r="AE315" s="444">
        <v>24</v>
      </c>
      <c r="AF315" s="261" t="s">
        <v>32</v>
      </c>
      <c r="AG315" s="34"/>
      <c r="AH315" s="139">
        <v>14160</v>
      </c>
      <c r="AI315" s="140">
        <f t="shared" si="84"/>
        <v>14.16</v>
      </c>
      <c r="AJ315" s="152">
        <v>14160</v>
      </c>
      <c r="AK315" s="142">
        <f t="shared" si="85"/>
        <v>14.16</v>
      </c>
      <c r="AL315" s="143">
        <f t="shared" si="95"/>
        <v>0</v>
      </c>
      <c r="AM315" s="144">
        <f t="shared" si="87"/>
        <v>0</v>
      </c>
      <c r="AN315" s="145">
        <f t="shared" si="96"/>
        <v>0</v>
      </c>
      <c r="AO315" s="21"/>
      <c r="AP315" s="306">
        <v>69.459999999999994</v>
      </c>
      <c r="AQ315" s="306">
        <v>11.37</v>
      </c>
    </row>
    <row r="316" spans="2:43" ht="12.95" customHeight="1" x14ac:dyDescent="0.25">
      <c r="B316" s="25">
        <v>44236</v>
      </c>
      <c r="C316" s="137">
        <v>0.84722222222222221</v>
      </c>
      <c r="D316" s="137">
        <v>0.8930555555555556</v>
      </c>
      <c r="E316" s="43">
        <v>1</v>
      </c>
      <c r="F316" s="43">
        <v>1528</v>
      </c>
      <c r="G316" s="25">
        <v>44236</v>
      </c>
      <c r="H316" s="967" t="s">
        <v>305</v>
      </c>
      <c r="I316" s="968"/>
      <c r="J316" s="969"/>
      <c r="K316" s="970"/>
      <c r="L316" s="969"/>
      <c r="M316" s="970"/>
      <c r="N316" s="967"/>
      <c r="O316" s="968"/>
      <c r="P316" s="971" t="s">
        <v>436</v>
      </c>
      <c r="Q316" s="972"/>
      <c r="R316" s="973" t="s">
        <v>90</v>
      </c>
      <c r="S316" s="974"/>
      <c r="T316" s="975" t="s">
        <v>179</v>
      </c>
      <c r="U316" s="976"/>
      <c r="V316" s="976"/>
      <c r="W316" s="977"/>
      <c r="X316" s="979" t="s">
        <v>179</v>
      </c>
      <c r="Y316" s="980"/>
      <c r="Z316" s="980"/>
      <c r="AA316" s="981"/>
      <c r="AB316" s="480"/>
      <c r="AC316" s="34"/>
      <c r="AD316" s="138"/>
      <c r="AE316" s="441">
        <v>31</v>
      </c>
      <c r="AF316" s="261" t="s">
        <v>32</v>
      </c>
      <c r="AG316" s="34">
        <v>20507.599999999999</v>
      </c>
      <c r="AH316" s="139">
        <f>+AG316/2.2</f>
        <v>9321.6363636363621</v>
      </c>
      <c r="AI316" s="140">
        <f t="shared" si="84"/>
        <v>9.3216363636363617</v>
      </c>
      <c r="AJ316" s="152">
        <v>12620</v>
      </c>
      <c r="AK316" s="142">
        <f t="shared" si="85"/>
        <v>12.62</v>
      </c>
      <c r="AL316" s="143">
        <f t="shared" si="95"/>
        <v>3298.3636363636379</v>
      </c>
      <c r="AM316" s="144">
        <f t="shared" si="87"/>
        <v>3.2983636363636379</v>
      </c>
      <c r="AN316" s="145">
        <f t="shared" si="96"/>
        <v>0.35383955216602647</v>
      </c>
      <c r="AO316" s="21"/>
      <c r="AP316" s="306">
        <v>77.239999999999995</v>
      </c>
      <c r="AQ316" s="306">
        <v>3.29</v>
      </c>
    </row>
    <row r="317" spans="2:43" ht="12.95" customHeight="1" x14ac:dyDescent="0.25">
      <c r="B317" s="25">
        <v>44236</v>
      </c>
      <c r="C317" s="137">
        <v>0.85138888888888886</v>
      </c>
      <c r="D317" s="137">
        <v>0.85972222222222217</v>
      </c>
      <c r="E317" s="43">
        <v>3</v>
      </c>
      <c r="F317" s="43">
        <v>23359</v>
      </c>
      <c r="G317" s="25">
        <v>44236</v>
      </c>
      <c r="H317" s="967" t="s">
        <v>739</v>
      </c>
      <c r="I317" s="968"/>
      <c r="J317" s="969" t="s">
        <v>740</v>
      </c>
      <c r="K317" s="970"/>
      <c r="L317" s="969" t="s">
        <v>764</v>
      </c>
      <c r="M317" s="970"/>
      <c r="N317" s="967"/>
      <c r="O317" s="968"/>
      <c r="P317" s="971" t="s">
        <v>200</v>
      </c>
      <c r="Q317" s="972"/>
      <c r="R317" s="973" t="s">
        <v>201</v>
      </c>
      <c r="S317" s="974"/>
      <c r="T317" s="979" t="s">
        <v>771</v>
      </c>
      <c r="U317" s="980"/>
      <c r="V317" s="980"/>
      <c r="W317" s="981"/>
      <c r="X317" s="979" t="s">
        <v>771</v>
      </c>
      <c r="Y317" s="980"/>
      <c r="Z317" s="980"/>
      <c r="AA317" s="981"/>
      <c r="AB317" s="482">
        <v>3</v>
      </c>
      <c r="AC317" s="34"/>
      <c r="AD317" s="138" t="s">
        <v>699</v>
      </c>
      <c r="AE317" s="444">
        <v>26</v>
      </c>
      <c r="AF317" s="261" t="s">
        <v>32</v>
      </c>
      <c r="AG317" s="34"/>
      <c r="AH317" s="139">
        <v>21600</v>
      </c>
      <c r="AI317" s="140">
        <f t="shared" si="84"/>
        <v>21.6</v>
      </c>
      <c r="AJ317" s="152">
        <v>23380</v>
      </c>
      <c r="AK317" s="142">
        <f t="shared" si="85"/>
        <v>23.38</v>
      </c>
      <c r="AL317" s="143">
        <f t="shared" si="95"/>
        <v>1780</v>
      </c>
      <c r="AM317" s="144">
        <f t="shared" si="87"/>
        <v>1.78</v>
      </c>
      <c r="AN317" s="145">
        <f t="shared" si="96"/>
        <v>8.2407407407407401E-2</v>
      </c>
      <c r="AO317" s="21"/>
      <c r="AP317" s="306">
        <v>70</v>
      </c>
      <c r="AQ317" s="306">
        <v>10.97</v>
      </c>
    </row>
    <row r="318" spans="2:43" ht="12.95" customHeight="1" x14ac:dyDescent="0.25">
      <c r="B318" s="25">
        <v>44236</v>
      </c>
      <c r="C318" s="137">
        <v>0.87986111111111109</v>
      </c>
      <c r="D318" s="137">
        <v>0.90694444444444444</v>
      </c>
      <c r="E318" s="43">
        <v>1</v>
      </c>
      <c r="F318" s="43">
        <v>3834</v>
      </c>
      <c r="G318" s="25">
        <v>44236</v>
      </c>
      <c r="H318" s="967" t="s">
        <v>88</v>
      </c>
      <c r="I318" s="968"/>
      <c r="J318" s="969"/>
      <c r="K318" s="970"/>
      <c r="L318" s="969"/>
      <c r="M318" s="970"/>
      <c r="N318" s="967"/>
      <c r="O318" s="968"/>
      <c r="P318" s="971" t="s">
        <v>231</v>
      </c>
      <c r="Q318" s="972"/>
      <c r="R318" s="973" t="s">
        <v>232</v>
      </c>
      <c r="S318" s="974"/>
      <c r="T318" s="975" t="s">
        <v>179</v>
      </c>
      <c r="U318" s="976"/>
      <c r="V318" s="976"/>
      <c r="W318" s="977"/>
      <c r="X318" s="979" t="s">
        <v>179</v>
      </c>
      <c r="Y318" s="980"/>
      <c r="Z318" s="980"/>
      <c r="AA318" s="981"/>
      <c r="AB318" s="480"/>
      <c r="AC318" s="34"/>
      <c r="AD318" s="138"/>
      <c r="AE318" s="441">
        <v>32</v>
      </c>
      <c r="AF318" s="261" t="s">
        <v>32</v>
      </c>
      <c r="AG318" s="34">
        <v>4081</v>
      </c>
      <c r="AH318" s="139">
        <f>+AG318/2.2</f>
        <v>1854.9999999999998</v>
      </c>
      <c r="AI318" s="140">
        <f t="shared" si="84"/>
        <v>1.8549999999999998</v>
      </c>
      <c r="AJ318" s="152">
        <v>5140</v>
      </c>
      <c r="AK318" s="142">
        <f t="shared" si="85"/>
        <v>5.14</v>
      </c>
      <c r="AL318" s="143">
        <f t="shared" si="95"/>
        <v>3285</v>
      </c>
      <c r="AM318" s="144">
        <f t="shared" si="87"/>
        <v>3.2850000000000001</v>
      </c>
      <c r="AN318" s="145">
        <f t="shared" si="96"/>
        <v>1.7708894878706201</v>
      </c>
      <c r="AO318" s="21"/>
      <c r="AP318" s="306">
        <v>77.19</v>
      </c>
      <c r="AQ318" s="306">
        <v>3.33</v>
      </c>
    </row>
    <row r="319" spans="2:43" ht="12.95" customHeight="1" x14ac:dyDescent="0.25">
      <c r="B319" s="25">
        <v>44236</v>
      </c>
      <c r="C319" s="137">
        <v>0.88194444444444453</v>
      </c>
      <c r="D319" s="137">
        <v>0.8881944444444444</v>
      </c>
      <c r="E319" s="43">
        <v>3</v>
      </c>
      <c r="F319" s="43">
        <v>23359</v>
      </c>
      <c r="G319" s="25">
        <v>44236</v>
      </c>
      <c r="H319" s="967" t="s">
        <v>739</v>
      </c>
      <c r="I319" s="968"/>
      <c r="J319" s="969" t="s">
        <v>740</v>
      </c>
      <c r="K319" s="970"/>
      <c r="L319" s="969" t="s">
        <v>764</v>
      </c>
      <c r="M319" s="970"/>
      <c r="N319" s="967"/>
      <c r="O319" s="968"/>
      <c r="P319" s="971" t="s">
        <v>221</v>
      </c>
      <c r="Q319" s="972"/>
      <c r="R319" s="973" t="s">
        <v>543</v>
      </c>
      <c r="S319" s="974"/>
      <c r="T319" s="979" t="s">
        <v>771</v>
      </c>
      <c r="U319" s="980"/>
      <c r="V319" s="980"/>
      <c r="W319" s="981"/>
      <c r="X319" s="979" t="s">
        <v>771</v>
      </c>
      <c r="Y319" s="980"/>
      <c r="Z319" s="980"/>
      <c r="AA319" s="981"/>
      <c r="AB319" s="482">
        <v>3</v>
      </c>
      <c r="AC319" s="34"/>
      <c r="AD319" s="138" t="s">
        <v>699</v>
      </c>
      <c r="AE319" s="444">
        <v>26</v>
      </c>
      <c r="AF319" s="261" t="s">
        <v>32</v>
      </c>
      <c r="AG319" s="34"/>
      <c r="AH319" s="139">
        <v>4200</v>
      </c>
      <c r="AI319" s="140">
        <f t="shared" si="84"/>
        <v>4.2</v>
      </c>
      <c r="AJ319" s="152">
        <v>4990</v>
      </c>
      <c r="AK319" s="142">
        <f t="shared" si="85"/>
        <v>4.99</v>
      </c>
      <c r="AL319" s="143">
        <f t="shared" si="95"/>
        <v>790</v>
      </c>
      <c r="AM319" s="144">
        <f t="shared" si="87"/>
        <v>0.79</v>
      </c>
      <c r="AN319" s="145">
        <f t="shared" si="96"/>
        <v>0.18809523809523809</v>
      </c>
      <c r="AO319" s="21"/>
      <c r="AP319" s="306">
        <v>70</v>
      </c>
      <c r="AQ319" s="306">
        <v>10.97</v>
      </c>
    </row>
    <row r="320" spans="2:43" ht="12.95" customHeight="1" x14ac:dyDescent="0.25">
      <c r="B320" s="25">
        <v>44236</v>
      </c>
      <c r="C320" s="137">
        <v>0.88750000000000007</v>
      </c>
      <c r="D320" s="137">
        <v>0.93888888888888899</v>
      </c>
      <c r="E320" s="43">
        <v>1</v>
      </c>
      <c r="F320" s="43">
        <v>26441</v>
      </c>
      <c r="G320" s="25">
        <v>44236</v>
      </c>
      <c r="H320" s="967" t="s">
        <v>87</v>
      </c>
      <c r="I320" s="968"/>
      <c r="J320" s="969"/>
      <c r="K320" s="970"/>
      <c r="L320" s="969"/>
      <c r="M320" s="970"/>
      <c r="N320" s="967"/>
      <c r="O320" s="968"/>
      <c r="P320" s="971" t="s">
        <v>600</v>
      </c>
      <c r="Q320" s="972"/>
      <c r="R320" s="973" t="s">
        <v>118</v>
      </c>
      <c r="S320" s="974"/>
      <c r="T320" s="975" t="s">
        <v>858</v>
      </c>
      <c r="U320" s="976"/>
      <c r="V320" s="976"/>
      <c r="W320" s="977"/>
      <c r="X320" s="979" t="s">
        <v>858</v>
      </c>
      <c r="Y320" s="980"/>
      <c r="Z320" s="980"/>
      <c r="AA320" s="981"/>
      <c r="AB320" s="480"/>
      <c r="AC320" s="34"/>
      <c r="AD320" s="138"/>
      <c r="AE320" s="446">
        <v>58</v>
      </c>
      <c r="AF320" s="46" t="s">
        <v>52</v>
      </c>
      <c r="AG320" s="34"/>
      <c r="AH320" s="139">
        <v>5590</v>
      </c>
      <c r="AI320" s="140">
        <f t="shared" si="84"/>
        <v>5.59</v>
      </c>
      <c r="AJ320" s="152">
        <v>5590</v>
      </c>
      <c r="AK320" s="142">
        <f t="shared" si="85"/>
        <v>5.59</v>
      </c>
      <c r="AL320" s="143">
        <f t="shared" si="95"/>
        <v>0</v>
      </c>
      <c r="AM320" s="144">
        <f t="shared" si="87"/>
        <v>0</v>
      </c>
      <c r="AN320" s="145">
        <f t="shared" si="96"/>
        <v>0</v>
      </c>
      <c r="AO320" s="21"/>
      <c r="AP320" s="306">
        <v>76.91</v>
      </c>
      <c r="AQ320" s="306">
        <v>3.61</v>
      </c>
    </row>
    <row r="321" spans="2:43" ht="12.95" customHeight="1" x14ac:dyDescent="0.25">
      <c r="B321" s="25">
        <v>44236</v>
      </c>
      <c r="C321" s="137">
        <v>0.17500000000000002</v>
      </c>
      <c r="D321" s="137">
        <v>0.18472222222222223</v>
      </c>
      <c r="E321" s="43">
        <v>4</v>
      </c>
      <c r="F321" s="43">
        <v>26442</v>
      </c>
      <c r="G321" s="25">
        <v>44236</v>
      </c>
      <c r="H321" s="967" t="s">
        <v>831</v>
      </c>
      <c r="I321" s="968"/>
      <c r="J321" s="969"/>
      <c r="K321" s="970"/>
      <c r="L321" s="969"/>
      <c r="M321" s="970"/>
      <c r="N321" s="967"/>
      <c r="O321" s="968"/>
      <c r="P321" s="971" t="s">
        <v>832</v>
      </c>
      <c r="Q321" s="972"/>
      <c r="R321" s="973" t="s">
        <v>833</v>
      </c>
      <c r="S321" s="974"/>
      <c r="T321" s="975" t="s">
        <v>771</v>
      </c>
      <c r="U321" s="976"/>
      <c r="V321" s="976"/>
      <c r="W321" s="977"/>
      <c r="X321" s="979" t="s">
        <v>771</v>
      </c>
      <c r="Y321" s="980"/>
      <c r="Z321" s="980"/>
      <c r="AA321" s="981"/>
      <c r="AB321" s="480"/>
      <c r="AC321" s="34"/>
      <c r="AD321" s="138"/>
      <c r="AE321" s="441"/>
      <c r="AF321" s="261" t="s">
        <v>32</v>
      </c>
      <c r="AG321" s="34"/>
      <c r="AH321" s="139">
        <v>650</v>
      </c>
      <c r="AI321" s="140">
        <f t="shared" si="84"/>
        <v>0.65</v>
      </c>
      <c r="AJ321" s="152">
        <v>650</v>
      </c>
      <c r="AK321" s="142">
        <f t="shared" si="85"/>
        <v>0.65</v>
      </c>
      <c r="AL321" s="143">
        <f t="shared" si="95"/>
        <v>0</v>
      </c>
      <c r="AM321" s="144">
        <f t="shared" si="87"/>
        <v>0</v>
      </c>
      <c r="AN321" s="145">
        <f t="shared" si="96"/>
        <v>0</v>
      </c>
      <c r="AO321" s="21"/>
      <c r="AP321" s="306"/>
      <c r="AQ321" s="306"/>
    </row>
    <row r="322" spans="2:43" ht="12.95" customHeight="1" thickBot="1" x14ac:dyDescent="0.3">
      <c r="B322" s="24"/>
      <c r="C322" s="146"/>
      <c r="D322" s="146"/>
      <c r="E322" s="27"/>
      <c r="F322" s="36"/>
      <c r="G322" s="31"/>
      <c r="H322" s="909"/>
      <c r="I322" s="910"/>
      <c r="J322" s="911"/>
      <c r="K322" s="912"/>
      <c r="L322" s="911"/>
      <c r="M322" s="912"/>
      <c r="N322" s="913"/>
      <c r="O322" s="910"/>
      <c r="P322" s="913"/>
      <c r="Q322" s="910"/>
      <c r="R322" s="914"/>
      <c r="S322" s="915"/>
      <c r="T322" s="916"/>
      <c r="U322" s="917"/>
      <c r="V322" s="917"/>
      <c r="W322" s="915"/>
      <c r="X322" s="29"/>
      <c r="Y322" s="147"/>
      <c r="Z322" s="147"/>
      <c r="AA322" s="147"/>
      <c r="AB322" s="28"/>
      <c r="AC322" s="36"/>
      <c r="AD322" s="148"/>
      <c r="AE322" s="147"/>
      <c r="AF322" s="28"/>
      <c r="AG322" s="29"/>
      <c r="AH322" s="149"/>
      <c r="AI322" s="153"/>
      <c r="AJ322" s="150"/>
      <c r="AK322" s="154"/>
      <c r="AL322" s="155"/>
      <c r="AM322" s="156"/>
      <c r="AN322" s="157"/>
    </row>
    <row r="323" spans="2:43" ht="12.95" customHeight="1" x14ac:dyDescent="0.25">
      <c r="B323" s="151"/>
      <c r="C323" s="151"/>
      <c r="D323" s="151"/>
      <c r="E323" s="151"/>
      <c r="F323" s="151"/>
      <c r="G323" s="151"/>
      <c r="H323" s="151"/>
      <c r="I323" s="151"/>
      <c r="J323" s="174"/>
      <c r="K323" s="174"/>
      <c r="L323" s="174"/>
      <c r="M323" s="174"/>
      <c r="N323" s="151"/>
      <c r="O323" s="151"/>
      <c r="P323" s="135"/>
      <c r="Q323" s="135"/>
      <c r="R323" s="918" t="s">
        <v>5</v>
      </c>
      <c r="S323" s="919"/>
      <c r="T323" s="919"/>
      <c r="U323" s="919"/>
      <c r="V323" s="919"/>
      <c r="W323" s="919"/>
      <c r="X323" s="919"/>
      <c r="Y323" s="919"/>
      <c r="Z323" s="919"/>
      <c r="AA323" s="919"/>
      <c r="AB323" s="919"/>
      <c r="AC323" s="919"/>
      <c r="AD323" s="919"/>
      <c r="AE323" s="919"/>
      <c r="AF323" s="919"/>
      <c r="AG323" s="265"/>
      <c r="AH323" s="932" t="s">
        <v>4</v>
      </c>
      <c r="AI323" s="933"/>
      <c r="AJ323" s="932" t="s">
        <v>3</v>
      </c>
      <c r="AK323" s="933"/>
      <c r="AL323" s="932" t="s">
        <v>2</v>
      </c>
      <c r="AM323" s="934"/>
      <c r="AN323" s="935"/>
    </row>
    <row r="324" spans="2:43" ht="12.95" customHeight="1" x14ac:dyDescent="0.25">
      <c r="B324" s="151"/>
      <c r="C324" s="151"/>
      <c r="D324" s="151"/>
      <c r="E324" s="151"/>
      <c r="F324" s="151"/>
      <c r="G324" s="151"/>
      <c r="H324" s="151"/>
      <c r="I324" s="151"/>
      <c r="J324" s="174"/>
      <c r="K324" s="174"/>
      <c r="L324" s="174"/>
      <c r="M324" s="174"/>
      <c r="N324" s="151"/>
      <c r="O324" s="151"/>
      <c r="P324" s="135"/>
      <c r="Q324" s="135"/>
      <c r="R324" s="930"/>
      <c r="S324" s="931"/>
      <c r="T324" s="931"/>
      <c r="U324" s="931"/>
      <c r="V324" s="931"/>
      <c r="W324" s="931"/>
      <c r="X324" s="931"/>
      <c r="Y324" s="931"/>
      <c r="Z324" s="931"/>
      <c r="AA324" s="931"/>
      <c r="AB324" s="931"/>
      <c r="AC324" s="931"/>
      <c r="AD324" s="931"/>
      <c r="AE324" s="931"/>
      <c r="AF324" s="931"/>
      <c r="AG324" s="265"/>
      <c r="AH324" s="936" t="s">
        <v>1</v>
      </c>
      <c r="AI324" s="938">
        <f>+SUM(AI281:AI322)</f>
        <v>522.71981818181837</v>
      </c>
      <c r="AJ324" s="936" t="s">
        <v>1</v>
      </c>
      <c r="AK324" s="938">
        <f>+SUM(AK281:AK322)</f>
        <v>565.79499999999996</v>
      </c>
      <c r="AL324" s="936" t="s">
        <v>1</v>
      </c>
      <c r="AM324" s="940">
        <f>+AK324-AI324</f>
        <v>43.075181818181591</v>
      </c>
      <c r="AN324" s="851">
        <f>+AM324/AI324</f>
        <v>8.240587083154878E-2</v>
      </c>
    </row>
    <row r="325" spans="2:43" ht="12.95" customHeight="1" thickBot="1" x14ac:dyDescent="0.3">
      <c r="B325" s="151"/>
      <c r="C325" s="151"/>
      <c r="D325" s="151"/>
      <c r="E325" s="151"/>
      <c r="F325" s="151"/>
      <c r="G325" s="151"/>
      <c r="H325" s="151"/>
      <c r="I325" s="151"/>
      <c r="J325" s="174"/>
      <c r="K325" s="174"/>
      <c r="L325" s="174"/>
      <c r="M325" s="174"/>
      <c r="N325" s="151"/>
      <c r="O325" s="151"/>
      <c r="P325" s="135"/>
      <c r="Q325" s="135"/>
      <c r="R325" s="921"/>
      <c r="S325" s="922"/>
      <c r="T325" s="922"/>
      <c r="U325" s="922"/>
      <c r="V325" s="922"/>
      <c r="W325" s="922"/>
      <c r="X325" s="922"/>
      <c r="Y325" s="922"/>
      <c r="Z325" s="922"/>
      <c r="AA325" s="922"/>
      <c r="AB325" s="922"/>
      <c r="AC325" s="922"/>
      <c r="AD325" s="922"/>
      <c r="AE325" s="922"/>
      <c r="AF325" s="922"/>
      <c r="AG325" s="264"/>
      <c r="AH325" s="937"/>
      <c r="AI325" s="939"/>
      <c r="AJ325" s="937"/>
      <c r="AK325" s="939"/>
      <c r="AL325" s="937"/>
      <c r="AM325" s="941"/>
      <c r="AN325" s="852"/>
    </row>
    <row r="326" spans="2:43" ht="12.95" customHeight="1" thickBot="1" x14ac:dyDescent="0.3"/>
    <row r="327" spans="2:43" ht="12.95" customHeight="1" x14ac:dyDescent="0.25">
      <c r="R327" s="918" t="s">
        <v>0</v>
      </c>
      <c r="S327" s="919"/>
      <c r="T327" s="919"/>
      <c r="U327" s="919"/>
      <c r="V327" s="919"/>
      <c r="W327" s="919"/>
      <c r="X327" s="919"/>
      <c r="Y327" s="919"/>
      <c r="Z327" s="919"/>
      <c r="AA327" s="919"/>
      <c r="AB327" s="919"/>
      <c r="AC327" s="919"/>
      <c r="AD327" s="919"/>
      <c r="AE327" s="919"/>
      <c r="AF327" s="920"/>
      <c r="AG327" s="18"/>
      <c r="AH327" s="924">
        <f>+AI324+AH271</f>
        <v>2155.8491363636367</v>
      </c>
      <c r="AI327" s="925"/>
      <c r="AJ327" s="924">
        <f>+AK324+AJ271</f>
        <v>2340</v>
      </c>
      <c r="AK327" s="925"/>
      <c r="AL327" s="928">
        <f>+AJ327-AH327</f>
        <v>184.15086363636328</v>
      </c>
      <c r="AM327" s="925"/>
      <c r="AN327" s="945">
        <f>+AL327/AH327</f>
        <v>8.5419179167137108E-2</v>
      </c>
    </row>
    <row r="328" spans="2:43" ht="12.95" customHeight="1" thickBot="1" x14ac:dyDescent="0.3">
      <c r="R328" s="921"/>
      <c r="S328" s="922"/>
      <c r="T328" s="922"/>
      <c r="U328" s="922"/>
      <c r="V328" s="922"/>
      <c r="W328" s="922"/>
      <c r="X328" s="922"/>
      <c r="Y328" s="922"/>
      <c r="Z328" s="922"/>
      <c r="AA328" s="922"/>
      <c r="AB328" s="922"/>
      <c r="AC328" s="922"/>
      <c r="AD328" s="922"/>
      <c r="AE328" s="922"/>
      <c r="AF328" s="923"/>
      <c r="AG328" s="19"/>
      <c r="AH328" s="926"/>
      <c r="AI328" s="927"/>
      <c r="AJ328" s="926"/>
      <c r="AK328" s="927"/>
      <c r="AL328" s="929"/>
      <c r="AM328" s="927"/>
      <c r="AN328" s="946"/>
    </row>
    <row r="329" spans="2:43" ht="12.95" customHeight="1" thickBot="1" x14ac:dyDescent="0.3"/>
    <row r="330" spans="2:43" ht="12" customHeight="1" x14ac:dyDescent="0.25">
      <c r="B330" s="882" t="s">
        <v>31</v>
      </c>
      <c r="C330" s="883"/>
      <c r="D330" s="883"/>
      <c r="E330" s="883"/>
      <c r="F330" s="883"/>
      <c r="G330" s="884"/>
      <c r="H330" s="888" t="s">
        <v>30</v>
      </c>
      <c r="I330" s="765"/>
      <c r="J330" s="765"/>
      <c r="K330" s="765"/>
      <c r="L330" s="765"/>
      <c r="M330" s="765"/>
      <c r="N330" s="765"/>
      <c r="O330" s="765"/>
      <c r="P330" s="765"/>
      <c r="Q330" s="765"/>
      <c r="R330" s="765"/>
      <c r="S330" s="765"/>
      <c r="T330" s="765"/>
      <c r="U330" s="765"/>
      <c r="V330" s="765"/>
      <c r="W330" s="765"/>
      <c r="X330" s="765"/>
      <c r="Y330" s="765"/>
      <c r="Z330" s="765"/>
      <c r="AA330" s="765"/>
      <c r="AB330" s="765"/>
      <c r="AC330" s="765"/>
      <c r="AD330" s="765"/>
      <c r="AE330" s="267"/>
      <c r="AF330" s="764" t="s">
        <v>29</v>
      </c>
      <c r="AG330" s="765"/>
      <c r="AH330" s="765"/>
      <c r="AI330" s="765"/>
      <c r="AJ330" s="765"/>
      <c r="AK330" s="766"/>
      <c r="AL330" s="889" t="s">
        <v>39</v>
      </c>
      <c r="AM330" s="890"/>
      <c r="AN330" s="891"/>
      <c r="AO330" s="22"/>
      <c r="AP330" s="168" t="s">
        <v>46</v>
      </c>
    </row>
    <row r="331" spans="2:43" ht="12" customHeight="1" thickBot="1" x14ac:dyDescent="0.3">
      <c r="B331" s="885"/>
      <c r="C331" s="886"/>
      <c r="D331" s="886"/>
      <c r="E331" s="886"/>
      <c r="F331" s="886"/>
      <c r="G331" s="887"/>
      <c r="H331" s="892" t="s">
        <v>25</v>
      </c>
      <c r="I331" s="893"/>
      <c r="J331" s="893"/>
      <c r="K331" s="893"/>
      <c r="L331" s="893"/>
      <c r="M331" s="893"/>
      <c r="N331" s="893"/>
      <c r="O331" s="893"/>
      <c r="P331" s="893"/>
      <c r="Q331" s="893"/>
      <c r="R331" s="893"/>
      <c r="S331" s="893"/>
      <c r="T331" s="893"/>
      <c r="U331" s="893"/>
      <c r="V331" s="893"/>
      <c r="W331" s="893"/>
      <c r="X331" s="893"/>
      <c r="Y331" s="893"/>
      <c r="Z331" s="893"/>
      <c r="AA331" s="893"/>
      <c r="AB331" s="893"/>
      <c r="AC331" s="893"/>
      <c r="AD331" s="893"/>
      <c r="AE331" s="268"/>
      <c r="AF331" s="773">
        <v>44237</v>
      </c>
      <c r="AG331" s="774"/>
      <c r="AH331" s="774"/>
      <c r="AI331" s="774"/>
      <c r="AJ331" s="774"/>
      <c r="AK331" s="775"/>
      <c r="AL331" s="896" t="s">
        <v>40</v>
      </c>
      <c r="AM331" s="897"/>
      <c r="AN331" s="898"/>
      <c r="AO331" s="23"/>
      <c r="AP331" s="169" t="s">
        <v>47</v>
      </c>
    </row>
    <row r="332" spans="2:43" ht="12" customHeight="1" thickBot="1" x14ac:dyDescent="0.3">
      <c r="B332" s="902" t="s">
        <v>28</v>
      </c>
      <c r="C332" s="903"/>
      <c r="D332" s="903"/>
      <c r="E332" s="903"/>
      <c r="F332" s="903"/>
      <c r="G332" s="904"/>
      <c r="H332" s="894"/>
      <c r="I332" s="895"/>
      <c r="J332" s="895"/>
      <c r="K332" s="895"/>
      <c r="L332" s="895"/>
      <c r="M332" s="895"/>
      <c r="N332" s="895"/>
      <c r="O332" s="895"/>
      <c r="P332" s="895"/>
      <c r="Q332" s="895"/>
      <c r="R332" s="895"/>
      <c r="S332" s="895"/>
      <c r="T332" s="895"/>
      <c r="U332" s="895"/>
      <c r="V332" s="895"/>
      <c r="W332" s="895"/>
      <c r="X332" s="895"/>
      <c r="Y332" s="895"/>
      <c r="Z332" s="895"/>
      <c r="AA332" s="895"/>
      <c r="AB332" s="895"/>
      <c r="AC332" s="895"/>
      <c r="AD332" s="895"/>
      <c r="AE332" s="269"/>
      <c r="AF332" s="776"/>
      <c r="AG332" s="777"/>
      <c r="AH332" s="777"/>
      <c r="AI332" s="777"/>
      <c r="AJ332" s="777"/>
      <c r="AK332" s="778"/>
      <c r="AL332" s="899"/>
      <c r="AM332" s="900"/>
      <c r="AN332" s="901"/>
      <c r="AO332" s="141"/>
      <c r="AP332" s="170"/>
    </row>
    <row r="333" spans="2:43" ht="12" customHeight="1" thickBot="1" x14ac:dyDescent="0.3">
      <c r="B333" s="135"/>
      <c r="C333" s="135"/>
      <c r="D333" s="135"/>
      <c r="E333" s="135"/>
      <c r="F333" s="135"/>
      <c r="G333" s="135"/>
      <c r="H333" s="135"/>
      <c r="I333" s="135"/>
      <c r="J333" s="174"/>
      <c r="K333" s="174"/>
      <c r="L333" s="174"/>
      <c r="M333" s="174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41"/>
    </row>
    <row r="334" spans="2:43" ht="12" customHeight="1" thickBot="1" x14ac:dyDescent="0.3">
      <c r="B334" s="873" t="s">
        <v>27</v>
      </c>
      <c r="C334" s="874"/>
      <c r="D334" s="874"/>
      <c r="E334" s="875"/>
      <c r="F334" s="848" t="s">
        <v>26</v>
      </c>
      <c r="G334" s="850"/>
      <c r="H334" s="848" t="s">
        <v>44</v>
      </c>
      <c r="I334" s="849"/>
      <c r="J334" s="849"/>
      <c r="K334" s="849"/>
      <c r="L334" s="849"/>
      <c r="M334" s="849"/>
      <c r="N334" s="849"/>
      <c r="O334" s="849"/>
      <c r="P334" s="849"/>
      <c r="Q334" s="849"/>
      <c r="R334" s="849"/>
      <c r="S334" s="850"/>
      <c r="T334" s="848" t="s">
        <v>25</v>
      </c>
      <c r="U334" s="849"/>
      <c r="V334" s="849"/>
      <c r="W334" s="849"/>
      <c r="X334" s="849"/>
      <c r="Y334" s="849"/>
      <c r="Z334" s="849"/>
      <c r="AA334" s="849"/>
      <c r="AB334" s="849"/>
      <c r="AC334" s="849"/>
      <c r="AD334" s="849"/>
      <c r="AE334" s="849"/>
      <c r="AF334" s="850"/>
      <c r="AG334" s="879" t="s">
        <v>24</v>
      </c>
      <c r="AH334" s="880"/>
      <c r="AI334" s="881"/>
      <c r="AJ334" s="879" t="s">
        <v>24</v>
      </c>
      <c r="AK334" s="881"/>
      <c r="AL334" s="848" t="s">
        <v>23</v>
      </c>
      <c r="AM334" s="849"/>
      <c r="AN334" s="850"/>
      <c r="AO334" s="141"/>
    </row>
    <row r="335" spans="2:43" ht="12" customHeight="1" thickBot="1" x14ac:dyDescent="0.3">
      <c r="B335" s="1" t="s">
        <v>13</v>
      </c>
      <c r="C335" s="2" t="s">
        <v>22</v>
      </c>
      <c r="D335" s="3" t="s">
        <v>22</v>
      </c>
      <c r="E335" s="2" t="s">
        <v>21</v>
      </c>
      <c r="F335" s="907" t="s">
        <v>20</v>
      </c>
      <c r="G335" s="908"/>
      <c r="H335" s="876"/>
      <c r="I335" s="877"/>
      <c r="J335" s="877"/>
      <c r="K335" s="877"/>
      <c r="L335" s="877"/>
      <c r="M335" s="877"/>
      <c r="N335" s="877"/>
      <c r="O335" s="877"/>
      <c r="P335" s="877"/>
      <c r="Q335" s="877"/>
      <c r="R335" s="877"/>
      <c r="S335" s="878"/>
      <c r="T335" s="876"/>
      <c r="U335" s="877"/>
      <c r="V335" s="877"/>
      <c r="W335" s="877"/>
      <c r="X335" s="877"/>
      <c r="Y335" s="877"/>
      <c r="Z335" s="877"/>
      <c r="AA335" s="877"/>
      <c r="AB335" s="877"/>
      <c r="AC335" s="877"/>
      <c r="AD335" s="877"/>
      <c r="AE335" s="877"/>
      <c r="AF335" s="878"/>
      <c r="AG335" s="876" t="s">
        <v>19</v>
      </c>
      <c r="AH335" s="877"/>
      <c r="AI335" s="878"/>
      <c r="AJ335" s="876" t="s">
        <v>18</v>
      </c>
      <c r="AK335" s="878"/>
      <c r="AL335" s="876" t="s">
        <v>17</v>
      </c>
      <c r="AM335" s="877"/>
      <c r="AN335" s="878"/>
      <c r="AO335" s="141"/>
      <c r="AP335" s="846" t="s">
        <v>130</v>
      </c>
      <c r="AQ335" s="846" t="s">
        <v>131</v>
      </c>
    </row>
    <row r="336" spans="2:43" ht="12" customHeight="1" thickBot="1" x14ac:dyDescent="0.3">
      <c r="B336" s="4">
        <v>2020</v>
      </c>
      <c r="C336" s="5" t="s">
        <v>16</v>
      </c>
      <c r="D336" s="5" t="s">
        <v>15</v>
      </c>
      <c r="E336" s="30" t="s">
        <v>14</v>
      </c>
      <c r="F336" s="6" t="s">
        <v>14</v>
      </c>
      <c r="G336" s="7" t="s">
        <v>13</v>
      </c>
      <c r="H336" s="868" t="s">
        <v>34</v>
      </c>
      <c r="I336" s="869"/>
      <c r="J336" s="870" t="s">
        <v>43</v>
      </c>
      <c r="K336" s="871"/>
      <c r="L336" s="870" t="s">
        <v>42</v>
      </c>
      <c r="M336" s="871"/>
      <c r="N336" s="872" t="s">
        <v>33</v>
      </c>
      <c r="O336" s="869"/>
      <c r="P336" s="872" t="s">
        <v>12</v>
      </c>
      <c r="Q336" s="869"/>
      <c r="R336" s="872" t="s">
        <v>11</v>
      </c>
      <c r="S336" s="905"/>
      <c r="T336" s="868" t="s">
        <v>35</v>
      </c>
      <c r="U336" s="906"/>
      <c r="V336" s="906"/>
      <c r="W336" s="905"/>
      <c r="X336" s="868" t="s">
        <v>10</v>
      </c>
      <c r="Y336" s="906"/>
      <c r="Z336" s="906"/>
      <c r="AA336" s="905"/>
      <c r="AB336" s="38" t="s">
        <v>1084</v>
      </c>
      <c r="AC336" s="38" t="s">
        <v>38</v>
      </c>
      <c r="AD336" s="37" t="s">
        <v>36</v>
      </c>
      <c r="AE336" s="266" t="s">
        <v>41</v>
      </c>
      <c r="AF336" s="136" t="s">
        <v>9</v>
      </c>
      <c r="AG336" s="8" t="s">
        <v>37</v>
      </c>
      <c r="AH336" s="9" t="s">
        <v>8</v>
      </c>
      <c r="AI336" s="10" t="s">
        <v>7</v>
      </c>
      <c r="AJ336" s="6" t="s">
        <v>8</v>
      </c>
      <c r="AK336" s="7" t="s">
        <v>7</v>
      </c>
      <c r="AL336" s="6" t="s">
        <v>8</v>
      </c>
      <c r="AM336" s="11" t="s">
        <v>7</v>
      </c>
      <c r="AN336" s="7" t="s">
        <v>6</v>
      </c>
      <c r="AO336" s="141"/>
      <c r="AP336" s="847"/>
      <c r="AQ336" s="847"/>
    </row>
    <row r="337" spans="2:43" ht="12" customHeight="1" x14ac:dyDescent="0.25">
      <c r="B337" s="25">
        <v>44237</v>
      </c>
      <c r="C337" s="137">
        <v>0.3576388888888889</v>
      </c>
      <c r="D337" s="137">
        <v>0.41666666666666669</v>
      </c>
      <c r="E337" s="43">
        <v>1</v>
      </c>
      <c r="F337" s="43">
        <v>94</v>
      </c>
      <c r="G337" s="25">
        <v>44237</v>
      </c>
      <c r="H337" s="960" t="s">
        <v>291</v>
      </c>
      <c r="I337" s="961"/>
      <c r="J337" s="962"/>
      <c r="K337" s="963"/>
      <c r="L337" s="962"/>
      <c r="M337" s="963"/>
      <c r="N337" s="960"/>
      <c r="O337" s="961"/>
      <c r="P337" s="964" t="s">
        <v>226</v>
      </c>
      <c r="Q337" s="965"/>
      <c r="R337" s="964" t="s">
        <v>293</v>
      </c>
      <c r="S337" s="966"/>
      <c r="T337" s="979" t="s">
        <v>179</v>
      </c>
      <c r="U337" s="980"/>
      <c r="V337" s="980"/>
      <c r="W337" s="981"/>
      <c r="X337" s="979" t="s">
        <v>179</v>
      </c>
      <c r="Y337" s="980"/>
      <c r="Z337" s="980"/>
      <c r="AA337" s="981"/>
      <c r="AB337" s="482"/>
      <c r="AC337" s="34"/>
      <c r="AD337" s="138"/>
      <c r="AE337" s="158">
        <v>44</v>
      </c>
      <c r="AF337" s="35" t="s">
        <v>32</v>
      </c>
      <c r="AG337" s="34">
        <v>6865</v>
      </c>
      <c r="AH337" s="152">
        <f>+AG337/2.2</f>
        <v>3120.454545454545</v>
      </c>
      <c r="AI337" s="161">
        <f>+AH337/1000</f>
        <v>3.1204545454545451</v>
      </c>
      <c r="AJ337" s="162">
        <v>3350</v>
      </c>
      <c r="AK337" s="163">
        <f>+AJ337/1000</f>
        <v>3.35</v>
      </c>
      <c r="AL337" s="164">
        <f>+AJ337-AH337</f>
        <v>229.54545454545496</v>
      </c>
      <c r="AM337" s="163">
        <f>+AL337/1000</f>
        <v>0.22954545454545497</v>
      </c>
      <c r="AN337" s="165">
        <f>+AL337/AH337</f>
        <v>7.3561544064093362E-2</v>
      </c>
      <c r="AO337" s="141"/>
      <c r="AP337" s="306">
        <v>76.88</v>
      </c>
      <c r="AQ337" s="306">
        <v>3.32</v>
      </c>
    </row>
    <row r="338" spans="2:43" ht="12" customHeight="1" x14ac:dyDescent="0.25">
      <c r="B338" s="25">
        <v>44237</v>
      </c>
      <c r="C338" s="137">
        <v>0.36319444444444443</v>
      </c>
      <c r="D338" s="137">
        <v>0.37638888888888888</v>
      </c>
      <c r="E338" s="43">
        <v>2</v>
      </c>
      <c r="F338" s="43">
        <v>746</v>
      </c>
      <c r="G338" s="25">
        <v>44237</v>
      </c>
      <c r="H338" s="967" t="s">
        <v>199</v>
      </c>
      <c r="I338" s="968"/>
      <c r="J338" s="969"/>
      <c r="K338" s="970"/>
      <c r="L338" s="969"/>
      <c r="M338" s="970"/>
      <c r="N338" s="967"/>
      <c r="O338" s="968"/>
      <c r="P338" s="971" t="s">
        <v>158</v>
      </c>
      <c r="Q338" s="972"/>
      <c r="R338" s="973" t="s">
        <v>306</v>
      </c>
      <c r="S338" s="974"/>
      <c r="T338" s="979" t="s">
        <v>198</v>
      </c>
      <c r="U338" s="980"/>
      <c r="V338" s="980"/>
      <c r="W338" s="981"/>
      <c r="X338" s="979" t="s">
        <v>198</v>
      </c>
      <c r="Y338" s="980"/>
      <c r="Z338" s="980"/>
      <c r="AA338" s="981"/>
      <c r="AB338" s="482"/>
      <c r="AC338" s="34"/>
      <c r="AD338" s="138"/>
      <c r="AE338" s="314">
        <v>56</v>
      </c>
      <c r="AF338" s="46" t="s">
        <v>52</v>
      </c>
      <c r="AG338" s="34"/>
      <c r="AH338" s="139">
        <v>12945</v>
      </c>
      <c r="AI338" s="159">
        <f>+AH338/1000</f>
        <v>12.945</v>
      </c>
      <c r="AJ338" s="152">
        <v>13380</v>
      </c>
      <c r="AK338" s="272">
        <f>+AJ338/1000</f>
        <v>13.38</v>
      </c>
      <c r="AL338" s="273">
        <f>+AJ338-AH338</f>
        <v>435</v>
      </c>
      <c r="AM338" s="274">
        <f>+AL338/1000</f>
        <v>0.435</v>
      </c>
      <c r="AN338" s="275">
        <f>+AL338/AH338</f>
        <v>3.3603707995365009E-2</v>
      </c>
      <c r="AO338" s="20"/>
      <c r="AP338" s="306">
        <v>69.709999999999994</v>
      </c>
      <c r="AQ338" s="306">
        <v>4.25</v>
      </c>
    </row>
    <row r="339" spans="2:43" ht="12" customHeight="1" x14ac:dyDescent="0.25">
      <c r="B339" s="25">
        <v>44237</v>
      </c>
      <c r="C339" s="137">
        <v>0.38125000000000003</v>
      </c>
      <c r="D339" s="137">
        <v>0.39652777777777781</v>
      </c>
      <c r="E339" s="43">
        <v>4</v>
      </c>
      <c r="F339" s="43">
        <v>23360</v>
      </c>
      <c r="G339" s="25">
        <v>44237</v>
      </c>
      <c r="H339" s="967" t="s">
        <v>836</v>
      </c>
      <c r="I339" s="968"/>
      <c r="J339" s="969" t="s">
        <v>837</v>
      </c>
      <c r="K339" s="970"/>
      <c r="L339" s="969" t="s">
        <v>764</v>
      </c>
      <c r="M339" s="970"/>
      <c r="N339" s="967"/>
      <c r="O339" s="968"/>
      <c r="P339" s="971" t="s">
        <v>292</v>
      </c>
      <c r="Q339" s="972"/>
      <c r="R339" s="973" t="s">
        <v>543</v>
      </c>
      <c r="S339" s="974"/>
      <c r="T339" s="979" t="s">
        <v>771</v>
      </c>
      <c r="U339" s="980"/>
      <c r="V339" s="980"/>
      <c r="W339" s="981"/>
      <c r="X339" s="979" t="s">
        <v>771</v>
      </c>
      <c r="Y339" s="980"/>
      <c r="Z339" s="980"/>
      <c r="AA339" s="981"/>
      <c r="AB339" s="482">
        <v>3</v>
      </c>
      <c r="AC339" s="34"/>
      <c r="AD339" s="138" t="s">
        <v>680</v>
      </c>
      <c r="AE339" s="314">
        <v>55</v>
      </c>
      <c r="AF339" s="46" t="s">
        <v>52</v>
      </c>
      <c r="AG339" s="34"/>
      <c r="AH339" s="139">
        <v>9600</v>
      </c>
      <c r="AI339" s="159">
        <f t="shared" ref="AI339:AI357" si="97">+AH339/1000</f>
        <v>9.6</v>
      </c>
      <c r="AJ339" s="152">
        <v>10440</v>
      </c>
      <c r="AK339" s="272">
        <f t="shared" ref="AK339:AK357" si="98">+AJ339/1000</f>
        <v>10.44</v>
      </c>
      <c r="AL339" s="273">
        <f t="shared" ref="AL339:AL357" si="99">+AJ339-AH339</f>
        <v>840</v>
      </c>
      <c r="AM339" s="274">
        <f t="shared" ref="AM339:AM357" si="100">+AL339/1000</f>
        <v>0.84</v>
      </c>
      <c r="AN339" s="275">
        <f t="shared" ref="AN339:AN357" si="101">+AL339/AH339</f>
        <v>8.7499999999999994E-2</v>
      </c>
      <c r="AO339" s="20"/>
      <c r="AP339" s="306">
        <v>71.89</v>
      </c>
      <c r="AQ339" s="306">
        <v>8.9600000000000009</v>
      </c>
    </row>
    <row r="340" spans="2:43" ht="12" customHeight="1" x14ac:dyDescent="0.25">
      <c r="B340" s="25">
        <v>44237</v>
      </c>
      <c r="C340" s="137">
        <v>0.46666666666666662</v>
      </c>
      <c r="D340" s="137">
        <v>0.47638888888888892</v>
      </c>
      <c r="E340" s="43">
        <v>4</v>
      </c>
      <c r="F340" s="43">
        <v>23361</v>
      </c>
      <c r="G340" s="25">
        <v>44237</v>
      </c>
      <c r="H340" s="967" t="s">
        <v>762</v>
      </c>
      <c r="I340" s="968"/>
      <c r="J340" s="969" t="s">
        <v>767</v>
      </c>
      <c r="K340" s="970"/>
      <c r="L340" s="969" t="s">
        <v>764</v>
      </c>
      <c r="M340" s="970"/>
      <c r="N340" s="967"/>
      <c r="O340" s="968"/>
      <c r="P340" s="971" t="s">
        <v>117</v>
      </c>
      <c r="Q340" s="972"/>
      <c r="R340" s="973" t="s">
        <v>581</v>
      </c>
      <c r="S340" s="974"/>
      <c r="T340" s="975" t="s">
        <v>771</v>
      </c>
      <c r="U340" s="976"/>
      <c r="V340" s="976"/>
      <c r="W340" s="977"/>
      <c r="X340" s="979" t="s">
        <v>771</v>
      </c>
      <c r="Y340" s="980"/>
      <c r="Z340" s="980"/>
      <c r="AA340" s="981"/>
      <c r="AB340" s="480">
        <v>3</v>
      </c>
      <c r="AC340" s="34"/>
      <c r="AD340" s="138" t="s">
        <v>680</v>
      </c>
      <c r="AE340" s="158">
        <v>35</v>
      </c>
      <c r="AF340" s="35" t="s">
        <v>32</v>
      </c>
      <c r="AG340" s="34"/>
      <c r="AH340" s="139">
        <v>21600</v>
      </c>
      <c r="AI340" s="159">
        <f t="shared" si="97"/>
        <v>21.6</v>
      </c>
      <c r="AJ340" s="152">
        <v>23740</v>
      </c>
      <c r="AK340" s="272">
        <f t="shared" si="98"/>
        <v>23.74</v>
      </c>
      <c r="AL340" s="273">
        <f t="shared" si="99"/>
        <v>2140</v>
      </c>
      <c r="AM340" s="274">
        <f t="shared" si="100"/>
        <v>2.14</v>
      </c>
      <c r="AN340" s="275">
        <f t="shared" si="101"/>
        <v>9.9074074074074078E-2</v>
      </c>
      <c r="AO340" s="20"/>
      <c r="AP340" s="306">
        <v>70.05</v>
      </c>
      <c r="AQ340" s="306">
        <v>10.119999999999999</v>
      </c>
    </row>
    <row r="341" spans="2:43" ht="12" customHeight="1" x14ac:dyDescent="0.25">
      <c r="B341" s="25">
        <v>44237</v>
      </c>
      <c r="C341" s="137">
        <v>0.48541666666666666</v>
      </c>
      <c r="D341" s="137">
        <v>0.49236111111111108</v>
      </c>
      <c r="E341" s="43">
        <v>4</v>
      </c>
      <c r="F341" s="43">
        <v>23361</v>
      </c>
      <c r="G341" s="25">
        <v>44237</v>
      </c>
      <c r="H341" s="967" t="s">
        <v>762</v>
      </c>
      <c r="I341" s="968"/>
      <c r="J341" s="969" t="s">
        <v>767</v>
      </c>
      <c r="K341" s="970"/>
      <c r="L341" s="969" t="s">
        <v>764</v>
      </c>
      <c r="M341" s="970"/>
      <c r="N341" s="967"/>
      <c r="O341" s="968"/>
      <c r="P341" s="971" t="s">
        <v>395</v>
      </c>
      <c r="Q341" s="972"/>
      <c r="R341" s="973" t="s">
        <v>663</v>
      </c>
      <c r="S341" s="974"/>
      <c r="T341" s="975" t="s">
        <v>771</v>
      </c>
      <c r="U341" s="976"/>
      <c r="V341" s="976"/>
      <c r="W341" s="977"/>
      <c r="X341" s="979" t="s">
        <v>771</v>
      </c>
      <c r="Y341" s="980"/>
      <c r="Z341" s="980"/>
      <c r="AA341" s="981"/>
      <c r="AB341" s="480">
        <v>3</v>
      </c>
      <c r="AC341" s="34"/>
      <c r="AD341" s="138" t="s">
        <v>680</v>
      </c>
      <c r="AE341" s="158">
        <v>35</v>
      </c>
      <c r="AF341" s="35" t="s">
        <v>32</v>
      </c>
      <c r="AG341" s="34"/>
      <c r="AH341" s="139">
        <v>20400</v>
      </c>
      <c r="AI341" s="159">
        <f t="shared" si="97"/>
        <v>20.399999999999999</v>
      </c>
      <c r="AJ341" s="152">
        <v>22400</v>
      </c>
      <c r="AK341" s="272">
        <f t="shared" si="98"/>
        <v>22.4</v>
      </c>
      <c r="AL341" s="273">
        <f t="shared" si="99"/>
        <v>2000</v>
      </c>
      <c r="AM341" s="274">
        <f t="shared" si="100"/>
        <v>2</v>
      </c>
      <c r="AN341" s="275">
        <f t="shared" si="101"/>
        <v>9.8039215686274508E-2</v>
      </c>
      <c r="AO341" s="20"/>
      <c r="AP341" s="306">
        <v>70.05</v>
      </c>
      <c r="AQ341" s="306">
        <v>10.119999999999999</v>
      </c>
    </row>
    <row r="342" spans="2:43" ht="12" customHeight="1" x14ac:dyDescent="0.25">
      <c r="B342" s="25">
        <v>44237</v>
      </c>
      <c r="C342" s="137">
        <v>0.49513888888888885</v>
      </c>
      <c r="D342" s="137">
        <v>0.52361111111111114</v>
      </c>
      <c r="E342" s="43">
        <v>2</v>
      </c>
      <c r="F342" s="43">
        <v>26443</v>
      </c>
      <c r="G342" s="25">
        <v>44237</v>
      </c>
      <c r="H342" s="967" t="s">
        <v>712</v>
      </c>
      <c r="I342" s="968"/>
      <c r="J342" s="969"/>
      <c r="K342" s="970"/>
      <c r="L342" s="969"/>
      <c r="M342" s="970"/>
      <c r="N342" s="967"/>
      <c r="O342" s="968"/>
      <c r="P342" s="971" t="s">
        <v>748</v>
      </c>
      <c r="Q342" s="972"/>
      <c r="R342" s="973" t="s">
        <v>749</v>
      </c>
      <c r="S342" s="974"/>
      <c r="T342" s="975" t="s">
        <v>744</v>
      </c>
      <c r="U342" s="976"/>
      <c r="V342" s="976"/>
      <c r="W342" s="977"/>
      <c r="X342" s="979" t="s">
        <v>823</v>
      </c>
      <c r="Y342" s="980"/>
      <c r="Z342" s="980"/>
      <c r="AA342" s="981"/>
      <c r="AB342" s="480"/>
      <c r="AC342" s="34"/>
      <c r="AD342" s="138"/>
      <c r="AE342" s="444">
        <v>23</v>
      </c>
      <c r="AF342" s="35" t="s">
        <v>32</v>
      </c>
      <c r="AG342" s="34"/>
      <c r="AH342" s="139">
        <v>840</v>
      </c>
      <c r="AI342" s="159">
        <f t="shared" si="97"/>
        <v>0.84</v>
      </c>
      <c r="AJ342" s="152">
        <v>840</v>
      </c>
      <c r="AK342" s="272">
        <f t="shared" si="98"/>
        <v>0.84</v>
      </c>
      <c r="AL342" s="273">
        <f t="shared" si="99"/>
        <v>0</v>
      </c>
      <c r="AM342" s="274">
        <f t="shared" si="100"/>
        <v>0</v>
      </c>
      <c r="AN342" s="275">
        <f t="shared" si="101"/>
        <v>0</v>
      </c>
      <c r="AO342" s="20"/>
      <c r="AP342" s="306">
        <v>74.22</v>
      </c>
      <c r="AQ342" s="306">
        <v>2.5099999999999998</v>
      </c>
    </row>
    <row r="343" spans="2:43" ht="12" customHeight="1" x14ac:dyDescent="0.25">
      <c r="B343" s="25">
        <v>44237</v>
      </c>
      <c r="C343" s="137">
        <v>0.5083333333333333</v>
      </c>
      <c r="D343" s="137">
        <v>0.51388888888888895</v>
      </c>
      <c r="E343" s="43">
        <v>4</v>
      </c>
      <c r="F343" s="43">
        <v>23363</v>
      </c>
      <c r="G343" s="25">
        <v>44237</v>
      </c>
      <c r="H343" s="967" t="s">
        <v>798</v>
      </c>
      <c r="I343" s="968"/>
      <c r="J343" s="969" t="s">
        <v>772</v>
      </c>
      <c r="K343" s="970"/>
      <c r="L343" s="969" t="s">
        <v>764</v>
      </c>
      <c r="M343" s="970"/>
      <c r="N343" s="967"/>
      <c r="O343" s="968"/>
      <c r="P343" s="971" t="s">
        <v>292</v>
      </c>
      <c r="Q343" s="972"/>
      <c r="R343" s="973" t="s">
        <v>543</v>
      </c>
      <c r="S343" s="974"/>
      <c r="T343" s="975" t="s">
        <v>771</v>
      </c>
      <c r="U343" s="976"/>
      <c r="V343" s="976"/>
      <c r="W343" s="977"/>
      <c r="X343" s="979" t="s">
        <v>771</v>
      </c>
      <c r="Y343" s="980"/>
      <c r="Z343" s="980"/>
      <c r="AA343" s="981"/>
      <c r="AB343" s="480">
        <v>3</v>
      </c>
      <c r="AC343" s="34"/>
      <c r="AD343" s="138" t="s">
        <v>699</v>
      </c>
      <c r="AE343" s="158">
        <v>20</v>
      </c>
      <c r="AF343" s="35" t="s">
        <v>32</v>
      </c>
      <c r="AG343" s="34"/>
      <c r="AH343" s="139">
        <v>9600</v>
      </c>
      <c r="AI343" s="159">
        <f t="shared" si="97"/>
        <v>9.6</v>
      </c>
      <c r="AJ343" s="152">
        <v>12170</v>
      </c>
      <c r="AK343" s="272">
        <f t="shared" si="98"/>
        <v>12.17</v>
      </c>
      <c r="AL343" s="273">
        <f t="shared" si="99"/>
        <v>2570</v>
      </c>
      <c r="AM343" s="274">
        <f t="shared" si="100"/>
        <v>2.57</v>
      </c>
      <c r="AN343" s="275">
        <f t="shared" si="101"/>
        <v>0.26770833333333333</v>
      </c>
      <c r="AO343" s="20"/>
      <c r="AP343" s="306">
        <v>69</v>
      </c>
      <c r="AQ343" s="306">
        <v>8</v>
      </c>
    </row>
    <row r="344" spans="2:43" ht="12" customHeight="1" x14ac:dyDescent="0.25">
      <c r="B344" s="25">
        <v>44237</v>
      </c>
      <c r="C344" s="137">
        <v>0.51250000000000007</v>
      </c>
      <c r="D344" s="137">
        <v>0.52500000000000002</v>
      </c>
      <c r="E344" s="43">
        <v>4</v>
      </c>
      <c r="F344" s="43">
        <v>23362</v>
      </c>
      <c r="G344" s="25">
        <v>44237</v>
      </c>
      <c r="H344" s="967" t="s">
        <v>706</v>
      </c>
      <c r="I344" s="968"/>
      <c r="J344" s="969" t="s">
        <v>844</v>
      </c>
      <c r="K344" s="970"/>
      <c r="L344" s="969" t="s">
        <v>764</v>
      </c>
      <c r="M344" s="970"/>
      <c r="N344" s="967"/>
      <c r="O344" s="968"/>
      <c r="P344" s="971" t="s">
        <v>200</v>
      </c>
      <c r="Q344" s="972"/>
      <c r="R344" s="973" t="s">
        <v>201</v>
      </c>
      <c r="S344" s="974"/>
      <c r="T344" s="975" t="s">
        <v>771</v>
      </c>
      <c r="U344" s="976"/>
      <c r="V344" s="976"/>
      <c r="W344" s="977"/>
      <c r="X344" s="979" t="s">
        <v>771</v>
      </c>
      <c r="Y344" s="980"/>
      <c r="Z344" s="980"/>
      <c r="AA344" s="981"/>
      <c r="AB344" s="480">
        <v>3</v>
      </c>
      <c r="AC344" s="34"/>
      <c r="AD344" s="138" t="s">
        <v>680</v>
      </c>
      <c r="AE344" s="158">
        <v>34</v>
      </c>
      <c r="AF344" s="35" t="s">
        <v>32</v>
      </c>
      <c r="AG344" s="34"/>
      <c r="AH344" s="139">
        <v>7200</v>
      </c>
      <c r="AI344" s="159">
        <f t="shared" si="97"/>
        <v>7.2</v>
      </c>
      <c r="AJ344" s="836">
        <v>23960</v>
      </c>
      <c r="AK344" s="838">
        <f>+AJ344/1000</f>
        <v>23.96</v>
      </c>
      <c r="AL344" s="840">
        <f>+AJ344-AH345-AH344</f>
        <v>2360</v>
      </c>
      <c r="AM344" s="842">
        <f>+AL344/1000</f>
        <v>2.36</v>
      </c>
      <c r="AN344" s="844">
        <f>+AL344/SUM(AH344:AH345)</f>
        <v>0.10925925925925926</v>
      </c>
      <c r="AO344" s="20"/>
      <c r="AP344" s="306">
        <v>70</v>
      </c>
      <c r="AQ344" s="306">
        <v>10.11</v>
      </c>
    </row>
    <row r="345" spans="2:43" ht="12" customHeight="1" x14ac:dyDescent="0.25">
      <c r="B345" s="25">
        <v>44237</v>
      </c>
      <c r="C345" s="137">
        <v>0.51250000000000007</v>
      </c>
      <c r="D345" s="137">
        <v>0.52500000000000002</v>
      </c>
      <c r="E345" s="43">
        <v>4</v>
      </c>
      <c r="F345" s="43">
        <v>23363</v>
      </c>
      <c r="G345" s="25">
        <v>44237</v>
      </c>
      <c r="H345" s="967" t="s">
        <v>798</v>
      </c>
      <c r="I345" s="968"/>
      <c r="J345" s="969" t="s">
        <v>772</v>
      </c>
      <c r="K345" s="970"/>
      <c r="L345" s="969" t="s">
        <v>764</v>
      </c>
      <c r="M345" s="970"/>
      <c r="N345" s="967"/>
      <c r="O345" s="968"/>
      <c r="P345" s="971" t="s">
        <v>200</v>
      </c>
      <c r="Q345" s="972"/>
      <c r="R345" s="973" t="s">
        <v>201</v>
      </c>
      <c r="S345" s="974"/>
      <c r="T345" s="975" t="s">
        <v>771</v>
      </c>
      <c r="U345" s="976"/>
      <c r="V345" s="976"/>
      <c r="W345" s="977"/>
      <c r="X345" s="979" t="s">
        <v>771</v>
      </c>
      <c r="Y345" s="980"/>
      <c r="Z345" s="980"/>
      <c r="AA345" s="981"/>
      <c r="AB345" s="480">
        <v>3</v>
      </c>
      <c r="AC345" s="34"/>
      <c r="AD345" s="138" t="s">
        <v>699</v>
      </c>
      <c r="AE345" s="158">
        <v>20</v>
      </c>
      <c r="AF345" s="35" t="s">
        <v>32</v>
      </c>
      <c r="AG345" s="34"/>
      <c r="AH345" s="139">
        <v>14400</v>
      </c>
      <c r="AI345" s="159">
        <f t="shared" si="97"/>
        <v>14.4</v>
      </c>
      <c r="AJ345" s="837"/>
      <c r="AK345" s="839"/>
      <c r="AL345" s="841"/>
      <c r="AM345" s="843"/>
      <c r="AN345" s="845"/>
      <c r="AO345" s="20"/>
      <c r="AP345" s="306">
        <v>69</v>
      </c>
      <c r="AQ345" s="306">
        <v>8</v>
      </c>
    </row>
    <row r="346" spans="2:43" ht="12" customHeight="1" x14ac:dyDescent="0.25">
      <c r="B346" s="25">
        <v>44237</v>
      </c>
      <c r="C346" s="137">
        <v>0.55625000000000002</v>
      </c>
      <c r="D346" s="137">
        <v>0.56666666666666665</v>
      </c>
      <c r="E346" s="43">
        <v>4</v>
      </c>
      <c r="F346" s="43">
        <v>23363</v>
      </c>
      <c r="G346" s="25">
        <v>44237</v>
      </c>
      <c r="H346" s="967" t="s">
        <v>798</v>
      </c>
      <c r="I346" s="968"/>
      <c r="J346" s="969" t="s">
        <v>772</v>
      </c>
      <c r="K346" s="970"/>
      <c r="L346" s="969" t="s">
        <v>764</v>
      </c>
      <c r="M346" s="970"/>
      <c r="N346" s="967"/>
      <c r="O346" s="968"/>
      <c r="P346" s="971" t="s">
        <v>843</v>
      </c>
      <c r="Q346" s="972"/>
      <c r="R346" s="973" t="s">
        <v>820</v>
      </c>
      <c r="S346" s="974"/>
      <c r="T346" s="975" t="s">
        <v>771</v>
      </c>
      <c r="U346" s="976"/>
      <c r="V346" s="976"/>
      <c r="W346" s="977"/>
      <c r="X346" s="979" t="s">
        <v>771</v>
      </c>
      <c r="Y346" s="980"/>
      <c r="Z346" s="980"/>
      <c r="AA346" s="981"/>
      <c r="AB346" s="480">
        <v>3</v>
      </c>
      <c r="AC346" s="34"/>
      <c r="AD346" s="138" t="s">
        <v>699</v>
      </c>
      <c r="AE346" s="158">
        <v>20</v>
      </c>
      <c r="AF346" s="35" t="s">
        <v>32</v>
      </c>
      <c r="AG346" s="34"/>
      <c r="AH346" s="139">
        <v>4800</v>
      </c>
      <c r="AI346" s="159">
        <f t="shared" si="97"/>
        <v>4.8</v>
      </c>
      <c r="AJ346" s="836">
        <v>10900</v>
      </c>
      <c r="AK346" s="838">
        <f>+AJ346/1000</f>
        <v>10.9</v>
      </c>
      <c r="AL346" s="840">
        <f>+AJ346-AH347-AH346</f>
        <v>1300</v>
      </c>
      <c r="AM346" s="842">
        <f>+AL346/1000</f>
        <v>1.3</v>
      </c>
      <c r="AN346" s="844">
        <f>+AL346/SUM(AH346:AH347)</f>
        <v>0.13541666666666666</v>
      </c>
      <c r="AO346" s="20"/>
      <c r="AP346" s="306">
        <v>69</v>
      </c>
      <c r="AQ346" s="306">
        <v>8</v>
      </c>
    </row>
    <row r="347" spans="2:43" ht="12" customHeight="1" x14ac:dyDescent="0.25">
      <c r="B347" s="25">
        <v>44237</v>
      </c>
      <c r="C347" s="137">
        <v>0.55625000000000002</v>
      </c>
      <c r="D347" s="137">
        <v>0.56666666666666665</v>
      </c>
      <c r="E347" s="43">
        <v>4</v>
      </c>
      <c r="F347" s="43">
        <v>23364</v>
      </c>
      <c r="G347" s="25">
        <v>44237</v>
      </c>
      <c r="H347" s="967" t="s">
        <v>842</v>
      </c>
      <c r="I347" s="968"/>
      <c r="J347" s="969" t="s">
        <v>789</v>
      </c>
      <c r="K347" s="970"/>
      <c r="L347" s="969" t="s">
        <v>764</v>
      </c>
      <c r="M347" s="970"/>
      <c r="N347" s="967"/>
      <c r="O347" s="968"/>
      <c r="P347" s="971" t="s">
        <v>843</v>
      </c>
      <c r="Q347" s="972"/>
      <c r="R347" s="973" t="s">
        <v>820</v>
      </c>
      <c r="S347" s="974"/>
      <c r="T347" s="975" t="s">
        <v>771</v>
      </c>
      <c r="U347" s="976"/>
      <c r="V347" s="976"/>
      <c r="W347" s="977"/>
      <c r="X347" s="979" t="s">
        <v>771</v>
      </c>
      <c r="Y347" s="980"/>
      <c r="Z347" s="980"/>
      <c r="AA347" s="981"/>
      <c r="AB347" s="480">
        <v>3</v>
      </c>
      <c r="AC347" s="34"/>
      <c r="AD347" s="138" t="s">
        <v>699</v>
      </c>
      <c r="AE347" s="158">
        <v>26</v>
      </c>
      <c r="AF347" s="35" t="s">
        <v>32</v>
      </c>
      <c r="AG347" s="34"/>
      <c r="AH347" s="139">
        <v>4800</v>
      </c>
      <c r="AI347" s="159">
        <f t="shared" si="97"/>
        <v>4.8</v>
      </c>
      <c r="AJ347" s="837"/>
      <c r="AK347" s="839"/>
      <c r="AL347" s="841"/>
      <c r="AM347" s="843"/>
      <c r="AN347" s="845"/>
      <c r="AO347" s="20"/>
      <c r="AP347" s="306">
        <v>71</v>
      </c>
      <c r="AQ347" s="306">
        <v>9.8699999999999992</v>
      </c>
    </row>
    <row r="348" spans="2:43" ht="12" customHeight="1" x14ac:dyDescent="0.25">
      <c r="B348" s="25">
        <v>44237</v>
      </c>
      <c r="C348" s="137">
        <v>0.58958333333333335</v>
      </c>
      <c r="D348" s="137">
        <v>0.59722222222222221</v>
      </c>
      <c r="E348" s="43">
        <v>4</v>
      </c>
      <c r="F348" s="43">
        <v>23365</v>
      </c>
      <c r="G348" s="25">
        <v>44237</v>
      </c>
      <c r="H348" s="967" t="s">
        <v>729</v>
      </c>
      <c r="I348" s="968"/>
      <c r="J348" s="969"/>
      <c r="K348" s="970"/>
      <c r="L348" s="969"/>
      <c r="M348" s="970"/>
      <c r="N348" s="967"/>
      <c r="O348" s="968"/>
      <c r="P348" s="971" t="s">
        <v>71</v>
      </c>
      <c r="Q348" s="972"/>
      <c r="R348" s="973" t="s">
        <v>74</v>
      </c>
      <c r="S348" s="974"/>
      <c r="T348" s="975" t="s">
        <v>771</v>
      </c>
      <c r="U348" s="976"/>
      <c r="V348" s="976"/>
      <c r="W348" s="977"/>
      <c r="X348" s="979" t="s">
        <v>771</v>
      </c>
      <c r="Y348" s="980"/>
      <c r="Z348" s="980"/>
      <c r="AA348" s="981"/>
      <c r="AB348" s="480">
        <v>3</v>
      </c>
      <c r="AC348" s="34"/>
      <c r="AD348" s="138" t="s">
        <v>680</v>
      </c>
      <c r="AE348" s="158">
        <v>36</v>
      </c>
      <c r="AF348" s="35" t="s">
        <v>32</v>
      </c>
      <c r="AG348" s="34"/>
      <c r="AH348" s="139">
        <v>19200</v>
      </c>
      <c r="AI348" s="159">
        <f t="shared" si="97"/>
        <v>19.2</v>
      </c>
      <c r="AJ348" s="152">
        <v>20820</v>
      </c>
      <c r="AK348" s="272">
        <f t="shared" si="98"/>
        <v>20.82</v>
      </c>
      <c r="AL348" s="273">
        <f t="shared" ref="AL348" si="102">+AJ348-AH348</f>
        <v>1620</v>
      </c>
      <c r="AM348" s="274">
        <f t="shared" si="100"/>
        <v>1.62</v>
      </c>
      <c r="AN348" s="275">
        <f t="shared" ref="AN348" si="103">+AL348/AH348</f>
        <v>8.4375000000000006E-2</v>
      </c>
      <c r="AO348" s="20"/>
      <c r="AP348" s="306">
        <v>70.81</v>
      </c>
      <c r="AQ348" s="306">
        <v>9.65</v>
      </c>
    </row>
    <row r="349" spans="2:43" ht="12" customHeight="1" x14ac:dyDescent="0.25">
      <c r="B349" s="25">
        <v>44237</v>
      </c>
      <c r="C349" s="137">
        <v>0.60763888888888895</v>
      </c>
      <c r="D349" s="137">
        <v>0.61805555555555558</v>
      </c>
      <c r="E349" s="43">
        <v>3</v>
      </c>
      <c r="F349" s="43">
        <v>23365</v>
      </c>
      <c r="G349" s="25">
        <v>44237</v>
      </c>
      <c r="H349" s="967" t="s">
        <v>729</v>
      </c>
      <c r="I349" s="968"/>
      <c r="J349" s="969"/>
      <c r="K349" s="970"/>
      <c r="L349" s="969"/>
      <c r="M349" s="970"/>
      <c r="N349" s="967"/>
      <c r="O349" s="968"/>
      <c r="P349" s="971" t="s">
        <v>395</v>
      </c>
      <c r="Q349" s="972"/>
      <c r="R349" s="973" t="s">
        <v>663</v>
      </c>
      <c r="S349" s="974"/>
      <c r="T349" s="975" t="s">
        <v>771</v>
      </c>
      <c r="U349" s="976"/>
      <c r="V349" s="976"/>
      <c r="W349" s="977"/>
      <c r="X349" s="979" t="s">
        <v>771</v>
      </c>
      <c r="Y349" s="980"/>
      <c r="Z349" s="980"/>
      <c r="AA349" s="981"/>
      <c r="AB349" s="480">
        <v>3</v>
      </c>
      <c r="AC349" s="34"/>
      <c r="AD349" s="138" t="s">
        <v>680</v>
      </c>
      <c r="AE349" s="158">
        <v>36</v>
      </c>
      <c r="AF349" s="35" t="s">
        <v>32</v>
      </c>
      <c r="AG349" s="34"/>
      <c r="AH349" s="139">
        <v>4800</v>
      </c>
      <c r="AI349" s="159">
        <f t="shared" si="97"/>
        <v>4.8</v>
      </c>
      <c r="AJ349" s="836">
        <v>20020</v>
      </c>
      <c r="AK349" s="838">
        <f>+AJ349/1000</f>
        <v>20.02</v>
      </c>
      <c r="AL349" s="840">
        <f>+AJ349-AH350-AH349</f>
        <v>820</v>
      </c>
      <c r="AM349" s="842">
        <f>+AL349/1000</f>
        <v>0.82</v>
      </c>
      <c r="AN349" s="844">
        <f>+AL349/SUM(AH349:AH350)</f>
        <v>4.2708333333333334E-2</v>
      </c>
      <c r="AO349" s="20"/>
      <c r="AP349" s="306">
        <v>70.81</v>
      </c>
      <c r="AQ349" s="306">
        <v>9.65</v>
      </c>
    </row>
    <row r="350" spans="2:43" ht="12" customHeight="1" x14ac:dyDescent="0.25">
      <c r="B350" s="25">
        <v>44237</v>
      </c>
      <c r="C350" s="137">
        <v>0.60763888888888895</v>
      </c>
      <c r="D350" s="137">
        <v>0.61805555555555558</v>
      </c>
      <c r="E350" s="43">
        <v>3</v>
      </c>
      <c r="F350" s="43">
        <v>23366</v>
      </c>
      <c r="G350" s="25">
        <v>44237</v>
      </c>
      <c r="H350" s="967" t="s">
        <v>770</v>
      </c>
      <c r="I350" s="968"/>
      <c r="J350" s="969"/>
      <c r="K350" s="970"/>
      <c r="L350" s="969"/>
      <c r="M350" s="970"/>
      <c r="N350" s="967"/>
      <c r="O350" s="968"/>
      <c r="P350" s="971" t="s">
        <v>395</v>
      </c>
      <c r="Q350" s="972"/>
      <c r="R350" s="973" t="s">
        <v>663</v>
      </c>
      <c r="S350" s="974"/>
      <c r="T350" s="975" t="s">
        <v>771</v>
      </c>
      <c r="U350" s="976"/>
      <c r="V350" s="976"/>
      <c r="W350" s="977"/>
      <c r="X350" s="979" t="s">
        <v>771</v>
      </c>
      <c r="Y350" s="980"/>
      <c r="Z350" s="980"/>
      <c r="AA350" s="981"/>
      <c r="AB350" s="480">
        <v>3</v>
      </c>
      <c r="AC350" s="34"/>
      <c r="AD350" s="138" t="s">
        <v>699</v>
      </c>
      <c r="AE350" s="158">
        <v>19</v>
      </c>
      <c r="AF350" s="35" t="s">
        <v>32</v>
      </c>
      <c r="AG350" s="34"/>
      <c r="AH350" s="139">
        <v>14400</v>
      </c>
      <c r="AI350" s="159">
        <f t="shared" si="97"/>
        <v>14.4</v>
      </c>
      <c r="AJ350" s="837"/>
      <c r="AK350" s="839"/>
      <c r="AL350" s="841"/>
      <c r="AM350" s="843"/>
      <c r="AN350" s="845"/>
      <c r="AO350" s="20"/>
      <c r="AP350" s="306">
        <v>69.87</v>
      </c>
      <c r="AQ350" s="306">
        <v>10.53</v>
      </c>
    </row>
    <row r="351" spans="2:43" ht="12" customHeight="1" x14ac:dyDescent="0.25">
      <c r="B351" s="25">
        <v>44237</v>
      </c>
      <c r="C351" s="137">
        <v>0.61736111111111114</v>
      </c>
      <c r="D351" s="137">
        <v>0.63194444444444442</v>
      </c>
      <c r="E351" s="43">
        <v>3</v>
      </c>
      <c r="F351" s="43">
        <v>23366</v>
      </c>
      <c r="G351" s="25">
        <v>44237</v>
      </c>
      <c r="H351" s="967" t="s">
        <v>770</v>
      </c>
      <c r="I351" s="968"/>
      <c r="J351" s="969"/>
      <c r="K351" s="970"/>
      <c r="L351" s="969"/>
      <c r="M351" s="970"/>
      <c r="N351" s="967"/>
      <c r="O351" s="968"/>
      <c r="P351" s="971" t="s">
        <v>117</v>
      </c>
      <c r="Q351" s="972"/>
      <c r="R351" s="973" t="s">
        <v>581</v>
      </c>
      <c r="S351" s="974"/>
      <c r="T351" s="975" t="s">
        <v>771</v>
      </c>
      <c r="U351" s="976"/>
      <c r="V351" s="976"/>
      <c r="W351" s="977"/>
      <c r="X351" s="979" t="s">
        <v>771</v>
      </c>
      <c r="Y351" s="980"/>
      <c r="Z351" s="980"/>
      <c r="AA351" s="981"/>
      <c r="AB351" s="480">
        <v>3</v>
      </c>
      <c r="AC351" s="34"/>
      <c r="AD351" s="138" t="s">
        <v>699</v>
      </c>
      <c r="AE351" s="158">
        <v>19</v>
      </c>
      <c r="AF351" s="35" t="s">
        <v>32</v>
      </c>
      <c r="AG351" s="34"/>
      <c r="AH351" s="139">
        <v>18000</v>
      </c>
      <c r="AI351" s="159">
        <f t="shared" si="97"/>
        <v>18</v>
      </c>
      <c r="AJ351" s="152">
        <v>19350</v>
      </c>
      <c r="AK351" s="272">
        <f t="shared" si="98"/>
        <v>19.350000000000001</v>
      </c>
      <c r="AL351" s="273">
        <f t="shared" ref="AL351:AL355" si="104">+AJ351-AH351</f>
        <v>1350</v>
      </c>
      <c r="AM351" s="274">
        <f t="shared" si="100"/>
        <v>1.35</v>
      </c>
      <c r="AN351" s="275">
        <f t="shared" ref="AN351:AN355" si="105">+AL351/AH351</f>
        <v>7.4999999999999997E-2</v>
      </c>
      <c r="AO351" s="20"/>
      <c r="AP351" s="306">
        <v>69.87</v>
      </c>
      <c r="AQ351" s="306">
        <v>10.53</v>
      </c>
    </row>
    <row r="352" spans="2:43" ht="12" customHeight="1" x14ac:dyDescent="0.25">
      <c r="B352" s="25">
        <v>44237</v>
      </c>
      <c r="C352" s="137">
        <v>0.63888888888888895</v>
      </c>
      <c r="D352" s="137">
        <v>0.65069444444444446</v>
      </c>
      <c r="E352" s="43">
        <v>3</v>
      </c>
      <c r="F352" s="43">
        <v>23367</v>
      </c>
      <c r="G352" s="25">
        <v>44237</v>
      </c>
      <c r="H352" s="967" t="s">
        <v>770</v>
      </c>
      <c r="I352" s="968"/>
      <c r="J352" s="969"/>
      <c r="K352" s="970"/>
      <c r="L352" s="969"/>
      <c r="M352" s="970"/>
      <c r="N352" s="967"/>
      <c r="O352" s="968"/>
      <c r="P352" s="971" t="s">
        <v>274</v>
      </c>
      <c r="Q352" s="972"/>
      <c r="R352" s="973" t="s">
        <v>473</v>
      </c>
      <c r="S352" s="974"/>
      <c r="T352" s="975" t="s">
        <v>771</v>
      </c>
      <c r="U352" s="976"/>
      <c r="V352" s="976"/>
      <c r="W352" s="977"/>
      <c r="X352" s="979" t="s">
        <v>771</v>
      </c>
      <c r="Y352" s="980"/>
      <c r="Z352" s="980"/>
      <c r="AA352" s="981"/>
      <c r="AB352" s="480">
        <v>3</v>
      </c>
      <c r="AC352" s="34"/>
      <c r="AD352" s="138" t="s">
        <v>699</v>
      </c>
      <c r="AE352" s="158">
        <v>19</v>
      </c>
      <c r="AF352" s="35" t="s">
        <v>32</v>
      </c>
      <c r="AG352" s="34"/>
      <c r="AH352" s="139">
        <v>11155</v>
      </c>
      <c r="AI352" s="159">
        <f t="shared" si="97"/>
        <v>11.154999999999999</v>
      </c>
      <c r="AJ352" s="152">
        <v>11155</v>
      </c>
      <c r="AK352" s="272">
        <f t="shared" si="98"/>
        <v>11.154999999999999</v>
      </c>
      <c r="AL352" s="273">
        <f t="shared" si="104"/>
        <v>0</v>
      </c>
      <c r="AM352" s="274">
        <f t="shared" si="100"/>
        <v>0</v>
      </c>
      <c r="AN352" s="275">
        <f t="shared" si="105"/>
        <v>0</v>
      </c>
      <c r="AO352" s="20"/>
      <c r="AP352" s="306">
        <v>69.87</v>
      </c>
      <c r="AQ352" s="306">
        <v>10.53</v>
      </c>
    </row>
    <row r="353" spans="2:43" ht="12" customHeight="1" x14ac:dyDescent="0.25">
      <c r="B353" s="25">
        <v>44237</v>
      </c>
      <c r="C353" s="137">
        <v>0.77430555555555547</v>
      </c>
      <c r="D353" s="137">
        <v>0.79027777777777775</v>
      </c>
      <c r="E353" s="43">
        <v>4</v>
      </c>
      <c r="F353" s="43">
        <v>20173</v>
      </c>
      <c r="G353" s="25">
        <v>44237</v>
      </c>
      <c r="H353" s="967" t="s">
        <v>800</v>
      </c>
      <c r="I353" s="968"/>
      <c r="J353" s="969"/>
      <c r="K353" s="970"/>
      <c r="L353" s="969"/>
      <c r="M353" s="970"/>
      <c r="N353" s="967"/>
      <c r="O353" s="968"/>
      <c r="P353" s="971" t="s">
        <v>802</v>
      </c>
      <c r="Q353" s="972"/>
      <c r="R353" s="973" t="s">
        <v>803</v>
      </c>
      <c r="S353" s="974"/>
      <c r="T353" s="979" t="s">
        <v>804</v>
      </c>
      <c r="U353" s="980"/>
      <c r="V353" s="980"/>
      <c r="W353" s="981"/>
      <c r="X353" s="979" t="s">
        <v>804</v>
      </c>
      <c r="Y353" s="980"/>
      <c r="Z353" s="980"/>
      <c r="AA353" s="981"/>
      <c r="AB353" s="482"/>
      <c r="AC353" s="34"/>
      <c r="AD353" s="138"/>
      <c r="AE353" s="158"/>
      <c r="AF353" s="35"/>
      <c r="AG353" s="34"/>
      <c r="AH353" s="139">
        <v>1090</v>
      </c>
      <c r="AI353" s="159">
        <f t="shared" si="97"/>
        <v>1.0900000000000001</v>
      </c>
      <c r="AJ353" s="152">
        <v>1090</v>
      </c>
      <c r="AK353" s="272">
        <f t="shared" si="98"/>
        <v>1.0900000000000001</v>
      </c>
      <c r="AL353" s="273">
        <f t="shared" si="104"/>
        <v>0</v>
      </c>
      <c r="AM353" s="274">
        <f t="shared" si="100"/>
        <v>0</v>
      </c>
      <c r="AN353" s="275">
        <f t="shared" si="105"/>
        <v>0</v>
      </c>
      <c r="AO353" s="20"/>
      <c r="AP353" s="306"/>
      <c r="AQ353" s="306"/>
    </row>
    <row r="354" spans="2:43" ht="12" customHeight="1" x14ac:dyDescent="0.25">
      <c r="B354" s="25">
        <v>44237</v>
      </c>
      <c r="C354" s="137">
        <v>0.82291666666666663</v>
      </c>
      <c r="D354" s="137">
        <v>0.84722222222222221</v>
      </c>
      <c r="E354" s="43">
        <v>4</v>
      </c>
      <c r="F354" s="43">
        <v>26444</v>
      </c>
      <c r="G354" s="25">
        <v>44237</v>
      </c>
      <c r="H354" s="967" t="s">
        <v>806</v>
      </c>
      <c r="I354" s="968"/>
      <c r="J354" s="969"/>
      <c r="K354" s="970"/>
      <c r="L354" s="969"/>
      <c r="M354" s="970"/>
      <c r="N354" s="967"/>
      <c r="O354" s="968"/>
      <c r="P354" s="971" t="s">
        <v>855</v>
      </c>
      <c r="Q354" s="972"/>
      <c r="R354" s="973" t="s">
        <v>856</v>
      </c>
      <c r="S354" s="974"/>
      <c r="T354" s="975" t="s">
        <v>771</v>
      </c>
      <c r="U354" s="976"/>
      <c r="V354" s="976"/>
      <c r="W354" s="977"/>
      <c r="X354" s="979" t="s">
        <v>771</v>
      </c>
      <c r="Y354" s="980"/>
      <c r="Z354" s="980"/>
      <c r="AA354" s="981"/>
      <c r="AB354" s="480"/>
      <c r="AC354" s="34"/>
      <c r="AD354" s="138"/>
      <c r="AE354" s="158">
        <v>27</v>
      </c>
      <c r="AF354" s="35" t="s">
        <v>32</v>
      </c>
      <c r="AG354" s="34"/>
      <c r="AH354" s="139">
        <v>3630</v>
      </c>
      <c r="AI354" s="159">
        <f t="shared" si="97"/>
        <v>3.63</v>
      </c>
      <c r="AJ354" s="152">
        <v>3630</v>
      </c>
      <c r="AK354" s="272">
        <f t="shared" si="98"/>
        <v>3.63</v>
      </c>
      <c r="AL354" s="273">
        <f t="shared" si="104"/>
        <v>0</v>
      </c>
      <c r="AM354" s="274">
        <f t="shared" si="100"/>
        <v>0</v>
      </c>
      <c r="AN354" s="275">
        <f t="shared" si="105"/>
        <v>0</v>
      </c>
      <c r="AO354" s="20"/>
      <c r="AP354" s="306">
        <v>70.239999999999995</v>
      </c>
      <c r="AQ354" s="306">
        <v>9.8699999999999992</v>
      </c>
    </row>
    <row r="355" spans="2:43" ht="12" customHeight="1" x14ac:dyDescent="0.25">
      <c r="B355" s="25">
        <v>44237</v>
      </c>
      <c r="C355" s="137">
        <v>0.87847222222222221</v>
      </c>
      <c r="D355" s="137">
        <v>0.90138888888888891</v>
      </c>
      <c r="E355" s="43">
        <v>4</v>
      </c>
      <c r="F355" s="43">
        <v>25</v>
      </c>
      <c r="G355" s="25">
        <v>44237</v>
      </c>
      <c r="H355" s="967" t="s">
        <v>88</v>
      </c>
      <c r="I355" s="968"/>
      <c r="J355" s="969"/>
      <c r="K355" s="970"/>
      <c r="L355" s="969"/>
      <c r="M355" s="970"/>
      <c r="N355" s="967"/>
      <c r="O355" s="968"/>
      <c r="P355" s="971" t="s">
        <v>640</v>
      </c>
      <c r="Q355" s="972"/>
      <c r="R355" s="973" t="s">
        <v>49</v>
      </c>
      <c r="S355" s="974"/>
      <c r="T355" s="979" t="s">
        <v>179</v>
      </c>
      <c r="U355" s="980"/>
      <c r="V355" s="980"/>
      <c r="W355" s="981"/>
      <c r="X355" s="979" t="s">
        <v>179</v>
      </c>
      <c r="Y355" s="980"/>
      <c r="Z355" s="980"/>
      <c r="AA355" s="981"/>
      <c r="AB355" s="482"/>
      <c r="AC355" s="34"/>
      <c r="AD355" s="138"/>
      <c r="AE355" s="158">
        <v>30</v>
      </c>
      <c r="AF355" s="35" t="s">
        <v>32</v>
      </c>
      <c r="AG355" s="34">
        <v>19386</v>
      </c>
      <c r="AH355" s="139">
        <f>+AG355/2.2</f>
        <v>8811.818181818182</v>
      </c>
      <c r="AI355" s="159">
        <f t="shared" si="97"/>
        <v>8.8118181818181824</v>
      </c>
      <c r="AJ355" s="152">
        <v>5400</v>
      </c>
      <c r="AK355" s="272">
        <f t="shared" si="98"/>
        <v>5.4</v>
      </c>
      <c r="AL355" s="273">
        <f t="shared" si="104"/>
        <v>-3411.818181818182</v>
      </c>
      <c r="AM355" s="274">
        <f t="shared" si="100"/>
        <v>-3.4118181818181821</v>
      </c>
      <c r="AN355" s="275">
        <f t="shared" si="105"/>
        <v>-0.38718662952646243</v>
      </c>
      <c r="AO355" s="20"/>
      <c r="AP355" s="306">
        <v>77.09</v>
      </c>
      <c r="AQ355" s="306">
        <v>3.41</v>
      </c>
    </row>
    <row r="356" spans="2:43" ht="12" customHeight="1" x14ac:dyDescent="0.25">
      <c r="B356" s="25">
        <v>44237</v>
      </c>
      <c r="C356" s="137">
        <v>0.88055555555555554</v>
      </c>
      <c r="D356" s="137">
        <v>0.94444444444444453</v>
      </c>
      <c r="E356" s="43">
        <v>4</v>
      </c>
      <c r="F356" s="43">
        <v>26447</v>
      </c>
      <c r="G356" s="25">
        <v>44237</v>
      </c>
      <c r="H356" s="967" t="s">
        <v>87</v>
      </c>
      <c r="I356" s="968"/>
      <c r="J356" s="969"/>
      <c r="K356" s="970"/>
      <c r="L356" s="969"/>
      <c r="M356" s="970"/>
      <c r="N356" s="967"/>
      <c r="O356" s="968"/>
      <c r="P356" s="971" t="s">
        <v>600</v>
      </c>
      <c r="Q356" s="972"/>
      <c r="R356" s="973" t="s">
        <v>118</v>
      </c>
      <c r="S356" s="974"/>
      <c r="T356" s="979" t="s">
        <v>859</v>
      </c>
      <c r="U356" s="980"/>
      <c r="V356" s="980"/>
      <c r="W356" s="988"/>
      <c r="X356" s="979" t="s">
        <v>859</v>
      </c>
      <c r="Y356" s="980"/>
      <c r="Z356" s="980"/>
      <c r="AA356" s="981"/>
      <c r="AB356" s="490"/>
      <c r="AC356" s="34"/>
      <c r="AD356" s="138"/>
      <c r="AE356" s="314">
        <v>59</v>
      </c>
      <c r="AF356" s="46" t="s">
        <v>52</v>
      </c>
      <c r="AG356" s="34"/>
      <c r="AH356" s="139">
        <v>8435</v>
      </c>
      <c r="AI356" s="159">
        <f t="shared" si="97"/>
        <v>8.4350000000000005</v>
      </c>
      <c r="AJ356" s="152">
        <v>8435</v>
      </c>
      <c r="AK356" s="272">
        <f t="shared" si="98"/>
        <v>8.4350000000000005</v>
      </c>
      <c r="AL356" s="273">
        <f t="shared" si="99"/>
        <v>0</v>
      </c>
      <c r="AM356" s="274">
        <f t="shared" si="100"/>
        <v>0</v>
      </c>
      <c r="AN356" s="275">
        <f t="shared" si="101"/>
        <v>0</v>
      </c>
      <c r="AO356" s="20"/>
      <c r="AP356" s="306">
        <v>77.209999999999994</v>
      </c>
      <c r="AQ356" s="306">
        <v>3.11</v>
      </c>
    </row>
    <row r="357" spans="2:43" ht="12" customHeight="1" x14ac:dyDescent="0.25">
      <c r="B357" s="25">
        <v>44237</v>
      </c>
      <c r="C357" s="137">
        <v>0.89444444444444438</v>
      </c>
      <c r="D357" s="137">
        <v>0.91527777777777775</v>
      </c>
      <c r="E357" s="43">
        <v>2</v>
      </c>
      <c r="F357" s="43">
        <v>26445</v>
      </c>
      <c r="G357" s="25">
        <v>44237</v>
      </c>
      <c r="H357" s="967" t="s">
        <v>806</v>
      </c>
      <c r="I357" s="968"/>
      <c r="J357" s="969"/>
      <c r="K357" s="970"/>
      <c r="L357" s="969"/>
      <c r="M357" s="970"/>
      <c r="N357" s="967"/>
      <c r="O357" s="968"/>
      <c r="P357" s="971" t="s">
        <v>713</v>
      </c>
      <c r="Q357" s="972"/>
      <c r="R357" s="973" t="s">
        <v>714</v>
      </c>
      <c r="S357" s="974"/>
      <c r="T357" s="979" t="s">
        <v>715</v>
      </c>
      <c r="U357" s="980"/>
      <c r="V357" s="980"/>
      <c r="W357" s="981"/>
      <c r="X357" s="979" t="s">
        <v>715</v>
      </c>
      <c r="Y357" s="980"/>
      <c r="Z357" s="980"/>
      <c r="AA357" s="981"/>
      <c r="AB357" s="482"/>
      <c r="AC357" s="34"/>
      <c r="AD357" s="138"/>
      <c r="AE357" s="158">
        <v>32</v>
      </c>
      <c r="AF357" s="35" t="s">
        <v>32</v>
      </c>
      <c r="AG357" s="34"/>
      <c r="AH357" s="139">
        <v>2530</v>
      </c>
      <c r="AI357" s="159">
        <f t="shared" si="97"/>
        <v>2.5299999999999998</v>
      </c>
      <c r="AJ357" s="152">
        <v>2530</v>
      </c>
      <c r="AK357" s="272">
        <f t="shared" si="98"/>
        <v>2.5299999999999998</v>
      </c>
      <c r="AL357" s="273">
        <f t="shared" si="99"/>
        <v>0</v>
      </c>
      <c r="AM357" s="274">
        <f t="shared" si="100"/>
        <v>0</v>
      </c>
      <c r="AN357" s="275">
        <f t="shared" si="101"/>
        <v>0</v>
      </c>
      <c r="AO357" s="20"/>
      <c r="AP357" s="306">
        <v>71.2</v>
      </c>
      <c r="AQ357" s="306">
        <v>7.38</v>
      </c>
    </row>
    <row r="358" spans="2:43" ht="12" customHeight="1" x14ac:dyDescent="0.25">
      <c r="B358" s="25">
        <v>44237</v>
      </c>
      <c r="C358" s="137">
        <v>0.90555555555555556</v>
      </c>
      <c r="D358" s="137">
        <v>0.92499999999999993</v>
      </c>
      <c r="E358" s="43">
        <v>2</v>
      </c>
      <c r="F358" s="43">
        <v>26446</v>
      </c>
      <c r="G358" s="25">
        <v>44237</v>
      </c>
      <c r="H358" s="967" t="s">
        <v>806</v>
      </c>
      <c r="I358" s="968"/>
      <c r="J358" s="969"/>
      <c r="K358" s="970"/>
      <c r="L358" s="969"/>
      <c r="M358" s="970"/>
      <c r="N358" s="967"/>
      <c r="O358" s="968"/>
      <c r="P358" s="971" t="s">
        <v>221</v>
      </c>
      <c r="Q358" s="972"/>
      <c r="R358" s="973" t="s">
        <v>543</v>
      </c>
      <c r="S358" s="974"/>
      <c r="T358" s="979" t="s">
        <v>857</v>
      </c>
      <c r="U358" s="980"/>
      <c r="V358" s="980"/>
      <c r="W358" s="981"/>
      <c r="X358" s="979" t="s">
        <v>857</v>
      </c>
      <c r="Y358" s="980"/>
      <c r="Z358" s="980"/>
      <c r="AA358" s="981"/>
      <c r="AB358" s="482"/>
      <c r="AC358" s="34"/>
      <c r="AD358" s="138"/>
      <c r="AE358" s="158">
        <v>44</v>
      </c>
      <c r="AF358" s="35" t="s">
        <v>32</v>
      </c>
      <c r="AG358" s="34"/>
      <c r="AH358" s="139">
        <v>10180</v>
      </c>
      <c r="AI358" s="159">
        <f t="shared" ref="AI358:AI359" si="106">+AH358/1000</f>
        <v>10.18</v>
      </c>
      <c r="AJ358" s="152">
        <v>10180</v>
      </c>
      <c r="AK358" s="272">
        <f t="shared" ref="AK358:AK359" si="107">+AJ358/1000</f>
        <v>10.18</v>
      </c>
      <c r="AL358" s="273">
        <f t="shared" ref="AL358" si="108">+AJ358-AH358</f>
        <v>0</v>
      </c>
      <c r="AM358" s="274">
        <f t="shared" ref="AM358:AM359" si="109">+AL358/1000</f>
        <v>0</v>
      </c>
      <c r="AN358" s="275">
        <f t="shared" ref="AN358" si="110">+AL358/AH358</f>
        <v>0</v>
      </c>
      <c r="AO358" s="20"/>
      <c r="AP358" s="306">
        <v>74.25</v>
      </c>
      <c r="AQ358" s="306">
        <v>2.41</v>
      </c>
    </row>
    <row r="359" spans="2:43" ht="12" customHeight="1" x14ac:dyDescent="0.25">
      <c r="B359" s="25">
        <v>44237</v>
      </c>
      <c r="C359" s="137">
        <v>0.9277777777777777</v>
      </c>
      <c r="D359" s="137">
        <v>0.95486111111111116</v>
      </c>
      <c r="E359" s="43">
        <v>4</v>
      </c>
      <c r="F359" s="43">
        <v>1529</v>
      </c>
      <c r="G359" s="25">
        <v>44237</v>
      </c>
      <c r="H359" s="967" t="s">
        <v>286</v>
      </c>
      <c r="I359" s="968"/>
      <c r="J359" s="969"/>
      <c r="K359" s="970"/>
      <c r="L359" s="969"/>
      <c r="M359" s="970"/>
      <c r="N359" s="967"/>
      <c r="O359" s="968"/>
      <c r="P359" s="971" t="s">
        <v>436</v>
      </c>
      <c r="Q359" s="972"/>
      <c r="R359" s="973" t="s">
        <v>90</v>
      </c>
      <c r="S359" s="974"/>
      <c r="T359" s="979" t="s">
        <v>179</v>
      </c>
      <c r="U359" s="980"/>
      <c r="V359" s="980"/>
      <c r="W359" s="981"/>
      <c r="X359" s="979" t="s">
        <v>179</v>
      </c>
      <c r="Y359" s="980"/>
      <c r="Z359" s="980"/>
      <c r="AA359" s="981"/>
      <c r="AB359" s="482"/>
      <c r="AC359" s="34"/>
      <c r="AD359" s="138"/>
      <c r="AE359" s="158">
        <v>31</v>
      </c>
      <c r="AF359" s="35" t="s">
        <v>32</v>
      </c>
      <c r="AG359" s="34">
        <v>21670.5</v>
      </c>
      <c r="AH359" s="139">
        <f>+AG359/2.2</f>
        <v>9850.2272727272721</v>
      </c>
      <c r="AI359" s="159">
        <f t="shared" si="106"/>
        <v>9.8502272727272722</v>
      </c>
      <c r="AJ359" s="152">
        <v>14260</v>
      </c>
      <c r="AK359" s="272">
        <f t="shared" si="107"/>
        <v>14.26</v>
      </c>
      <c r="AL359" s="273">
        <f t="shared" ref="AL359" si="111">+AJ359-AH359</f>
        <v>4409.7727272727279</v>
      </c>
      <c r="AM359" s="274">
        <f t="shared" si="109"/>
        <v>4.4097727272727276</v>
      </c>
      <c r="AN359" s="275">
        <f t="shared" ref="AN359" si="112">+AL359/AH359</f>
        <v>0.44768233312567784</v>
      </c>
      <c r="AO359" s="20"/>
      <c r="AP359" s="306">
        <v>77.14</v>
      </c>
      <c r="AQ359" s="306">
        <v>3.34</v>
      </c>
    </row>
    <row r="360" spans="2:43" ht="12.95" customHeight="1" thickBot="1" x14ac:dyDescent="0.3">
      <c r="B360" s="24"/>
      <c r="C360" s="146"/>
      <c r="D360" s="146"/>
      <c r="E360" s="27"/>
      <c r="F360" s="36"/>
      <c r="G360" s="31"/>
      <c r="H360" s="909"/>
      <c r="I360" s="910"/>
      <c r="J360" s="911"/>
      <c r="K360" s="912"/>
      <c r="L360" s="911"/>
      <c r="M360" s="912"/>
      <c r="N360" s="913"/>
      <c r="O360" s="910"/>
      <c r="P360" s="913"/>
      <c r="Q360" s="910"/>
      <c r="R360" s="914"/>
      <c r="S360" s="915"/>
      <c r="T360" s="916"/>
      <c r="U360" s="917"/>
      <c r="V360" s="917"/>
      <c r="W360" s="915"/>
      <c r="X360" s="29"/>
      <c r="Y360" s="147"/>
      <c r="Z360" s="147"/>
      <c r="AA360" s="147"/>
      <c r="AB360" s="28"/>
      <c r="AC360" s="36"/>
      <c r="AD360" s="148"/>
      <c r="AE360" s="147"/>
      <c r="AF360" s="28"/>
      <c r="AG360" s="29"/>
      <c r="AH360" s="149"/>
      <c r="AI360" s="153"/>
      <c r="AJ360" s="150"/>
      <c r="AK360" s="154"/>
      <c r="AL360" s="155"/>
      <c r="AM360" s="156"/>
      <c r="AN360" s="157"/>
    </row>
    <row r="361" spans="2:43" ht="12.95" customHeight="1" x14ac:dyDescent="0.25">
      <c r="B361" s="151"/>
      <c r="C361" s="151"/>
      <c r="D361" s="151"/>
      <c r="E361" s="151"/>
      <c r="F361" s="151"/>
      <c r="G361" s="151"/>
      <c r="H361" s="151"/>
      <c r="I361" s="151"/>
      <c r="J361" s="174"/>
      <c r="K361" s="174"/>
      <c r="L361" s="174"/>
      <c r="M361" s="174"/>
      <c r="N361" s="151"/>
      <c r="O361" s="151"/>
      <c r="P361" s="135"/>
      <c r="Q361" s="135"/>
      <c r="R361" s="918" t="s">
        <v>5</v>
      </c>
      <c r="S361" s="919"/>
      <c r="T361" s="919"/>
      <c r="U361" s="919"/>
      <c r="V361" s="919"/>
      <c r="W361" s="919"/>
      <c r="X361" s="919"/>
      <c r="Y361" s="919"/>
      <c r="Z361" s="919"/>
      <c r="AA361" s="919"/>
      <c r="AB361" s="919"/>
      <c r="AC361" s="919"/>
      <c r="AD361" s="919"/>
      <c r="AE361" s="919"/>
      <c r="AF361" s="919"/>
      <c r="AG361" s="265"/>
      <c r="AH361" s="932" t="s">
        <v>4</v>
      </c>
      <c r="AI361" s="933"/>
      <c r="AJ361" s="932" t="s">
        <v>3</v>
      </c>
      <c r="AK361" s="933"/>
      <c r="AL361" s="932" t="s">
        <v>2</v>
      </c>
      <c r="AM361" s="934"/>
      <c r="AN361" s="935"/>
    </row>
    <row r="362" spans="2:43" ht="12.95" customHeight="1" x14ac:dyDescent="0.25">
      <c r="B362" s="151"/>
      <c r="C362" s="151"/>
      <c r="D362" s="151"/>
      <c r="E362" s="151"/>
      <c r="F362" s="151"/>
      <c r="G362" s="151"/>
      <c r="H362" s="151"/>
      <c r="I362" s="151"/>
      <c r="J362" s="174"/>
      <c r="K362" s="174"/>
      <c r="L362" s="174"/>
      <c r="M362" s="174"/>
      <c r="N362" s="151"/>
      <c r="O362" s="151"/>
      <c r="P362" s="135"/>
      <c r="Q362" s="135"/>
      <c r="R362" s="930"/>
      <c r="S362" s="931"/>
      <c r="T362" s="931"/>
      <c r="U362" s="931"/>
      <c r="V362" s="931"/>
      <c r="W362" s="931"/>
      <c r="X362" s="931"/>
      <c r="Y362" s="931"/>
      <c r="Z362" s="931"/>
      <c r="AA362" s="931"/>
      <c r="AB362" s="931"/>
      <c r="AC362" s="931"/>
      <c r="AD362" s="931"/>
      <c r="AE362" s="931"/>
      <c r="AF362" s="931"/>
      <c r="AG362" s="265"/>
      <c r="AH362" s="936" t="s">
        <v>1</v>
      </c>
      <c r="AI362" s="938">
        <f>+SUM(AI337:AI360)</f>
        <v>221.38750000000002</v>
      </c>
      <c r="AJ362" s="936" t="s">
        <v>1</v>
      </c>
      <c r="AK362" s="938">
        <f>+SUM(AK337:AK360)</f>
        <v>238.05</v>
      </c>
      <c r="AL362" s="936" t="s">
        <v>1</v>
      </c>
      <c r="AM362" s="940">
        <f>+AK362-AI362</f>
        <v>16.662499999999994</v>
      </c>
      <c r="AN362" s="851">
        <f>+AM362/AI362</f>
        <v>7.5263960250691625E-2</v>
      </c>
    </row>
    <row r="363" spans="2:43" ht="12.95" customHeight="1" thickBot="1" x14ac:dyDescent="0.3">
      <c r="B363" s="151"/>
      <c r="C363" s="151"/>
      <c r="D363" s="151"/>
      <c r="E363" s="151"/>
      <c r="F363" s="151"/>
      <c r="G363" s="151"/>
      <c r="H363" s="151"/>
      <c r="I363" s="151"/>
      <c r="J363" s="174"/>
      <c r="K363" s="174"/>
      <c r="L363" s="174"/>
      <c r="M363" s="174"/>
      <c r="N363" s="151"/>
      <c r="O363" s="151"/>
      <c r="P363" s="135"/>
      <c r="Q363" s="135"/>
      <c r="R363" s="921"/>
      <c r="S363" s="922"/>
      <c r="T363" s="922"/>
      <c r="U363" s="922"/>
      <c r="V363" s="922"/>
      <c r="W363" s="922"/>
      <c r="X363" s="922"/>
      <c r="Y363" s="922"/>
      <c r="Z363" s="922"/>
      <c r="AA363" s="922"/>
      <c r="AB363" s="922"/>
      <c r="AC363" s="922"/>
      <c r="AD363" s="922"/>
      <c r="AE363" s="922"/>
      <c r="AF363" s="922"/>
      <c r="AG363" s="264"/>
      <c r="AH363" s="937"/>
      <c r="AI363" s="939"/>
      <c r="AJ363" s="937"/>
      <c r="AK363" s="939"/>
      <c r="AL363" s="937"/>
      <c r="AM363" s="941"/>
      <c r="AN363" s="852"/>
    </row>
    <row r="364" spans="2:43" ht="12.95" customHeight="1" thickBot="1" x14ac:dyDescent="0.3"/>
    <row r="365" spans="2:43" ht="12.95" customHeight="1" x14ac:dyDescent="0.25">
      <c r="R365" s="918" t="s">
        <v>0</v>
      </c>
      <c r="S365" s="919"/>
      <c r="T365" s="919"/>
      <c r="U365" s="919"/>
      <c r="V365" s="919"/>
      <c r="W365" s="919"/>
      <c r="X365" s="919"/>
      <c r="Y365" s="919"/>
      <c r="Z365" s="919"/>
      <c r="AA365" s="919"/>
      <c r="AB365" s="919"/>
      <c r="AC365" s="919"/>
      <c r="AD365" s="919"/>
      <c r="AE365" s="919"/>
      <c r="AF365" s="920"/>
      <c r="AG365" s="18"/>
      <c r="AH365" s="924">
        <f>+AI362+AH327</f>
        <v>2377.2366363636365</v>
      </c>
      <c r="AI365" s="925"/>
      <c r="AJ365" s="924">
        <f>+AK362+AJ327</f>
        <v>2578.0500000000002</v>
      </c>
      <c r="AK365" s="925"/>
      <c r="AL365" s="928">
        <f>+AJ365-AH365</f>
        <v>200.81336363636365</v>
      </c>
      <c r="AM365" s="925"/>
      <c r="AN365" s="945">
        <f>+AL365/AH365</f>
        <v>8.4473443057624997E-2</v>
      </c>
    </row>
    <row r="366" spans="2:43" ht="12.95" customHeight="1" thickBot="1" x14ac:dyDescent="0.3">
      <c r="R366" s="921"/>
      <c r="S366" s="922"/>
      <c r="T366" s="922"/>
      <c r="U366" s="922"/>
      <c r="V366" s="922"/>
      <c r="W366" s="922"/>
      <c r="X366" s="922"/>
      <c r="Y366" s="922"/>
      <c r="Z366" s="922"/>
      <c r="AA366" s="922"/>
      <c r="AB366" s="922"/>
      <c r="AC366" s="922"/>
      <c r="AD366" s="922"/>
      <c r="AE366" s="922"/>
      <c r="AF366" s="923"/>
      <c r="AG366" s="19"/>
      <c r="AH366" s="926"/>
      <c r="AI366" s="927"/>
      <c r="AJ366" s="926"/>
      <c r="AK366" s="927"/>
      <c r="AL366" s="929"/>
      <c r="AM366" s="927"/>
      <c r="AN366" s="946"/>
    </row>
    <row r="367" spans="2:43" ht="12.95" customHeight="1" thickBot="1" x14ac:dyDescent="0.3"/>
    <row r="368" spans="2:43" ht="12.95" customHeight="1" x14ac:dyDescent="0.25">
      <c r="B368" s="882" t="s">
        <v>31</v>
      </c>
      <c r="C368" s="883"/>
      <c r="D368" s="883"/>
      <c r="E368" s="883"/>
      <c r="F368" s="883"/>
      <c r="G368" s="884"/>
      <c r="H368" s="888" t="s">
        <v>30</v>
      </c>
      <c r="I368" s="765"/>
      <c r="J368" s="765"/>
      <c r="K368" s="765"/>
      <c r="L368" s="765"/>
      <c r="M368" s="765"/>
      <c r="N368" s="765"/>
      <c r="O368" s="765"/>
      <c r="P368" s="765"/>
      <c r="Q368" s="765"/>
      <c r="R368" s="765"/>
      <c r="S368" s="765"/>
      <c r="T368" s="765"/>
      <c r="U368" s="765"/>
      <c r="V368" s="765"/>
      <c r="W368" s="765"/>
      <c r="X368" s="765"/>
      <c r="Y368" s="765"/>
      <c r="Z368" s="765"/>
      <c r="AA368" s="765"/>
      <c r="AB368" s="765"/>
      <c r="AC368" s="765"/>
      <c r="AD368" s="765"/>
      <c r="AE368" s="267"/>
      <c r="AF368" s="764" t="s">
        <v>29</v>
      </c>
      <c r="AG368" s="765"/>
      <c r="AH368" s="765"/>
      <c r="AI368" s="765"/>
      <c r="AJ368" s="765"/>
      <c r="AK368" s="766"/>
      <c r="AL368" s="889" t="s">
        <v>39</v>
      </c>
      <c r="AM368" s="890"/>
      <c r="AN368" s="891"/>
      <c r="AO368" s="22"/>
      <c r="AP368" s="168" t="s">
        <v>46</v>
      </c>
    </row>
    <row r="369" spans="2:43" ht="12.95" customHeight="1" thickBot="1" x14ac:dyDescent="0.3">
      <c r="B369" s="885"/>
      <c r="C369" s="886"/>
      <c r="D369" s="886"/>
      <c r="E369" s="886"/>
      <c r="F369" s="886"/>
      <c r="G369" s="887"/>
      <c r="H369" s="892" t="s">
        <v>25</v>
      </c>
      <c r="I369" s="893"/>
      <c r="J369" s="893"/>
      <c r="K369" s="893"/>
      <c r="L369" s="893"/>
      <c r="M369" s="893"/>
      <c r="N369" s="893"/>
      <c r="O369" s="893"/>
      <c r="P369" s="893"/>
      <c r="Q369" s="893"/>
      <c r="R369" s="893"/>
      <c r="S369" s="893"/>
      <c r="T369" s="893"/>
      <c r="U369" s="893"/>
      <c r="V369" s="893"/>
      <c r="W369" s="893"/>
      <c r="X369" s="893"/>
      <c r="Y369" s="893"/>
      <c r="Z369" s="893"/>
      <c r="AA369" s="893"/>
      <c r="AB369" s="893"/>
      <c r="AC369" s="893"/>
      <c r="AD369" s="893"/>
      <c r="AE369" s="268"/>
      <c r="AF369" s="773">
        <v>44238</v>
      </c>
      <c r="AG369" s="774"/>
      <c r="AH369" s="774"/>
      <c r="AI369" s="774"/>
      <c r="AJ369" s="774"/>
      <c r="AK369" s="775"/>
      <c r="AL369" s="896" t="s">
        <v>40</v>
      </c>
      <c r="AM369" s="897"/>
      <c r="AN369" s="898"/>
      <c r="AO369" s="23"/>
      <c r="AP369" s="169" t="s">
        <v>47</v>
      </c>
    </row>
    <row r="370" spans="2:43" ht="12.95" customHeight="1" thickBot="1" x14ac:dyDescent="0.3">
      <c r="B370" s="902" t="s">
        <v>28</v>
      </c>
      <c r="C370" s="903"/>
      <c r="D370" s="903"/>
      <c r="E370" s="903"/>
      <c r="F370" s="903"/>
      <c r="G370" s="904"/>
      <c r="H370" s="894"/>
      <c r="I370" s="895"/>
      <c r="J370" s="895"/>
      <c r="K370" s="895"/>
      <c r="L370" s="895"/>
      <c r="M370" s="895"/>
      <c r="N370" s="895"/>
      <c r="O370" s="895"/>
      <c r="P370" s="895"/>
      <c r="Q370" s="895"/>
      <c r="R370" s="895"/>
      <c r="S370" s="895"/>
      <c r="T370" s="895"/>
      <c r="U370" s="895"/>
      <c r="V370" s="895"/>
      <c r="W370" s="895"/>
      <c r="X370" s="895"/>
      <c r="Y370" s="895"/>
      <c r="Z370" s="895"/>
      <c r="AA370" s="895"/>
      <c r="AB370" s="895"/>
      <c r="AC370" s="895"/>
      <c r="AD370" s="895"/>
      <c r="AE370" s="269"/>
      <c r="AF370" s="776"/>
      <c r="AG370" s="777"/>
      <c r="AH370" s="777"/>
      <c r="AI370" s="777"/>
      <c r="AJ370" s="777"/>
      <c r="AK370" s="778"/>
      <c r="AL370" s="899"/>
      <c r="AM370" s="900"/>
      <c r="AN370" s="901"/>
      <c r="AO370" s="141"/>
      <c r="AP370" s="170"/>
    </row>
    <row r="371" spans="2:43" ht="12.95" customHeight="1" thickBot="1" x14ac:dyDescent="0.3">
      <c r="B371" s="135"/>
      <c r="C371" s="135"/>
      <c r="D371" s="135"/>
      <c r="E371" s="135"/>
      <c r="F371" s="135"/>
      <c r="G371" s="135"/>
      <c r="H371" s="135"/>
      <c r="I371" s="135"/>
      <c r="J371" s="174"/>
      <c r="K371" s="174"/>
      <c r="L371" s="174"/>
      <c r="M371" s="174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5"/>
      <c r="AL371" s="135"/>
      <c r="AM371" s="135"/>
      <c r="AN371" s="135"/>
      <c r="AO371" s="141"/>
    </row>
    <row r="372" spans="2:43" ht="12.95" customHeight="1" thickBot="1" x14ac:dyDescent="0.3">
      <c r="B372" s="873" t="s">
        <v>27</v>
      </c>
      <c r="C372" s="874"/>
      <c r="D372" s="874"/>
      <c r="E372" s="875"/>
      <c r="F372" s="848" t="s">
        <v>26</v>
      </c>
      <c r="G372" s="850"/>
      <c r="H372" s="848" t="s">
        <v>44</v>
      </c>
      <c r="I372" s="849"/>
      <c r="J372" s="849"/>
      <c r="K372" s="849"/>
      <c r="L372" s="849"/>
      <c r="M372" s="849"/>
      <c r="N372" s="849"/>
      <c r="O372" s="849"/>
      <c r="P372" s="849"/>
      <c r="Q372" s="849"/>
      <c r="R372" s="849"/>
      <c r="S372" s="850"/>
      <c r="T372" s="848" t="s">
        <v>25</v>
      </c>
      <c r="U372" s="849"/>
      <c r="V372" s="849"/>
      <c r="W372" s="849"/>
      <c r="X372" s="849"/>
      <c r="Y372" s="849"/>
      <c r="Z372" s="849"/>
      <c r="AA372" s="849"/>
      <c r="AB372" s="849"/>
      <c r="AC372" s="849"/>
      <c r="AD372" s="849"/>
      <c r="AE372" s="849"/>
      <c r="AF372" s="850"/>
      <c r="AG372" s="879" t="s">
        <v>24</v>
      </c>
      <c r="AH372" s="880"/>
      <c r="AI372" s="881"/>
      <c r="AJ372" s="879" t="s">
        <v>24</v>
      </c>
      <c r="AK372" s="881"/>
      <c r="AL372" s="848" t="s">
        <v>23</v>
      </c>
      <c r="AM372" s="849"/>
      <c r="AN372" s="850"/>
      <c r="AO372" s="141"/>
    </row>
    <row r="373" spans="2:43" ht="12.95" customHeight="1" thickBot="1" x14ac:dyDescent="0.3">
      <c r="B373" s="1" t="s">
        <v>13</v>
      </c>
      <c r="C373" s="2" t="s">
        <v>22</v>
      </c>
      <c r="D373" s="3" t="s">
        <v>22</v>
      </c>
      <c r="E373" s="2" t="s">
        <v>21</v>
      </c>
      <c r="F373" s="907" t="s">
        <v>20</v>
      </c>
      <c r="G373" s="908"/>
      <c r="H373" s="876"/>
      <c r="I373" s="877"/>
      <c r="J373" s="877"/>
      <c r="K373" s="877"/>
      <c r="L373" s="877"/>
      <c r="M373" s="877"/>
      <c r="N373" s="877"/>
      <c r="O373" s="877"/>
      <c r="P373" s="877"/>
      <c r="Q373" s="877"/>
      <c r="R373" s="877"/>
      <c r="S373" s="878"/>
      <c r="T373" s="876"/>
      <c r="U373" s="877"/>
      <c r="V373" s="877"/>
      <c r="W373" s="877"/>
      <c r="X373" s="877"/>
      <c r="Y373" s="877"/>
      <c r="Z373" s="877"/>
      <c r="AA373" s="877"/>
      <c r="AB373" s="877"/>
      <c r="AC373" s="877"/>
      <c r="AD373" s="877"/>
      <c r="AE373" s="877"/>
      <c r="AF373" s="878"/>
      <c r="AG373" s="876" t="s">
        <v>19</v>
      </c>
      <c r="AH373" s="877"/>
      <c r="AI373" s="878"/>
      <c r="AJ373" s="876" t="s">
        <v>18</v>
      </c>
      <c r="AK373" s="878"/>
      <c r="AL373" s="876" t="s">
        <v>17</v>
      </c>
      <c r="AM373" s="877"/>
      <c r="AN373" s="878"/>
      <c r="AO373" s="141"/>
      <c r="AP373" s="846" t="s">
        <v>130</v>
      </c>
      <c r="AQ373" s="846" t="s">
        <v>131</v>
      </c>
    </row>
    <row r="374" spans="2:43" ht="12.95" customHeight="1" thickBot="1" x14ac:dyDescent="0.3">
      <c r="B374" s="4">
        <v>2021</v>
      </c>
      <c r="C374" s="5" t="s">
        <v>16</v>
      </c>
      <c r="D374" s="5" t="s">
        <v>15</v>
      </c>
      <c r="E374" s="30" t="s">
        <v>14</v>
      </c>
      <c r="F374" s="6" t="s">
        <v>14</v>
      </c>
      <c r="G374" s="7" t="s">
        <v>13</v>
      </c>
      <c r="H374" s="868" t="s">
        <v>34</v>
      </c>
      <c r="I374" s="869"/>
      <c r="J374" s="870" t="s">
        <v>43</v>
      </c>
      <c r="K374" s="871"/>
      <c r="L374" s="870" t="s">
        <v>42</v>
      </c>
      <c r="M374" s="871"/>
      <c r="N374" s="872" t="s">
        <v>33</v>
      </c>
      <c r="O374" s="869"/>
      <c r="P374" s="872" t="s">
        <v>12</v>
      </c>
      <c r="Q374" s="869"/>
      <c r="R374" s="872" t="s">
        <v>11</v>
      </c>
      <c r="S374" s="905"/>
      <c r="T374" s="868" t="s">
        <v>35</v>
      </c>
      <c r="U374" s="906"/>
      <c r="V374" s="906"/>
      <c r="W374" s="905"/>
      <c r="X374" s="868" t="s">
        <v>10</v>
      </c>
      <c r="Y374" s="906"/>
      <c r="Z374" s="906"/>
      <c r="AA374" s="905"/>
      <c r="AB374" s="38" t="s">
        <v>1084</v>
      </c>
      <c r="AC374" s="38" t="s">
        <v>38</v>
      </c>
      <c r="AD374" s="37" t="s">
        <v>36</v>
      </c>
      <c r="AE374" s="266" t="s">
        <v>41</v>
      </c>
      <c r="AF374" s="136" t="s">
        <v>9</v>
      </c>
      <c r="AG374" s="8" t="s">
        <v>37</v>
      </c>
      <c r="AH374" s="9" t="s">
        <v>8</v>
      </c>
      <c r="AI374" s="10" t="s">
        <v>7</v>
      </c>
      <c r="AJ374" s="6" t="s">
        <v>8</v>
      </c>
      <c r="AK374" s="7" t="s">
        <v>7</v>
      </c>
      <c r="AL374" s="6" t="s">
        <v>8</v>
      </c>
      <c r="AM374" s="11" t="s">
        <v>7</v>
      </c>
      <c r="AN374" s="7" t="s">
        <v>6</v>
      </c>
      <c r="AO374" s="141"/>
      <c r="AP374" s="847"/>
      <c r="AQ374" s="847"/>
    </row>
    <row r="375" spans="2:43" ht="12.95" customHeight="1" x14ac:dyDescent="0.25">
      <c r="B375" s="25">
        <v>44238</v>
      </c>
      <c r="C375" s="137">
        <v>0.26527777777777778</v>
      </c>
      <c r="D375" s="137">
        <v>0.27499999999999997</v>
      </c>
      <c r="E375" s="43">
        <v>1</v>
      </c>
      <c r="F375" s="43">
        <v>747</v>
      </c>
      <c r="G375" s="25">
        <v>44238</v>
      </c>
      <c r="H375" s="967" t="s">
        <v>199</v>
      </c>
      <c r="I375" s="968"/>
      <c r="J375" s="969"/>
      <c r="K375" s="970"/>
      <c r="L375" s="969"/>
      <c r="M375" s="970"/>
      <c r="N375" s="967"/>
      <c r="O375" s="968"/>
      <c r="P375" s="971" t="s">
        <v>158</v>
      </c>
      <c r="Q375" s="972"/>
      <c r="R375" s="973" t="s">
        <v>306</v>
      </c>
      <c r="S375" s="974"/>
      <c r="T375" s="979" t="s">
        <v>198</v>
      </c>
      <c r="U375" s="980"/>
      <c r="V375" s="980"/>
      <c r="W375" s="981"/>
      <c r="X375" s="979" t="s">
        <v>198</v>
      </c>
      <c r="Y375" s="980"/>
      <c r="Z375" s="980"/>
      <c r="AA375" s="981"/>
      <c r="AB375" s="482"/>
      <c r="AC375" s="34"/>
      <c r="AD375" s="138"/>
      <c r="AE375" s="166">
        <v>48</v>
      </c>
      <c r="AF375" s="35" t="s">
        <v>32</v>
      </c>
      <c r="AG375" s="26"/>
      <c r="AH375" s="160">
        <v>14215</v>
      </c>
      <c r="AI375" s="161">
        <f>+AH375/1000</f>
        <v>14.215</v>
      </c>
      <c r="AJ375" s="162">
        <v>12960</v>
      </c>
      <c r="AK375" s="163">
        <f>+AJ375/1000</f>
        <v>12.96</v>
      </c>
      <c r="AL375" s="164">
        <f>+AJ375-AH375</f>
        <v>-1255</v>
      </c>
      <c r="AM375" s="163">
        <f>+AL375/1000</f>
        <v>-1.2549999999999999</v>
      </c>
      <c r="AN375" s="165">
        <f>+AL375/AH375</f>
        <v>-8.8287020752726E-2</v>
      </c>
      <c r="AO375" s="141"/>
      <c r="AP375" s="306">
        <v>68.95</v>
      </c>
      <c r="AQ375" s="306">
        <v>4.32</v>
      </c>
    </row>
    <row r="376" spans="2:43" ht="12.95" customHeight="1" x14ac:dyDescent="0.25">
      <c r="B376" s="25">
        <v>44238</v>
      </c>
      <c r="C376" s="137">
        <v>0.32777777777777778</v>
      </c>
      <c r="D376" s="137">
        <v>0.4375</v>
      </c>
      <c r="E376" s="43">
        <v>2</v>
      </c>
      <c r="F376" s="43">
        <v>95</v>
      </c>
      <c r="G376" s="25">
        <v>44238</v>
      </c>
      <c r="H376" s="967" t="s">
        <v>291</v>
      </c>
      <c r="I376" s="968"/>
      <c r="J376" s="969"/>
      <c r="K376" s="970"/>
      <c r="L376" s="969"/>
      <c r="M376" s="970"/>
      <c r="N376" s="967"/>
      <c r="O376" s="968"/>
      <c r="P376" s="971" t="s">
        <v>226</v>
      </c>
      <c r="Q376" s="972"/>
      <c r="R376" s="973" t="s">
        <v>178</v>
      </c>
      <c r="S376" s="974"/>
      <c r="T376" s="979" t="s">
        <v>179</v>
      </c>
      <c r="U376" s="980"/>
      <c r="V376" s="980"/>
      <c r="W376" s="981"/>
      <c r="X376" s="979" t="s">
        <v>179</v>
      </c>
      <c r="Y376" s="980"/>
      <c r="Z376" s="980"/>
      <c r="AA376" s="981"/>
      <c r="AB376" s="482"/>
      <c r="AC376" s="34"/>
      <c r="AD376" s="138"/>
      <c r="AE376" s="158">
        <v>31</v>
      </c>
      <c r="AF376" s="35" t="s">
        <v>32</v>
      </c>
      <c r="AG376" s="34">
        <v>9046</v>
      </c>
      <c r="AH376" s="139">
        <f>+AG376/2.2</f>
        <v>4111.8181818181811</v>
      </c>
      <c r="AI376" s="159">
        <f>+AH376/1000</f>
        <v>4.1118181818181814</v>
      </c>
      <c r="AJ376" s="152">
        <v>4290</v>
      </c>
      <c r="AK376" s="272">
        <f>+AJ376/1000</f>
        <v>4.29</v>
      </c>
      <c r="AL376" s="273">
        <f>+AJ376-AH376</f>
        <v>178.18181818181893</v>
      </c>
      <c r="AM376" s="274">
        <f>+AL376/1000</f>
        <v>0.17818181818181891</v>
      </c>
      <c r="AN376" s="275">
        <f>+AL376/AH376</f>
        <v>4.333407030731834E-2</v>
      </c>
      <c r="AO376" s="20"/>
      <c r="AP376" s="306">
        <v>77.180000000000007</v>
      </c>
      <c r="AQ376" s="306">
        <v>3.29</v>
      </c>
    </row>
    <row r="377" spans="2:43" ht="12.95" customHeight="1" x14ac:dyDescent="0.25">
      <c r="B377" s="25">
        <v>44238</v>
      </c>
      <c r="C377" s="137">
        <v>0.40208333333333335</v>
      </c>
      <c r="D377" s="137">
        <v>0.40833333333333338</v>
      </c>
      <c r="E377" s="43">
        <v>3</v>
      </c>
      <c r="F377" s="43">
        <v>23368</v>
      </c>
      <c r="G377" s="25">
        <v>44238</v>
      </c>
      <c r="H377" s="967" t="s">
        <v>773</v>
      </c>
      <c r="I377" s="968"/>
      <c r="J377" s="969" t="s">
        <v>772</v>
      </c>
      <c r="K377" s="970"/>
      <c r="L377" s="969" t="s">
        <v>682</v>
      </c>
      <c r="M377" s="970"/>
      <c r="N377" s="967"/>
      <c r="O377" s="968"/>
      <c r="P377" s="971" t="s">
        <v>240</v>
      </c>
      <c r="Q377" s="972"/>
      <c r="R377" s="973" t="s">
        <v>532</v>
      </c>
      <c r="S377" s="985"/>
      <c r="T377" s="982" t="s">
        <v>771</v>
      </c>
      <c r="U377" s="983"/>
      <c r="V377" s="983"/>
      <c r="W377" s="984"/>
      <c r="X377" s="979" t="s">
        <v>771</v>
      </c>
      <c r="Y377" s="980"/>
      <c r="Z377" s="980"/>
      <c r="AA377" s="981"/>
      <c r="AB377" s="479">
        <v>2</v>
      </c>
      <c r="AC377" s="34"/>
      <c r="AD377" s="138" t="s">
        <v>699</v>
      </c>
      <c r="AE377" s="448">
        <v>22</v>
      </c>
      <c r="AF377" s="35" t="s">
        <v>32</v>
      </c>
      <c r="AG377" s="34"/>
      <c r="AH377" s="139">
        <v>21600</v>
      </c>
      <c r="AI377" s="140">
        <f t="shared" ref="AI377:AI403" si="113">+AH377/1000</f>
        <v>21.6</v>
      </c>
      <c r="AJ377" s="152">
        <v>24200</v>
      </c>
      <c r="AK377" s="142">
        <f t="shared" ref="AK377:AK403" si="114">+AJ377/1000</f>
        <v>24.2</v>
      </c>
      <c r="AL377" s="143">
        <f t="shared" ref="AL377:AL403" si="115">+AJ377-AH377</f>
        <v>2600</v>
      </c>
      <c r="AM377" s="144">
        <f t="shared" ref="AM377:AM403" si="116">+AL377/1000</f>
        <v>2.6</v>
      </c>
      <c r="AN377" s="145">
        <f t="shared" ref="AN377:AN403" si="117">+AL377/AH377</f>
        <v>0.12037037037037036</v>
      </c>
      <c r="AO377" s="21"/>
      <c r="AP377" s="306">
        <v>70.19</v>
      </c>
      <c r="AQ377" s="306">
        <v>10.29</v>
      </c>
    </row>
    <row r="378" spans="2:43" ht="12.95" customHeight="1" x14ac:dyDescent="0.25">
      <c r="B378" s="25">
        <v>44238</v>
      </c>
      <c r="C378" s="137">
        <v>0.41041666666666665</v>
      </c>
      <c r="D378" s="137">
        <v>0.41944444444444445</v>
      </c>
      <c r="E378" s="43">
        <v>3</v>
      </c>
      <c r="F378" s="43">
        <v>23368</v>
      </c>
      <c r="G378" s="25">
        <v>44238</v>
      </c>
      <c r="H378" s="967" t="s">
        <v>773</v>
      </c>
      <c r="I378" s="968"/>
      <c r="J378" s="969" t="s">
        <v>772</v>
      </c>
      <c r="K378" s="970"/>
      <c r="L378" s="969" t="s">
        <v>682</v>
      </c>
      <c r="M378" s="970"/>
      <c r="N378" s="967"/>
      <c r="O378" s="968"/>
      <c r="P378" s="971" t="s">
        <v>71</v>
      </c>
      <c r="Q378" s="972"/>
      <c r="R378" s="973" t="s">
        <v>74</v>
      </c>
      <c r="S378" s="985"/>
      <c r="T378" s="982" t="s">
        <v>771</v>
      </c>
      <c r="U378" s="983"/>
      <c r="V378" s="983"/>
      <c r="W378" s="984"/>
      <c r="X378" s="979" t="s">
        <v>771</v>
      </c>
      <c r="Y378" s="980"/>
      <c r="Z378" s="980"/>
      <c r="AA378" s="981"/>
      <c r="AB378" s="479">
        <v>2</v>
      </c>
      <c r="AC378" s="34"/>
      <c r="AD378" s="138" t="s">
        <v>699</v>
      </c>
      <c r="AE378" s="448">
        <v>22</v>
      </c>
      <c r="AF378" s="35" t="s">
        <v>32</v>
      </c>
      <c r="AG378" s="34"/>
      <c r="AH378" s="139">
        <v>21600</v>
      </c>
      <c r="AI378" s="140">
        <f t="shared" si="113"/>
        <v>21.6</v>
      </c>
      <c r="AJ378" s="152">
        <v>24960</v>
      </c>
      <c r="AK378" s="142">
        <f t="shared" si="114"/>
        <v>24.96</v>
      </c>
      <c r="AL378" s="143">
        <f t="shared" si="115"/>
        <v>3360</v>
      </c>
      <c r="AM378" s="144">
        <f t="shared" si="116"/>
        <v>3.36</v>
      </c>
      <c r="AN378" s="145">
        <f t="shared" si="117"/>
        <v>0.15555555555555556</v>
      </c>
      <c r="AO378" s="21"/>
      <c r="AP378" s="306">
        <v>70.19</v>
      </c>
      <c r="AQ378" s="306">
        <v>10.29</v>
      </c>
    </row>
    <row r="379" spans="2:43" ht="12.95" customHeight="1" x14ac:dyDescent="0.25">
      <c r="B379" s="25">
        <v>44238</v>
      </c>
      <c r="C379" s="137">
        <v>0.41805555555555557</v>
      </c>
      <c r="D379" s="137">
        <v>0.4465277777777778</v>
      </c>
      <c r="E379" s="43">
        <v>3</v>
      </c>
      <c r="F379" s="43">
        <v>23368</v>
      </c>
      <c r="G379" s="25">
        <v>44238</v>
      </c>
      <c r="H379" s="967" t="s">
        <v>773</v>
      </c>
      <c r="I379" s="968"/>
      <c r="J379" s="969" t="s">
        <v>772</v>
      </c>
      <c r="K379" s="970"/>
      <c r="L379" s="969" t="s">
        <v>682</v>
      </c>
      <c r="M379" s="970"/>
      <c r="N379" s="967"/>
      <c r="O379" s="968"/>
      <c r="P379" s="971" t="s">
        <v>295</v>
      </c>
      <c r="Q379" s="972"/>
      <c r="R379" s="973" t="s">
        <v>862</v>
      </c>
      <c r="S379" s="985"/>
      <c r="T379" s="982" t="s">
        <v>771</v>
      </c>
      <c r="U379" s="983"/>
      <c r="V379" s="983"/>
      <c r="W379" s="984"/>
      <c r="X379" s="979" t="s">
        <v>771</v>
      </c>
      <c r="Y379" s="980"/>
      <c r="Z379" s="980"/>
      <c r="AA379" s="981"/>
      <c r="AB379" s="479">
        <v>2</v>
      </c>
      <c r="AC379" s="34"/>
      <c r="AD379" s="138" t="s">
        <v>699</v>
      </c>
      <c r="AE379" s="448">
        <v>22</v>
      </c>
      <c r="AF379" s="35" t="s">
        <v>32</v>
      </c>
      <c r="AG379" s="34"/>
      <c r="AH379" s="139">
        <v>24000</v>
      </c>
      <c r="AI379" s="140">
        <f t="shared" si="113"/>
        <v>24</v>
      </c>
      <c r="AJ379" s="152">
        <v>26220</v>
      </c>
      <c r="AK379" s="142">
        <f t="shared" si="114"/>
        <v>26.22</v>
      </c>
      <c r="AL379" s="143">
        <f t="shared" si="115"/>
        <v>2220</v>
      </c>
      <c r="AM379" s="144">
        <f t="shared" si="116"/>
        <v>2.2200000000000002</v>
      </c>
      <c r="AN379" s="145">
        <f t="shared" si="117"/>
        <v>9.2499999999999999E-2</v>
      </c>
      <c r="AO379" s="21"/>
      <c r="AP379" s="306">
        <v>70.19</v>
      </c>
      <c r="AQ379" s="306">
        <v>10.29</v>
      </c>
    </row>
    <row r="380" spans="2:43" ht="12.95" customHeight="1" x14ac:dyDescent="0.25">
      <c r="B380" s="25">
        <v>44238</v>
      </c>
      <c r="C380" s="137">
        <v>0.43124999999999997</v>
      </c>
      <c r="D380" s="137">
        <v>0.45347222222222222</v>
      </c>
      <c r="E380" s="43">
        <v>3</v>
      </c>
      <c r="F380" s="43">
        <v>23368</v>
      </c>
      <c r="G380" s="25">
        <v>44238</v>
      </c>
      <c r="H380" s="967" t="s">
        <v>773</v>
      </c>
      <c r="I380" s="968"/>
      <c r="J380" s="969" t="s">
        <v>772</v>
      </c>
      <c r="K380" s="970"/>
      <c r="L380" s="969" t="s">
        <v>682</v>
      </c>
      <c r="M380" s="970"/>
      <c r="N380" s="967"/>
      <c r="O380" s="968"/>
      <c r="P380" s="971" t="s">
        <v>200</v>
      </c>
      <c r="Q380" s="972"/>
      <c r="R380" s="973" t="s">
        <v>201</v>
      </c>
      <c r="S380" s="985"/>
      <c r="T380" s="982" t="s">
        <v>771</v>
      </c>
      <c r="U380" s="983"/>
      <c r="V380" s="983"/>
      <c r="W380" s="984"/>
      <c r="X380" s="979" t="s">
        <v>771</v>
      </c>
      <c r="Y380" s="980"/>
      <c r="Z380" s="980"/>
      <c r="AA380" s="981"/>
      <c r="AB380" s="479">
        <v>2</v>
      </c>
      <c r="AC380" s="34"/>
      <c r="AD380" s="138" t="s">
        <v>699</v>
      </c>
      <c r="AE380" s="448">
        <v>22</v>
      </c>
      <c r="AF380" s="35" t="s">
        <v>32</v>
      </c>
      <c r="AG380" s="34"/>
      <c r="AH380" s="139">
        <v>21600</v>
      </c>
      <c r="AI380" s="140">
        <f t="shared" si="113"/>
        <v>21.6</v>
      </c>
      <c r="AJ380" s="152">
        <v>23830</v>
      </c>
      <c r="AK380" s="142">
        <f t="shared" si="114"/>
        <v>23.83</v>
      </c>
      <c r="AL380" s="143">
        <f t="shared" si="115"/>
        <v>2230</v>
      </c>
      <c r="AM380" s="144">
        <f t="shared" si="116"/>
        <v>2.23</v>
      </c>
      <c r="AN380" s="145">
        <f t="shared" si="117"/>
        <v>0.10324074074074074</v>
      </c>
      <c r="AO380" s="21"/>
      <c r="AP380" s="306">
        <v>70.19</v>
      </c>
      <c r="AQ380" s="306">
        <v>10.29</v>
      </c>
    </row>
    <row r="381" spans="2:43" ht="12.95" customHeight="1" x14ac:dyDescent="0.25">
      <c r="B381" s="25">
        <v>44238</v>
      </c>
      <c r="C381" s="137">
        <v>0.43263888888888885</v>
      </c>
      <c r="D381" s="137">
        <v>0.44444444444444442</v>
      </c>
      <c r="E381" s="43">
        <v>3</v>
      </c>
      <c r="F381" s="43">
        <v>23368</v>
      </c>
      <c r="G381" s="25">
        <v>44238</v>
      </c>
      <c r="H381" s="967" t="s">
        <v>773</v>
      </c>
      <c r="I381" s="968"/>
      <c r="J381" s="969" t="s">
        <v>772</v>
      </c>
      <c r="K381" s="970"/>
      <c r="L381" s="969" t="s">
        <v>682</v>
      </c>
      <c r="M381" s="970"/>
      <c r="N381" s="967"/>
      <c r="O381" s="968"/>
      <c r="P381" s="971" t="s">
        <v>292</v>
      </c>
      <c r="Q381" s="972"/>
      <c r="R381" s="973" t="s">
        <v>543</v>
      </c>
      <c r="S381" s="985"/>
      <c r="T381" s="982" t="s">
        <v>771</v>
      </c>
      <c r="U381" s="983"/>
      <c r="V381" s="983"/>
      <c r="W381" s="984"/>
      <c r="X381" s="979" t="s">
        <v>771</v>
      </c>
      <c r="Y381" s="980"/>
      <c r="Z381" s="980"/>
      <c r="AA381" s="981"/>
      <c r="AB381" s="479">
        <v>2</v>
      </c>
      <c r="AC381" s="34"/>
      <c r="AD381" s="138" t="s">
        <v>699</v>
      </c>
      <c r="AE381" s="448">
        <v>22</v>
      </c>
      <c r="AF381" s="35" t="s">
        <v>32</v>
      </c>
      <c r="AG381" s="34"/>
      <c r="AH381" s="139">
        <v>12000</v>
      </c>
      <c r="AI381" s="140">
        <f t="shared" si="113"/>
        <v>12</v>
      </c>
      <c r="AJ381" s="152">
        <v>13100</v>
      </c>
      <c r="AK381" s="142">
        <f t="shared" si="114"/>
        <v>13.1</v>
      </c>
      <c r="AL381" s="143">
        <f t="shared" si="115"/>
        <v>1100</v>
      </c>
      <c r="AM381" s="144">
        <f t="shared" si="116"/>
        <v>1.1000000000000001</v>
      </c>
      <c r="AN381" s="145">
        <f t="shared" si="117"/>
        <v>9.166666666666666E-2</v>
      </c>
      <c r="AO381" s="21"/>
      <c r="AP381" s="306">
        <v>70.19</v>
      </c>
      <c r="AQ381" s="306">
        <v>10.29</v>
      </c>
    </row>
    <row r="382" spans="2:43" ht="12.95" customHeight="1" x14ac:dyDescent="0.25">
      <c r="B382" s="25">
        <v>44238</v>
      </c>
      <c r="C382" s="137">
        <v>0.43888888888888888</v>
      </c>
      <c r="D382" s="137">
        <v>0.44791666666666669</v>
      </c>
      <c r="E382" s="43">
        <v>3</v>
      </c>
      <c r="F382" s="43">
        <v>23368</v>
      </c>
      <c r="G382" s="25">
        <v>44238</v>
      </c>
      <c r="H382" s="967" t="s">
        <v>773</v>
      </c>
      <c r="I382" s="968"/>
      <c r="J382" s="969" t="s">
        <v>772</v>
      </c>
      <c r="K382" s="970"/>
      <c r="L382" s="969" t="s">
        <v>682</v>
      </c>
      <c r="M382" s="970"/>
      <c r="N382" s="967"/>
      <c r="O382" s="968"/>
      <c r="P382" s="971" t="s">
        <v>274</v>
      </c>
      <c r="Q382" s="972"/>
      <c r="R382" s="973" t="s">
        <v>473</v>
      </c>
      <c r="S382" s="985"/>
      <c r="T382" s="982" t="s">
        <v>771</v>
      </c>
      <c r="U382" s="983"/>
      <c r="V382" s="983"/>
      <c r="W382" s="984"/>
      <c r="X382" s="979" t="s">
        <v>771</v>
      </c>
      <c r="Y382" s="980"/>
      <c r="Z382" s="980"/>
      <c r="AA382" s="981"/>
      <c r="AB382" s="479">
        <v>2</v>
      </c>
      <c r="AC382" s="34"/>
      <c r="AD382" s="138" t="s">
        <v>699</v>
      </c>
      <c r="AE382" s="448">
        <v>22</v>
      </c>
      <c r="AF382" s="35" t="s">
        <v>32</v>
      </c>
      <c r="AG382" s="34"/>
      <c r="AH382" s="139">
        <v>24000</v>
      </c>
      <c r="AI382" s="140">
        <f t="shared" si="113"/>
        <v>24</v>
      </c>
      <c r="AJ382" s="152">
        <v>23760</v>
      </c>
      <c r="AK382" s="142">
        <f t="shared" si="114"/>
        <v>23.76</v>
      </c>
      <c r="AL382" s="143">
        <f t="shared" si="115"/>
        <v>-240</v>
      </c>
      <c r="AM382" s="144">
        <f t="shared" si="116"/>
        <v>-0.24</v>
      </c>
      <c r="AN382" s="145">
        <f t="shared" si="117"/>
        <v>-0.01</v>
      </c>
      <c r="AO382" s="21"/>
      <c r="AP382" s="306">
        <v>70.19</v>
      </c>
      <c r="AQ382" s="306">
        <v>10.29</v>
      </c>
    </row>
    <row r="383" spans="2:43" ht="12.95" customHeight="1" x14ac:dyDescent="0.25">
      <c r="B383" s="25">
        <v>44238</v>
      </c>
      <c r="C383" s="137">
        <v>0.48333333333333334</v>
      </c>
      <c r="D383" s="137">
        <v>0.48958333333333331</v>
      </c>
      <c r="E383" s="43">
        <v>3</v>
      </c>
      <c r="F383" s="43">
        <v>23368</v>
      </c>
      <c r="G383" s="25">
        <v>44238</v>
      </c>
      <c r="H383" s="967" t="s">
        <v>773</v>
      </c>
      <c r="I383" s="968"/>
      <c r="J383" s="969" t="s">
        <v>772</v>
      </c>
      <c r="K383" s="970"/>
      <c r="L383" s="969" t="s">
        <v>682</v>
      </c>
      <c r="M383" s="970"/>
      <c r="N383" s="967"/>
      <c r="O383" s="968"/>
      <c r="P383" s="971" t="s">
        <v>395</v>
      </c>
      <c r="Q383" s="972"/>
      <c r="R383" s="973" t="s">
        <v>663</v>
      </c>
      <c r="S383" s="985"/>
      <c r="T383" s="982" t="s">
        <v>771</v>
      </c>
      <c r="U383" s="983"/>
      <c r="V383" s="983"/>
      <c r="W383" s="984"/>
      <c r="X383" s="979" t="s">
        <v>771</v>
      </c>
      <c r="Y383" s="980"/>
      <c r="Z383" s="980"/>
      <c r="AA383" s="981"/>
      <c r="AB383" s="479">
        <v>2</v>
      </c>
      <c r="AC383" s="34"/>
      <c r="AD383" s="138" t="s">
        <v>699</v>
      </c>
      <c r="AE383" s="448">
        <v>22</v>
      </c>
      <c r="AF383" s="35" t="s">
        <v>32</v>
      </c>
      <c r="AG383" s="34"/>
      <c r="AH383" s="139">
        <v>19200</v>
      </c>
      <c r="AI383" s="140">
        <f t="shared" si="113"/>
        <v>19.2</v>
      </c>
      <c r="AJ383" s="152">
        <v>21000</v>
      </c>
      <c r="AK383" s="142">
        <f t="shared" si="114"/>
        <v>21</v>
      </c>
      <c r="AL383" s="143">
        <f t="shared" si="115"/>
        <v>1800</v>
      </c>
      <c r="AM383" s="144">
        <f t="shared" si="116"/>
        <v>1.8</v>
      </c>
      <c r="AN383" s="145">
        <f t="shared" si="117"/>
        <v>9.375E-2</v>
      </c>
      <c r="AO383" s="21"/>
      <c r="AP383" s="306">
        <v>70.19</v>
      </c>
      <c r="AQ383" s="306">
        <v>10.29</v>
      </c>
    </row>
    <row r="384" spans="2:43" ht="12.95" customHeight="1" x14ac:dyDescent="0.25">
      <c r="B384" s="25">
        <v>44238</v>
      </c>
      <c r="C384" s="137">
        <v>0.48472222222222222</v>
      </c>
      <c r="D384" s="137">
        <v>0.50347222222222221</v>
      </c>
      <c r="E384" s="43">
        <v>3</v>
      </c>
      <c r="F384" s="43">
        <v>23368</v>
      </c>
      <c r="G384" s="25">
        <v>44238</v>
      </c>
      <c r="H384" s="967" t="s">
        <v>773</v>
      </c>
      <c r="I384" s="968"/>
      <c r="J384" s="969" t="s">
        <v>772</v>
      </c>
      <c r="K384" s="970"/>
      <c r="L384" s="969" t="s">
        <v>682</v>
      </c>
      <c r="M384" s="970"/>
      <c r="N384" s="967"/>
      <c r="O384" s="968"/>
      <c r="P384" s="971" t="s">
        <v>71</v>
      </c>
      <c r="Q384" s="972"/>
      <c r="R384" s="973" t="s">
        <v>74</v>
      </c>
      <c r="S384" s="985"/>
      <c r="T384" s="982" t="s">
        <v>771</v>
      </c>
      <c r="U384" s="983"/>
      <c r="V384" s="983"/>
      <c r="W384" s="984"/>
      <c r="X384" s="979" t="s">
        <v>771</v>
      </c>
      <c r="Y384" s="980"/>
      <c r="Z384" s="980"/>
      <c r="AA384" s="981"/>
      <c r="AB384" s="479">
        <v>2</v>
      </c>
      <c r="AC384" s="34"/>
      <c r="AD384" s="138" t="s">
        <v>699</v>
      </c>
      <c r="AE384" s="448">
        <v>22</v>
      </c>
      <c r="AF384" s="35" t="s">
        <v>32</v>
      </c>
      <c r="AG384" s="34"/>
      <c r="AH384" s="139">
        <v>21600</v>
      </c>
      <c r="AI384" s="140">
        <f t="shared" si="113"/>
        <v>21.6</v>
      </c>
      <c r="AJ384" s="152">
        <v>23460</v>
      </c>
      <c r="AK384" s="142">
        <f t="shared" si="114"/>
        <v>23.46</v>
      </c>
      <c r="AL384" s="143">
        <f t="shared" si="115"/>
        <v>1860</v>
      </c>
      <c r="AM384" s="144">
        <f t="shared" si="116"/>
        <v>1.86</v>
      </c>
      <c r="AN384" s="145">
        <f t="shared" si="117"/>
        <v>8.611111111111111E-2</v>
      </c>
      <c r="AO384" s="21"/>
      <c r="AP384" s="306">
        <v>70.19</v>
      </c>
      <c r="AQ384" s="306">
        <v>10.29</v>
      </c>
    </row>
    <row r="385" spans="2:43" ht="12.95" customHeight="1" x14ac:dyDescent="0.25">
      <c r="B385" s="25">
        <v>44238</v>
      </c>
      <c r="C385" s="137">
        <v>0.49791666666666662</v>
      </c>
      <c r="D385" s="137">
        <v>0.53194444444444444</v>
      </c>
      <c r="E385" s="43">
        <v>1</v>
      </c>
      <c r="F385" s="43">
        <v>24648</v>
      </c>
      <c r="G385" s="25">
        <v>44238</v>
      </c>
      <c r="H385" s="967" t="s">
        <v>712</v>
      </c>
      <c r="I385" s="968"/>
      <c r="J385" s="969"/>
      <c r="K385" s="970"/>
      <c r="L385" s="969"/>
      <c r="M385" s="970"/>
      <c r="N385" s="967"/>
      <c r="O385" s="968"/>
      <c r="P385" s="971" t="s">
        <v>748</v>
      </c>
      <c r="Q385" s="972"/>
      <c r="R385" s="973" t="s">
        <v>749</v>
      </c>
      <c r="S385" s="974"/>
      <c r="T385" s="975" t="s">
        <v>744</v>
      </c>
      <c r="U385" s="976"/>
      <c r="V385" s="976"/>
      <c r="W385" s="977"/>
      <c r="X385" s="979" t="s">
        <v>823</v>
      </c>
      <c r="Y385" s="980"/>
      <c r="Z385" s="980"/>
      <c r="AA385" s="981"/>
      <c r="AB385" s="480"/>
      <c r="AC385" s="34"/>
      <c r="AD385" s="138"/>
      <c r="AE385" s="448">
        <v>31</v>
      </c>
      <c r="AF385" s="35" t="s">
        <v>32</v>
      </c>
      <c r="AG385" s="34"/>
      <c r="AH385" s="139">
        <v>650</v>
      </c>
      <c r="AI385" s="140">
        <f t="shared" si="113"/>
        <v>0.65</v>
      </c>
      <c r="AJ385" s="152">
        <v>650</v>
      </c>
      <c r="AK385" s="142">
        <f t="shared" si="114"/>
        <v>0.65</v>
      </c>
      <c r="AL385" s="143">
        <f t="shared" ref="AL385:AL402" si="118">+AJ385-AH385</f>
        <v>0</v>
      </c>
      <c r="AM385" s="144">
        <f t="shared" si="116"/>
        <v>0</v>
      </c>
      <c r="AN385" s="145">
        <f t="shared" ref="AN385:AN402" si="119">+AL385/AH385</f>
        <v>0</v>
      </c>
      <c r="AO385" s="21"/>
      <c r="AP385" s="306">
        <v>74.260000000000005</v>
      </c>
      <c r="AQ385" s="306">
        <v>2.61</v>
      </c>
    </row>
    <row r="386" spans="2:43" ht="12.95" customHeight="1" x14ac:dyDescent="0.25">
      <c r="B386" s="25">
        <v>44238</v>
      </c>
      <c r="C386" s="137">
        <v>0.5083333333333333</v>
      </c>
      <c r="D386" s="137">
        <v>0.52222222222222225</v>
      </c>
      <c r="E386" s="43">
        <v>4</v>
      </c>
      <c r="F386" s="43">
        <v>23368</v>
      </c>
      <c r="G386" s="25">
        <v>44238</v>
      </c>
      <c r="H386" s="967" t="s">
        <v>773</v>
      </c>
      <c r="I386" s="968"/>
      <c r="J386" s="969" t="s">
        <v>772</v>
      </c>
      <c r="K386" s="970"/>
      <c r="L386" s="969" t="s">
        <v>682</v>
      </c>
      <c r="M386" s="970"/>
      <c r="N386" s="967"/>
      <c r="O386" s="968"/>
      <c r="P386" s="971" t="s">
        <v>240</v>
      </c>
      <c r="Q386" s="972"/>
      <c r="R386" s="973" t="s">
        <v>532</v>
      </c>
      <c r="S386" s="985"/>
      <c r="T386" s="982" t="s">
        <v>771</v>
      </c>
      <c r="U386" s="983"/>
      <c r="V386" s="983"/>
      <c r="W386" s="984"/>
      <c r="X386" s="979" t="s">
        <v>771</v>
      </c>
      <c r="Y386" s="980"/>
      <c r="Z386" s="980"/>
      <c r="AA386" s="981"/>
      <c r="AB386" s="479">
        <v>2</v>
      </c>
      <c r="AC386" s="34"/>
      <c r="AD386" s="138" t="s">
        <v>699</v>
      </c>
      <c r="AE386" s="448">
        <v>22</v>
      </c>
      <c r="AF386" s="35" t="s">
        <v>32</v>
      </c>
      <c r="AG386" s="34"/>
      <c r="AH386" s="139">
        <v>9600</v>
      </c>
      <c r="AI386" s="159">
        <f t="shared" si="113"/>
        <v>9.6</v>
      </c>
      <c r="AJ386" s="836">
        <v>23690</v>
      </c>
      <c r="AK386" s="838">
        <f>+AJ386/1000</f>
        <v>23.69</v>
      </c>
      <c r="AL386" s="840">
        <f>+AJ386-AH387-AH386</f>
        <v>2090</v>
      </c>
      <c r="AM386" s="842">
        <f>+AL386/1000</f>
        <v>2.09</v>
      </c>
      <c r="AN386" s="844">
        <f>+AL386/SUM(AH386:AH387)</f>
        <v>9.6759259259259253E-2</v>
      </c>
      <c r="AO386" s="21"/>
      <c r="AP386" s="306">
        <v>70.19</v>
      </c>
      <c r="AQ386" s="306">
        <v>10.29</v>
      </c>
    </row>
    <row r="387" spans="2:43" ht="12.95" customHeight="1" x14ac:dyDescent="0.25">
      <c r="B387" s="25">
        <v>44238</v>
      </c>
      <c r="C387" s="137">
        <v>0.5083333333333333</v>
      </c>
      <c r="D387" s="137">
        <v>0.52222222222222225</v>
      </c>
      <c r="E387" s="43">
        <v>4</v>
      </c>
      <c r="F387" s="43">
        <v>23369</v>
      </c>
      <c r="G387" s="25">
        <v>44238</v>
      </c>
      <c r="H387" s="967" t="s">
        <v>770</v>
      </c>
      <c r="I387" s="968"/>
      <c r="J387" s="969" t="s">
        <v>772</v>
      </c>
      <c r="K387" s="970"/>
      <c r="L387" s="969" t="s">
        <v>682</v>
      </c>
      <c r="M387" s="970"/>
      <c r="N387" s="967"/>
      <c r="O387" s="968"/>
      <c r="P387" s="971" t="s">
        <v>240</v>
      </c>
      <c r="Q387" s="972"/>
      <c r="R387" s="973" t="s">
        <v>532</v>
      </c>
      <c r="S387" s="985"/>
      <c r="T387" s="982" t="s">
        <v>771</v>
      </c>
      <c r="U387" s="983"/>
      <c r="V387" s="983"/>
      <c r="W387" s="984"/>
      <c r="X387" s="979" t="s">
        <v>771</v>
      </c>
      <c r="Y387" s="980"/>
      <c r="Z387" s="980"/>
      <c r="AA387" s="981"/>
      <c r="AB387" s="479">
        <v>2</v>
      </c>
      <c r="AC387" s="34"/>
      <c r="AD387" s="138" t="s">
        <v>699</v>
      </c>
      <c r="AE387" s="448">
        <v>24</v>
      </c>
      <c r="AF387" s="35" t="s">
        <v>32</v>
      </c>
      <c r="AG387" s="34"/>
      <c r="AH387" s="139">
        <v>12000</v>
      </c>
      <c r="AI387" s="159">
        <f t="shared" si="113"/>
        <v>12</v>
      </c>
      <c r="AJ387" s="837"/>
      <c r="AK387" s="839"/>
      <c r="AL387" s="841"/>
      <c r="AM387" s="843"/>
      <c r="AN387" s="845"/>
      <c r="AO387" s="21"/>
      <c r="AP387" s="306">
        <v>70</v>
      </c>
      <c r="AQ387" s="306">
        <v>10.52</v>
      </c>
    </row>
    <row r="388" spans="2:43" ht="12.95" customHeight="1" x14ac:dyDescent="0.25">
      <c r="B388" s="25">
        <v>44238</v>
      </c>
      <c r="C388" s="137">
        <v>0.51527777777777783</v>
      </c>
      <c r="D388" s="137">
        <v>0.52777777777777779</v>
      </c>
      <c r="E388" s="43">
        <v>4</v>
      </c>
      <c r="F388" s="43">
        <v>23369</v>
      </c>
      <c r="G388" s="25">
        <v>44238</v>
      </c>
      <c r="H388" s="967" t="s">
        <v>770</v>
      </c>
      <c r="I388" s="968"/>
      <c r="J388" s="969" t="s">
        <v>772</v>
      </c>
      <c r="K388" s="970"/>
      <c r="L388" s="969" t="s">
        <v>682</v>
      </c>
      <c r="M388" s="970"/>
      <c r="N388" s="967"/>
      <c r="O388" s="968"/>
      <c r="P388" s="971" t="s">
        <v>295</v>
      </c>
      <c r="Q388" s="972"/>
      <c r="R388" s="973" t="s">
        <v>862</v>
      </c>
      <c r="S388" s="985"/>
      <c r="T388" s="982" t="s">
        <v>771</v>
      </c>
      <c r="U388" s="983"/>
      <c r="V388" s="983"/>
      <c r="W388" s="984"/>
      <c r="X388" s="979" t="s">
        <v>771</v>
      </c>
      <c r="Y388" s="980"/>
      <c r="Z388" s="980"/>
      <c r="AA388" s="981"/>
      <c r="AB388" s="479">
        <v>2</v>
      </c>
      <c r="AC388" s="34"/>
      <c r="AD388" s="138" t="s">
        <v>699</v>
      </c>
      <c r="AE388" s="448">
        <v>24</v>
      </c>
      <c r="AF388" s="35" t="s">
        <v>32</v>
      </c>
      <c r="AG388" s="34"/>
      <c r="AH388" s="139">
        <v>21600</v>
      </c>
      <c r="AI388" s="140">
        <f t="shared" si="113"/>
        <v>21.6</v>
      </c>
      <c r="AJ388" s="152">
        <v>25910</v>
      </c>
      <c r="AK388" s="142">
        <f t="shared" si="114"/>
        <v>25.91</v>
      </c>
      <c r="AL388" s="143">
        <f t="shared" ref="AL388:AL401" si="120">+AJ388-AH388</f>
        <v>4310</v>
      </c>
      <c r="AM388" s="144">
        <f t="shared" si="116"/>
        <v>4.3099999999999996</v>
      </c>
      <c r="AN388" s="145">
        <f t="shared" ref="AN388:AN401" si="121">+AL388/AH388</f>
        <v>0.19953703703703704</v>
      </c>
      <c r="AO388" s="21"/>
      <c r="AP388" s="306">
        <v>70</v>
      </c>
      <c r="AQ388" s="306">
        <v>10.52</v>
      </c>
    </row>
    <row r="389" spans="2:43" ht="12.95" customHeight="1" x14ac:dyDescent="0.25">
      <c r="B389" s="25">
        <v>44238</v>
      </c>
      <c r="C389" s="137">
        <v>0.51736111111111105</v>
      </c>
      <c r="D389" s="137">
        <v>0.53888888888888886</v>
      </c>
      <c r="E389" s="43">
        <v>4</v>
      </c>
      <c r="F389" s="43">
        <v>23369</v>
      </c>
      <c r="G389" s="25">
        <v>44238</v>
      </c>
      <c r="H389" s="967" t="s">
        <v>770</v>
      </c>
      <c r="I389" s="968"/>
      <c r="J389" s="969" t="s">
        <v>772</v>
      </c>
      <c r="K389" s="970"/>
      <c r="L389" s="969" t="s">
        <v>682</v>
      </c>
      <c r="M389" s="970"/>
      <c r="N389" s="967"/>
      <c r="O389" s="968"/>
      <c r="P389" s="971" t="s">
        <v>274</v>
      </c>
      <c r="Q389" s="972"/>
      <c r="R389" s="973" t="s">
        <v>473</v>
      </c>
      <c r="S389" s="985"/>
      <c r="T389" s="982" t="s">
        <v>771</v>
      </c>
      <c r="U389" s="983"/>
      <c r="V389" s="983"/>
      <c r="W389" s="984"/>
      <c r="X389" s="979" t="s">
        <v>771</v>
      </c>
      <c r="Y389" s="980"/>
      <c r="Z389" s="980"/>
      <c r="AA389" s="981"/>
      <c r="AB389" s="479">
        <v>2</v>
      </c>
      <c r="AC389" s="34"/>
      <c r="AD389" s="138" t="s">
        <v>699</v>
      </c>
      <c r="AE389" s="448">
        <v>24</v>
      </c>
      <c r="AF389" s="35" t="s">
        <v>32</v>
      </c>
      <c r="AG389" s="34"/>
      <c r="AH389" s="139">
        <v>21600</v>
      </c>
      <c r="AI389" s="140">
        <f t="shared" si="113"/>
        <v>21.6</v>
      </c>
      <c r="AJ389" s="152">
        <v>23140</v>
      </c>
      <c r="AK389" s="142">
        <f t="shared" si="114"/>
        <v>23.14</v>
      </c>
      <c r="AL389" s="143">
        <f t="shared" si="120"/>
        <v>1540</v>
      </c>
      <c r="AM389" s="144">
        <f t="shared" si="116"/>
        <v>1.54</v>
      </c>
      <c r="AN389" s="145">
        <f t="shared" si="121"/>
        <v>7.1296296296296302E-2</v>
      </c>
      <c r="AO389" s="21"/>
      <c r="AP389" s="306">
        <v>70</v>
      </c>
      <c r="AQ389" s="306">
        <v>10.52</v>
      </c>
    </row>
    <row r="390" spans="2:43" ht="12.95" customHeight="1" x14ac:dyDescent="0.25">
      <c r="B390" s="25">
        <v>44238</v>
      </c>
      <c r="C390" s="137">
        <v>0.52916666666666667</v>
      </c>
      <c r="D390" s="137">
        <v>0.53611111111111109</v>
      </c>
      <c r="E390" s="43">
        <v>4</v>
      </c>
      <c r="F390" s="43">
        <v>23369</v>
      </c>
      <c r="G390" s="25">
        <v>44238</v>
      </c>
      <c r="H390" s="967" t="s">
        <v>770</v>
      </c>
      <c r="I390" s="968"/>
      <c r="J390" s="969" t="s">
        <v>772</v>
      </c>
      <c r="K390" s="970"/>
      <c r="L390" s="969" t="s">
        <v>682</v>
      </c>
      <c r="M390" s="970"/>
      <c r="N390" s="967"/>
      <c r="O390" s="968"/>
      <c r="P390" s="971" t="s">
        <v>200</v>
      </c>
      <c r="Q390" s="972"/>
      <c r="R390" s="973" t="s">
        <v>201</v>
      </c>
      <c r="S390" s="985"/>
      <c r="T390" s="982" t="s">
        <v>771</v>
      </c>
      <c r="U390" s="983"/>
      <c r="V390" s="983"/>
      <c r="W390" s="984"/>
      <c r="X390" s="979" t="s">
        <v>771</v>
      </c>
      <c r="Y390" s="980"/>
      <c r="Z390" s="980"/>
      <c r="AA390" s="981"/>
      <c r="AB390" s="479">
        <v>2</v>
      </c>
      <c r="AC390" s="34"/>
      <c r="AD390" s="138" t="s">
        <v>699</v>
      </c>
      <c r="AE390" s="448">
        <v>24</v>
      </c>
      <c r="AF390" s="35" t="s">
        <v>32</v>
      </c>
      <c r="AG390" s="34"/>
      <c r="AH390" s="139">
        <v>21600</v>
      </c>
      <c r="AI390" s="140">
        <f t="shared" si="113"/>
        <v>21.6</v>
      </c>
      <c r="AJ390" s="152">
        <v>23230</v>
      </c>
      <c r="AK390" s="142">
        <f t="shared" si="114"/>
        <v>23.23</v>
      </c>
      <c r="AL390" s="143">
        <f t="shared" si="120"/>
        <v>1630</v>
      </c>
      <c r="AM390" s="144">
        <f t="shared" si="116"/>
        <v>1.63</v>
      </c>
      <c r="AN390" s="145">
        <f t="shared" si="121"/>
        <v>7.5462962962962968E-2</v>
      </c>
      <c r="AO390" s="21"/>
      <c r="AP390" s="306">
        <v>70</v>
      </c>
      <c r="AQ390" s="306">
        <v>10.52</v>
      </c>
    </row>
    <row r="391" spans="2:43" ht="12.95" customHeight="1" x14ac:dyDescent="0.25">
      <c r="B391" s="25">
        <v>44238</v>
      </c>
      <c r="C391" s="137">
        <v>0.53749999999999998</v>
      </c>
      <c r="D391" s="137">
        <v>0.55138888888888882</v>
      </c>
      <c r="E391" s="43">
        <v>4</v>
      </c>
      <c r="F391" s="43">
        <v>23369</v>
      </c>
      <c r="G391" s="25">
        <v>44238</v>
      </c>
      <c r="H391" s="967" t="s">
        <v>770</v>
      </c>
      <c r="I391" s="968"/>
      <c r="J391" s="969" t="s">
        <v>772</v>
      </c>
      <c r="K391" s="970"/>
      <c r="L391" s="969" t="s">
        <v>682</v>
      </c>
      <c r="M391" s="970"/>
      <c r="N391" s="967"/>
      <c r="O391" s="968"/>
      <c r="P391" s="971" t="s">
        <v>292</v>
      </c>
      <c r="Q391" s="972"/>
      <c r="R391" s="973" t="s">
        <v>543</v>
      </c>
      <c r="S391" s="985"/>
      <c r="T391" s="982" t="s">
        <v>771</v>
      </c>
      <c r="U391" s="983"/>
      <c r="V391" s="983"/>
      <c r="W391" s="984"/>
      <c r="X391" s="979" t="s">
        <v>771</v>
      </c>
      <c r="Y391" s="980"/>
      <c r="Z391" s="980"/>
      <c r="AA391" s="981"/>
      <c r="AB391" s="479">
        <v>2</v>
      </c>
      <c r="AC391" s="34"/>
      <c r="AD391" s="138" t="s">
        <v>699</v>
      </c>
      <c r="AE391" s="448">
        <v>24</v>
      </c>
      <c r="AF391" s="35" t="s">
        <v>32</v>
      </c>
      <c r="AG391" s="34"/>
      <c r="AH391" s="139">
        <v>12000</v>
      </c>
      <c r="AI391" s="140">
        <f t="shared" si="113"/>
        <v>12</v>
      </c>
      <c r="AJ391" s="152">
        <v>12950</v>
      </c>
      <c r="AK391" s="142">
        <f t="shared" si="114"/>
        <v>12.95</v>
      </c>
      <c r="AL391" s="143">
        <f t="shared" si="120"/>
        <v>950</v>
      </c>
      <c r="AM391" s="144">
        <f t="shared" si="116"/>
        <v>0.95</v>
      </c>
      <c r="AN391" s="145">
        <f t="shared" si="121"/>
        <v>7.9166666666666663E-2</v>
      </c>
      <c r="AO391" s="21"/>
      <c r="AP391" s="306">
        <v>70</v>
      </c>
      <c r="AQ391" s="306">
        <v>10.52</v>
      </c>
    </row>
    <row r="392" spans="2:43" ht="12.75" customHeight="1" x14ac:dyDescent="0.25">
      <c r="B392" s="25">
        <v>44238</v>
      </c>
      <c r="C392" s="137">
        <v>0.57013888888888886</v>
      </c>
      <c r="D392" s="137">
        <v>0.57638888888888895</v>
      </c>
      <c r="E392" s="43">
        <v>3</v>
      </c>
      <c r="F392" s="43">
        <v>23369</v>
      </c>
      <c r="G392" s="25">
        <v>44238</v>
      </c>
      <c r="H392" s="967" t="s">
        <v>770</v>
      </c>
      <c r="I392" s="968"/>
      <c r="J392" s="969" t="s">
        <v>772</v>
      </c>
      <c r="K392" s="970"/>
      <c r="L392" s="969" t="s">
        <v>682</v>
      </c>
      <c r="M392" s="970"/>
      <c r="N392" s="967"/>
      <c r="O392" s="968"/>
      <c r="P392" s="971" t="s">
        <v>395</v>
      </c>
      <c r="Q392" s="972"/>
      <c r="R392" s="973" t="s">
        <v>663</v>
      </c>
      <c r="S392" s="985"/>
      <c r="T392" s="982" t="s">
        <v>771</v>
      </c>
      <c r="U392" s="983"/>
      <c r="V392" s="983"/>
      <c r="W392" s="984"/>
      <c r="X392" s="979" t="s">
        <v>771</v>
      </c>
      <c r="Y392" s="980"/>
      <c r="Z392" s="980"/>
      <c r="AA392" s="981"/>
      <c r="AB392" s="479">
        <v>2</v>
      </c>
      <c r="AC392" s="34"/>
      <c r="AD392" s="138" t="s">
        <v>699</v>
      </c>
      <c r="AE392" s="448">
        <v>24</v>
      </c>
      <c r="AF392" s="35" t="s">
        <v>32</v>
      </c>
      <c r="AG392" s="34"/>
      <c r="AH392" s="139">
        <v>21600</v>
      </c>
      <c r="AI392" s="140">
        <f t="shared" si="113"/>
        <v>21.6</v>
      </c>
      <c r="AJ392" s="152">
        <v>22720</v>
      </c>
      <c r="AK392" s="142">
        <f t="shared" si="114"/>
        <v>22.72</v>
      </c>
      <c r="AL392" s="143">
        <f t="shared" si="120"/>
        <v>1120</v>
      </c>
      <c r="AM392" s="144">
        <f t="shared" si="116"/>
        <v>1.1200000000000001</v>
      </c>
      <c r="AN392" s="145">
        <f t="shared" si="121"/>
        <v>5.185185185185185E-2</v>
      </c>
      <c r="AO392" s="21"/>
      <c r="AP392" s="306">
        <v>70</v>
      </c>
      <c r="AQ392" s="306">
        <v>10.52</v>
      </c>
    </row>
    <row r="393" spans="2:43" ht="12.75" customHeight="1" x14ac:dyDescent="0.25">
      <c r="B393" s="25">
        <v>44238</v>
      </c>
      <c r="C393" s="137">
        <v>0.57152777777777775</v>
      </c>
      <c r="D393" s="137">
        <v>0.58124999999999993</v>
      </c>
      <c r="E393" s="43">
        <v>3</v>
      </c>
      <c r="F393" s="43">
        <v>23369</v>
      </c>
      <c r="G393" s="25">
        <v>44238</v>
      </c>
      <c r="H393" s="967" t="s">
        <v>770</v>
      </c>
      <c r="I393" s="968"/>
      <c r="J393" s="969" t="s">
        <v>772</v>
      </c>
      <c r="K393" s="970"/>
      <c r="L393" s="969" t="s">
        <v>682</v>
      </c>
      <c r="M393" s="970"/>
      <c r="N393" s="967"/>
      <c r="O393" s="968"/>
      <c r="P393" s="971" t="s">
        <v>71</v>
      </c>
      <c r="Q393" s="972"/>
      <c r="R393" s="973" t="s">
        <v>74</v>
      </c>
      <c r="S393" s="985"/>
      <c r="T393" s="982" t="s">
        <v>771</v>
      </c>
      <c r="U393" s="983"/>
      <c r="V393" s="983"/>
      <c r="W393" s="984"/>
      <c r="X393" s="979" t="s">
        <v>771</v>
      </c>
      <c r="Y393" s="980"/>
      <c r="Z393" s="980"/>
      <c r="AA393" s="981"/>
      <c r="AB393" s="479">
        <v>2</v>
      </c>
      <c r="AC393" s="34"/>
      <c r="AD393" s="138" t="s">
        <v>699</v>
      </c>
      <c r="AE393" s="448">
        <v>24</v>
      </c>
      <c r="AF393" s="35" t="s">
        <v>32</v>
      </c>
      <c r="AG393" s="34"/>
      <c r="AH393" s="139">
        <v>21600</v>
      </c>
      <c r="AI393" s="140">
        <f t="shared" si="113"/>
        <v>21.6</v>
      </c>
      <c r="AJ393" s="152">
        <v>22810</v>
      </c>
      <c r="AK393" s="142">
        <f t="shared" si="114"/>
        <v>22.81</v>
      </c>
      <c r="AL393" s="143">
        <f t="shared" si="120"/>
        <v>1210</v>
      </c>
      <c r="AM393" s="144">
        <f t="shared" si="116"/>
        <v>1.21</v>
      </c>
      <c r="AN393" s="145">
        <f t="shared" si="121"/>
        <v>5.6018518518518516E-2</v>
      </c>
      <c r="AO393" s="21"/>
      <c r="AP393" s="306">
        <v>70</v>
      </c>
      <c r="AQ393" s="306">
        <v>10.52</v>
      </c>
    </row>
    <row r="394" spans="2:43" ht="12.75" customHeight="1" x14ac:dyDescent="0.25">
      <c r="B394" s="25">
        <v>44238</v>
      </c>
      <c r="C394" s="137">
        <v>0.59583333333333333</v>
      </c>
      <c r="D394" s="137">
        <v>0.65069444444444446</v>
      </c>
      <c r="E394" s="43">
        <v>3</v>
      </c>
      <c r="F394" s="43">
        <v>23369</v>
      </c>
      <c r="G394" s="25">
        <v>44238</v>
      </c>
      <c r="H394" s="967" t="s">
        <v>770</v>
      </c>
      <c r="I394" s="968"/>
      <c r="J394" s="969" t="s">
        <v>772</v>
      </c>
      <c r="K394" s="970"/>
      <c r="L394" s="969" t="s">
        <v>682</v>
      </c>
      <c r="M394" s="970"/>
      <c r="N394" s="967"/>
      <c r="O394" s="968"/>
      <c r="P394" s="971" t="s">
        <v>240</v>
      </c>
      <c r="Q394" s="972"/>
      <c r="R394" s="973" t="s">
        <v>532</v>
      </c>
      <c r="S394" s="985"/>
      <c r="T394" s="982" t="s">
        <v>771</v>
      </c>
      <c r="U394" s="983"/>
      <c r="V394" s="983"/>
      <c r="W394" s="984"/>
      <c r="X394" s="979" t="s">
        <v>771</v>
      </c>
      <c r="Y394" s="980"/>
      <c r="Z394" s="980"/>
      <c r="AA394" s="981"/>
      <c r="AB394" s="479">
        <v>2</v>
      </c>
      <c r="AC394" s="34"/>
      <c r="AD394" s="138" t="s">
        <v>699</v>
      </c>
      <c r="AE394" s="448">
        <v>24</v>
      </c>
      <c r="AF394" s="35" t="s">
        <v>32</v>
      </c>
      <c r="AG394" s="34"/>
      <c r="AH394" s="139">
        <v>21600</v>
      </c>
      <c r="AI394" s="140">
        <f t="shared" si="113"/>
        <v>21.6</v>
      </c>
      <c r="AJ394" s="152">
        <v>25200</v>
      </c>
      <c r="AK394" s="142">
        <f t="shared" si="114"/>
        <v>25.2</v>
      </c>
      <c r="AL394" s="143">
        <f t="shared" si="120"/>
        <v>3600</v>
      </c>
      <c r="AM394" s="144">
        <f t="shared" si="116"/>
        <v>3.6</v>
      </c>
      <c r="AN394" s="145">
        <f t="shared" si="121"/>
        <v>0.16666666666666666</v>
      </c>
      <c r="AO394" s="21"/>
      <c r="AP394" s="306">
        <v>70</v>
      </c>
      <c r="AQ394" s="306">
        <v>10.52</v>
      </c>
    </row>
    <row r="395" spans="2:43" ht="12.75" customHeight="1" x14ac:dyDescent="0.25">
      <c r="B395" s="25">
        <v>44238</v>
      </c>
      <c r="C395" s="137">
        <v>0.61527777777777781</v>
      </c>
      <c r="D395" s="137">
        <v>0.63055555555555554</v>
      </c>
      <c r="E395" s="43">
        <v>3</v>
      </c>
      <c r="F395" s="43">
        <v>23369</v>
      </c>
      <c r="G395" s="25">
        <v>44238</v>
      </c>
      <c r="H395" s="967" t="s">
        <v>770</v>
      </c>
      <c r="I395" s="968"/>
      <c r="J395" s="969" t="s">
        <v>772</v>
      </c>
      <c r="K395" s="970"/>
      <c r="L395" s="969" t="s">
        <v>682</v>
      </c>
      <c r="M395" s="970"/>
      <c r="N395" s="967"/>
      <c r="O395" s="968"/>
      <c r="P395" s="971" t="s">
        <v>295</v>
      </c>
      <c r="Q395" s="972"/>
      <c r="R395" s="973" t="s">
        <v>862</v>
      </c>
      <c r="S395" s="985"/>
      <c r="T395" s="982" t="s">
        <v>771</v>
      </c>
      <c r="U395" s="983"/>
      <c r="V395" s="983"/>
      <c r="W395" s="984"/>
      <c r="X395" s="979" t="s">
        <v>771</v>
      </c>
      <c r="Y395" s="980"/>
      <c r="Z395" s="980"/>
      <c r="AA395" s="981"/>
      <c r="AB395" s="479">
        <v>2</v>
      </c>
      <c r="AC395" s="34"/>
      <c r="AD395" s="138" t="s">
        <v>699</v>
      </c>
      <c r="AE395" s="448">
        <v>24</v>
      </c>
      <c r="AF395" s="35" t="s">
        <v>32</v>
      </c>
      <c r="AG395" s="34"/>
      <c r="AH395" s="139">
        <v>7200</v>
      </c>
      <c r="AI395" s="140">
        <f t="shared" si="113"/>
        <v>7.2</v>
      </c>
      <c r="AJ395" s="152">
        <v>7790</v>
      </c>
      <c r="AK395" s="142">
        <f t="shared" si="114"/>
        <v>7.79</v>
      </c>
      <c r="AL395" s="143">
        <f t="shared" si="120"/>
        <v>590</v>
      </c>
      <c r="AM395" s="144">
        <f t="shared" si="116"/>
        <v>0.59</v>
      </c>
      <c r="AN395" s="145">
        <f t="shared" si="121"/>
        <v>8.1944444444444445E-2</v>
      </c>
      <c r="AO395" s="21"/>
      <c r="AP395" s="306">
        <v>70</v>
      </c>
      <c r="AQ395" s="306">
        <v>10.52</v>
      </c>
    </row>
    <row r="396" spans="2:43" ht="12.75" customHeight="1" x14ac:dyDescent="0.25">
      <c r="B396" s="25">
        <v>44238</v>
      </c>
      <c r="C396" s="137">
        <v>0.67708333333333337</v>
      </c>
      <c r="D396" s="137">
        <v>0.69861111111111107</v>
      </c>
      <c r="E396" s="43">
        <v>3</v>
      </c>
      <c r="F396" s="43">
        <v>23371</v>
      </c>
      <c r="G396" s="25">
        <v>44238</v>
      </c>
      <c r="H396" s="967" t="s">
        <v>790</v>
      </c>
      <c r="I396" s="968"/>
      <c r="J396" s="969" t="s">
        <v>772</v>
      </c>
      <c r="K396" s="970"/>
      <c r="L396" s="969" t="s">
        <v>682</v>
      </c>
      <c r="M396" s="970"/>
      <c r="N396" s="967"/>
      <c r="O396" s="968"/>
      <c r="P396" s="971" t="s">
        <v>200</v>
      </c>
      <c r="Q396" s="972"/>
      <c r="R396" s="973" t="s">
        <v>201</v>
      </c>
      <c r="S396" s="985"/>
      <c r="T396" s="982" t="s">
        <v>771</v>
      </c>
      <c r="U396" s="983"/>
      <c r="V396" s="983"/>
      <c r="W396" s="984"/>
      <c r="X396" s="979" t="s">
        <v>771</v>
      </c>
      <c r="Y396" s="980"/>
      <c r="Z396" s="980"/>
      <c r="AA396" s="981"/>
      <c r="AB396" s="479">
        <v>2</v>
      </c>
      <c r="AC396" s="34"/>
      <c r="AD396" s="138" t="s">
        <v>699</v>
      </c>
      <c r="AE396" s="448">
        <v>24</v>
      </c>
      <c r="AF396" s="35" t="s">
        <v>32</v>
      </c>
      <c r="AG396" s="34"/>
      <c r="AH396" s="139">
        <v>21600</v>
      </c>
      <c r="AI396" s="140">
        <f t="shared" si="113"/>
        <v>21.6</v>
      </c>
      <c r="AJ396" s="152">
        <v>22410</v>
      </c>
      <c r="AK396" s="142">
        <f t="shared" si="114"/>
        <v>22.41</v>
      </c>
      <c r="AL396" s="143">
        <f t="shared" si="120"/>
        <v>810</v>
      </c>
      <c r="AM396" s="144">
        <f t="shared" si="116"/>
        <v>0.81</v>
      </c>
      <c r="AN396" s="145">
        <f t="shared" si="121"/>
        <v>3.7499999999999999E-2</v>
      </c>
      <c r="AO396" s="21"/>
      <c r="AP396" s="306">
        <v>70.06</v>
      </c>
      <c r="AQ396" s="306">
        <v>10.31</v>
      </c>
    </row>
    <row r="397" spans="2:43" ht="12.75" customHeight="1" x14ac:dyDescent="0.25">
      <c r="B397" s="25">
        <v>44238</v>
      </c>
      <c r="C397" s="137">
        <v>0.68125000000000002</v>
      </c>
      <c r="D397" s="137">
        <v>0.68958333333333333</v>
      </c>
      <c r="E397" s="43">
        <v>3</v>
      </c>
      <c r="F397" s="43">
        <v>23371</v>
      </c>
      <c r="G397" s="25">
        <v>44238</v>
      </c>
      <c r="H397" s="967" t="s">
        <v>790</v>
      </c>
      <c r="I397" s="968"/>
      <c r="J397" s="969" t="s">
        <v>772</v>
      </c>
      <c r="K397" s="970"/>
      <c r="L397" s="969" t="s">
        <v>682</v>
      </c>
      <c r="M397" s="970"/>
      <c r="N397" s="967"/>
      <c r="O397" s="968"/>
      <c r="P397" s="971" t="s">
        <v>274</v>
      </c>
      <c r="Q397" s="972"/>
      <c r="R397" s="973" t="s">
        <v>473</v>
      </c>
      <c r="S397" s="985"/>
      <c r="T397" s="982" t="s">
        <v>771</v>
      </c>
      <c r="U397" s="983"/>
      <c r="V397" s="983"/>
      <c r="W397" s="984"/>
      <c r="X397" s="979" t="s">
        <v>771</v>
      </c>
      <c r="Y397" s="980"/>
      <c r="Z397" s="980"/>
      <c r="AA397" s="981"/>
      <c r="AB397" s="479">
        <v>2</v>
      </c>
      <c r="AC397" s="34"/>
      <c r="AD397" s="138" t="s">
        <v>699</v>
      </c>
      <c r="AE397" s="448">
        <v>24</v>
      </c>
      <c r="AF397" s="35" t="s">
        <v>32</v>
      </c>
      <c r="AG397" s="34"/>
      <c r="AH397" s="139">
        <v>21600</v>
      </c>
      <c r="AI397" s="140">
        <f t="shared" si="113"/>
        <v>21.6</v>
      </c>
      <c r="AJ397" s="152">
        <v>22410</v>
      </c>
      <c r="AK397" s="142">
        <f t="shared" si="114"/>
        <v>22.41</v>
      </c>
      <c r="AL397" s="143">
        <f t="shared" si="120"/>
        <v>810</v>
      </c>
      <c r="AM397" s="144">
        <f t="shared" si="116"/>
        <v>0.81</v>
      </c>
      <c r="AN397" s="145">
        <f t="shared" si="121"/>
        <v>3.7499999999999999E-2</v>
      </c>
      <c r="AO397" s="21"/>
      <c r="AP397" s="306">
        <v>70.06</v>
      </c>
      <c r="AQ397" s="306">
        <v>10.31</v>
      </c>
    </row>
    <row r="398" spans="2:43" ht="12.75" customHeight="1" x14ac:dyDescent="0.25">
      <c r="B398" s="25">
        <v>44238</v>
      </c>
      <c r="C398" s="137">
        <v>0.68263888888888891</v>
      </c>
      <c r="D398" s="137">
        <v>0.69236111111111109</v>
      </c>
      <c r="E398" s="43">
        <v>3</v>
      </c>
      <c r="F398" s="43">
        <v>23371</v>
      </c>
      <c r="G398" s="25">
        <v>44238</v>
      </c>
      <c r="H398" s="967" t="s">
        <v>790</v>
      </c>
      <c r="I398" s="968"/>
      <c r="J398" s="969" t="s">
        <v>772</v>
      </c>
      <c r="K398" s="970"/>
      <c r="L398" s="969" t="s">
        <v>682</v>
      </c>
      <c r="M398" s="970"/>
      <c r="N398" s="967"/>
      <c r="O398" s="968"/>
      <c r="P398" s="971" t="s">
        <v>292</v>
      </c>
      <c r="Q398" s="972"/>
      <c r="R398" s="973" t="s">
        <v>543</v>
      </c>
      <c r="S398" s="985"/>
      <c r="T398" s="982" t="s">
        <v>771</v>
      </c>
      <c r="U398" s="983"/>
      <c r="V398" s="983"/>
      <c r="W398" s="984"/>
      <c r="X398" s="979" t="s">
        <v>771</v>
      </c>
      <c r="Y398" s="980"/>
      <c r="Z398" s="980"/>
      <c r="AA398" s="981"/>
      <c r="AB398" s="479">
        <v>2</v>
      </c>
      <c r="AC398" s="34"/>
      <c r="AD398" s="138" t="s">
        <v>699</v>
      </c>
      <c r="AE398" s="448">
        <v>24</v>
      </c>
      <c r="AF398" s="35" t="s">
        <v>32</v>
      </c>
      <c r="AG398" s="34"/>
      <c r="AH398" s="139">
        <v>12000</v>
      </c>
      <c r="AI398" s="140">
        <f t="shared" si="113"/>
        <v>12</v>
      </c>
      <c r="AJ398" s="152">
        <v>12940</v>
      </c>
      <c r="AK398" s="142">
        <f t="shared" si="114"/>
        <v>12.94</v>
      </c>
      <c r="AL398" s="143">
        <f t="shared" si="120"/>
        <v>940</v>
      </c>
      <c r="AM398" s="144">
        <f t="shared" si="116"/>
        <v>0.94</v>
      </c>
      <c r="AN398" s="145">
        <f t="shared" si="121"/>
        <v>7.8333333333333338E-2</v>
      </c>
      <c r="AO398" s="21"/>
      <c r="AP398" s="306">
        <v>70.06</v>
      </c>
      <c r="AQ398" s="306">
        <v>10.31</v>
      </c>
    </row>
    <row r="399" spans="2:43" ht="12.75" customHeight="1" x14ac:dyDescent="0.25">
      <c r="B399" s="25">
        <v>44238</v>
      </c>
      <c r="C399" s="137">
        <v>0.69444444444444453</v>
      </c>
      <c r="D399" s="137">
        <v>0.76944444444444438</v>
      </c>
      <c r="E399" s="43">
        <v>4</v>
      </c>
      <c r="F399" s="43">
        <v>749</v>
      </c>
      <c r="G399" s="25">
        <v>44238</v>
      </c>
      <c r="H399" s="967" t="s">
        <v>199</v>
      </c>
      <c r="I399" s="968"/>
      <c r="J399" s="969"/>
      <c r="K399" s="970"/>
      <c r="L399" s="969"/>
      <c r="M399" s="970"/>
      <c r="N399" s="967"/>
      <c r="O399" s="968"/>
      <c r="P399" s="971" t="s">
        <v>796</v>
      </c>
      <c r="Q399" s="972"/>
      <c r="R399" s="973" t="s">
        <v>275</v>
      </c>
      <c r="S399" s="974"/>
      <c r="T399" s="975" t="s">
        <v>797</v>
      </c>
      <c r="U399" s="976"/>
      <c r="V399" s="976"/>
      <c r="W399" s="977"/>
      <c r="X399" s="979" t="s">
        <v>797</v>
      </c>
      <c r="Y399" s="980"/>
      <c r="Z399" s="980"/>
      <c r="AA399" s="981"/>
      <c r="AB399" s="486"/>
      <c r="AC399" s="34"/>
      <c r="AD399" s="138"/>
      <c r="AE399" s="166">
        <v>29</v>
      </c>
      <c r="AF399" s="261" t="s">
        <v>32</v>
      </c>
      <c r="AG399" s="34"/>
      <c r="AH399" s="139">
        <v>10995</v>
      </c>
      <c r="AI399" s="140">
        <f t="shared" si="113"/>
        <v>10.994999999999999</v>
      </c>
      <c r="AJ399" s="152">
        <v>11350</v>
      </c>
      <c r="AK399" s="142">
        <f t="shared" si="114"/>
        <v>11.35</v>
      </c>
      <c r="AL399" s="143">
        <f t="shared" si="120"/>
        <v>355</v>
      </c>
      <c r="AM399" s="144">
        <f t="shared" si="116"/>
        <v>0.35499999999999998</v>
      </c>
      <c r="AN399" s="145">
        <f t="shared" si="121"/>
        <v>3.2287403365165987E-2</v>
      </c>
      <c r="AO399" s="21"/>
      <c r="AP399" s="306">
        <v>74.290000000000006</v>
      </c>
      <c r="AQ399" s="306">
        <v>4.0199999999999996</v>
      </c>
    </row>
    <row r="400" spans="2:43" ht="12.75" customHeight="1" x14ac:dyDescent="0.25">
      <c r="B400" s="25">
        <v>44238</v>
      </c>
      <c r="C400" s="137">
        <v>0.6958333333333333</v>
      </c>
      <c r="D400" s="137">
        <v>0.70624999999999993</v>
      </c>
      <c r="E400" s="43">
        <v>3</v>
      </c>
      <c r="F400" s="43">
        <v>23371</v>
      </c>
      <c r="G400" s="25">
        <v>44238</v>
      </c>
      <c r="H400" s="967" t="s">
        <v>790</v>
      </c>
      <c r="I400" s="968"/>
      <c r="J400" s="969" t="s">
        <v>772</v>
      </c>
      <c r="K400" s="970"/>
      <c r="L400" s="969" t="s">
        <v>682</v>
      </c>
      <c r="M400" s="970"/>
      <c r="N400" s="967"/>
      <c r="O400" s="968"/>
      <c r="P400" s="971" t="s">
        <v>395</v>
      </c>
      <c r="Q400" s="972"/>
      <c r="R400" s="973" t="s">
        <v>663</v>
      </c>
      <c r="S400" s="985"/>
      <c r="T400" s="982" t="s">
        <v>771</v>
      </c>
      <c r="U400" s="983"/>
      <c r="V400" s="983"/>
      <c r="W400" s="984"/>
      <c r="X400" s="979" t="s">
        <v>771</v>
      </c>
      <c r="Y400" s="980"/>
      <c r="Z400" s="980"/>
      <c r="AA400" s="981"/>
      <c r="AB400" s="479">
        <v>2</v>
      </c>
      <c r="AC400" s="34"/>
      <c r="AD400" s="138" t="s">
        <v>699</v>
      </c>
      <c r="AE400" s="448">
        <v>24</v>
      </c>
      <c r="AF400" s="35" t="s">
        <v>32</v>
      </c>
      <c r="AG400" s="34"/>
      <c r="AH400" s="139">
        <v>19200</v>
      </c>
      <c r="AI400" s="140">
        <f t="shared" si="113"/>
        <v>19.2</v>
      </c>
      <c r="AJ400" s="152">
        <v>20550</v>
      </c>
      <c r="AK400" s="142">
        <f t="shared" si="114"/>
        <v>20.55</v>
      </c>
      <c r="AL400" s="143">
        <f t="shared" si="120"/>
        <v>1350</v>
      </c>
      <c r="AM400" s="144">
        <f t="shared" si="116"/>
        <v>1.35</v>
      </c>
      <c r="AN400" s="145">
        <f t="shared" si="121"/>
        <v>7.03125E-2</v>
      </c>
      <c r="AO400" s="21"/>
      <c r="AP400" s="306">
        <v>70.06</v>
      </c>
      <c r="AQ400" s="306">
        <v>10.31</v>
      </c>
    </row>
    <row r="401" spans="2:43" ht="12.75" customHeight="1" x14ac:dyDescent="0.25">
      <c r="B401" s="25">
        <v>44238</v>
      </c>
      <c r="C401" s="137">
        <v>0.6972222222222223</v>
      </c>
      <c r="D401" s="137">
        <v>0.71597222222222223</v>
      </c>
      <c r="E401" s="43">
        <v>3</v>
      </c>
      <c r="F401" s="43">
        <v>23371</v>
      </c>
      <c r="G401" s="25">
        <v>44238</v>
      </c>
      <c r="H401" s="967" t="s">
        <v>790</v>
      </c>
      <c r="I401" s="968"/>
      <c r="J401" s="969" t="s">
        <v>772</v>
      </c>
      <c r="K401" s="970"/>
      <c r="L401" s="969" t="s">
        <v>682</v>
      </c>
      <c r="M401" s="970"/>
      <c r="N401" s="967"/>
      <c r="O401" s="968"/>
      <c r="P401" s="971" t="s">
        <v>295</v>
      </c>
      <c r="Q401" s="972"/>
      <c r="R401" s="973" t="s">
        <v>862</v>
      </c>
      <c r="S401" s="985"/>
      <c r="T401" s="982" t="s">
        <v>771</v>
      </c>
      <c r="U401" s="983"/>
      <c r="V401" s="983"/>
      <c r="W401" s="984"/>
      <c r="X401" s="979" t="s">
        <v>771</v>
      </c>
      <c r="Y401" s="980"/>
      <c r="Z401" s="980"/>
      <c r="AA401" s="981"/>
      <c r="AB401" s="479">
        <v>2</v>
      </c>
      <c r="AC401" s="34"/>
      <c r="AD401" s="138" t="s">
        <v>699</v>
      </c>
      <c r="AE401" s="448">
        <v>24</v>
      </c>
      <c r="AF401" s="35" t="s">
        <v>32</v>
      </c>
      <c r="AG401" s="34"/>
      <c r="AH401" s="139">
        <v>21600</v>
      </c>
      <c r="AI401" s="140">
        <f t="shared" si="113"/>
        <v>21.6</v>
      </c>
      <c r="AJ401" s="152">
        <v>24690</v>
      </c>
      <c r="AK401" s="142">
        <f t="shared" si="114"/>
        <v>24.69</v>
      </c>
      <c r="AL401" s="143">
        <f t="shared" si="120"/>
        <v>3090</v>
      </c>
      <c r="AM401" s="144">
        <f t="shared" si="116"/>
        <v>3.09</v>
      </c>
      <c r="AN401" s="145">
        <f t="shared" si="121"/>
        <v>0.14305555555555555</v>
      </c>
      <c r="AO401" s="21"/>
      <c r="AP401" s="306">
        <v>70.06</v>
      </c>
      <c r="AQ401" s="306">
        <v>10.31</v>
      </c>
    </row>
    <row r="402" spans="2:43" ht="12.75" customHeight="1" x14ac:dyDescent="0.25">
      <c r="B402" s="25">
        <v>44238</v>
      </c>
      <c r="C402" s="137">
        <v>0.75208333333333333</v>
      </c>
      <c r="D402" s="137">
        <v>0.7729166666666667</v>
      </c>
      <c r="E402" s="43">
        <v>4</v>
      </c>
      <c r="F402" s="43">
        <v>23371</v>
      </c>
      <c r="G402" s="25">
        <v>44238</v>
      </c>
      <c r="H402" s="967" t="s">
        <v>790</v>
      </c>
      <c r="I402" s="968"/>
      <c r="J402" s="969" t="s">
        <v>772</v>
      </c>
      <c r="K402" s="970"/>
      <c r="L402" s="969" t="s">
        <v>682</v>
      </c>
      <c r="M402" s="970"/>
      <c r="N402" s="967"/>
      <c r="O402" s="968"/>
      <c r="P402" s="971" t="s">
        <v>240</v>
      </c>
      <c r="Q402" s="972"/>
      <c r="R402" s="973" t="s">
        <v>532</v>
      </c>
      <c r="S402" s="985"/>
      <c r="T402" s="982" t="s">
        <v>771</v>
      </c>
      <c r="U402" s="983"/>
      <c r="V402" s="983"/>
      <c r="W402" s="984"/>
      <c r="X402" s="979" t="s">
        <v>771</v>
      </c>
      <c r="Y402" s="980"/>
      <c r="Z402" s="980"/>
      <c r="AA402" s="981"/>
      <c r="AB402" s="479">
        <v>2</v>
      </c>
      <c r="AC402" s="34"/>
      <c r="AD402" s="138" t="s">
        <v>699</v>
      </c>
      <c r="AE402" s="448">
        <v>24</v>
      </c>
      <c r="AF402" s="35" t="s">
        <v>32</v>
      </c>
      <c r="AG402" s="34"/>
      <c r="AH402" s="139">
        <v>21600</v>
      </c>
      <c r="AI402" s="140">
        <f t="shared" si="113"/>
        <v>21.6</v>
      </c>
      <c r="AJ402" s="152">
        <v>25650</v>
      </c>
      <c r="AK402" s="142">
        <f t="shared" si="114"/>
        <v>25.65</v>
      </c>
      <c r="AL402" s="143">
        <f t="shared" si="118"/>
        <v>4050</v>
      </c>
      <c r="AM402" s="144">
        <f t="shared" si="116"/>
        <v>4.05</v>
      </c>
      <c r="AN402" s="145">
        <f t="shared" si="119"/>
        <v>0.1875</v>
      </c>
      <c r="AO402" s="21"/>
      <c r="AP402" s="306">
        <v>70.06</v>
      </c>
      <c r="AQ402" s="306">
        <v>10.31</v>
      </c>
    </row>
    <row r="403" spans="2:43" ht="12.95" customHeight="1" x14ac:dyDescent="0.25">
      <c r="B403" s="25">
        <v>44238</v>
      </c>
      <c r="C403" s="137">
        <v>0.76458333333333339</v>
      </c>
      <c r="D403" s="137">
        <v>0.77569444444444446</v>
      </c>
      <c r="E403" s="43">
        <v>4</v>
      </c>
      <c r="F403" s="43">
        <v>23371</v>
      </c>
      <c r="G403" s="25">
        <v>44238</v>
      </c>
      <c r="H403" s="967" t="s">
        <v>790</v>
      </c>
      <c r="I403" s="968"/>
      <c r="J403" s="969" t="s">
        <v>772</v>
      </c>
      <c r="K403" s="970"/>
      <c r="L403" s="969" t="s">
        <v>682</v>
      </c>
      <c r="M403" s="970"/>
      <c r="N403" s="967"/>
      <c r="O403" s="968"/>
      <c r="P403" s="971" t="s">
        <v>292</v>
      </c>
      <c r="Q403" s="972"/>
      <c r="R403" s="973" t="s">
        <v>543</v>
      </c>
      <c r="S403" s="985"/>
      <c r="T403" s="982" t="s">
        <v>771</v>
      </c>
      <c r="U403" s="983"/>
      <c r="V403" s="983"/>
      <c r="W403" s="984"/>
      <c r="X403" s="979" t="s">
        <v>771</v>
      </c>
      <c r="Y403" s="980"/>
      <c r="Z403" s="980"/>
      <c r="AA403" s="981"/>
      <c r="AB403" s="479">
        <v>2</v>
      </c>
      <c r="AC403" s="34"/>
      <c r="AD403" s="138" t="s">
        <v>699</v>
      </c>
      <c r="AE403" s="448">
        <v>24</v>
      </c>
      <c r="AF403" s="35" t="s">
        <v>32</v>
      </c>
      <c r="AG403" s="34"/>
      <c r="AH403" s="139">
        <v>12000</v>
      </c>
      <c r="AI403" s="140">
        <f t="shared" si="113"/>
        <v>12</v>
      </c>
      <c r="AJ403" s="152">
        <v>13610</v>
      </c>
      <c r="AK403" s="142">
        <f t="shared" si="114"/>
        <v>13.61</v>
      </c>
      <c r="AL403" s="143">
        <f t="shared" si="115"/>
        <v>1610</v>
      </c>
      <c r="AM403" s="144">
        <f t="shared" si="116"/>
        <v>1.61</v>
      </c>
      <c r="AN403" s="145">
        <f t="shared" si="117"/>
        <v>0.13416666666666666</v>
      </c>
      <c r="AO403" s="21"/>
      <c r="AP403" s="306">
        <v>70.06</v>
      </c>
      <c r="AQ403" s="306">
        <v>10.31</v>
      </c>
    </row>
    <row r="404" spans="2:43" ht="12.95" customHeight="1" x14ac:dyDescent="0.25">
      <c r="B404" s="25">
        <v>44238</v>
      </c>
      <c r="C404" s="137">
        <v>0.76597222222222217</v>
      </c>
      <c r="D404" s="137">
        <v>0.80902777777777779</v>
      </c>
      <c r="E404" s="43">
        <v>4</v>
      </c>
      <c r="F404" s="43">
        <v>23371</v>
      </c>
      <c r="G404" s="25">
        <v>44238</v>
      </c>
      <c r="H404" s="967" t="s">
        <v>790</v>
      </c>
      <c r="I404" s="968"/>
      <c r="J404" s="969" t="s">
        <v>772</v>
      </c>
      <c r="K404" s="970"/>
      <c r="L404" s="969" t="s">
        <v>682</v>
      </c>
      <c r="M404" s="970"/>
      <c r="N404" s="967"/>
      <c r="O404" s="968"/>
      <c r="P404" s="971" t="s">
        <v>274</v>
      </c>
      <c r="Q404" s="972"/>
      <c r="R404" s="973" t="s">
        <v>473</v>
      </c>
      <c r="S404" s="985"/>
      <c r="T404" s="982" t="s">
        <v>771</v>
      </c>
      <c r="U404" s="983"/>
      <c r="V404" s="983"/>
      <c r="W404" s="984"/>
      <c r="X404" s="979" t="s">
        <v>771</v>
      </c>
      <c r="Y404" s="980"/>
      <c r="Z404" s="980"/>
      <c r="AA404" s="981"/>
      <c r="AB404" s="479">
        <v>2</v>
      </c>
      <c r="AC404" s="34"/>
      <c r="AD404" s="138" t="s">
        <v>699</v>
      </c>
      <c r="AE404" s="448">
        <v>24</v>
      </c>
      <c r="AF404" s="35" t="s">
        <v>32</v>
      </c>
      <c r="AG404" s="34"/>
      <c r="AH404" s="139">
        <v>21600</v>
      </c>
      <c r="AI404" s="140">
        <f>+AH404/1000</f>
        <v>21.6</v>
      </c>
      <c r="AJ404" s="152">
        <v>23230</v>
      </c>
      <c r="AK404" s="142">
        <f>+AJ404/1000</f>
        <v>23.23</v>
      </c>
      <c r="AL404" s="143">
        <f>+AJ404-AH404</f>
        <v>1630</v>
      </c>
      <c r="AM404" s="144">
        <f>+AL404/1000</f>
        <v>1.63</v>
      </c>
      <c r="AN404" s="145">
        <f>+AL404/AH404</f>
        <v>7.5462962962962968E-2</v>
      </c>
      <c r="AO404" s="21"/>
      <c r="AP404" s="306">
        <v>70.06</v>
      </c>
      <c r="AQ404" s="306">
        <v>10.31</v>
      </c>
    </row>
    <row r="405" spans="2:43" ht="12.95" customHeight="1" x14ac:dyDescent="0.25">
      <c r="B405" s="25">
        <v>44238</v>
      </c>
      <c r="C405" s="137">
        <v>0.76666666666666661</v>
      </c>
      <c r="D405" s="137">
        <v>0.8222222222222223</v>
      </c>
      <c r="E405" s="43">
        <v>4</v>
      </c>
      <c r="F405" s="43">
        <v>23371</v>
      </c>
      <c r="G405" s="25">
        <v>44238</v>
      </c>
      <c r="H405" s="967" t="s">
        <v>790</v>
      </c>
      <c r="I405" s="968"/>
      <c r="J405" s="969" t="s">
        <v>772</v>
      </c>
      <c r="K405" s="970"/>
      <c r="L405" s="969" t="s">
        <v>682</v>
      </c>
      <c r="M405" s="970"/>
      <c r="N405" s="967"/>
      <c r="O405" s="968"/>
      <c r="P405" s="971" t="s">
        <v>200</v>
      </c>
      <c r="Q405" s="972"/>
      <c r="R405" s="973" t="s">
        <v>201</v>
      </c>
      <c r="S405" s="985"/>
      <c r="T405" s="982" t="s">
        <v>771</v>
      </c>
      <c r="U405" s="983"/>
      <c r="V405" s="983"/>
      <c r="W405" s="984"/>
      <c r="X405" s="979" t="s">
        <v>771</v>
      </c>
      <c r="Y405" s="980"/>
      <c r="Z405" s="980"/>
      <c r="AA405" s="981"/>
      <c r="AB405" s="479">
        <v>2</v>
      </c>
      <c r="AC405" s="34"/>
      <c r="AD405" s="138" t="s">
        <v>699</v>
      </c>
      <c r="AE405" s="448">
        <v>24</v>
      </c>
      <c r="AF405" s="35" t="s">
        <v>32</v>
      </c>
      <c r="AG405" s="34"/>
      <c r="AH405" s="139">
        <v>21600</v>
      </c>
      <c r="AI405" s="140">
        <f t="shared" ref="AI405:AI411" si="122">+AH405/1000</f>
        <v>21.6</v>
      </c>
      <c r="AJ405" s="152">
        <v>23440</v>
      </c>
      <c r="AK405" s="142">
        <f t="shared" ref="AK405:AK411" si="123">+AJ405/1000</f>
        <v>23.44</v>
      </c>
      <c r="AL405" s="143">
        <f t="shared" ref="AL405:AL411" si="124">+AJ405-AH405</f>
        <v>1840</v>
      </c>
      <c r="AM405" s="144">
        <f t="shared" ref="AM405:AM411" si="125">+AL405/1000</f>
        <v>1.84</v>
      </c>
      <c r="AN405" s="145">
        <f t="shared" ref="AN405:AN411" si="126">+AL405/AH405</f>
        <v>8.5185185185185183E-2</v>
      </c>
      <c r="AO405" s="21"/>
      <c r="AP405" s="306">
        <v>70.06</v>
      </c>
      <c r="AQ405" s="306">
        <v>10.31</v>
      </c>
    </row>
    <row r="406" spans="2:43" ht="12.95" customHeight="1" x14ac:dyDescent="0.25">
      <c r="B406" s="25">
        <v>44238</v>
      </c>
      <c r="C406" s="137">
        <v>0.77847222222222223</v>
      </c>
      <c r="D406" s="137">
        <v>0.83263888888888893</v>
      </c>
      <c r="E406" s="43">
        <v>4</v>
      </c>
      <c r="F406" s="43">
        <v>23371</v>
      </c>
      <c r="G406" s="25">
        <v>44238</v>
      </c>
      <c r="H406" s="967" t="s">
        <v>790</v>
      </c>
      <c r="I406" s="968"/>
      <c r="J406" s="969" t="s">
        <v>772</v>
      </c>
      <c r="K406" s="970"/>
      <c r="L406" s="969" t="s">
        <v>682</v>
      </c>
      <c r="M406" s="970"/>
      <c r="N406" s="967"/>
      <c r="O406" s="968"/>
      <c r="P406" s="971" t="s">
        <v>395</v>
      </c>
      <c r="Q406" s="972"/>
      <c r="R406" s="973" t="s">
        <v>663</v>
      </c>
      <c r="S406" s="985"/>
      <c r="T406" s="982" t="s">
        <v>771</v>
      </c>
      <c r="U406" s="983"/>
      <c r="V406" s="983"/>
      <c r="W406" s="984"/>
      <c r="X406" s="979" t="s">
        <v>771</v>
      </c>
      <c r="Y406" s="980"/>
      <c r="Z406" s="980"/>
      <c r="AA406" s="981"/>
      <c r="AB406" s="479">
        <v>2</v>
      </c>
      <c r="AC406" s="34"/>
      <c r="AD406" s="138" t="s">
        <v>699</v>
      </c>
      <c r="AE406" s="448">
        <v>24</v>
      </c>
      <c r="AF406" s="35" t="s">
        <v>32</v>
      </c>
      <c r="AG406" s="34"/>
      <c r="AH406" s="139">
        <v>4800</v>
      </c>
      <c r="AI406" s="140">
        <f t="shared" si="122"/>
        <v>4.8</v>
      </c>
      <c r="AJ406" s="152">
        <v>5080</v>
      </c>
      <c r="AK406" s="142">
        <f t="shared" si="123"/>
        <v>5.08</v>
      </c>
      <c r="AL406" s="143">
        <f t="shared" si="124"/>
        <v>280</v>
      </c>
      <c r="AM406" s="144">
        <f t="shared" si="125"/>
        <v>0.28000000000000003</v>
      </c>
      <c r="AN406" s="145">
        <f t="shared" si="126"/>
        <v>5.8333333333333334E-2</v>
      </c>
      <c r="AO406" s="21"/>
      <c r="AP406" s="306">
        <v>70.06</v>
      </c>
      <c r="AQ406" s="306">
        <v>10.31</v>
      </c>
    </row>
    <row r="407" spans="2:43" ht="12.95" customHeight="1" x14ac:dyDescent="0.25">
      <c r="B407" s="25">
        <v>44238</v>
      </c>
      <c r="C407" s="137">
        <v>0.78888888888888886</v>
      </c>
      <c r="D407" s="137">
        <v>0.84305555555555556</v>
      </c>
      <c r="E407" s="43">
        <v>2</v>
      </c>
      <c r="F407" s="43">
        <v>26449</v>
      </c>
      <c r="G407" s="25">
        <v>44238</v>
      </c>
      <c r="H407" s="967" t="s">
        <v>806</v>
      </c>
      <c r="I407" s="968"/>
      <c r="J407" s="969"/>
      <c r="K407" s="970"/>
      <c r="L407" s="969"/>
      <c r="M407" s="970"/>
      <c r="N407" s="967"/>
      <c r="O407" s="968"/>
      <c r="P407" s="971" t="s">
        <v>869</v>
      </c>
      <c r="Q407" s="972"/>
      <c r="R407" s="973" t="s">
        <v>870</v>
      </c>
      <c r="S407" s="985"/>
      <c r="T407" s="982" t="s">
        <v>857</v>
      </c>
      <c r="U407" s="983"/>
      <c r="V407" s="983"/>
      <c r="W407" s="984"/>
      <c r="X407" s="979" t="s">
        <v>857</v>
      </c>
      <c r="Y407" s="980"/>
      <c r="Z407" s="980"/>
      <c r="AA407" s="981"/>
      <c r="AB407" s="479"/>
      <c r="AC407" s="34"/>
      <c r="AD407" s="138"/>
      <c r="AE407" s="448">
        <v>37</v>
      </c>
      <c r="AF407" s="35" t="s">
        <v>32</v>
      </c>
      <c r="AG407" s="34"/>
      <c r="AH407" s="139">
        <v>7520</v>
      </c>
      <c r="AI407" s="140">
        <f t="shared" si="122"/>
        <v>7.52</v>
      </c>
      <c r="AJ407" s="152">
        <v>7520</v>
      </c>
      <c r="AK407" s="142">
        <f t="shared" si="123"/>
        <v>7.52</v>
      </c>
      <c r="AL407" s="143">
        <f t="shared" si="124"/>
        <v>0</v>
      </c>
      <c r="AM407" s="144">
        <f t="shared" si="125"/>
        <v>0</v>
      </c>
      <c r="AN407" s="145">
        <f t="shared" si="126"/>
        <v>0</v>
      </c>
      <c r="AO407" s="21"/>
      <c r="AP407" s="306">
        <v>74.81</v>
      </c>
      <c r="AQ407" s="306">
        <v>2.36</v>
      </c>
    </row>
    <row r="408" spans="2:43" ht="12.95" customHeight="1" x14ac:dyDescent="0.25">
      <c r="B408" s="25">
        <v>44238</v>
      </c>
      <c r="C408" s="137">
        <v>0.90208333333333324</v>
      </c>
      <c r="D408" s="137">
        <v>0.95000000000000007</v>
      </c>
      <c r="E408" s="43">
        <v>4</v>
      </c>
      <c r="F408" s="43">
        <v>1546</v>
      </c>
      <c r="G408" s="25">
        <v>44238</v>
      </c>
      <c r="H408" s="967" t="s">
        <v>356</v>
      </c>
      <c r="I408" s="968"/>
      <c r="J408" s="969"/>
      <c r="K408" s="970"/>
      <c r="L408" s="969"/>
      <c r="M408" s="970"/>
      <c r="N408" s="967"/>
      <c r="O408" s="968"/>
      <c r="P408" s="971" t="s">
        <v>436</v>
      </c>
      <c r="Q408" s="972"/>
      <c r="R408" s="973" t="s">
        <v>90</v>
      </c>
      <c r="S408" s="985"/>
      <c r="T408" s="982" t="s">
        <v>89</v>
      </c>
      <c r="U408" s="983"/>
      <c r="V408" s="983"/>
      <c r="W408" s="984"/>
      <c r="X408" s="979" t="s">
        <v>89</v>
      </c>
      <c r="Y408" s="980"/>
      <c r="Z408" s="980"/>
      <c r="AA408" s="981"/>
      <c r="AB408" s="479"/>
      <c r="AC408" s="34"/>
      <c r="AD408" s="138"/>
      <c r="AE408" s="448">
        <v>32</v>
      </c>
      <c r="AF408" s="35" t="s">
        <v>32</v>
      </c>
      <c r="AG408" s="34">
        <v>2242</v>
      </c>
      <c r="AH408" s="139">
        <f>+AG408/2.2</f>
        <v>1019.090909090909</v>
      </c>
      <c r="AI408" s="140">
        <f t="shared" si="122"/>
        <v>1.019090909090909</v>
      </c>
      <c r="AJ408" s="836">
        <v>10360</v>
      </c>
      <c r="AK408" s="838">
        <f>+AJ408/1000</f>
        <v>10.36</v>
      </c>
      <c r="AL408" s="840">
        <f>+AJ408-AH410-AH408-AH409</f>
        <v>2663.6363636363644</v>
      </c>
      <c r="AM408" s="842">
        <f>+AL408/1000</f>
        <v>2.6636363636363645</v>
      </c>
      <c r="AN408" s="844">
        <f>+AL408/SUM(AH408:AH410)</f>
        <v>0.34609024332624627</v>
      </c>
      <c r="AO408" s="21"/>
      <c r="AP408" s="306">
        <v>77</v>
      </c>
      <c r="AQ408" s="306">
        <v>3.27</v>
      </c>
    </row>
    <row r="409" spans="2:43" ht="12.95" customHeight="1" x14ac:dyDescent="0.25">
      <c r="B409" s="25">
        <v>44238</v>
      </c>
      <c r="C409" s="137">
        <v>0.90208333333333324</v>
      </c>
      <c r="D409" s="137">
        <v>0.95000000000000007</v>
      </c>
      <c r="E409" s="43">
        <v>4</v>
      </c>
      <c r="F409" s="43">
        <v>1530</v>
      </c>
      <c r="G409" s="25">
        <v>44238</v>
      </c>
      <c r="H409" s="967" t="s">
        <v>55</v>
      </c>
      <c r="I409" s="968"/>
      <c r="J409" s="969"/>
      <c r="K409" s="970"/>
      <c r="L409" s="969"/>
      <c r="M409" s="970"/>
      <c r="N409" s="967"/>
      <c r="O409" s="968"/>
      <c r="P409" s="971" t="s">
        <v>436</v>
      </c>
      <c r="Q409" s="972"/>
      <c r="R409" s="973" t="s">
        <v>90</v>
      </c>
      <c r="S409" s="985"/>
      <c r="T409" s="982" t="s">
        <v>89</v>
      </c>
      <c r="U409" s="983"/>
      <c r="V409" s="983"/>
      <c r="W409" s="984"/>
      <c r="X409" s="979" t="s">
        <v>89</v>
      </c>
      <c r="Y409" s="980"/>
      <c r="Z409" s="980"/>
      <c r="AA409" s="981"/>
      <c r="AB409" s="479"/>
      <c r="AC409" s="34"/>
      <c r="AD409" s="138"/>
      <c r="AE409" s="448">
        <v>30</v>
      </c>
      <c r="AF409" s="35" t="s">
        <v>32</v>
      </c>
      <c r="AG409" s="34">
        <v>5200</v>
      </c>
      <c r="AH409" s="139">
        <f t="shared" ref="AH409:AH410" si="127">+AG409/2.2</f>
        <v>2363.6363636363635</v>
      </c>
      <c r="AI409" s="140">
        <f t="shared" si="122"/>
        <v>2.3636363636363633</v>
      </c>
      <c r="AJ409" s="993"/>
      <c r="AK409" s="994"/>
      <c r="AL409" s="995"/>
      <c r="AM409" s="996"/>
      <c r="AN409" s="997"/>
      <c r="AO409" s="21"/>
      <c r="AP409" s="306">
        <v>76.91</v>
      </c>
      <c r="AQ409" s="306">
        <v>3.32</v>
      </c>
    </row>
    <row r="410" spans="2:43" ht="12.95" customHeight="1" x14ac:dyDescent="0.25">
      <c r="B410" s="25">
        <v>44238</v>
      </c>
      <c r="C410" s="137">
        <v>0.90208333333333324</v>
      </c>
      <c r="D410" s="137">
        <v>0.95000000000000007</v>
      </c>
      <c r="E410" s="43">
        <v>4</v>
      </c>
      <c r="F410" s="43">
        <v>3864</v>
      </c>
      <c r="G410" s="25">
        <v>44238</v>
      </c>
      <c r="H410" s="967" t="s">
        <v>88</v>
      </c>
      <c r="I410" s="968"/>
      <c r="J410" s="969"/>
      <c r="K410" s="970"/>
      <c r="L410" s="969"/>
      <c r="M410" s="970"/>
      <c r="N410" s="967"/>
      <c r="O410" s="968"/>
      <c r="P410" s="971" t="s">
        <v>436</v>
      </c>
      <c r="Q410" s="972"/>
      <c r="R410" s="973" t="s">
        <v>90</v>
      </c>
      <c r="S410" s="985"/>
      <c r="T410" s="982" t="s">
        <v>89</v>
      </c>
      <c r="U410" s="983"/>
      <c r="V410" s="983"/>
      <c r="W410" s="984"/>
      <c r="X410" s="979" t="s">
        <v>89</v>
      </c>
      <c r="Y410" s="980"/>
      <c r="Z410" s="980"/>
      <c r="AA410" s="981"/>
      <c r="AB410" s="479"/>
      <c r="AC410" s="34"/>
      <c r="AD410" s="138"/>
      <c r="AE410" s="448">
        <v>29</v>
      </c>
      <c r="AF410" s="35" t="s">
        <v>32</v>
      </c>
      <c r="AG410" s="34">
        <v>9490</v>
      </c>
      <c r="AH410" s="139">
        <f t="shared" si="127"/>
        <v>4313.6363636363631</v>
      </c>
      <c r="AI410" s="140">
        <f t="shared" si="122"/>
        <v>4.3136363636363635</v>
      </c>
      <c r="AJ410" s="837"/>
      <c r="AK410" s="839"/>
      <c r="AL410" s="841"/>
      <c r="AM410" s="843"/>
      <c r="AN410" s="845"/>
      <c r="AO410" s="21"/>
      <c r="AP410" s="306">
        <v>77.05</v>
      </c>
      <c r="AQ410" s="306">
        <v>3.19</v>
      </c>
    </row>
    <row r="411" spans="2:43" ht="12.95" customHeight="1" x14ac:dyDescent="0.25">
      <c r="B411" s="25">
        <v>44238</v>
      </c>
      <c r="C411" s="137">
        <v>0.91111111111111109</v>
      </c>
      <c r="D411" s="137">
        <v>0.97916666666666663</v>
      </c>
      <c r="E411" s="43">
        <v>4</v>
      </c>
      <c r="F411" s="43">
        <v>26450</v>
      </c>
      <c r="G411" s="25">
        <v>44238</v>
      </c>
      <c r="H411" s="967" t="s">
        <v>87</v>
      </c>
      <c r="I411" s="968"/>
      <c r="J411" s="969"/>
      <c r="K411" s="970"/>
      <c r="L411" s="969"/>
      <c r="M411" s="970"/>
      <c r="N411" s="967"/>
      <c r="O411" s="968"/>
      <c r="P411" s="971" t="s">
        <v>600</v>
      </c>
      <c r="Q411" s="972"/>
      <c r="R411" s="973" t="s">
        <v>118</v>
      </c>
      <c r="S411" s="974"/>
      <c r="T411" s="982" t="s">
        <v>871</v>
      </c>
      <c r="U411" s="983"/>
      <c r="V411" s="983"/>
      <c r="W411" s="984"/>
      <c r="X411" s="979" t="s">
        <v>871</v>
      </c>
      <c r="Y411" s="980"/>
      <c r="Z411" s="980"/>
      <c r="AA411" s="981"/>
      <c r="AB411" s="479"/>
      <c r="AC411" s="34"/>
      <c r="AD411" s="138"/>
      <c r="AE411" s="448">
        <v>58</v>
      </c>
      <c r="AF411" s="46" t="s">
        <v>52</v>
      </c>
      <c r="AG411" s="34"/>
      <c r="AH411" s="139">
        <v>14840</v>
      </c>
      <c r="AI411" s="140">
        <f t="shared" si="122"/>
        <v>14.84</v>
      </c>
      <c r="AJ411" s="152">
        <v>14840</v>
      </c>
      <c r="AK411" s="142">
        <f t="shared" si="123"/>
        <v>14.84</v>
      </c>
      <c r="AL411" s="143">
        <f t="shared" si="124"/>
        <v>0</v>
      </c>
      <c r="AM411" s="144">
        <f t="shared" si="125"/>
        <v>0</v>
      </c>
      <c r="AN411" s="145">
        <f t="shared" si="126"/>
        <v>0</v>
      </c>
      <c r="AO411" s="21"/>
      <c r="AP411" s="306">
        <v>77.28</v>
      </c>
      <c r="AQ411" s="306">
        <v>3.46</v>
      </c>
    </row>
    <row r="412" spans="2:43" ht="12.95" customHeight="1" thickBot="1" x14ac:dyDescent="0.3">
      <c r="B412" s="24"/>
      <c r="C412" s="146"/>
      <c r="D412" s="146"/>
      <c r="E412" s="27"/>
      <c r="F412" s="36"/>
      <c r="G412" s="31"/>
      <c r="H412" s="909"/>
      <c r="I412" s="910"/>
      <c r="J412" s="911"/>
      <c r="K412" s="912"/>
      <c r="L412" s="911"/>
      <c r="M412" s="912"/>
      <c r="N412" s="913"/>
      <c r="O412" s="910"/>
      <c r="P412" s="913"/>
      <c r="Q412" s="910"/>
      <c r="R412" s="914"/>
      <c r="S412" s="915"/>
      <c r="T412" s="916"/>
      <c r="U412" s="917"/>
      <c r="V412" s="917"/>
      <c r="W412" s="915"/>
      <c r="X412" s="29"/>
      <c r="Y412" s="147"/>
      <c r="Z412" s="147"/>
      <c r="AA412" s="147"/>
      <c r="AB412" s="28"/>
      <c r="AC412" s="36"/>
      <c r="AD412" s="148"/>
      <c r="AE412" s="147"/>
      <c r="AF412" s="28"/>
      <c r="AG412" s="29"/>
      <c r="AH412" s="149"/>
      <c r="AI412" s="153"/>
      <c r="AJ412" s="150"/>
      <c r="AK412" s="154"/>
      <c r="AL412" s="155"/>
      <c r="AM412" s="156"/>
      <c r="AN412" s="157"/>
    </row>
    <row r="413" spans="2:43" ht="12.95" customHeight="1" x14ac:dyDescent="0.25">
      <c r="B413" s="151"/>
      <c r="C413" s="151"/>
      <c r="D413" s="151"/>
      <c r="E413" s="151"/>
      <c r="F413" s="151"/>
      <c r="G413" s="151"/>
      <c r="H413" s="151"/>
      <c r="I413" s="151"/>
      <c r="J413" s="174"/>
      <c r="K413" s="174"/>
      <c r="L413" s="174"/>
      <c r="M413" s="174"/>
      <c r="N413" s="151"/>
      <c r="O413" s="151"/>
      <c r="P413" s="135"/>
      <c r="Q413" s="135"/>
      <c r="R413" s="918" t="s">
        <v>5</v>
      </c>
      <c r="S413" s="919"/>
      <c r="T413" s="919"/>
      <c r="U413" s="919"/>
      <c r="V413" s="919"/>
      <c r="W413" s="919"/>
      <c r="X413" s="919"/>
      <c r="Y413" s="919"/>
      <c r="Z413" s="919"/>
      <c r="AA413" s="919"/>
      <c r="AB413" s="919"/>
      <c r="AC413" s="919"/>
      <c r="AD413" s="919"/>
      <c r="AE413" s="919"/>
      <c r="AF413" s="919"/>
      <c r="AG413" s="265"/>
      <c r="AH413" s="932" t="s">
        <v>4</v>
      </c>
      <c r="AI413" s="933"/>
      <c r="AJ413" s="932" t="s">
        <v>3</v>
      </c>
      <c r="AK413" s="933"/>
      <c r="AL413" s="932" t="s">
        <v>2</v>
      </c>
      <c r="AM413" s="934"/>
      <c r="AN413" s="935"/>
    </row>
    <row r="414" spans="2:43" ht="12.95" customHeight="1" x14ac:dyDescent="0.25">
      <c r="B414" s="151"/>
      <c r="C414" s="151"/>
      <c r="D414" s="151"/>
      <c r="E414" s="151"/>
      <c r="F414" s="151"/>
      <c r="G414" s="151"/>
      <c r="H414" s="151"/>
      <c r="I414" s="151"/>
      <c r="J414" s="174"/>
      <c r="K414" s="174"/>
      <c r="L414" s="174"/>
      <c r="M414" s="174"/>
      <c r="N414" s="151"/>
      <c r="O414" s="151"/>
      <c r="P414" s="135"/>
      <c r="Q414" s="135"/>
      <c r="R414" s="930"/>
      <c r="S414" s="931"/>
      <c r="T414" s="931"/>
      <c r="U414" s="931"/>
      <c r="V414" s="931"/>
      <c r="W414" s="931"/>
      <c r="X414" s="931"/>
      <c r="Y414" s="931"/>
      <c r="Z414" s="931"/>
      <c r="AA414" s="931"/>
      <c r="AB414" s="931"/>
      <c r="AC414" s="931"/>
      <c r="AD414" s="931"/>
      <c r="AE414" s="931"/>
      <c r="AF414" s="931"/>
      <c r="AG414" s="265"/>
      <c r="AH414" s="936" t="s">
        <v>1</v>
      </c>
      <c r="AI414" s="938">
        <f>+SUM(AI375:AI412)</f>
        <v>573.62818181818193</v>
      </c>
      <c r="AJ414" s="936" t="s">
        <v>1</v>
      </c>
      <c r="AK414" s="938">
        <f>+SUM(AK375:AK412)</f>
        <v>623.95000000000027</v>
      </c>
      <c r="AL414" s="936" t="s">
        <v>1</v>
      </c>
      <c r="AM414" s="940">
        <f>+AK414-AI414</f>
        <v>50.321818181818344</v>
      </c>
      <c r="AN414" s="851">
        <f>+AM414/AI414</f>
        <v>8.7725498461943469E-2</v>
      </c>
    </row>
    <row r="415" spans="2:43" ht="12.95" customHeight="1" thickBot="1" x14ac:dyDescent="0.3">
      <c r="B415" s="151"/>
      <c r="C415" s="151"/>
      <c r="D415" s="151"/>
      <c r="E415" s="151"/>
      <c r="F415" s="151"/>
      <c r="G415" s="151"/>
      <c r="H415" s="151"/>
      <c r="I415" s="151"/>
      <c r="J415" s="174"/>
      <c r="K415" s="174"/>
      <c r="L415" s="174"/>
      <c r="M415" s="174"/>
      <c r="N415" s="151"/>
      <c r="O415" s="151"/>
      <c r="P415" s="135"/>
      <c r="Q415" s="135"/>
      <c r="R415" s="921"/>
      <c r="S415" s="922"/>
      <c r="T415" s="922"/>
      <c r="U415" s="922"/>
      <c r="V415" s="922"/>
      <c r="W415" s="922"/>
      <c r="X415" s="922"/>
      <c r="Y415" s="922"/>
      <c r="Z415" s="922"/>
      <c r="AA415" s="922"/>
      <c r="AB415" s="922"/>
      <c r="AC415" s="922"/>
      <c r="AD415" s="922"/>
      <c r="AE415" s="922"/>
      <c r="AF415" s="922"/>
      <c r="AG415" s="264"/>
      <c r="AH415" s="937"/>
      <c r="AI415" s="939"/>
      <c r="AJ415" s="937"/>
      <c r="AK415" s="939"/>
      <c r="AL415" s="937"/>
      <c r="AM415" s="941"/>
      <c r="AN415" s="852"/>
    </row>
    <row r="416" spans="2:43" ht="12.95" customHeight="1" thickBot="1" x14ac:dyDescent="0.3"/>
    <row r="417" spans="2:43" ht="12.95" customHeight="1" x14ac:dyDescent="0.25">
      <c r="R417" s="918" t="s">
        <v>0</v>
      </c>
      <c r="S417" s="919"/>
      <c r="T417" s="919"/>
      <c r="U417" s="919"/>
      <c r="V417" s="919"/>
      <c r="W417" s="919"/>
      <c r="X417" s="919"/>
      <c r="Y417" s="919"/>
      <c r="Z417" s="919"/>
      <c r="AA417" s="919"/>
      <c r="AB417" s="919"/>
      <c r="AC417" s="919"/>
      <c r="AD417" s="919"/>
      <c r="AE417" s="919"/>
      <c r="AF417" s="920"/>
      <c r="AG417" s="18"/>
      <c r="AH417" s="924">
        <f>+AI414+AH365</f>
        <v>2950.8648181818185</v>
      </c>
      <c r="AI417" s="925"/>
      <c r="AJ417" s="924">
        <f>+AK414+AJ365</f>
        <v>3202.0000000000005</v>
      </c>
      <c r="AK417" s="925"/>
      <c r="AL417" s="928">
        <f>+AJ417-AH417</f>
        <v>251.13518181818199</v>
      </c>
      <c r="AM417" s="925"/>
      <c r="AN417" s="945">
        <f>+AL417/AH417</f>
        <v>8.5105620654259403E-2</v>
      </c>
    </row>
    <row r="418" spans="2:43" ht="12.95" customHeight="1" thickBot="1" x14ac:dyDescent="0.3">
      <c r="R418" s="921"/>
      <c r="S418" s="922"/>
      <c r="T418" s="922"/>
      <c r="U418" s="922"/>
      <c r="V418" s="922"/>
      <c r="W418" s="922"/>
      <c r="X418" s="922"/>
      <c r="Y418" s="922"/>
      <c r="Z418" s="922"/>
      <c r="AA418" s="922"/>
      <c r="AB418" s="922"/>
      <c r="AC418" s="922"/>
      <c r="AD418" s="922"/>
      <c r="AE418" s="922"/>
      <c r="AF418" s="923"/>
      <c r="AG418" s="19"/>
      <c r="AH418" s="926"/>
      <c r="AI418" s="927"/>
      <c r="AJ418" s="926"/>
      <c r="AK418" s="927"/>
      <c r="AL418" s="929"/>
      <c r="AM418" s="927"/>
      <c r="AN418" s="946"/>
    </row>
    <row r="419" spans="2:43" ht="12.95" customHeight="1" thickBot="1" x14ac:dyDescent="0.3"/>
    <row r="420" spans="2:43" ht="12.95" customHeight="1" x14ac:dyDescent="0.25">
      <c r="B420" s="882" t="s">
        <v>31</v>
      </c>
      <c r="C420" s="883"/>
      <c r="D420" s="883"/>
      <c r="E420" s="883"/>
      <c r="F420" s="883"/>
      <c r="G420" s="884"/>
      <c r="H420" s="888" t="s">
        <v>30</v>
      </c>
      <c r="I420" s="765"/>
      <c r="J420" s="765"/>
      <c r="K420" s="765"/>
      <c r="L420" s="765"/>
      <c r="M420" s="765"/>
      <c r="N420" s="765"/>
      <c r="O420" s="765"/>
      <c r="P420" s="765"/>
      <c r="Q420" s="765"/>
      <c r="R420" s="765"/>
      <c r="S420" s="765"/>
      <c r="T420" s="765"/>
      <c r="U420" s="765"/>
      <c r="V420" s="765"/>
      <c r="W420" s="765"/>
      <c r="X420" s="765"/>
      <c r="Y420" s="765"/>
      <c r="Z420" s="765"/>
      <c r="AA420" s="765"/>
      <c r="AB420" s="765"/>
      <c r="AC420" s="765"/>
      <c r="AD420" s="765"/>
      <c r="AE420" s="267"/>
      <c r="AF420" s="764" t="s">
        <v>29</v>
      </c>
      <c r="AG420" s="765"/>
      <c r="AH420" s="765"/>
      <c r="AI420" s="765"/>
      <c r="AJ420" s="765"/>
      <c r="AK420" s="766"/>
      <c r="AL420" s="889" t="s">
        <v>39</v>
      </c>
      <c r="AM420" s="890"/>
      <c r="AN420" s="891"/>
      <c r="AO420" s="22"/>
      <c r="AP420" s="168" t="s">
        <v>46</v>
      </c>
    </row>
    <row r="421" spans="2:43" ht="12.95" customHeight="1" thickBot="1" x14ac:dyDescent="0.3">
      <c r="B421" s="885"/>
      <c r="C421" s="886"/>
      <c r="D421" s="886"/>
      <c r="E421" s="886"/>
      <c r="F421" s="886"/>
      <c r="G421" s="887"/>
      <c r="H421" s="892" t="s">
        <v>25</v>
      </c>
      <c r="I421" s="893"/>
      <c r="J421" s="893"/>
      <c r="K421" s="893"/>
      <c r="L421" s="893"/>
      <c r="M421" s="893"/>
      <c r="N421" s="893"/>
      <c r="O421" s="893"/>
      <c r="P421" s="893"/>
      <c r="Q421" s="893"/>
      <c r="R421" s="893"/>
      <c r="S421" s="893"/>
      <c r="T421" s="893"/>
      <c r="U421" s="893"/>
      <c r="V421" s="893"/>
      <c r="W421" s="893"/>
      <c r="X421" s="893"/>
      <c r="Y421" s="893"/>
      <c r="Z421" s="893"/>
      <c r="AA421" s="893"/>
      <c r="AB421" s="893"/>
      <c r="AC421" s="893"/>
      <c r="AD421" s="893"/>
      <c r="AE421" s="268"/>
      <c r="AF421" s="773">
        <v>44239</v>
      </c>
      <c r="AG421" s="774"/>
      <c r="AH421" s="774"/>
      <c r="AI421" s="774"/>
      <c r="AJ421" s="774"/>
      <c r="AK421" s="775"/>
      <c r="AL421" s="896" t="s">
        <v>40</v>
      </c>
      <c r="AM421" s="897"/>
      <c r="AN421" s="898"/>
      <c r="AO421" s="23"/>
      <c r="AP421" s="169" t="s">
        <v>47</v>
      </c>
    </row>
    <row r="422" spans="2:43" ht="12.95" customHeight="1" thickBot="1" x14ac:dyDescent="0.3">
      <c r="B422" s="902" t="s">
        <v>28</v>
      </c>
      <c r="C422" s="903"/>
      <c r="D422" s="903"/>
      <c r="E422" s="903"/>
      <c r="F422" s="903"/>
      <c r="G422" s="904"/>
      <c r="H422" s="894"/>
      <c r="I422" s="895"/>
      <c r="J422" s="895"/>
      <c r="K422" s="895"/>
      <c r="L422" s="895"/>
      <c r="M422" s="895"/>
      <c r="N422" s="895"/>
      <c r="O422" s="895"/>
      <c r="P422" s="895"/>
      <c r="Q422" s="895"/>
      <c r="R422" s="895"/>
      <c r="S422" s="895"/>
      <c r="T422" s="895"/>
      <c r="U422" s="895"/>
      <c r="V422" s="895"/>
      <c r="W422" s="895"/>
      <c r="X422" s="895"/>
      <c r="Y422" s="895"/>
      <c r="Z422" s="895"/>
      <c r="AA422" s="895"/>
      <c r="AB422" s="895"/>
      <c r="AC422" s="895"/>
      <c r="AD422" s="895"/>
      <c r="AE422" s="269"/>
      <c r="AF422" s="776"/>
      <c r="AG422" s="777"/>
      <c r="AH422" s="777"/>
      <c r="AI422" s="777"/>
      <c r="AJ422" s="777"/>
      <c r="AK422" s="778"/>
      <c r="AL422" s="899"/>
      <c r="AM422" s="900"/>
      <c r="AN422" s="901"/>
      <c r="AO422" s="141"/>
      <c r="AP422" s="170"/>
    </row>
    <row r="423" spans="2:43" ht="12.95" customHeight="1" thickBot="1" x14ac:dyDescent="0.3">
      <c r="B423" s="135"/>
      <c r="C423" s="135"/>
      <c r="D423" s="135"/>
      <c r="E423" s="135"/>
      <c r="F423" s="135"/>
      <c r="G423" s="135"/>
      <c r="H423" s="135"/>
      <c r="I423" s="135"/>
      <c r="J423" s="174"/>
      <c r="K423" s="174"/>
      <c r="L423" s="174"/>
      <c r="M423" s="174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  <c r="AL423" s="135"/>
      <c r="AM423" s="135"/>
      <c r="AN423" s="135"/>
      <c r="AO423" s="141"/>
    </row>
    <row r="424" spans="2:43" ht="12.95" customHeight="1" thickBot="1" x14ac:dyDescent="0.3">
      <c r="B424" s="873" t="s">
        <v>27</v>
      </c>
      <c r="C424" s="874"/>
      <c r="D424" s="874"/>
      <c r="E424" s="875"/>
      <c r="F424" s="848" t="s">
        <v>26</v>
      </c>
      <c r="G424" s="850"/>
      <c r="H424" s="848" t="s">
        <v>44</v>
      </c>
      <c r="I424" s="849"/>
      <c r="J424" s="849"/>
      <c r="K424" s="849"/>
      <c r="L424" s="849"/>
      <c r="M424" s="849"/>
      <c r="N424" s="849"/>
      <c r="O424" s="849"/>
      <c r="P424" s="849"/>
      <c r="Q424" s="849"/>
      <c r="R424" s="849"/>
      <c r="S424" s="850"/>
      <c r="T424" s="848" t="s">
        <v>25</v>
      </c>
      <c r="U424" s="849"/>
      <c r="V424" s="849"/>
      <c r="W424" s="849"/>
      <c r="X424" s="849"/>
      <c r="Y424" s="849"/>
      <c r="Z424" s="849"/>
      <c r="AA424" s="849"/>
      <c r="AB424" s="849"/>
      <c r="AC424" s="849"/>
      <c r="AD424" s="849"/>
      <c r="AE424" s="849"/>
      <c r="AF424" s="850"/>
      <c r="AG424" s="879" t="s">
        <v>24</v>
      </c>
      <c r="AH424" s="880"/>
      <c r="AI424" s="881"/>
      <c r="AJ424" s="879" t="s">
        <v>24</v>
      </c>
      <c r="AK424" s="881"/>
      <c r="AL424" s="848" t="s">
        <v>23</v>
      </c>
      <c r="AM424" s="849"/>
      <c r="AN424" s="850"/>
      <c r="AO424" s="141"/>
    </row>
    <row r="425" spans="2:43" ht="12.95" customHeight="1" thickBot="1" x14ac:dyDescent="0.3">
      <c r="B425" s="1" t="s">
        <v>13</v>
      </c>
      <c r="C425" s="2" t="s">
        <v>22</v>
      </c>
      <c r="D425" s="3" t="s">
        <v>22</v>
      </c>
      <c r="E425" s="2" t="s">
        <v>21</v>
      </c>
      <c r="F425" s="907" t="s">
        <v>20</v>
      </c>
      <c r="G425" s="908"/>
      <c r="H425" s="876"/>
      <c r="I425" s="877"/>
      <c r="J425" s="877"/>
      <c r="K425" s="877"/>
      <c r="L425" s="877"/>
      <c r="M425" s="877"/>
      <c r="N425" s="877"/>
      <c r="O425" s="877"/>
      <c r="P425" s="877"/>
      <c r="Q425" s="877"/>
      <c r="R425" s="877"/>
      <c r="S425" s="878"/>
      <c r="T425" s="876"/>
      <c r="U425" s="877"/>
      <c r="V425" s="877"/>
      <c r="W425" s="877"/>
      <c r="X425" s="877"/>
      <c r="Y425" s="877"/>
      <c r="Z425" s="877"/>
      <c r="AA425" s="877"/>
      <c r="AB425" s="877"/>
      <c r="AC425" s="877"/>
      <c r="AD425" s="877"/>
      <c r="AE425" s="877"/>
      <c r="AF425" s="878"/>
      <c r="AG425" s="876" t="s">
        <v>19</v>
      </c>
      <c r="AH425" s="877"/>
      <c r="AI425" s="878"/>
      <c r="AJ425" s="876" t="s">
        <v>18</v>
      </c>
      <c r="AK425" s="878"/>
      <c r="AL425" s="876" t="s">
        <v>17</v>
      </c>
      <c r="AM425" s="877"/>
      <c r="AN425" s="878"/>
      <c r="AO425" s="141"/>
      <c r="AP425" s="846" t="s">
        <v>130</v>
      </c>
      <c r="AQ425" s="846" t="s">
        <v>131</v>
      </c>
    </row>
    <row r="426" spans="2:43" ht="12.95" customHeight="1" thickBot="1" x14ac:dyDescent="0.3">
      <c r="B426" s="4">
        <v>2021</v>
      </c>
      <c r="C426" s="5" t="s">
        <v>16</v>
      </c>
      <c r="D426" s="5" t="s">
        <v>15</v>
      </c>
      <c r="E426" s="30" t="s">
        <v>14</v>
      </c>
      <c r="F426" s="6" t="s">
        <v>14</v>
      </c>
      <c r="G426" s="7" t="s">
        <v>13</v>
      </c>
      <c r="H426" s="868" t="s">
        <v>34</v>
      </c>
      <c r="I426" s="869"/>
      <c r="J426" s="870" t="s">
        <v>43</v>
      </c>
      <c r="K426" s="871"/>
      <c r="L426" s="870" t="s">
        <v>42</v>
      </c>
      <c r="M426" s="871"/>
      <c r="N426" s="872" t="s">
        <v>33</v>
      </c>
      <c r="O426" s="869"/>
      <c r="P426" s="872" t="s">
        <v>12</v>
      </c>
      <c r="Q426" s="869"/>
      <c r="R426" s="872" t="s">
        <v>11</v>
      </c>
      <c r="S426" s="905"/>
      <c r="T426" s="868" t="s">
        <v>35</v>
      </c>
      <c r="U426" s="906"/>
      <c r="V426" s="906"/>
      <c r="W426" s="905"/>
      <c r="X426" s="868" t="s">
        <v>10</v>
      </c>
      <c r="Y426" s="906"/>
      <c r="Z426" s="906"/>
      <c r="AA426" s="905"/>
      <c r="AB426" s="38" t="s">
        <v>1084</v>
      </c>
      <c r="AC426" s="38" t="s">
        <v>38</v>
      </c>
      <c r="AD426" s="37" t="s">
        <v>36</v>
      </c>
      <c r="AE426" s="266" t="s">
        <v>41</v>
      </c>
      <c r="AF426" s="136" t="s">
        <v>9</v>
      </c>
      <c r="AG426" s="8" t="s">
        <v>37</v>
      </c>
      <c r="AH426" s="9" t="s">
        <v>8</v>
      </c>
      <c r="AI426" s="10" t="s">
        <v>7</v>
      </c>
      <c r="AJ426" s="6" t="s">
        <v>8</v>
      </c>
      <c r="AK426" s="7" t="s">
        <v>7</v>
      </c>
      <c r="AL426" s="6" t="s">
        <v>8</v>
      </c>
      <c r="AM426" s="11" t="s">
        <v>7</v>
      </c>
      <c r="AN426" s="7" t="s">
        <v>6</v>
      </c>
      <c r="AO426" s="141"/>
      <c r="AP426" s="847"/>
      <c r="AQ426" s="847"/>
    </row>
    <row r="427" spans="2:43" ht="12.95" customHeight="1" x14ac:dyDescent="0.25">
      <c r="B427" s="25">
        <v>44239</v>
      </c>
      <c r="C427" s="137">
        <v>0.18333333333333335</v>
      </c>
      <c r="D427" s="137">
        <v>0.19305555555555554</v>
      </c>
      <c r="E427" s="43">
        <v>1</v>
      </c>
      <c r="F427" s="43">
        <v>750</v>
      </c>
      <c r="G427" s="25">
        <v>44239</v>
      </c>
      <c r="H427" s="967" t="s">
        <v>199</v>
      </c>
      <c r="I427" s="968"/>
      <c r="J427" s="969"/>
      <c r="K427" s="970"/>
      <c r="L427" s="969"/>
      <c r="M427" s="970"/>
      <c r="N427" s="967"/>
      <c r="O427" s="968"/>
      <c r="P427" s="971" t="s">
        <v>158</v>
      </c>
      <c r="Q427" s="972"/>
      <c r="R427" s="973" t="s">
        <v>306</v>
      </c>
      <c r="S427" s="974"/>
      <c r="T427" s="979" t="s">
        <v>198</v>
      </c>
      <c r="U427" s="980"/>
      <c r="V427" s="980"/>
      <c r="W427" s="981"/>
      <c r="X427" s="979" t="s">
        <v>198</v>
      </c>
      <c r="Y427" s="980"/>
      <c r="Z427" s="980"/>
      <c r="AA427" s="981"/>
      <c r="AB427" s="482"/>
      <c r="AC427" s="34"/>
      <c r="AD427" s="138"/>
      <c r="AE427" s="158">
        <v>56</v>
      </c>
      <c r="AF427" s="35" t="s">
        <v>32</v>
      </c>
      <c r="AG427" s="34"/>
      <c r="AH427" s="139">
        <v>14230</v>
      </c>
      <c r="AI427" s="140">
        <f t="shared" ref="AI427" si="128">+AH427/1000</f>
        <v>14.23</v>
      </c>
      <c r="AJ427" s="152">
        <v>13910</v>
      </c>
      <c r="AK427" s="142">
        <f t="shared" ref="AK427" si="129">+AJ427/1000</f>
        <v>13.91</v>
      </c>
      <c r="AL427" s="143">
        <f t="shared" ref="AL427" si="130">+AJ427-AH427</f>
        <v>-320</v>
      </c>
      <c r="AM427" s="144">
        <f t="shared" ref="AM427" si="131">+AL427/1000</f>
        <v>-0.32</v>
      </c>
      <c r="AN427" s="145">
        <f t="shared" ref="AN427" si="132">+AL427/AH427</f>
        <v>-2.2487702037947997E-2</v>
      </c>
      <c r="AO427" s="141"/>
      <c r="AP427" s="306">
        <v>69.260000000000005</v>
      </c>
      <c r="AQ427" s="306">
        <v>4.25</v>
      </c>
    </row>
    <row r="428" spans="2:43" ht="12.95" customHeight="1" x14ac:dyDescent="0.25">
      <c r="B428" s="25">
        <v>44239</v>
      </c>
      <c r="C428" s="137">
        <v>0.28541666666666665</v>
      </c>
      <c r="D428" s="137">
        <v>0.47500000000000003</v>
      </c>
      <c r="E428" s="43">
        <v>2</v>
      </c>
      <c r="F428" s="43">
        <v>96</v>
      </c>
      <c r="G428" s="25">
        <v>44239</v>
      </c>
      <c r="H428" s="967" t="s">
        <v>291</v>
      </c>
      <c r="I428" s="968"/>
      <c r="J428" s="969"/>
      <c r="K428" s="970"/>
      <c r="L428" s="969"/>
      <c r="M428" s="970"/>
      <c r="N428" s="967"/>
      <c r="O428" s="968"/>
      <c r="P428" s="971" t="s">
        <v>226</v>
      </c>
      <c r="Q428" s="972"/>
      <c r="R428" s="973" t="s">
        <v>178</v>
      </c>
      <c r="S428" s="974"/>
      <c r="T428" s="979" t="s">
        <v>179</v>
      </c>
      <c r="U428" s="980"/>
      <c r="V428" s="980"/>
      <c r="W428" s="981"/>
      <c r="X428" s="979" t="s">
        <v>179</v>
      </c>
      <c r="Y428" s="980"/>
      <c r="Z428" s="980"/>
      <c r="AA428" s="981"/>
      <c r="AB428" s="482"/>
      <c r="AC428" s="34"/>
      <c r="AD428" s="138"/>
      <c r="AE428" s="158">
        <v>44</v>
      </c>
      <c r="AF428" s="35" t="s">
        <v>32</v>
      </c>
      <c r="AG428" s="34">
        <v>14930</v>
      </c>
      <c r="AH428" s="139">
        <f>+AG428/2.2</f>
        <v>6786.363636363636</v>
      </c>
      <c r="AI428" s="159">
        <f>+AH428/1000</f>
        <v>6.7863636363636362</v>
      </c>
      <c r="AJ428" s="152">
        <v>6840</v>
      </c>
      <c r="AK428" s="272">
        <f>+AJ428/1000</f>
        <v>6.84</v>
      </c>
      <c r="AL428" s="273">
        <f>+AJ428-AH428</f>
        <v>53.636363636363967</v>
      </c>
      <c r="AM428" s="274">
        <f>+AL428/1000</f>
        <v>5.3636363636363968E-2</v>
      </c>
      <c r="AN428" s="275">
        <f>+AL428/AH428</f>
        <v>7.9035498995311936E-3</v>
      </c>
      <c r="AO428" s="20"/>
      <c r="AP428" s="306">
        <v>76.91</v>
      </c>
      <c r="AQ428" s="306">
        <v>3.23</v>
      </c>
    </row>
    <row r="429" spans="2:43" ht="12.95" customHeight="1" x14ac:dyDescent="0.25">
      <c r="B429" s="25">
        <v>44239</v>
      </c>
      <c r="C429" s="137">
        <v>0.38055555555555554</v>
      </c>
      <c r="D429" s="137">
        <v>0.39166666666666666</v>
      </c>
      <c r="E429" s="43">
        <v>3</v>
      </c>
      <c r="F429" s="43">
        <v>23374</v>
      </c>
      <c r="G429" s="25">
        <v>44239</v>
      </c>
      <c r="H429" s="967" t="s">
        <v>876</v>
      </c>
      <c r="I429" s="968"/>
      <c r="J429" s="969" t="s">
        <v>740</v>
      </c>
      <c r="K429" s="970"/>
      <c r="L429" s="969" t="s">
        <v>894</v>
      </c>
      <c r="M429" s="970"/>
      <c r="N429" s="967"/>
      <c r="O429" s="968"/>
      <c r="P429" s="971" t="s">
        <v>292</v>
      </c>
      <c r="Q429" s="972"/>
      <c r="R429" s="973" t="s">
        <v>543</v>
      </c>
      <c r="S429" s="985"/>
      <c r="T429" s="982" t="s">
        <v>771</v>
      </c>
      <c r="U429" s="983"/>
      <c r="V429" s="983"/>
      <c r="W429" s="984"/>
      <c r="X429" s="979" t="s">
        <v>771</v>
      </c>
      <c r="Y429" s="980"/>
      <c r="Z429" s="980"/>
      <c r="AA429" s="981"/>
      <c r="AB429" s="479"/>
      <c r="AC429" s="34"/>
      <c r="AD429" s="138" t="s">
        <v>699</v>
      </c>
      <c r="AE429" s="158">
        <v>25</v>
      </c>
      <c r="AF429" s="35" t="s">
        <v>32</v>
      </c>
      <c r="AG429" s="34"/>
      <c r="AH429" s="139">
        <v>2560</v>
      </c>
      <c r="AI429" s="140">
        <f t="shared" ref="AI429:AI458" si="133">+AH429/1000</f>
        <v>2.56</v>
      </c>
      <c r="AJ429" s="152">
        <v>2560</v>
      </c>
      <c r="AK429" s="142">
        <f t="shared" ref="AK429:AK458" si="134">+AJ429/1000</f>
        <v>2.56</v>
      </c>
      <c r="AL429" s="143">
        <f t="shared" ref="AL429:AL458" si="135">+AJ429-AH429</f>
        <v>0</v>
      </c>
      <c r="AM429" s="144">
        <f t="shared" ref="AM429:AM458" si="136">+AL429/1000</f>
        <v>0</v>
      </c>
      <c r="AN429" s="145">
        <f t="shared" ref="AN429:AN458" si="137">+AL429/AH429</f>
        <v>0</v>
      </c>
      <c r="AO429" s="21"/>
      <c r="AP429" s="306">
        <v>70.52</v>
      </c>
      <c r="AQ429" s="306">
        <v>7.15</v>
      </c>
    </row>
    <row r="430" spans="2:43" ht="12.95" customHeight="1" x14ac:dyDescent="0.25">
      <c r="B430" s="25">
        <v>44239</v>
      </c>
      <c r="C430" s="137">
        <v>0.44305555555555554</v>
      </c>
      <c r="D430" s="137">
        <v>0.46319444444444446</v>
      </c>
      <c r="E430" s="43">
        <v>3</v>
      </c>
      <c r="F430" s="43">
        <v>23375</v>
      </c>
      <c r="G430" s="25">
        <v>44239</v>
      </c>
      <c r="H430" s="967" t="s">
        <v>798</v>
      </c>
      <c r="I430" s="968"/>
      <c r="J430" s="969" t="s">
        <v>828</v>
      </c>
      <c r="K430" s="970"/>
      <c r="L430" s="969" t="s">
        <v>894</v>
      </c>
      <c r="M430" s="970"/>
      <c r="N430" s="967"/>
      <c r="O430" s="968"/>
      <c r="P430" s="971" t="s">
        <v>240</v>
      </c>
      <c r="Q430" s="972"/>
      <c r="R430" s="973" t="s">
        <v>532</v>
      </c>
      <c r="S430" s="985"/>
      <c r="T430" s="982" t="s">
        <v>887</v>
      </c>
      <c r="U430" s="983"/>
      <c r="V430" s="983"/>
      <c r="W430" s="984"/>
      <c r="X430" s="979" t="s">
        <v>888</v>
      </c>
      <c r="Y430" s="980"/>
      <c r="Z430" s="980"/>
      <c r="AA430" s="981"/>
      <c r="AB430" s="479">
        <v>3</v>
      </c>
      <c r="AC430" s="34"/>
      <c r="AD430" s="138" t="s">
        <v>699</v>
      </c>
      <c r="AE430" s="448">
        <v>18</v>
      </c>
      <c r="AF430" s="35" t="s">
        <v>32</v>
      </c>
      <c r="AG430" s="34"/>
      <c r="AH430" s="139">
        <v>21600</v>
      </c>
      <c r="AI430" s="140">
        <f t="shared" si="133"/>
        <v>21.6</v>
      </c>
      <c r="AJ430" s="152">
        <v>22980</v>
      </c>
      <c r="AK430" s="142">
        <f t="shared" si="134"/>
        <v>22.98</v>
      </c>
      <c r="AL430" s="143">
        <f t="shared" si="135"/>
        <v>1380</v>
      </c>
      <c r="AM430" s="144">
        <f t="shared" si="136"/>
        <v>1.38</v>
      </c>
      <c r="AN430" s="145">
        <f t="shared" si="137"/>
        <v>6.3888888888888884E-2</v>
      </c>
      <c r="AO430" s="21"/>
      <c r="AP430" s="306">
        <v>71</v>
      </c>
      <c r="AQ430" s="306">
        <v>6.78</v>
      </c>
    </row>
    <row r="431" spans="2:43" ht="12.95" customHeight="1" x14ac:dyDescent="0.25">
      <c r="B431" s="25">
        <v>44239</v>
      </c>
      <c r="C431" s="137">
        <v>0.44513888888888892</v>
      </c>
      <c r="D431" s="137">
        <v>0.45763888888888887</v>
      </c>
      <c r="E431" s="43">
        <v>3</v>
      </c>
      <c r="F431" s="43">
        <v>23375</v>
      </c>
      <c r="G431" s="25">
        <v>44239</v>
      </c>
      <c r="H431" s="967" t="s">
        <v>798</v>
      </c>
      <c r="I431" s="968"/>
      <c r="J431" s="969" t="s">
        <v>828</v>
      </c>
      <c r="K431" s="970"/>
      <c r="L431" s="969" t="s">
        <v>894</v>
      </c>
      <c r="M431" s="970"/>
      <c r="N431" s="967"/>
      <c r="O431" s="968"/>
      <c r="P431" s="971" t="s">
        <v>274</v>
      </c>
      <c r="Q431" s="972"/>
      <c r="R431" s="973" t="s">
        <v>473</v>
      </c>
      <c r="S431" s="985"/>
      <c r="T431" s="982" t="s">
        <v>887</v>
      </c>
      <c r="U431" s="983"/>
      <c r="V431" s="983"/>
      <c r="W431" s="984"/>
      <c r="X431" s="979" t="s">
        <v>888</v>
      </c>
      <c r="Y431" s="980"/>
      <c r="Z431" s="980"/>
      <c r="AA431" s="981"/>
      <c r="AB431" s="479">
        <v>3</v>
      </c>
      <c r="AC431" s="34"/>
      <c r="AD431" s="138" t="s">
        <v>699</v>
      </c>
      <c r="AE431" s="449">
        <v>18</v>
      </c>
      <c r="AF431" s="35" t="s">
        <v>32</v>
      </c>
      <c r="AG431" s="34"/>
      <c r="AH431" s="139">
        <v>21600</v>
      </c>
      <c r="AI431" s="140">
        <f t="shared" si="133"/>
        <v>21.6</v>
      </c>
      <c r="AJ431" s="152">
        <v>23090</v>
      </c>
      <c r="AK431" s="142">
        <f t="shared" si="134"/>
        <v>23.09</v>
      </c>
      <c r="AL431" s="143">
        <f t="shared" si="135"/>
        <v>1490</v>
      </c>
      <c r="AM431" s="144">
        <f t="shared" si="136"/>
        <v>1.49</v>
      </c>
      <c r="AN431" s="145">
        <f t="shared" si="137"/>
        <v>6.8981481481481477E-2</v>
      </c>
      <c r="AO431" s="21"/>
      <c r="AP431" s="306">
        <v>71</v>
      </c>
      <c r="AQ431" s="306">
        <v>6.78</v>
      </c>
    </row>
    <row r="432" spans="2:43" ht="12.95" customHeight="1" x14ac:dyDescent="0.25">
      <c r="B432" s="25">
        <v>44239</v>
      </c>
      <c r="C432" s="137">
        <v>0.4513888888888889</v>
      </c>
      <c r="D432" s="137">
        <v>0.46111111111111108</v>
      </c>
      <c r="E432" s="43">
        <v>3</v>
      </c>
      <c r="F432" s="43">
        <v>23375</v>
      </c>
      <c r="G432" s="25">
        <v>44239</v>
      </c>
      <c r="H432" s="967" t="s">
        <v>798</v>
      </c>
      <c r="I432" s="968"/>
      <c r="J432" s="969" t="s">
        <v>828</v>
      </c>
      <c r="K432" s="970"/>
      <c r="L432" s="969" t="s">
        <v>894</v>
      </c>
      <c r="M432" s="970"/>
      <c r="N432" s="967"/>
      <c r="O432" s="968"/>
      <c r="P432" s="971" t="s">
        <v>295</v>
      </c>
      <c r="Q432" s="972"/>
      <c r="R432" s="973" t="s">
        <v>611</v>
      </c>
      <c r="S432" s="985"/>
      <c r="T432" s="982" t="s">
        <v>887</v>
      </c>
      <c r="U432" s="983"/>
      <c r="V432" s="983"/>
      <c r="W432" s="984"/>
      <c r="X432" s="979" t="s">
        <v>888</v>
      </c>
      <c r="Y432" s="980"/>
      <c r="Z432" s="980"/>
      <c r="AA432" s="981"/>
      <c r="AB432" s="479">
        <v>3</v>
      </c>
      <c r="AC432" s="34"/>
      <c r="AD432" s="138" t="s">
        <v>699</v>
      </c>
      <c r="AE432" s="449">
        <v>18</v>
      </c>
      <c r="AF432" s="35" t="s">
        <v>32</v>
      </c>
      <c r="AG432" s="34"/>
      <c r="AH432" s="139">
        <v>21600</v>
      </c>
      <c r="AI432" s="140">
        <f t="shared" si="133"/>
        <v>21.6</v>
      </c>
      <c r="AJ432" s="152">
        <v>24330</v>
      </c>
      <c r="AK432" s="142">
        <f t="shared" si="134"/>
        <v>24.33</v>
      </c>
      <c r="AL432" s="143">
        <f t="shared" si="135"/>
        <v>2730</v>
      </c>
      <c r="AM432" s="144">
        <f t="shared" si="136"/>
        <v>2.73</v>
      </c>
      <c r="AN432" s="145">
        <f t="shared" si="137"/>
        <v>0.12638888888888888</v>
      </c>
      <c r="AO432" s="21"/>
      <c r="AP432" s="306">
        <v>71</v>
      </c>
      <c r="AQ432" s="306">
        <v>6.78</v>
      </c>
    </row>
    <row r="433" spans="2:43" ht="12.95" customHeight="1" x14ac:dyDescent="0.25">
      <c r="B433" s="25">
        <v>44239</v>
      </c>
      <c r="C433" s="137">
        <v>0.4694444444444445</v>
      </c>
      <c r="D433" s="137">
        <v>0.47847222222222219</v>
      </c>
      <c r="E433" s="43">
        <v>3</v>
      </c>
      <c r="F433" s="43">
        <v>23375</v>
      </c>
      <c r="G433" s="25">
        <v>44239</v>
      </c>
      <c r="H433" s="967" t="s">
        <v>798</v>
      </c>
      <c r="I433" s="968"/>
      <c r="J433" s="969" t="s">
        <v>828</v>
      </c>
      <c r="K433" s="970"/>
      <c r="L433" s="969" t="s">
        <v>894</v>
      </c>
      <c r="M433" s="970"/>
      <c r="N433" s="967"/>
      <c r="O433" s="968"/>
      <c r="P433" s="971" t="s">
        <v>287</v>
      </c>
      <c r="Q433" s="972"/>
      <c r="R433" s="973" t="s">
        <v>233</v>
      </c>
      <c r="S433" s="985"/>
      <c r="T433" s="982" t="s">
        <v>887</v>
      </c>
      <c r="U433" s="983"/>
      <c r="V433" s="983"/>
      <c r="W433" s="984"/>
      <c r="X433" s="979" t="s">
        <v>888</v>
      </c>
      <c r="Y433" s="980"/>
      <c r="Z433" s="980"/>
      <c r="AA433" s="981"/>
      <c r="AB433" s="479">
        <v>3</v>
      </c>
      <c r="AC433" s="34"/>
      <c r="AD433" s="138" t="s">
        <v>699</v>
      </c>
      <c r="AE433" s="449">
        <v>18</v>
      </c>
      <c r="AF433" s="35" t="s">
        <v>32</v>
      </c>
      <c r="AG433" s="34"/>
      <c r="AH433" s="139">
        <v>21600</v>
      </c>
      <c r="AI433" s="140">
        <f t="shared" si="133"/>
        <v>21.6</v>
      </c>
      <c r="AJ433" s="152">
        <v>23950</v>
      </c>
      <c r="AK433" s="142">
        <f t="shared" si="134"/>
        <v>23.95</v>
      </c>
      <c r="AL433" s="143">
        <f t="shared" si="135"/>
        <v>2350</v>
      </c>
      <c r="AM433" s="144">
        <f t="shared" si="136"/>
        <v>2.35</v>
      </c>
      <c r="AN433" s="145">
        <f t="shared" si="137"/>
        <v>0.10879629629629629</v>
      </c>
      <c r="AO433" s="21"/>
      <c r="AP433" s="306">
        <v>71</v>
      </c>
      <c r="AQ433" s="306">
        <v>6.78</v>
      </c>
    </row>
    <row r="434" spans="2:43" ht="12.95" customHeight="1" x14ac:dyDescent="0.25">
      <c r="B434" s="25">
        <v>44239</v>
      </c>
      <c r="C434" s="137">
        <v>0.47291666666666665</v>
      </c>
      <c r="D434" s="137">
        <v>0.52083333333333337</v>
      </c>
      <c r="E434" s="43">
        <v>3</v>
      </c>
      <c r="F434" s="43">
        <v>23375</v>
      </c>
      <c r="G434" s="25">
        <v>44239</v>
      </c>
      <c r="H434" s="967" t="s">
        <v>798</v>
      </c>
      <c r="I434" s="968"/>
      <c r="J434" s="969" t="s">
        <v>828</v>
      </c>
      <c r="K434" s="970"/>
      <c r="L434" s="969" t="s">
        <v>894</v>
      </c>
      <c r="M434" s="970"/>
      <c r="N434" s="967"/>
      <c r="O434" s="968"/>
      <c r="P434" s="971" t="s">
        <v>359</v>
      </c>
      <c r="Q434" s="972"/>
      <c r="R434" s="973" t="s">
        <v>74</v>
      </c>
      <c r="S434" s="985"/>
      <c r="T434" s="982" t="s">
        <v>887</v>
      </c>
      <c r="U434" s="983"/>
      <c r="V434" s="983"/>
      <c r="W434" s="984"/>
      <c r="X434" s="979" t="s">
        <v>888</v>
      </c>
      <c r="Y434" s="980"/>
      <c r="Z434" s="980"/>
      <c r="AA434" s="981"/>
      <c r="AB434" s="479">
        <v>3</v>
      </c>
      <c r="AC434" s="34"/>
      <c r="AD434" s="138" t="s">
        <v>699</v>
      </c>
      <c r="AE434" s="449">
        <v>18</v>
      </c>
      <c r="AF434" s="35" t="s">
        <v>32</v>
      </c>
      <c r="AG434" s="34"/>
      <c r="AH434" s="139">
        <v>21600</v>
      </c>
      <c r="AI434" s="140">
        <f t="shared" si="133"/>
        <v>21.6</v>
      </c>
      <c r="AJ434" s="152">
        <v>22830</v>
      </c>
      <c r="AK434" s="142">
        <f t="shared" si="134"/>
        <v>22.83</v>
      </c>
      <c r="AL434" s="143">
        <f t="shared" si="135"/>
        <v>1230</v>
      </c>
      <c r="AM434" s="144">
        <f t="shared" si="136"/>
        <v>1.23</v>
      </c>
      <c r="AN434" s="145">
        <f t="shared" si="137"/>
        <v>5.6944444444444443E-2</v>
      </c>
      <c r="AO434" s="21"/>
      <c r="AP434" s="306">
        <v>71</v>
      </c>
      <c r="AQ434" s="306">
        <v>6.78</v>
      </c>
    </row>
    <row r="435" spans="2:43" ht="12.95" customHeight="1" x14ac:dyDescent="0.25">
      <c r="B435" s="25">
        <v>44239</v>
      </c>
      <c r="C435" s="137">
        <v>0.48194444444444445</v>
      </c>
      <c r="D435" s="137">
        <v>0.49027777777777781</v>
      </c>
      <c r="E435" s="43">
        <v>3</v>
      </c>
      <c r="F435" s="43">
        <v>23375</v>
      </c>
      <c r="G435" s="25">
        <v>44239</v>
      </c>
      <c r="H435" s="967" t="s">
        <v>798</v>
      </c>
      <c r="I435" s="968"/>
      <c r="J435" s="969" t="s">
        <v>828</v>
      </c>
      <c r="K435" s="970"/>
      <c r="L435" s="969" t="s">
        <v>894</v>
      </c>
      <c r="M435" s="970"/>
      <c r="N435" s="967"/>
      <c r="O435" s="968"/>
      <c r="P435" s="971" t="s">
        <v>395</v>
      </c>
      <c r="Q435" s="972"/>
      <c r="R435" s="973" t="s">
        <v>663</v>
      </c>
      <c r="S435" s="985"/>
      <c r="T435" s="982" t="s">
        <v>887</v>
      </c>
      <c r="U435" s="983"/>
      <c r="V435" s="983"/>
      <c r="W435" s="984"/>
      <c r="X435" s="979" t="s">
        <v>888</v>
      </c>
      <c r="Y435" s="980"/>
      <c r="Z435" s="980"/>
      <c r="AA435" s="981"/>
      <c r="AB435" s="479">
        <v>3</v>
      </c>
      <c r="AC435" s="34"/>
      <c r="AD435" s="138" t="s">
        <v>699</v>
      </c>
      <c r="AE435" s="449">
        <v>18</v>
      </c>
      <c r="AF435" s="35" t="s">
        <v>32</v>
      </c>
      <c r="AG435" s="34"/>
      <c r="AH435" s="139">
        <v>21600</v>
      </c>
      <c r="AI435" s="140">
        <f t="shared" si="133"/>
        <v>21.6</v>
      </c>
      <c r="AJ435" s="152">
        <v>22610</v>
      </c>
      <c r="AK435" s="142">
        <f t="shared" si="134"/>
        <v>22.61</v>
      </c>
      <c r="AL435" s="143">
        <f t="shared" si="135"/>
        <v>1010</v>
      </c>
      <c r="AM435" s="144">
        <f t="shared" si="136"/>
        <v>1.01</v>
      </c>
      <c r="AN435" s="145">
        <f t="shared" si="137"/>
        <v>4.6759259259259257E-2</v>
      </c>
      <c r="AO435" s="21"/>
      <c r="AP435" s="306">
        <v>71</v>
      </c>
      <c r="AQ435" s="306">
        <v>6.78</v>
      </c>
    </row>
    <row r="436" spans="2:43" ht="12.95" customHeight="1" x14ac:dyDescent="0.25">
      <c r="B436" s="25">
        <v>44239</v>
      </c>
      <c r="C436" s="137">
        <v>0.48333333333333334</v>
      </c>
      <c r="D436" s="137">
        <v>0.49374999999999997</v>
      </c>
      <c r="E436" s="43">
        <v>3</v>
      </c>
      <c r="F436" s="43">
        <v>23376</v>
      </c>
      <c r="G436" s="25">
        <v>44239</v>
      </c>
      <c r="H436" s="967" t="s">
        <v>781</v>
      </c>
      <c r="I436" s="968"/>
      <c r="J436" s="969" t="s">
        <v>777</v>
      </c>
      <c r="K436" s="970"/>
      <c r="L436" s="969" t="s">
        <v>894</v>
      </c>
      <c r="M436" s="970"/>
      <c r="N436" s="967"/>
      <c r="O436" s="968"/>
      <c r="P436" s="971" t="s">
        <v>292</v>
      </c>
      <c r="Q436" s="972"/>
      <c r="R436" s="973" t="s">
        <v>543</v>
      </c>
      <c r="S436" s="985"/>
      <c r="T436" s="982" t="s">
        <v>771</v>
      </c>
      <c r="U436" s="983"/>
      <c r="V436" s="983"/>
      <c r="W436" s="984"/>
      <c r="X436" s="979" t="s">
        <v>771</v>
      </c>
      <c r="Y436" s="980"/>
      <c r="Z436" s="980"/>
      <c r="AA436" s="981"/>
      <c r="AB436" s="479"/>
      <c r="AC436" s="34"/>
      <c r="AD436" s="138" t="s">
        <v>699</v>
      </c>
      <c r="AE436" s="448">
        <v>19</v>
      </c>
      <c r="AF436" s="35" t="s">
        <v>32</v>
      </c>
      <c r="AG436" s="34"/>
      <c r="AH436" s="139">
        <v>6070</v>
      </c>
      <c r="AI436" s="140">
        <f t="shared" si="133"/>
        <v>6.07</v>
      </c>
      <c r="AJ436" s="152">
        <v>6070</v>
      </c>
      <c r="AK436" s="142">
        <f t="shared" si="134"/>
        <v>6.07</v>
      </c>
      <c r="AL436" s="143">
        <f t="shared" si="135"/>
        <v>0</v>
      </c>
      <c r="AM436" s="144">
        <f t="shared" si="136"/>
        <v>0</v>
      </c>
      <c r="AN436" s="145">
        <f t="shared" si="137"/>
        <v>0</v>
      </c>
      <c r="AO436" s="21"/>
      <c r="AP436" s="306">
        <v>70.41</v>
      </c>
      <c r="AQ436" s="306">
        <v>6.91</v>
      </c>
    </row>
    <row r="437" spans="2:43" ht="12.95" customHeight="1" x14ac:dyDescent="0.25">
      <c r="B437" s="25">
        <v>44239</v>
      </c>
      <c r="C437" s="137">
        <v>0.48472222222222222</v>
      </c>
      <c r="D437" s="137">
        <v>0.49791666666666662</v>
      </c>
      <c r="E437" s="43">
        <v>3</v>
      </c>
      <c r="F437" s="43">
        <v>23375</v>
      </c>
      <c r="G437" s="25">
        <v>44239</v>
      </c>
      <c r="H437" s="967" t="s">
        <v>798</v>
      </c>
      <c r="I437" s="968"/>
      <c r="J437" s="969" t="s">
        <v>828</v>
      </c>
      <c r="K437" s="970"/>
      <c r="L437" s="969" t="s">
        <v>894</v>
      </c>
      <c r="M437" s="970"/>
      <c r="N437" s="967"/>
      <c r="O437" s="968"/>
      <c r="P437" s="971" t="s">
        <v>200</v>
      </c>
      <c r="Q437" s="972"/>
      <c r="R437" s="973" t="s">
        <v>201</v>
      </c>
      <c r="S437" s="985"/>
      <c r="T437" s="982" t="s">
        <v>887</v>
      </c>
      <c r="U437" s="983"/>
      <c r="V437" s="983"/>
      <c r="W437" s="984"/>
      <c r="X437" s="979" t="s">
        <v>888</v>
      </c>
      <c r="Y437" s="980"/>
      <c r="Z437" s="980"/>
      <c r="AA437" s="981"/>
      <c r="AB437" s="479">
        <v>3</v>
      </c>
      <c r="AC437" s="34"/>
      <c r="AD437" s="138" t="s">
        <v>699</v>
      </c>
      <c r="AE437" s="449">
        <v>18</v>
      </c>
      <c r="AF437" s="35" t="s">
        <v>32</v>
      </c>
      <c r="AG437" s="34"/>
      <c r="AH437" s="139">
        <v>21600</v>
      </c>
      <c r="AI437" s="140">
        <f t="shared" si="133"/>
        <v>21.6</v>
      </c>
      <c r="AJ437" s="152">
        <v>22400</v>
      </c>
      <c r="AK437" s="142">
        <f t="shared" si="134"/>
        <v>22.4</v>
      </c>
      <c r="AL437" s="143">
        <f t="shared" si="135"/>
        <v>800</v>
      </c>
      <c r="AM437" s="144">
        <f t="shared" si="136"/>
        <v>0.8</v>
      </c>
      <c r="AN437" s="145">
        <f t="shared" si="137"/>
        <v>3.7037037037037035E-2</v>
      </c>
      <c r="AO437" s="21"/>
      <c r="AP437" s="306">
        <v>71</v>
      </c>
      <c r="AQ437" s="306">
        <v>6.78</v>
      </c>
    </row>
    <row r="438" spans="2:43" ht="12.95" customHeight="1" x14ac:dyDescent="0.25">
      <c r="B438" s="25">
        <v>44239</v>
      </c>
      <c r="C438" s="137">
        <v>0.5180555555555556</v>
      </c>
      <c r="D438" s="137">
        <v>0.53194444444444444</v>
      </c>
      <c r="E438" s="43">
        <v>4</v>
      </c>
      <c r="F438" s="43">
        <v>23375</v>
      </c>
      <c r="G438" s="25">
        <v>44239</v>
      </c>
      <c r="H438" s="967" t="s">
        <v>798</v>
      </c>
      <c r="I438" s="968"/>
      <c r="J438" s="969" t="s">
        <v>828</v>
      </c>
      <c r="K438" s="970"/>
      <c r="L438" s="969" t="s">
        <v>894</v>
      </c>
      <c r="M438" s="970"/>
      <c r="N438" s="967"/>
      <c r="O438" s="968"/>
      <c r="P438" s="971" t="s">
        <v>274</v>
      </c>
      <c r="Q438" s="972"/>
      <c r="R438" s="973" t="s">
        <v>473</v>
      </c>
      <c r="S438" s="985"/>
      <c r="T438" s="982" t="s">
        <v>887</v>
      </c>
      <c r="U438" s="983"/>
      <c r="V438" s="983"/>
      <c r="W438" s="984"/>
      <c r="X438" s="979" t="s">
        <v>888</v>
      </c>
      <c r="Y438" s="980"/>
      <c r="Z438" s="980"/>
      <c r="AA438" s="981"/>
      <c r="AB438" s="479">
        <v>3</v>
      </c>
      <c r="AC438" s="34"/>
      <c r="AD438" s="138" t="s">
        <v>699</v>
      </c>
      <c r="AE438" s="449">
        <v>18</v>
      </c>
      <c r="AF438" s="35" t="s">
        <v>32</v>
      </c>
      <c r="AG438" s="34"/>
      <c r="AH438" s="139">
        <v>21600</v>
      </c>
      <c r="AI438" s="140">
        <f t="shared" si="133"/>
        <v>21.6</v>
      </c>
      <c r="AJ438" s="152">
        <v>23370</v>
      </c>
      <c r="AK438" s="142">
        <f t="shared" si="134"/>
        <v>23.37</v>
      </c>
      <c r="AL438" s="143">
        <f t="shared" si="135"/>
        <v>1770</v>
      </c>
      <c r="AM438" s="144">
        <f t="shared" si="136"/>
        <v>1.77</v>
      </c>
      <c r="AN438" s="145">
        <f t="shared" si="137"/>
        <v>8.1944444444444445E-2</v>
      </c>
      <c r="AO438" s="21"/>
      <c r="AP438" s="306">
        <v>71</v>
      </c>
      <c r="AQ438" s="306">
        <v>6.78</v>
      </c>
    </row>
    <row r="439" spans="2:43" ht="12.95" customHeight="1" x14ac:dyDescent="0.25">
      <c r="B439" s="25">
        <v>44239</v>
      </c>
      <c r="C439" s="137">
        <v>0.5229166666666667</v>
      </c>
      <c r="D439" s="137">
        <v>0.53333333333333333</v>
      </c>
      <c r="E439" s="43">
        <v>4</v>
      </c>
      <c r="F439" s="43">
        <v>23375</v>
      </c>
      <c r="G439" s="25">
        <v>44239</v>
      </c>
      <c r="H439" s="967" t="s">
        <v>798</v>
      </c>
      <c r="I439" s="968"/>
      <c r="J439" s="969" t="s">
        <v>828</v>
      </c>
      <c r="K439" s="970"/>
      <c r="L439" s="969" t="s">
        <v>894</v>
      </c>
      <c r="M439" s="970"/>
      <c r="N439" s="967"/>
      <c r="O439" s="968"/>
      <c r="P439" s="971" t="s">
        <v>295</v>
      </c>
      <c r="Q439" s="972"/>
      <c r="R439" s="973" t="s">
        <v>611</v>
      </c>
      <c r="S439" s="985"/>
      <c r="T439" s="982" t="s">
        <v>887</v>
      </c>
      <c r="U439" s="983"/>
      <c r="V439" s="983"/>
      <c r="W439" s="984"/>
      <c r="X439" s="979" t="s">
        <v>888</v>
      </c>
      <c r="Y439" s="980"/>
      <c r="Z439" s="980"/>
      <c r="AA439" s="981"/>
      <c r="AB439" s="479">
        <v>3</v>
      </c>
      <c r="AC439" s="34"/>
      <c r="AD439" s="138" t="s">
        <v>699</v>
      </c>
      <c r="AE439" s="449">
        <v>18</v>
      </c>
      <c r="AF439" s="35" t="s">
        <v>32</v>
      </c>
      <c r="AG439" s="34"/>
      <c r="AH439" s="139">
        <v>21600</v>
      </c>
      <c r="AI439" s="140">
        <f t="shared" si="133"/>
        <v>21.6</v>
      </c>
      <c r="AJ439" s="152">
        <v>23020</v>
      </c>
      <c r="AK439" s="142">
        <f t="shared" si="134"/>
        <v>23.02</v>
      </c>
      <c r="AL439" s="143">
        <f t="shared" ref="AL439:AL443" si="138">+AJ439-AH439</f>
        <v>1420</v>
      </c>
      <c r="AM439" s="144">
        <f t="shared" si="136"/>
        <v>1.42</v>
      </c>
      <c r="AN439" s="145">
        <f t="shared" ref="AN439:AN443" si="139">+AL439/AH439</f>
        <v>6.5740740740740738E-2</v>
      </c>
      <c r="AO439" s="21"/>
      <c r="AP439" s="306">
        <v>71</v>
      </c>
      <c r="AQ439" s="306">
        <v>6.78</v>
      </c>
    </row>
    <row r="440" spans="2:43" ht="12.95" customHeight="1" x14ac:dyDescent="0.25">
      <c r="B440" s="25">
        <v>44239</v>
      </c>
      <c r="C440" s="137">
        <v>0.55694444444444446</v>
      </c>
      <c r="D440" s="137">
        <v>0.57222222222222219</v>
      </c>
      <c r="E440" s="43">
        <v>4</v>
      </c>
      <c r="F440" s="43">
        <v>23375</v>
      </c>
      <c r="G440" s="25">
        <v>44239</v>
      </c>
      <c r="H440" s="967" t="s">
        <v>798</v>
      </c>
      <c r="I440" s="968"/>
      <c r="J440" s="969" t="s">
        <v>828</v>
      </c>
      <c r="K440" s="970"/>
      <c r="L440" s="969" t="s">
        <v>894</v>
      </c>
      <c r="M440" s="970"/>
      <c r="N440" s="967"/>
      <c r="O440" s="968"/>
      <c r="P440" s="971" t="s">
        <v>240</v>
      </c>
      <c r="Q440" s="972"/>
      <c r="R440" s="973" t="s">
        <v>532</v>
      </c>
      <c r="S440" s="985"/>
      <c r="T440" s="982" t="s">
        <v>887</v>
      </c>
      <c r="U440" s="983"/>
      <c r="V440" s="983"/>
      <c r="W440" s="984"/>
      <c r="X440" s="979" t="s">
        <v>888</v>
      </c>
      <c r="Y440" s="980"/>
      <c r="Z440" s="980"/>
      <c r="AA440" s="981"/>
      <c r="AB440" s="479">
        <v>3</v>
      </c>
      <c r="AC440" s="34"/>
      <c r="AD440" s="138" t="s">
        <v>699</v>
      </c>
      <c r="AE440" s="449">
        <v>18</v>
      </c>
      <c r="AF440" s="35" t="s">
        <v>32</v>
      </c>
      <c r="AG440" s="34"/>
      <c r="AH440" s="139">
        <v>15000</v>
      </c>
      <c r="AI440" s="159">
        <f t="shared" si="133"/>
        <v>15</v>
      </c>
      <c r="AJ440" s="836">
        <v>24030</v>
      </c>
      <c r="AK440" s="838">
        <f>+AJ440/1000</f>
        <v>24.03</v>
      </c>
      <c r="AL440" s="840">
        <f>+AJ440-AH441-AH440</f>
        <v>1830</v>
      </c>
      <c r="AM440" s="842">
        <f>+AL440/1000</f>
        <v>1.83</v>
      </c>
      <c r="AN440" s="844">
        <f>+AL440/SUM(AH440:AH441)</f>
        <v>8.2432432432432437E-2</v>
      </c>
      <c r="AO440" s="21"/>
      <c r="AP440" s="306">
        <v>71</v>
      </c>
      <c r="AQ440" s="306">
        <v>6.78</v>
      </c>
    </row>
    <row r="441" spans="2:43" ht="12.95" customHeight="1" x14ac:dyDescent="0.25">
      <c r="B441" s="25">
        <v>44239</v>
      </c>
      <c r="C441" s="137">
        <v>0.55694444444444446</v>
      </c>
      <c r="D441" s="137">
        <v>0.57222222222222219</v>
      </c>
      <c r="E441" s="43">
        <v>4</v>
      </c>
      <c r="F441" s="43">
        <v>23377</v>
      </c>
      <c r="G441" s="25">
        <v>44239</v>
      </c>
      <c r="H441" s="967" t="s">
        <v>770</v>
      </c>
      <c r="I441" s="968"/>
      <c r="J441" s="969" t="s">
        <v>828</v>
      </c>
      <c r="K441" s="970"/>
      <c r="L441" s="969" t="s">
        <v>894</v>
      </c>
      <c r="M441" s="970"/>
      <c r="N441" s="967"/>
      <c r="O441" s="968"/>
      <c r="P441" s="971" t="s">
        <v>240</v>
      </c>
      <c r="Q441" s="972"/>
      <c r="R441" s="973" t="s">
        <v>532</v>
      </c>
      <c r="S441" s="985"/>
      <c r="T441" s="982" t="s">
        <v>771</v>
      </c>
      <c r="U441" s="983"/>
      <c r="V441" s="983"/>
      <c r="W441" s="984"/>
      <c r="X441" s="979" t="s">
        <v>771</v>
      </c>
      <c r="Y441" s="980"/>
      <c r="Z441" s="980"/>
      <c r="AA441" s="981"/>
      <c r="AB441" s="479">
        <v>3</v>
      </c>
      <c r="AC441" s="34"/>
      <c r="AD441" s="138" t="s">
        <v>699</v>
      </c>
      <c r="AE441" s="448">
        <v>20</v>
      </c>
      <c r="AF441" s="35" t="s">
        <v>32</v>
      </c>
      <c r="AG441" s="34"/>
      <c r="AH441" s="139">
        <v>7200</v>
      </c>
      <c r="AI441" s="159">
        <f t="shared" si="133"/>
        <v>7.2</v>
      </c>
      <c r="AJ441" s="837"/>
      <c r="AK441" s="839"/>
      <c r="AL441" s="841"/>
      <c r="AM441" s="843"/>
      <c r="AN441" s="845"/>
      <c r="AO441" s="21"/>
      <c r="AP441" s="306">
        <v>7.53</v>
      </c>
      <c r="AQ441" s="306">
        <v>7.47</v>
      </c>
    </row>
    <row r="442" spans="2:43" ht="12.95" customHeight="1" x14ac:dyDescent="0.25">
      <c r="B442" s="25">
        <v>44239</v>
      </c>
      <c r="C442" s="137">
        <v>0.56944444444444442</v>
      </c>
      <c r="D442" s="137">
        <v>0.57986111111111105</v>
      </c>
      <c r="E442" s="43">
        <v>4</v>
      </c>
      <c r="F442" s="43">
        <v>23377</v>
      </c>
      <c r="G442" s="25">
        <v>44239</v>
      </c>
      <c r="H442" s="967" t="s">
        <v>770</v>
      </c>
      <c r="I442" s="968"/>
      <c r="J442" s="969" t="s">
        <v>828</v>
      </c>
      <c r="K442" s="970"/>
      <c r="L442" s="969" t="s">
        <v>894</v>
      </c>
      <c r="M442" s="970"/>
      <c r="N442" s="967"/>
      <c r="O442" s="968"/>
      <c r="P442" s="971" t="s">
        <v>287</v>
      </c>
      <c r="Q442" s="972"/>
      <c r="R442" s="973" t="s">
        <v>233</v>
      </c>
      <c r="S442" s="985"/>
      <c r="T442" s="982" t="s">
        <v>771</v>
      </c>
      <c r="U442" s="983"/>
      <c r="V442" s="983"/>
      <c r="W442" s="984"/>
      <c r="X442" s="979" t="s">
        <v>771</v>
      </c>
      <c r="Y442" s="980"/>
      <c r="Z442" s="980"/>
      <c r="AA442" s="981"/>
      <c r="AB442" s="479">
        <v>3</v>
      </c>
      <c r="AC442" s="34"/>
      <c r="AD442" s="138" t="s">
        <v>699</v>
      </c>
      <c r="AE442" s="448">
        <v>20</v>
      </c>
      <c r="AF442" s="35" t="s">
        <v>32</v>
      </c>
      <c r="AG442" s="34"/>
      <c r="AH442" s="139">
        <v>19200</v>
      </c>
      <c r="AI442" s="140">
        <f t="shared" si="133"/>
        <v>19.2</v>
      </c>
      <c r="AJ442" s="152">
        <v>20610</v>
      </c>
      <c r="AK442" s="142">
        <f t="shared" si="134"/>
        <v>20.61</v>
      </c>
      <c r="AL442" s="143">
        <f t="shared" si="138"/>
        <v>1410</v>
      </c>
      <c r="AM442" s="144">
        <f t="shared" si="136"/>
        <v>1.41</v>
      </c>
      <c r="AN442" s="145">
        <f t="shared" si="139"/>
        <v>7.3437500000000003E-2</v>
      </c>
      <c r="AO442" s="21"/>
      <c r="AP442" s="306">
        <v>7.53</v>
      </c>
      <c r="AQ442" s="306">
        <v>7.47</v>
      </c>
    </row>
    <row r="443" spans="2:43" ht="12.95" customHeight="1" x14ac:dyDescent="0.25">
      <c r="B443" s="25">
        <v>44239</v>
      </c>
      <c r="C443" s="137">
        <v>0.58750000000000002</v>
      </c>
      <c r="D443" s="137">
        <v>0.59583333333333333</v>
      </c>
      <c r="E443" s="43">
        <v>4</v>
      </c>
      <c r="F443" s="43">
        <v>23379</v>
      </c>
      <c r="G443" s="25">
        <v>44239</v>
      </c>
      <c r="H443" s="967" t="s">
        <v>773</v>
      </c>
      <c r="I443" s="968"/>
      <c r="J443" s="969" t="s">
        <v>828</v>
      </c>
      <c r="K443" s="970"/>
      <c r="L443" s="969" t="s">
        <v>894</v>
      </c>
      <c r="M443" s="970"/>
      <c r="N443" s="967"/>
      <c r="O443" s="968"/>
      <c r="P443" s="971" t="s">
        <v>395</v>
      </c>
      <c r="Q443" s="972"/>
      <c r="R443" s="973" t="s">
        <v>663</v>
      </c>
      <c r="S443" s="985"/>
      <c r="T443" s="982" t="s">
        <v>890</v>
      </c>
      <c r="U443" s="983"/>
      <c r="V443" s="983"/>
      <c r="W443" s="984"/>
      <c r="X443" s="979" t="s">
        <v>890</v>
      </c>
      <c r="Y443" s="980"/>
      <c r="Z443" s="980"/>
      <c r="AA443" s="981"/>
      <c r="AB443" s="479">
        <v>3</v>
      </c>
      <c r="AC443" s="34"/>
      <c r="AD443" s="138" t="s">
        <v>699</v>
      </c>
      <c r="AE443" s="448">
        <v>18</v>
      </c>
      <c r="AF443" s="35" t="s">
        <v>32</v>
      </c>
      <c r="AG443" s="34"/>
      <c r="AH443" s="139">
        <v>21600</v>
      </c>
      <c r="AI443" s="140">
        <f t="shared" si="133"/>
        <v>21.6</v>
      </c>
      <c r="AJ443" s="152">
        <v>23550</v>
      </c>
      <c r="AK443" s="142">
        <f t="shared" si="134"/>
        <v>23.55</v>
      </c>
      <c r="AL443" s="143">
        <f t="shared" si="138"/>
        <v>1950</v>
      </c>
      <c r="AM443" s="144">
        <f t="shared" si="136"/>
        <v>1.95</v>
      </c>
      <c r="AN443" s="145">
        <f t="shared" si="139"/>
        <v>9.0277777777777776E-2</v>
      </c>
      <c r="AO443" s="21"/>
      <c r="AP443" s="306">
        <v>71</v>
      </c>
      <c r="AQ443" s="306">
        <v>6.55</v>
      </c>
    </row>
    <row r="444" spans="2:43" ht="12.95" customHeight="1" x14ac:dyDescent="0.25">
      <c r="B444" s="25">
        <v>44239</v>
      </c>
      <c r="C444" s="137">
        <v>0.59305555555555556</v>
      </c>
      <c r="D444" s="137">
        <v>0.61111111111111105</v>
      </c>
      <c r="E444" s="43">
        <v>3</v>
      </c>
      <c r="F444" s="43">
        <v>23379</v>
      </c>
      <c r="G444" s="25">
        <v>44239</v>
      </c>
      <c r="H444" s="967" t="s">
        <v>773</v>
      </c>
      <c r="I444" s="968"/>
      <c r="J444" s="969" t="s">
        <v>828</v>
      </c>
      <c r="K444" s="970"/>
      <c r="L444" s="969" t="s">
        <v>894</v>
      </c>
      <c r="M444" s="970"/>
      <c r="N444" s="967"/>
      <c r="O444" s="968"/>
      <c r="P444" s="971" t="s">
        <v>200</v>
      </c>
      <c r="Q444" s="972"/>
      <c r="R444" s="973" t="s">
        <v>201</v>
      </c>
      <c r="S444" s="985"/>
      <c r="T444" s="982" t="s">
        <v>890</v>
      </c>
      <c r="U444" s="983"/>
      <c r="V444" s="983"/>
      <c r="W444" s="984"/>
      <c r="X444" s="979" t="s">
        <v>890</v>
      </c>
      <c r="Y444" s="980"/>
      <c r="Z444" s="980"/>
      <c r="AA444" s="981"/>
      <c r="AB444" s="479">
        <v>3</v>
      </c>
      <c r="AC444" s="34"/>
      <c r="AD444" s="138" t="s">
        <v>699</v>
      </c>
      <c r="AE444" s="449">
        <v>18</v>
      </c>
      <c r="AF444" s="35" t="s">
        <v>32</v>
      </c>
      <c r="AG444" s="34"/>
      <c r="AH444" s="139">
        <v>21600</v>
      </c>
      <c r="AI444" s="140">
        <f t="shared" si="133"/>
        <v>21.6</v>
      </c>
      <c r="AJ444" s="152">
        <v>23840</v>
      </c>
      <c r="AK444" s="142">
        <f t="shared" si="134"/>
        <v>23.84</v>
      </c>
      <c r="AL444" s="143">
        <f t="shared" si="135"/>
        <v>2240</v>
      </c>
      <c r="AM444" s="144">
        <f t="shared" si="136"/>
        <v>2.2400000000000002</v>
      </c>
      <c r="AN444" s="145">
        <f t="shared" si="137"/>
        <v>0.1037037037037037</v>
      </c>
      <c r="AO444" s="21"/>
      <c r="AP444" s="306">
        <v>71</v>
      </c>
      <c r="AQ444" s="306">
        <v>6.55</v>
      </c>
    </row>
    <row r="445" spans="2:43" ht="12.95" customHeight="1" x14ac:dyDescent="0.25">
      <c r="B445" s="25">
        <v>44239</v>
      </c>
      <c r="C445" s="137">
        <v>0.59722222222222221</v>
      </c>
      <c r="D445" s="137">
        <v>0.68333333333333324</v>
      </c>
      <c r="E445" s="43">
        <v>3</v>
      </c>
      <c r="F445" s="43">
        <v>23379</v>
      </c>
      <c r="G445" s="25">
        <v>44239</v>
      </c>
      <c r="H445" s="967" t="s">
        <v>773</v>
      </c>
      <c r="I445" s="968"/>
      <c r="J445" s="969" t="s">
        <v>828</v>
      </c>
      <c r="K445" s="970"/>
      <c r="L445" s="969" t="s">
        <v>894</v>
      </c>
      <c r="M445" s="970"/>
      <c r="N445" s="967"/>
      <c r="O445" s="968"/>
      <c r="P445" s="971" t="s">
        <v>292</v>
      </c>
      <c r="Q445" s="972"/>
      <c r="R445" s="973" t="s">
        <v>543</v>
      </c>
      <c r="S445" s="985"/>
      <c r="T445" s="982" t="s">
        <v>890</v>
      </c>
      <c r="U445" s="983"/>
      <c r="V445" s="983"/>
      <c r="W445" s="984"/>
      <c r="X445" s="979" t="s">
        <v>890</v>
      </c>
      <c r="Y445" s="980"/>
      <c r="Z445" s="980"/>
      <c r="AA445" s="981"/>
      <c r="AB445" s="479">
        <v>3</v>
      </c>
      <c r="AC445" s="34"/>
      <c r="AD445" s="138" t="s">
        <v>699</v>
      </c>
      <c r="AE445" s="449">
        <v>18</v>
      </c>
      <c r="AF445" s="35" t="s">
        <v>32</v>
      </c>
      <c r="AG445" s="34"/>
      <c r="AH445" s="139">
        <v>12000</v>
      </c>
      <c r="AI445" s="140">
        <f t="shared" si="133"/>
        <v>12</v>
      </c>
      <c r="AJ445" s="152">
        <v>12960</v>
      </c>
      <c r="AK445" s="142">
        <f t="shared" si="134"/>
        <v>12.96</v>
      </c>
      <c r="AL445" s="143">
        <f t="shared" ref="AL445:AL457" si="140">+AJ445-AH445</f>
        <v>960</v>
      </c>
      <c r="AM445" s="144">
        <f t="shared" si="136"/>
        <v>0.96</v>
      </c>
      <c r="AN445" s="145">
        <f t="shared" ref="AN445:AN457" si="141">+AL445/AH445</f>
        <v>0.08</v>
      </c>
      <c r="AO445" s="21"/>
      <c r="AP445" s="306">
        <v>71</v>
      </c>
      <c r="AQ445" s="306">
        <v>6.55</v>
      </c>
    </row>
    <row r="446" spans="2:43" ht="12.95" customHeight="1" x14ac:dyDescent="0.25">
      <c r="B446" s="25">
        <v>44239</v>
      </c>
      <c r="C446" s="137">
        <v>0.6069444444444444</v>
      </c>
      <c r="D446" s="137">
        <v>0.6166666666666667</v>
      </c>
      <c r="E446" s="43">
        <v>3</v>
      </c>
      <c r="F446" s="43">
        <v>23379</v>
      </c>
      <c r="G446" s="25">
        <v>44239</v>
      </c>
      <c r="H446" s="967" t="s">
        <v>773</v>
      </c>
      <c r="I446" s="968"/>
      <c r="J446" s="969" t="s">
        <v>828</v>
      </c>
      <c r="K446" s="970"/>
      <c r="L446" s="969" t="s">
        <v>894</v>
      </c>
      <c r="M446" s="970"/>
      <c r="N446" s="967"/>
      <c r="O446" s="968"/>
      <c r="P446" s="971" t="s">
        <v>359</v>
      </c>
      <c r="Q446" s="972"/>
      <c r="R446" s="973" t="s">
        <v>74</v>
      </c>
      <c r="S446" s="985"/>
      <c r="T446" s="982" t="s">
        <v>890</v>
      </c>
      <c r="U446" s="983"/>
      <c r="V446" s="983"/>
      <c r="W446" s="984"/>
      <c r="X446" s="979" t="s">
        <v>890</v>
      </c>
      <c r="Y446" s="980"/>
      <c r="Z446" s="980"/>
      <c r="AA446" s="981"/>
      <c r="AB446" s="479">
        <v>3</v>
      </c>
      <c r="AC446" s="34"/>
      <c r="AD446" s="138" t="s">
        <v>699</v>
      </c>
      <c r="AE446" s="449">
        <v>18</v>
      </c>
      <c r="AF446" s="35" t="s">
        <v>32</v>
      </c>
      <c r="AG446" s="34"/>
      <c r="AH446" s="139">
        <v>21600</v>
      </c>
      <c r="AI446" s="140">
        <f t="shared" si="133"/>
        <v>21.6</v>
      </c>
      <c r="AJ446" s="152">
        <v>22930</v>
      </c>
      <c r="AK446" s="142">
        <f t="shared" si="134"/>
        <v>22.93</v>
      </c>
      <c r="AL446" s="143">
        <f t="shared" si="140"/>
        <v>1330</v>
      </c>
      <c r="AM446" s="144">
        <f t="shared" si="136"/>
        <v>1.33</v>
      </c>
      <c r="AN446" s="145">
        <f t="shared" si="141"/>
        <v>6.1574074074074073E-2</v>
      </c>
      <c r="AO446" s="21"/>
      <c r="AP446" s="306">
        <v>71</v>
      </c>
      <c r="AQ446" s="306">
        <v>6.55</v>
      </c>
    </row>
    <row r="447" spans="2:43" ht="12.95" customHeight="1" x14ac:dyDescent="0.25">
      <c r="B447" s="25">
        <v>44239</v>
      </c>
      <c r="C447" s="137">
        <v>0.61319444444444449</v>
      </c>
      <c r="D447" s="137">
        <v>0.64513888888888882</v>
      </c>
      <c r="E447" s="43">
        <v>3</v>
      </c>
      <c r="F447" s="43">
        <v>23379</v>
      </c>
      <c r="G447" s="25">
        <v>44239</v>
      </c>
      <c r="H447" s="967" t="s">
        <v>773</v>
      </c>
      <c r="I447" s="968"/>
      <c r="J447" s="969" t="s">
        <v>828</v>
      </c>
      <c r="K447" s="970"/>
      <c r="L447" s="969" t="s">
        <v>894</v>
      </c>
      <c r="M447" s="970"/>
      <c r="N447" s="967"/>
      <c r="O447" s="968"/>
      <c r="P447" s="971" t="s">
        <v>274</v>
      </c>
      <c r="Q447" s="972"/>
      <c r="R447" s="973" t="s">
        <v>473</v>
      </c>
      <c r="S447" s="985"/>
      <c r="T447" s="982" t="s">
        <v>890</v>
      </c>
      <c r="U447" s="983"/>
      <c r="V447" s="983"/>
      <c r="W447" s="984"/>
      <c r="X447" s="979" t="s">
        <v>890</v>
      </c>
      <c r="Y447" s="980"/>
      <c r="Z447" s="980"/>
      <c r="AA447" s="981"/>
      <c r="AB447" s="479">
        <v>3</v>
      </c>
      <c r="AC447" s="34"/>
      <c r="AD447" s="138" t="s">
        <v>699</v>
      </c>
      <c r="AE447" s="449">
        <v>18</v>
      </c>
      <c r="AF447" s="35" t="s">
        <v>32</v>
      </c>
      <c r="AG447" s="34"/>
      <c r="AH447" s="139">
        <v>21600</v>
      </c>
      <c r="AI447" s="140">
        <f t="shared" si="133"/>
        <v>21.6</v>
      </c>
      <c r="AJ447" s="152">
        <v>23030</v>
      </c>
      <c r="AK447" s="142">
        <f t="shared" si="134"/>
        <v>23.03</v>
      </c>
      <c r="AL447" s="143">
        <f t="shared" si="140"/>
        <v>1430</v>
      </c>
      <c r="AM447" s="144">
        <f t="shared" si="136"/>
        <v>1.43</v>
      </c>
      <c r="AN447" s="145">
        <f t="shared" si="141"/>
        <v>6.6203703703703709E-2</v>
      </c>
      <c r="AO447" s="21"/>
      <c r="AP447" s="306">
        <v>71</v>
      </c>
      <c r="AQ447" s="306">
        <v>6.55</v>
      </c>
    </row>
    <row r="448" spans="2:43" ht="12.95" customHeight="1" x14ac:dyDescent="0.25">
      <c r="B448" s="25">
        <v>44239</v>
      </c>
      <c r="C448" s="137">
        <v>0.62430555555555556</v>
      </c>
      <c r="D448" s="137">
        <v>0.67638888888888893</v>
      </c>
      <c r="E448" s="43">
        <v>3</v>
      </c>
      <c r="F448" s="43">
        <v>23379</v>
      </c>
      <c r="G448" s="25">
        <v>44239</v>
      </c>
      <c r="H448" s="967" t="s">
        <v>773</v>
      </c>
      <c r="I448" s="968"/>
      <c r="J448" s="969" t="s">
        <v>828</v>
      </c>
      <c r="K448" s="970"/>
      <c r="L448" s="969" t="s">
        <v>894</v>
      </c>
      <c r="M448" s="970"/>
      <c r="N448" s="967"/>
      <c r="O448" s="968"/>
      <c r="P448" s="971" t="s">
        <v>295</v>
      </c>
      <c r="Q448" s="972"/>
      <c r="R448" s="973" t="s">
        <v>611</v>
      </c>
      <c r="S448" s="985"/>
      <c r="T448" s="982" t="s">
        <v>890</v>
      </c>
      <c r="U448" s="983"/>
      <c r="V448" s="983"/>
      <c r="W448" s="984"/>
      <c r="X448" s="979" t="s">
        <v>890</v>
      </c>
      <c r="Y448" s="980"/>
      <c r="Z448" s="980"/>
      <c r="AA448" s="981"/>
      <c r="AB448" s="479">
        <v>3</v>
      </c>
      <c r="AC448" s="34"/>
      <c r="AD448" s="138" t="s">
        <v>699</v>
      </c>
      <c r="AE448" s="449">
        <v>18</v>
      </c>
      <c r="AF448" s="35" t="s">
        <v>32</v>
      </c>
      <c r="AG448" s="34"/>
      <c r="AH448" s="139">
        <v>21600</v>
      </c>
      <c r="AI448" s="140">
        <f t="shared" si="133"/>
        <v>21.6</v>
      </c>
      <c r="AJ448" s="152">
        <v>23270</v>
      </c>
      <c r="AK448" s="142">
        <f t="shared" si="134"/>
        <v>23.27</v>
      </c>
      <c r="AL448" s="143">
        <f t="shared" si="140"/>
        <v>1670</v>
      </c>
      <c r="AM448" s="144">
        <f t="shared" si="136"/>
        <v>1.67</v>
      </c>
      <c r="AN448" s="145">
        <f t="shared" si="141"/>
        <v>7.7314814814814808E-2</v>
      </c>
      <c r="AO448" s="21"/>
      <c r="AP448" s="306">
        <v>71</v>
      </c>
      <c r="AQ448" s="306">
        <v>6.55</v>
      </c>
    </row>
    <row r="449" spans="2:43" ht="12.95" customHeight="1" x14ac:dyDescent="0.25">
      <c r="B449" s="25">
        <v>44239</v>
      </c>
      <c r="C449" s="137">
        <v>0.62708333333333333</v>
      </c>
      <c r="D449" s="137">
        <v>0.64861111111111114</v>
      </c>
      <c r="E449" s="43">
        <v>2</v>
      </c>
      <c r="F449" s="43">
        <v>26451</v>
      </c>
      <c r="G449" s="25">
        <v>44239</v>
      </c>
      <c r="H449" s="967" t="s">
        <v>712</v>
      </c>
      <c r="I449" s="968"/>
      <c r="J449" s="969"/>
      <c r="K449" s="970"/>
      <c r="L449" s="969"/>
      <c r="M449" s="970"/>
      <c r="N449" s="967"/>
      <c r="O449" s="968"/>
      <c r="P449" s="971" t="s">
        <v>748</v>
      </c>
      <c r="Q449" s="972"/>
      <c r="R449" s="973" t="s">
        <v>749</v>
      </c>
      <c r="S449" s="974"/>
      <c r="T449" s="975" t="s">
        <v>744</v>
      </c>
      <c r="U449" s="976"/>
      <c r="V449" s="976"/>
      <c r="W449" s="977"/>
      <c r="X449" s="975" t="s">
        <v>744</v>
      </c>
      <c r="Y449" s="976"/>
      <c r="Z449" s="976"/>
      <c r="AA449" s="977"/>
      <c r="AB449" s="480"/>
      <c r="AC449" s="34"/>
      <c r="AD449" s="138"/>
      <c r="AE449" s="448">
        <v>30</v>
      </c>
      <c r="AF449" s="35" t="s">
        <v>32</v>
      </c>
      <c r="AG449" s="34"/>
      <c r="AH449" s="139">
        <v>1340</v>
      </c>
      <c r="AI449" s="140">
        <f t="shared" si="133"/>
        <v>1.34</v>
      </c>
      <c r="AJ449" s="152">
        <v>1340</v>
      </c>
      <c r="AK449" s="142">
        <f t="shared" si="134"/>
        <v>1.34</v>
      </c>
      <c r="AL449" s="143">
        <f t="shared" si="140"/>
        <v>0</v>
      </c>
      <c r="AM449" s="144">
        <f t="shared" si="136"/>
        <v>0</v>
      </c>
      <c r="AN449" s="145">
        <f t="shared" si="141"/>
        <v>0</v>
      </c>
      <c r="AO449" s="21"/>
      <c r="AP449" s="306">
        <v>74.349999999999994</v>
      </c>
      <c r="AQ449" s="306">
        <v>2.29</v>
      </c>
    </row>
    <row r="450" spans="2:43" ht="12.95" customHeight="1" x14ac:dyDescent="0.25">
      <c r="B450" s="25">
        <v>44239</v>
      </c>
      <c r="C450" s="137">
        <v>0.63680555555555551</v>
      </c>
      <c r="D450" s="137">
        <v>0.69236111111111109</v>
      </c>
      <c r="E450" s="43">
        <v>1</v>
      </c>
      <c r="F450" s="43">
        <v>23379</v>
      </c>
      <c r="G450" s="25">
        <v>44239</v>
      </c>
      <c r="H450" s="967" t="s">
        <v>773</v>
      </c>
      <c r="I450" s="968"/>
      <c r="J450" s="969" t="s">
        <v>828</v>
      </c>
      <c r="K450" s="970"/>
      <c r="L450" s="969" t="s">
        <v>894</v>
      </c>
      <c r="M450" s="970"/>
      <c r="N450" s="967"/>
      <c r="O450" s="968"/>
      <c r="P450" s="971" t="s">
        <v>240</v>
      </c>
      <c r="Q450" s="972"/>
      <c r="R450" s="973" t="s">
        <v>532</v>
      </c>
      <c r="S450" s="985"/>
      <c r="T450" s="982" t="s">
        <v>890</v>
      </c>
      <c r="U450" s="983"/>
      <c r="V450" s="983"/>
      <c r="W450" s="984"/>
      <c r="X450" s="979" t="s">
        <v>890</v>
      </c>
      <c r="Y450" s="980"/>
      <c r="Z450" s="980"/>
      <c r="AA450" s="981"/>
      <c r="AB450" s="479">
        <v>3</v>
      </c>
      <c r="AC450" s="34"/>
      <c r="AD450" s="138" t="s">
        <v>699</v>
      </c>
      <c r="AE450" s="448">
        <v>18</v>
      </c>
      <c r="AF450" s="35" t="s">
        <v>32</v>
      </c>
      <c r="AG450" s="34"/>
      <c r="AH450" s="139">
        <v>21600</v>
      </c>
      <c r="AI450" s="140">
        <f t="shared" si="133"/>
        <v>21.6</v>
      </c>
      <c r="AJ450" s="152">
        <v>23410</v>
      </c>
      <c r="AK450" s="142">
        <f t="shared" si="134"/>
        <v>23.41</v>
      </c>
      <c r="AL450" s="143">
        <f t="shared" si="140"/>
        <v>1810</v>
      </c>
      <c r="AM450" s="144">
        <f t="shared" si="136"/>
        <v>1.81</v>
      </c>
      <c r="AN450" s="145">
        <f t="shared" si="141"/>
        <v>8.3796296296296299E-2</v>
      </c>
      <c r="AO450" s="21"/>
      <c r="AP450" s="306">
        <v>71</v>
      </c>
      <c r="AQ450" s="306">
        <v>6.55</v>
      </c>
    </row>
    <row r="451" spans="2:43" ht="12.95" customHeight="1" x14ac:dyDescent="0.25">
      <c r="B451" s="25">
        <v>44239</v>
      </c>
      <c r="C451" s="137">
        <v>0.65</v>
      </c>
      <c r="D451" s="137">
        <v>0.69791666666666663</v>
      </c>
      <c r="E451" s="43">
        <v>3</v>
      </c>
      <c r="F451" s="43">
        <v>23379</v>
      </c>
      <c r="G451" s="25">
        <v>44239</v>
      </c>
      <c r="H451" s="967" t="s">
        <v>773</v>
      </c>
      <c r="I451" s="968"/>
      <c r="J451" s="969" t="s">
        <v>828</v>
      </c>
      <c r="K451" s="970"/>
      <c r="L451" s="969" t="s">
        <v>894</v>
      </c>
      <c r="M451" s="970"/>
      <c r="N451" s="967"/>
      <c r="O451" s="968"/>
      <c r="P451" s="971" t="s">
        <v>287</v>
      </c>
      <c r="Q451" s="972"/>
      <c r="R451" s="973" t="s">
        <v>233</v>
      </c>
      <c r="S451" s="985"/>
      <c r="T451" s="982" t="s">
        <v>890</v>
      </c>
      <c r="U451" s="983"/>
      <c r="V451" s="983"/>
      <c r="W451" s="984"/>
      <c r="X451" s="979" t="s">
        <v>890</v>
      </c>
      <c r="Y451" s="980"/>
      <c r="Z451" s="980"/>
      <c r="AA451" s="981"/>
      <c r="AB451" s="479">
        <v>3</v>
      </c>
      <c r="AC451" s="34"/>
      <c r="AD451" s="138" t="s">
        <v>699</v>
      </c>
      <c r="AE451" s="449">
        <v>18</v>
      </c>
      <c r="AF451" s="35" t="s">
        <v>32</v>
      </c>
      <c r="AG451" s="34"/>
      <c r="AH451" s="139">
        <v>21600</v>
      </c>
      <c r="AI451" s="140">
        <f t="shared" si="133"/>
        <v>21.6</v>
      </c>
      <c r="AJ451" s="152">
        <v>23750</v>
      </c>
      <c r="AK451" s="142">
        <f t="shared" si="134"/>
        <v>23.75</v>
      </c>
      <c r="AL451" s="143">
        <f t="shared" si="140"/>
        <v>2150</v>
      </c>
      <c r="AM451" s="144">
        <f t="shared" si="136"/>
        <v>2.15</v>
      </c>
      <c r="AN451" s="145">
        <f t="shared" si="141"/>
        <v>9.9537037037037035E-2</v>
      </c>
      <c r="AO451" s="21"/>
      <c r="AP451" s="306">
        <v>71</v>
      </c>
      <c r="AQ451" s="306">
        <v>6.55</v>
      </c>
    </row>
    <row r="452" spans="2:43" ht="12.95" customHeight="1" x14ac:dyDescent="0.25">
      <c r="B452" s="25">
        <v>44239</v>
      </c>
      <c r="C452" s="137">
        <v>0.6694444444444444</v>
      </c>
      <c r="D452" s="137">
        <v>0.76111111111111107</v>
      </c>
      <c r="E452" s="43">
        <v>3</v>
      </c>
      <c r="F452" s="43">
        <v>751</v>
      </c>
      <c r="G452" s="25">
        <v>44239</v>
      </c>
      <c r="H452" s="967" t="s">
        <v>199</v>
      </c>
      <c r="I452" s="968"/>
      <c r="J452" s="969"/>
      <c r="K452" s="970"/>
      <c r="L452" s="969"/>
      <c r="M452" s="970"/>
      <c r="N452" s="967"/>
      <c r="O452" s="968"/>
      <c r="P452" s="971" t="s">
        <v>796</v>
      </c>
      <c r="Q452" s="972"/>
      <c r="R452" s="973" t="s">
        <v>275</v>
      </c>
      <c r="S452" s="974"/>
      <c r="T452" s="975" t="s">
        <v>797</v>
      </c>
      <c r="U452" s="976"/>
      <c r="V452" s="976"/>
      <c r="W452" s="977"/>
      <c r="X452" s="979" t="s">
        <v>797</v>
      </c>
      <c r="Y452" s="980"/>
      <c r="Z452" s="980"/>
      <c r="AA452" s="981"/>
      <c r="AB452" s="486"/>
      <c r="AC452" s="34"/>
      <c r="AD452" s="138"/>
      <c r="AE452" s="166">
        <v>31</v>
      </c>
      <c r="AF452" s="261" t="s">
        <v>32</v>
      </c>
      <c r="AG452" s="34"/>
      <c r="AH452" s="139">
        <v>8705</v>
      </c>
      <c r="AI452" s="140">
        <f t="shared" si="133"/>
        <v>8.7050000000000001</v>
      </c>
      <c r="AJ452" s="152">
        <v>10980</v>
      </c>
      <c r="AK452" s="142">
        <f t="shared" si="134"/>
        <v>10.98</v>
      </c>
      <c r="AL452" s="143">
        <f t="shared" ref="AL452:AL456" si="142">+AJ452-AH452</f>
        <v>2275</v>
      </c>
      <c r="AM452" s="144">
        <f t="shared" si="136"/>
        <v>2.2749999999999999</v>
      </c>
      <c r="AN452" s="145">
        <f t="shared" ref="AN452:AN456" si="143">+AL452/AH452</f>
        <v>0.26134405514072373</v>
      </c>
      <c r="AO452" s="21"/>
      <c r="AP452" s="306">
        <v>74.260000000000005</v>
      </c>
      <c r="AQ452" s="306">
        <v>3.95</v>
      </c>
    </row>
    <row r="453" spans="2:43" ht="12.95" customHeight="1" x14ac:dyDescent="0.25">
      <c r="B453" s="25">
        <v>44239</v>
      </c>
      <c r="C453" s="137">
        <v>0.67361111111111116</v>
      </c>
      <c r="D453" s="137">
        <v>0.73055555555555562</v>
      </c>
      <c r="E453" s="43">
        <v>3</v>
      </c>
      <c r="F453" s="43">
        <v>23380</v>
      </c>
      <c r="G453" s="25">
        <v>44239</v>
      </c>
      <c r="H453" s="967" t="s">
        <v>790</v>
      </c>
      <c r="I453" s="968"/>
      <c r="J453" s="969" t="s">
        <v>828</v>
      </c>
      <c r="K453" s="970"/>
      <c r="L453" s="969" t="s">
        <v>894</v>
      </c>
      <c r="M453" s="970"/>
      <c r="N453" s="967"/>
      <c r="O453" s="968"/>
      <c r="P453" s="971" t="s">
        <v>395</v>
      </c>
      <c r="Q453" s="972"/>
      <c r="R453" s="973" t="s">
        <v>663</v>
      </c>
      <c r="S453" s="985"/>
      <c r="T453" s="982" t="s">
        <v>771</v>
      </c>
      <c r="U453" s="983"/>
      <c r="V453" s="983"/>
      <c r="W453" s="984"/>
      <c r="X453" s="979" t="s">
        <v>771</v>
      </c>
      <c r="Y453" s="980"/>
      <c r="Z453" s="980"/>
      <c r="AA453" s="981"/>
      <c r="AB453" s="479">
        <v>3</v>
      </c>
      <c r="AC453" s="34"/>
      <c r="AD453" s="138" t="s">
        <v>699</v>
      </c>
      <c r="AE453" s="448">
        <v>23</v>
      </c>
      <c r="AF453" s="35" t="s">
        <v>32</v>
      </c>
      <c r="AG453" s="34"/>
      <c r="AH453" s="139">
        <v>21600</v>
      </c>
      <c r="AI453" s="140">
        <f t="shared" si="133"/>
        <v>21.6</v>
      </c>
      <c r="AJ453" s="152">
        <v>23250</v>
      </c>
      <c r="AK453" s="142">
        <f t="shared" si="134"/>
        <v>23.25</v>
      </c>
      <c r="AL453" s="143">
        <f t="shared" si="142"/>
        <v>1650</v>
      </c>
      <c r="AM453" s="144">
        <f t="shared" si="136"/>
        <v>1.65</v>
      </c>
      <c r="AN453" s="145">
        <f t="shared" si="143"/>
        <v>7.6388888888888895E-2</v>
      </c>
      <c r="AO453" s="21"/>
      <c r="AP453" s="306">
        <v>70.62</v>
      </c>
      <c r="AQ453" s="306">
        <v>7.35</v>
      </c>
    </row>
    <row r="454" spans="2:43" ht="12.95" customHeight="1" x14ac:dyDescent="0.25">
      <c r="B454" s="25">
        <v>44239</v>
      </c>
      <c r="C454" s="137">
        <v>0.6743055555555556</v>
      </c>
      <c r="D454" s="137">
        <v>0.8305555555555556</v>
      </c>
      <c r="E454" s="43">
        <v>3</v>
      </c>
      <c r="F454" s="43">
        <v>23380</v>
      </c>
      <c r="G454" s="25">
        <v>44239</v>
      </c>
      <c r="H454" s="967" t="s">
        <v>790</v>
      </c>
      <c r="I454" s="968"/>
      <c r="J454" s="969" t="s">
        <v>828</v>
      </c>
      <c r="K454" s="970"/>
      <c r="L454" s="969" t="s">
        <v>894</v>
      </c>
      <c r="M454" s="970"/>
      <c r="N454" s="967"/>
      <c r="O454" s="968"/>
      <c r="P454" s="971" t="s">
        <v>200</v>
      </c>
      <c r="Q454" s="972"/>
      <c r="R454" s="973" t="s">
        <v>201</v>
      </c>
      <c r="S454" s="985"/>
      <c r="T454" s="982" t="s">
        <v>771</v>
      </c>
      <c r="U454" s="983"/>
      <c r="V454" s="983"/>
      <c r="W454" s="984"/>
      <c r="X454" s="979" t="s">
        <v>771</v>
      </c>
      <c r="Y454" s="980"/>
      <c r="Z454" s="980"/>
      <c r="AA454" s="981"/>
      <c r="AB454" s="479">
        <v>3</v>
      </c>
      <c r="AC454" s="34"/>
      <c r="AD454" s="138" t="s">
        <v>699</v>
      </c>
      <c r="AE454" s="449">
        <v>23</v>
      </c>
      <c r="AF454" s="35" t="s">
        <v>32</v>
      </c>
      <c r="AG454" s="34"/>
      <c r="AH454" s="139">
        <v>21600</v>
      </c>
      <c r="AI454" s="140">
        <f t="shared" si="133"/>
        <v>21.6</v>
      </c>
      <c r="AJ454" s="152">
        <v>22730</v>
      </c>
      <c r="AK454" s="142">
        <f t="shared" si="134"/>
        <v>22.73</v>
      </c>
      <c r="AL454" s="143">
        <f t="shared" si="142"/>
        <v>1130</v>
      </c>
      <c r="AM454" s="144">
        <f t="shared" si="136"/>
        <v>1.1299999999999999</v>
      </c>
      <c r="AN454" s="145">
        <f t="shared" si="143"/>
        <v>5.2314814814814814E-2</v>
      </c>
      <c r="AO454" s="21"/>
      <c r="AP454" s="306">
        <v>70.62</v>
      </c>
      <c r="AQ454" s="306">
        <v>7.35</v>
      </c>
    </row>
    <row r="455" spans="2:43" ht="12.95" customHeight="1" x14ac:dyDescent="0.25">
      <c r="B455" s="25">
        <v>44239</v>
      </c>
      <c r="C455" s="137">
        <v>0.68472222222222223</v>
      </c>
      <c r="D455" s="137">
        <v>0.73541666666666661</v>
      </c>
      <c r="E455" s="43">
        <v>3</v>
      </c>
      <c r="F455" s="43">
        <v>23380</v>
      </c>
      <c r="G455" s="25">
        <v>44239</v>
      </c>
      <c r="H455" s="967" t="s">
        <v>790</v>
      </c>
      <c r="I455" s="968"/>
      <c r="J455" s="969" t="s">
        <v>828</v>
      </c>
      <c r="K455" s="970"/>
      <c r="L455" s="969" t="s">
        <v>894</v>
      </c>
      <c r="M455" s="970"/>
      <c r="N455" s="967"/>
      <c r="O455" s="968"/>
      <c r="P455" s="971" t="s">
        <v>359</v>
      </c>
      <c r="Q455" s="972"/>
      <c r="R455" s="973" t="s">
        <v>74</v>
      </c>
      <c r="S455" s="985"/>
      <c r="T455" s="982" t="s">
        <v>771</v>
      </c>
      <c r="U455" s="983"/>
      <c r="V455" s="983"/>
      <c r="W455" s="984"/>
      <c r="X455" s="979" t="s">
        <v>771</v>
      </c>
      <c r="Y455" s="980"/>
      <c r="Z455" s="980"/>
      <c r="AA455" s="981"/>
      <c r="AB455" s="479">
        <v>3</v>
      </c>
      <c r="AC455" s="34"/>
      <c r="AD455" s="138" t="s">
        <v>699</v>
      </c>
      <c r="AE455" s="449">
        <v>23</v>
      </c>
      <c r="AF455" s="35" t="s">
        <v>32</v>
      </c>
      <c r="AG455" s="34"/>
      <c r="AH455" s="139">
        <v>21600</v>
      </c>
      <c r="AI455" s="140">
        <f t="shared" si="133"/>
        <v>21.6</v>
      </c>
      <c r="AJ455" s="152">
        <v>23080</v>
      </c>
      <c r="AK455" s="142">
        <f t="shared" si="134"/>
        <v>23.08</v>
      </c>
      <c r="AL455" s="143">
        <f t="shared" si="142"/>
        <v>1480</v>
      </c>
      <c r="AM455" s="144">
        <f t="shared" si="136"/>
        <v>1.48</v>
      </c>
      <c r="AN455" s="145">
        <f t="shared" si="143"/>
        <v>6.851851851851852E-2</v>
      </c>
      <c r="AO455" s="21"/>
      <c r="AP455" s="306">
        <v>70.62</v>
      </c>
      <c r="AQ455" s="306">
        <v>7.35</v>
      </c>
    </row>
    <row r="456" spans="2:43" ht="12.95" customHeight="1" x14ac:dyDescent="0.25">
      <c r="B456" s="25">
        <v>44239</v>
      </c>
      <c r="C456" s="137">
        <v>0.73263888888888884</v>
      </c>
      <c r="D456" s="137">
        <v>0.77083333333333337</v>
      </c>
      <c r="E456" s="43">
        <v>3</v>
      </c>
      <c r="F456" s="43">
        <v>23380</v>
      </c>
      <c r="G456" s="25">
        <v>44239</v>
      </c>
      <c r="H456" s="967" t="s">
        <v>790</v>
      </c>
      <c r="I456" s="968"/>
      <c r="J456" s="969" t="s">
        <v>828</v>
      </c>
      <c r="K456" s="970"/>
      <c r="L456" s="969" t="s">
        <v>894</v>
      </c>
      <c r="M456" s="970"/>
      <c r="N456" s="967"/>
      <c r="O456" s="968"/>
      <c r="P456" s="971" t="s">
        <v>274</v>
      </c>
      <c r="Q456" s="972"/>
      <c r="R456" s="973" t="s">
        <v>473</v>
      </c>
      <c r="S456" s="985"/>
      <c r="T456" s="982" t="s">
        <v>771</v>
      </c>
      <c r="U456" s="983"/>
      <c r="V456" s="983"/>
      <c r="W456" s="984"/>
      <c r="X456" s="979" t="s">
        <v>771</v>
      </c>
      <c r="Y456" s="980"/>
      <c r="Z456" s="980"/>
      <c r="AA456" s="981"/>
      <c r="AB456" s="479">
        <v>3</v>
      </c>
      <c r="AC456" s="34"/>
      <c r="AD456" s="138" t="s">
        <v>699</v>
      </c>
      <c r="AE456" s="449">
        <v>23</v>
      </c>
      <c r="AF456" s="35" t="s">
        <v>32</v>
      </c>
      <c r="AG456" s="34"/>
      <c r="AH456" s="139">
        <v>21600</v>
      </c>
      <c r="AI456" s="140">
        <f t="shared" si="133"/>
        <v>21.6</v>
      </c>
      <c r="AJ456" s="152">
        <v>23270</v>
      </c>
      <c r="AK456" s="142">
        <f t="shared" si="134"/>
        <v>23.27</v>
      </c>
      <c r="AL456" s="143">
        <f t="shared" si="142"/>
        <v>1670</v>
      </c>
      <c r="AM456" s="144">
        <f t="shared" si="136"/>
        <v>1.67</v>
      </c>
      <c r="AN456" s="145">
        <f t="shared" si="143"/>
        <v>7.7314814814814808E-2</v>
      </c>
      <c r="AO456" s="21"/>
      <c r="AP456" s="306">
        <v>70.62</v>
      </c>
      <c r="AQ456" s="306">
        <v>7.35</v>
      </c>
    </row>
    <row r="457" spans="2:43" ht="12.95" customHeight="1" x14ac:dyDescent="0.25">
      <c r="B457" s="25">
        <v>44239</v>
      </c>
      <c r="C457" s="137">
        <v>0.7368055555555556</v>
      </c>
      <c r="D457" s="137">
        <v>0.83750000000000002</v>
      </c>
      <c r="E457" s="43">
        <v>3</v>
      </c>
      <c r="F457" s="43">
        <v>23380</v>
      </c>
      <c r="G457" s="25">
        <v>44239</v>
      </c>
      <c r="H457" s="967" t="s">
        <v>790</v>
      </c>
      <c r="I457" s="968"/>
      <c r="J457" s="969" t="s">
        <v>828</v>
      </c>
      <c r="K457" s="970"/>
      <c r="L457" s="969" t="s">
        <v>894</v>
      </c>
      <c r="M457" s="970"/>
      <c r="N457" s="967"/>
      <c r="O457" s="968"/>
      <c r="P457" s="971" t="s">
        <v>295</v>
      </c>
      <c r="Q457" s="972"/>
      <c r="R457" s="973" t="s">
        <v>611</v>
      </c>
      <c r="S457" s="985"/>
      <c r="T457" s="982" t="s">
        <v>771</v>
      </c>
      <c r="U457" s="983"/>
      <c r="V457" s="983"/>
      <c r="W457" s="984"/>
      <c r="X457" s="979" t="s">
        <v>771</v>
      </c>
      <c r="Y457" s="980"/>
      <c r="Z457" s="980"/>
      <c r="AA457" s="981"/>
      <c r="AB457" s="479">
        <v>3</v>
      </c>
      <c r="AC457" s="34"/>
      <c r="AD457" s="138" t="s">
        <v>699</v>
      </c>
      <c r="AE457" s="449">
        <v>23</v>
      </c>
      <c r="AF457" s="35" t="s">
        <v>32</v>
      </c>
      <c r="AG457" s="34"/>
      <c r="AH457" s="139">
        <v>21600</v>
      </c>
      <c r="AI457" s="140">
        <f t="shared" si="133"/>
        <v>21.6</v>
      </c>
      <c r="AJ457" s="152">
        <v>23830</v>
      </c>
      <c r="AK457" s="142">
        <f t="shared" si="134"/>
        <v>23.83</v>
      </c>
      <c r="AL457" s="143">
        <f t="shared" si="140"/>
        <v>2230</v>
      </c>
      <c r="AM457" s="144">
        <f t="shared" si="136"/>
        <v>2.23</v>
      </c>
      <c r="AN457" s="145">
        <f t="shared" si="141"/>
        <v>0.10324074074074074</v>
      </c>
      <c r="AO457" s="21"/>
      <c r="AP457" s="306">
        <v>70.62</v>
      </c>
      <c r="AQ457" s="306">
        <v>7.35</v>
      </c>
    </row>
    <row r="458" spans="2:43" ht="12.95" customHeight="1" x14ac:dyDescent="0.25">
      <c r="B458" s="25">
        <v>44239</v>
      </c>
      <c r="C458" s="137">
        <v>0.75763888888888886</v>
      </c>
      <c r="D458" s="137">
        <v>0.88055555555555554</v>
      </c>
      <c r="E458" s="43">
        <v>3</v>
      </c>
      <c r="F458" s="43">
        <v>23380</v>
      </c>
      <c r="G458" s="25">
        <v>44239</v>
      </c>
      <c r="H458" s="967" t="s">
        <v>790</v>
      </c>
      <c r="I458" s="968"/>
      <c r="J458" s="969" t="s">
        <v>828</v>
      </c>
      <c r="K458" s="970"/>
      <c r="L458" s="969" t="s">
        <v>894</v>
      </c>
      <c r="M458" s="970"/>
      <c r="N458" s="967"/>
      <c r="O458" s="968"/>
      <c r="P458" s="971" t="s">
        <v>292</v>
      </c>
      <c r="Q458" s="972"/>
      <c r="R458" s="973" t="s">
        <v>543</v>
      </c>
      <c r="S458" s="985"/>
      <c r="T458" s="982" t="s">
        <v>771</v>
      </c>
      <c r="U458" s="983"/>
      <c r="V458" s="983"/>
      <c r="W458" s="984"/>
      <c r="X458" s="979" t="s">
        <v>771</v>
      </c>
      <c r="Y458" s="980"/>
      <c r="Z458" s="980"/>
      <c r="AA458" s="981"/>
      <c r="AB458" s="479">
        <v>3</v>
      </c>
      <c r="AC458" s="34"/>
      <c r="AD458" s="138" t="s">
        <v>699</v>
      </c>
      <c r="AE458" s="449">
        <v>23</v>
      </c>
      <c r="AF458" s="35" t="s">
        <v>32</v>
      </c>
      <c r="AG458" s="34"/>
      <c r="AH458" s="139">
        <v>12000</v>
      </c>
      <c r="AI458" s="140">
        <f t="shared" si="133"/>
        <v>12</v>
      </c>
      <c r="AJ458" s="152">
        <v>12700</v>
      </c>
      <c r="AK458" s="142">
        <f t="shared" si="134"/>
        <v>12.7</v>
      </c>
      <c r="AL458" s="143">
        <f t="shared" si="135"/>
        <v>700</v>
      </c>
      <c r="AM458" s="144">
        <f t="shared" si="136"/>
        <v>0.7</v>
      </c>
      <c r="AN458" s="145">
        <f t="shared" si="137"/>
        <v>5.8333333333333334E-2</v>
      </c>
      <c r="AO458" s="21"/>
      <c r="AP458" s="306">
        <v>70.62</v>
      </c>
      <c r="AQ458" s="306">
        <v>7.35</v>
      </c>
    </row>
    <row r="459" spans="2:43" ht="12.95" customHeight="1" x14ac:dyDescent="0.25">
      <c r="B459" s="25">
        <v>44239</v>
      </c>
      <c r="C459" s="137">
        <v>0.7631944444444444</v>
      </c>
      <c r="D459" s="137">
        <v>0.9194444444444444</v>
      </c>
      <c r="E459" s="43">
        <v>3</v>
      </c>
      <c r="F459" s="43">
        <v>23380</v>
      </c>
      <c r="G459" s="25">
        <v>44239</v>
      </c>
      <c r="H459" s="967" t="s">
        <v>790</v>
      </c>
      <c r="I459" s="968"/>
      <c r="J459" s="969" t="s">
        <v>828</v>
      </c>
      <c r="K459" s="970"/>
      <c r="L459" s="969" t="s">
        <v>894</v>
      </c>
      <c r="M459" s="970"/>
      <c r="N459" s="967"/>
      <c r="O459" s="968"/>
      <c r="P459" s="971" t="s">
        <v>240</v>
      </c>
      <c r="Q459" s="972"/>
      <c r="R459" s="973" t="s">
        <v>532</v>
      </c>
      <c r="S459" s="985"/>
      <c r="T459" s="982" t="s">
        <v>771</v>
      </c>
      <c r="U459" s="983"/>
      <c r="V459" s="983"/>
      <c r="W459" s="984"/>
      <c r="X459" s="979" t="s">
        <v>771</v>
      </c>
      <c r="Y459" s="980"/>
      <c r="Z459" s="980"/>
      <c r="AA459" s="981"/>
      <c r="AB459" s="479">
        <v>3</v>
      </c>
      <c r="AC459" s="34"/>
      <c r="AD459" s="138" t="s">
        <v>699</v>
      </c>
      <c r="AE459" s="449">
        <v>23</v>
      </c>
      <c r="AF459" s="35" t="s">
        <v>32</v>
      </c>
      <c r="AG459" s="34"/>
      <c r="AH459" s="139">
        <v>21600</v>
      </c>
      <c r="AI459" s="140">
        <f>+AH459/1000</f>
        <v>21.6</v>
      </c>
      <c r="AJ459" s="152">
        <v>23180</v>
      </c>
      <c r="AK459" s="142">
        <f>+AJ459/1000</f>
        <v>23.18</v>
      </c>
      <c r="AL459" s="143">
        <f>+AJ459-AH459</f>
        <v>1580</v>
      </c>
      <c r="AM459" s="144">
        <f>+AL459/1000</f>
        <v>1.58</v>
      </c>
      <c r="AN459" s="145">
        <f>+AL459/AH459</f>
        <v>7.3148148148148143E-2</v>
      </c>
      <c r="AO459" s="21"/>
      <c r="AP459" s="306">
        <v>70.62</v>
      </c>
      <c r="AQ459" s="306">
        <v>7.35</v>
      </c>
    </row>
    <row r="460" spans="2:43" ht="12.95" customHeight="1" x14ac:dyDescent="0.25">
      <c r="B460" s="25">
        <v>44239</v>
      </c>
      <c r="C460" s="137">
        <v>0.76527777777777783</v>
      </c>
      <c r="D460" s="137">
        <v>0.92638888888888893</v>
      </c>
      <c r="E460" s="43">
        <v>3</v>
      </c>
      <c r="F460" s="43">
        <v>23380</v>
      </c>
      <c r="G460" s="25">
        <v>44239</v>
      </c>
      <c r="H460" s="967" t="s">
        <v>790</v>
      </c>
      <c r="I460" s="968"/>
      <c r="J460" s="969" t="s">
        <v>828</v>
      </c>
      <c r="K460" s="970"/>
      <c r="L460" s="969" t="s">
        <v>894</v>
      </c>
      <c r="M460" s="970"/>
      <c r="N460" s="967"/>
      <c r="O460" s="968"/>
      <c r="P460" s="971" t="s">
        <v>287</v>
      </c>
      <c r="Q460" s="972"/>
      <c r="R460" s="973" t="s">
        <v>233</v>
      </c>
      <c r="S460" s="985"/>
      <c r="T460" s="982" t="s">
        <v>771</v>
      </c>
      <c r="U460" s="983"/>
      <c r="V460" s="983"/>
      <c r="W460" s="984"/>
      <c r="X460" s="979" t="s">
        <v>771</v>
      </c>
      <c r="Y460" s="980"/>
      <c r="Z460" s="980"/>
      <c r="AA460" s="981"/>
      <c r="AB460" s="479">
        <v>3</v>
      </c>
      <c r="AC460" s="34"/>
      <c r="AD460" s="138" t="s">
        <v>699</v>
      </c>
      <c r="AE460" s="449">
        <v>23</v>
      </c>
      <c r="AF460" s="35" t="s">
        <v>32</v>
      </c>
      <c r="AG460" s="34"/>
      <c r="AH460" s="139">
        <v>24000</v>
      </c>
      <c r="AI460" s="140">
        <f>+AH460/1000</f>
        <v>24</v>
      </c>
      <c r="AJ460" s="152">
        <v>25560</v>
      </c>
      <c r="AK460" s="142">
        <f>+AJ460/1000</f>
        <v>25.56</v>
      </c>
      <c r="AL460" s="143">
        <f>+AJ460-AH460</f>
        <v>1560</v>
      </c>
      <c r="AM460" s="144">
        <f>+AL460/1000</f>
        <v>1.56</v>
      </c>
      <c r="AN460" s="145">
        <f>+AL460/AH460</f>
        <v>6.5000000000000002E-2</v>
      </c>
      <c r="AO460" s="21"/>
      <c r="AP460" s="306">
        <v>70.62</v>
      </c>
      <c r="AQ460" s="306">
        <v>7.35</v>
      </c>
    </row>
    <row r="461" spans="2:43" ht="12.95" customHeight="1" x14ac:dyDescent="0.25">
      <c r="B461" s="25">
        <v>44239</v>
      </c>
      <c r="C461" s="137">
        <v>0.7895833333333333</v>
      </c>
      <c r="D461" s="137">
        <v>0.87430555555555556</v>
      </c>
      <c r="E461" s="43">
        <v>3</v>
      </c>
      <c r="F461" s="43">
        <v>23380</v>
      </c>
      <c r="G461" s="25">
        <v>44239</v>
      </c>
      <c r="H461" s="967" t="s">
        <v>790</v>
      </c>
      <c r="I461" s="968"/>
      <c r="J461" s="969" t="s">
        <v>828</v>
      </c>
      <c r="K461" s="970"/>
      <c r="L461" s="969" t="s">
        <v>894</v>
      </c>
      <c r="M461" s="970"/>
      <c r="N461" s="967"/>
      <c r="O461" s="968"/>
      <c r="P461" s="971" t="s">
        <v>359</v>
      </c>
      <c r="Q461" s="972"/>
      <c r="R461" s="973" t="s">
        <v>74</v>
      </c>
      <c r="S461" s="985"/>
      <c r="T461" s="982" t="s">
        <v>771</v>
      </c>
      <c r="U461" s="983"/>
      <c r="V461" s="983"/>
      <c r="W461" s="984"/>
      <c r="X461" s="979" t="s">
        <v>771</v>
      </c>
      <c r="Y461" s="980"/>
      <c r="Z461" s="980"/>
      <c r="AA461" s="981"/>
      <c r="AB461" s="479">
        <v>3</v>
      </c>
      <c r="AC461" s="34"/>
      <c r="AD461" s="138" t="s">
        <v>699</v>
      </c>
      <c r="AE461" s="449">
        <v>23</v>
      </c>
      <c r="AF461" s="35" t="s">
        <v>32</v>
      </c>
      <c r="AG461" s="34"/>
      <c r="AH461" s="139">
        <v>4200</v>
      </c>
      <c r="AI461" s="140">
        <f t="shared" ref="AI461:AI472" si="144">+AH461/1000</f>
        <v>4.2</v>
      </c>
      <c r="AJ461" s="152">
        <v>4970</v>
      </c>
      <c r="AK461" s="142">
        <f t="shared" ref="AK461:AK470" si="145">+AJ461/1000</f>
        <v>4.97</v>
      </c>
      <c r="AL461" s="143">
        <f t="shared" ref="AL461:AL470" si="146">+AJ461-AH461</f>
        <v>770</v>
      </c>
      <c r="AM461" s="144">
        <f t="shared" ref="AM461:AM470" si="147">+AL461/1000</f>
        <v>0.77</v>
      </c>
      <c r="AN461" s="145">
        <f t="shared" ref="AN461:AN470" si="148">+AL461/AH461</f>
        <v>0.18333333333333332</v>
      </c>
      <c r="AO461" s="21"/>
      <c r="AP461" s="306">
        <v>70.62</v>
      </c>
      <c r="AQ461" s="306">
        <v>7.35</v>
      </c>
    </row>
    <row r="462" spans="2:43" ht="12.95" customHeight="1" x14ac:dyDescent="0.25">
      <c r="B462" s="25">
        <v>44239</v>
      </c>
      <c r="C462" s="137">
        <v>0.78819444444444453</v>
      </c>
      <c r="D462" s="137">
        <v>0.8027777777777777</v>
      </c>
      <c r="E462" s="43">
        <v>3</v>
      </c>
      <c r="F462" s="43">
        <v>20175</v>
      </c>
      <c r="G462" s="25">
        <v>44239</v>
      </c>
      <c r="H462" s="967" t="s">
        <v>800</v>
      </c>
      <c r="I462" s="968"/>
      <c r="J462" s="969"/>
      <c r="K462" s="970"/>
      <c r="L462" s="969"/>
      <c r="M462" s="970"/>
      <c r="N462" s="967"/>
      <c r="O462" s="968"/>
      <c r="P462" s="971" t="s">
        <v>802</v>
      </c>
      <c r="Q462" s="972"/>
      <c r="R462" s="973" t="s">
        <v>803</v>
      </c>
      <c r="S462" s="974"/>
      <c r="T462" s="979" t="s">
        <v>804</v>
      </c>
      <c r="U462" s="980"/>
      <c r="V462" s="980"/>
      <c r="W462" s="981"/>
      <c r="X462" s="979" t="s">
        <v>804</v>
      </c>
      <c r="Y462" s="980"/>
      <c r="Z462" s="980"/>
      <c r="AA462" s="981"/>
      <c r="AB462" s="482"/>
      <c r="AC462" s="34"/>
      <c r="AD462" s="138"/>
      <c r="AE462" s="158"/>
      <c r="AF462" s="35" t="s">
        <v>32</v>
      </c>
      <c r="AG462" s="34"/>
      <c r="AH462" s="139">
        <v>500</v>
      </c>
      <c r="AI462" s="140">
        <f t="shared" si="144"/>
        <v>0.5</v>
      </c>
      <c r="AJ462" s="152">
        <v>500</v>
      </c>
      <c r="AK462" s="142">
        <f t="shared" si="145"/>
        <v>0.5</v>
      </c>
      <c r="AL462" s="143">
        <f t="shared" si="146"/>
        <v>0</v>
      </c>
      <c r="AM462" s="144">
        <f t="shared" si="147"/>
        <v>0</v>
      </c>
      <c r="AN462" s="145">
        <f t="shared" si="148"/>
        <v>0</v>
      </c>
      <c r="AO462" s="21"/>
      <c r="AP462" s="306"/>
      <c r="AQ462" s="306"/>
    </row>
    <row r="463" spans="2:43" ht="12.95" customHeight="1" x14ac:dyDescent="0.25">
      <c r="B463" s="25">
        <v>44239</v>
      </c>
      <c r="C463" s="137">
        <v>0.8569444444444444</v>
      </c>
      <c r="D463" s="137">
        <v>0.91319444444444453</v>
      </c>
      <c r="E463" s="43">
        <v>2</v>
      </c>
      <c r="F463" s="43">
        <v>1531</v>
      </c>
      <c r="G463" s="25">
        <v>44239</v>
      </c>
      <c r="H463" s="967" t="s">
        <v>55</v>
      </c>
      <c r="I463" s="968"/>
      <c r="J463" s="969"/>
      <c r="K463" s="970"/>
      <c r="L463" s="969"/>
      <c r="M463" s="970"/>
      <c r="N463" s="967"/>
      <c r="O463" s="968"/>
      <c r="P463" s="971" t="s">
        <v>436</v>
      </c>
      <c r="Q463" s="972"/>
      <c r="R463" s="973" t="s">
        <v>90</v>
      </c>
      <c r="S463" s="985"/>
      <c r="T463" s="982" t="s">
        <v>89</v>
      </c>
      <c r="U463" s="983"/>
      <c r="V463" s="983"/>
      <c r="W463" s="984"/>
      <c r="X463" s="979" t="s">
        <v>89</v>
      </c>
      <c r="Y463" s="980"/>
      <c r="Z463" s="980"/>
      <c r="AA463" s="981"/>
      <c r="AB463" s="479"/>
      <c r="AC463" s="34"/>
      <c r="AD463" s="138"/>
      <c r="AE463" s="158">
        <v>31</v>
      </c>
      <c r="AF463" s="35" t="s">
        <v>32</v>
      </c>
      <c r="AG463" s="34">
        <v>18881.16</v>
      </c>
      <c r="AH463" s="139">
        <f>+AG463/2.2</f>
        <v>8582.3454545454533</v>
      </c>
      <c r="AI463" s="140">
        <f t="shared" si="144"/>
        <v>8.5823454545454538</v>
      </c>
      <c r="AJ463" s="152">
        <v>11480</v>
      </c>
      <c r="AK463" s="142">
        <f t="shared" si="145"/>
        <v>11.48</v>
      </c>
      <c r="AL463" s="143">
        <f t="shared" si="146"/>
        <v>2897.6545454545467</v>
      </c>
      <c r="AM463" s="144">
        <f t="shared" si="147"/>
        <v>2.8976545454545466</v>
      </c>
      <c r="AN463" s="145">
        <f t="shared" si="148"/>
        <v>0.33762967953240181</v>
      </c>
      <c r="AO463" s="21"/>
      <c r="AP463" s="306">
        <v>77.11</v>
      </c>
      <c r="AQ463" s="306">
        <v>3.17</v>
      </c>
    </row>
    <row r="464" spans="2:43" ht="12.95" customHeight="1" x14ac:dyDescent="0.25">
      <c r="B464" s="25">
        <v>44239</v>
      </c>
      <c r="C464" s="137">
        <v>0.94236111111111109</v>
      </c>
      <c r="D464" s="137">
        <v>0.99097222222222225</v>
      </c>
      <c r="E464" s="43">
        <v>2</v>
      </c>
      <c r="F464" s="43">
        <v>26452</v>
      </c>
      <c r="G464" s="25">
        <v>44239</v>
      </c>
      <c r="H464" s="967" t="s">
        <v>806</v>
      </c>
      <c r="I464" s="968"/>
      <c r="J464" s="969"/>
      <c r="K464" s="970"/>
      <c r="L464" s="969"/>
      <c r="M464" s="970"/>
      <c r="N464" s="967"/>
      <c r="O464" s="968"/>
      <c r="P464" s="971" t="s">
        <v>869</v>
      </c>
      <c r="Q464" s="972"/>
      <c r="R464" s="973" t="s">
        <v>870</v>
      </c>
      <c r="S464" s="974"/>
      <c r="T464" s="975" t="s">
        <v>857</v>
      </c>
      <c r="U464" s="976"/>
      <c r="V464" s="976"/>
      <c r="W464" s="977"/>
      <c r="X464" s="979" t="s">
        <v>857</v>
      </c>
      <c r="Y464" s="980"/>
      <c r="Z464" s="980"/>
      <c r="AA464" s="981"/>
      <c r="AB464" s="480"/>
      <c r="AC464" s="34"/>
      <c r="AD464" s="138"/>
      <c r="AE464" s="314">
        <v>53</v>
      </c>
      <c r="AF464" s="46" t="s">
        <v>52</v>
      </c>
      <c r="AG464" s="34"/>
      <c r="AH464" s="139">
        <v>6000</v>
      </c>
      <c r="AI464" s="140">
        <f t="shared" si="144"/>
        <v>6</v>
      </c>
      <c r="AJ464" s="152">
        <v>6000</v>
      </c>
      <c r="AK464" s="142">
        <f t="shared" si="145"/>
        <v>6</v>
      </c>
      <c r="AL464" s="143">
        <f t="shared" si="146"/>
        <v>0</v>
      </c>
      <c r="AM464" s="144">
        <f t="shared" si="147"/>
        <v>0</v>
      </c>
      <c r="AN464" s="145">
        <f t="shared" si="148"/>
        <v>0</v>
      </c>
      <c r="AO464" s="21"/>
      <c r="AP464" s="306">
        <v>74.81</v>
      </c>
      <c r="AQ464" s="306">
        <v>2.2400000000000002</v>
      </c>
    </row>
    <row r="465" spans="2:43" ht="12.95" customHeight="1" x14ac:dyDescent="0.25">
      <c r="B465" s="25">
        <v>44240</v>
      </c>
      <c r="C465" s="137">
        <v>6.458333333333334E-2</v>
      </c>
      <c r="D465" s="137">
        <v>0.15138888888888888</v>
      </c>
      <c r="E465" s="43">
        <v>2</v>
      </c>
      <c r="F465" s="43">
        <v>26453</v>
      </c>
      <c r="G465" s="25">
        <v>44240</v>
      </c>
      <c r="H465" s="967" t="s">
        <v>806</v>
      </c>
      <c r="I465" s="968"/>
      <c r="J465" s="969"/>
      <c r="K465" s="970"/>
      <c r="L465" s="969"/>
      <c r="M465" s="970"/>
      <c r="N465" s="967"/>
      <c r="O465" s="968"/>
      <c r="P465" s="971" t="s">
        <v>855</v>
      </c>
      <c r="Q465" s="972"/>
      <c r="R465" s="973" t="s">
        <v>856</v>
      </c>
      <c r="S465" s="974"/>
      <c r="T465" s="975" t="s">
        <v>857</v>
      </c>
      <c r="U465" s="976"/>
      <c r="V465" s="976"/>
      <c r="W465" s="977"/>
      <c r="X465" s="979" t="s">
        <v>857</v>
      </c>
      <c r="Y465" s="980"/>
      <c r="Z465" s="980"/>
      <c r="AA465" s="981"/>
      <c r="AB465" s="480"/>
      <c r="AC465" s="34"/>
      <c r="AD465" s="138"/>
      <c r="AE465" s="314">
        <v>67</v>
      </c>
      <c r="AF465" s="46" t="s">
        <v>52</v>
      </c>
      <c r="AG465" s="34"/>
      <c r="AH465" s="139">
        <v>10040</v>
      </c>
      <c r="AI465" s="140">
        <f t="shared" si="144"/>
        <v>10.039999999999999</v>
      </c>
      <c r="AJ465" s="152">
        <v>10040</v>
      </c>
      <c r="AK465" s="142">
        <f t="shared" si="145"/>
        <v>10.039999999999999</v>
      </c>
      <c r="AL465" s="143">
        <f t="shared" si="146"/>
        <v>0</v>
      </c>
      <c r="AM465" s="144">
        <f t="shared" si="147"/>
        <v>0</v>
      </c>
      <c r="AN465" s="145">
        <f t="shared" si="148"/>
        <v>0</v>
      </c>
      <c r="AO465" s="21"/>
      <c r="AP465" s="306">
        <v>74.260000000000005</v>
      </c>
      <c r="AQ465" s="306">
        <v>2.33</v>
      </c>
    </row>
    <row r="466" spans="2:43" ht="12.95" customHeight="1" x14ac:dyDescent="0.25">
      <c r="B466" s="25">
        <v>44240</v>
      </c>
      <c r="C466" s="137">
        <v>6.5972222222222224E-2</v>
      </c>
      <c r="D466" s="137">
        <v>0.28055555555555556</v>
      </c>
      <c r="E466" s="43">
        <v>1</v>
      </c>
      <c r="F466" s="43">
        <v>26455</v>
      </c>
      <c r="G466" s="25">
        <v>44240</v>
      </c>
      <c r="H466" s="967" t="s">
        <v>87</v>
      </c>
      <c r="I466" s="968"/>
      <c r="J466" s="969"/>
      <c r="K466" s="970"/>
      <c r="L466" s="969"/>
      <c r="M466" s="970"/>
      <c r="N466" s="967"/>
      <c r="O466" s="968"/>
      <c r="P466" s="971" t="s">
        <v>600</v>
      </c>
      <c r="Q466" s="972"/>
      <c r="R466" s="973" t="s">
        <v>118</v>
      </c>
      <c r="S466" s="974"/>
      <c r="T466" s="979" t="s">
        <v>1178</v>
      </c>
      <c r="U466" s="980"/>
      <c r="V466" s="980"/>
      <c r="W466" s="981"/>
      <c r="X466" s="979" t="s">
        <v>1178</v>
      </c>
      <c r="Y466" s="980"/>
      <c r="Z466" s="980"/>
      <c r="AA466" s="981"/>
      <c r="AB466" s="480"/>
      <c r="AC466" s="34"/>
      <c r="AD466" s="138"/>
      <c r="AE466" s="314">
        <v>60</v>
      </c>
      <c r="AF466" s="46" t="s">
        <v>52</v>
      </c>
      <c r="AG466" s="34"/>
      <c r="AH466" s="139">
        <v>12760</v>
      </c>
      <c r="AI466" s="140">
        <f t="shared" si="144"/>
        <v>12.76</v>
      </c>
      <c r="AJ466" s="152">
        <v>12760</v>
      </c>
      <c r="AK466" s="142">
        <f t="shared" si="145"/>
        <v>12.76</v>
      </c>
      <c r="AL466" s="143">
        <f t="shared" si="146"/>
        <v>0</v>
      </c>
      <c r="AM466" s="144">
        <f t="shared" si="147"/>
        <v>0</v>
      </c>
      <c r="AN466" s="145">
        <f t="shared" si="148"/>
        <v>0</v>
      </c>
      <c r="AO466" s="21"/>
      <c r="AP466" s="306">
        <v>77.260000000000005</v>
      </c>
      <c r="AQ466" s="306">
        <v>3.52</v>
      </c>
    </row>
    <row r="467" spans="2:43" ht="12.95" customHeight="1" x14ac:dyDescent="0.25">
      <c r="B467" s="25">
        <v>44240</v>
      </c>
      <c r="C467" s="137">
        <v>9.930555555555555E-2</v>
      </c>
      <c r="D467" s="137">
        <v>0.3354166666666667</v>
      </c>
      <c r="E467" s="43">
        <v>1</v>
      </c>
      <c r="F467" s="43">
        <v>26456</v>
      </c>
      <c r="G467" s="25">
        <v>44240</v>
      </c>
      <c r="H467" s="967" t="s">
        <v>87</v>
      </c>
      <c r="I467" s="968"/>
      <c r="J467" s="969"/>
      <c r="K467" s="970"/>
      <c r="L467" s="969"/>
      <c r="M467" s="970"/>
      <c r="N467" s="967"/>
      <c r="O467" s="968"/>
      <c r="P467" s="971" t="s">
        <v>374</v>
      </c>
      <c r="Q467" s="972"/>
      <c r="R467" s="973" t="s">
        <v>633</v>
      </c>
      <c r="S467" s="974"/>
      <c r="T467" s="975" t="s">
        <v>1179</v>
      </c>
      <c r="U467" s="976"/>
      <c r="V467" s="976"/>
      <c r="W467" s="977"/>
      <c r="X467" s="975" t="s">
        <v>1179</v>
      </c>
      <c r="Y467" s="976"/>
      <c r="Z467" s="976"/>
      <c r="AA467" s="977"/>
      <c r="AB467" s="480"/>
      <c r="AC467" s="34"/>
      <c r="AD467" s="138"/>
      <c r="AE467" s="314">
        <v>70</v>
      </c>
      <c r="AF467" s="46" t="s">
        <v>52</v>
      </c>
      <c r="AG467" s="34"/>
      <c r="AH467" s="139">
        <v>12400</v>
      </c>
      <c r="AI467" s="140">
        <f t="shared" si="144"/>
        <v>12.4</v>
      </c>
      <c r="AJ467" s="152">
        <v>12400</v>
      </c>
      <c r="AK467" s="142">
        <f t="shared" si="145"/>
        <v>12.4</v>
      </c>
      <c r="AL467" s="143">
        <f t="shared" si="146"/>
        <v>0</v>
      </c>
      <c r="AM467" s="144">
        <f t="shared" si="147"/>
        <v>0</v>
      </c>
      <c r="AN467" s="145">
        <f t="shared" si="148"/>
        <v>0</v>
      </c>
      <c r="AO467" s="21"/>
      <c r="AP467" s="306">
        <v>77.56</v>
      </c>
      <c r="AQ467" s="306">
        <v>3.24</v>
      </c>
    </row>
    <row r="468" spans="2:43" ht="12.95" customHeight="1" x14ac:dyDescent="0.25">
      <c r="B468" s="25">
        <v>44240</v>
      </c>
      <c r="C468" s="137">
        <v>0.10208333333333335</v>
      </c>
      <c r="D468" s="137">
        <v>0.30277777777777776</v>
      </c>
      <c r="E468" s="43">
        <v>2</v>
      </c>
      <c r="F468" s="43">
        <v>725</v>
      </c>
      <c r="G468" s="25">
        <v>44240</v>
      </c>
      <c r="H468" s="967" t="s">
        <v>88</v>
      </c>
      <c r="I468" s="968"/>
      <c r="J468" s="969"/>
      <c r="K468" s="970"/>
      <c r="L468" s="969"/>
      <c r="M468" s="970"/>
      <c r="N468" s="967"/>
      <c r="O468" s="968"/>
      <c r="P468" s="971" t="s">
        <v>320</v>
      </c>
      <c r="Q468" s="972"/>
      <c r="R468" s="973" t="s">
        <v>235</v>
      </c>
      <c r="S468" s="974"/>
      <c r="T468" s="975" t="s">
        <v>179</v>
      </c>
      <c r="U468" s="976"/>
      <c r="V468" s="976"/>
      <c r="W468" s="977"/>
      <c r="X468" s="979" t="s">
        <v>179</v>
      </c>
      <c r="Y468" s="980"/>
      <c r="Z468" s="980"/>
      <c r="AA468" s="981"/>
      <c r="AB468" s="480"/>
      <c r="AC468" s="34"/>
      <c r="AD468" s="138"/>
      <c r="AE468" s="158">
        <v>33</v>
      </c>
      <c r="AF468" s="35" t="s">
        <v>32</v>
      </c>
      <c r="AG468" s="34">
        <v>12769</v>
      </c>
      <c r="AH468" s="139">
        <f>+AG468/2.2</f>
        <v>5804.090909090909</v>
      </c>
      <c r="AI468" s="140">
        <f t="shared" si="144"/>
        <v>5.8040909090909087</v>
      </c>
      <c r="AJ468" s="152">
        <v>5460</v>
      </c>
      <c r="AK468" s="142">
        <f t="shared" si="145"/>
        <v>5.46</v>
      </c>
      <c r="AL468" s="143">
        <f t="shared" si="146"/>
        <v>-344.09090909090901</v>
      </c>
      <c r="AM468" s="144">
        <f t="shared" si="147"/>
        <v>-0.344090909090909</v>
      </c>
      <c r="AN468" s="145">
        <f t="shared" si="148"/>
        <v>-5.9284203931396336E-2</v>
      </c>
      <c r="AO468" s="21"/>
      <c r="AP468" s="306">
        <v>77.099999999999994</v>
      </c>
      <c r="AQ468" s="306">
        <v>3.29</v>
      </c>
    </row>
    <row r="469" spans="2:43" ht="12.95" customHeight="1" x14ac:dyDescent="0.25">
      <c r="B469" s="25">
        <v>44240</v>
      </c>
      <c r="C469" s="137">
        <v>0.14791666666666667</v>
      </c>
      <c r="D469" s="137">
        <v>0.34513888888888888</v>
      </c>
      <c r="E469" s="43">
        <v>2</v>
      </c>
      <c r="F469" s="43">
        <v>26457</v>
      </c>
      <c r="G469" s="25">
        <v>44240</v>
      </c>
      <c r="H469" s="967" t="s">
        <v>87</v>
      </c>
      <c r="I469" s="968"/>
      <c r="J469" s="969"/>
      <c r="K469" s="970"/>
      <c r="L469" s="969"/>
      <c r="M469" s="970"/>
      <c r="N469" s="967"/>
      <c r="O469" s="968"/>
      <c r="P469" s="971" t="s">
        <v>91</v>
      </c>
      <c r="Q469" s="972"/>
      <c r="R469" s="973" t="s">
        <v>312</v>
      </c>
      <c r="S469" s="974"/>
      <c r="T469" s="975" t="s">
        <v>1180</v>
      </c>
      <c r="U469" s="976"/>
      <c r="V469" s="976"/>
      <c r="W469" s="977"/>
      <c r="X469" s="975" t="s">
        <v>1180</v>
      </c>
      <c r="Y469" s="976"/>
      <c r="Z469" s="976"/>
      <c r="AA469" s="977"/>
      <c r="AB469" s="480"/>
      <c r="AC469" s="34"/>
      <c r="AD469" s="138"/>
      <c r="AE469" s="314">
        <v>65</v>
      </c>
      <c r="AF469" s="46" t="s">
        <v>52</v>
      </c>
      <c r="AG469" s="34"/>
      <c r="AH469" s="139">
        <v>5665</v>
      </c>
      <c r="AI469" s="140">
        <f t="shared" si="144"/>
        <v>5.665</v>
      </c>
      <c r="AJ469" s="152">
        <v>5665</v>
      </c>
      <c r="AK469" s="142">
        <f t="shared" si="145"/>
        <v>5.665</v>
      </c>
      <c r="AL469" s="143">
        <f t="shared" si="146"/>
        <v>0</v>
      </c>
      <c r="AM469" s="144">
        <f t="shared" si="147"/>
        <v>0</v>
      </c>
      <c r="AN469" s="145">
        <f t="shared" si="148"/>
        <v>0</v>
      </c>
      <c r="AO469" s="21"/>
      <c r="AP469" s="306">
        <v>76.89</v>
      </c>
      <c r="AQ469" s="306">
        <v>3.97</v>
      </c>
    </row>
    <row r="470" spans="2:43" ht="12.95" customHeight="1" x14ac:dyDescent="0.25">
      <c r="B470" s="25">
        <v>44240</v>
      </c>
      <c r="C470" s="137">
        <v>0.18333333333333335</v>
      </c>
      <c r="D470" s="137">
        <v>0.27916666666666667</v>
      </c>
      <c r="E470" s="43">
        <v>2</v>
      </c>
      <c r="F470" s="43">
        <v>26454</v>
      </c>
      <c r="G470" s="25">
        <v>44240</v>
      </c>
      <c r="H470" s="967" t="s">
        <v>87</v>
      </c>
      <c r="I470" s="968"/>
      <c r="J470" s="969"/>
      <c r="K470" s="970"/>
      <c r="L470" s="969"/>
      <c r="M470" s="970"/>
      <c r="N470" s="967"/>
      <c r="O470" s="968"/>
      <c r="P470" s="971" t="s">
        <v>895</v>
      </c>
      <c r="Q470" s="972"/>
      <c r="R470" s="973" t="s">
        <v>102</v>
      </c>
      <c r="S470" s="974"/>
      <c r="T470" s="975" t="s">
        <v>1181</v>
      </c>
      <c r="U470" s="976"/>
      <c r="V470" s="976"/>
      <c r="W470" s="977"/>
      <c r="X470" s="975" t="s">
        <v>1181</v>
      </c>
      <c r="Y470" s="976"/>
      <c r="Z470" s="976"/>
      <c r="AA470" s="977"/>
      <c r="AB470" s="480"/>
      <c r="AC470" s="34"/>
      <c r="AD470" s="138"/>
      <c r="AE470" s="314">
        <v>63</v>
      </c>
      <c r="AF470" s="46" t="s">
        <v>52</v>
      </c>
      <c r="AG470" s="34"/>
      <c r="AH470" s="139">
        <v>9385</v>
      </c>
      <c r="AI470" s="140">
        <f t="shared" si="144"/>
        <v>9.3849999999999998</v>
      </c>
      <c r="AJ470" s="152">
        <v>9385</v>
      </c>
      <c r="AK470" s="142">
        <f t="shared" si="145"/>
        <v>9.3849999999999998</v>
      </c>
      <c r="AL470" s="143">
        <f t="shared" si="146"/>
        <v>0</v>
      </c>
      <c r="AM470" s="144">
        <f t="shared" si="147"/>
        <v>0</v>
      </c>
      <c r="AN470" s="145">
        <f t="shared" si="148"/>
        <v>0</v>
      </c>
      <c r="AO470" s="21"/>
      <c r="AP470" s="306">
        <v>77.16</v>
      </c>
      <c r="AQ470" s="306">
        <v>4.05</v>
      </c>
    </row>
    <row r="471" spans="2:43" ht="12.95" customHeight="1" x14ac:dyDescent="0.25">
      <c r="B471" s="25">
        <v>44240</v>
      </c>
      <c r="C471" s="137">
        <v>0.20347222222222219</v>
      </c>
      <c r="D471" s="137">
        <v>0.24374999999999999</v>
      </c>
      <c r="E471" s="43">
        <v>3</v>
      </c>
      <c r="F471" s="43">
        <v>752</v>
      </c>
      <c r="G471" s="25">
        <v>44240</v>
      </c>
      <c r="H471" s="967" t="s">
        <v>199</v>
      </c>
      <c r="I471" s="968"/>
      <c r="J471" s="969"/>
      <c r="K471" s="970"/>
      <c r="L471" s="969"/>
      <c r="M471" s="970"/>
      <c r="N471" s="967"/>
      <c r="O471" s="968"/>
      <c r="P471" s="971" t="s">
        <v>158</v>
      </c>
      <c r="Q471" s="972"/>
      <c r="R471" s="973" t="s">
        <v>306</v>
      </c>
      <c r="S471" s="974"/>
      <c r="T471" s="979" t="s">
        <v>198</v>
      </c>
      <c r="U471" s="980"/>
      <c r="V471" s="980"/>
      <c r="W471" s="981"/>
      <c r="X471" s="979" t="s">
        <v>198</v>
      </c>
      <c r="Y471" s="980"/>
      <c r="Z471" s="980"/>
      <c r="AA471" s="981"/>
      <c r="AB471" s="482"/>
      <c r="AC471" s="34"/>
      <c r="AD471" s="138"/>
      <c r="AE471" s="314">
        <v>55</v>
      </c>
      <c r="AF471" s="46" t="s">
        <v>52</v>
      </c>
      <c r="AG471" s="34"/>
      <c r="AH471" s="139">
        <v>12486</v>
      </c>
      <c r="AI471" s="140">
        <f t="shared" si="144"/>
        <v>12.486000000000001</v>
      </c>
      <c r="AJ471" s="836">
        <v>21140</v>
      </c>
      <c r="AK471" s="838">
        <f>+AJ471/1000</f>
        <v>21.14</v>
      </c>
      <c r="AL471" s="840">
        <f>+AJ471-AH472-AH471</f>
        <v>-1732</v>
      </c>
      <c r="AM471" s="842">
        <f>+AL471/1000</f>
        <v>-1.732</v>
      </c>
      <c r="AN471" s="844">
        <f>+AL471/SUM(AH471:AH472)</f>
        <v>-7.5725778244141312E-2</v>
      </c>
      <c r="AO471" s="21"/>
      <c r="AP471" s="306">
        <v>72.81</v>
      </c>
      <c r="AQ471" s="306">
        <v>5.37</v>
      </c>
    </row>
    <row r="472" spans="2:43" ht="12.95" customHeight="1" x14ac:dyDescent="0.25">
      <c r="B472" s="25">
        <v>44240</v>
      </c>
      <c r="C472" s="137">
        <v>0.20347222222222219</v>
      </c>
      <c r="D472" s="137">
        <v>0.24374999999999999</v>
      </c>
      <c r="E472" s="43">
        <v>3</v>
      </c>
      <c r="F472" s="43">
        <v>752</v>
      </c>
      <c r="G472" s="25">
        <v>44240</v>
      </c>
      <c r="H472" s="967" t="s">
        <v>199</v>
      </c>
      <c r="I472" s="968"/>
      <c r="J472" s="969"/>
      <c r="K472" s="970"/>
      <c r="L472" s="969"/>
      <c r="M472" s="970"/>
      <c r="N472" s="967"/>
      <c r="O472" s="968"/>
      <c r="P472" s="971" t="s">
        <v>158</v>
      </c>
      <c r="Q472" s="972"/>
      <c r="R472" s="973" t="s">
        <v>306</v>
      </c>
      <c r="S472" s="974"/>
      <c r="T472" s="979" t="s">
        <v>797</v>
      </c>
      <c r="U472" s="980"/>
      <c r="V472" s="980"/>
      <c r="W472" s="981"/>
      <c r="X472" s="979" t="s">
        <v>797</v>
      </c>
      <c r="Y472" s="980"/>
      <c r="Z472" s="980"/>
      <c r="AA472" s="981"/>
      <c r="AB472" s="482"/>
      <c r="AC472" s="34"/>
      <c r="AD472" s="138"/>
      <c r="AE472" s="314">
        <v>55</v>
      </c>
      <c r="AF472" s="46" t="s">
        <v>52</v>
      </c>
      <c r="AG472" s="34"/>
      <c r="AH472" s="139">
        <v>10386</v>
      </c>
      <c r="AI472" s="140">
        <f t="shared" si="144"/>
        <v>10.385999999999999</v>
      </c>
      <c r="AJ472" s="837"/>
      <c r="AK472" s="839"/>
      <c r="AL472" s="841"/>
      <c r="AM472" s="843"/>
      <c r="AN472" s="845"/>
      <c r="AO472" s="21"/>
      <c r="AP472" s="306">
        <v>72.81</v>
      </c>
      <c r="AQ472" s="306">
        <v>5.37</v>
      </c>
    </row>
    <row r="473" spans="2:43" ht="12.95" customHeight="1" thickBot="1" x14ac:dyDescent="0.3">
      <c r="B473" s="24"/>
      <c r="C473" s="146"/>
      <c r="D473" s="146"/>
      <c r="E473" s="27"/>
      <c r="F473" s="36"/>
      <c r="G473" s="31"/>
      <c r="H473" s="909"/>
      <c r="I473" s="910"/>
      <c r="J473" s="911"/>
      <c r="K473" s="912"/>
      <c r="L473" s="911"/>
      <c r="M473" s="912"/>
      <c r="N473" s="913"/>
      <c r="O473" s="910"/>
      <c r="P473" s="913"/>
      <c r="Q473" s="910"/>
      <c r="R473" s="914"/>
      <c r="S473" s="915"/>
      <c r="T473" s="916"/>
      <c r="U473" s="917"/>
      <c r="V473" s="917"/>
      <c r="W473" s="915"/>
      <c r="X473" s="29"/>
      <c r="Y473" s="147"/>
      <c r="Z473" s="147"/>
      <c r="AA473" s="147"/>
      <c r="AB473" s="28"/>
      <c r="AC473" s="36"/>
      <c r="AD473" s="148"/>
      <c r="AE473" s="147"/>
      <c r="AF473" s="28"/>
      <c r="AG473" s="29"/>
      <c r="AH473" s="149"/>
      <c r="AI473" s="153"/>
      <c r="AJ473" s="150"/>
      <c r="AK473" s="154"/>
      <c r="AL473" s="155"/>
      <c r="AM473" s="156"/>
      <c r="AN473" s="157"/>
    </row>
    <row r="474" spans="2:43" ht="12.95" customHeight="1" x14ac:dyDescent="0.25">
      <c r="B474" s="151"/>
      <c r="C474" s="151"/>
      <c r="D474" s="151"/>
      <c r="E474" s="151"/>
      <c r="F474" s="151"/>
      <c r="G474" s="151"/>
      <c r="H474" s="151"/>
      <c r="I474" s="151"/>
      <c r="J474" s="174"/>
      <c r="K474" s="174"/>
      <c r="L474" s="174"/>
      <c r="M474" s="174"/>
      <c r="N474" s="151"/>
      <c r="O474" s="151"/>
      <c r="P474" s="135"/>
      <c r="Q474" s="135"/>
      <c r="R474" s="918" t="s">
        <v>5</v>
      </c>
      <c r="S474" s="919"/>
      <c r="T474" s="919"/>
      <c r="U474" s="919"/>
      <c r="V474" s="919"/>
      <c r="W474" s="919"/>
      <c r="X474" s="919"/>
      <c r="Y474" s="919"/>
      <c r="Z474" s="919"/>
      <c r="AA474" s="919"/>
      <c r="AB474" s="919"/>
      <c r="AC474" s="919"/>
      <c r="AD474" s="919"/>
      <c r="AE474" s="919"/>
      <c r="AF474" s="919"/>
      <c r="AG474" s="265"/>
      <c r="AH474" s="932" t="s">
        <v>4</v>
      </c>
      <c r="AI474" s="933"/>
      <c r="AJ474" s="932" t="s">
        <v>3</v>
      </c>
      <c r="AK474" s="933"/>
      <c r="AL474" s="932" t="s">
        <v>2</v>
      </c>
      <c r="AM474" s="934"/>
      <c r="AN474" s="935"/>
    </row>
    <row r="475" spans="2:43" ht="12.95" customHeight="1" x14ac:dyDescent="0.25">
      <c r="B475" s="151"/>
      <c r="C475" s="151"/>
      <c r="D475" s="151"/>
      <c r="E475" s="151"/>
      <c r="F475" s="151"/>
      <c r="G475" s="151"/>
      <c r="H475" s="151"/>
      <c r="I475" s="151"/>
      <c r="J475" s="174"/>
      <c r="K475" s="174"/>
      <c r="L475" s="174"/>
      <c r="M475" s="174"/>
      <c r="N475" s="151"/>
      <c r="O475" s="151"/>
      <c r="P475" s="135"/>
      <c r="Q475" s="135"/>
      <c r="R475" s="930"/>
      <c r="S475" s="931"/>
      <c r="T475" s="931"/>
      <c r="U475" s="931"/>
      <c r="V475" s="931"/>
      <c r="W475" s="931"/>
      <c r="X475" s="931"/>
      <c r="Y475" s="931"/>
      <c r="Z475" s="931"/>
      <c r="AA475" s="931"/>
      <c r="AB475" s="931"/>
      <c r="AC475" s="931"/>
      <c r="AD475" s="931"/>
      <c r="AE475" s="931"/>
      <c r="AF475" s="931"/>
      <c r="AG475" s="265"/>
      <c r="AH475" s="936" t="s">
        <v>1</v>
      </c>
      <c r="AI475" s="938">
        <f>+SUM(AI427:AI473)</f>
        <v>702.49980000000005</v>
      </c>
      <c r="AJ475" s="936" t="s">
        <v>1</v>
      </c>
      <c r="AK475" s="938">
        <f>+SUM(AK427:AK473)</f>
        <v>749.06</v>
      </c>
      <c r="AL475" s="936" t="s">
        <v>1</v>
      </c>
      <c r="AM475" s="940">
        <f>+AK475-AI475</f>
        <v>46.560199999999895</v>
      </c>
      <c r="AN475" s="851">
        <f>+AM475/AI475</f>
        <v>6.6277883637831492E-2</v>
      </c>
    </row>
    <row r="476" spans="2:43" ht="12.95" customHeight="1" thickBot="1" x14ac:dyDescent="0.3">
      <c r="B476" s="151"/>
      <c r="C476" s="151"/>
      <c r="D476" s="151"/>
      <c r="E476" s="151"/>
      <c r="F476" s="151"/>
      <c r="G476" s="151"/>
      <c r="H476" s="151"/>
      <c r="I476" s="151"/>
      <c r="J476" s="174"/>
      <c r="K476" s="174"/>
      <c r="L476" s="174"/>
      <c r="M476" s="174"/>
      <c r="N476" s="151"/>
      <c r="O476" s="151"/>
      <c r="P476" s="135"/>
      <c r="Q476" s="135"/>
      <c r="R476" s="921"/>
      <c r="S476" s="922"/>
      <c r="T476" s="922"/>
      <c r="U476" s="922"/>
      <c r="V476" s="922"/>
      <c r="W476" s="922"/>
      <c r="X476" s="922"/>
      <c r="Y476" s="922"/>
      <c r="Z476" s="922"/>
      <c r="AA476" s="922"/>
      <c r="AB476" s="922"/>
      <c r="AC476" s="922"/>
      <c r="AD476" s="922"/>
      <c r="AE476" s="922"/>
      <c r="AF476" s="922"/>
      <c r="AG476" s="264"/>
      <c r="AH476" s="937"/>
      <c r="AI476" s="939"/>
      <c r="AJ476" s="937"/>
      <c r="AK476" s="939"/>
      <c r="AL476" s="937"/>
      <c r="AM476" s="941"/>
      <c r="AN476" s="852"/>
    </row>
    <row r="477" spans="2:43" ht="12.95" customHeight="1" thickBot="1" x14ac:dyDescent="0.3"/>
    <row r="478" spans="2:43" ht="12.95" customHeight="1" x14ac:dyDescent="0.25">
      <c r="R478" s="918" t="s">
        <v>0</v>
      </c>
      <c r="S478" s="919"/>
      <c r="T478" s="919"/>
      <c r="U478" s="919"/>
      <c r="V478" s="919"/>
      <c r="W478" s="919"/>
      <c r="X478" s="919"/>
      <c r="Y478" s="919"/>
      <c r="Z478" s="919"/>
      <c r="AA478" s="919"/>
      <c r="AB478" s="919"/>
      <c r="AC478" s="919"/>
      <c r="AD478" s="919"/>
      <c r="AE478" s="919"/>
      <c r="AF478" s="920"/>
      <c r="AG478" s="18"/>
      <c r="AH478" s="924">
        <f>+AI475+AH417</f>
        <v>3653.3646181818185</v>
      </c>
      <c r="AI478" s="925"/>
      <c r="AJ478" s="924">
        <f>+AK475+AJ417</f>
        <v>3951.0600000000004</v>
      </c>
      <c r="AK478" s="925"/>
      <c r="AL478" s="928">
        <f>+AJ478-AH478</f>
        <v>297.69538181818189</v>
      </c>
      <c r="AM478" s="925"/>
      <c r="AN478" s="945">
        <f>+AL478/AH478</f>
        <v>8.1485264387964884E-2</v>
      </c>
    </row>
    <row r="479" spans="2:43" ht="12.95" customHeight="1" thickBot="1" x14ac:dyDescent="0.3">
      <c r="R479" s="921"/>
      <c r="S479" s="922"/>
      <c r="T479" s="922"/>
      <c r="U479" s="922"/>
      <c r="V479" s="922"/>
      <c r="W479" s="922"/>
      <c r="X479" s="922"/>
      <c r="Y479" s="922"/>
      <c r="Z479" s="922"/>
      <c r="AA479" s="922"/>
      <c r="AB479" s="922"/>
      <c r="AC479" s="922"/>
      <c r="AD479" s="922"/>
      <c r="AE479" s="922"/>
      <c r="AF479" s="923"/>
      <c r="AG479" s="19"/>
      <c r="AH479" s="926"/>
      <c r="AI479" s="927"/>
      <c r="AJ479" s="926"/>
      <c r="AK479" s="927"/>
      <c r="AL479" s="929"/>
      <c r="AM479" s="927"/>
      <c r="AN479" s="946"/>
    </row>
    <row r="480" spans="2:43" ht="12.95" customHeight="1" thickBot="1" x14ac:dyDescent="0.3"/>
    <row r="481" spans="2:43" ht="12.95" customHeight="1" x14ac:dyDescent="0.25">
      <c r="B481" s="882" t="s">
        <v>31</v>
      </c>
      <c r="C481" s="883"/>
      <c r="D481" s="883"/>
      <c r="E481" s="883"/>
      <c r="F481" s="883"/>
      <c r="G481" s="884"/>
      <c r="H481" s="888" t="s">
        <v>30</v>
      </c>
      <c r="I481" s="765"/>
      <c r="J481" s="765"/>
      <c r="K481" s="765"/>
      <c r="L481" s="765"/>
      <c r="M481" s="765"/>
      <c r="N481" s="765"/>
      <c r="O481" s="765"/>
      <c r="P481" s="765"/>
      <c r="Q481" s="765"/>
      <c r="R481" s="765"/>
      <c r="S481" s="765"/>
      <c r="T481" s="765"/>
      <c r="U481" s="765"/>
      <c r="V481" s="765"/>
      <c r="W481" s="765"/>
      <c r="X481" s="765"/>
      <c r="Y481" s="765"/>
      <c r="Z481" s="765"/>
      <c r="AA481" s="765"/>
      <c r="AB481" s="765"/>
      <c r="AC481" s="765"/>
      <c r="AD481" s="765"/>
      <c r="AE481" s="267"/>
      <c r="AF481" s="764" t="s">
        <v>29</v>
      </c>
      <c r="AG481" s="765"/>
      <c r="AH481" s="765"/>
      <c r="AI481" s="765"/>
      <c r="AJ481" s="765"/>
      <c r="AK481" s="766"/>
      <c r="AL481" s="889" t="s">
        <v>39</v>
      </c>
      <c r="AM481" s="890"/>
      <c r="AN481" s="891"/>
      <c r="AO481" s="22"/>
    </row>
    <row r="482" spans="2:43" ht="12.95" customHeight="1" x14ac:dyDescent="0.25">
      <c r="B482" s="885"/>
      <c r="C482" s="886"/>
      <c r="D482" s="886"/>
      <c r="E482" s="886"/>
      <c r="F482" s="886"/>
      <c r="G482" s="887"/>
      <c r="H482" s="892" t="s">
        <v>25</v>
      </c>
      <c r="I482" s="893"/>
      <c r="J482" s="893"/>
      <c r="K482" s="893"/>
      <c r="L482" s="893"/>
      <c r="M482" s="893"/>
      <c r="N482" s="893"/>
      <c r="O482" s="893"/>
      <c r="P482" s="893"/>
      <c r="Q482" s="893"/>
      <c r="R482" s="893"/>
      <c r="S482" s="893"/>
      <c r="T482" s="893"/>
      <c r="U482" s="893"/>
      <c r="V482" s="893"/>
      <c r="W482" s="893"/>
      <c r="X482" s="893"/>
      <c r="Y482" s="893"/>
      <c r="Z482" s="893"/>
      <c r="AA482" s="893"/>
      <c r="AB482" s="893"/>
      <c r="AC482" s="893"/>
      <c r="AD482" s="893"/>
      <c r="AE482" s="268"/>
      <c r="AF482" s="773">
        <v>44240</v>
      </c>
      <c r="AG482" s="774"/>
      <c r="AH482" s="774"/>
      <c r="AI482" s="774"/>
      <c r="AJ482" s="774"/>
      <c r="AK482" s="775"/>
      <c r="AL482" s="896" t="s">
        <v>40</v>
      </c>
      <c r="AM482" s="897"/>
      <c r="AN482" s="898"/>
      <c r="AO482" s="23"/>
    </row>
    <row r="483" spans="2:43" ht="12.95" customHeight="1" thickBot="1" x14ac:dyDescent="0.3">
      <c r="B483" s="902" t="s">
        <v>28</v>
      </c>
      <c r="C483" s="903"/>
      <c r="D483" s="903"/>
      <c r="E483" s="903"/>
      <c r="F483" s="903"/>
      <c r="G483" s="904"/>
      <c r="H483" s="894"/>
      <c r="I483" s="895"/>
      <c r="J483" s="895"/>
      <c r="K483" s="895"/>
      <c r="L483" s="895"/>
      <c r="M483" s="895"/>
      <c r="N483" s="895"/>
      <c r="O483" s="895"/>
      <c r="P483" s="895"/>
      <c r="Q483" s="895"/>
      <c r="R483" s="895"/>
      <c r="S483" s="895"/>
      <c r="T483" s="895"/>
      <c r="U483" s="895"/>
      <c r="V483" s="895"/>
      <c r="W483" s="895"/>
      <c r="X483" s="895"/>
      <c r="Y483" s="895"/>
      <c r="Z483" s="895"/>
      <c r="AA483" s="895"/>
      <c r="AB483" s="895"/>
      <c r="AC483" s="895"/>
      <c r="AD483" s="895"/>
      <c r="AE483" s="269"/>
      <c r="AF483" s="776"/>
      <c r="AG483" s="777"/>
      <c r="AH483" s="777"/>
      <c r="AI483" s="777"/>
      <c r="AJ483" s="777"/>
      <c r="AK483" s="778"/>
      <c r="AL483" s="899"/>
      <c r="AM483" s="900"/>
      <c r="AN483" s="901"/>
      <c r="AO483" s="141"/>
    </row>
    <row r="484" spans="2:43" ht="12.95" customHeight="1" thickBot="1" x14ac:dyDescent="0.3">
      <c r="B484" s="135"/>
      <c r="C484" s="135"/>
      <c r="D484" s="135"/>
      <c r="E484" s="135"/>
      <c r="F484" s="135"/>
      <c r="G484" s="135"/>
      <c r="H484" s="135"/>
      <c r="I484" s="135"/>
      <c r="J484" s="174"/>
      <c r="K484" s="174"/>
      <c r="L484" s="174"/>
      <c r="M484" s="174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5"/>
      <c r="AL484" s="135"/>
      <c r="AM484" s="135"/>
      <c r="AN484" s="135"/>
      <c r="AO484" s="141"/>
    </row>
    <row r="485" spans="2:43" ht="12.95" customHeight="1" thickBot="1" x14ac:dyDescent="0.3">
      <c r="B485" s="873" t="s">
        <v>27</v>
      </c>
      <c r="C485" s="874"/>
      <c r="D485" s="874"/>
      <c r="E485" s="875"/>
      <c r="F485" s="848" t="s">
        <v>26</v>
      </c>
      <c r="G485" s="850"/>
      <c r="H485" s="848" t="s">
        <v>44</v>
      </c>
      <c r="I485" s="849"/>
      <c r="J485" s="849"/>
      <c r="K485" s="849"/>
      <c r="L485" s="849"/>
      <c r="M485" s="849"/>
      <c r="N485" s="849"/>
      <c r="O485" s="849"/>
      <c r="P485" s="849"/>
      <c r="Q485" s="849"/>
      <c r="R485" s="849"/>
      <c r="S485" s="850"/>
      <c r="T485" s="848" t="s">
        <v>25</v>
      </c>
      <c r="U485" s="849"/>
      <c r="V485" s="849"/>
      <c r="W485" s="849"/>
      <c r="X485" s="849"/>
      <c r="Y485" s="849"/>
      <c r="Z485" s="849"/>
      <c r="AA485" s="849"/>
      <c r="AB485" s="849"/>
      <c r="AC485" s="849"/>
      <c r="AD485" s="849"/>
      <c r="AE485" s="849"/>
      <c r="AF485" s="850"/>
      <c r="AG485" s="879" t="s">
        <v>24</v>
      </c>
      <c r="AH485" s="880"/>
      <c r="AI485" s="881"/>
      <c r="AJ485" s="879" t="s">
        <v>24</v>
      </c>
      <c r="AK485" s="881"/>
      <c r="AL485" s="848" t="s">
        <v>23</v>
      </c>
      <c r="AM485" s="849"/>
      <c r="AN485" s="850"/>
      <c r="AO485" s="141"/>
    </row>
    <row r="486" spans="2:43" ht="12.95" customHeight="1" thickBot="1" x14ac:dyDescent="0.3">
      <c r="B486" s="1" t="s">
        <v>13</v>
      </c>
      <c r="C486" s="2" t="s">
        <v>22</v>
      </c>
      <c r="D486" s="3" t="s">
        <v>22</v>
      </c>
      <c r="E486" s="2" t="s">
        <v>21</v>
      </c>
      <c r="F486" s="907" t="s">
        <v>20</v>
      </c>
      <c r="G486" s="908"/>
      <c r="H486" s="876"/>
      <c r="I486" s="877"/>
      <c r="J486" s="877"/>
      <c r="K486" s="877"/>
      <c r="L486" s="877"/>
      <c r="M486" s="877"/>
      <c r="N486" s="877"/>
      <c r="O486" s="877"/>
      <c r="P486" s="877"/>
      <c r="Q486" s="877"/>
      <c r="R486" s="877"/>
      <c r="S486" s="878"/>
      <c r="T486" s="876"/>
      <c r="U486" s="877"/>
      <c r="V486" s="877"/>
      <c r="W486" s="877"/>
      <c r="X486" s="877"/>
      <c r="Y486" s="877"/>
      <c r="Z486" s="877"/>
      <c r="AA486" s="877"/>
      <c r="AB486" s="877"/>
      <c r="AC486" s="877"/>
      <c r="AD486" s="877"/>
      <c r="AE486" s="877"/>
      <c r="AF486" s="878"/>
      <c r="AG486" s="876" t="s">
        <v>19</v>
      </c>
      <c r="AH486" s="877"/>
      <c r="AI486" s="878"/>
      <c r="AJ486" s="876" t="s">
        <v>18</v>
      </c>
      <c r="AK486" s="878"/>
      <c r="AL486" s="876" t="s">
        <v>17</v>
      </c>
      <c r="AM486" s="877"/>
      <c r="AN486" s="878"/>
      <c r="AO486" s="141"/>
      <c r="AP486" s="846" t="s">
        <v>130</v>
      </c>
      <c r="AQ486" s="846" t="s">
        <v>131</v>
      </c>
    </row>
    <row r="487" spans="2:43" ht="12.95" customHeight="1" thickBot="1" x14ac:dyDescent="0.3">
      <c r="B487" s="4">
        <v>2021</v>
      </c>
      <c r="C487" s="5" t="s">
        <v>16</v>
      </c>
      <c r="D487" s="5" t="s">
        <v>15</v>
      </c>
      <c r="E487" s="30" t="s">
        <v>14</v>
      </c>
      <c r="F487" s="6" t="s">
        <v>14</v>
      </c>
      <c r="G487" s="7" t="s">
        <v>13</v>
      </c>
      <c r="H487" s="868" t="s">
        <v>34</v>
      </c>
      <c r="I487" s="869"/>
      <c r="J487" s="870" t="s">
        <v>43</v>
      </c>
      <c r="K487" s="871"/>
      <c r="L487" s="870" t="s">
        <v>42</v>
      </c>
      <c r="M487" s="871"/>
      <c r="N487" s="872" t="s">
        <v>33</v>
      </c>
      <c r="O487" s="869"/>
      <c r="P487" s="872" t="s">
        <v>12</v>
      </c>
      <c r="Q487" s="869"/>
      <c r="R487" s="872" t="s">
        <v>11</v>
      </c>
      <c r="S487" s="905"/>
      <c r="T487" s="868" t="s">
        <v>35</v>
      </c>
      <c r="U487" s="906"/>
      <c r="V487" s="906"/>
      <c r="W487" s="905"/>
      <c r="X487" s="868" t="s">
        <v>10</v>
      </c>
      <c r="Y487" s="906"/>
      <c r="Z487" s="906"/>
      <c r="AA487" s="905"/>
      <c r="AB487" s="38" t="s">
        <v>1084</v>
      </c>
      <c r="AC487" s="38" t="s">
        <v>38</v>
      </c>
      <c r="AD487" s="37" t="s">
        <v>36</v>
      </c>
      <c r="AE487" s="266" t="s">
        <v>41</v>
      </c>
      <c r="AF487" s="136" t="s">
        <v>9</v>
      </c>
      <c r="AG487" s="8" t="s">
        <v>37</v>
      </c>
      <c r="AH487" s="9" t="s">
        <v>8</v>
      </c>
      <c r="AI487" s="10" t="s">
        <v>7</v>
      </c>
      <c r="AJ487" s="6" t="s">
        <v>8</v>
      </c>
      <c r="AK487" s="7" t="s">
        <v>7</v>
      </c>
      <c r="AL487" s="6" t="s">
        <v>8</v>
      </c>
      <c r="AM487" s="11" t="s">
        <v>7</v>
      </c>
      <c r="AN487" s="7" t="s">
        <v>6</v>
      </c>
      <c r="AO487" s="141"/>
      <c r="AP487" s="847"/>
      <c r="AQ487" s="847"/>
    </row>
    <row r="488" spans="2:43" ht="12.95" customHeight="1" x14ac:dyDescent="0.25">
      <c r="B488" s="25">
        <v>44240</v>
      </c>
      <c r="C488" s="137">
        <v>0.33263888888888887</v>
      </c>
      <c r="D488" s="137">
        <v>0.71319444444444446</v>
      </c>
      <c r="E488" s="43">
        <v>1</v>
      </c>
      <c r="F488" s="43">
        <v>97</v>
      </c>
      <c r="G488" s="25">
        <v>44240</v>
      </c>
      <c r="H488" s="967" t="s">
        <v>291</v>
      </c>
      <c r="I488" s="968"/>
      <c r="J488" s="969"/>
      <c r="K488" s="970"/>
      <c r="L488" s="969"/>
      <c r="M488" s="970"/>
      <c r="N488" s="967"/>
      <c r="O488" s="968"/>
      <c r="P488" s="971" t="s">
        <v>226</v>
      </c>
      <c r="Q488" s="972"/>
      <c r="R488" s="973" t="s">
        <v>178</v>
      </c>
      <c r="S488" s="974"/>
      <c r="T488" s="979" t="s">
        <v>179</v>
      </c>
      <c r="U488" s="980"/>
      <c r="V488" s="980"/>
      <c r="W488" s="981"/>
      <c r="X488" s="979" t="s">
        <v>179</v>
      </c>
      <c r="Y488" s="980"/>
      <c r="Z488" s="980"/>
      <c r="AA488" s="981"/>
      <c r="AB488" s="482"/>
      <c r="AC488" s="34"/>
      <c r="AD488" s="138"/>
      <c r="AE488" s="166">
        <v>40</v>
      </c>
      <c r="AF488" s="41" t="s">
        <v>32</v>
      </c>
      <c r="AG488" s="26">
        <v>9369</v>
      </c>
      <c r="AH488" s="160">
        <f>+AG488/2.2</f>
        <v>4258.6363636363631</v>
      </c>
      <c r="AI488" s="161">
        <f>+AH488/1000</f>
        <v>4.2586363636363629</v>
      </c>
      <c r="AJ488" s="162">
        <v>5120</v>
      </c>
      <c r="AK488" s="163">
        <f>+AJ488/1000</f>
        <v>5.12</v>
      </c>
      <c r="AL488" s="164">
        <f>+AJ488-AH488</f>
        <v>861.36363636363694</v>
      </c>
      <c r="AM488" s="163">
        <f>+AL488/1000</f>
        <v>0.861363636363637</v>
      </c>
      <c r="AN488" s="165">
        <f>+AL488/AH488</f>
        <v>0.20226278151350213</v>
      </c>
      <c r="AO488" s="141"/>
      <c r="AP488" s="306">
        <v>77.02</v>
      </c>
      <c r="AQ488" s="306">
        <v>3.12</v>
      </c>
    </row>
    <row r="489" spans="2:43" ht="12.95" customHeight="1" x14ac:dyDescent="0.25">
      <c r="B489" s="25">
        <v>44240</v>
      </c>
      <c r="C489" s="137">
        <v>0.4513888888888889</v>
      </c>
      <c r="D489" s="137">
        <v>0.46388888888888885</v>
      </c>
      <c r="E489" s="43">
        <v>4</v>
      </c>
      <c r="F489" s="43">
        <v>23381</v>
      </c>
      <c r="G489" s="25">
        <v>44240</v>
      </c>
      <c r="H489" s="967" t="s">
        <v>902</v>
      </c>
      <c r="I489" s="968"/>
      <c r="J489" s="969" t="s">
        <v>919</v>
      </c>
      <c r="K489" s="970"/>
      <c r="L489" s="969" t="s">
        <v>682</v>
      </c>
      <c r="M489" s="970"/>
      <c r="N489" s="967"/>
      <c r="O489" s="968"/>
      <c r="P489" s="971" t="s">
        <v>226</v>
      </c>
      <c r="Q489" s="972"/>
      <c r="R489" s="973" t="s">
        <v>543</v>
      </c>
      <c r="S489" s="974"/>
      <c r="T489" s="979" t="s">
        <v>771</v>
      </c>
      <c r="U489" s="980"/>
      <c r="V489" s="980"/>
      <c r="W489" s="981"/>
      <c r="X489" s="979" t="s">
        <v>771</v>
      </c>
      <c r="Y489" s="980"/>
      <c r="Z489" s="980"/>
      <c r="AA489" s="981"/>
      <c r="AB489" s="482"/>
      <c r="AC489" s="34"/>
      <c r="AD489" s="138" t="s">
        <v>699</v>
      </c>
      <c r="AE489" s="158">
        <v>32</v>
      </c>
      <c r="AF489" s="35" t="s">
        <v>32</v>
      </c>
      <c r="AG489" s="34"/>
      <c r="AH489" s="139">
        <v>5200</v>
      </c>
      <c r="AI489" s="159">
        <f t="shared" ref="AI489:AI517" si="149">+AH489/1000</f>
        <v>5.2</v>
      </c>
      <c r="AJ489" s="152">
        <v>5200</v>
      </c>
      <c r="AK489" s="272">
        <f t="shared" ref="AK489:AK517" si="150">+AJ489/1000</f>
        <v>5.2</v>
      </c>
      <c r="AL489" s="273">
        <f t="shared" ref="AL489:AL517" si="151">+AJ489-AH489</f>
        <v>0</v>
      </c>
      <c r="AM489" s="274">
        <f t="shared" ref="AM489:AM517" si="152">+AL489/1000</f>
        <v>0</v>
      </c>
      <c r="AN489" s="275">
        <f t="shared" ref="AN489:AN517" si="153">+AL489/AH489</f>
        <v>0</v>
      </c>
      <c r="AO489" s="20"/>
      <c r="AP489" s="306">
        <v>70.67</v>
      </c>
      <c r="AQ489" s="306">
        <v>7.49</v>
      </c>
    </row>
    <row r="490" spans="2:43" ht="12.95" customHeight="1" x14ac:dyDescent="0.25">
      <c r="B490" s="25">
        <v>44240</v>
      </c>
      <c r="C490" s="137">
        <v>0.50694444444444442</v>
      </c>
      <c r="D490" s="137">
        <v>0.52222222222222225</v>
      </c>
      <c r="E490" s="43">
        <v>4</v>
      </c>
      <c r="F490" s="43">
        <v>23382</v>
      </c>
      <c r="G490" s="25">
        <v>44240</v>
      </c>
      <c r="H490" s="967" t="s">
        <v>770</v>
      </c>
      <c r="I490" s="968"/>
      <c r="J490" s="969" t="s">
        <v>772</v>
      </c>
      <c r="K490" s="970"/>
      <c r="L490" s="969" t="s">
        <v>682</v>
      </c>
      <c r="M490" s="970"/>
      <c r="N490" s="967"/>
      <c r="O490" s="968"/>
      <c r="P490" s="971" t="s">
        <v>200</v>
      </c>
      <c r="Q490" s="972"/>
      <c r="R490" s="973" t="s">
        <v>201</v>
      </c>
      <c r="S490" s="974"/>
      <c r="T490" s="979" t="s">
        <v>771</v>
      </c>
      <c r="U490" s="980"/>
      <c r="V490" s="980"/>
      <c r="W490" s="981"/>
      <c r="X490" s="979" t="s">
        <v>771</v>
      </c>
      <c r="Y490" s="980"/>
      <c r="Z490" s="980"/>
      <c r="AA490" s="981"/>
      <c r="AB490" s="482">
        <v>2</v>
      </c>
      <c r="AC490" s="34"/>
      <c r="AD490" s="138" t="s">
        <v>699</v>
      </c>
      <c r="AE490" s="158">
        <v>30</v>
      </c>
      <c r="AF490" s="35" t="s">
        <v>32</v>
      </c>
      <c r="AG490" s="34"/>
      <c r="AH490" s="139">
        <v>16800</v>
      </c>
      <c r="AI490" s="159">
        <f t="shared" si="149"/>
        <v>16.8</v>
      </c>
      <c r="AJ490" s="152">
        <v>18780</v>
      </c>
      <c r="AK490" s="272">
        <f t="shared" si="150"/>
        <v>18.78</v>
      </c>
      <c r="AL490" s="273">
        <f t="shared" si="151"/>
        <v>1980</v>
      </c>
      <c r="AM490" s="274">
        <f t="shared" si="152"/>
        <v>1.98</v>
      </c>
      <c r="AN490" s="275">
        <f t="shared" si="153"/>
        <v>0.11785714285714285</v>
      </c>
      <c r="AO490" s="20"/>
      <c r="AP490" s="306">
        <v>70.45</v>
      </c>
      <c r="AQ490" s="306">
        <v>7.62</v>
      </c>
    </row>
    <row r="491" spans="2:43" ht="12.95" customHeight="1" x14ac:dyDescent="0.25">
      <c r="B491" s="25">
        <v>44240</v>
      </c>
      <c r="C491" s="137">
        <v>0.51736111111111105</v>
      </c>
      <c r="D491" s="137">
        <v>0.53749999999999998</v>
      </c>
      <c r="E491" s="43">
        <v>4</v>
      </c>
      <c r="F491" s="43">
        <v>23382</v>
      </c>
      <c r="G491" s="25">
        <v>44240</v>
      </c>
      <c r="H491" s="967" t="s">
        <v>770</v>
      </c>
      <c r="I491" s="968"/>
      <c r="J491" s="969" t="s">
        <v>772</v>
      </c>
      <c r="K491" s="970"/>
      <c r="L491" s="969" t="s">
        <v>682</v>
      </c>
      <c r="M491" s="970"/>
      <c r="N491" s="967"/>
      <c r="O491" s="968"/>
      <c r="P491" s="971" t="s">
        <v>295</v>
      </c>
      <c r="Q491" s="972"/>
      <c r="R491" s="973" t="s">
        <v>611</v>
      </c>
      <c r="S491" s="974"/>
      <c r="T491" s="979" t="s">
        <v>771</v>
      </c>
      <c r="U491" s="980"/>
      <c r="V491" s="980"/>
      <c r="W491" s="981"/>
      <c r="X491" s="979" t="s">
        <v>771</v>
      </c>
      <c r="Y491" s="980"/>
      <c r="Z491" s="980"/>
      <c r="AA491" s="981"/>
      <c r="AB491" s="482">
        <v>2</v>
      </c>
      <c r="AC491" s="34"/>
      <c r="AD491" s="138" t="s">
        <v>699</v>
      </c>
      <c r="AE491" s="158">
        <v>30</v>
      </c>
      <c r="AF491" s="35" t="s">
        <v>32</v>
      </c>
      <c r="AG491" s="34"/>
      <c r="AH491" s="139">
        <v>12600</v>
      </c>
      <c r="AI491" s="159">
        <f t="shared" si="149"/>
        <v>12.6</v>
      </c>
      <c r="AJ491" s="152">
        <v>14530</v>
      </c>
      <c r="AK491" s="272">
        <f t="shared" si="150"/>
        <v>14.53</v>
      </c>
      <c r="AL491" s="273">
        <f t="shared" si="151"/>
        <v>1930</v>
      </c>
      <c r="AM491" s="274">
        <f t="shared" si="152"/>
        <v>1.93</v>
      </c>
      <c r="AN491" s="275">
        <f t="shared" si="153"/>
        <v>0.15317460317460319</v>
      </c>
      <c r="AO491" s="20"/>
      <c r="AP491" s="306">
        <v>70.45</v>
      </c>
      <c r="AQ491" s="306">
        <v>7.62</v>
      </c>
    </row>
    <row r="492" spans="2:43" ht="12.95" customHeight="1" x14ac:dyDescent="0.25">
      <c r="B492" s="25">
        <v>44240</v>
      </c>
      <c r="C492" s="137">
        <v>0.59861111111111109</v>
      </c>
      <c r="D492" s="137">
        <v>0.62708333333333333</v>
      </c>
      <c r="E492" s="43">
        <v>3</v>
      </c>
      <c r="F492" s="43">
        <v>26458</v>
      </c>
      <c r="G492" s="25">
        <v>44240</v>
      </c>
      <c r="H492" s="967" t="s">
        <v>806</v>
      </c>
      <c r="I492" s="968"/>
      <c r="J492" s="969"/>
      <c r="K492" s="970"/>
      <c r="L492" s="969"/>
      <c r="M492" s="970"/>
      <c r="N492" s="967"/>
      <c r="O492" s="968"/>
      <c r="P492" s="971" t="s">
        <v>911</v>
      </c>
      <c r="Q492" s="972"/>
      <c r="R492" s="973" t="s">
        <v>856</v>
      </c>
      <c r="S492" s="974"/>
      <c r="T492" s="975" t="s">
        <v>857</v>
      </c>
      <c r="U492" s="976"/>
      <c r="V492" s="976"/>
      <c r="W492" s="977"/>
      <c r="X492" s="979" t="s">
        <v>857</v>
      </c>
      <c r="Y492" s="980"/>
      <c r="Z492" s="980"/>
      <c r="AA492" s="981"/>
      <c r="AB492" s="480"/>
      <c r="AC492" s="34"/>
      <c r="AD492" s="138"/>
      <c r="AE492" s="158">
        <v>35</v>
      </c>
      <c r="AF492" s="35" t="s">
        <v>32</v>
      </c>
      <c r="AG492" s="34"/>
      <c r="AH492" s="139">
        <v>7490</v>
      </c>
      <c r="AI492" s="159">
        <f t="shared" si="149"/>
        <v>7.49</v>
      </c>
      <c r="AJ492" s="152">
        <v>7490</v>
      </c>
      <c r="AK492" s="272">
        <f t="shared" si="150"/>
        <v>7.49</v>
      </c>
      <c r="AL492" s="273">
        <f t="shared" si="151"/>
        <v>0</v>
      </c>
      <c r="AM492" s="274">
        <f t="shared" si="152"/>
        <v>0</v>
      </c>
      <c r="AN492" s="275">
        <f t="shared" si="153"/>
        <v>0</v>
      </c>
      <c r="AO492" s="20"/>
      <c r="AP492" s="306">
        <v>76.510000000000005</v>
      </c>
      <c r="AQ492" s="306">
        <v>2.4900000000000002</v>
      </c>
    </row>
    <row r="493" spans="2:43" ht="12.95" customHeight="1" x14ac:dyDescent="0.25">
      <c r="B493" s="25">
        <v>44240</v>
      </c>
      <c r="C493" s="137">
        <v>0.7416666666666667</v>
      </c>
      <c r="D493" s="137">
        <v>0.76250000000000007</v>
      </c>
      <c r="E493" s="43">
        <v>3</v>
      </c>
      <c r="F493" s="43">
        <v>26459</v>
      </c>
      <c r="G493" s="25">
        <v>44240</v>
      </c>
      <c r="H493" s="967" t="s">
        <v>914</v>
      </c>
      <c r="I493" s="968"/>
      <c r="J493" s="969"/>
      <c r="K493" s="970"/>
      <c r="L493" s="969"/>
      <c r="M493" s="970"/>
      <c r="N493" s="967"/>
      <c r="O493" s="968"/>
      <c r="P493" s="971" t="s">
        <v>226</v>
      </c>
      <c r="Q493" s="972"/>
      <c r="R493" s="973" t="s">
        <v>543</v>
      </c>
      <c r="S493" s="974"/>
      <c r="T493" s="979" t="s">
        <v>950</v>
      </c>
      <c r="U493" s="980"/>
      <c r="V493" s="980"/>
      <c r="W493" s="981"/>
      <c r="X493" s="979" t="s">
        <v>951</v>
      </c>
      <c r="Y493" s="980"/>
      <c r="Z493" s="980"/>
      <c r="AA493" s="981"/>
      <c r="AB493" s="490"/>
      <c r="AC493" s="34"/>
      <c r="AD493" s="138"/>
      <c r="AE493" s="158">
        <v>37</v>
      </c>
      <c r="AF493" s="35" t="s">
        <v>32</v>
      </c>
      <c r="AG493" s="34"/>
      <c r="AH493" s="139">
        <v>5530</v>
      </c>
      <c r="AI493" s="159">
        <f t="shared" si="149"/>
        <v>5.53</v>
      </c>
      <c r="AJ493" s="152">
        <v>5530</v>
      </c>
      <c r="AK493" s="272">
        <f t="shared" si="150"/>
        <v>5.53</v>
      </c>
      <c r="AL493" s="273">
        <f t="shared" si="151"/>
        <v>0</v>
      </c>
      <c r="AM493" s="274">
        <f t="shared" si="152"/>
        <v>0</v>
      </c>
      <c r="AN493" s="275">
        <f t="shared" si="153"/>
        <v>0</v>
      </c>
      <c r="AO493" s="20"/>
      <c r="AP493" s="306">
        <v>74.23</v>
      </c>
      <c r="AQ493" s="306">
        <v>5.77</v>
      </c>
    </row>
    <row r="494" spans="2:43" ht="12.95" customHeight="1" x14ac:dyDescent="0.25">
      <c r="B494" s="25">
        <v>44240</v>
      </c>
      <c r="C494" s="137">
        <v>0.81666666666666676</v>
      </c>
      <c r="D494" s="137">
        <v>0.82500000000000007</v>
      </c>
      <c r="E494" s="43">
        <v>4</v>
      </c>
      <c r="F494" s="43" t="s">
        <v>915</v>
      </c>
      <c r="G494" s="25">
        <v>44240</v>
      </c>
      <c r="H494" s="967" t="s">
        <v>916</v>
      </c>
      <c r="I494" s="968"/>
      <c r="J494" s="969"/>
      <c r="K494" s="970"/>
      <c r="L494" s="969"/>
      <c r="M494" s="970"/>
      <c r="N494" s="967"/>
      <c r="O494" s="968"/>
      <c r="P494" s="971" t="s">
        <v>200</v>
      </c>
      <c r="Q494" s="972"/>
      <c r="R494" s="973" t="s">
        <v>201</v>
      </c>
      <c r="S494" s="974"/>
      <c r="T494" s="979" t="s">
        <v>771</v>
      </c>
      <c r="U494" s="980"/>
      <c r="V494" s="980"/>
      <c r="W494" s="981"/>
      <c r="X494" s="979" t="s">
        <v>771</v>
      </c>
      <c r="Y494" s="980"/>
      <c r="Z494" s="980"/>
      <c r="AA494" s="981"/>
      <c r="AB494" s="482"/>
      <c r="AC494" s="34"/>
      <c r="AD494" s="138"/>
      <c r="AE494" s="158">
        <v>33</v>
      </c>
      <c r="AF494" s="35" t="s">
        <v>32</v>
      </c>
      <c r="AG494" s="34"/>
      <c r="AH494" s="139">
        <v>20280</v>
      </c>
      <c r="AI494" s="159">
        <f t="shared" si="149"/>
        <v>20.28</v>
      </c>
      <c r="AJ494" s="152">
        <v>20110</v>
      </c>
      <c r="AK494" s="272">
        <f t="shared" si="150"/>
        <v>20.11</v>
      </c>
      <c r="AL494" s="273">
        <f t="shared" si="151"/>
        <v>-170</v>
      </c>
      <c r="AM494" s="274">
        <f t="shared" si="152"/>
        <v>-0.17</v>
      </c>
      <c r="AN494" s="275">
        <f t="shared" si="153"/>
        <v>-8.3826429980276129E-3</v>
      </c>
      <c r="AO494" s="20"/>
      <c r="AP494" s="306">
        <v>70.88</v>
      </c>
      <c r="AQ494" s="306">
        <v>7.21</v>
      </c>
    </row>
    <row r="495" spans="2:43" ht="12.95" customHeight="1" x14ac:dyDescent="0.25">
      <c r="B495" s="25">
        <v>44240</v>
      </c>
      <c r="C495" s="137">
        <v>0.8520833333333333</v>
      </c>
      <c r="D495" s="137">
        <v>0.87847222222222221</v>
      </c>
      <c r="E495" s="43">
        <v>4</v>
      </c>
      <c r="F495" s="43">
        <v>26460</v>
      </c>
      <c r="G495" s="25">
        <v>44240</v>
      </c>
      <c r="H495" s="967" t="s">
        <v>806</v>
      </c>
      <c r="I495" s="968"/>
      <c r="J495" s="969"/>
      <c r="K495" s="970"/>
      <c r="L495" s="969"/>
      <c r="M495" s="970"/>
      <c r="N495" s="967"/>
      <c r="O495" s="968"/>
      <c r="P495" s="971" t="s">
        <v>917</v>
      </c>
      <c r="Q495" s="972"/>
      <c r="R495" s="973" t="s">
        <v>856</v>
      </c>
      <c r="S495" s="974"/>
      <c r="T495" s="975" t="s">
        <v>857</v>
      </c>
      <c r="U495" s="976"/>
      <c r="V495" s="976"/>
      <c r="W495" s="977"/>
      <c r="X495" s="979" t="s">
        <v>857</v>
      </c>
      <c r="Y495" s="980"/>
      <c r="Z495" s="980"/>
      <c r="AA495" s="981"/>
      <c r="AB495" s="480"/>
      <c r="AC495" s="34"/>
      <c r="AD495" s="138"/>
      <c r="AE495" s="158">
        <v>39</v>
      </c>
      <c r="AF495" s="35" t="s">
        <v>32</v>
      </c>
      <c r="AG495" s="34"/>
      <c r="AH495" s="139">
        <v>9200</v>
      </c>
      <c r="AI495" s="159">
        <f t="shared" si="149"/>
        <v>9.1999999999999993</v>
      </c>
      <c r="AJ495" s="152">
        <v>9200</v>
      </c>
      <c r="AK495" s="272">
        <f t="shared" si="150"/>
        <v>9.1999999999999993</v>
      </c>
      <c r="AL495" s="273">
        <f t="shared" si="151"/>
        <v>0</v>
      </c>
      <c r="AM495" s="274">
        <f t="shared" si="152"/>
        <v>0</v>
      </c>
      <c r="AN495" s="275">
        <f t="shared" si="153"/>
        <v>0</v>
      </c>
      <c r="AO495" s="20"/>
      <c r="AP495" s="306">
        <v>76.66</v>
      </c>
      <c r="AQ495" s="306">
        <v>2.1</v>
      </c>
    </row>
    <row r="496" spans="2:43" ht="12.95" customHeight="1" x14ac:dyDescent="0.25">
      <c r="B496" s="25">
        <v>44240</v>
      </c>
      <c r="C496" s="137">
        <v>0.86319444444444438</v>
      </c>
      <c r="D496" s="137">
        <v>0.92291666666666661</v>
      </c>
      <c r="E496" s="43">
        <v>4</v>
      </c>
      <c r="F496" s="43">
        <v>26461</v>
      </c>
      <c r="G496" s="25">
        <v>44240</v>
      </c>
      <c r="H496" s="967" t="s">
        <v>806</v>
      </c>
      <c r="I496" s="968"/>
      <c r="J496" s="969"/>
      <c r="K496" s="970"/>
      <c r="L496" s="969"/>
      <c r="M496" s="970"/>
      <c r="N496" s="967"/>
      <c r="O496" s="968"/>
      <c r="P496" s="971" t="s">
        <v>911</v>
      </c>
      <c r="Q496" s="972"/>
      <c r="R496" s="973" t="s">
        <v>918</v>
      </c>
      <c r="S496" s="974"/>
      <c r="T496" s="975" t="s">
        <v>857</v>
      </c>
      <c r="U496" s="976"/>
      <c r="V496" s="976"/>
      <c r="W496" s="977"/>
      <c r="X496" s="979" t="s">
        <v>857</v>
      </c>
      <c r="Y496" s="980"/>
      <c r="Z496" s="980"/>
      <c r="AA496" s="981"/>
      <c r="AB496" s="480"/>
      <c r="AC496" s="34"/>
      <c r="AD496" s="138"/>
      <c r="AE496" s="158">
        <v>38</v>
      </c>
      <c r="AF496" s="35" t="s">
        <v>32</v>
      </c>
      <c r="AG496" s="34"/>
      <c r="AH496" s="139">
        <v>7290</v>
      </c>
      <c r="AI496" s="159">
        <f t="shared" si="149"/>
        <v>7.29</v>
      </c>
      <c r="AJ496" s="152">
        <v>7290</v>
      </c>
      <c r="AK496" s="272">
        <f t="shared" si="150"/>
        <v>7.29</v>
      </c>
      <c r="AL496" s="273">
        <f t="shared" si="151"/>
        <v>0</v>
      </c>
      <c r="AM496" s="274">
        <f t="shared" si="152"/>
        <v>0</v>
      </c>
      <c r="AN496" s="275">
        <f t="shared" si="153"/>
        <v>0</v>
      </c>
      <c r="AO496" s="20"/>
      <c r="AP496" s="306">
        <v>76.45</v>
      </c>
      <c r="AQ496" s="306">
        <v>2.0299999999999998</v>
      </c>
    </row>
    <row r="497" spans="2:43" ht="12.95" customHeight="1" x14ac:dyDescent="0.25">
      <c r="B497" s="25">
        <v>44240</v>
      </c>
      <c r="C497" s="137">
        <v>0.87430555555555556</v>
      </c>
      <c r="D497" s="137">
        <v>0.8881944444444444</v>
      </c>
      <c r="E497" s="43">
        <v>4</v>
      </c>
      <c r="F497" s="43">
        <v>23383</v>
      </c>
      <c r="G497" s="25">
        <v>44240</v>
      </c>
      <c r="H497" s="967" t="s">
        <v>706</v>
      </c>
      <c r="I497" s="968"/>
      <c r="J497" s="969" t="s">
        <v>777</v>
      </c>
      <c r="K497" s="970"/>
      <c r="L497" s="969" t="s">
        <v>700</v>
      </c>
      <c r="M497" s="970"/>
      <c r="N497" s="967"/>
      <c r="O497" s="968"/>
      <c r="P497" s="971" t="s">
        <v>226</v>
      </c>
      <c r="Q497" s="972"/>
      <c r="R497" s="973" t="s">
        <v>543</v>
      </c>
      <c r="S497" s="974"/>
      <c r="T497" s="975" t="s">
        <v>955</v>
      </c>
      <c r="U497" s="976"/>
      <c r="V497" s="976"/>
      <c r="W497" s="977"/>
      <c r="X497" s="979" t="s">
        <v>956</v>
      </c>
      <c r="Y497" s="980"/>
      <c r="Z497" s="980"/>
      <c r="AA497" s="981"/>
      <c r="AB497" s="480">
        <v>1</v>
      </c>
      <c r="AC497" s="34"/>
      <c r="AD497" s="138" t="s">
        <v>680</v>
      </c>
      <c r="AE497" s="158">
        <v>34</v>
      </c>
      <c r="AF497" s="35" t="s">
        <v>32</v>
      </c>
      <c r="AG497" s="34"/>
      <c r="AH497" s="139">
        <v>3000</v>
      </c>
      <c r="AI497" s="159">
        <f t="shared" si="149"/>
        <v>3</v>
      </c>
      <c r="AJ497" s="152">
        <v>3410</v>
      </c>
      <c r="AK497" s="272">
        <f t="shared" si="150"/>
        <v>3.41</v>
      </c>
      <c r="AL497" s="273">
        <f t="shared" si="151"/>
        <v>410</v>
      </c>
      <c r="AM497" s="274">
        <f t="shared" si="152"/>
        <v>0.41</v>
      </c>
      <c r="AN497" s="275">
        <f t="shared" si="153"/>
        <v>0.13666666666666666</v>
      </c>
      <c r="AO497" s="20"/>
      <c r="AP497" s="306">
        <v>76.53</v>
      </c>
      <c r="AQ497" s="306">
        <v>2.14</v>
      </c>
    </row>
    <row r="498" spans="2:43" ht="12.95" customHeight="1" x14ac:dyDescent="0.25">
      <c r="B498" s="25">
        <v>44240</v>
      </c>
      <c r="C498" s="137">
        <v>0.88194444444444453</v>
      </c>
      <c r="D498" s="137">
        <v>0.95624999999999993</v>
      </c>
      <c r="E498" s="43">
        <v>3</v>
      </c>
      <c r="F498" s="43">
        <v>26462</v>
      </c>
      <c r="G498" s="25">
        <v>44240</v>
      </c>
      <c r="H498" s="967" t="s">
        <v>920</v>
      </c>
      <c r="I498" s="968"/>
      <c r="J498" s="969"/>
      <c r="K498" s="970"/>
      <c r="L498" s="969"/>
      <c r="M498" s="970"/>
      <c r="N498" s="967"/>
      <c r="O498" s="968"/>
      <c r="P498" s="971" t="s">
        <v>921</v>
      </c>
      <c r="Q498" s="972"/>
      <c r="R498" s="973" t="s">
        <v>922</v>
      </c>
      <c r="S498" s="974"/>
      <c r="T498" s="979" t="s">
        <v>924</v>
      </c>
      <c r="U498" s="980"/>
      <c r="V498" s="980"/>
      <c r="W498" s="981"/>
      <c r="X498" s="979" t="s">
        <v>923</v>
      </c>
      <c r="Y498" s="980"/>
      <c r="Z498" s="980"/>
      <c r="AA498" s="981"/>
      <c r="AB498" s="482"/>
      <c r="AC498" s="34"/>
      <c r="AD498" s="138"/>
      <c r="AE498" s="158">
        <v>45</v>
      </c>
      <c r="AF498" s="35" t="s">
        <v>32</v>
      </c>
      <c r="AG498" s="34"/>
      <c r="AH498" s="139">
        <v>9994</v>
      </c>
      <c r="AI498" s="159">
        <f t="shared" ref="AI498:AI501" si="154">+AH498/1000</f>
        <v>9.9939999999999998</v>
      </c>
      <c r="AJ498" s="152">
        <v>9994</v>
      </c>
      <c r="AK498" s="272">
        <f t="shared" ref="AK498:AK501" si="155">+AJ498/1000</f>
        <v>9.9939999999999998</v>
      </c>
      <c r="AL498" s="273">
        <f t="shared" ref="AL498:AL501" si="156">+AJ498-AH498</f>
        <v>0</v>
      </c>
      <c r="AM498" s="274">
        <f t="shared" ref="AM498:AM501" si="157">+AL498/1000</f>
        <v>0</v>
      </c>
      <c r="AN498" s="275">
        <f t="shared" ref="AN498:AN501" si="158">+AL498/AH498</f>
        <v>0</v>
      </c>
      <c r="AO498" s="20"/>
      <c r="AP498" s="306">
        <v>76.23</v>
      </c>
      <c r="AQ498" s="306">
        <v>2.14</v>
      </c>
    </row>
    <row r="499" spans="2:43" ht="12.95" customHeight="1" x14ac:dyDescent="0.25">
      <c r="B499" s="25">
        <v>44240</v>
      </c>
      <c r="C499" s="137">
        <v>0.8833333333333333</v>
      </c>
      <c r="D499" s="137">
        <v>0.96527777777777779</v>
      </c>
      <c r="E499" s="43">
        <v>3</v>
      </c>
      <c r="F499" s="43">
        <v>26463</v>
      </c>
      <c r="G499" s="25">
        <v>44240</v>
      </c>
      <c r="H499" s="967" t="s">
        <v>920</v>
      </c>
      <c r="I499" s="968"/>
      <c r="J499" s="969"/>
      <c r="K499" s="970"/>
      <c r="L499" s="969"/>
      <c r="M499" s="970"/>
      <c r="N499" s="967"/>
      <c r="O499" s="968"/>
      <c r="P499" s="971" t="s">
        <v>933</v>
      </c>
      <c r="Q499" s="972"/>
      <c r="R499" s="973" t="s">
        <v>925</v>
      </c>
      <c r="S499" s="974"/>
      <c r="T499" s="979" t="s">
        <v>924</v>
      </c>
      <c r="U499" s="980"/>
      <c r="V499" s="980"/>
      <c r="W499" s="981"/>
      <c r="X499" s="979" t="s">
        <v>923</v>
      </c>
      <c r="Y499" s="980"/>
      <c r="Z499" s="980"/>
      <c r="AA499" s="981"/>
      <c r="AB499" s="482"/>
      <c r="AC499" s="34"/>
      <c r="AD499" s="138"/>
      <c r="AE499" s="158">
        <v>42</v>
      </c>
      <c r="AF499" s="35" t="s">
        <v>32</v>
      </c>
      <c r="AG499" s="34"/>
      <c r="AH499" s="139">
        <v>10937</v>
      </c>
      <c r="AI499" s="159">
        <f t="shared" si="154"/>
        <v>10.936999999999999</v>
      </c>
      <c r="AJ499" s="152">
        <v>10937</v>
      </c>
      <c r="AK499" s="272">
        <f t="shared" si="155"/>
        <v>10.936999999999999</v>
      </c>
      <c r="AL499" s="273">
        <f t="shared" si="156"/>
        <v>0</v>
      </c>
      <c r="AM499" s="274">
        <f t="shared" si="157"/>
        <v>0</v>
      </c>
      <c r="AN499" s="275">
        <f t="shared" si="158"/>
        <v>0</v>
      </c>
      <c r="AO499" s="20"/>
      <c r="AP499" s="306">
        <v>76.150000000000006</v>
      </c>
      <c r="AQ499" s="306">
        <v>3.21</v>
      </c>
    </row>
    <row r="500" spans="2:43" ht="12.95" customHeight="1" x14ac:dyDescent="0.25">
      <c r="B500" s="25">
        <v>44240</v>
      </c>
      <c r="C500" s="137">
        <v>0.91180555555555554</v>
      </c>
      <c r="D500" s="137">
        <v>0.96805555555555556</v>
      </c>
      <c r="E500" s="43">
        <v>3</v>
      </c>
      <c r="F500" s="43">
        <v>26464</v>
      </c>
      <c r="G500" s="25">
        <v>44240</v>
      </c>
      <c r="H500" s="967" t="s">
        <v>920</v>
      </c>
      <c r="I500" s="968"/>
      <c r="J500" s="969"/>
      <c r="K500" s="970"/>
      <c r="L500" s="969"/>
      <c r="M500" s="970"/>
      <c r="N500" s="967"/>
      <c r="O500" s="968"/>
      <c r="P500" s="971" t="s">
        <v>926</v>
      </c>
      <c r="Q500" s="972"/>
      <c r="R500" s="973" t="s">
        <v>927</v>
      </c>
      <c r="S500" s="974"/>
      <c r="T500" s="979" t="s">
        <v>924</v>
      </c>
      <c r="U500" s="980"/>
      <c r="V500" s="980"/>
      <c r="W500" s="981"/>
      <c r="X500" s="979" t="s">
        <v>923</v>
      </c>
      <c r="Y500" s="980"/>
      <c r="Z500" s="980"/>
      <c r="AA500" s="981"/>
      <c r="AB500" s="482"/>
      <c r="AC500" s="34"/>
      <c r="AD500" s="138"/>
      <c r="AE500" s="314">
        <v>60</v>
      </c>
      <c r="AF500" s="46" t="s">
        <v>32</v>
      </c>
      <c r="AG500" s="34"/>
      <c r="AH500" s="139">
        <v>10871</v>
      </c>
      <c r="AI500" s="159">
        <f t="shared" si="154"/>
        <v>10.871</v>
      </c>
      <c r="AJ500" s="152">
        <v>10871</v>
      </c>
      <c r="AK500" s="272">
        <f t="shared" si="155"/>
        <v>10.871</v>
      </c>
      <c r="AL500" s="273">
        <f t="shared" si="156"/>
        <v>0</v>
      </c>
      <c r="AM500" s="274">
        <f t="shared" si="157"/>
        <v>0</v>
      </c>
      <c r="AN500" s="275">
        <f t="shared" si="158"/>
        <v>0</v>
      </c>
      <c r="AO500" s="20"/>
      <c r="AP500" s="306">
        <v>77.23</v>
      </c>
      <c r="AQ500" s="306">
        <v>2.36</v>
      </c>
    </row>
    <row r="501" spans="2:43" ht="12.95" customHeight="1" x14ac:dyDescent="0.25">
      <c r="B501" s="25">
        <v>44240</v>
      </c>
      <c r="C501" s="137">
        <v>0.91805555555555562</v>
      </c>
      <c r="D501" s="137">
        <v>0.9770833333333333</v>
      </c>
      <c r="E501" s="43">
        <v>3</v>
      </c>
      <c r="F501" s="43">
        <v>26465</v>
      </c>
      <c r="G501" s="25">
        <v>44240</v>
      </c>
      <c r="H501" s="967" t="s">
        <v>920</v>
      </c>
      <c r="I501" s="968"/>
      <c r="J501" s="969"/>
      <c r="K501" s="970"/>
      <c r="L501" s="969"/>
      <c r="M501" s="970"/>
      <c r="N501" s="967"/>
      <c r="O501" s="968"/>
      <c r="P501" s="971" t="s">
        <v>928</v>
      </c>
      <c r="Q501" s="972"/>
      <c r="R501" s="973" t="s">
        <v>929</v>
      </c>
      <c r="S501" s="974"/>
      <c r="T501" s="979" t="s">
        <v>924</v>
      </c>
      <c r="U501" s="980"/>
      <c r="V501" s="980"/>
      <c r="W501" s="981"/>
      <c r="X501" s="979" t="s">
        <v>923</v>
      </c>
      <c r="Y501" s="980"/>
      <c r="Z501" s="980"/>
      <c r="AA501" s="981"/>
      <c r="AB501" s="482"/>
      <c r="AC501" s="34"/>
      <c r="AD501" s="138"/>
      <c r="AE501" s="314">
        <v>58</v>
      </c>
      <c r="AF501" s="46" t="s">
        <v>32</v>
      </c>
      <c r="AG501" s="34"/>
      <c r="AH501" s="139">
        <v>9642</v>
      </c>
      <c r="AI501" s="159">
        <f t="shared" si="154"/>
        <v>9.6419999999999995</v>
      </c>
      <c r="AJ501" s="152">
        <v>9642</v>
      </c>
      <c r="AK501" s="272">
        <f t="shared" si="155"/>
        <v>9.6419999999999995</v>
      </c>
      <c r="AL501" s="273">
        <f t="shared" si="156"/>
        <v>0</v>
      </c>
      <c r="AM501" s="274">
        <f t="shared" si="157"/>
        <v>0</v>
      </c>
      <c r="AN501" s="275">
        <f t="shared" si="158"/>
        <v>0</v>
      </c>
      <c r="AO501" s="20"/>
      <c r="AP501" s="306">
        <v>76.680000000000007</v>
      </c>
      <c r="AQ501" s="306">
        <v>2.4900000000000002</v>
      </c>
    </row>
    <row r="502" spans="2:43" ht="12.95" customHeight="1" x14ac:dyDescent="0.25">
      <c r="B502" s="25">
        <v>44240</v>
      </c>
      <c r="C502" s="137">
        <v>0.9194444444444444</v>
      </c>
      <c r="D502" s="137">
        <v>0.99444444444444446</v>
      </c>
      <c r="E502" s="43">
        <v>3</v>
      </c>
      <c r="F502" s="43">
        <v>26467</v>
      </c>
      <c r="G502" s="25">
        <v>44240</v>
      </c>
      <c r="H502" s="967" t="s">
        <v>920</v>
      </c>
      <c r="I502" s="968"/>
      <c r="J502" s="969"/>
      <c r="K502" s="970"/>
      <c r="L502" s="969"/>
      <c r="M502" s="970"/>
      <c r="N502" s="967"/>
      <c r="O502" s="968"/>
      <c r="P502" s="971" t="s">
        <v>930</v>
      </c>
      <c r="Q502" s="972"/>
      <c r="R502" s="973" t="s">
        <v>931</v>
      </c>
      <c r="S502" s="974"/>
      <c r="T502" s="979" t="s">
        <v>924</v>
      </c>
      <c r="U502" s="980"/>
      <c r="V502" s="980"/>
      <c r="W502" s="981"/>
      <c r="X502" s="979" t="s">
        <v>923</v>
      </c>
      <c r="Y502" s="980"/>
      <c r="Z502" s="980"/>
      <c r="AA502" s="981"/>
      <c r="AB502" s="482"/>
      <c r="AC502" s="34"/>
      <c r="AD502" s="138"/>
      <c r="AE502" s="314">
        <v>68</v>
      </c>
      <c r="AF502" s="46" t="s">
        <v>32</v>
      </c>
      <c r="AG502" s="34"/>
      <c r="AH502" s="139">
        <v>9372</v>
      </c>
      <c r="AI502" s="159">
        <f t="shared" si="149"/>
        <v>9.3719999999999999</v>
      </c>
      <c r="AJ502" s="152">
        <v>9372</v>
      </c>
      <c r="AK502" s="272">
        <f t="shared" si="150"/>
        <v>9.3719999999999999</v>
      </c>
      <c r="AL502" s="273">
        <f t="shared" si="151"/>
        <v>0</v>
      </c>
      <c r="AM502" s="274">
        <f t="shared" si="152"/>
        <v>0</v>
      </c>
      <c r="AN502" s="275">
        <f t="shared" si="153"/>
        <v>0</v>
      </c>
      <c r="AO502" s="20"/>
      <c r="AP502" s="306">
        <v>77.06</v>
      </c>
      <c r="AQ502" s="306">
        <v>2.87</v>
      </c>
    </row>
    <row r="503" spans="2:43" ht="12.95" customHeight="1" x14ac:dyDescent="0.25">
      <c r="B503" s="25">
        <v>44240</v>
      </c>
      <c r="C503" s="137">
        <v>0.93472222222222223</v>
      </c>
      <c r="D503" s="137">
        <v>3.1944444444444449E-2</v>
      </c>
      <c r="E503" s="43">
        <v>4</v>
      </c>
      <c r="F503" s="43">
        <v>1532</v>
      </c>
      <c r="G503" s="25">
        <v>44240</v>
      </c>
      <c r="H503" s="967" t="s">
        <v>55</v>
      </c>
      <c r="I503" s="968"/>
      <c r="J503" s="969"/>
      <c r="K503" s="970"/>
      <c r="L503" s="969"/>
      <c r="M503" s="970"/>
      <c r="N503" s="967"/>
      <c r="O503" s="968"/>
      <c r="P503" s="971" t="s">
        <v>436</v>
      </c>
      <c r="Q503" s="972"/>
      <c r="R503" s="973" t="s">
        <v>90</v>
      </c>
      <c r="S503" s="985"/>
      <c r="T503" s="982" t="s">
        <v>89</v>
      </c>
      <c r="U503" s="983"/>
      <c r="V503" s="983"/>
      <c r="W503" s="984"/>
      <c r="X503" s="979" t="s">
        <v>89</v>
      </c>
      <c r="Y503" s="980"/>
      <c r="Z503" s="980"/>
      <c r="AA503" s="981"/>
      <c r="AB503" s="479"/>
      <c r="AC503" s="34"/>
      <c r="AD503" s="138"/>
      <c r="AE503" s="158">
        <v>30</v>
      </c>
      <c r="AF503" s="35" t="s">
        <v>32</v>
      </c>
      <c r="AG503" s="34">
        <v>30485.1</v>
      </c>
      <c r="AH503" s="139">
        <f>+AG503/2.2</f>
        <v>13856.863636363634</v>
      </c>
      <c r="AI503" s="159">
        <f t="shared" si="149"/>
        <v>13.856863636363634</v>
      </c>
      <c r="AJ503" s="152">
        <v>13880</v>
      </c>
      <c r="AK503" s="272">
        <f t="shared" si="150"/>
        <v>13.88</v>
      </c>
      <c r="AL503" s="273">
        <f t="shared" si="151"/>
        <v>23.136363636365786</v>
      </c>
      <c r="AM503" s="274">
        <f t="shared" si="152"/>
        <v>2.3136363636365787E-2</v>
      </c>
      <c r="AN503" s="275">
        <f t="shared" si="153"/>
        <v>1.6696681329569113E-3</v>
      </c>
      <c r="AO503" s="20"/>
      <c r="AP503" s="306">
        <v>76.62</v>
      </c>
      <c r="AQ503" s="306">
        <v>3.18</v>
      </c>
    </row>
    <row r="504" spans="2:43" ht="12.95" customHeight="1" x14ac:dyDescent="0.25">
      <c r="B504" s="25">
        <v>44240</v>
      </c>
      <c r="C504" s="137">
        <v>0.93611111111111101</v>
      </c>
      <c r="D504" s="137">
        <v>2.7777777777777779E-3</v>
      </c>
      <c r="E504" s="43">
        <v>4</v>
      </c>
      <c r="F504" s="43">
        <v>26468</v>
      </c>
      <c r="G504" s="25">
        <v>44240</v>
      </c>
      <c r="H504" s="967" t="s">
        <v>87</v>
      </c>
      <c r="I504" s="968"/>
      <c r="J504" s="969"/>
      <c r="K504" s="970"/>
      <c r="L504" s="969"/>
      <c r="M504" s="970"/>
      <c r="N504" s="967"/>
      <c r="O504" s="968"/>
      <c r="P504" s="971" t="s">
        <v>600</v>
      </c>
      <c r="Q504" s="972"/>
      <c r="R504" s="973" t="s">
        <v>633</v>
      </c>
      <c r="S504" s="974"/>
      <c r="T504" s="975" t="s">
        <v>954</v>
      </c>
      <c r="U504" s="976"/>
      <c r="V504" s="976"/>
      <c r="W504" s="977"/>
      <c r="X504" s="979" t="s">
        <v>871</v>
      </c>
      <c r="Y504" s="980"/>
      <c r="Z504" s="980"/>
      <c r="AA504" s="981"/>
      <c r="AB504" s="480"/>
      <c r="AC504" s="34"/>
      <c r="AD504" s="138"/>
      <c r="AE504" s="314">
        <v>54</v>
      </c>
      <c r="AF504" s="46" t="s">
        <v>52</v>
      </c>
      <c r="AG504" s="34"/>
      <c r="AH504" s="139">
        <v>9330</v>
      </c>
      <c r="AI504" s="159">
        <f t="shared" ref="AI504:AI508" si="159">+AH504/1000</f>
        <v>9.33</v>
      </c>
      <c r="AJ504" s="152">
        <v>9330</v>
      </c>
      <c r="AK504" s="272">
        <f t="shared" ref="AK504:AK508" si="160">+AJ504/1000</f>
        <v>9.33</v>
      </c>
      <c r="AL504" s="273">
        <f t="shared" ref="AL504:AL508" si="161">+AJ504-AH504</f>
        <v>0</v>
      </c>
      <c r="AM504" s="274">
        <f t="shared" ref="AM504:AM508" si="162">+AL504/1000</f>
        <v>0</v>
      </c>
      <c r="AN504" s="275">
        <f t="shared" ref="AN504:AN508" si="163">+AL504/AH504</f>
        <v>0</v>
      </c>
      <c r="AO504" s="20"/>
      <c r="AP504" s="306">
        <v>76.569999999999993</v>
      </c>
      <c r="AQ504" s="306">
        <v>3.57</v>
      </c>
    </row>
    <row r="505" spans="2:43" ht="12.95" customHeight="1" x14ac:dyDescent="0.25">
      <c r="B505" s="25">
        <v>44240</v>
      </c>
      <c r="C505" s="137">
        <v>0.93888888888888899</v>
      </c>
      <c r="D505" s="137">
        <v>6.9444444444444447E-4</v>
      </c>
      <c r="E505" s="43">
        <v>4</v>
      </c>
      <c r="F505" s="43">
        <v>26469</v>
      </c>
      <c r="G505" s="25">
        <v>44240</v>
      </c>
      <c r="H505" s="967" t="s">
        <v>87</v>
      </c>
      <c r="I505" s="968"/>
      <c r="J505" s="969"/>
      <c r="K505" s="970"/>
      <c r="L505" s="969"/>
      <c r="M505" s="970"/>
      <c r="N505" s="967"/>
      <c r="O505" s="968"/>
      <c r="P505" s="971" t="s">
        <v>895</v>
      </c>
      <c r="Q505" s="972"/>
      <c r="R505" s="973" t="s">
        <v>312</v>
      </c>
      <c r="S505" s="974"/>
      <c r="T505" s="975" t="s">
        <v>953</v>
      </c>
      <c r="U505" s="976"/>
      <c r="V505" s="976"/>
      <c r="W505" s="977"/>
      <c r="X505" s="979" t="s">
        <v>953</v>
      </c>
      <c r="Y505" s="980"/>
      <c r="Z505" s="980"/>
      <c r="AA505" s="981"/>
      <c r="AB505" s="480"/>
      <c r="AC505" s="34"/>
      <c r="AD505" s="138"/>
      <c r="AE505" s="314">
        <v>57</v>
      </c>
      <c r="AF505" s="46" t="s">
        <v>52</v>
      </c>
      <c r="AG505" s="34"/>
      <c r="AH505" s="139">
        <v>6655</v>
      </c>
      <c r="AI505" s="159">
        <f t="shared" si="159"/>
        <v>6.6550000000000002</v>
      </c>
      <c r="AJ505" s="152">
        <v>6655</v>
      </c>
      <c r="AK505" s="272">
        <f t="shared" si="160"/>
        <v>6.6550000000000002</v>
      </c>
      <c r="AL505" s="273">
        <f t="shared" si="161"/>
        <v>0</v>
      </c>
      <c r="AM505" s="274">
        <f t="shared" si="162"/>
        <v>0</v>
      </c>
      <c r="AN505" s="275">
        <f t="shared" si="163"/>
        <v>0</v>
      </c>
      <c r="AO505" s="20"/>
      <c r="AP505" s="306">
        <v>77.33</v>
      </c>
      <c r="AQ505" s="306">
        <v>3.88</v>
      </c>
    </row>
    <row r="506" spans="2:43" ht="12.95" customHeight="1" x14ac:dyDescent="0.25">
      <c r="B506" s="25">
        <v>44240</v>
      </c>
      <c r="C506" s="137">
        <v>0.94513888888888886</v>
      </c>
      <c r="D506" s="137">
        <v>0.1013888888888889</v>
      </c>
      <c r="E506" s="43">
        <v>4</v>
      </c>
      <c r="F506" s="43">
        <v>753</v>
      </c>
      <c r="G506" s="25">
        <v>44240</v>
      </c>
      <c r="H506" s="967" t="s">
        <v>199</v>
      </c>
      <c r="I506" s="968"/>
      <c r="J506" s="969"/>
      <c r="K506" s="970"/>
      <c r="L506" s="969"/>
      <c r="M506" s="970"/>
      <c r="N506" s="967"/>
      <c r="O506" s="968"/>
      <c r="P506" s="971" t="s">
        <v>796</v>
      </c>
      <c r="Q506" s="972"/>
      <c r="R506" s="973" t="s">
        <v>275</v>
      </c>
      <c r="S506" s="974"/>
      <c r="T506" s="975" t="s">
        <v>932</v>
      </c>
      <c r="U506" s="976"/>
      <c r="V506" s="976"/>
      <c r="W506" s="977"/>
      <c r="X506" s="979" t="s">
        <v>932</v>
      </c>
      <c r="Y506" s="980"/>
      <c r="Z506" s="980"/>
      <c r="AA506" s="981"/>
      <c r="AB506" s="480"/>
      <c r="AC506" s="34"/>
      <c r="AD506" s="138"/>
      <c r="AE506" s="166">
        <v>36</v>
      </c>
      <c r="AF506" s="261" t="s">
        <v>32</v>
      </c>
      <c r="AG506" s="34"/>
      <c r="AH506" s="139">
        <v>10646</v>
      </c>
      <c r="AI506" s="159">
        <f t="shared" si="159"/>
        <v>10.646000000000001</v>
      </c>
      <c r="AJ506" s="152">
        <v>10710</v>
      </c>
      <c r="AK506" s="272">
        <f t="shared" si="160"/>
        <v>10.71</v>
      </c>
      <c r="AL506" s="273">
        <f t="shared" si="161"/>
        <v>64</v>
      </c>
      <c r="AM506" s="274">
        <f t="shared" si="162"/>
        <v>6.4000000000000001E-2</v>
      </c>
      <c r="AN506" s="275">
        <f t="shared" si="163"/>
        <v>6.0116475671613753E-3</v>
      </c>
      <c r="AO506" s="20"/>
      <c r="AP506" s="306">
        <v>72.099999999999994</v>
      </c>
      <c r="AQ506" s="306">
        <v>5.49</v>
      </c>
    </row>
    <row r="507" spans="2:43" ht="12.95" customHeight="1" x14ac:dyDescent="0.25">
      <c r="B507" s="25">
        <v>44240</v>
      </c>
      <c r="C507" s="137">
        <v>0.96319444444444446</v>
      </c>
      <c r="D507" s="137">
        <v>0.98402777777777783</v>
      </c>
      <c r="E507" s="43">
        <v>4</v>
      </c>
      <c r="F507" s="43">
        <v>26466</v>
      </c>
      <c r="G507" s="25">
        <v>44240</v>
      </c>
      <c r="H507" s="967" t="s">
        <v>806</v>
      </c>
      <c r="I507" s="968"/>
      <c r="J507" s="969"/>
      <c r="K507" s="970"/>
      <c r="L507" s="969"/>
      <c r="M507" s="970"/>
      <c r="N507" s="967"/>
      <c r="O507" s="968"/>
      <c r="P507" s="971" t="s">
        <v>917</v>
      </c>
      <c r="Q507" s="972"/>
      <c r="R507" s="973" t="s">
        <v>856</v>
      </c>
      <c r="S507" s="974"/>
      <c r="T507" s="975" t="s">
        <v>857</v>
      </c>
      <c r="U507" s="976"/>
      <c r="V507" s="976"/>
      <c r="W507" s="977"/>
      <c r="X507" s="979" t="s">
        <v>857</v>
      </c>
      <c r="Y507" s="980"/>
      <c r="Z507" s="980"/>
      <c r="AA507" s="981"/>
      <c r="AB507" s="480"/>
      <c r="AC507" s="34"/>
      <c r="AD507" s="138"/>
      <c r="AE507" s="158">
        <v>41</v>
      </c>
      <c r="AF507" s="35" t="s">
        <v>32</v>
      </c>
      <c r="AG507" s="34"/>
      <c r="AH507" s="139">
        <v>2040</v>
      </c>
      <c r="AI507" s="159">
        <f t="shared" si="159"/>
        <v>2.04</v>
      </c>
      <c r="AJ507" s="152">
        <v>2040</v>
      </c>
      <c r="AK507" s="272">
        <f t="shared" si="160"/>
        <v>2.04</v>
      </c>
      <c r="AL507" s="273">
        <f t="shared" si="161"/>
        <v>0</v>
      </c>
      <c r="AM507" s="274">
        <f t="shared" si="162"/>
        <v>0</v>
      </c>
      <c r="AN507" s="275">
        <f t="shared" si="163"/>
        <v>0</v>
      </c>
      <c r="AO507" s="20"/>
      <c r="AP507" s="306">
        <v>76.900000000000006</v>
      </c>
      <c r="AQ507" s="306">
        <v>2.16</v>
      </c>
    </row>
    <row r="508" spans="2:43" ht="12.95" customHeight="1" x14ac:dyDescent="0.25">
      <c r="B508" s="25">
        <v>44240</v>
      </c>
      <c r="C508" s="137">
        <v>0.98125000000000007</v>
      </c>
      <c r="D508" s="137">
        <v>4.5138888888888888E-2</v>
      </c>
      <c r="E508" s="43">
        <v>3</v>
      </c>
      <c r="F508" s="43">
        <v>26471</v>
      </c>
      <c r="G508" s="25">
        <v>44240</v>
      </c>
      <c r="H508" s="967" t="s">
        <v>920</v>
      </c>
      <c r="I508" s="968"/>
      <c r="J508" s="969"/>
      <c r="K508" s="970"/>
      <c r="L508" s="969"/>
      <c r="M508" s="970"/>
      <c r="N508" s="967"/>
      <c r="O508" s="968"/>
      <c r="P508" s="971" t="s">
        <v>934</v>
      </c>
      <c r="Q508" s="972"/>
      <c r="R508" s="973" t="s">
        <v>935</v>
      </c>
      <c r="S508" s="974"/>
      <c r="T508" s="979" t="s">
        <v>924</v>
      </c>
      <c r="U508" s="980"/>
      <c r="V508" s="980"/>
      <c r="W508" s="981"/>
      <c r="X508" s="979" t="s">
        <v>923</v>
      </c>
      <c r="Y508" s="980"/>
      <c r="Z508" s="980"/>
      <c r="AA508" s="981"/>
      <c r="AB508" s="482"/>
      <c r="AC508" s="34"/>
      <c r="AD508" s="138"/>
      <c r="AE508" s="314">
        <v>73</v>
      </c>
      <c r="AF508" s="46" t="s">
        <v>32</v>
      </c>
      <c r="AG508" s="34"/>
      <c r="AH508" s="139">
        <v>9523</v>
      </c>
      <c r="AI508" s="159">
        <f t="shared" si="159"/>
        <v>9.5229999999999997</v>
      </c>
      <c r="AJ508" s="152">
        <v>9523</v>
      </c>
      <c r="AK508" s="272">
        <f t="shared" si="160"/>
        <v>9.5229999999999997</v>
      </c>
      <c r="AL508" s="273">
        <f t="shared" si="161"/>
        <v>0</v>
      </c>
      <c r="AM508" s="274">
        <f t="shared" si="162"/>
        <v>0</v>
      </c>
      <c r="AN508" s="275">
        <f t="shared" si="163"/>
        <v>0</v>
      </c>
      <c r="AO508" s="20"/>
      <c r="AP508" s="306">
        <v>77.099999999999994</v>
      </c>
      <c r="AQ508" s="306">
        <v>2.41</v>
      </c>
    </row>
    <row r="509" spans="2:43" ht="12.95" customHeight="1" x14ac:dyDescent="0.25">
      <c r="B509" s="25">
        <v>44240</v>
      </c>
      <c r="C509" s="137">
        <v>0.98611111111111116</v>
      </c>
      <c r="D509" s="137">
        <v>2.2916666666666669E-2</v>
      </c>
      <c r="E509" s="43">
        <v>3</v>
      </c>
      <c r="F509" s="43">
        <v>26470</v>
      </c>
      <c r="G509" s="25">
        <v>44240</v>
      </c>
      <c r="H509" s="967" t="s">
        <v>920</v>
      </c>
      <c r="I509" s="968"/>
      <c r="J509" s="969"/>
      <c r="K509" s="970"/>
      <c r="L509" s="969"/>
      <c r="M509" s="970"/>
      <c r="N509" s="967"/>
      <c r="O509" s="968"/>
      <c r="P509" s="971" t="s">
        <v>936</v>
      </c>
      <c r="Q509" s="972"/>
      <c r="R509" s="973" t="s">
        <v>937</v>
      </c>
      <c r="S509" s="974"/>
      <c r="T509" s="979" t="s">
        <v>924</v>
      </c>
      <c r="U509" s="980"/>
      <c r="V509" s="980"/>
      <c r="W509" s="981"/>
      <c r="X509" s="979" t="s">
        <v>923</v>
      </c>
      <c r="Y509" s="980"/>
      <c r="Z509" s="980"/>
      <c r="AA509" s="981"/>
      <c r="AB509" s="482"/>
      <c r="AC509" s="34"/>
      <c r="AD509" s="138"/>
      <c r="AE509" s="314">
        <v>52</v>
      </c>
      <c r="AF509" s="46" t="s">
        <v>32</v>
      </c>
      <c r="AG509" s="34"/>
      <c r="AH509" s="139">
        <v>7026</v>
      </c>
      <c r="AI509" s="159">
        <f t="shared" si="149"/>
        <v>7.0259999999999998</v>
      </c>
      <c r="AJ509" s="152">
        <v>7026</v>
      </c>
      <c r="AK509" s="272">
        <f t="shared" si="150"/>
        <v>7.0259999999999998</v>
      </c>
      <c r="AL509" s="273">
        <f t="shared" si="151"/>
        <v>0</v>
      </c>
      <c r="AM509" s="274">
        <f t="shared" si="152"/>
        <v>0</v>
      </c>
      <c r="AN509" s="275">
        <f t="shared" si="153"/>
        <v>0</v>
      </c>
      <c r="AO509" s="20"/>
      <c r="AP509" s="306">
        <v>76.77</v>
      </c>
      <c r="AQ509" s="306">
        <v>2.94</v>
      </c>
    </row>
    <row r="510" spans="2:43" ht="12.95" customHeight="1" x14ac:dyDescent="0.25">
      <c r="B510" s="25">
        <v>44240</v>
      </c>
      <c r="C510" s="137">
        <v>0.98749999999999993</v>
      </c>
      <c r="D510" s="137">
        <v>5.486111111111111E-2</v>
      </c>
      <c r="E510" s="43">
        <v>3</v>
      </c>
      <c r="F510" s="43">
        <v>26472</v>
      </c>
      <c r="G510" s="25">
        <v>44240</v>
      </c>
      <c r="H510" s="967" t="s">
        <v>920</v>
      </c>
      <c r="I510" s="968"/>
      <c r="J510" s="969"/>
      <c r="K510" s="970"/>
      <c r="L510" s="969"/>
      <c r="M510" s="970"/>
      <c r="N510" s="967"/>
      <c r="O510" s="968"/>
      <c r="P510" s="971" t="s">
        <v>938</v>
      </c>
      <c r="Q510" s="972"/>
      <c r="R510" s="973" t="s">
        <v>939</v>
      </c>
      <c r="S510" s="974"/>
      <c r="T510" s="979" t="s">
        <v>924</v>
      </c>
      <c r="U510" s="980"/>
      <c r="V510" s="980"/>
      <c r="W510" s="981"/>
      <c r="X510" s="979" t="s">
        <v>923</v>
      </c>
      <c r="Y510" s="980"/>
      <c r="Z510" s="980"/>
      <c r="AA510" s="981"/>
      <c r="AB510" s="482"/>
      <c r="AC510" s="34"/>
      <c r="AD510" s="138"/>
      <c r="AE510" s="314">
        <v>61</v>
      </c>
      <c r="AF510" s="46" t="s">
        <v>32</v>
      </c>
      <c r="AG510" s="34"/>
      <c r="AH510" s="139">
        <v>9447</v>
      </c>
      <c r="AI510" s="159">
        <f t="shared" si="149"/>
        <v>9.4469999999999992</v>
      </c>
      <c r="AJ510" s="152">
        <v>9447</v>
      </c>
      <c r="AK510" s="272">
        <f t="shared" si="150"/>
        <v>9.4469999999999992</v>
      </c>
      <c r="AL510" s="273">
        <f t="shared" si="151"/>
        <v>0</v>
      </c>
      <c r="AM510" s="274">
        <f t="shared" si="152"/>
        <v>0</v>
      </c>
      <c r="AN510" s="275">
        <f t="shared" si="153"/>
        <v>0</v>
      </c>
      <c r="AO510" s="20"/>
      <c r="AP510" s="306">
        <v>76.94</v>
      </c>
      <c r="AQ510" s="306">
        <v>2.65</v>
      </c>
    </row>
    <row r="511" spans="2:43" ht="12.95" customHeight="1" x14ac:dyDescent="0.25">
      <c r="B511" s="25">
        <v>44240</v>
      </c>
      <c r="C511" s="137">
        <v>0.98888888888888893</v>
      </c>
      <c r="D511" s="137">
        <v>7.7083333333333337E-2</v>
      </c>
      <c r="E511" s="43">
        <v>3</v>
      </c>
      <c r="F511" s="43">
        <v>26474</v>
      </c>
      <c r="G511" s="25">
        <v>44240</v>
      </c>
      <c r="H511" s="967" t="s">
        <v>920</v>
      </c>
      <c r="I511" s="968"/>
      <c r="J511" s="969"/>
      <c r="K511" s="970"/>
      <c r="L511" s="969"/>
      <c r="M511" s="970"/>
      <c r="N511" s="967"/>
      <c r="O511" s="968"/>
      <c r="P511" s="971" t="s">
        <v>940</v>
      </c>
      <c r="Q511" s="972"/>
      <c r="R511" s="973" t="s">
        <v>941</v>
      </c>
      <c r="S511" s="974"/>
      <c r="T511" s="979" t="s">
        <v>924</v>
      </c>
      <c r="U511" s="980"/>
      <c r="V511" s="980"/>
      <c r="W511" s="981"/>
      <c r="X511" s="979" t="s">
        <v>923</v>
      </c>
      <c r="Y511" s="980"/>
      <c r="Z511" s="980"/>
      <c r="AA511" s="981"/>
      <c r="AB511" s="482"/>
      <c r="AC511" s="34"/>
      <c r="AD511" s="138"/>
      <c r="AE511" s="158">
        <v>43</v>
      </c>
      <c r="AF511" s="35" t="s">
        <v>32</v>
      </c>
      <c r="AG511" s="34"/>
      <c r="AH511" s="139">
        <v>9875</v>
      </c>
      <c r="AI511" s="159">
        <f t="shared" si="149"/>
        <v>9.875</v>
      </c>
      <c r="AJ511" s="152">
        <v>9875</v>
      </c>
      <c r="AK511" s="272">
        <f t="shared" si="150"/>
        <v>9.875</v>
      </c>
      <c r="AL511" s="273">
        <f t="shared" si="151"/>
        <v>0</v>
      </c>
      <c r="AM511" s="274">
        <f t="shared" si="152"/>
        <v>0</v>
      </c>
      <c r="AN511" s="275">
        <f t="shared" si="153"/>
        <v>0</v>
      </c>
      <c r="AO511" s="20"/>
      <c r="AP511" s="306">
        <v>76.150000000000006</v>
      </c>
      <c r="AQ511" s="306">
        <v>3.47</v>
      </c>
    </row>
    <row r="512" spans="2:43" ht="12.95" customHeight="1" x14ac:dyDescent="0.25">
      <c r="B512" s="25">
        <v>44241</v>
      </c>
      <c r="C512" s="137">
        <v>3.3333333333333333E-2</v>
      </c>
      <c r="D512" s="137">
        <v>6.3194444444444442E-2</v>
      </c>
      <c r="E512" s="43">
        <v>4</v>
      </c>
      <c r="F512" s="43">
        <v>26473</v>
      </c>
      <c r="G512" s="25">
        <v>44241</v>
      </c>
      <c r="H512" s="967" t="s">
        <v>87</v>
      </c>
      <c r="I512" s="968"/>
      <c r="J512" s="969"/>
      <c r="K512" s="970"/>
      <c r="L512" s="969"/>
      <c r="M512" s="970"/>
      <c r="N512" s="967"/>
      <c r="O512" s="968"/>
      <c r="P512" s="971" t="s">
        <v>374</v>
      </c>
      <c r="Q512" s="972"/>
      <c r="R512" s="973" t="s">
        <v>633</v>
      </c>
      <c r="S512" s="974"/>
      <c r="T512" s="975" t="s">
        <v>269</v>
      </c>
      <c r="U512" s="976"/>
      <c r="V512" s="976"/>
      <c r="W512" s="977"/>
      <c r="X512" s="979" t="s">
        <v>269</v>
      </c>
      <c r="Y512" s="980"/>
      <c r="Z512" s="980"/>
      <c r="AA512" s="981"/>
      <c r="AB512" s="480"/>
      <c r="AC512" s="34"/>
      <c r="AD512" s="138"/>
      <c r="AE512" s="158">
        <v>45</v>
      </c>
      <c r="AF512" s="35" t="s">
        <v>32</v>
      </c>
      <c r="AG512" s="34"/>
      <c r="AH512" s="139">
        <v>6175</v>
      </c>
      <c r="AI512" s="159">
        <f t="shared" si="149"/>
        <v>6.1749999999999998</v>
      </c>
      <c r="AJ512" s="152">
        <v>6175</v>
      </c>
      <c r="AK512" s="272">
        <f t="shared" si="150"/>
        <v>6.1749999999999998</v>
      </c>
      <c r="AL512" s="273">
        <f t="shared" si="151"/>
        <v>0</v>
      </c>
      <c r="AM512" s="274">
        <f t="shared" si="152"/>
        <v>0</v>
      </c>
      <c r="AN512" s="275">
        <f t="shared" si="153"/>
        <v>0</v>
      </c>
      <c r="AO512" s="20"/>
      <c r="AP512" s="306">
        <v>78.33</v>
      </c>
      <c r="AQ512" s="306">
        <v>1.0900000000000001</v>
      </c>
    </row>
    <row r="513" spans="2:43" ht="12.95" customHeight="1" x14ac:dyDescent="0.25">
      <c r="B513" s="25">
        <v>44241</v>
      </c>
      <c r="C513" s="137">
        <v>3.5416666666666666E-2</v>
      </c>
      <c r="D513" s="137">
        <v>9.2361111111111116E-2</v>
      </c>
      <c r="E513" s="43">
        <v>4</v>
      </c>
      <c r="F513" s="43">
        <v>26475</v>
      </c>
      <c r="G513" s="25">
        <v>44241</v>
      </c>
      <c r="H513" s="967" t="s">
        <v>87</v>
      </c>
      <c r="I513" s="968"/>
      <c r="J513" s="969"/>
      <c r="K513" s="970"/>
      <c r="L513" s="969"/>
      <c r="M513" s="970"/>
      <c r="N513" s="967"/>
      <c r="O513" s="968"/>
      <c r="P513" s="971" t="s">
        <v>91</v>
      </c>
      <c r="Q513" s="972"/>
      <c r="R513" s="973" t="s">
        <v>102</v>
      </c>
      <c r="S513" s="974"/>
      <c r="T513" s="975" t="s">
        <v>952</v>
      </c>
      <c r="U513" s="976"/>
      <c r="V513" s="976"/>
      <c r="W513" s="977"/>
      <c r="X513" s="979" t="s">
        <v>952</v>
      </c>
      <c r="Y513" s="980"/>
      <c r="Z513" s="980"/>
      <c r="AA513" s="981"/>
      <c r="AB513" s="480"/>
      <c r="AC513" s="34"/>
      <c r="AD513" s="138"/>
      <c r="AE513" s="314">
        <v>52</v>
      </c>
      <c r="AF513" s="46" t="s">
        <v>52</v>
      </c>
      <c r="AG513" s="34"/>
      <c r="AH513" s="139">
        <v>7160</v>
      </c>
      <c r="AI513" s="159">
        <f t="shared" si="149"/>
        <v>7.16</v>
      </c>
      <c r="AJ513" s="152">
        <v>7160</v>
      </c>
      <c r="AK513" s="272">
        <f t="shared" si="150"/>
        <v>7.16</v>
      </c>
      <c r="AL513" s="273">
        <f t="shared" si="151"/>
        <v>0</v>
      </c>
      <c r="AM513" s="274">
        <f t="shared" si="152"/>
        <v>0</v>
      </c>
      <c r="AN513" s="275">
        <f t="shared" si="153"/>
        <v>0</v>
      </c>
      <c r="AO513" s="20"/>
      <c r="AP513" s="306">
        <v>76.42</v>
      </c>
      <c r="AQ513" s="306">
        <v>3.37</v>
      </c>
    </row>
    <row r="514" spans="2:43" ht="12.95" customHeight="1" x14ac:dyDescent="0.25">
      <c r="B514" s="25">
        <v>44241</v>
      </c>
      <c r="C514" s="137">
        <v>3.6805555555555557E-2</v>
      </c>
      <c r="D514" s="137">
        <v>9.5138888888888884E-2</v>
      </c>
      <c r="E514" s="43">
        <v>3</v>
      </c>
      <c r="F514" s="43">
        <v>26476</v>
      </c>
      <c r="G514" s="25">
        <v>44241</v>
      </c>
      <c r="H514" s="967" t="s">
        <v>920</v>
      </c>
      <c r="I514" s="968"/>
      <c r="J514" s="969"/>
      <c r="K514" s="970"/>
      <c r="L514" s="969"/>
      <c r="M514" s="970"/>
      <c r="N514" s="967"/>
      <c r="O514" s="968"/>
      <c r="P514" s="971" t="s">
        <v>942</v>
      </c>
      <c r="Q514" s="972"/>
      <c r="R514" s="973" t="s">
        <v>943</v>
      </c>
      <c r="S514" s="974"/>
      <c r="T514" s="979" t="s">
        <v>924</v>
      </c>
      <c r="U514" s="980"/>
      <c r="V514" s="980"/>
      <c r="W514" s="981"/>
      <c r="X514" s="979" t="s">
        <v>923</v>
      </c>
      <c r="Y514" s="980"/>
      <c r="Z514" s="980"/>
      <c r="AA514" s="981"/>
      <c r="AB514" s="482"/>
      <c r="AC514" s="34"/>
      <c r="AD514" s="138"/>
      <c r="AE514" s="314">
        <v>57</v>
      </c>
      <c r="AF514" s="46" t="s">
        <v>32</v>
      </c>
      <c r="AG514" s="34"/>
      <c r="AH514" s="139">
        <v>9491</v>
      </c>
      <c r="AI514" s="159">
        <f t="shared" si="149"/>
        <v>9.4909999999999997</v>
      </c>
      <c r="AJ514" s="152">
        <v>9491</v>
      </c>
      <c r="AK514" s="272">
        <f t="shared" si="150"/>
        <v>9.4909999999999997</v>
      </c>
      <c r="AL514" s="273">
        <f t="shared" si="151"/>
        <v>0</v>
      </c>
      <c r="AM514" s="274">
        <f t="shared" si="152"/>
        <v>0</v>
      </c>
      <c r="AN514" s="275">
        <f t="shared" si="153"/>
        <v>0</v>
      </c>
      <c r="AO514" s="20"/>
      <c r="AP514" s="306">
        <v>76.47</v>
      </c>
      <c r="AQ514" s="306">
        <v>2.59</v>
      </c>
    </row>
    <row r="515" spans="2:43" ht="12.95" customHeight="1" x14ac:dyDescent="0.25">
      <c r="B515" s="25">
        <v>44241</v>
      </c>
      <c r="C515" s="137">
        <v>3.8194444444444441E-2</v>
      </c>
      <c r="D515" s="137">
        <v>0.1111111111111111</v>
      </c>
      <c r="E515" s="43">
        <v>3</v>
      </c>
      <c r="F515" s="43">
        <v>26477</v>
      </c>
      <c r="G515" s="25">
        <v>44241</v>
      </c>
      <c r="H515" s="967" t="s">
        <v>920</v>
      </c>
      <c r="I515" s="968"/>
      <c r="J515" s="969"/>
      <c r="K515" s="970"/>
      <c r="L515" s="969"/>
      <c r="M515" s="970"/>
      <c r="N515" s="967"/>
      <c r="O515" s="968"/>
      <c r="P515" s="971" t="s">
        <v>944</v>
      </c>
      <c r="Q515" s="972"/>
      <c r="R515" s="973" t="s">
        <v>945</v>
      </c>
      <c r="S515" s="974"/>
      <c r="T515" s="979" t="s">
        <v>924</v>
      </c>
      <c r="U515" s="980"/>
      <c r="V515" s="980"/>
      <c r="W515" s="981"/>
      <c r="X515" s="979" t="s">
        <v>923</v>
      </c>
      <c r="Y515" s="980"/>
      <c r="Z515" s="980"/>
      <c r="AA515" s="981"/>
      <c r="AB515" s="482"/>
      <c r="AC515" s="34"/>
      <c r="AD515" s="138"/>
      <c r="AE515" s="314">
        <v>78</v>
      </c>
      <c r="AF515" s="46" t="s">
        <v>32</v>
      </c>
      <c r="AG515" s="34"/>
      <c r="AH515" s="139">
        <v>9596</v>
      </c>
      <c r="AI515" s="159">
        <f t="shared" si="149"/>
        <v>9.5960000000000001</v>
      </c>
      <c r="AJ515" s="152">
        <v>9596</v>
      </c>
      <c r="AK515" s="272">
        <f t="shared" si="150"/>
        <v>9.5960000000000001</v>
      </c>
      <c r="AL515" s="273">
        <f t="shared" si="151"/>
        <v>0</v>
      </c>
      <c r="AM515" s="274">
        <f t="shared" si="152"/>
        <v>0</v>
      </c>
      <c r="AN515" s="275">
        <f t="shared" si="153"/>
        <v>0</v>
      </c>
      <c r="AO515" s="20"/>
      <c r="AP515" s="306">
        <v>77.61</v>
      </c>
      <c r="AQ515" s="306">
        <v>2.71</v>
      </c>
    </row>
    <row r="516" spans="2:43" ht="12.95" customHeight="1" x14ac:dyDescent="0.25">
      <c r="B516" s="25">
        <v>44241</v>
      </c>
      <c r="C516" s="137">
        <v>7.4999999999999997E-2</v>
      </c>
      <c r="D516" s="137">
        <v>0.13055555555555556</v>
      </c>
      <c r="E516" s="43">
        <v>3</v>
      </c>
      <c r="F516" s="43">
        <v>26478</v>
      </c>
      <c r="G516" s="25">
        <v>44241</v>
      </c>
      <c r="H516" s="967" t="s">
        <v>920</v>
      </c>
      <c r="I516" s="968"/>
      <c r="J516" s="969"/>
      <c r="K516" s="970"/>
      <c r="L516" s="969"/>
      <c r="M516" s="970"/>
      <c r="N516" s="967"/>
      <c r="O516" s="968"/>
      <c r="P516" s="971" t="s">
        <v>946</v>
      </c>
      <c r="Q516" s="972"/>
      <c r="R516" s="973" t="s">
        <v>947</v>
      </c>
      <c r="S516" s="974"/>
      <c r="T516" s="979" t="s">
        <v>924</v>
      </c>
      <c r="U516" s="980"/>
      <c r="V516" s="980"/>
      <c r="W516" s="981"/>
      <c r="X516" s="979" t="s">
        <v>923</v>
      </c>
      <c r="Y516" s="980"/>
      <c r="Z516" s="980"/>
      <c r="AA516" s="981"/>
      <c r="AB516" s="482"/>
      <c r="AC516" s="34"/>
      <c r="AD516" s="138"/>
      <c r="AE516" s="314">
        <v>88</v>
      </c>
      <c r="AF516" s="46" t="s">
        <v>32</v>
      </c>
      <c r="AG516" s="34"/>
      <c r="AH516" s="139">
        <v>9747</v>
      </c>
      <c r="AI516" s="159">
        <f t="shared" si="149"/>
        <v>9.7469999999999999</v>
      </c>
      <c r="AJ516" s="152">
        <v>9747</v>
      </c>
      <c r="AK516" s="272">
        <f t="shared" si="150"/>
        <v>9.7469999999999999</v>
      </c>
      <c r="AL516" s="273">
        <f t="shared" si="151"/>
        <v>0</v>
      </c>
      <c r="AM516" s="274">
        <f t="shared" si="152"/>
        <v>0</v>
      </c>
      <c r="AN516" s="275">
        <f t="shared" si="153"/>
        <v>0</v>
      </c>
      <c r="AO516" s="20"/>
      <c r="AP516" s="306">
        <v>77.34</v>
      </c>
      <c r="AQ516" s="306">
        <v>2.34</v>
      </c>
    </row>
    <row r="517" spans="2:43" ht="12.95" customHeight="1" x14ac:dyDescent="0.25">
      <c r="B517" s="25">
        <v>44241</v>
      </c>
      <c r="C517" s="137">
        <v>7.9166666666666663E-2</v>
      </c>
      <c r="D517" s="137">
        <v>0.14652777777777778</v>
      </c>
      <c r="E517" s="43">
        <v>3</v>
      </c>
      <c r="F517" s="43">
        <v>26479</v>
      </c>
      <c r="G517" s="25">
        <v>44241</v>
      </c>
      <c r="H517" s="967" t="s">
        <v>920</v>
      </c>
      <c r="I517" s="968"/>
      <c r="J517" s="969"/>
      <c r="K517" s="970"/>
      <c r="L517" s="969"/>
      <c r="M517" s="970"/>
      <c r="N517" s="967"/>
      <c r="O517" s="968"/>
      <c r="P517" s="971" t="s">
        <v>948</v>
      </c>
      <c r="Q517" s="972"/>
      <c r="R517" s="973" t="s">
        <v>949</v>
      </c>
      <c r="S517" s="974"/>
      <c r="T517" s="979" t="s">
        <v>924</v>
      </c>
      <c r="U517" s="980"/>
      <c r="V517" s="980"/>
      <c r="W517" s="981"/>
      <c r="X517" s="979" t="s">
        <v>923</v>
      </c>
      <c r="Y517" s="980"/>
      <c r="Z517" s="980"/>
      <c r="AA517" s="981"/>
      <c r="AB517" s="482"/>
      <c r="AC517" s="34"/>
      <c r="AD517" s="138"/>
      <c r="AE517" s="314">
        <v>68</v>
      </c>
      <c r="AF517" s="46" t="s">
        <v>32</v>
      </c>
      <c r="AG517" s="34"/>
      <c r="AH517" s="139">
        <v>9511</v>
      </c>
      <c r="AI517" s="159">
        <f t="shared" si="149"/>
        <v>9.5109999999999992</v>
      </c>
      <c r="AJ517" s="152">
        <v>9511</v>
      </c>
      <c r="AK517" s="272">
        <f t="shared" si="150"/>
        <v>9.5109999999999992</v>
      </c>
      <c r="AL517" s="273">
        <f t="shared" si="151"/>
        <v>0</v>
      </c>
      <c r="AM517" s="274">
        <f t="shared" si="152"/>
        <v>0</v>
      </c>
      <c r="AN517" s="275">
        <f t="shared" si="153"/>
        <v>0</v>
      </c>
      <c r="AO517" s="20"/>
      <c r="AP517" s="306">
        <v>76.650000000000006</v>
      </c>
      <c r="AQ517" s="306">
        <v>2.65</v>
      </c>
    </row>
    <row r="518" spans="2:43" ht="12.95" customHeight="1" thickBot="1" x14ac:dyDescent="0.3">
      <c r="B518" s="24"/>
      <c r="C518" s="146"/>
      <c r="D518" s="146"/>
      <c r="E518" s="27"/>
      <c r="F518" s="36"/>
      <c r="G518" s="31"/>
      <c r="H518" s="909"/>
      <c r="I518" s="910"/>
      <c r="J518" s="911"/>
      <c r="K518" s="912"/>
      <c r="L518" s="911"/>
      <c r="M518" s="912"/>
      <c r="N518" s="913"/>
      <c r="O518" s="910"/>
      <c r="P518" s="913"/>
      <c r="Q518" s="910"/>
      <c r="R518" s="914"/>
      <c r="S518" s="915"/>
      <c r="T518" s="916"/>
      <c r="U518" s="917"/>
      <c r="V518" s="917"/>
      <c r="W518" s="915"/>
      <c r="X518" s="29"/>
      <c r="Y518" s="147"/>
      <c r="Z518" s="147"/>
      <c r="AA518" s="147"/>
      <c r="AB518" s="28"/>
      <c r="AC518" s="36"/>
      <c r="AD518" s="148"/>
      <c r="AE518" s="147"/>
      <c r="AF518" s="28"/>
      <c r="AG518" s="29"/>
      <c r="AH518" s="149"/>
      <c r="AI518" s="153"/>
      <c r="AJ518" s="150"/>
      <c r="AK518" s="154"/>
      <c r="AL518" s="155"/>
      <c r="AM518" s="156"/>
      <c r="AN518" s="157"/>
    </row>
    <row r="519" spans="2:43" ht="12.95" customHeight="1" x14ac:dyDescent="0.25">
      <c r="B519" s="151"/>
      <c r="C519" s="151"/>
      <c r="D519" s="151"/>
      <c r="E519" s="151"/>
      <c r="F519" s="151"/>
      <c r="G519" s="151"/>
      <c r="H519" s="151"/>
      <c r="I519" s="151"/>
      <c r="J519" s="174"/>
      <c r="K519" s="174"/>
      <c r="L519" s="174"/>
      <c r="M519" s="174"/>
      <c r="N519" s="151"/>
      <c r="O519" s="151"/>
      <c r="P519" s="135"/>
      <c r="Q519" s="135"/>
      <c r="R519" s="918" t="s">
        <v>5</v>
      </c>
      <c r="S519" s="919"/>
      <c r="T519" s="919"/>
      <c r="U519" s="919"/>
      <c r="V519" s="919"/>
      <c r="W519" s="919"/>
      <c r="X519" s="919"/>
      <c r="Y519" s="919"/>
      <c r="Z519" s="919"/>
      <c r="AA519" s="919"/>
      <c r="AB519" s="919"/>
      <c r="AC519" s="919"/>
      <c r="AD519" s="919"/>
      <c r="AE519" s="919"/>
      <c r="AF519" s="919"/>
      <c r="AG519" s="265"/>
      <c r="AH519" s="932" t="s">
        <v>4</v>
      </c>
      <c r="AI519" s="933"/>
      <c r="AJ519" s="932" t="s">
        <v>3</v>
      </c>
      <c r="AK519" s="933"/>
      <c r="AL519" s="932" t="s">
        <v>2</v>
      </c>
      <c r="AM519" s="934"/>
      <c r="AN519" s="935"/>
    </row>
    <row r="520" spans="2:43" ht="12.95" customHeight="1" x14ac:dyDescent="0.25">
      <c r="B520" s="151"/>
      <c r="C520" s="151"/>
      <c r="D520" s="151"/>
      <c r="E520" s="151"/>
      <c r="F520" s="151"/>
      <c r="G520" s="151"/>
      <c r="H520" s="151"/>
      <c r="I520" s="151"/>
      <c r="J520" s="174"/>
      <c r="K520" s="174"/>
      <c r="L520" s="174"/>
      <c r="M520" s="174"/>
      <c r="N520" s="151"/>
      <c r="O520" s="151"/>
      <c r="P520" s="135"/>
      <c r="Q520" s="135"/>
      <c r="R520" s="930"/>
      <c r="S520" s="931"/>
      <c r="T520" s="931"/>
      <c r="U520" s="931"/>
      <c r="V520" s="931"/>
      <c r="W520" s="931"/>
      <c r="X520" s="931"/>
      <c r="Y520" s="931"/>
      <c r="Z520" s="931"/>
      <c r="AA520" s="931"/>
      <c r="AB520" s="931"/>
      <c r="AC520" s="931"/>
      <c r="AD520" s="931"/>
      <c r="AE520" s="931"/>
      <c r="AF520" s="931"/>
      <c r="AG520" s="265"/>
      <c r="AH520" s="936" t="s">
        <v>1</v>
      </c>
      <c r="AI520" s="938">
        <f>+SUM(AI488:AI518)</f>
        <v>272.54350000000011</v>
      </c>
      <c r="AJ520" s="936" t="s">
        <v>1</v>
      </c>
      <c r="AK520" s="938">
        <f>+SUM(AK488:AK518)</f>
        <v>277.64200000000005</v>
      </c>
      <c r="AL520" s="936" t="s">
        <v>1</v>
      </c>
      <c r="AM520" s="940">
        <f>+AK520-AI520</f>
        <v>5.0984999999999445</v>
      </c>
      <c r="AN520" s="851">
        <f>+AM520/AI520</f>
        <v>1.8707105471236489E-2</v>
      </c>
    </row>
    <row r="521" spans="2:43" ht="12.95" customHeight="1" thickBot="1" x14ac:dyDescent="0.3">
      <c r="B521" s="151"/>
      <c r="C521" s="151"/>
      <c r="D521" s="151"/>
      <c r="E521" s="151"/>
      <c r="F521" s="151"/>
      <c r="G521" s="151"/>
      <c r="H521" s="151"/>
      <c r="I521" s="151"/>
      <c r="J521" s="174"/>
      <c r="K521" s="174"/>
      <c r="L521" s="174"/>
      <c r="M521" s="174"/>
      <c r="N521" s="151"/>
      <c r="O521" s="151"/>
      <c r="P521" s="135"/>
      <c r="Q521" s="135"/>
      <c r="R521" s="921"/>
      <c r="S521" s="922"/>
      <c r="T521" s="922"/>
      <c r="U521" s="922"/>
      <c r="V521" s="922"/>
      <c r="W521" s="922"/>
      <c r="X521" s="922"/>
      <c r="Y521" s="922"/>
      <c r="Z521" s="922"/>
      <c r="AA521" s="922"/>
      <c r="AB521" s="922"/>
      <c r="AC521" s="922"/>
      <c r="AD521" s="922"/>
      <c r="AE521" s="922"/>
      <c r="AF521" s="922"/>
      <c r="AG521" s="264"/>
      <c r="AH521" s="937"/>
      <c r="AI521" s="939"/>
      <c r="AJ521" s="937"/>
      <c r="AK521" s="939"/>
      <c r="AL521" s="937"/>
      <c r="AM521" s="941"/>
      <c r="AN521" s="852"/>
    </row>
    <row r="522" spans="2:43" ht="12.95" customHeight="1" thickBot="1" x14ac:dyDescent="0.3"/>
    <row r="523" spans="2:43" ht="12.95" customHeight="1" x14ac:dyDescent="0.25">
      <c r="R523" s="918" t="s">
        <v>0</v>
      </c>
      <c r="S523" s="919"/>
      <c r="T523" s="919"/>
      <c r="U523" s="919"/>
      <c r="V523" s="919"/>
      <c r="W523" s="919"/>
      <c r="X523" s="919"/>
      <c r="Y523" s="919"/>
      <c r="Z523" s="919"/>
      <c r="AA523" s="919"/>
      <c r="AB523" s="919"/>
      <c r="AC523" s="919"/>
      <c r="AD523" s="919"/>
      <c r="AE523" s="919"/>
      <c r="AF523" s="920"/>
      <c r="AG523" s="18"/>
      <c r="AH523" s="924">
        <f>+AI520+AH478</f>
        <v>3925.9081181818187</v>
      </c>
      <c r="AI523" s="925"/>
      <c r="AJ523" s="924">
        <f>+AK520+AJ478</f>
        <v>4228.7020000000002</v>
      </c>
      <c r="AK523" s="925"/>
      <c r="AL523" s="928">
        <f>+AJ523-AH523</f>
        <v>302.79388181818149</v>
      </c>
      <c r="AM523" s="925"/>
      <c r="AN523" s="945">
        <f>+AL523/AH523</f>
        <v>7.712709332545778E-2</v>
      </c>
    </row>
    <row r="524" spans="2:43" ht="12.95" customHeight="1" thickBot="1" x14ac:dyDescent="0.3">
      <c r="R524" s="921"/>
      <c r="S524" s="922"/>
      <c r="T524" s="922"/>
      <c r="U524" s="922"/>
      <c r="V524" s="922"/>
      <c r="W524" s="922"/>
      <c r="X524" s="922"/>
      <c r="Y524" s="922"/>
      <c r="Z524" s="922"/>
      <c r="AA524" s="922"/>
      <c r="AB524" s="922"/>
      <c r="AC524" s="922"/>
      <c r="AD524" s="922"/>
      <c r="AE524" s="922"/>
      <c r="AF524" s="923"/>
      <c r="AG524" s="19"/>
      <c r="AH524" s="926"/>
      <c r="AI524" s="927"/>
      <c r="AJ524" s="926"/>
      <c r="AK524" s="927"/>
      <c r="AL524" s="929"/>
      <c r="AM524" s="927"/>
      <c r="AN524" s="946"/>
    </row>
    <row r="525" spans="2:43" ht="12.95" customHeight="1" thickBot="1" x14ac:dyDescent="0.3"/>
    <row r="526" spans="2:43" ht="12.95" customHeight="1" x14ac:dyDescent="0.25">
      <c r="B526" s="882" t="s">
        <v>31</v>
      </c>
      <c r="C526" s="883"/>
      <c r="D526" s="883"/>
      <c r="E526" s="883"/>
      <c r="F526" s="883"/>
      <c r="G526" s="884"/>
      <c r="H526" s="888" t="s">
        <v>30</v>
      </c>
      <c r="I526" s="765"/>
      <c r="J526" s="765"/>
      <c r="K526" s="765"/>
      <c r="L526" s="765"/>
      <c r="M526" s="765"/>
      <c r="N526" s="765"/>
      <c r="O526" s="765"/>
      <c r="P526" s="765"/>
      <c r="Q526" s="765"/>
      <c r="R526" s="765"/>
      <c r="S526" s="765"/>
      <c r="T526" s="765"/>
      <c r="U526" s="765"/>
      <c r="V526" s="765"/>
      <c r="W526" s="765"/>
      <c r="X526" s="765"/>
      <c r="Y526" s="765"/>
      <c r="Z526" s="765"/>
      <c r="AA526" s="765"/>
      <c r="AB526" s="765"/>
      <c r="AC526" s="765"/>
      <c r="AD526" s="765"/>
      <c r="AE526" s="267"/>
      <c r="AF526" s="764" t="s">
        <v>29</v>
      </c>
      <c r="AG526" s="765"/>
      <c r="AH526" s="765"/>
      <c r="AI526" s="765"/>
      <c r="AJ526" s="765"/>
      <c r="AK526" s="766"/>
      <c r="AL526" s="889" t="s">
        <v>39</v>
      </c>
      <c r="AM526" s="890"/>
      <c r="AN526" s="891"/>
      <c r="AO526" s="22"/>
      <c r="AP526" s="168" t="s">
        <v>46</v>
      </c>
    </row>
    <row r="527" spans="2:43" ht="12.95" customHeight="1" thickBot="1" x14ac:dyDescent="0.3">
      <c r="B527" s="885"/>
      <c r="C527" s="886"/>
      <c r="D527" s="886"/>
      <c r="E527" s="886"/>
      <c r="F527" s="886"/>
      <c r="G527" s="887"/>
      <c r="H527" s="892" t="s">
        <v>25</v>
      </c>
      <c r="I527" s="893"/>
      <c r="J527" s="893"/>
      <c r="K527" s="893"/>
      <c r="L527" s="893"/>
      <c r="M527" s="893"/>
      <c r="N527" s="893"/>
      <c r="O527" s="893"/>
      <c r="P527" s="893"/>
      <c r="Q527" s="893"/>
      <c r="R527" s="893"/>
      <c r="S527" s="893"/>
      <c r="T527" s="893"/>
      <c r="U527" s="893"/>
      <c r="V527" s="893"/>
      <c r="W527" s="893"/>
      <c r="X527" s="893"/>
      <c r="Y527" s="893"/>
      <c r="Z527" s="893"/>
      <c r="AA527" s="893"/>
      <c r="AB527" s="893"/>
      <c r="AC527" s="893"/>
      <c r="AD527" s="893"/>
      <c r="AE527" s="268"/>
      <c r="AF527" s="773">
        <v>44241</v>
      </c>
      <c r="AG527" s="774"/>
      <c r="AH527" s="774"/>
      <c r="AI527" s="774"/>
      <c r="AJ527" s="774"/>
      <c r="AK527" s="775"/>
      <c r="AL527" s="896" t="s">
        <v>40</v>
      </c>
      <c r="AM527" s="897"/>
      <c r="AN527" s="898"/>
      <c r="AO527" s="23"/>
      <c r="AP527" s="169" t="s">
        <v>47</v>
      </c>
    </row>
    <row r="528" spans="2:43" ht="12.95" customHeight="1" thickBot="1" x14ac:dyDescent="0.3">
      <c r="B528" s="902" t="s">
        <v>28</v>
      </c>
      <c r="C528" s="903"/>
      <c r="D528" s="903"/>
      <c r="E528" s="903"/>
      <c r="F528" s="903"/>
      <c r="G528" s="904"/>
      <c r="H528" s="894"/>
      <c r="I528" s="895"/>
      <c r="J528" s="895"/>
      <c r="K528" s="895"/>
      <c r="L528" s="895"/>
      <c r="M528" s="895"/>
      <c r="N528" s="895"/>
      <c r="O528" s="895"/>
      <c r="P528" s="895"/>
      <c r="Q528" s="895"/>
      <c r="R528" s="895"/>
      <c r="S528" s="895"/>
      <c r="T528" s="895"/>
      <c r="U528" s="895"/>
      <c r="V528" s="895"/>
      <c r="W528" s="895"/>
      <c r="X528" s="895"/>
      <c r="Y528" s="895"/>
      <c r="Z528" s="895"/>
      <c r="AA528" s="895"/>
      <c r="AB528" s="895"/>
      <c r="AC528" s="895"/>
      <c r="AD528" s="895"/>
      <c r="AE528" s="269"/>
      <c r="AF528" s="776"/>
      <c r="AG528" s="777"/>
      <c r="AH528" s="777"/>
      <c r="AI528" s="777"/>
      <c r="AJ528" s="777"/>
      <c r="AK528" s="778"/>
      <c r="AL528" s="899"/>
      <c r="AM528" s="900"/>
      <c r="AN528" s="901"/>
      <c r="AO528" s="141"/>
      <c r="AP528" s="170"/>
    </row>
    <row r="529" spans="2:51" ht="12.95" customHeight="1" thickBot="1" x14ac:dyDescent="0.3">
      <c r="B529" s="135"/>
      <c r="C529" s="135"/>
      <c r="D529" s="135"/>
      <c r="E529" s="135"/>
      <c r="F529" s="135"/>
      <c r="G529" s="135"/>
      <c r="H529" s="135"/>
      <c r="I529" s="135"/>
      <c r="J529" s="174"/>
      <c r="K529" s="174"/>
      <c r="L529" s="174"/>
      <c r="M529" s="174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5"/>
      <c r="AL529" s="135"/>
      <c r="AM529" s="135"/>
      <c r="AN529" s="135"/>
      <c r="AO529" s="141"/>
    </row>
    <row r="530" spans="2:51" ht="12.95" customHeight="1" thickBot="1" x14ac:dyDescent="0.3">
      <c r="B530" s="873" t="s">
        <v>27</v>
      </c>
      <c r="C530" s="874"/>
      <c r="D530" s="874"/>
      <c r="E530" s="875"/>
      <c r="F530" s="848" t="s">
        <v>26</v>
      </c>
      <c r="G530" s="850"/>
      <c r="H530" s="848" t="s">
        <v>44</v>
      </c>
      <c r="I530" s="849"/>
      <c r="J530" s="849"/>
      <c r="K530" s="849"/>
      <c r="L530" s="849"/>
      <c r="M530" s="849"/>
      <c r="N530" s="849"/>
      <c r="O530" s="849"/>
      <c r="P530" s="849"/>
      <c r="Q530" s="849"/>
      <c r="R530" s="849"/>
      <c r="S530" s="850"/>
      <c r="T530" s="848" t="s">
        <v>25</v>
      </c>
      <c r="U530" s="849"/>
      <c r="V530" s="849"/>
      <c r="W530" s="849"/>
      <c r="X530" s="849"/>
      <c r="Y530" s="849"/>
      <c r="Z530" s="849"/>
      <c r="AA530" s="849"/>
      <c r="AB530" s="849"/>
      <c r="AC530" s="849"/>
      <c r="AD530" s="849"/>
      <c r="AE530" s="849"/>
      <c r="AF530" s="850"/>
      <c r="AG530" s="879" t="s">
        <v>24</v>
      </c>
      <c r="AH530" s="880"/>
      <c r="AI530" s="881"/>
      <c r="AJ530" s="879" t="s">
        <v>24</v>
      </c>
      <c r="AK530" s="881"/>
      <c r="AL530" s="848" t="s">
        <v>23</v>
      </c>
      <c r="AM530" s="849"/>
      <c r="AN530" s="850"/>
      <c r="AO530" s="141"/>
    </row>
    <row r="531" spans="2:51" ht="12.95" customHeight="1" thickBot="1" x14ac:dyDescent="0.3">
      <c r="B531" s="1" t="s">
        <v>13</v>
      </c>
      <c r="C531" s="2" t="s">
        <v>22</v>
      </c>
      <c r="D531" s="3" t="s">
        <v>22</v>
      </c>
      <c r="E531" s="2" t="s">
        <v>21</v>
      </c>
      <c r="F531" s="907" t="s">
        <v>20</v>
      </c>
      <c r="G531" s="908"/>
      <c r="H531" s="876"/>
      <c r="I531" s="877"/>
      <c r="J531" s="877"/>
      <c r="K531" s="877"/>
      <c r="L531" s="877"/>
      <c r="M531" s="877"/>
      <c r="N531" s="877"/>
      <c r="O531" s="877"/>
      <c r="P531" s="877"/>
      <c r="Q531" s="877"/>
      <c r="R531" s="877"/>
      <c r="S531" s="878"/>
      <c r="T531" s="876"/>
      <c r="U531" s="877"/>
      <c r="V531" s="877"/>
      <c r="W531" s="877"/>
      <c r="X531" s="877"/>
      <c r="Y531" s="877"/>
      <c r="Z531" s="877"/>
      <c r="AA531" s="877"/>
      <c r="AB531" s="877"/>
      <c r="AC531" s="877"/>
      <c r="AD531" s="877"/>
      <c r="AE531" s="877"/>
      <c r="AF531" s="878"/>
      <c r="AG531" s="876" t="s">
        <v>19</v>
      </c>
      <c r="AH531" s="877"/>
      <c r="AI531" s="878"/>
      <c r="AJ531" s="876" t="s">
        <v>18</v>
      </c>
      <c r="AK531" s="878"/>
      <c r="AL531" s="876" t="s">
        <v>17</v>
      </c>
      <c r="AM531" s="877"/>
      <c r="AN531" s="878"/>
      <c r="AO531" s="141"/>
      <c r="AP531" s="846" t="s">
        <v>130</v>
      </c>
      <c r="AQ531" s="846" t="s">
        <v>131</v>
      </c>
    </row>
    <row r="532" spans="2:51" ht="12.95" customHeight="1" thickBot="1" x14ac:dyDescent="0.3">
      <c r="B532" s="4">
        <v>2021</v>
      </c>
      <c r="C532" s="5" t="s">
        <v>16</v>
      </c>
      <c r="D532" s="5" t="s">
        <v>15</v>
      </c>
      <c r="E532" s="30" t="s">
        <v>14</v>
      </c>
      <c r="F532" s="6" t="s">
        <v>14</v>
      </c>
      <c r="G532" s="7" t="s">
        <v>13</v>
      </c>
      <c r="H532" s="868" t="s">
        <v>34</v>
      </c>
      <c r="I532" s="869"/>
      <c r="J532" s="870" t="s">
        <v>43</v>
      </c>
      <c r="K532" s="871"/>
      <c r="L532" s="870" t="s">
        <v>42</v>
      </c>
      <c r="M532" s="871"/>
      <c r="N532" s="872" t="s">
        <v>33</v>
      </c>
      <c r="O532" s="869"/>
      <c r="P532" s="872" t="s">
        <v>12</v>
      </c>
      <c r="Q532" s="869"/>
      <c r="R532" s="872" t="s">
        <v>11</v>
      </c>
      <c r="S532" s="905"/>
      <c r="T532" s="868" t="s">
        <v>35</v>
      </c>
      <c r="U532" s="906"/>
      <c r="V532" s="906"/>
      <c r="W532" s="905"/>
      <c r="X532" s="868" t="s">
        <v>10</v>
      </c>
      <c r="Y532" s="906"/>
      <c r="Z532" s="906"/>
      <c r="AA532" s="905"/>
      <c r="AB532" s="38" t="s">
        <v>1084</v>
      </c>
      <c r="AC532" s="38" t="s">
        <v>38</v>
      </c>
      <c r="AD532" s="37" t="s">
        <v>36</v>
      </c>
      <c r="AE532" s="266" t="s">
        <v>41</v>
      </c>
      <c r="AF532" s="136" t="s">
        <v>9</v>
      </c>
      <c r="AG532" s="8" t="s">
        <v>37</v>
      </c>
      <c r="AH532" s="9" t="s">
        <v>8</v>
      </c>
      <c r="AI532" s="10" t="s">
        <v>7</v>
      </c>
      <c r="AJ532" s="6" t="s">
        <v>8</v>
      </c>
      <c r="AK532" s="7" t="s">
        <v>7</v>
      </c>
      <c r="AL532" s="6" t="s">
        <v>8</v>
      </c>
      <c r="AM532" s="11" t="s">
        <v>7</v>
      </c>
      <c r="AN532" s="7" t="s">
        <v>6</v>
      </c>
      <c r="AO532" s="141"/>
      <c r="AP532" s="847"/>
      <c r="AQ532" s="847"/>
    </row>
    <row r="533" spans="2:51" s="307" customFormat="1" ht="12.95" customHeight="1" x14ac:dyDescent="0.25">
      <c r="B533" s="294">
        <v>44241</v>
      </c>
      <c r="C533" s="295">
        <v>0.47083333333333338</v>
      </c>
      <c r="D533" s="295">
        <v>0.47986111111111113</v>
      </c>
      <c r="E533" s="296">
        <v>3</v>
      </c>
      <c r="F533" s="296">
        <v>23385</v>
      </c>
      <c r="G533" s="294">
        <v>44241</v>
      </c>
      <c r="H533" s="950" t="s">
        <v>739</v>
      </c>
      <c r="I533" s="951"/>
      <c r="J533" s="952" t="s">
        <v>740</v>
      </c>
      <c r="K533" s="953"/>
      <c r="L533" s="952" t="s">
        <v>682</v>
      </c>
      <c r="M533" s="953"/>
      <c r="N533" s="950"/>
      <c r="O533" s="951"/>
      <c r="P533" s="860" t="s">
        <v>71</v>
      </c>
      <c r="Q533" s="861"/>
      <c r="R533" s="862" t="s">
        <v>893</v>
      </c>
      <c r="S533" s="867"/>
      <c r="T533" s="853" t="s">
        <v>771</v>
      </c>
      <c r="U533" s="854"/>
      <c r="V533" s="854"/>
      <c r="W533" s="855"/>
      <c r="X533" s="853" t="s">
        <v>771</v>
      </c>
      <c r="Y533" s="854"/>
      <c r="Z533" s="854"/>
      <c r="AA533" s="855"/>
      <c r="AB533" s="491">
        <v>2</v>
      </c>
      <c r="AC533" s="297"/>
      <c r="AD533" s="298" t="s">
        <v>699</v>
      </c>
      <c r="AE533" s="396">
        <v>29</v>
      </c>
      <c r="AF533" s="261" t="s">
        <v>32</v>
      </c>
      <c r="AG533" s="404"/>
      <c r="AH533" s="405">
        <v>7200</v>
      </c>
      <c r="AI533" s="406">
        <f>+AH533/1000</f>
        <v>7.2</v>
      </c>
      <c r="AJ533" s="836">
        <v>24230</v>
      </c>
      <c r="AK533" s="838">
        <f>+AJ533/1000</f>
        <v>24.23</v>
      </c>
      <c r="AL533" s="840">
        <f>+AJ533-AH534-AH533</f>
        <v>2630</v>
      </c>
      <c r="AM533" s="842">
        <f>+AL533/1000</f>
        <v>2.63</v>
      </c>
      <c r="AN533" s="844">
        <f>+AL533/SUM(AH533:AH534)</f>
        <v>0.12175925925925926</v>
      </c>
      <c r="AO533" s="411"/>
      <c r="AP533" s="306">
        <v>73.14</v>
      </c>
      <c r="AQ533" s="306">
        <v>5.0999999999999996</v>
      </c>
    </row>
    <row r="534" spans="2:51" s="307" customFormat="1" ht="12.95" customHeight="1" x14ac:dyDescent="0.25">
      <c r="B534" s="294">
        <v>44241</v>
      </c>
      <c r="C534" s="295">
        <v>0.47083333333333338</v>
      </c>
      <c r="D534" s="295">
        <v>0.47986111111111113</v>
      </c>
      <c r="E534" s="296">
        <v>3</v>
      </c>
      <c r="F534" s="296">
        <v>23384</v>
      </c>
      <c r="G534" s="294">
        <v>44241</v>
      </c>
      <c r="H534" s="856" t="s">
        <v>738</v>
      </c>
      <c r="I534" s="857"/>
      <c r="J534" s="858" t="s">
        <v>828</v>
      </c>
      <c r="K534" s="859"/>
      <c r="L534" s="858" t="s">
        <v>682</v>
      </c>
      <c r="M534" s="859"/>
      <c r="N534" s="856"/>
      <c r="O534" s="857"/>
      <c r="P534" s="860" t="s">
        <v>71</v>
      </c>
      <c r="Q534" s="861"/>
      <c r="R534" s="862" t="s">
        <v>893</v>
      </c>
      <c r="S534" s="867"/>
      <c r="T534" s="853" t="s">
        <v>771</v>
      </c>
      <c r="U534" s="854"/>
      <c r="V534" s="854"/>
      <c r="W534" s="855"/>
      <c r="X534" s="853" t="s">
        <v>771</v>
      </c>
      <c r="Y534" s="854"/>
      <c r="Z534" s="854"/>
      <c r="AA534" s="855"/>
      <c r="AB534" s="491">
        <v>2</v>
      </c>
      <c r="AC534" s="297"/>
      <c r="AD534" s="298" t="s">
        <v>680</v>
      </c>
      <c r="AE534" s="412">
        <v>32</v>
      </c>
      <c r="AF534" s="261" t="s">
        <v>32</v>
      </c>
      <c r="AG534" s="297"/>
      <c r="AH534" s="152">
        <v>14400</v>
      </c>
      <c r="AI534" s="300">
        <f>+AH534/1000</f>
        <v>14.4</v>
      </c>
      <c r="AJ534" s="837"/>
      <c r="AK534" s="839"/>
      <c r="AL534" s="841"/>
      <c r="AM534" s="843"/>
      <c r="AN534" s="845"/>
      <c r="AO534" s="305"/>
      <c r="AP534" s="306">
        <v>73.05</v>
      </c>
      <c r="AQ534" s="306">
        <v>5.61</v>
      </c>
    </row>
    <row r="535" spans="2:51" s="307" customFormat="1" ht="12.95" customHeight="1" x14ac:dyDescent="0.25">
      <c r="B535" s="294">
        <v>44241</v>
      </c>
      <c r="C535" s="295">
        <v>0.4777777777777778</v>
      </c>
      <c r="D535" s="295">
        <v>0.48749999999999999</v>
      </c>
      <c r="E535" s="296">
        <v>3</v>
      </c>
      <c r="F535" s="296">
        <v>23384</v>
      </c>
      <c r="G535" s="294">
        <v>44241</v>
      </c>
      <c r="H535" s="856" t="s">
        <v>738</v>
      </c>
      <c r="I535" s="857"/>
      <c r="J535" s="858" t="s">
        <v>828</v>
      </c>
      <c r="K535" s="859"/>
      <c r="L535" s="858" t="s">
        <v>682</v>
      </c>
      <c r="M535" s="859"/>
      <c r="N535" s="856"/>
      <c r="O535" s="857"/>
      <c r="P535" s="860" t="s">
        <v>395</v>
      </c>
      <c r="Q535" s="861"/>
      <c r="R535" s="862" t="s">
        <v>663</v>
      </c>
      <c r="S535" s="863"/>
      <c r="T535" s="853" t="s">
        <v>771</v>
      </c>
      <c r="U535" s="854"/>
      <c r="V535" s="854"/>
      <c r="W535" s="855"/>
      <c r="X535" s="853" t="s">
        <v>771</v>
      </c>
      <c r="Y535" s="854"/>
      <c r="Z535" s="854"/>
      <c r="AA535" s="855"/>
      <c r="AB535" s="491">
        <v>2</v>
      </c>
      <c r="AC535" s="297"/>
      <c r="AD535" s="298" t="s">
        <v>680</v>
      </c>
      <c r="AE535" s="412">
        <v>32</v>
      </c>
      <c r="AF535" s="261" t="s">
        <v>32</v>
      </c>
      <c r="AG535" s="297"/>
      <c r="AH535" s="152">
        <v>21600</v>
      </c>
      <c r="AI535" s="328">
        <f>+AH535/1000</f>
        <v>21.6</v>
      </c>
      <c r="AJ535" s="152">
        <v>24520</v>
      </c>
      <c r="AK535" s="329">
        <f>+AJ535/1000</f>
        <v>24.52</v>
      </c>
      <c r="AL535" s="330">
        <f>+AJ535-AH535</f>
        <v>2920</v>
      </c>
      <c r="AM535" s="331">
        <f>+AL535/1000</f>
        <v>2.92</v>
      </c>
      <c r="AN535" s="332">
        <f>+AL535/AH535</f>
        <v>0.13518518518518519</v>
      </c>
      <c r="AO535" s="333"/>
      <c r="AP535" s="306">
        <v>73.05</v>
      </c>
      <c r="AQ535" s="306">
        <v>5.61</v>
      </c>
    </row>
    <row r="536" spans="2:51" s="307" customFormat="1" ht="12.95" customHeight="1" x14ac:dyDescent="0.25">
      <c r="B536" s="294">
        <v>44241</v>
      </c>
      <c r="C536" s="295">
        <v>0.49583333333333335</v>
      </c>
      <c r="D536" s="295">
        <v>0.50277777777777777</v>
      </c>
      <c r="E536" s="296">
        <v>3</v>
      </c>
      <c r="F536" s="296">
        <v>23384</v>
      </c>
      <c r="G536" s="294">
        <v>44241</v>
      </c>
      <c r="H536" s="856" t="s">
        <v>738</v>
      </c>
      <c r="I536" s="857"/>
      <c r="J536" s="858" t="s">
        <v>828</v>
      </c>
      <c r="K536" s="859"/>
      <c r="L536" s="858" t="s">
        <v>682</v>
      </c>
      <c r="M536" s="859"/>
      <c r="N536" s="856"/>
      <c r="O536" s="857"/>
      <c r="P536" s="860" t="s">
        <v>360</v>
      </c>
      <c r="Q536" s="861"/>
      <c r="R536" s="862" t="s">
        <v>201</v>
      </c>
      <c r="S536" s="863"/>
      <c r="T536" s="864" t="s">
        <v>771</v>
      </c>
      <c r="U536" s="865"/>
      <c r="V536" s="865"/>
      <c r="W536" s="866"/>
      <c r="X536" s="853" t="s">
        <v>771</v>
      </c>
      <c r="Y536" s="854"/>
      <c r="Z536" s="854"/>
      <c r="AA536" s="855"/>
      <c r="AB536" s="492">
        <v>2</v>
      </c>
      <c r="AC536" s="297"/>
      <c r="AD536" s="298" t="s">
        <v>680</v>
      </c>
      <c r="AE536" s="412">
        <v>32</v>
      </c>
      <c r="AF536" s="261" t="s">
        <v>32</v>
      </c>
      <c r="AG536" s="297"/>
      <c r="AH536" s="152">
        <v>21600</v>
      </c>
      <c r="AI536" s="328">
        <f>+AH536/1000</f>
        <v>21.6</v>
      </c>
      <c r="AJ536" s="152">
        <v>24330</v>
      </c>
      <c r="AK536" s="329">
        <f>+AJ536/1000</f>
        <v>24.33</v>
      </c>
      <c r="AL536" s="330">
        <f>+AJ536-AH536</f>
        <v>2730</v>
      </c>
      <c r="AM536" s="331">
        <f>+AL536/1000</f>
        <v>2.73</v>
      </c>
      <c r="AN536" s="332">
        <f>+AL536/AH536</f>
        <v>0.12638888888888888</v>
      </c>
      <c r="AO536" s="333"/>
      <c r="AP536" s="306">
        <v>73.05</v>
      </c>
      <c r="AQ536" s="306">
        <v>5.61</v>
      </c>
    </row>
    <row r="537" spans="2:51" s="307" customFormat="1" ht="12.95" customHeight="1" x14ac:dyDescent="0.25">
      <c r="B537" s="294">
        <v>44241</v>
      </c>
      <c r="C537" s="295">
        <v>0.5083333333333333</v>
      </c>
      <c r="D537" s="295">
        <v>0.51388888888888895</v>
      </c>
      <c r="E537" s="296">
        <v>3</v>
      </c>
      <c r="F537" s="296">
        <v>23384</v>
      </c>
      <c r="G537" s="294">
        <v>44241</v>
      </c>
      <c r="H537" s="856" t="s">
        <v>738</v>
      </c>
      <c r="I537" s="857"/>
      <c r="J537" s="858" t="s">
        <v>828</v>
      </c>
      <c r="K537" s="859"/>
      <c r="L537" s="858" t="s">
        <v>682</v>
      </c>
      <c r="M537" s="859"/>
      <c r="N537" s="856"/>
      <c r="O537" s="857"/>
      <c r="P537" s="860" t="s">
        <v>117</v>
      </c>
      <c r="Q537" s="861"/>
      <c r="R537" s="862" t="s">
        <v>581</v>
      </c>
      <c r="S537" s="863"/>
      <c r="T537" s="864" t="s">
        <v>771</v>
      </c>
      <c r="U537" s="865"/>
      <c r="V537" s="865"/>
      <c r="W537" s="866"/>
      <c r="X537" s="853" t="s">
        <v>771</v>
      </c>
      <c r="Y537" s="854"/>
      <c r="Z537" s="854"/>
      <c r="AA537" s="855"/>
      <c r="AB537" s="492">
        <v>2</v>
      </c>
      <c r="AC537" s="297"/>
      <c r="AD537" s="298" t="s">
        <v>680</v>
      </c>
      <c r="AE537" s="412">
        <v>32</v>
      </c>
      <c r="AF537" s="261" t="s">
        <v>32</v>
      </c>
      <c r="AG537" s="297"/>
      <c r="AH537" s="152">
        <v>17400</v>
      </c>
      <c r="AI537" s="328">
        <f t="shared" ref="AI537:AI565" si="164">+AH537/1000</f>
        <v>17.399999999999999</v>
      </c>
      <c r="AJ537" s="152">
        <v>19460</v>
      </c>
      <c r="AK537" s="329">
        <f t="shared" ref="AK537:AK565" si="165">+AJ537/1000</f>
        <v>19.46</v>
      </c>
      <c r="AL537" s="330">
        <f t="shared" ref="AL537:AL556" si="166">+AJ537-AH537</f>
        <v>2060</v>
      </c>
      <c r="AM537" s="331">
        <f t="shared" ref="AM537:AM565" si="167">+AL537/1000</f>
        <v>2.06</v>
      </c>
      <c r="AN537" s="332">
        <f t="shared" ref="AN537:AN556" si="168">+AL537/AH537</f>
        <v>0.11839080459770115</v>
      </c>
      <c r="AO537" s="333"/>
      <c r="AP537" s="306">
        <v>73.05</v>
      </c>
      <c r="AQ537" s="306">
        <v>5.61</v>
      </c>
    </row>
    <row r="538" spans="2:51" s="307" customFormat="1" ht="12.95" customHeight="1" x14ac:dyDescent="0.25">
      <c r="B538" s="294">
        <v>44241</v>
      </c>
      <c r="C538" s="295">
        <v>0.53819444444444442</v>
      </c>
      <c r="D538" s="295">
        <v>0.56597222222222221</v>
      </c>
      <c r="E538" s="296">
        <v>3</v>
      </c>
      <c r="F538" s="296">
        <v>23384</v>
      </c>
      <c r="G538" s="294">
        <v>44241</v>
      </c>
      <c r="H538" s="856" t="s">
        <v>730</v>
      </c>
      <c r="I538" s="857"/>
      <c r="J538" s="858" t="s">
        <v>828</v>
      </c>
      <c r="K538" s="859"/>
      <c r="L538" s="858" t="s">
        <v>682</v>
      </c>
      <c r="M538" s="859"/>
      <c r="N538" s="856"/>
      <c r="O538" s="857"/>
      <c r="P538" s="860" t="s">
        <v>221</v>
      </c>
      <c r="Q538" s="861"/>
      <c r="R538" s="862" t="s">
        <v>543</v>
      </c>
      <c r="S538" s="863"/>
      <c r="T538" s="864" t="s">
        <v>771</v>
      </c>
      <c r="U538" s="865"/>
      <c r="V538" s="865"/>
      <c r="W538" s="866"/>
      <c r="X538" s="853" t="s">
        <v>771</v>
      </c>
      <c r="Y538" s="854"/>
      <c r="Z538" s="854"/>
      <c r="AA538" s="855"/>
      <c r="AB538" s="492">
        <v>2</v>
      </c>
      <c r="AC538" s="297"/>
      <c r="AD538" s="298" t="s">
        <v>699</v>
      </c>
      <c r="AE538" s="462">
        <v>22</v>
      </c>
      <c r="AF538" s="261" t="s">
        <v>32</v>
      </c>
      <c r="AG538" s="297"/>
      <c r="AH538" s="152">
        <v>12000</v>
      </c>
      <c r="AI538" s="328">
        <f t="shared" si="164"/>
        <v>12</v>
      </c>
      <c r="AJ538" s="152">
        <v>12910</v>
      </c>
      <c r="AK538" s="329">
        <f t="shared" si="165"/>
        <v>12.91</v>
      </c>
      <c r="AL538" s="330">
        <f t="shared" si="166"/>
        <v>910</v>
      </c>
      <c r="AM538" s="331">
        <f t="shared" si="167"/>
        <v>0.91</v>
      </c>
      <c r="AN538" s="332">
        <f t="shared" si="168"/>
        <v>7.5833333333333336E-2</v>
      </c>
      <c r="AO538" s="333"/>
      <c r="AP538" s="306">
        <v>73.22</v>
      </c>
      <c r="AQ538" s="306">
        <v>5.15</v>
      </c>
    </row>
    <row r="539" spans="2:51" s="307" customFormat="1" ht="12.95" customHeight="1" x14ac:dyDescent="0.25">
      <c r="B539" s="294">
        <v>44241</v>
      </c>
      <c r="C539" s="295">
        <v>0.53888888888888886</v>
      </c>
      <c r="D539" s="295">
        <v>0.54652777777777783</v>
      </c>
      <c r="E539" s="296">
        <v>3</v>
      </c>
      <c r="F539" s="296">
        <v>23384</v>
      </c>
      <c r="G539" s="294">
        <v>44241</v>
      </c>
      <c r="H539" s="856" t="s">
        <v>730</v>
      </c>
      <c r="I539" s="857"/>
      <c r="J539" s="858" t="s">
        <v>828</v>
      </c>
      <c r="K539" s="859"/>
      <c r="L539" s="858" t="s">
        <v>682</v>
      </c>
      <c r="M539" s="859"/>
      <c r="N539" s="856"/>
      <c r="O539" s="857"/>
      <c r="P539" s="860" t="s">
        <v>240</v>
      </c>
      <c r="Q539" s="861"/>
      <c r="R539" s="862" t="s">
        <v>515</v>
      </c>
      <c r="S539" s="863"/>
      <c r="T539" s="864" t="s">
        <v>771</v>
      </c>
      <c r="U539" s="865"/>
      <c r="V539" s="865"/>
      <c r="W539" s="866"/>
      <c r="X539" s="853" t="s">
        <v>771</v>
      </c>
      <c r="Y539" s="854"/>
      <c r="Z539" s="854"/>
      <c r="AA539" s="855"/>
      <c r="AB539" s="492">
        <v>2</v>
      </c>
      <c r="AC539" s="297"/>
      <c r="AD539" s="298" t="s">
        <v>699</v>
      </c>
      <c r="AE539" s="462">
        <v>22</v>
      </c>
      <c r="AF539" s="261" t="s">
        <v>32</v>
      </c>
      <c r="AG539" s="297"/>
      <c r="AH539" s="152">
        <v>21600</v>
      </c>
      <c r="AI539" s="328">
        <f t="shared" si="164"/>
        <v>21.6</v>
      </c>
      <c r="AJ539" s="152">
        <v>24620</v>
      </c>
      <c r="AK539" s="329">
        <f t="shared" si="165"/>
        <v>24.62</v>
      </c>
      <c r="AL539" s="330">
        <f t="shared" si="166"/>
        <v>3020</v>
      </c>
      <c r="AM539" s="331">
        <f t="shared" si="167"/>
        <v>3.02</v>
      </c>
      <c r="AN539" s="332">
        <f t="shared" si="168"/>
        <v>0.13981481481481481</v>
      </c>
      <c r="AO539" s="333"/>
      <c r="AP539" s="306">
        <v>73.22</v>
      </c>
      <c r="AQ539" s="306">
        <v>5.15</v>
      </c>
    </row>
    <row r="540" spans="2:51" s="307" customFormat="1" ht="12.95" customHeight="1" x14ac:dyDescent="0.25">
      <c r="B540" s="294">
        <v>44241</v>
      </c>
      <c r="C540" s="295">
        <v>0.54166666666666663</v>
      </c>
      <c r="D540" s="295">
        <v>0.5625</v>
      </c>
      <c r="E540" s="296">
        <v>4</v>
      </c>
      <c r="F540" s="296">
        <v>98</v>
      </c>
      <c r="G540" s="294">
        <v>44241</v>
      </c>
      <c r="H540" s="856" t="s">
        <v>957</v>
      </c>
      <c r="I540" s="857"/>
      <c r="J540" s="858"/>
      <c r="K540" s="859"/>
      <c r="L540" s="858"/>
      <c r="M540" s="859"/>
      <c r="N540" s="856"/>
      <c r="O540" s="857"/>
      <c r="P540" s="860" t="s">
        <v>958</v>
      </c>
      <c r="Q540" s="861"/>
      <c r="R540" s="862" t="s">
        <v>49</v>
      </c>
      <c r="S540" s="863"/>
      <c r="T540" s="864" t="s">
        <v>179</v>
      </c>
      <c r="U540" s="865"/>
      <c r="V540" s="865"/>
      <c r="W540" s="866"/>
      <c r="X540" s="853" t="s">
        <v>179</v>
      </c>
      <c r="Y540" s="854"/>
      <c r="Z540" s="854"/>
      <c r="AA540" s="855"/>
      <c r="AB540" s="492"/>
      <c r="AC540" s="297"/>
      <c r="AD540" s="298"/>
      <c r="AE540" s="462">
        <v>31</v>
      </c>
      <c r="AF540" s="261" t="s">
        <v>32</v>
      </c>
      <c r="AG540" s="297">
        <v>8337</v>
      </c>
      <c r="AH540" s="152">
        <f>+AG540/2.2</f>
        <v>3789.545454545454</v>
      </c>
      <c r="AI540" s="328">
        <f t="shared" si="164"/>
        <v>3.7895454545454541</v>
      </c>
      <c r="AJ540" s="152">
        <v>3380</v>
      </c>
      <c r="AK540" s="329">
        <f t="shared" si="165"/>
        <v>3.38</v>
      </c>
      <c r="AL540" s="330">
        <f t="shared" si="166"/>
        <v>-409.54545454545405</v>
      </c>
      <c r="AM540" s="331">
        <f t="shared" si="167"/>
        <v>-0.40954545454545405</v>
      </c>
      <c r="AN540" s="332">
        <f t="shared" si="168"/>
        <v>-0.10807244812282583</v>
      </c>
      <c r="AO540" s="333"/>
      <c r="AP540" s="306">
        <v>77.12</v>
      </c>
      <c r="AQ540" s="306">
        <v>3.24</v>
      </c>
    </row>
    <row r="541" spans="2:51" s="307" customFormat="1" ht="12.95" customHeight="1" x14ac:dyDescent="0.25">
      <c r="B541" s="294">
        <v>44241</v>
      </c>
      <c r="C541" s="295">
        <v>0.5444444444444444</v>
      </c>
      <c r="D541" s="295">
        <v>0.55208333333333337</v>
      </c>
      <c r="E541" s="296">
        <v>3</v>
      </c>
      <c r="F541" s="296">
        <v>23386</v>
      </c>
      <c r="G541" s="294">
        <v>44241</v>
      </c>
      <c r="H541" s="856" t="s">
        <v>730</v>
      </c>
      <c r="I541" s="857"/>
      <c r="J541" s="858" t="s">
        <v>828</v>
      </c>
      <c r="K541" s="859"/>
      <c r="L541" s="858" t="s">
        <v>682</v>
      </c>
      <c r="M541" s="859"/>
      <c r="N541" s="856"/>
      <c r="O541" s="857"/>
      <c r="P541" s="860" t="s">
        <v>359</v>
      </c>
      <c r="Q541" s="861"/>
      <c r="R541" s="862" t="s">
        <v>74</v>
      </c>
      <c r="S541" s="863"/>
      <c r="T541" s="864" t="s">
        <v>771</v>
      </c>
      <c r="U541" s="865"/>
      <c r="V541" s="865"/>
      <c r="W541" s="866"/>
      <c r="X541" s="853" t="s">
        <v>771</v>
      </c>
      <c r="Y541" s="854"/>
      <c r="Z541" s="854"/>
      <c r="AA541" s="855"/>
      <c r="AB541" s="492">
        <v>2</v>
      </c>
      <c r="AC541" s="297"/>
      <c r="AD541" s="298" t="s">
        <v>699</v>
      </c>
      <c r="AE541" s="462">
        <v>22</v>
      </c>
      <c r="AF541" s="261" t="s">
        <v>32</v>
      </c>
      <c r="AG541" s="297"/>
      <c r="AH541" s="152">
        <v>21600</v>
      </c>
      <c r="AI541" s="328">
        <f t="shared" si="164"/>
        <v>21.6</v>
      </c>
      <c r="AJ541" s="152">
        <v>23990</v>
      </c>
      <c r="AK541" s="329">
        <f t="shared" si="165"/>
        <v>23.99</v>
      </c>
      <c r="AL541" s="330">
        <f t="shared" si="166"/>
        <v>2390</v>
      </c>
      <c r="AM541" s="331">
        <f t="shared" si="167"/>
        <v>2.39</v>
      </c>
      <c r="AN541" s="332">
        <f t="shared" si="168"/>
        <v>0.11064814814814815</v>
      </c>
      <c r="AO541" s="333"/>
      <c r="AP541" s="306">
        <v>73.22</v>
      </c>
      <c r="AQ541" s="306">
        <v>5.15</v>
      </c>
    </row>
    <row r="542" spans="2:51" s="307" customFormat="1" ht="12.95" customHeight="1" x14ac:dyDescent="0.25">
      <c r="B542" s="294">
        <v>44241</v>
      </c>
      <c r="C542" s="295">
        <v>0.55555555555555558</v>
      </c>
      <c r="D542" s="295">
        <v>0.56388888888888888</v>
      </c>
      <c r="E542" s="296">
        <v>3</v>
      </c>
      <c r="F542" s="296">
        <v>23386</v>
      </c>
      <c r="G542" s="294">
        <v>44241</v>
      </c>
      <c r="H542" s="856" t="s">
        <v>730</v>
      </c>
      <c r="I542" s="857"/>
      <c r="J542" s="858" t="s">
        <v>828</v>
      </c>
      <c r="K542" s="859"/>
      <c r="L542" s="858" t="s">
        <v>682</v>
      </c>
      <c r="M542" s="859"/>
      <c r="N542" s="856"/>
      <c r="O542" s="857"/>
      <c r="P542" s="860" t="s">
        <v>158</v>
      </c>
      <c r="Q542" s="861"/>
      <c r="R542" s="862" t="s">
        <v>306</v>
      </c>
      <c r="S542" s="863"/>
      <c r="T542" s="864" t="s">
        <v>771</v>
      </c>
      <c r="U542" s="865"/>
      <c r="V542" s="865"/>
      <c r="W542" s="866"/>
      <c r="X542" s="853" t="s">
        <v>771</v>
      </c>
      <c r="Y542" s="854"/>
      <c r="Z542" s="854"/>
      <c r="AA542" s="855"/>
      <c r="AB542" s="492">
        <v>2</v>
      </c>
      <c r="AC542" s="297"/>
      <c r="AD542" s="298" t="s">
        <v>699</v>
      </c>
      <c r="AE542" s="462">
        <v>22</v>
      </c>
      <c r="AF542" s="261" t="s">
        <v>32</v>
      </c>
      <c r="AG542" s="297"/>
      <c r="AH542" s="152">
        <v>21600</v>
      </c>
      <c r="AI542" s="328">
        <f t="shared" si="164"/>
        <v>21.6</v>
      </c>
      <c r="AJ542" s="152">
        <v>22830</v>
      </c>
      <c r="AK542" s="329">
        <f t="shared" si="165"/>
        <v>22.83</v>
      </c>
      <c r="AL542" s="330">
        <f t="shared" si="166"/>
        <v>1230</v>
      </c>
      <c r="AM542" s="331">
        <f t="shared" si="167"/>
        <v>1.23</v>
      </c>
      <c r="AN542" s="332">
        <f t="shared" si="168"/>
        <v>5.6944444444444443E-2</v>
      </c>
      <c r="AO542" s="333"/>
      <c r="AP542" s="306">
        <v>73.22</v>
      </c>
      <c r="AQ542" s="306">
        <v>5.15</v>
      </c>
    </row>
    <row r="543" spans="2:51" s="307" customFormat="1" ht="12.95" customHeight="1" x14ac:dyDescent="0.25">
      <c r="B543" s="294">
        <v>44241</v>
      </c>
      <c r="C543" s="295">
        <v>0.55763888888888891</v>
      </c>
      <c r="D543" s="295">
        <v>0.57777777777777783</v>
      </c>
      <c r="E543" s="296">
        <v>4</v>
      </c>
      <c r="F543" s="296">
        <v>23386</v>
      </c>
      <c r="G543" s="294">
        <v>44241</v>
      </c>
      <c r="H543" s="856" t="s">
        <v>730</v>
      </c>
      <c r="I543" s="857"/>
      <c r="J543" s="858" t="s">
        <v>828</v>
      </c>
      <c r="K543" s="859"/>
      <c r="L543" s="858" t="s">
        <v>682</v>
      </c>
      <c r="M543" s="859"/>
      <c r="N543" s="856"/>
      <c r="O543" s="857"/>
      <c r="P543" s="860" t="s">
        <v>843</v>
      </c>
      <c r="Q543" s="861"/>
      <c r="R543" s="862" t="s">
        <v>820</v>
      </c>
      <c r="S543" s="863"/>
      <c r="T543" s="864" t="s">
        <v>771</v>
      </c>
      <c r="U543" s="865"/>
      <c r="V543" s="865"/>
      <c r="W543" s="866"/>
      <c r="X543" s="853" t="s">
        <v>771</v>
      </c>
      <c r="Y543" s="854"/>
      <c r="Z543" s="854"/>
      <c r="AA543" s="855"/>
      <c r="AB543" s="492">
        <v>2</v>
      </c>
      <c r="AC543" s="297"/>
      <c r="AD543" s="298" t="s">
        <v>699</v>
      </c>
      <c r="AE543" s="462">
        <v>22</v>
      </c>
      <c r="AF543" s="261" t="s">
        <v>32</v>
      </c>
      <c r="AG543" s="297"/>
      <c r="AH543" s="152">
        <v>21600</v>
      </c>
      <c r="AI543" s="328">
        <f t="shared" si="164"/>
        <v>21.6</v>
      </c>
      <c r="AJ543" s="152">
        <v>22980</v>
      </c>
      <c r="AK543" s="329">
        <f t="shared" si="165"/>
        <v>22.98</v>
      </c>
      <c r="AL543" s="330">
        <f t="shared" si="166"/>
        <v>1380</v>
      </c>
      <c r="AM543" s="331">
        <f t="shared" si="167"/>
        <v>1.38</v>
      </c>
      <c r="AN543" s="332">
        <f t="shared" si="168"/>
        <v>6.3888888888888884E-2</v>
      </c>
      <c r="AO543" s="333"/>
      <c r="AP543" s="306">
        <v>73.22</v>
      </c>
      <c r="AQ543" s="306">
        <v>5.15</v>
      </c>
    </row>
    <row r="544" spans="2:51" s="307" customFormat="1" ht="12.95" customHeight="1" x14ac:dyDescent="0.25">
      <c r="B544" s="294">
        <v>44241</v>
      </c>
      <c r="C544" s="295">
        <v>0.57152777777777775</v>
      </c>
      <c r="D544" s="295">
        <v>0.57916666666666672</v>
      </c>
      <c r="E544" s="296">
        <v>4</v>
      </c>
      <c r="F544" s="296">
        <v>23386</v>
      </c>
      <c r="G544" s="294">
        <v>44241</v>
      </c>
      <c r="H544" s="856" t="s">
        <v>730</v>
      </c>
      <c r="I544" s="857"/>
      <c r="J544" s="858" t="s">
        <v>828</v>
      </c>
      <c r="K544" s="859"/>
      <c r="L544" s="858" t="s">
        <v>682</v>
      </c>
      <c r="M544" s="859"/>
      <c r="N544" s="856"/>
      <c r="O544" s="857"/>
      <c r="P544" s="860" t="s">
        <v>71</v>
      </c>
      <c r="Q544" s="861"/>
      <c r="R544" s="862" t="s">
        <v>893</v>
      </c>
      <c r="S544" s="867"/>
      <c r="T544" s="853" t="s">
        <v>771</v>
      </c>
      <c r="U544" s="854"/>
      <c r="V544" s="854"/>
      <c r="W544" s="855"/>
      <c r="X544" s="853" t="s">
        <v>771</v>
      </c>
      <c r="Y544" s="854"/>
      <c r="Z544" s="854"/>
      <c r="AA544" s="855"/>
      <c r="AB544" s="491">
        <v>2</v>
      </c>
      <c r="AC544" s="297"/>
      <c r="AD544" s="298" t="s">
        <v>699</v>
      </c>
      <c r="AE544" s="412">
        <v>22</v>
      </c>
      <c r="AF544" s="261" t="s">
        <v>32</v>
      </c>
      <c r="AG544" s="297"/>
      <c r="AH544" s="152">
        <v>15000</v>
      </c>
      <c r="AI544" s="328">
        <f t="shared" si="164"/>
        <v>15</v>
      </c>
      <c r="AJ544" s="152">
        <v>19550</v>
      </c>
      <c r="AK544" s="329">
        <f t="shared" si="165"/>
        <v>19.55</v>
      </c>
      <c r="AL544" s="330">
        <f t="shared" si="166"/>
        <v>4550</v>
      </c>
      <c r="AM544" s="331">
        <f t="shared" si="167"/>
        <v>4.55</v>
      </c>
      <c r="AN544" s="332">
        <f t="shared" si="168"/>
        <v>0.30333333333333334</v>
      </c>
      <c r="AO544" s="333"/>
      <c r="AP544" s="306">
        <v>73.22</v>
      </c>
      <c r="AQ544" s="306">
        <v>5.15</v>
      </c>
      <c r="AR544" s="307">
        <v>3</v>
      </c>
      <c r="AS544" s="466">
        <f>+AI533+AI534+AI535+AI536+AI537+AI538+AI539+AI541+AI542+AI548+AI549+AI550+AI551+AI554+AI555+AI557</f>
        <v>281.89000000000004</v>
      </c>
      <c r="AU544" s="467">
        <v>0.5</v>
      </c>
      <c r="AV544" s="467">
        <v>0.90277777777777779</v>
      </c>
      <c r="AW544" s="467">
        <f>+AV544-AU544</f>
        <v>0.40277777777777779</v>
      </c>
      <c r="AX544" s="307">
        <f>+AW544*24</f>
        <v>9.6666666666666679</v>
      </c>
      <c r="AY544" s="307">
        <f>+AS544/AX544</f>
        <v>29.161034482758623</v>
      </c>
    </row>
    <row r="545" spans="2:45" s="307" customFormat="1" ht="12.95" customHeight="1" x14ac:dyDescent="0.25">
      <c r="B545" s="294">
        <v>44241</v>
      </c>
      <c r="C545" s="295">
        <v>0.58611111111111114</v>
      </c>
      <c r="D545" s="295">
        <v>0.59444444444444444</v>
      </c>
      <c r="E545" s="296">
        <v>4</v>
      </c>
      <c r="F545" s="296">
        <v>23387</v>
      </c>
      <c r="G545" s="294">
        <v>44241</v>
      </c>
      <c r="H545" s="856" t="s">
        <v>725</v>
      </c>
      <c r="I545" s="857"/>
      <c r="J545" s="858" t="s">
        <v>828</v>
      </c>
      <c r="K545" s="859"/>
      <c r="L545" s="858" t="s">
        <v>682</v>
      </c>
      <c r="M545" s="859"/>
      <c r="N545" s="856"/>
      <c r="O545" s="857"/>
      <c r="P545" s="860" t="s">
        <v>395</v>
      </c>
      <c r="Q545" s="861"/>
      <c r="R545" s="862" t="s">
        <v>663</v>
      </c>
      <c r="S545" s="863"/>
      <c r="T545" s="853" t="s">
        <v>961</v>
      </c>
      <c r="U545" s="854"/>
      <c r="V545" s="854"/>
      <c r="W545" s="855"/>
      <c r="X545" s="853" t="s">
        <v>961</v>
      </c>
      <c r="Y545" s="854"/>
      <c r="Z545" s="854"/>
      <c r="AA545" s="855"/>
      <c r="AB545" s="491">
        <v>2</v>
      </c>
      <c r="AC545" s="297"/>
      <c r="AD545" s="298" t="s">
        <v>699</v>
      </c>
      <c r="AE545" s="412">
        <v>21</v>
      </c>
      <c r="AF545" s="261" t="s">
        <v>32</v>
      </c>
      <c r="AG545" s="297"/>
      <c r="AH545" s="152">
        <v>21600</v>
      </c>
      <c r="AI545" s="328">
        <f t="shared" si="164"/>
        <v>21.6</v>
      </c>
      <c r="AJ545" s="152">
        <v>23010</v>
      </c>
      <c r="AK545" s="329">
        <f t="shared" si="165"/>
        <v>23.01</v>
      </c>
      <c r="AL545" s="330">
        <f t="shared" si="166"/>
        <v>1410</v>
      </c>
      <c r="AM545" s="331">
        <f t="shared" si="167"/>
        <v>1.41</v>
      </c>
      <c r="AN545" s="332">
        <f t="shared" si="168"/>
        <v>6.5277777777777782E-2</v>
      </c>
      <c r="AO545" s="333"/>
      <c r="AP545" s="306">
        <v>73.739999999999995</v>
      </c>
      <c r="AQ545" s="306">
        <v>4.24</v>
      </c>
      <c r="AR545" s="307">
        <v>4</v>
      </c>
      <c r="AS545" s="466">
        <f>+AI540+AI543+AI544+AI545+AI546+AI547+AI558</f>
        <v>107.19954545454546</v>
      </c>
    </row>
    <row r="546" spans="2:45" s="307" customFormat="1" ht="12.95" customHeight="1" x14ac:dyDescent="0.25">
      <c r="B546" s="294">
        <v>44241</v>
      </c>
      <c r="C546" s="295">
        <v>0.59166666666666667</v>
      </c>
      <c r="D546" s="295">
        <v>0.59722222222222221</v>
      </c>
      <c r="E546" s="296">
        <v>4</v>
      </c>
      <c r="F546" s="296">
        <v>23387</v>
      </c>
      <c r="G546" s="294">
        <v>44241</v>
      </c>
      <c r="H546" s="856" t="s">
        <v>725</v>
      </c>
      <c r="I546" s="857"/>
      <c r="J546" s="858" t="s">
        <v>828</v>
      </c>
      <c r="K546" s="859"/>
      <c r="L546" s="858" t="s">
        <v>682</v>
      </c>
      <c r="M546" s="859"/>
      <c r="N546" s="856"/>
      <c r="O546" s="857"/>
      <c r="P546" s="860" t="s">
        <v>360</v>
      </c>
      <c r="Q546" s="861"/>
      <c r="R546" s="862" t="s">
        <v>201</v>
      </c>
      <c r="S546" s="863"/>
      <c r="T546" s="853" t="s">
        <v>961</v>
      </c>
      <c r="U546" s="854"/>
      <c r="V546" s="854"/>
      <c r="W546" s="855"/>
      <c r="X546" s="853" t="s">
        <v>961</v>
      </c>
      <c r="Y546" s="854"/>
      <c r="Z546" s="854"/>
      <c r="AA546" s="855"/>
      <c r="AB546" s="491">
        <v>2</v>
      </c>
      <c r="AC546" s="297"/>
      <c r="AD546" s="298" t="s">
        <v>699</v>
      </c>
      <c r="AE546" s="412">
        <v>21</v>
      </c>
      <c r="AF546" s="261" t="s">
        <v>32</v>
      </c>
      <c r="AG546" s="297"/>
      <c r="AH546" s="152">
        <v>21600</v>
      </c>
      <c r="AI546" s="328">
        <f t="shared" si="164"/>
        <v>21.6</v>
      </c>
      <c r="AJ546" s="152">
        <v>23400</v>
      </c>
      <c r="AK546" s="329">
        <f t="shared" si="165"/>
        <v>23.4</v>
      </c>
      <c r="AL546" s="330">
        <f t="shared" si="166"/>
        <v>1800</v>
      </c>
      <c r="AM546" s="331">
        <f t="shared" si="167"/>
        <v>1.8</v>
      </c>
      <c r="AN546" s="332">
        <f t="shared" si="168"/>
        <v>8.3333333333333329E-2</v>
      </c>
      <c r="AO546" s="333"/>
      <c r="AP546" s="306">
        <v>73.739999999999995</v>
      </c>
      <c r="AQ546" s="306">
        <v>4.24</v>
      </c>
      <c r="AR546" s="307">
        <v>2</v>
      </c>
      <c r="AS546" s="466">
        <f>+AI552+AI556</f>
        <v>29.400000000000002</v>
      </c>
    </row>
    <row r="547" spans="2:45" s="307" customFormat="1" ht="12.75" customHeight="1" x14ac:dyDescent="0.25">
      <c r="B547" s="294">
        <v>44241</v>
      </c>
      <c r="C547" s="295">
        <v>0.59305555555555556</v>
      </c>
      <c r="D547" s="295">
        <v>0.60138888888888886</v>
      </c>
      <c r="E547" s="296">
        <v>4</v>
      </c>
      <c r="F547" s="296">
        <v>23387</v>
      </c>
      <c r="G547" s="294">
        <v>44241</v>
      </c>
      <c r="H547" s="856" t="s">
        <v>725</v>
      </c>
      <c r="I547" s="857"/>
      <c r="J547" s="858" t="s">
        <v>828</v>
      </c>
      <c r="K547" s="859"/>
      <c r="L547" s="858" t="s">
        <v>682</v>
      </c>
      <c r="M547" s="859"/>
      <c r="N547" s="856"/>
      <c r="O547" s="857"/>
      <c r="P547" s="860" t="s">
        <v>117</v>
      </c>
      <c r="Q547" s="861"/>
      <c r="R547" s="862" t="s">
        <v>581</v>
      </c>
      <c r="S547" s="863"/>
      <c r="T547" s="853" t="s">
        <v>961</v>
      </c>
      <c r="U547" s="854"/>
      <c r="V547" s="854"/>
      <c r="W547" s="855"/>
      <c r="X547" s="853" t="s">
        <v>961</v>
      </c>
      <c r="Y547" s="854"/>
      <c r="Z547" s="854"/>
      <c r="AA547" s="855"/>
      <c r="AB547" s="491">
        <v>2</v>
      </c>
      <c r="AC547" s="297"/>
      <c r="AD547" s="298" t="s">
        <v>699</v>
      </c>
      <c r="AE547" s="412">
        <v>21</v>
      </c>
      <c r="AF547" s="261" t="s">
        <v>32</v>
      </c>
      <c r="AG547" s="297"/>
      <c r="AH547" s="152">
        <v>21600</v>
      </c>
      <c r="AI547" s="328">
        <f t="shared" si="164"/>
        <v>21.6</v>
      </c>
      <c r="AJ547" s="152">
        <v>23400</v>
      </c>
      <c r="AK547" s="329">
        <f t="shared" si="165"/>
        <v>23.4</v>
      </c>
      <c r="AL547" s="330">
        <f t="shared" si="166"/>
        <v>1800</v>
      </c>
      <c r="AM547" s="331">
        <f t="shared" si="167"/>
        <v>1.8</v>
      </c>
      <c r="AN547" s="332">
        <f t="shared" si="168"/>
        <v>8.3333333333333329E-2</v>
      </c>
      <c r="AO547" s="333"/>
      <c r="AP547" s="306">
        <v>73.739999999999995</v>
      </c>
      <c r="AQ547" s="306">
        <v>4.24</v>
      </c>
      <c r="AR547" s="307">
        <v>1</v>
      </c>
      <c r="AS547" s="466">
        <f>+AI553</f>
        <v>21.6</v>
      </c>
    </row>
    <row r="548" spans="2:45" s="307" customFormat="1" ht="12.95" customHeight="1" x14ac:dyDescent="0.25">
      <c r="B548" s="294">
        <v>44241</v>
      </c>
      <c r="C548" s="295">
        <v>0.625</v>
      </c>
      <c r="D548" s="295">
        <v>0.62986111111111109</v>
      </c>
      <c r="E548" s="296">
        <v>3</v>
      </c>
      <c r="F548" s="296">
        <v>23387</v>
      </c>
      <c r="G548" s="294">
        <v>44241</v>
      </c>
      <c r="H548" s="856" t="s">
        <v>725</v>
      </c>
      <c r="I548" s="857"/>
      <c r="J548" s="858" t="s">
        <v>828</v>
      </c>
      <c r="K548" s="859"/>
      <c r="L548" s="858" t="s">
        <v>682</v>
      </c>
      <c r="M548" s="859"/>
      <c r="N548" s="856"/>
      <c r="O548" s="857"/>
      <c r="P548" s="860" t="s">
        <v>221</v>
      </c>
      <c r="Q548" s="861"/>
      <c r="R548" s="862" t="s">
        <v>543</v>
      </c>
      <c r="S548" s="863"/>
      <c r="T548" s="853" t="s">
        <v>961</v>
      </c>
      <c r="U548" s="854"/>
      <c r="V548" s="854"/>
      <c r="W548" s="855"/>
      <c r="X548" s="853" t="s">
        <v>961</v>
      </c>
      <c r="Y548" s="854"/>
      <c r="Z548" s="854"/>
      <c r="AA548" s="855"/>
      <c r="AB548" s="491">
        <v>2</v>
      </c>
      <c r="AC548" s="297"/>
      <c r="AD548" s="298" t="s">
        <v>699</v>
      </c>
      <c r="AE548" s="412">
        <v>21</v>
      </c>
      <c r="AF548" s="261" t="s">
        <v>32</v>
      </c>
      <c r="AG548" s="297"/>
      <c r="AH548" s="152">
        <v>12000</v>
      </c>
      <c r="AI548" s="328">
        <f t="shared" si="164"/>
        <v>12</v>
      </c>
      <c r="AJ548" s="152">
        <v>13210</v>
      </c>
      <c r="AK548" s="329">
        <f t="shared" si="165"/>
        <v>13.21</v>
      </c>
      <c r="AL548" s="330">
        <f t="shared" si="166"/>
        <v>1210</v>
      </c>
      <c r="AM548" s="331">
        <f t="shared" si="167"/>
        <v>1.21</v>
      </c>
      <c r="AN548" s="332">
        <f t="shared" si="168"/>
        <v>0.10083333333333333</v>
      </c>
      <c r="AO548" s="333"/>
      <c r="AP548" s="306">
        <v>73.739999999999995</v>
      </c>
      <c r="AQ548" s="306">
        <v>4.24</v>
      </c>
      <c r="AS548" s="466">
        <f>SUM(AS544:AS547)</f>
        <v>440.08954545454549</v>
      </c>
    </row>
    <row r="549" spans="2:45" s="307" customFormat="1" ht="12.95" customHeight="1" x14ac:dyDescent="0.25">
      <c r="B549" s="294">
        <v>44241</v>
      </c>
      <c r="C549" s="295">
        <v>0.62638888888888888</v>
      </c>
      <c r="D549" s="295">
        <v>0.6333333333333333</v>
      </c>
      <c r="E549" s="296">
        <v>3</v>
      </c>
      <c r="F549" s="296">
        <v>23387</v>
      </c>
      <c r="G549" s="294">
        <v>44241</v>
      </c>
      <c r="H549" s="856" t="s">
        <v>725</v>
      </c>
      <c r="I549" s="857"/>
      <c r="J549" s="858" t="s">
        <v>828</v>
      </c>
      <c r="K549" s="859"/>
      <c r="L549" s="858" t="s">
        <v>682</v>
      </c>
      <c r="M549" s="859"/>
      <c r="N549" s="856"/>
      <c r="O549" s="857"/>
      <c r="P549" s="860" t="s">
        <v>240</v>
      </c>
      <c r="Q549" s="861"/>
      <c r="R549" s="862" t="s">
        <v>515</v>
      </c>
      <c r="S549" s="863"/>
      <c r="T549" s="853" t="s">
        <v>961</v>
      </c>
      <c r="U549" s="854"/>
      <c r="V549" s="854"/>
      <c r="W549" s="855"/>
      <c r="X549" s="853" t="s">
        <v>961</v>
      </c>
      <c r="Y549" s="854"/>
      <c r="Z549" s="854"/>
      <c r="AA549" s="855"/>
      <c r="AB549" s="491">
        <v>2</v>
      </c>
      <c r="AC549" s="297"/>
      <c r="AD549" s="298" t="s">
        <v>699</v>
      </c>
      <c r="AE549" s="412">
        <v>21</v>
      </c>
      <c r="AF549" s="261" t="s">
        <v>32</v>
      </c>
      <c r="AG549" s="297"/>
      <c r="AH549" s="152">
        <v>21600</v>
      </c>
      <c r="AI549" s="328">
        <f t="shared" si="164"/>
        <v>21.6</v>
      </c>
      <c r="AJ549" s="152">
        <v>23580</v>
      </c>
      <c r="AK549" s="329">
        <f t="shared" si="165"/>
        <v>23.58</v>
      </c>
      <c r="AL549" s="330">
        <f t="shared" si="166"/>
        <v>1980</v>
      </c>
      <c r="AM549" s="331">
        <f t="shared" si="167"/>
        <v>1.98</v>
      </c>
      <c r="AN549" s="332">
        <f t="shared" si="168"/>
        <v>9.166666666666666E-2</v>
      </c>
      <c r="AO549" s="333"/>
      <c r="AP549" s="306">
        <v>73.739999999999995</v>
      </c>
      <c r="AQ549" s="306">
        <v>4.24</v>
      </c>
    </row>
    <row r="550" spans="2:45" s="307" customFormat="1" ht="12.95" customHeight="1" x14ac:dyDescent="0.25">
      <c r="B550" s="294">
        <v>44241</v>
      </c>
      <c r="C550" s="295">
        <v>0.64097222222222217</v>
      </c>
      <c r="D550" s="295">
        <v>0.66041666666666665</v>
      </c>
      <c r="E550" s="296">
        <v>3</v>
      </c>
      <c r="F550" s="296">
        <v>23387</v>
      </c>
      <c r="G550" s="294">
        <v>44241</v>
      </c>
      <c r="H550" s="856" t="s">
        <v>725</v>
      </c>
      <c r="I550" s="857"/>
      <c r="J550" s="858" t="s">
        <v>828</v>
      </c>
      <c r="K550" s="859"/>
      <c r="L550" s="858" t="s">
        <v>682</v>
      </c>
      <c r="M550" s="859"/>
      <c r="N550" s="856"/>
      <c r="O550" s="857"/>
      <c r="P550" s="860" t="s">
        <v>158</v>
      </c>
      <c r="Q550" s="861"/>
      <c r="R550" s="862" t="s">
        <v>306</v>
      </c>
      <c r="S550" s="863"/>
      <c r="T550" s="853" t="s">
        <v>961</v>
      </c>
      <c r="U550" s="854"/>
      <c r="V550" s="854"/>
      <c r="W550" s="855"/>
      <c r="X550" s="853" t="s">
        <v>961</v>
      </c>
      <c r="Y550" s="854"/>
      <c r="Z550" s="854"/>
      <c r="AA550" s="855"/>
      <c r="AB550" s="491">
        <v>2</v>
      </c>
      <c r="AC550" s="297"/>
      <c r="AD550" s="298" t="s">
        <v>699</v>
      </c>
      <c r="AE550" s="412">
        <v>21</v>
      </c>
      <c r="AF550" s="261" t="s">
        <v>32</v>
      </c>
      <c r="AG550" s="297"/>
      <c r="AH550" s="152">
        <v>24000</v>
      </c>
      <c r="AI550" s="328">
        <f t="shared" si="164"/>
        <v>24</v>
      </c>
      <c r="AJ550" s="152">
        <v>26370</v>
      </c>
      <c r="AK550" s="329">
        <f t="shared" si="165"/>
        <v>26.37</v>
      </c>
      <c r="AL550" s="330">
        <f t="shared" si="166"/>
        <v>2370</v>
      </c>
      <c r="AM550" s="331">
        <f t="shared" si="167"/>
        <v>2.37</v>
      </c>
      <c r="AN550" s="332">
        <f t="shared" si="168"/>
        <v>9.8750000000000004E-2</v>
      </c>
      <c r="AO550" s="333"/>
      <c r="AP550" s="306">
        <v>73.739999999999995</v>
      </c>
      <c r="AQ550" s="306">
        <v>4.24</v>
      </c>
    </row>
    <row r="551" spans="2:45" s="307" customFormat="1" ht="12.95" customHeight="1" x14ac:dyDescent="0.25">
      <c r="B551" s="294">
        <v>44241</v>
      </c>
      <c r="C551" s="295">
        <v>0.64722222222222225</v>
      </c>
      <c r="D551" s="295">
        <v>0.66805555555555562</v>
      </c>
      <c r="E551" s="296">
        <v>3</v>
      </c>
      <c r="F551" s="296">
        <v>23387</v>
      </c>
      <c r="G551" s="294">
        <v>44241</v>
      </c>
      <c r="H551" s="856" t="s">
        <v>725</v>
      </c>
      <c r="I551" s="857"/>
      <c r="J551" s="858" t="s">
        <v>828</v>
      </c>
      <c r="K551" s="859"/>
      <c r="L551" s="858" t="s">
        <v>682</v>
      </c>
      <c r="M551" s="859"/>
      <c r="N551" s="856"/>
      <c r="O551" s="857"/>
      <c r="P551" s="860" t="s">
        <v>359</v>
      </c>
      <c r="Q551" s="861"/>
      <c r="R551" s="862" t="s">
        <v>74</v>
      </c>
      <c r="S551" s="863"/>
      <c r="T551" s="853" t="s">
        <v>961</v>
      </c>
      <c r="U551" s="854"/>
      <c r="V551" s="854"/>
      <c r="W551" s="855"/>
      <c r="X551" s="853" t="s">
        <v>961</v>
      </c>
      <c r="Y551" s="854"/>
      <c r="Z551" s="854"/>
      <c r="AA551" s="855"/>
      <c r="AB551" s="491">
        <v>2</v>
      </c>
      <c r="AC551" s="297"/>
      <c r="AD551" s="298" t="s">
        <v>699</v>
      </c>
      <c r="AE551" s="412">
        <v>21</v>
      </c>
      <c r="AF551" s="261" t="s">
        <v>32</v>
      </c>
      <c r="AG551" s="297"/>
      <c r="AH551" s="152">
        <v>21600</v>
      </c>
      <c r="AI551" s="328">
        <f t="shared" si="164"/>
        <v>21.6</v>
      </c>
      <c r="AJ551" s="152">
        <v>24030</v>
      </c>
      <c r="AK551" s="329">
        <f t="shared" si="165"/>
        <v>24.03</v>
      </c>
      <c r="AL551" s="330">
        <f t="shared" si="166"/>
        <v>2430</v>
      </c>
      <c r="AM551" s="331">
        <f t="shared" si="167"/>
        <v>2.4300000000000002</v>
      </c>
      <c r="AN551" s="332">
        <f t="shared" si="168"/>
        <v>0.1125</v>
      </c>
      <c r="AO551" s="333"/>
      <c r="AP551" s="306">
        <v>73.739999999999995</v>
      </c>
      <c r="AQ551" s="306">
        <v>4.24</v>
      </c>
    </row>
    <row r="552" spans="2:45" s="307" customFormat="1" ht="12.95" customHeight="1" x14ac:dyDescent="0.25">
      <c r="B552" s="294">
        <v>44241</v>
      </c>
      <c r="C552" s="295">
        <v>0.65347222222222223</v>
      </c>
      <c r="D552" s="295">
        <v>0.67986111111111114</v>
      </c>
      <c r="E552" s="296">
        <v>2</v>
      </c>
      <c r="F552" s="296">
        <v>23387</v>
      </c>
      <c r="G552" s="294">
        <v>44241</v>
      </c>
      <c r="H552" s="856" t="s">
        <v>725</v>
      </c>
      <c r="I552" s="857"/>
      <c r="J552" s="858" t="s">
        <v>828</v>
      </c>
      <c r="K552" s="859"/>
      <c r="L552" s="858" t="s">
        <v>682</v>
      </c>
      <c r="M552" s="859"/>
      <c r="N552" s="856"/>
      <c r="O552" s="857"/>
      <c r="P552" s="860" t="s">
        <v>843</v>
      </c>
      <c r="Q552" s="861"/>
      <c r="R552" s="862" t="s">
        <v>820</v>
      </c>
      <c r="S552" s="863"/>
      <c r="T552" s="853" t="s">
        <v>961</v>
      </c>
      <c r="U552" s="854"/>
      <c r="V552" s="854"/>
      <c r="W552" s="855"/>
      <c r="X552" s="853" t="s">
        <v>961</v>
      </c>
      <c r="Y552" s="854"/>
      <c r="Z552" s="854"/>
      <c r="AA552" s="855"/>
      <c r="AB552" s="491">
        <v>2</v>
      </c>
      <c r="AC552" s="297"/>
      <c r="AD552" s="298" t="s">
        <v>699</v>
      </c>
      <c r="AE552" s="412">
        <v>21</v>
      </c>
      <c r="AF552" s="261" t="s">
        <v>32</v>
      </c>
      <c r="AG552" s="297"/>
      <c r="AH552" s="152">
        <v>21600</v>
      </c>
      <c r="AI552" s="328">
        <f t="shared" si="164"/>
        <v>21.6</v>
      </c>
      <c r="AJ552" s="152">
        <v>23050</v>
      </c>
      <c r="AK552" s="329">
        <f t="shared" si="165"/>
        <v>23.05</v>
      </c>
      <c r="AL552" s="330">
        <f t="shared" si="166"/>
        <v>1450</v>
      </c>
      <c r="AM552" s="331">
        <f t="shared" si="167"/>
        <v>1.45</v>
      </c>
      <c r="AN552" s="332">
        <f t="shared" si="168"/>
        <v>6.7129629629629636E-2</v>
      </c>
      <c r="AO552" s="333"/>
      <c r="AP552" s="306">
        <v>73.739999999999995</v>
      </c>
      <c r="AQ552" s="306">
        <v>4.24</v>
      </c>
    </row>
    <row r="553" spans="2:45" s="307" customFormat="1" ht="12.95" customHeight="1" x14ac:dyDescent="0.25">
      <c r="B553" s="294">
        <v>44241</v>
      </c>
      <c r="C553" s="295">
        <v>0.65486111111111112</v>
      </c>
      <c r="D553" s="295">
        <v>0.67847222222222225</v>
      </c>
      <c r="E553" s="296">
        <v>1</v>
      </c>
      <c r="F553" s="296">
        <v>23387</v>
      </c>
      <c r="G553" s="294">
        <v>44241</v>
      </c>
      <c r="H553" s="856" t="s">
        <v>725</v>
      </c>
      <c r="I553" s="857"/>
      <c r="J553" s="858" t="s">
        <v>828</v>
      </c>
      <c r="K553" s="859"/>
      <c r="L553" s="858" t="s">
        <v>682</v>
      </c>
      <c r="M553" s="859"/>
      <c r="N553" s="856"/>
      <c r="O553" s="857"/>
      <c r="P553" s="860" t="s">
        <v>71</v>
      </c>
      <c r="Q553" s="861"/>
      <c r="R553" s="862" t="s">
        <v>893</v>
      </c>
      <c r="S553" s="867"/>
      <c r="T553" s="853" t="s">
        <v>961</v>
      </c>
      <c r="U553" s="854"/>
      <c r="V553" s="854"/>
      <c r="W553" s="855"/>
      <c r="X553" s="853" t="s">
        <v>961</v>
      </c>
      <c r="Y553" s="854"/>
      <c r="Z553" s="854"/>
      <c r="AA553" s="855"/>
      <c r="AB553" s="491">
        <v>2</v>
      </c>
      <c r="AC553" s="297"/>
      <c r="AD553" s="298" t="s">
        <v>699</v>
      </c>
      <c r="AE553" s="412">
        <v>21</v>
      </c>
      <c r="AF553" s="261" t="s">
        <v>32</v>
      </c>
      <c r="AG553" s="297"/>
      <c r="AH553" s="152">
        <v>21600</v>
      </c>
      <c r="AI553" s="328">
        <f t="shared" si="164"/>
        <v>21.6</v>
      </c>
      <c r="AJ553" s="152">
        <v>23600</v>
      </c>
      <c r="AK553" s="329">
        <f t="shared" si="165"/>
        <v>23.6</v>
      </c>
      <c r="AL553" s="330">
        <f t="shared" si="166"/>
        <v>2000</v>
      </c>
      <c r="AM553" s="331">
        <f t="shared" si="167"/>
        <v>2</v>
      </c>
      <c r="AN553" s="332">
        <f t="shared" si="168"/>
        <v>9.2592592592592587E-2</v>
      </c>
      <c r="AO553" s="333"/>
      <c r="AP553" s="306">
        <v>73.739999999999995</v>
      </c>
      <c r="AQ553" s="306">
        <v>4.24</v>
      </c>
    </row>
    <row r="554" spans="2:45" s="307" customFormat="1" ht="12.95" customHeight="1" x14ac:dyDescent="0.25">
      <c r="B554" s="294">
        <v>44241</v>
      </c>
      <c r="C554" s="295">
        <v>0.66527777777777775</v>
      </c>
      <c r="D554" s="295">
        <v>0.69444444444444453</v>
      </c>
      <c r="E554" s="296">
        <v>3</v>
      </c>
      <c r="F554" s="296">
        <v>23387</v>
      </c>
      <c r="G554" s="294">
        <v>44241</v>
      </c>
      <c r="H554" s="856" t="s">
        <v>725</v>
      </c>
      <c r="I554" s="857"/>
      <c r="J554" s="858" t="s">
        <v>828</v>
      </c>
      <c r="K554" s="859"/>
      <c r="L554" s="858" t="s">
        <v>682</v>
      </c>
      <c r="M554" s="859"/>
      <c r="N554" s="856"/>
      <c r="O554" s="857"/>
      <c r="P554" s="860" t="s">
        <v>395</v>
      </c>
      <c r="Q554" s="861"/>
      <c r="R554" s="862" t="s">
        <v>663</v>
      </c>
      <c r="S554" s="863"/>
      <c r="T554" s="853" t="s">
        <v>961</v>
      </c>
      <c r="U554" s="854"/>
      <c r="V554" s="854"/>
      <c r="W554" s="855"/>
      <c r="X554" s="853" t="s">
        <v>961</v>
      </c>
      <c r="Y554" s="854"/>
      <c r="Z554" s="854"/>
      <c r="AA554" s="855"/>
      <c r="AB554" s="491">
        <v>2</v>
      </c>
      <c r="AC554" s="297"/>
      <c r="AD554" s="298" t="s">
        <v>699</v>
      </c>
      <c r="AE554" s="412">
        <v>21</v>
      </c>
      <c r="AF554" s="261" t="s">
        <v>32</v>
      </c>
      <c r="AG554" s="297"/>
      <c r="AH554" s="152">
        <v>21600</v>
      </c>
      <c r="AI554" s="328">
        <f t="shared" si="164"/>
        <v>21.6</v>
      </c>
      <c r="AJ554" s="152">
        <v>23890</v>
      </c>
      <c r="AK554" s="329">
        <f t="shared" si="165"/>
        <v>23.89</v>
      </c>
      <c r="AL554" s="330">
        <f t="shared" si="166"/>
        <v>2290</v>
      </c>
      <c r="AM554" s="331">
        <f t="shared" si="167"/>
        <v>2.29</v>
      </c>
      <c r="AN554" s="332">
        <f t="shared" si="168"/>
        <v>0.10601851851851851</v>
      </c>
      <c r="AO554" s="333"/>
      <c r="AP554" s="306">
        <v>73.739999999999995</v>
      </c>
      <c r="AQ554" s="306">
        <v>4.24</v>
      </c>
    </row>
    <row r="555" spans="2:45" s="307" customFormat="1" ht="12.95" customHeight="1" x14ac:dyDescent="0.25">
      <c r="B555" s="294">
        <v>44241</v>
      </c>
      <c r="C555" s="295">
        <v>0.67013888888888884</v>
      </c>
      <c r="D555" s="295">
        <v>0.70416666666666661</v>
      </c>
      <c r="E555" s="296">
        <v>3</v>
      </c>
      <c r="F555" s="296">
        <v>23387</v>
      </c>
      <c r="G555" s="294">
        <v>44241</v>
      </c>
      <c r="H555" s="856" t="s">
        <v>725</v>
      </c>
      <c r="I555" s="857"/>
      <c r="J555" s="858" t="s">
        <v>828</v>
      </c>
      <c r="K555" s="859"/>
      <c r="L555" s="858" t="s">
        <v>682</v>
      </c>
      <c r="M555" s="859"/>
      <c r="N555" s="856"/>
      <c r="O555" s="857"/>
      <c r="P555" s="860" t="s">
        <v>360</v>
      </c>
      <c r="Q555" s="861"/>
      <c r="R555" s="862" t="s">
        <v>201</v>
      </c>
      <c r="S555" s="863"/>
      <c r="T555" s="853" t="s">
        <v>961</v>
      </c>
      <c r="U555" s="854"/>
      <c r="V555" s="854"/>
      <c r="W555" s="855"/>
      <c r="X555" s="853" t="s">
        <v>961</v>
      </c>
      <c r="Y555" s="854"/>
      <c r="Z555" s="854"/>
      <c r="AA555" s="855"/>
      <c r="AB555" s="491">
        <v>2</v>
      </c>
      <c r="AC555" s="297"/>
      <c r="AD555" s="298" t="s">
        <v>699</v>
      </c>
      <c r="AE555" s="412">
        <v>21</v>
      </c>
      <c r="AF555" s="261" t="s">
        <v>32</v>
      </c>
      <c r="AG555" s="297"/>
      <c r="AH555" s="152">
        <v>21600</v>
      </c>
      <c r="AI555" s="328">
        <f t="shared" si="164"/>
        <v>21.6</v>
      </c>
      <c r="AJ555" s="152">
        <v>24090</v>
      </c>
      <c r="AK555" s="329">
        <f t="shared" si="165"/>
        <v>24.09</v>
      </c>
      <c r="AL555" s="330">
        <f t="shared" si="166"/>
        <v>2490</v>
      </c>
      <c r="AM555" s="331">
        <f t="shared" si="167"/>
        <v>2.4900000000000002</v>
      </c>
      <c r="AN555" s="332">
        <f t="shared" si="168"/>
        <v>0.11527777777777778</v>
      </c>
      <c r="AO555" s="333"/>
      <c r="AP555" s="306">
        <v>73.739999999999995</v>
      </c>
      <c r="AQ555" s="306">
        <v>4.24</v>
      </c>
    </row>
    <row r="556" spans="2:45" s="307" customFormat="1" ht="12.95" customHeight="1" x14ac:dyDescent="0.25">
      <c r="B556" s="294">
        <v>44241</v>
      </c>
      <c r="C556" s="295">
        <v>0.68819444444444444</v>
      </c>
      <c r="D556" s="295">
        <v>0.69930555555555562</v>
      </c>
      <c r="E556" s="296">
        <v>2</v>
      </c>
      <c r="F556" s="296">
        <v>23387</v>
      </c>
      <c r="G556" s="294">
        <v>44241</v>
      </c>
      <c r="H556" s="856" t="s">
        <v>725</v>
      </c>
      <c r="I556" s="857"/>
      <c r="J556" s="858" t="s">
        <v>828</v>
      </c>
      <c r="K556" s="859"/>
      <c r="L556" s="858" t="s">
        <v>682</v>
      </c>
      <c r="M556" s="859"/>
      <c r="N556" s="856"/>
      <c r="O556" s="857"/>
      <c r="P556" s="860" t="s">
        <v>117</v>
      </c>
      <c r="Q556" s="861"/>
      <c r="R556" s="862" t="s">
        <v>581</v>
      </c>
      <c r="S556" s="863"/>
      <c r="T556" s="853" t="s">
        <v>961</v>
      </c>
      <c r="U556" s="854"/>
      <c r="V556" s="854"/>
      <c r="W556" s="855"/>
      <c r="X556" s="853" t="s">
        <v>961</v>
      </c>
      <c r="Y556" s="854"/>
      <c r="Z556" s="854"/>
      <c r="AA556" s="855"/>
      <c r="AB556" s="491">
        <v>2</v>
      </c>
      <c r="AC556" s="297"/>
      <c r="AD556" s="298" t="s">
        <v>699</v>
      </c>
      <c r="AE556" s="412">
        <v>21</v>
      </c>
      <c r="AF556" s="261" t="s">
        <v>32</v>
      </c>
      <c r="AG556" s="297"/>
      <c r="AH556" s="152">
        <v>7800</v>
      </c>
      <c r="AI556" s="328">
        <f t="shared" si="164"/>
        <v>7.8</v>
      </c>
      <c r="AJ556" s="152">
        <v>9340</v>
      </c>
      <c r="AK556" s="329">
        <f t="shared" si="165"/>
        <v>9.34</v>
      </c>
      <c r="AL556" s="330">
        <f t="shared" si="166"/>
        <v>1540</v>
      </c>
      <c r="AM556" s="331">
        <f t="shared" si="167"/>
        <v>1.54</v>
      </c>
      <c r="AN556" s="332">
        <f t="shared" si="168"/>
        <v>0.19743589743589743</v>
      </c>
      <c r="AO556" s="333"/>
      <c r="AP556" s="306">
        <v>73.739999999999995</v>
      </c>
      <c r="AQ556" s="306">
        <v>4.24</v>
      </c>
    </row>
    <row r="557" spans="2:45" s="307" customFormat="1" ht="12.95" customHeight="1" x14ac:dyDescent="0.25">
      <c r="B557" s="294">
        <v>44241</v>
      </c>
      <c r="C557" s="295">
        <v>0.75486111111111109</v>
      </c>
      <c r="D557" s="295">
        <v>0.76458333333333339</v>
      </c>
      <c r="E557" s="296">
        <v>3</v>
      </c>
      <c r="F557" s="296">
        <v>20177</v>
      </c>
      <c r="G557" s="294">
        <v>44241</v>
      </c>
      <c r="H557" s="856" t="s">
        <v>959</v>
      </c>
      <c r="I557" s="857"/>
      <c r="J557" s="858"/>
      <c r="K557" s="859"/>
      <c r="L557" s="858"/>
      <c r="M557" s="859"/>
      <c r="N557" s="856"/>
      <c r="O557" s="857"/>
      <c r="P557" s="860" t="s">
        <v>802</v>
      </c>
      <c r="Q557" s="861"/>
      <c r="R557" s="862" t="s">
        <v>960</v>
      </c>
      <c r="S557" s="863"/>
      <c r="T557" s="864" t="s">
        <v>804</v>
      </c>
      <c r="U557" s="865"/>
      <c r="V557" s="865"/>
      <c r="W557" s="866"/>
      <c r="X557" s="853" t="s">
        <v>804</v>
      </c>
      <c r="Y557" s="854"/>
      <c r="Z557" s="854"/>
      <c r="AA557" s="855"/>
      <c r="AB557" s="492"/>
      <c r="AC557" s="297"/>
      <c r="AD557" s="298"/>
      <c r="AE557" s="462"/>
      <c r="AF557" s="262"/>
      <c r="AG557" s="297"/>
      <c r="AH557" s="152">
        <v>490</v>
      </c>
      <c r="AI557" s="328">
        <f t="shared" si="164"/>
        <v>0.49</v>
      </c>
      <c r="AJ557" s="152">
        <v>490</v>
      </c>
      <c r="AK557" s="329">
        <f t="shared" si="165"/>
        <v>0.49</v>
      </c>
      <c r="AL557" s="330">
        <f t="shared" ref="AL557:AL558" si="169">+AJ557-AH557</f>
        <v>0</v>
      </c>
      <c r="AM557" s="331">
        <f t="shared" si="167"/>
        <v>0</v>
      </c>
      <c r="AN557" s="332">
        <f t="shared" ref="AN557:AN558" si="170">+AL557/AH557</f>
        <v>0</v>
      </c>
      <c r="AO557" s="333"/>
      <c r="AP557" s="306"/>
      <c r="AQ557" s="306"/>
    </row>
    <row r="558" spans="2:45" ht="12.95" customHeight="1" x14ac:dyDescent="0.25">
      <c r="B558" s="25">
        <v>44241</v>
      </c>
      <c r="C558" s="137">
        <v>0.94930555555555562</v>
      </c>
      <c r="D558" s="137">
        <v>0.95972222222222225</v>
      </c>
      <c r="E558" s="43">
        <v>4</v>
      </c>
      <c r="F558" s="43">
        <v>23388</v>
      </c>
      <c r="G558" s="25">
        <v>44241</v>
      </c>
      <c r="H558" s="967" t="s">
        <v>722</v>
      </c>
      <c r="I558" s="968"/>
      <c r="J558" s="969" t="s">
        <v>702</v>
      </c>
      <c r="K558" s="970"/>
      <c r="L558" s="969" t="s">
        <v>894</v>
      </c>
      <c r="M558" s="970"/>
      <c r="N558" s="967"/>
      <c r="O558" s="968"/>
      <c r="P558" s="971" t="s">
        <v>221</v>
      </c>
      <c r="Q558" s="972"/>
      <c r="R558" s="973" t="s">
        <v>543</v>
      </c>
      <c r="S558" s="985"/>
      <c r="T558" s="982" t="s">
        <v>962</v>
      </c>
      <c r="U558" s="983"/>
      <c r="V558" s="983"/>
      <c r="W558" s="984"/>
      <c r="X558" s="853" t="s">
        <v>962</v>
      </c>
      <c r="Y558" s="854"/>
      <c r="Z558" s="854"/>
      <c r="AA558" s="855"/>
      <c r="AB558" s="479"/>
      <c r="AC558" s="34"/>
      <c r="AD558" s="138" t="s">
        <v>699</v>
      </c>
      <c r="AE558" s="460">
        <v>27</v>
      </c>
      <c r="AF558" s="261" t="s">
        <v>32</v>
      </c>
      <c r="AG558" s="34"/>
      <c r="AH558" s="139">
        <v>2010</v>
      </c>
      <c r="AI558" s="140">
        <f t="shared" si="164"/>
        <v>2.0099999999999998</v>
      </c>
      <c r="AJ558" s="152">
        <v>2010</v>
      </c>
      <c r="AK558" s="142">
        <f t="shared" si="165"/>
        <v>2.0099999999999998</v>
      </c>
      <c r="AL558" s="143">
        <f t="shared" si="169"/>
        <v>0</v>
      </c>
      <c r="AM558" s="144">
        <f t="shared" si="167"/>
        <v>0</v>
      </c>
      <c r="AN558" s="145">
        <f t="shared" si="170"/>
        <v>0</v>
      </c>
      <c r="AO558" s="21"/>
      <c r="AP558" s="306">
        <v>73.290000000000006</v>
      </c>
      <c r="AQ558" s="306">
        <v>5.18</v>
      </c>
    </row>
    <row r="559" spans="2:45" ht="12.95" customHeight="1" x14ac:dyDescent="0.25">
      <c r="B559" s="25">
        <v>44241</v>
      </c>
      <c r="C559" s="137">
        <v>0.97361111111111109</v>
      </c>
      <c r="D559" s="137">
        <v>0.99513888888888891</v>
      </c>
      <c r="E559" s="43">
        <v>3</v>
      </c>
      <c r="F559" s="43">
        <v>754</v>
      </c>
      <c r="G559" s="25">
        <v>44241</v>
      </c>
      <c r="H559" s="967" t="s">
        <v>963</v>
      </c>
      <c r="I559" s="968"/>
      <c r="J559" s="969"/>
      <c r="K559" s="970"/>
      <c r="L559" s="969"/>
      <c r="M559" s="970"/>
      <c r="N559" s="967"/>
      <c r="O559" s="968"/>
      <c r="P559" s="971" t="s">
        <v>677</v>
      </c>
      <c r="Q559" s="972"/>
      <c r="R559" s="973" t="s">
        <v>473</v>
      </c>
      <c r="S559" s="985"/>
      <c r="T559" s="982" t="s">
        <v>964</v>
      </c>
      <c r="U559" s="983"/>
      <c r="V559" s="983"/>
      <c r="W559" s="984"/>
      <c r="X559" s="853" t="s">
        <v>964</v>
      </c>
      <c r="Y559" s="854"/>
      <c r="Z559" s="854"/>
      <c r="AA559" s="855"/>
      <c r="AB559" s="479"/>
      <c r="AC559" s="34"/>
      <c r="AD559" s="138"/>
      <c r="AE559" s="463">
        <v>58</v>
      </c>
      <c r="AF559" s="46" t="s">
        <v>52</v>
      </c>
      <c r="AG559" s="34"/>
      <c r="AH559" s="139">
        <v>224</v>
      </c>
      <c r="AI559" s="140">
        <f t="shared" si="164"/>
        <v>0.224</v>
      </c>
      <c r="AJ559" s="836">
        <v>20930</v>
      </c>
      <c r="AK559" s="838">
        <f>+AJ559/1000</f>
        <v>20.93</v>
      </c>
      <c r="AL559" s="840">
        <f>+AJ559-AH561-AH559-AH560</f>
        <v>816</v>
      </c>
      <c r="AM559" s="842">
        <f>+AL559/1000</f>
        <v>0.81599999999999995</v>
      </c>
      <c r="AN559" s="844">
        <f>+AL559/SUM(AH559:AH561)</f>
        <v>4.0568758078949982E-2</v>
      </c>
      <c r="AO559" s="21"/>
      <c r="AP559" s="306">
        <v>73.81</v>
      </c>
      <c r="AQ559" s="306">
        <v>3.75</v>
      </c>
    </row>
    <row r="560" spans="2:45" ht="12.95" customHeight="1" x14ac:dyDescent="0.25">
      <c r="B560" s="25">
        <v>44241</v>
      </c>
      <c r="C560" s="137">
        <v>0.97361111111111109</v>
      </c>
      <c r="D560" s="137">
        <v>0.99513888888888891</v>
      </c>
      <c r="E560" s="43">
        <v>3</v>
      </c>
      <c r="F560" s="43">
        <v>754</v>
      </c>
      <c r="G560" s="25">
        <v>44241</v>
      </c>
      <c r="H560" s="967" t="s">
        <v>963</v>
      </c>
      <c r="I560" s="968"/>
      <c r="J560" s="969"/>
      <c r="K560" s="970"/>
      <c r="L560" s="969"/>
      <c r="M560" s="970"/>
      <c r="N560" s="967"/>
      <c r="O560" s="968"/>
      <c r="P560" s="971" t="s">
        <v>677</v>
      </c>
      <c r="Q560" s="972"/>
      <c r="R560" s="973" t="s">
        <v>473</v>
      </c>
      <c r="S560" s="985"/>
      <c r="T560" s="982" t="s">
        <v>797</v>
      </c>
      <c r="U560" s="983"/>
      <c r="V560" s="983"/>
      <c r="W560" s="984"/>
      <c r="X560" s="853" t="s">
        <v>797</v>
      </c>
      <c r="Y560" s="854"/>
      <c r="Z560" s="854"/>
      <c r="AA560" s="855"/>
      <c r="AB560" s="479"/>
      <c r="AC560" s="34"/>
      <c r="AD560" s="138"/>
      <c r="AE560" s="463">
        <v>58</v>
      </c>
      <c r="AF560" s="46" t="s">
        <v>52</v>
      </c>
      <c r="AG560" s="34"/>
      <c r="AH560" s="139">
        <v>2884</v>
      </c>
      <c r="AI560" s="140">
        <f t="shared" si="164"/>
        <v>2.8839999999999999</v>
      </c>
      <c r="AJ560" s="993"/>
      <c r="AK560" s="994"/>
      <c r="AL560" s="995"/>
      <c r="AM560" s="996"/>
      <c r="AN560" s="997"/>
      <c r="AO560" s="21"/>
      <c r="AP560" s="306">
        <v>73.81</v>
      </c>
      <c r="AQ560" s="306">
        <v>3.75</v>
      </c>
    </row>
    <row r="561" spans="2:43" ht="12.95" customHeight="1" x14ac:dyDescent="0.25">
      <c r="B561" s="25">
        <v>44241</v>
      </c>
      <c r="C561" s="137">
        <v>0.97361111111111109</v>
      </c>
      <c r="D561" s="137">
        <v>0.99513888888888891</v>
      </c>
      <c r="E561" s="43">
        <v>3</v>
      </c>
      <c r="F561" s="43">
        <v>754</v>
      </c>
      <c r="G561" s="25">
        <v>44241</v>
      </c>
      <c r="H561" s="967" t="s">
        <v>963</v>
      </c>
      <c r="I561" s="968"/>
      <c r="J561" s="969"/>
      <c r="K561" s="970"/>
      <c r="L561" s="969"/>
      <c r="M561" s="970"/>
      <c r="N561" s="967"/>
      <c r="O561" s="968"/>
      <c r="P561" s="971" t="s">
        <v>677</v>
      </c>
      <c r="Q561" s="972"/>
      <c r="R561" s="973" t="s">
        <v>473</v>
      </c>
      <c r="S561" s="985"/>
      <c r="T561" s="982" t="s">
        <v>965</v>
      </c>
      <c r="U561" s="983"/>
      <c r="V561" s="983"/>
      <c r="W561" s="984"/>
      <c r="X561" s="853" t="s">
        <v>965</v>
      </c>
      <c r="Y561" s="854"/>
      <c r="Z561" s="854"/>
      <c r="AA561" s="855"/>
      <c r="AB561" s="479"/>
      <c r="AC561" s="34"/>
      <c r="AD561" s="138"/>
      <c r="AE561" s="463">
        <v>58</v>
      </c>
      <c r="AF561" s="46" t="s">
        <v>52</v>
      </c>
      <c r="AG561" s="34"/>
      <c r="AH561" s="139">
        <v>17006</v>
      </c>
      <c r="AI561" s="140">
        <f t="shared" si="164"/>
        <v>17.006</v>
      </c>
      <c r="AJ561" s="837"/>
      <c r="AK561" s="839"/>
      <c r="AL561" s="841"/>
      <c r="AM561" s="843"/>
      <c r="AN561" s="845"/>
      <c r="AO561" s="21"/>
      <c r="AP561" s="306">
        <v>73.81</v>
      </c>
      <c r="AQ561" s="306">
        <v>3.75</v>
      </c>
    </row>
    <row r="562" spans="2:43" ht="12.95" customHeight="1" x14ac:dyDescent="0.25">
      <c r="B562" s="25">
        <v>44241</v>
      </c>
      <c r="C562" s="137">
        <v>0.98263888888888884</v>
      </c>
      <c r="D562" s="137">
        <v>0.11875000000000001</v>
      </c>
      <c r="E562" s="43">
        <v>3</v>
      </c>
      <c r="F562" s="43">
        <v>26481</v>
      </c>
      <c r="G562" s="25">
        <v>44241</v>
      </c>
      <c r="H562" s="967" t="s">
        <v>87</v>
      </c>
      <c r="I562" s="968"/>
      <c r="J562" s="969"/>
      <c r="K562" s="970"/>
      <c r="L562" s="969"/>
      <c r="M562" s="970"/>
      <c r="N562" s="967"/>
      <c r="O562" s="968"/>
      <c r="P562" s="971" t="s">
        <v>91</v>
      </c>
      <c r="Q562" s="972"/>
      <c r="R562" s="973" t="s">
        <v>102</v>
      </c>
      <c r="S562" s="985"/>
      <c r="T562" s="982" t="s">
        <v>966</v>
      </c>
      <c r="U562" s="983"/>
      <c r="V562" s="983"/>
      <c r="W562" s="984"/>
      <c r="X562" s="853" t="s">
        <v>966</v>
      </c>
      <c r="Y562" s="854"/>
      <c r="Z562" s="854"/>
      <c r="AA562" s="855"/>
      <c r="AB562" s="479"/>
      <c r="AC562" s="34"/>
      <c r="AD562" s="138"/>
      <c r="AE562" s="463">
        <v>57</v>
      </c>
      <c r="AF562" s="46" t="s">
        <v>52</v>
      </c>
      <c r="AG562" s="34"/>
      <c r="AH562" s="139">
        <v>14605</v>
      </c>
      <c r="AI562" s="140">
        <f t="shared" si="164"/>
        <v>14.605</v>
      </c>
      <c r="AJ562" s="152">
        <v>14605</v>
      </c>
      <c r="AK562" s="142">
        <f t="shared" si="165"/>
        <v>14.605</v>
      </c>
      <c r="AL562" s="143">
        <f t="shared" ref="AL562:AL565" si="171">+AJ562-AH562</f>
        <v>0</v>
      </c>
      <c r="AM562" s="144">
        <f t="shared" si="167"/>
        <v>0</v>
      </c>
      <c r="AN562" s="145">
        <f t="shared" ref="AN562:AN565" si="172">+AL562/AH562</f>
        <v>0</v>
      </c>
      <c r="AO562" s="21"/>
      <c r="AP562" s="306">
        <v>77.349999999999994</v>
      </c>
      <c r="AQ562" s="306">
        <v>3.46</v>
      </c>
    </row>
    <row r="563" spans="2:43" ht="12.95" customHeight="1" x14ac:dyDescent="0.25">
      <c r="B563" s="25">
        <v>44241</v>
      </c>
      <c r="C563" s="137">
        <v>0.98958333333333337</v>
      </c>
      <c r="D563" s="137">
        <v>9.0277777777777776E-2</v>
      </c>
      <c r="E563" s="43">
        <v>3</v>
      </c>
      <c r="F563" s="43">
        <v>26480</v>
      </c>
      <c r="G563" s="25">
        <v>44241</v>
      </c>
      <c r="H563" s="967" t="s">
        <v>87</v>
      </c>
      <c r="I563" s="968"/>
      <c r="J563" s="969"/>
      <c r="K563" s="970"/>
      <c r="L563" s="969"/>
      <c r="M563" s="970"/>
      <c r="N563" s="967"/>
      <c r="O563" s="968"/>
      <c r="P563" s="971" t="s">
        <v>895</v>
      </c>
      <c r="Q563" s="972"/>
      <c r="R563" s="973" t="s">
        <v>312</v>
      </c>
      <c r="S563" s="985"/>
      <c r="T563" s="982" t="s">
        <v>269</v>
      </c>
      <c r="U563" s="983"/>
      <c r="V563" s="983"/>
      <c r="W563" s="984"/>
      <c r="X563" s="853" t="s">
        <v>269</v>
      </c>
      <c r="Y563" s="854"/>
      <c r="Z563" s="854"/>
      <c r="AA563" s="855"/>
      <c r="AB563" s="479"/>
      <c r="AC563" s="34"/>
      <c r="AD563" s="138"/>
      <c r="AE563" s="461">
        <v>41</v>
      </c>
      <c r="AF563" s="261" t="s">
        <v>32</v>
      </c>
      <c r="AG563" s="34"/>
      <c r="AH563" s="139">
        <v>4480</v>
      </c>
      <c r="AI563" s="140">
        <f t="shared" si="164"/>
        <v>4.4800000000000004</v>
      </c>
      <c r="AJ563" s="152">
        <v>4480</v>
      </c>
      <c r="AK563" s="142">
        <f t="shared" si="165"/>
        <v>4.4800000000000004</v>
      </c>
      <c r="AL563" s="143">
        <f t="shared" si="171"/>
        <v>0</v>
      </c>
      <c r="AM563" s="144">
        <f t="shared" si="167"/>
        <v>0</v>
      </c>
      <c r="AN563" s="145">
        <f t="shared" si="172"/>
        <v>0</v>
      </c>
      <c r="AO563" s="21"/>
      <c r="AP563" s="306">
        <v>79.94</v>
      </c>
      <c r="AQ563" s="306">
        <v>2.0699999999999998</v>
      </c>
    </row>
    <row r="564" spans="2:43" ht="12.95" customHeight="1" x14ac:dyDescent="0.25">
      <c r="B564" s="25">
        <v>44241</v>
      </c>
      <c r="C564" s="137">
        <v>0.99305555555555547</v>
      </c>
      <c r="D564" s="137">
        <v>9.5138888888888884E-2</v>
      </c>
      <c r="E564" s="43">
        <v>3</v>
      </c>
      <c r="F564" s="43">
        <v>725</v>
      </c>
      <c r="G564" s="25">
        <v>44241</v>
      </c>
      <c r="H564" s="967" t="s">
        <v>88</v>
      </c>
      <c r="I564" s="968"/>
      <c r="J564" s="969"/>
      <c r="K564" s="970"/>
      <c r="L564" s="969"/>
      <c r="M564" s="970"/>
      <c r="N564" s="967"/>
      <c r="O564" s="968"/>
      <c r="P564" s="971" t="s">
        <v>320</v>
      </c>
      <c r="Q564" s="972"/>
      <c r="R564" s="973" t="s">
        <v>235</v>
      </c>
      <c r="S564" s="985"/>
      <c r="T564" s="982" t="s">
        <v>179</v>
      </c>
      <c r="U564" s="983"/>
      <c r="V564" s="983"/>
      <c r="W564" s="984"/>
      <c r="X564" s="853" t="s">
        <v>179</v>
      </c>
      <c r="Y564" s="854"/>
      <c r="Z564" s="854"/>
      <c r="AA564" s="855"/>
      <c r="AB564" s="479"/>
      <c r="AC564" s="34"/>
      <c r="AD564" s="138"/>
      <c r="AE564" s="460">
        <v>32</v>
      </c>
      <c r="AF564" s="261" t="s">
        <v>32</v>
      </c>
      <c r="AG564" s="34">
        <v>9880</v>
      </c>
      <c r="AH564" s="139">
        <f>+AG564/2.2</f>
        <v>4490.909090909091</v>
      </c>
      <c r="AI564" s="140">
        <f t="shared" si="164"/>
        <v>4.4909090909090912</v>
      </c>
      <c r="AJ564" s="152">
        <v>5400</v>
      </c>
      <c r="AK564" s="142">
        <f t="shared" si="165"/>
        <v>5.4</v>
      </c>
      <c r="AL564" s="143">
        <f t="shared" si="171"/>
        <v>909.09090909090901</v>
      </c>
      <c r="AM564" s="144">
        <f t="shared" si="167"/>
        <v>0.90909090909090906</v>
      </c>
      <c r="AN564" s="145">
        <f t="shared" si="172"/>
        <v>0.20242914979757082</v>
      </c>
      <c r="AO564" s="21"/>
      <c r="AP564" s="306">
        <v>77</v>
      </c>
      <c r="AQ564" s="306">
        <v>3.42</v>
      </c>
    </row>
    <row r="565" spans="2:43" ht="12.95" customHeight="1" x14ac:dyDescent="0.25">
      <c r="B565" s="25">
        <v>44242</v>
      </c>
      <c r="C565" s="137">
        <v>2.0833333333333333E-3</v>
      </c>
      <c r="D565" s="137">
        <v>9.0277777777777787E-3</v>
      </c>
      <c r="E565" s="43">
        <v>4</v>
      </c>
      <c r="F565" s="43">
        <v>24189</v>
      </c>
      <c r="G565" s="25">
        <v>44242</v>
      </c>
      <c r="H565" s="856" t="s">
        <v>959</v>
      </c>
      <c r="I565" s="857"/>
      <c r="J565" s="969"/>
      <c r="K565" s="970"/>
      <c r="L565" s="969"/>
      <c r="M565" s="970"/>
      <c r="N565" s="967"/>
      <c r="O565" s="968"/>
      <c r="P565" s="971" t="s">
        <v>221</v>
      </c>
      <c r="Q565" s="972"/>
      <c r="R565" s="973" t="s">
        <v>543</v>
      </c>
      <c r="S565" s="985"/>
      <c r="T565" s="982" t="s">
        <v>962</v>
      </c>
      <c r="U565" s="983"/>
      <c r="V565" s="983"/>
      <c r="W565" s="984"/>
      <c r="X565" s="853" t="s">
        <v>962</v>
      </c>
      <c r="Y565" s="854"/>
      <c r="Z565" s="854"/>
      <c r="AA565" s="855"/>
      <c r="AB565" s="479"/>
      <c r="AC565" s="34"/>
      <c r="AD565" s="138"/>
      <c r="AE565" s="460">
        <v>45</v>
      </c>
      <c r="AF565" s="261" t="s">
        <v>32</v>
      </c>
      <c r="AG565" s="34"/>
      <c r="AH565" s="139">
        <v>5060</v>
      </c>
      <c r="AI565" s="140">
        <f t="shared" si="164"/>
        <v>5.0599999999999996</v>
      </c>
      <c r="AJ565" s="152">
        <v>5060</v>
      </c>
      <c r="AK565" s="142">
        <f t="shared" si="165"/>
        <v>5.0599999999999996</v>
      </c>
      <c r="AL565" s="143">
        <f t="shared" si="171"/>
        <v>0</v>
      </c>
      <c r="AM565" s="144">
        <f t="shared" si="167"/>
        <v>0</v>
      </c>
      <c r="AN565" s="145">
        <f t="shared" si="172"/>
        <v>0</v>
      </c>
      <c r="AO565" s="21"/>
      <c r="AP565" s="306">
        <v>74.11</v>
      </c>
      <c r="AQ565" s="306">
        <v>4.3499999999999996</v>
      </c>
    </row>
    <row r="566" spans="2:43" ht="12.95" customHeight="1" thickBot="1" x14ac:dyDescent="0.3">
      <c r="B566" s="24"/>
      <c r="C566" s="146"/>
      <c r="D566" s="146"/>
      <c r="E566" s="27"/>
      <c r="F566" s="36"/>
      <c r="G566" s="31"/>
      <c r="H566" s="909"/>
      <c r="I566" s="910"/>
      <c r="J566" s="911"/>
      <c r="K566" s="912"/>
      <c r="L566" s="911"/>
      <c r="M566" s="912"/>
      <c r="N566" s="913"/>
      <c r="O566" s="910"/>
      <c r="P566" s="913"/>
      <c r="Q566" s="910"/>
      <c r="R566" s="914"/>
      <c r="S566" s="915"/>
      <c r="T566" s="916"/>
      <c r="U566" s="917"/>
      <c r="V566" s="917"/>
      <c r="W566" s="915"/>
      <c r="X566" s="29"/>
      <c r="Y566" s="147"/>
      <c r="Z566" s="147"/>
      <c r="AA566" s="147"/>
      <c r="AB566" s="28"/>
      <c r="AC566" s="36"/>
      <c r="AD566" s="148"/>
      <c r="AE566" s="147"/>
      <c r="AF566" s="28"/>
      <c r="AG566" s="29"/>
      <c r="AH566" s="149"/>
      <c r="AI566" s="153"/>
      <c r="AJ566" s="150"/>
      <c r="AK566" s="154"/>
      <c r="AL566" s="155"/>
      <c r="AM566" s="156"/>
      <c r="AN566" s="157"/>
    </row>
    <row r="567" spans="2:43" ht="12.95" customHeight="1" x14ac:dyDescent="0.25">
      <c r="B567" s="151"/>
      <c r="C567" s="151"/>
      <c r="D567" s="151"/>
      <c r="E567" s="151"/>
      <c r="F567" s="151"/>
      <c r="G567" s="151"/>
      <c r="H567" s="151"/>
      <c r="I567" s="151"/>
      <c r="J567" s="174"/>
      <c r="K567" s="174"/>
      <c r="L567" s="174"/>
      <c r="M567" s="174"/>
      <c r="N567" s="151"/>
      <c r="O567" s="151"/>
      <c r="P567" s="135"/>
      <c r="Q567" s="135"/>
      <c r="R567" s="918" t="s">
        <v>5</v>
      </c>
      <c r="S567" s="919"/>
      <c r="T567" s="919"/>
      <c r="U567" s="919"/>
      <c r="V567" s="919"/>
      <c r="W567" s="919"/>
      <c r="X567" s="919"/>
      <c r="Y567" s="919"/>
      <c r="Z567" s="919"/>
      <c r="AA567" s="919"/>
      <c r="AB567" s="919"/>
      <c r="AC567" s="919"/>
      <c r="AD567" s="919"/>
      <c r="AE567" s="919"/>
      <c r="AF567" s="919"/>
      <c r="AG567" s="265"/>
      <c r="AH567" s="932" t="s">
        <v>4</v>
      </c>
      <c r="AI567" s="933"/>
      <c r="AJ567" s="932" t="s">
        <v>3</v>
      </c>
      <c r="AK567" s="933"/>
      <c r="AL567" s="932" t="s">
        <v>2</v>
      </c>
      <c r="AM567" s="934"/>
      <c r="AN567" s="935"/>
    </row>
    <row r="568" spans="2:43" ht="12.95" customHeight="1" x14ac:dyDescent="0.25">
      <c r="B568" s="151"/>
      <c r="C568" s="151"/>
      <c r="D568" s="151"/>
      <c r="E568" s="151"/>
      <c r="F568" s="151"/>
      <c r="G568" s="151"/>
      <c r="H568" s="151"/>
      <c r="I568" s="151"/>
      <c r="J568" s="174"/>
      <c r="K568" s="174"/>
      <c r="L568" s="174"/>
      <c r="M568" s="174"/>
      <c r="N568" s="151"/>
      <c r="O568" s="151"/>
      <c r="P568" s="135"/>
      <c r="Q568" s="135"/>
      <c r="R568" s="930"/>
      <c r="S568" s="931"/>
      <c r="T568" s="931"/>
      <c r="U568" s="931"/>
      <c r="V568" s="931"/>
      <c r="W568" s="931"/>
      <c r="X568" s="931"/>
      <c r="Y568" s="931"/>
      <c r="Z568" s="931"/>
      <c r="AA568" s="931"/>
      <c r="AB568" s="931"/>
      <c r="AC568" s="931"/>
      <c r="AD568" s="931"/>
      <c r="AE568" s="931"/>
      <c r="AF568" s="931"/>
      <c r="AG568" s="265"/>
      <c r="AH568" s="936" t="s">
        <v>1</v>
      </c>
      <c r="AI568" s="938">
        <f>+SUM(AI533:AI566)</f>
        <v>488.83945454545477</v>
      </c>
      <c r="AJ568" s="936" t="s">
        <v>1</v>
      </c>
      <c r="AK568" s="938">
        <f>+SUM(AK533:AK566)</f>
        <v>536.74499999999989</v>
      </c>
      <c r="AL568" s="936" t="s">
        <v>1</v>
      </c>
      <c r="AM568" s="940">
        <f>+AK568-AI568</f>
        <v>47.90554545454512</v>
      </c>
      <c r="AN568" s="851">
        <f>+AM568/AI568</f>
        <v>9.7998524892165026E-2</v>
      </c>
    </row>
    <row r="569" spans="2:43" ht="12.95" customHeight="1" thickBot="1" x14ac:dyDescent="0.3">
      <c r="B569" s="151"/>
      <c r="C569" s="151"/>
      <c r="D569" s="151"/>
      <c r="E569" s="151"/>
      <c r="F569" s="151"/>
      <c r="G569" s="151"/>
      <c r="H569" s="151"/>
      <c r="I569" s="151"/>
      <c r="J569" s="174"/>
      <c r="K569" s="174"/>
      <c r="L569" s="174"/>
      <c r="M569" s="174"/>
      <c r="N569" s="151"/>
      <c r="O569" s="151"/>
      <c r="P569" s="135"/>
      <c r="Q569" s="135"/>
      <c r="R569" s="921"/>
      <c r="S569" s="922"/>
      <c r="T569" s="922"/>
      <c r="U569" s="922"/>
      <c r="V569" s="922"/>
      <c r="W569" s="922"/>
      <c r="X569" s="922"/>
      <c r="Y569" s="922"/>
      <c r="Z569" s="922"/>
      <c r="AA569" s="922"/>
      <c r="AB569" s="922"/>
      <c r="AC569" s="922"/>
      <c r="AD569" s="922"/>
      <c r="AE569" s="922"/>
      <c r="AF569" s="922"/>
      <c r="AG569" s="264"/>
      <c r="AH569" s="937"/>
      <c r="AI569" s="939"/>
      <c r="AJ569" s="937"/>
      <c r="AK569" s="939"/>
      <c r="AL569" s="937"/>
      <c r="AM569" s="941"/>
      <c r="AN569" s="852"/>
    </row>
    <row r="570" spans="2:43" ht="12.95" customHeight="1" thickBot="1" x14ac:dyDescent="0.3"/>
    <row r="571" spans="2:43" ht="12.95" customHeight="1" x14ac:dyDescent="0.25">
      <c r="R571" s="918" t="s">
        <v>0</v>
      </c>
      <c r="S571" s="919"/>
      <c r="T571" s="919"/>
      <c r="U571" s="919"/>
      <c r="V571" s="919"/>
      <c r="W571" s="919"/>
      <c r="X571" s="919"/>
      <c r="Y571" s="919"/>
      <c r="Z571" s="919"/>
      <c r="AA571" s="919"/>
      <c r="AB571" s="919"/>
      <c r="AC571" s="919"/>
      <c r="AD571" s="919"/>
      <c r="AE571" s="919"/>
      <c r="AF571" s="920"/>
      <c r="AG571" s="18"/>
      <c r="AH571" s="924">
        <f>+AI568+AH523</f>
        <v>4414.7475727272731</v>
      </c>
      <c r="AI571" s="925"/>
      <c r="AJ571" s="924">
        <f>+AK568+AJ523</f>
        <v>4765.4470000000001</v>
      </c>
      <c r="AK571" s="925"/>
      <c r="AL571" s="928">
        <f>+AJ571-AH571</f>
        <v>350.69942727272701</v>
      </c>
      <c r="AM571" s="925"/>
      <c r="AN571" s="945">
        <f>+AL571/AH571</f>
        <v>7.9438160731821292E-2</v>
      </c>
    </row>
    <row r="572" spans="2:43" ht="12.95" customHeight="1" thickBot="1" x14ac:dyDescent="0.3">
      <c r="R572" s="921"/>
      <c r="S572" s="922"/>
      <c r="T572" s="922"/>
      <c r="U572" s="922"/>
      <c r="V572" s="922"/>
      <c r="W572" s="922"/>
      <c r="X572" s="922"/>
      <c r="Y572" s="922"/>
      <c r="Z572" s="922"/>
      <c r="AA572" s="922"/>
      <c r="AB572" s="922"/>
      <c r="AC572" s="922"/>
      <c r="AD572" s="922"/>
      <c r="AE572" s="922"/>
      <c r="AF572" s="923"/>
      <c r="AG572" s="19"/>
      <c r="AH572" s="926"/>
      <c r="AI572" s="927"/>
      <c r="AJ572" s="926"/>
      <c r="AK572" s="927"/>
      <c r="AL572" s="929"/>
      <c r="AM572" s="927"/>
      <c r="AN572" s="946"/>
    </row>
    <row r="573" spans="2:43" ht="12.95" customHeight="1" thickBot="1" x14ac:dyDescent="0.3"/>
    <row r="574" spans="2:43" ht="12.95" customHeight="1" x14ac:dyDescent="0.25">
      <c r="B574" s="882" t="s">
        <v>31</v>
      </c>
      <c r="C574" s="883"/>
      <c r="D574" s="883"/>
      <c r="E574" s="883"/>
      <c r="F574" s="883"/>
      <c r="G574" s="884"/>
      <c r="H574" s="888" t="s">
        <v>30</v>
      </c>
      <c r="I574" s="765"/>
      <c r="J574" s="765"/>
      <c r="K574" s="765"/>
      <c r="L574" s="765"/>
      <c r="M574" s="765"/>
      <c r="N574" s="765"/>
      <c r="O574" s="765"/>
      <c r="P574" s="765"/>
      <c r="Q574" s="765"/>
      <c r="R574" s="765"/>
      <c r="S574" s="765"/>
      <c r="T574" s="765"/>
      <c r="U574" s="765"/>
      <c r="V574" s="765"/>
      <c r="W574" s="765"/>
      <c r="X574" s="765"/>
      <c r="Y574" s="765"/>
      <c r="Z574" s="765"/>
      <c r="AA574" s="765"/>
      <c r="AB574" s="765"/>
      <c r="AC574" s="765"/>
      <c r="AD574" s="765"/>
      <c r="AE574" s="267"/>
      <c r="AF574" s="764" t="s">
        <v>29</v>
      </c>
      <c r="AG574" s="765"/>
      <c r="AH574" s="765"/>
      <c r="AI574" s="765"/>
      <c r="AJ574" s="765"/>
      <c r="AK574" s="766"/>
      <c r="AL574" s="889" t="s">
        <v>39</v>
      </c>
      <c r="AM574" s="890"/>
      <c r="AN574" s="891"/>
      <c r="AO574" s="22"/>
      <c r="AP574" s="168" t="s">
        <v>46</v>
      </c>
    </row>
    <row r="575" spans="2:43" ht="12.95" customHeight="1" thickBot="1" x14ac:dyDescent="0.3">
      <c r="B575" s="885"/>
      <c r="C575" s="886"/>
      <c r="D575" s="886"/>
      <c r="E575" s="886"/>
      <c r="F575" s="886"/>
      <c r="G575" s="887"/>
      <c r="H575" s="892" t="s">
        <v>25</v>
      </c>
      <c r="I575" s="893"/>
      <c r="J575" s="893"/>
      <c r="K575" s="893"/>
      <c r="L575" s="893"/>
      <c r="M575" s="893"/>
      <c r="N575" s="893"/>
      <c r="O575" s="893"/>
      <c r="P575" s="893"/>
      <c r="Q575" s="893"/>
      <c r="R575" s="893"/>
      <c r="S575" s="893"/>
      <c r="T575" s="893"/>
      <c r="U575" s="893"/>
      <c r="V575" s="893"/>
      <c r="W575" s="893"/>
      <c r="X575" s="893"/>
      <c r="Y575" s="893"/>
      <c r="Z575" s="893"/>
      <c r="AA575" s="893"/>
      <c r="AB575" s="893"/>
      <c r="AC575" s="893"/>
      <c r="AD575" s="893"/>
      <c r="AE575" s="268"/>
      <c r="AF575" s="773">
        <v>44242</v>
      </c>
      <c r="AG575" s="774"/>
      <c r="AH575" s="774"/>
      <c r="AI575" s="774"/>
      <c r="AJ575" s="774"/>
      <c r="AK575" s="775"/>
      <c r="AL575" s="896" t="s">
        <v>40</v>
      </c>
      <c r="AM575" s="897"/>
      <c r="AN575" s="898"/>
      <c r="AO575" s="23"/>
      <c r="AP575" s="169" t="s">
        <v>47</v>
      </c>
    </row>
    <row r="576" spans="2:43" ht="12.95" customHeight="1" thickBot="1" x14ac:dyDescent="0.3">
      <c r="B576" s="902" t="s">
        <v>28</v>
      </c>
      <c r="C576" s="903"/>
      <c r="D576" s="903"/>
      <c r="E576" s="903"/>
      <c r="F576" s="903"/>
      <c r="G576" s="904"/>
      <c r="H576" s="894"/>
      <c r="I576" s="895"/>
      <c r="J576" s="895"/>
      <c r="K576" s="895"/>
      <c r="L576" s="895"/>
      <c r="M576" s="895"/>
      <c r="N576" s="895"/>
      <c r="O576" s="895"/>
      <c r="P576" s="895"/>
      <c r="Q576" s="895"/>
      <c r="R576" s="895"/>
      <c r="S576" s="895"/>
      <c r="T576" s="895"/>
      <c r="U576" s="895"/>
      <c r="V576" s="895"/>
      <c r="W576" s="895"/>
      <c r="X576" s="895"/>
      <c r="Y576" s="895"/>
      <c r="Z576" s="895"/>
      <c r="AA576" s="895"/>
      <c r="AB576" s="895"/>
      <c r="AC576" s="895"/>
      <c r="AD576" s="895"/>
      <c r="AE576" s="269"/>
      <c r="AF576" s="776"/>
      <c r="AG576" s="777"/>
      <c r="AH576" s="777"/>
      <c r="AI576" s="777"/>
      <c r="AJ576" s="777"/>
      <c r="AK576" s="778"/>
      <c r="AL576" s="899"/>
      <c r="AM576" s="900"/>
      <c r="AN576" s="901"/>
      <c r="AO576" s="141"/>
      <c r="AP576" s="170"/>
    </row>
    <row r="577" spans="2:43" ht="12.95" customHeight="1" thickBot="1" x14ac:dyDescent="0.3">
      <c r="B577" s="135"/>
      <c r="C577" s="135"/>
      <c r="D577" s="135"/>
      <c r="E577" s="135"/>
      <c r="F577" s="135"/>
      <c r="G577" s="135"/>
      <c r="H577" s="135"/>
      <c r="I577" s="135"/>
      <c r="J577" s="174"/>
      <c r="K577" s="174"/>
      <c r="L577" s="174"/>
      <c r="M577" s="174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5"/>
      <c r="AL577" s="135"/>
      <c r="AM577" s="135"/>
      <c r="AN577" s="135"/>
      <c r="AO577" s="141"/>
    </row>
    <row r="578" spans="2:43" ht="12.95" customHeight="1" thickBot="1" x14ac:dyDescent="0.3">
      <c r="B578" s="873" t="s">
        <v>27</v>
      </c>
      <c r="C578" s="874"/>
      <c r="D578" s="874"/>
      <c r="E578" s="875"/>
      <c r="F578" s="848" t="s">
        <v>26</v>
      </c>
      <c r="G578" s="850"/>
      <c r="H578" s="848" t="s">
        <v>44</v>
      </c>
      <c r="I578" s="849"/>
      <c r="J578" s="849"/>
      <c r="K578" s="849"/>
      <c r="L578" s="849"/>
      <c r="M578" s="849"/>
      <c r="N578" s="849"/>
      <c r="O578" s="849"/>
      <c r="P578" s="849"/>
      <c r="Q578" s="849"/>
      <c r="R578" s="849"/>
      <c r="S578" s="850"/>
      <c r="T578" s="848" t="s">
        <v>25</v>
      </c>
      <c r="U578" s="849"/>
      <c r="V578" s="849"/>
      <c r="W578" s="849"/>
      <c r="X578" s="849"/>
      <c r="Y578" s="849"/>
      <c r="Z578" s="849"/>
      <c r="AA578" s="849"/>
      <c r="AB578" s="849"/>
      <c r="AC578" s="849"/>
      <c r="AD578" s="849"/>
      <c r="AE578" s="849"/>
      <c r="AF578" s="850"/>
      <c r="AG578" s="879" t="s">
        <v>24</v>
      </c>
      <c r="AH578" s="880"/>
      <c r="AI578" s="881"/>
      <c r="AJ578" s="879" t="s">
        <v>24</v>
      </c>
      <c r="AK578" s="881"/>
      <c r="AL578" s="848" t="s">
        <v>23</v>
      </c>
      <c r="AM578" s="849"/>
      <c r="AN578" s="850"/>
      <c r="AO578" s="141"/>
    </row>
    <row r="579" spans="2:43" ht="12.95" customHeight="1" thickBot="1" x14ac:dyDescent="0.3">
      <c r="B579" s="1" t="s">
        <v>13</v>
      </c>
      <c r="C579" s="2" t="s">
        <v>22</v>
      </c>
      <c r="D579" s="3" t="s">
        <v>22</v>
      </c>
      <c r="E579" s="2" t="s">
        <v>21</v>
      </c>
      <c r="F579" s="907" t="s">
        <v>20</v>
      </c>
      <c r="G579" s="908"/>
      <c r="H579" s="876"/>
      <c r="I579" s="877"/>
      <c r="J579" s="877"/>
      <c r="K579" s="877"/>
      <c r="L579" s="877"/>
      <c r="M579" s="877"/>
      <c r="N579" s="877"/>
      <c r="O579" s="877"/>
      <c r="P579" s="877"/>
      <c r="Q579" s="877"/>
      <c r="R579" s="877"/>
      <c r="S579" s="878"/>
      <c r="T579" s="876"/>
      <c r="U579" s="877"/>
      <c r="V579" s="877"/>
      <c r="W579" s="877"/>
      <c r="X579" s="877"/>
      <c r="Y579" s="877"/>
      <c r="Z579" s="877"/>
      <c r="AA579" s="877"/>
      <c r="AB579" s="877"/>
      <c r="AC579" s="877"/>
      <c r="AD579" s="877"/>
      <c r="AE579" s="877"/>
      <c r="AF579" s="878"/>
      <c r="AG579" s="876" t="s">
        <v>19</v>
      </c>
      <c r="AH579" s="877"/>
      <c r="AI579" s="878"/>
      <c r="AJ579" s="876" t="s">
        <v>18</v>
      </c>
      <c r="AK579" s="878"/>
      <c r="AL579" s="876" t="s">
        <v>17</v>
      </c>
      <c r="AM579" s="877"/>
      <c r="AN579" s="878"/>
      <c r="AO579" s="141"/>
      <c r="AP579" s="846" t="s">
        <v>130</v>
      </c>
      <c r="AQ579" s="846" t="s">
        <v>131</v>
      </c>
    </row>
    <row r="580" spans="2:43" ht="12.95" customHeight="1" thickBot="1" x14ac:dyDescent="0.3">
      <c r="B580" s="4">
        <v>2021</v>
      </c>
      <c r="C580" s="5" t="s">
        <v>16</v>
      </c>
      <c r="D580" s="5" t="s">
        <v>15</v>
      </c>
      <c r="E580" s="30" t="s">
        <v>14</v>
      </c>
      <c r="F580" s="6" t="s">
        <v>14</v>
      </c>
      <c r="G580" s="7" t="s">
        <v>13</v>
      </c>
      <c r="H580" s="868" t="s">
        <v>34</v>
      </c>
      <c r="I580" s="869"/>
      <c r="J580" s="870" t="s">
        <v>43</v>
      </c>
      <c r="K580" s="871"/>
      <c r="L580" s="870" t="s">
        <v>42</v>
      </c>
      <c r="M580" s="871"/>
      <c r="N580" s="872" t="s">
        <v>33</v>
      </c>
      <c r="O580" s="869"/>
      <c r="P580" s="872" t="s">
        <v>12</v>
      </c>
      <c r="Q580" s="869"/>
      <c r="R580" s="872" t="s">
        <v>11</v>
      </c>
      <c r="S580" s="905"/>
      <c r="T580" s="868" t="s">
        <v>35</v>
      </c>
      <c r="U580" s="906"/>
      <c r="V580" s="906"/>
      <c r="W580" s="905"/>
      <c r="X580" s="868" t="s">
        <v>10</v>
      </c>
      <c r="Y580" s="906"/>
      <c r="Z580" s="906"/>
      <c r="AA580" s="906"/>
      <c r="AB580" s="38" t="s">
        <v>1084</v>
      </c>
      <c r="AC580" s="38" t="s">
        <v>38</v>
      </c>
      <c r="AD580" s="37" t="s">
        <v>36</v>
      </c>
      <c r="AE580" s="266" t="s">
        <v>41</v>
      </c>
      <c r="AF580" s="136" t="s">
        <v>9</v>
      </c>
      <c r="AG580" s="8" t="s">
        <v>37</v>
      </c>
      <c r="AH580" s="9" t="s">
        <v>8</v>
      </c>
      <c r="AI580" s="10" t="s">
        <v>7</v>
      </c>
      <c r="AJ580" s="6" t="s">
        <v>8</v>
      </c>
      <c r="AK580" s="7" t="s">
        <v>7</v>
      </c>
      <c r="AL580" s="6" t="s">
        <v>8</v>
      </c>
      <c r="AM580" s="11" t="s">
        <v>7</v>
      </c>
      <c r="AN580" s="7" t="s">
        <v>6</v>
      </c>
      <c r="AO580" s="141"/>
      <c r="AP580" s="847"/>
      <c r="AQ580" s="847"/>
    </row>
    <row r="581" spans="2:43" ht="12.95" customHeight="1" x14ac:dyDescent="0.25">
      <c r="B581" s="25">
        <v>44242</v>
      </c>
      <c r="C581" s="137">
        <v>0.40208333333333335</v>
      </c>
      <c r="D581" s="137">
        <v>0.42083333333333334</v>
      </c>
      <c r="E581" s="43">
        <v>4</v>
      </c>
      <c r="F581" s="43">
        <v>26482</v>
      </c>
      <c r="G581" s="25">
        <v>44242</v>
      </c>
      <c r="H581" s="960" t="s">
        <v>967</v>
      </c>
      <c r="I581" s="961"/>
      <c r="J581" s="962"/>
      <c r="K581" s="963"/>
      <c r="L581" s="962"/>
      <c r="M581" s="963"/>
      <c r="N581" s="960"/>
      <c r="O581" s="961"/>
      <c r="P581" s="964" t="s">
        <v>968</v>
      </c>
      <c r="Q581" s="965"/>
      <c r="R581" s="964" t="s">
        <v>969</v>
      </c>
      <c r="S581" s="966"/>
      <c r="T581" s="957" t="s">
        <v>771</v>
      </c>
      <c r="U581" s="958"/>
      <c r="V581" s="958"/>
      <c r="W581" s="959"/>
      <c r="X581" s="957" t="s">
        <v>771</v>
      </c>
      <c r="Y581" s="958"/>
      <c r="Z581" s="958"/>
      <c r="AA581" s="959"/>
      <c r="AB581" s="482"/>
      <c r="AC581" s="34"/>
      <c r="AD581" s="138"/>
      <c r="AE581" s="166">
        <v>35</v>
      </c>
      <c r="AF581" s="41" t="s">
        <v>32</v>
      </c>
      <c r="AG581" s="26"/>
      <c r="AH581" s="160">
        <v>2120</v>
      </c>
      <c r="AI581" s="161">
        <f>+AH581/1000</f>
        <v>2.12</v>
      </c>
      <c r="AJ581" s="162">
        <v>2120</v>
      </c>
      <c r="AK581" s="163">
        <f>+AJ581/1000</f>
        <v>2.12</v>
      </c>
      <c r="AL581" s="164">
        <f>+AJ581-AH581</f>
        <v>0</v>
      </c>
      <c r="AM581" s="163">
        <f>+AL581/1000</f>
        <v>0</v>
      </c>
      <c r="AN581" s="165">
        <f>+AL581/AH581</f>
        <v>0</v>
      </c>
      <c r="AO581" s="141"/>
      <c r="AP581" s="306">
        <v>70</v>
      </c>
      <c r="AQ581" s="306">
        <v>5.67</v>
      </c>
    </row>
    <row r="582" spans="2:43" ht="12.95" customHeight="1" x14ac:dyDescent="0.25">
      <c r="B582" s="25">
        <v>44242</v>
      </c>
      <c r="C582" s="137">
        <v>0.45763888888888887</v>
      </c>
      <c r="D582" s="137">
        <v>0.46458333333333335</v>
      </c>
      <c r="E582" s="43">
        <v>4</v>
      </c>
      <c r="F582" s="43">
        <v>23390</v>
      </c>
      <c r="G582" s="25">
        <v>44242</v>
      </c>
      <c r="H582" s="967" t="s">
        <v>739</v>
      </c>
      <c r="I582" s="968"/>
      <c r="J582" s="969" t="s">
        <v>740</v>
      </c>
      <c r="K582" s="970"/>
      <c r="L582" s="969" t="s">
        <v>764</v>
      </c>
      <c r="M582" s="970"/>
      <c r="N582" s="967"/>
      <c r="O582" s="968"/>
      <c r="P582" s="971" t="s">
        <v>221</v>
      </c>
      <c r="Q582" s="972"/>
      <c r="R582" s="973" t="s">
        <v>543</v>
      </c>
      <c r="S582" s="974"/>
      <c r="T582" s="979" t="s">
        <v>771</v>
      </c>
      <c r="U582" s="980"/>
      <c r="V582" s="980"/>
      <c r="W582" s="981"/>
      <c r="X582" s="979" t="s">
        <v>771</v>
      </c>
      <c r="Y582" s="980"/>
      <c r="Z582" s="980"/>
      <c r="AA582" s="981"/>
      <c r="AB582" s="490">
        <v>2</v>
      </c>
      <c r="AC582" s="34"/>
      <c r="AD582" s="138" t="s">
        <v>699</v>
      </c>
      <c r="AE582" s="158">
        <v>40</v>
      </c>
      <c r="AF582" s="35" t="s">
        <v>32</v>
      </c>
      <c r="AG582" s="34"/>
      <c r="AH582" s="139">
        <v>790</v>
      </c>
      <c r="AI582" s="159">
        <f>+AH582/1000</f>
        <v>0.79</v>
      </c>
      <c r="AJ582" s="152">
        <v>790</v>
      </c>
      <c r="AK582" s="272">
        <f>+AJ582/1000</f>
        <v>0.79</v>
      </c>
      <c r="AL582" s="273">
        <f>+AJ582-AH582</f>
        <v>0</v>
      </c>
      <c r="AM582" s="274">
        <f>+AL582/1000</f>
        <v>0</v>
      </c>
      <c r="AN582" s="275">
        <f>+AL582/AH582</f>
        <v>0</v>
      </c>
      <c r="AO582" s="20"/>
      <c r="AP582" s="306">
        <v>72.59</v>
      </c>
      <c r="AQ582" s="306">
        <v>4.6100000000000003</v>
      </c>
    </row>
    <row r="583" spans="2:43" ht="12.95" customHeight="1" x14ac:dyDescent="0.25">
      <c r="B583" s="25">
        <v>44242</v>
      </c>
      <c r="C583" s="137">
        <v>0.46319444444444446</v>
      </c>
      <c r="D583" s="137">
        <v>0.46875</v>
      </c>
      <c r="E583" s="43">
        <v>4</v>
      </c>
      <c r="F583" s="43">
        <v>23389</v>
      </c>
      <c r="G583" s="25">
        <v>44242</v>
      </c>
      <c r="H583" s="967" t="s">
        <v>970</v>
      </c>
      <c r="I583" s="968"/>
      <c r="J583" s="969" t="s">
        <v>975</v>
      </c>
      <c r="K583" s="970"/>
      <c r="L583" s="969" t="s">
        <v>764</v>
      </c>
      <c r="M583" s="970"/>
      <c r="N583" s="967"/>
      <c r="O583" s="968"/>
      <c r="P583" s="971" t="s">
        <v>295</v>
      </c>
      <c r="Q583" s="972"/>
      <c r="R583" s="973" t="s">
        <v>611</v>
      </c>
      <c r="S583" s="985"/>
      <c r="T583" s="982" t="s">
        <v>771</v>
      </c>
      <c r="U583" s="983"/>
      <c r="V583" s="983"/>
      <c r="W583" s="984"/>
      <c r="X583" s="979" t="s">
        <v>771</v>
      </c>
      <c r="Y583" s="980"/>
      <c r="Z583" s="980"/>
      <c r="AA583" s="981"/>
      <c r="AB583" s="479">
        <v>3</v>
      </c>
      <c r="AC583" s="34"/>
      <c r="AD583" s="138" t="s">
        <v>699</v>
      </c>
      <c r="AE583" s="263">
        <v>47</v>
      </c>
      <c r="AF583" s="35" t="s">
        <v>32</v>
      </c>
      <c r="AG583" s="34"/>
      <c r="AH583" s="139">
        <v>21600</v>
      </c>
      <c r="AI583" s="140">
        <f>+AH583/1000</f>
        <v>21.6</v>
      </c>
      <c r="AJ583" s="152">
        <v>24690</v>
      </c>
      <c r="AK583" s="142">
        <f>+AJ583/1000</f>
        <v>24.69</v>
      </c>
      <c r="AL583" s="143">
        <f>+AJ583-AH583</f>
        <v>3090</v>
      </c>
      <c r="AM583" s="144">
        <f>+AL583/1000</f>
        <v>3.09</v>
      </c>
      <c r="AN583" s="145">
        <f>+AL583/AH583</f>
        <v>0.14305555555555555</v>
      </c>
      <c r="AO583" s="21"/>
      <c r="AP583" s="306">
        <v>71.25</v>
      </c>
      <c r="AQ583" s="306">
        <v>5.23</v>
      </c>
    </row>
    <row r="584" spans="2:43" ht="12.95" customHeight="1" x14ac:dyDescent="0.25">
      <c r="B584" s="25">
        <v>44242</v>
      </c>
      <c r="C584" s="137">
        <v>0.46736111111111112</v>
      </c>
      <c r="D584" s="137">
        <v>0.47847222222222219</v>
      </c>
      <c r="E584" s="43">
        <v>4</v>
      </c>
      <c r="F584" s="43">
        <v>26483</v>
      </c>
      <c r="G584" s="25">
        <v>44242</v>
      </c>
      <c r="H584" s="967" t="s">
        <v>971</v>
      </c>
      <c r="I584" s="968"/>
      <c r="J584" s="969"/>
      <c r="K584" s="970"/>
      <c r="L584" s="969"/>
      <c r="M584" s="970"/>
      <c r="N584" s="967"/>
      <c r="O584" s="968"/>
      <c r="P584" s="971" t="s">
        <v>972</v>
      </c>
      <c r="Q584" s="972"/>
      <c r="R584" s="973" t="s">
        <v>973</v>
      </c>
      <c r="S584" s="974"/>
      <c r="T584" s="982" t="s">
        <v>771</v>
      </c>
      <c r="U584" s="983"/>
      <c r="V584" s="983"/>
      <c r="W584" s="984"/>
      <c r="X584" s="979" t="s">
        <v>771</v>
      </c>
      <c r="Y584" s="980"/>
      <c r="Z584" s="980"/>
      <c r="AA584" s="981"/>
      <c r="AB584" s="479"/>
      <c r="AC584" s="34"/>
      <c r="AD584" s="138"/>
      <c r="AE584" s="263">
        <v>34</v>
      </c>
      <c r="AF584" s="35" t="s">
        <v>32</v>
      </c>
      <c r="AG584" s="34"/>
      <c r="AH584" s="139">
        <v>360</v>
      </c>
      <c r="AI584" s="140">
        <f>+AH584/1000</f>
        <v>0.36</v>
      </c>
      <c r="AJ584" s="152">
        <v>360</v>
      </c>
      <c r="AK584" s="142">
        <f>+AJ584/1000</f>
        <v>0.36</v>
      </c>
      <c r="AL584" s="143">
        <f>+AJ584-AH584</f>
        <v>0</v>
      </c>
      <c r="AM584" s="144">
        <f>+AL584/1000</f>
        <v>0</v>
      </c>
      <c r="AN584" s="145">
        <f>+AL584/AH584</f>
        <v>0</v>
      </c>
      <c r="AO584" s="21"/>
      <c r="AP584" s="306">
        <v>71.88</v>
      </c>
      <c r="AQ584" s="306">
        <v>4.92</v>
      </c>
    </row>
    <row r="585" spans="2:43" ht="12.95" customHeight="1" x14ac:dyDescent="0.25">
      <c r="B585" s="25">
        <v>44242</v>
      </c>
      <c r="C585" s="137">
        <v>0.4680555555555555</v>
      </c>
      <c r="D585" s="137">
        <v>0.47430555555555554</v>
      </c>
      <c r="E585" s="43">
        <v>4</v>
      </c>
      <c r="F585" s="43">
        <v>23389</v>
      </c>
      <c r="G585" s="25">
        <v>44242</v>
      </c>
      <c r="H585" s="967" t="s">
        <v>970</v>
      </c>
      <c r="I585" s="968"/>
      <c r="J585" s="969" t="s">
        <v>975</v>
      </c>
      <c r="K585" s="970"/>
      <c r="L585" s="969" t="s">
        <v>764</v>
      </c>
      <c r="M585" s="970"/>
      <c r="N585" s="967"/>
      <c r="O585" s="968"/>
      <c r="P585" s="971" t="s">
        <v>117</v>
      </c>
      <c r="Q585" s="972"/>
      <c r="R585" s="973" t="s">
        <v>581</v>
      </c>
      <c r="S585" s="974"/>
      <c r="T585" s="982" t="s">
        <v>771</v>
      </c>
      <c r="U585" s="983"/>
      <c r="V585" s="983"/>
      <c r="W585" s="984"/>
      <c r="X585" s="979" t="s">
        <v>771</v>
      </c>
      <c r="Y585" s="980"/>
      <c r="Z585" s="980"/>
      <c r="AA585" s="981"/>
      <c r="AB585" s="479">
        <v>3</v>
      </c>
      <c r="AC585" s="34"/>
      <c r="AD585" s="138" t="s">
        <v>699</v>
      </c>
      <c r="AE585" s="464">
        <v>47</v>
      </c>
      <c r="AF585" s="35" t="s">
        <v>32</v>
      </c>
      <c r="AG585" s="34"/>
      <c r="AH585" s="139">
        <v>21600</v>
      </c>
      <c r="AI585" s="140">
        <f t="shared" ref="AI585:AI600" si="173">+AH585/1000</f>
        <v>21.6</v>
      </c>
      <c r="AJ585" s="152">
        <v>25750</v>
      </c>
      <c r="AK585" s="142">
        <f t="shared" ref="AK585:AK600" si="174">+AJ585/1000</f>
        <v>25.75</v>
      </c>
      <c r="AL585" s="143">
        <f t="shared" ref="AL585:AL600" si="175">+AJ585-AH585</f>
        <v>4150</v>
      </c>
      <c r="AM585" s="144">
        <f t="shared" ref="AM585:AM600" si="176">+AL585/1000</f>
        <v>4.1500000000000004</v>
      </c>
      <c r="AN585" s="145">
        <f t="shared" ref="AN585:AN600" si="177">+AL585/AH585</f>
        <v>0.19212962962962962</v>
      </c>
      <c r="AO585" s="21"/>
      <c r="AP585" s="306">
        <v>72.33</v>
      </c>
      <c r="AQ585" s="306">
        <v>5.14</v>
      </c>
    </row>
    <row r="586" spans="2:43" ht="12.95" customHeight="1" x14ac:dyDescent="0.25">
      <c r="B586" s="25">
        <v>44242</v>
      </c>
      <c r="C586" s="137">
        <v>0.48194444444444445</v>
      </c>
      <c r="D586" s="137">
        <v>0.4993055555555555</v>
      </c>
      <c r="E586" s="43">
        <v>4</v>
      </c>
      <c r="F586" s="43">
        <v>23389</v>
      </c>
      <c r="G586" s="25">
        <v>44242</v>
      </c>
      <c r="H586" s="967" t="s">
        <v>970</v>
      </c>
      <c r="I586" s="968"/>
      <c r="J586" s="969" t="s">
        <v>975</v>
      </c>
      <c r="K586" s="970"/>
      <c r="L586" s="969" t="s">
        <v>764</v>
      </c>
      <c r="M586" s="970"/>
      <c r="N586" s="967"/>
      <c r="O586" s="968"/>
      <c r="P586" s="971" t="s">
        <v>158</v>
      </c>
      <c r="Q586" s="972"/>
      <c r="R586" s="973" t="s">
        <v>306</v>
      </c>
      <c r="S586" s="974"/>
      <c r="T586" s="982" t="s">
        <v>771</v>
      </c>
      <c r="U586" s="983"/>
      <c r="V586" s="983"/>
      <c r="W586" s="984"/>
      <c r="X586" s="979" t="s">
        <v>771</v>
      </c>
      <c r="Y586" s="980"/>
      <c r="Z586" s="980"/>
      <c r="AA586" s="981"/>
      <c r="AB586" s="479">
        <v>3</v>
      </c>
      <c r="AC586" s="34"/>
      <c r="AD586" s="138" t="s">
        <v>699</v>
      </c>
      <c r="AE586" s="464">
        <v>47</v>
      </c>
      <c r="AF586" s="35" t="s">
        <v>32</v>
      </c>
      <c r="AG586" s="34"/>
      <c r="AH586" s="139">
        <v>21600</v>
      </c>
      <c r="AI586" s="140">
        <f t="shared" si="173"/>
        <v>21.6</v>
      </c>
      <c r="AJ586" s="152">
        <v>24770</v>
      </c>
      <c r="AK586" s="142">
        <f t="shared" si="174"/>
        <v>24.77</v>
      </c>
      <c r="AL586" s="143">
        <f t="shared" si="175"/>
        <v>3170</v>
      </c>
      <c r="AM586" s="144">
        <f t="shared" si="176"/>
        <v>3.17</v>
      </c>
      <c r="AN586" s="145">
        <f t="shared" si="177"/>
        <v>0.14675925925925926</v>
      </c>
      <c r="AO586" s="21"/>
      <c r="AP586" s="306">
        <v>72.33</v>
      </c>
      <c r="AQ586" s="306">
        <v>5.14</v>
      </c>
    </row>
    <row r="587" spans="2:43" ht="12.95" customHeight="1" x14ac:dyDescent="0.25">
      <c r="B587" s="25">
        <v>44242</v>
      </c>
      <c r="C587" s="137">
        <v>0.49513888888888885</v>
      </c>
      <c r="D587" s="137">
        <v>0.51180555555555551</v>
      </c>
      <c r="E587" s="43">
        <v>4</v>
      </c>
      <c r="F587" s="43">
        <v>23389</v>
      </c>
      <c r="G587" s="25">
        <v>44242</v>
      </c>
      <c r="H587" s="967" t="s">
        <v>970</v>
      </c>
      <c r="I587" s="968"/>
      <c r="J587" s="969" t="s">
        <v>975</v>
      </c>
      <c r="K587" s="970"/>
      <c r="L587" s="969" t="s">
        <v>764</v>
      </c>
      <c r="M587" s="970"/>
      <c r="N587" s="967"/>
      <c r="O587" s="968"/>
      <c r="P587" s="971" t="s">
        <v>71</v>
      </c>
      <c r="Q587" s="972"/>
      <c r="R587" s="973" t="s">
        <v>893</v>
      </c>
      <c r="S587" s="974"/>
      <c r="T587" s="982" t="s">
        <v>771</v>
      </c>
      <c r="U587" s="983"/>
      <c r="V587" s="983"/>
      <c r="W587" s="984"/>
      <c r="X587" s="979" t="s">
        <v>771</v>
      </c>
      <c r="Y587" s="980"/>
      <c r="Z587" s="980"/>
      <c r="AA587" s="981"/>
      <c r="AB587" s="479">
        <v>3</v>
      </c>
      <c r="AC587" s="34"/>
      <c r="AD587" s="138" t="s">
        <v>699</v>
      </c>
      <c r="AE587" s="464">
        <v>47</v>
      </c>
      <c r="AF587" s="35" t="s">
        <v>32</v>
      </c>
      <c r="AG587" s="34"/>
      <c r="AH587" s="139">
        <v>19200</v>
      </c>
      <c r="AI587" s="140">
        <f t="shared" si="173"/>
        <v>19.2</v>
      </c>
      <c r="AJ587" s="152">
        <v>21510</v>
      </c>
      <c r="AK587" s="142">
        <f t="shared" si="174"/>
        <v>21.51</v>
      </c>
      <c r="AL587" s="143">
        <f t="shared" si="175"/>
        <v>2310</v>
      </c>
      <c r="AM587" s="144">
        <f t="shared" si="176"/>
        <v>2.31</v>
      </c>
      <c r="AN587" s="145">
        <f t="shared" si="177"/>
        <v>0.1203125</v>
      </c>
      <c r="AO587" s="21"/>
      <c r="AP587" s="306">
        <v>72.33</v>
      </c>
      <c r="AQ587" s="306">
        <v>5.14</v>
      </c>
    </row>
    <row r="588" spans="2:43" ht="12.95" customHeight="1" x14ac:dyDescent="0.25">
      <c r="B588" s="25">
        <v>44242</v>
      </c>
      <c r="C588" s="137">
        <v>0.50277777777777777</v>
      </c>
      <c r="D588" s="137">
        <v>0.51874999999999993</v>
      </c>
      <c r="E588" s="43">
        <v>3</v>
      </c>
      <c r="F588" s="43">
        <v>23389</v>
      </c>
      <c r="G588" s="25">
        <v>44242</v>
      </c>
      <c r="H588" s="967" t="s">
        <v>970</v>
      </c>
      <c r="I588" s="968"/>
      <c r="J588" s="969" t="s">
        <v>975</v>
      </c>
      <c r="K588" s="970"/>
      <c r="L588" s="969" t="s">
        <v>764</v>
      </c>
      <c r="M588" s="970"/>
      <c r="N588" s="967"/>
      <c r="O588" s="968"/>
      <c r="P588" s="971" t="s">
        <v>240</v>
      </c>
      <c r="Q588" s="972"/>
      <c r="R588" s="973" t="s">
        <v>515</v>
      </c>
      <c r="S588" s="974"/>
      <c r="T588" s="982" t="s">
        <v>771</v>
      </c>
      <c r="U588" s="983"/>
      <c r="V588" s="983"/>
      <c r="W588" s="984"/>
      <c r="X588" s="979" t="s">
        <v>771</v>
      </c>
      <c r="Y588" s="980"/>
      <c r="Z588" s="980"/>
      <c r="AA588" s="981"/>
      <c r="AB588" s="479">
        <v>3</v>
      </c>
      <c r="AC588" s="34"/>
      <c r="AD588" s="138" t="s">
        <v>699</v>
      </c>
      <c r="AE588" s="465">
        <v>65</v>
      </c>
      <c r="AF588" s="46" t="s">
        <v>52</v>
      </c>
      <c r="AG588" s="34"/>
      <c r="AH588" s="139">
        <v>21600</v>
      </c>
      <c r="AI588" s="140">
        <f t="shared" si="173"/>
        <v>21.6</v>
      </c>
      <c r="AJ588" s="152">
        <v>24330</v>
      </c>
      <c r="AK588" s="142">
        <f t="shared" si="174"/>
        <v>24.33</v>
      </c>
      <c r="AL588" s="143">
        <f t="shared" si="175"/>
        <v>2730</v>
      </c>
      <c r="AM588" s="144">
        <f t="shared" si="176"/>
        <v>2.73</v>
      </c>
      <c r="AN588" s="145">
        <f t="shared" si="177"/>
        <v>0.12638888888888888</v>
      </c>
      <c r="AO588" s="21"/>
      <c r="AP588" s="306">
        <v>72.33</v>
      </c>
      <c r="AQ588" s="306">
        <v>5.14</v>
      </c>
    </row>
    <row r="589" spans="2:43" ht="12.95" customHeight="1" x14ac:dyDescent="0.25">
      <c r="B589" s="25">
        <v>44242</v>
      </c>
      <c r="C589" s="137">
        <v>0.53402777777777777</v>
      </c>
      <c r="D589" s="137">
        <v>0.55902777777777779</v>
      </c>
      <c r="E589" s="43">
        <v>3</v>
      </c>
      <c r="F589" s="43">
        <v>23389</v>
      </c>
      <c r="G589" s="25">
        <v>44242</v>
      </c>
      <c r="H589" s="967" t="s">
        <v>970</v>
      </c>
      <c r="I589" s="968"/>
      <c r="J589" s="969" t="s">
        <v>975</v>
      </c>
      <c r="K589" s="970"/>
      <c r="L589" s="969" t="s">
        <v>764</v>
      </c>
      <c r="M589" s="970"/>
      <c r="N589" s="967"/>
      <c r="O589" s="968"/>
      <c r="P589" s="860" t="s">
        <v>395</v>
      </c>
      <c r="Q589" s="861"/>
      <c r="R589" s="862" t="s">
        <v>663</v>
      </c>
      <c r="S589" s="863"/>
      <c r="T589" s="982" t="s">
        <v>771</v>
      </c>
      <c r="U589" s="983"/>
      <c r="V589" s="983"/>
      <c r="W589" s="984"/>
      <c r="X589" s="979" t="s">
        <v>771</v>
      </c>
      <c r="Y589" s="980"/>
      <c r="Z589" s="980"/>
      <c r="AA589" s="981"/>
      <c r="AB589" s="479">
        <v>3</v>
      </c>
      <c r="AC589" s="34"/>
      <c r="AD589" s="138" t="s">
        <v>699</v>
      </c>
      <c r="AE589" s="465">
        <v>65</v>
      </c>
      <c r="AF589" s="46" t="s">
        <v>52</v>
      </c>
      <c r="AG589" s="34"/>
      <c r="AH589" s="139">
        <v>21600</v>
      </c>
      <c r="AI589" s="140">
        <f t="shared" si="173"/>
        <v>21.6</v>
      </c>
      <c r="AJ589" s="152">
        <v>23530</v>
      </c>
      <c r="AK589" s="142">
        <f t="shared" si="174"/>
        <v>23.53</v>
      </c>
      <c r="AL589" s="143">
        <f t="shared" si="175"/>
        <v>1930</v>
      </c>
      <c r="AM589" s="144">
        <f t="shared" si="176"/>
        <v>1.93</v>
      </c>
      <c r="AN589" s="145">
        <f t="shared" si="177"/>
        <v>8.9351851851851849E-2</v>
      </c>
      <c r="AO589" s="21"/>
      <c r="AP589" s="306">
        <v>72.33</v>
      </c>
      <c r="AQ589" s="306">
        <v>5.14</v>
      </c>
    </row>
    <row r="590" spans="2:43" ht="12.95" customHeight="1" x14ac:dyDescent="0.25">
      <c r="B590" s="25">
        <v>44242</v>
      </c>
      <c r="C590" s="137">
        <v>0.5395833333333333</v>
      </c>
      <c r="D590" s="137">
        <v>0.55763888888888891</v>
      </c>
      <c r="E590" s="43">
        <v>3</v>
      </c>
      <c r="F590" s="43">
        <v>23391</v>
      </c>
      <c r="G590" s="25">
        <v>44242</v>
      </c>
      <c r="H590" s="967" t="s">
        <v>769</v>
      </c>
      <c r="I590" s="968"/>
      <c r="J590" s="969" t="s">
        <v>740</v>
      </c>
      <c r="K590" s="970"/>
      <c r="L590" s="969" t="s">
        <v>764</v>
      </c>
      <c r="M590" s="970"/>
      <c r="N590" s="967"/>
      <c r="O590" s="968"/>
      <c r="P590" s="971" t="s">
        <v>295</v>
      </c>
      <c r="Q590" s="972"/>
      <c r="R590" s="973" t="s">
        <v>611</v>
      </c>
      <c r="S590" s="974"/>
      <c r="T590" s="975" t="s">
        <v>771</v>
      </c>
      <c r="U590" s="976"/>
      <c r="V590" s="976"/>
      <c r="W590" s="977"/>
      <c r="X590" s="979" t="s">
        <v>771</v>
      </c>
      <c r="Y590" s="980"/>
      <c r="Z590" s="980"/>
      <c r="AA590" s="981"/>
      <c r="AB590" s="480">
        <v>3</v>
      </c>
      <c r="AC590" s="34"/>
      <c r="AD590" s="138" t="s">
        <v>699</v>
      </c>
      <c r="AE590" s="461">
        <v>28</v>
      </c>
      <c r="AF590" s="35" t="s">
        <v>32</v>
      </c>
      <c r="AG590" s="34"/>
      <c r="AH590" s="139">
        <v>19200</v>
      </c>
      <c r="AI590" s="140">
        <f t="shared" si="173"/>
        <v>19.2</v>
      </c>
      <c r="AJ590" s="152">
        <v>24340</v>
      </c>
      <c r="AK590" s="142">
        <f t="shared" si="174"/>
        <v>24.34</v>
      </c>
      <c r="AL590" s="143">
        <f t="shared" si="175"/>
        <v>5140</v>
      </c>
      <c r="AM590" s="144">
        <f t="shared" si="176"/>
        <v>5.14</v>
      </c>
      <c r="AN590" s="145">
        <f t="shared" si="177"/>
        <v>0.26770833333333333</v>
      </c>
      <c r="AO590" s="21"/>
      <c r="AP590" s="306">
        <v>70.64</v>
      </c>
      <c r="AQ590" s="306">
        <v>5.87</v>
      </c>
    </row>
    <row r="591" spans="2:43" ht="12.95" customHeight="1" x14ac:dyDescent="0.25">
      <c r="B591" s="25">
        <v>44242</v>
      </c>
      <c r="C591" s="137">
        <v>0.55625000000000002</v>
      </c>
      <c r="D591" s="137">
        <v>0.5625</v>
      </c>
      <c r="E591" s="43">
        <v>3</v>
      </c>
      <c r="F591" s="43">
        <v>23391</v>
      </c>
      <c r="G591" s="25">
        <v>44242</v>
      </c>
      <c r="H591" s="967" t="s">
        <v>769</v>
      </c>
      <c r="I591" s="968"/>
      <c r="J591" s="969" t="s">
        <v>740</v>
      </c>
      <c r="K591" s="970"/>
      <c r="L591" s="969" t="s">
        <v>764</v>
      </c>
      <c r="M591" s="970"/>
      <c r="N591" s="967"/>
      <c r="O591" s="968"/>
      <c r="P591" s="971" t="s">
        <v>117</v>
      </c>
      <c r="Q591" s="972"/>
      <c r="R591" s="973" t="s">
        <v>581</v>
      </c>
      <c r="S591" s="974"/>
      <c r="T591" s="975" t="s">
        <v>771</v>
      </c>
      <c r="U591" s="976"/>
      <c r="V591" s="976"/>
      <c r="W591" s="977"/>
      <c r="X591" s="979" t="s">
        <v>771</v>
      </c>
      <c r="Y591" s="980"/>
      <c r="Z591" s="980"/>
      <c r="AA591" s="981"/>
      <c r="AB591" s="480">
        <v>3</v>
      </c>
      <c r="AC591" s="34"/>
      <c r="AD591" s="138" t="s">
        <v>699</v>
      </c>
      <c r="AE591" s="461">
        <v>28</v>
      </c>
      <c r="AF591" s="35" t="s">
        <v>32</v>
      </c>
      <c r="AG591" s="34"/>
      <c r="AH591" s="139">
        <v>7200</v>
      </c>
      <c r="AI591" s="140">
        <f t="shared" si="173"/>
        <v>7.2</v>
      </c>
      <c r="AJ591" s="836">
        <v>23350</v>
      </c>
      <c r="AK591" s="838">
        <f>+AJ591/1000</f>
        <v>23.35</v>
      </c>
      <c r="AL591" s="840">
        <f>+AJ591-AH592-AH591</f>
        <v>1750</v>
      </c>
      <c r="AM591" s="842">
        <f>+AL591/1000</f>
        <v>1.75</v>
      </c>
      <c r="AN591" s="844">
        <f>+AL591/SUM(AH591:AH592)</f>
        <v>8.1018518518518517E-2</v>
      </c>
      <c r="AO591" s="21"/>
      <c r="AP591" s="306">
        <v>70.64</v>
      </c>
      <c r="AQ591" s="306">
        <v>5.87</v>
      </c>
    </row>
    <row r="592" spans="2:43" ht="12.95" customHeight="1" x14ac:dyDescent="0.25">
      <c r="B592" s="25">
        <v>44242</v>
      </c>
      <c r="C592" s="137">
        <v>0.55625000000000002</v>
      </c>
      <c r="D592" s="137">
        <v>0.5625</v>
      </c>
      <c r="E592" s="43">
        <v>3</v>
      </c>
      <c r="F592" s="43">
        <v>23392</v>
      </c>
      <c r="G592" s="25">
        <v>44242</v>
      </c>
      <c r="H592" s="967" t="s">
        <v>974</v>
      </c>
      <c r="I592" s="968"/>
      <c r="J592" s="969" t="s">
        <v>812</v>
      </c>
      <c r="K592" s="970"/>
      <c r="L592" s="969" t="s">
        <v>764</v>
      </c>
      <c r="M592" s="970"/>
      <c r="N592" s="967"/>
      <c r="O592" s="968"/>
      <c r="P592" s="971" t="s">
        <v>117</v>
      </c>
      <c r="Q592" s="972"/>
      <c r="R592" s="973" t="s">
        <v>581</v>
      </c>
      <c r="S592" s="974"/>
      <c r="T592" s="975" t="s">
        <v>771</v>
      </c>
      <c r="U592" s="976"/>
      <c r="V592" s="976"/>
      <c r="W592" s="977"/>
      <c r="X592" s="979" t="s">
        <v>771</v>
      </c>
      <c r="Y592" s="980"/>
      <c r="Z592" s="980"/>
      <c r="AA592" s="981"/>
      <c r="AB592" s="480">
        <v>3</v>
      </c>
      <c r="AC592" s="34"/>
      <c r="AD592" s="138" t="s">
        <v>699</v>
      </c>
      <c r="AE592" s="461">
        <v>36</v>
      </c>
      <c r="AF592" s="35" t="s">
        <v>32</v>
      </c>
      <c r="AG592" s="34"/>
      <c r="AH592" s="139">
        <v>14400</v>
      </c>
      <c r="AI592" s="140">
        <f t="shared" si="173"/>
        <v>14.4</v>
      </c>
      <c r="AJ592" s="837"/>
      <c r="AK592" s="839"/>
      <c r="AL592" s="841"/>
      <c r="AM592" s="843"/>
      <c r="AN592" s="845"/>
      <c r="AO592" s="21"/>
      <c r="AP592" s="306">
        <v>72.94</v>
      </c>
      <c r="AQ592" s="306">
        <v>4.5</v>
      </c>
    </row>
    <row r="593" spans="2:43" ht="12.95" customHeight="1" x14ac:dyDescent="0.25">
      <c r="B593" s="25">
        <v>44242</v>
      </c>
      <c r="C593" s="137">
        <v>0.55694444444444446</v>
      </c>
      <c r="D593" s="137">
        <v>0.56666666666666665</v>
      </c>
      <c r="E593" s="43">
        <v>3</v>
      </c>
      <c r="F593" s="43">
        <v>23392</v>
      </c>
      <c r="G593" s="25">
        <v>44242</v>
      </c>
      <c r="H593" s="967" t="s">
        <v>974</v>
      </c>
      <c r="I593" s="968"/>
      <c r="J593" s="969" t="s">
        <v>812</v>
      </c>
      <c r="K593" s="970"/>
      <c r="L593" s="969" t="s">
        <v>764</v>
      </c>
      <c r="M593" s="970"/>
      <c r="N593" s="967"/>
      <c r="O593" s="968"/>
      <c r="P593" s="971" t="s">
        <v>221</v>
      </c>
      <c r="Q593" s="972"/>
      <c r="R593" s="973" t="s">
        <v>543</v>
      </c>
      <c r="S593" s="974"/>
      <c r="T593" s="975" t="s">
        <v>771</v>
      </c>
      <c r="U593" s="976"/>
      <c r="V593" s="976"/>
      <c r="W593" s="977"/>
      <c r="X593" s="979" t="s">
        <v>771</v>
      </c>
      <c r="Y593" s="980"/>
      <c r="Z593" s="980"/>
      <c r="AA593" s="981"/>
      <c r="AB593" s="480">
        <v>3</v>
      </c>
      <c r="AC593" s="34"/>
      <c r="AD593" s="138" t="s">
        <v>699</v>
      </c>
      <c r="AE593" s="461">
        <v>36</v>
      </c>
      <c r="AF593" s="35" t="s">
        <v>32</v>
      </c>
      <c r="AG593" s="34"/>
      <c r="AH593" s="139">
        <v>4800</v>
      </c>
      <c r="AI593" s="140">
        <f t="shared" si="173"/>
        <v>4.8</v>
      </c>
      <c r="AJ593" s="152">
        <v>5280</v>
      </c>
      <c r="AK593" s="142">
        <f t="shared" si="174"/>
        <v>5.28</v>
      </c>
      <c r="AL593" s="143">
        <f t="shared" si="175"/>
        <v>480</v>
      </c>
      <c r="AM593" s="144">
        <f t="shared" si="176"/>
        <v>0.48</v>
      </c>
      <c r="AN593" s="145">
        <f t="shared" si="177"/>
        <v>0.1</v>
      </c>
      <c r="AO593" s="21"/>
      <c r="AP593" s="306">
        <v>72.94</v>
      </c>
      <c r="AQ593" s="306">
        <v>4.5</v>
      </c>
    </row>
    <row r="594" spans="2:43" ht="12.95" customHeight="1" x14ac:dyDescent="0.25">
      <c r="B594" s="25">
        <v>44242</v>
      </c>
      <c r="C594" s="137">
        <v>0.62361111111111112</v>
      </c>
      <c r="D594" s="137">
        <v>0.65625</v>
      </c>
      <c r="E594" s="43">
        <v>2</v>
      </c>
      <c r="F594" s="43">
        <v>26484</v>
      </c>
      <c r="G594" s="25">
        <v>44242</v>
      </c>
      <c r="H594" s="967" t="s">
        <v>806</v>
      </c>
      <c r="I594" s="968"/>
      <c r="J594" s="969"/>
      <c r="K594" s="970"/>
      <c r="L594" s="969"/>
      <c r="M594" s="970"/>
      <c r="N594" s="967"/>
      <c r="O594" s="968"/>
      <c r="P594" s="971" t="s">
        <v>855</v>
      </c>
      <c r="Q594" s="972"/>
      <c r="R594" s="973" t="s">
        <v>856</v>
      </c>
      <c r="S594" s="974"/>
      <c r="T594" s="975" t="s">
        <v>981</v>
      </c>
      <c r="U594" s="976"/>
      <c r="V594" s="976"/>
      <c r="W594" s="977"/>
      <c r="X594" s="979" t="s">
        <v>981</v>
      </c>
      <c r="Y594" s="980"/>
      <c r="Z594" s="980"/>
      <c r="AA594" s="981"/>
      <c r="AB594" s="480"/>
      <c r="AC594" s="34"/>
      <c r="AD594" s="138"/>
      <c r="AE594" s="461">
        <v>33</v>
      </c>
      <c r="AF594" s="35" t="s">
        <v>32</v>
      </c>
      <c r="AG594" s="34"/>
      <c r="AH594" s="139">
        <v>4090</v>
      </c>
      <c r="AI594" s="140">
        <f t="shared" si="173"/>
        <v>4.09</v>
      </c>
      <c r="AJ594" s="152">
        <v>4090</v>
      </c>
      <c r="AK594" s="142">
        <f t="shared" si="174"/>
        <v>4.09</v>
      </c>
      <c r="AL594" s="143">
        <f t="shared" si="175"/>
        <v>0</v>
      </c>
      <c r="AM594" s="144">
        <f t="shared" si="176"/>
        <v>0</v>
      </c>
      <c r="AN594" s="145">
        <f t="shared" si="177"/>
        <v>0</v>
      </c>
      <c r="AO594" s="21"/>
      <c r="AP594" s="306">
        <v>73.81</v>
      </c>
      <c r="AQ594" s="306">
        <v>4.3899999999999997</v>
      </c>
    </row>
    <row r="595" spans="2:43" ht="12.95" customHeight="1" x14ac:dyDescent="0.25">
      <c r="B595" s="25">
        <v>44242</v>
      </c>
      <c r="C595" s="137">
        <v>0.65694444444444444</v>
      </c>
      <c r="D595" s="137">
        <v>0.6743055555555556</v>
      </c>
      <c r="E595" s="43">
        <v>2</v>
      </c>
      <c r="F595" s="43">
        <v>26485</v>
      </c>
      <c r="G595" s="25">
        <v>44242</v>
      </c>
      <c r="H595" s="967" t="s">
        <v>806</v>
      </c>
      <c r="I595" s="968"/>
      <c r="J595" s="969"/>
      <c r="K595" s="970"/>
      <c r="L595" s="969"/>
      <c r="M595" s="970"/>
      <c r="N595" s="967"/>
      <c r="O595" s="968"/>
      <c r="P595" s="971" t="s">
        <v>855</v>
      </c>
      <c r="Q595" s="972"/>
      <c r="R595" s="973" t="s">
        <v>856</v>
      </c>
      <c r="S595" s="974"/>
      <c r="T595" s="975" t="s">
        <v>981</v>
      </c>
      <c r="U595" s="976"/>
      <c r="V595" s="976"/>
      <c r="W595" s="977"/>
      <c r="X595" s="979" t="s">
        <v>981</v>
      </c>
      <c r="Y595" s="980"/>
      <c r="Z595" s="980"/>
      <c r="AA595" s="981"/>
      <c r="AB595" s="480"/>
      <c r="AC595" s="34"/>
      <c r="AD595" s="138"/>
      <c r="AE595" s="461">
        <v>33</v>
      </c>
      <c r="AF595" s="35" t="s">
        <v>32</v>
      </c>
      <c r="AG595" s="34"/>
      <c r="AH595" s="139">
        <v>250</v>
      </c>
      <c r="AI595" s="140">
        <f t="shared" si="173"/>
        <v>0.25</v>
      </c>
      <c r="AJ595" s="152">
        <v>250</v>
      </c>
      <c r="AK595" s="142">
        <f t="shared" si="174"/>
        <v>0.25</v>
      </c>
      <c r="AL595" s="143">
        <f t="shared" si="175"/>
        <v>0</v>
      </c>
      <c r="AM595" s="144">
        <f t="shared" si="176"/>
        <v>0</v>
      </c>
      <c r="AN595" s="145">
        <f t="shared" si="177"/>
        <v>0</v>
      </c>
      <c r="AO595" s="21"/>
      <c r="AP595" s="306">
        <v>73.81</v>
      </c>
      <c r="AQ595" s="306">
        <v>4.3899999999999997</v>
      </c>
    </row>
    <row r="596" spans="2:43" ht="12.95" customHeight="1" x14ac:dyDescent="0.25">
      <c r="B596" s="25">
        <v>44242</v>
      </c>
      <c r="C596" s="137">
        <v>0.74305555555555547</v>
      </c>
      <c r="D596" s="137">
        <v>0.75694444444444453</v>
      </c>
      <c r="E596" s="43">
        <v>2</v>
      </c>
      <c r="F596" s="43">
        <v>26486</v>
      </c>
      <c r="G596" s="25">
        <v>44242</v>
      </c>
      <c r="H596" s="967" t="s">
        <v>776</v>
      </c>
      <c r="I596" s="968"/>
      <c r="J596" s="969"/>
      <c r="K596" s="970"/>
      <c r="L596" s="969"/>
      <c r="M596" s="970"/>
      <c r="N596" s="967"/>
      <c r="O596" s="968"/>
      <c r="P596" s="971" t="s">
        <v>978</v>
      </c>
      <c r="Q596" s="972"/>
      <c r="R596" s="973" t="s">
        <v>979</v>
      </c>
      <c r="S596" s="974"/>
      <c r="T596" s="975" t="s">
        <v>980</v>
      </c>
      <c r="U596" s="976"/>
      <c r="V596" s="976"/>
      <c r="W596" s="977"/>
      <c r="X596" s="979" t="s">
        <v>980</v>
      </c>
      <c r="Y596" s="980"/>
      <c r="Z596" s="980"/>
      <c r="AA596" s="981"/>
      <c r="AB596" s="480"/>
      <c r="AC596" s="34"/>
      <c r="AD596" s="138"/>
      <c r="AE596" s="464">
        <v>38</v>
      </c>
      <c r="AF596" s="35" t="s">
        <v>32</v>
      </c>
      <c r="AG596" s="34"/>
      <c r="AH596" s="139">
        <v>840</v>
      </c>
      <c r="AI596" s="140">
        <f t="shared" ref="AI596:AI599" si="178">+AH596/1000</f>
        <v>0.84</v>
      </c>
      <c r="AJ596" s="152">
        <v>840</v>
      </c>
      <c r="AK596" s="142">
        <f t="shared" ref="AK596:AK599" si="179">+AJ596/1000</f>
        <v>0.84</v>
      </c>
      <c r="AL596" s="143">
        <f t="shared" ref="AL596:AL599" si="180">+AJ596-AH596</f>
        <v>0</v>
      </c>
      <c r="AM596" s="144">
        <f t="shared" ref="AM596:AM599" si="181">+AL596/1000</f>
        <v>0</v>
      </c>
      <c r="AN596" s="145">
        <f t="shared" ref="AN596:AN599" si="182">+AL596/AH596</f>
        <v>0</v>
      </c>
      <c r="AO596" s="21"/>
      <c r="AP596" s="306">
        <v>74.36</v>
      </c>
      <c r="AQ596" s="306">
        <v>4.28</v>
      </c>
    </row>
    <row r="597" spans="2:43" ht="12.95" customHeight="1" x14ac:dyDescent="0.25">
      <c r="B597" s="25">
        <v>44242</v>
      </c>
      <c r="C597" s="137">
        <v>0.81597222222222221</v>
      </c>
      <c r="D597" s="137">
        <v>0.89166666666666661</v>
      </c>
      <c r="E597" s="43">
        <v>1</v>
      </c>
      <c r="F597" s="43">
        <v>26487</v>
      </c>
      <c r="G597" s="25">
        <v>44242</v>
      </c>
      <c r="H597" s="967" t="s">
        <v>806</v>
      </c>
      <c r="I597" s="968"/>
      <c r="J597" s="969"/>
      <c r="K597" s="970"/>
      <c r="L597" s="969"/>
      <c r="M597" s="970"/>
      <c r="N597" s="967"/>
      <c r="O597" s="968"/>
      <c r="P597" s="971" t="s">
        <v>911</v>
      </c>
      <c r="Q597" s="972"/>
      <c r="R597" s="973" t="s">
        <v>918</v>
      </c>
      <c r="S597" s="974"/>
      <c r="T597" s="975" t="s">
        <v>857</v>
      </c>
      <c r="U597" s="976"/>
      <c r="V597" s="976"/>
      <c r="W597" s="977"/>
      <c r="X597" s="979" t="s">
        <v>857</v>
      </c>
      <c r="Y597" s="980"/>
      <c r="Z597" s="980"/>
      <c r="AA597" s="981"/>
      <c r="AB597" s="480"/>
      <c r="AC597" s="34"/>
      <c r="AD597" s="138"/>
      <c r="AE597" s="314">
        <v>52</v>
      </c>
      <c r="AF597" s="46" t="s">
        <v>52</v>
      </c>
      <c r="AG597" s="34"/>
      <c r="AH597" s="139">
        <v>7210</v>
      </c>
      <c r="AI597" s="140">
        <f t="shared" si="178"/>
        <v>7.21</v>
      </c>
      <c r="AJ597" s="152">
        <v>7210</v>
      </c>
      <c r="AK597" s="142">
        <f t="shared" si="179"/>
        <v>7.21</v>
      </c>
      <c r="AL597" s="143">
        <f t="shared" si="180"/>
        <v>0</v>
      </c>
      <c r="AM597" s="144">
        <f t="shared" si="181"/>
        <v>0</v>
      </c>
      <c r="AN597" s="145">
        <f t="shared" si="182"/>
        <v>0</v>
      </c>
      <c r="AO597" s="21"/>
      <c r="AP597" s="306">
        <v>76.55</v>
      </c>
      <c r="AQ597" s="306">
        <v>2.35</v>
      </c>
    </row>
    <row r="598" spans="2:43" ht="12.95" customHeight="1" x14ac:dyDescent="0.25">
      <c r="B598" s="25">
        <v>44242</v>
      </c>
      <c r="C598" s="137">
        <v>0.93055555555555547</v>
      </c>
      <c r="D598" s="137">
        <v>0.97361111111111109</v>
      </c>
      <c r="E598" s="43">
        <v>1</v>
      </c>
      <c r="F598" s="43">
        <v>26488</v>
      </c>
      <c r="G598" s="25">
        <v>44242</v>
      </c>
      <c r="H598" s="967" t="s">
        <v>806</v>
      </c>
      <c r="I598" s="968"/>
      <c r="J598" s="969"/>
      <c r="K598" s="970"/>
      <c r="L598" s="969"/>
      <c r="M598" s="970"/>
      <c r="N598" s="967"/>
      <c r="O598" s="968"/>
      <c r="P598" s="971" t="s">
        <v>855</v>
      </c>
      <c r="Q598" s="972"/>
      <c r="R598" s="973" t="s">
        <v>856</v>
      </c>
      <c r="S598" s="974"/>
      <c r="T598" s="975" t="s">
        <v>857</v>
      </c>
      <c r="U598" s="976"/>
      <c r="V598" s="976"/>
      <c r="W598" s="977"/>
      <c r="X598" s="979" t="s">
        <v>857</v>
      </c>
      <c r="Y598" s="980"/>
      <c r="Z598" s="980"/>
      <c r="AA598" s="981"/>
      <c r="AB598" s="480"/>
      <c r="AC598" s="34"/>
      <c r="AD598" s="138"/>
      <c r="AE598" s="314">
        <v>51</v>
      </c>
      <c r="AF598" s="46" t="s">
        <v>52</v>
      </c>
      <c r="AG598" s="34"/>
      <c r="AH598" s="139">
        <v>8580</v>
      </c>
      <c r="AI598" s="140">
        <f t="shared" si="178"/>
        <v>8.58</v>
      </c>
      <c r="AJ598" s="152">
        <v>8580</v>
      </c>
      <c r="AK598" s="142">
        <f t="shared" si="179"/>
        <v>8.58</v>
      </c>
      <c r="AL598" s="143">
        <f t="shared" si="180"/>
        <v>0</v>
      </c>
      <c r="AM598" s="144">
        <f t="shared" si="181"/>
        <v>0</v>
      </c>
      <c r="AN598" s="145">
        <f t="shared" si="182"/>
        <v>0</v>
      </c>
      <c r="AO598" s="21"/>
      <c r="AP598" s="306">
        <v>76.38</v>
      </c>
      <c r="AQ598" s="306">
        <v>2.64</v>
      </c>
    </row>
    <row r="599" spans="2:43" ht="12.95" customHeight="1" x14ac:dyDescent="0.25">
      <c r="B599" s="25">
        <v>44242</v>
      </c>
      <c r="C599" s="137">
        <v>0.94097222222222221</v>
      </c>
      <c r="D599" s="137">
        <v>0.99375000000000002</v>
      </c>
      <c r="E599" s="43">
        <v>4</v>
      </c>
      <c r="F599" s="43">
        <v>1536</v>
      </c>
      <c r="G599" s="25">
        <v>44242</v>
      </c>
      <c r="H599" s="967" t="s">
        <v>55</v>
      </c>
      <c r="I599" s="968"/>
      <c r="J599" s="969"/>
      <c r="K599" s="970"/>
      <c r="L599" s="969"/>
      <c r="M599" s="970"/>
      <c r="N599" s="967"/>
      <c r="O599" s="968"/>
      <c r="P599" s="971" t="s">
        <v>436</v>
      </c>
      <c r="Q599" s="972"/>
      <c r="R599" s="973" t="s">
        <v>90</v>
      </c>
      <c r="S599" s="985"/>
      <c r="T599" s="982" t="s">
        <v>89</v>
      </c>
      <c r="U599" s="983"/>
      <c r="V599" s="983"/>
      <c r="W599" s="984"/>
      <c r="X599" s="979" t="s">
        <v>89</v>
      </c>
      <c r="Y599" s="980"/>
      <c r="Z599" s="980"/>
      <c r="AA599" s="981"/>
      <c r="AB599" s="479"/>
      <c r="AC599" s="34"/>
      <c r="AD599" s="138"/>
      <c r="AE599" s="158">
        <v>29</v>
      </c>
      <c r="AF599" s="35" t="s">
        <v>32</v>
      </c>
      <c r="AG599" s="34">
        <v>28544.6</v>
      </c>
      <c r="AH599" s="139">
        <f>+AG599/2.2</f>
        <v>12974.81818181818</v>
      </c>
      <c r="AI599" s="140">
        <f t="shared" si="178"/>
        <v>12.974818181818181</v>
      </c>
      <c r="AJ599" s="152">
        <v>14520</v>
      </c>
      <c r="AK599" s="142">
        <f t="shared" si="179"/>
        <v>14.52</v>
      </c>
      <c r="AL599" s="143">
        <f t="shared" si="180"/>
        <v>1545.1818181818198</v>
      </c>
      <c r="AM599" s="144">
        <f t="shared" si="181"/>
        <v>1.5451818181818198</v>
      </c>
      <c r="AN599" s="145">
        <f t="shared" si="182"/>
        <v>0.11909082628588259</v>
      </c>
      <c r="AO599" s="21"/>
      <c r="AP599" s="306">
        <v>76.489999999999995</v>
      </c>
      <c r="AQ599" s="306">
        <v>3.25</v>
      </c>
    </row>
    <row r="600" spans="2:43" ht="12.95" customHeight="1" x14ac:dyDescent="0.25">
      <c r="B600" s="25">
        <v>44242</v>
      </c>
      <c r="C600" s="137">
        <v>0.96875</v>
      </c>
      <c r="D600" s="137">
        <v>1.0416666666666666E-2</v>
      </c>
      <c r="E600" s="43">
        <v>4</v>
      </c>
      <c r="F600" s="43">
        <v>26489</v>
      </c>
      <c r="G600" s="25">
        <v>44242</v>
      </c>
      <c r="H600" s="856" t="s">
        <v>87</v>
      </c>
      <c r="I600" s="857"/>
      <c r="J600" s="858"/>
      <c r="K600" s="859"/>
      <c r="L600" s="858"/>
      <c r="M600" s="859"/>
      <c r="N600" s="856"/>
      <c r="O600" s="857"/>
      <c r="P600" s="860" t="s">
        <v>719</v>
      </c>
      <c r="Q600" s="861"/>
      <c r="R600" s="862" t="s">
        <v>633</v>
      </c>
      <c r="S600" s="867"/>
      <c r="T600" s="1026" t="s">
        <v>1001</v>
      </c>
      <c r="U600" s="1027"/>
      <c r="V600" s="1027"/>
      <c r="W600" s="1028"/>
      <c r="X600" s="1005" t="s">
        <v>1001</v>
      </c>
      <c r="Y600" s="1006"/>
      <c r="Z600" s="1006"/>
      <c r="AA600" s="1007"/>
      <c r="AB600" s="483"/>
      <c r="AC600" s="34"/>
      <c r="AD600" s="138"/>
      <c r="AE600" s="465">
        <v>53</v>
      </c>
      <c r="AF600" s="46" t="s">
        <v>52</v>
      </c>
      <c r="AG600" s="34"/>
      <c r="AH600" s="139">
        <v>16515</v>
      </c>
      <c r="AI600" s="140">
        <f t="shared" si="173"/>
        <v>16.515000000000001</v>
      </c>
      <c r="AJ600" s="152">
        <v>16515</v>
      </c>
      <c r="AK600" s="142">
        <f t="shared" si="174"/>
        <v>16.515000000000001</v>
      </c>
      <c r="AL600" s="143">
        <f t="shared" si="175"/>
        <v>0</v>
      </c>
      <c r="AM600" s="144">
        <f t="shared" si="176"/>
        <v>0</v>
      </c>
      <c r="AN600" s="145">
        <f t="shared" si="177"/>
        <v>0</v>
      </c>
      <c r="AO600" s="21"/>
      <c r="AP600" s="306">
        <v>76.150000000000006</v>
      </c>
      <c r="AQ600" s="306">
        <v>3.96</v>
      </c>
    </row>
    <row r="601" spans="2:43" ht="12.95" customHeight="1" x14ac:dyDescent="0.25">
      <c r="B601" s="25">
        <v>44243</v>
      </c>
      <c r="C601" s="137">
        <v>0.14652777777777778</v>
      </c>
      <c r="D601" s="137">
        <v>0.15833333333333333</v>
      </c>
      <c r="E601" s="43">
        <v>3</v>
      </c>
      <c r="F601" s="43">
        <v>757</v>
      </c>
      <c r="G601" s="25">
        <v>44243</v>
      </c>
      <c r="H601" s="967" t="s">
        <v>199</v>
      </c>
      <c r="I601" s="968"/>
      <c r="J601" s="969"/>
      <c r="K601" s="970"/>
      <c r="L601" s="969"/>
      <c r="M601" s="970"/>
      <c r="N601" s="967"/>
      <c r="O601" s="968"/>
      <c r="P601" s="971" t="s">
        <v>158</v>
      </c>
      <c r="Q601" s="972"/>
      <c r="R601" s="973" t="s">
        <v>306</v>
      </c>
      <c r="S601" s="974"/>
      <c r="T601" s="979" t="s">
        <v>198</v>
      </c>
      <c r="U601" s="980"/>
      <c r="V601" s="980"/>
      <c r="W601" s="981"/>
      <c r="X601" s="979" t="s">
        <v>198</v>
      </c>
      <c r="Y601" s="980"/>
      <c r="Z601" s="980"/>
      <c r="AA601" s="981"/>
      <c r="AB601" s="482"/>
      <c r="AC601" s="34"/>
      <c r="AD601" s="138"/>
      <c r="AE601" s="464">
        <v>47</v>
      </c>
      <c r="AF601" s="35" t="s">
        <v>32</v>
      </c>
      <c r="AG601" s="34"/>
      <c r="AH601" s="139">
        <v>8865</v>
      </c>
      <c r="AI601" s="140">
        <f t="shared" ref="AI601:AI602" si="183">+AH601/1000</f>
        <v>8.8650000000000002</v>
      </c>
      <c r="AJ601" s="836">
        <v>9640</v>
      </c>
      <c r="AK601" s="838">
        <f>+AJ601/1000</f>
        <v>9.64</v>
      </c>
      <c r="AL601" s="840">
        <f>+AJ601-AH602-AH601</f>
        <v>347</v>
      </c>
      <c r="AM601" s="842">
        <f>+AL601/1000</f>
        <v>0.34699999999999998</v>
      </c>
      <c r="AN601" s="844">
        <f>+AL601/SUM(AH601:AH602)</f>
        <v>3.7339933283116321E-2</v>
      </c>
      <c r="AO601" s="21"/>
      <c r="AP601" s="306">
        <v>70.260000000000005</v>
      </c>
      <c r="AQ601" s="306">
        <v>4.2</v>
      </c>
    </row>
    <row r="602" spans="2:43" ht="12.95" customHeight="1" x14ac:dyDescent="0.25">
      <c r="B602" s="25">
        <v>44243</v>
      </c>
      <c r="C602" s="137">
        <v>0.14652777777777778</v>
      </c>
      <c r="D602" s="137">
        <v>0.15833333333333333</v>
      </c>
      <c r="E602" s="43">
        <v>3</v>
      </c>
      <c r="F602" s="43">
        <v>757</v>
      </c>
      <c r="G602" s="25">
        <v>44243</v>
      </c>
      <c r="H602" s="967" t="s">
        <v>199</v>
      </c>
      <c r="I602" s="968"/>
      <c r="J602" s="969"/>
      <c r="K602" s="970"/>
      <c r="L602" s="969"/>
      <c r="M602" s="970"/>
      <c r="N602" s="967"/>
      <c r="O602" s="968"/>
      <c r="P602" s="971" t="s">
        <v>158</v>
      </c>
      <c r="Q602" s="972"/>
      <c r="R602" s="973" t="s">
        <v>306</v>
      </c>
      <c r="S602" s="974"/>
      <c r="T602" s="979" t="s">
        <v>756</v>
      </c>
      <c r="U602" s="980"/>
      <c r="V602" s="980"/>
      <c r="W602" s="981"/>
      <c r="X602" s="979" t="s">
        <v>756</v>
      </c>
      <c r="Y602" s="980"/>
      <c r="Z602" s="980"/>
      <c r="AA602" s="981"/>
      <c r="AB602" s="482"/>
      <c r="AC602" s="34"/>
      <c r="AD602" s="138"/>
      <c r="AE602" s="464">
        <v>47</v>
      </c>
      <c r="AF602" s="35" t="s">
        <v>32</v>
      </c>
      <c r="AG602" s="34"/>
      <c r="AH602" s="139">
        <v>428</v>
      </c>
      <c r="AI602" s="140">
        <f t="shared" si="183"/>
        <v>0.42799999999999999</v>
      </c>
      <c r="AJ602" s="837"/>
      <c r="AK602" s="839"/>
      <c r="AL602" s="841"/>
      <c r="AM602" s="843"/>
      <c r="AN602" s="845"/>
      <c r="AO602" s="21"/>
      <c r="AP602" s="306">
        <v>70.260000000000005</v>
      </c>
      <c r="AQ602" s="306">
        <v>4.2</v>
      </c>
    </row>
    <row r="603" spans="2:43" ht="12.95" customHeight="1" thickBot="1" x14ac:dyDescent="0.3">
      <c r="B603" s="24"/>
      <c r="C603" s="146"/>
      <c r="D603" s="146"/>
      <c r="E603" s="27"/>
      <c r="F603" s="36"/>
      <c r="G603" s="31"/>
      <c r="H603" s="909"/>
      <c r="I603" s="910"/>
      <c r="J603" s="911"/>
      <c r="K603" s="912"/>
      <c r="L603" s="911"/>
      <c r="M603" s="912"/>
      <c r="N603" s="913"/>
      <c r="O603" s="910"/>
      <c r="P603" s="913"/>
      <c r="Q603" s="910"/>
      <c r="R603" s="914"/>
      <c r="S603" s="915"/>
      <c r="T603" s="916"/>
      <c r="U603" s="917"/>
      <c r="V603" s="917"/>
      <c r="W603" s="915"/>
      <c r="X603" s="29"/>
      <c r="Y603" s="147"/>
      <c r="Z603" s="147"/>
      <c r="AA603" s="147"/>
      <c r="AB603" s="28"/>
      <c r="AC603" s="36"/>
      <c r="AD603" s="148"/>
      <c r="AE603" s="147"/>
      <c r="AF603" s="28"/>
      <c r="AG603" s="29"/>
      <c r="AH603" s="149"/>
      <c r="AI603" s="153"/>
      <c r="AJ603" s="150"/>
      <c r="AK603" s="154"/>
      <c r="AL603" s="155"/>
      <c r="AM603" s="156"/>
      <c r="AN603" s="157"/>
    </row>
    <row r="604" spans="2:43" ht="12.95" customHeight="1" x14ac:dyDescent="0.25">
      <c r="B604" s="151"/>
      <c r="C604" s="151"/>
      <c r="D604" s="151"/>
      <c r="E604" s="151"/>
      <c r="F604" s="151"/>
      <c r="G604" s="151"/>
      <c r="H604" s="151"/>
      <c r="I604" s="151"/>
      <c r="J604" s="174"/>
      <c r="K604" s="174"/>
      <c r="L604" s="174"/>
      <c r="M604" s="174"/>
      <c r="N604" s="151"/>
      <c r="O604" s="151"/>
      <c r="P604" s="135"/>
      <c r="Q604" s="135"/>
      <c r="R604" s="918" t="s">
        <v>5</v>
      </c>
      <c r="S604" s="919"/>
      <c r="T604" s="919"/>
      <c r="U604" s="919"/>
      <c r="V604" s="919"/>
      <c r="W604" s="919"/>
      <c r="X604" s="919"/>
      <c r="Y604" s="919"/>
      <c r="Z604" s="919"/>
      <c r="AA604" s="919"/>
      <c r="AB604" s="919"/>
      <c r="AC604" s="919"/>
      <c r="AD604" s="919"/>
      <c r="AE604" s="919"/>
      <c r="AF604" s="919"/>
      <c r="AG604" s="265"/>
      <c r="AH604" s="932" t="s">
        <v>4</v>
      </c>
      <c r="AI604" s="933"/>
      <c r="AJ604" s="932" t="s">
        <v>3</v>
      </c>
      <c r="AK604" s="933"/>
      <c r="AL604" s="932" t="s">
        <v>2</v>
      </c>
      <c r="AM604" s="934"/>
      <c r="AN604" s="935"/>
    </row>
    <row r="605" spans="2:43" ht="12.95" customHeight="1" x14ac:dyDescent="0.25">
      <c r="B605" s="151"/>
      <c r="C605" s="151"/>
      <c r="D605" s="151"/>
      <c r="E605" s="151"/>
      <c r="F605" s="151"/>
      <c r="G605" s="151"/>
      <c r="H605" s="151"/>
      <c r="I605" s="151"/>
      <c r="J605" s="174"/>
      <c r="K605" s="174"/>
      <c r="L605" s="174"/>
      <c r="M605" s="174"/>
      <c r="N605" s="151"/>
      <c r="O605" s="151"/>
      <c r="P605" s="135"/>
      <c r="Q605" s="135"/>
      <c r="R605" s="930"/>
      <c r="S605" s="931"/>
      <c r="T605" s="931"/>
      <c r="U605" s="931"/>
      <c r="V605" s="931"/>
      <c r="W605" s="931"/>
      <c r="X605" s="931"/>
      <c r="Y605" s="931"/>
      <c r="Z605" s="931"/>
      <c r="AA605" s="931"/>
      <c r="AB605" s="931"/>
      <c r="AC605" s="931"/>
      <c r="AD605" s="931"/>
      <c r="AE605" s="931"/>
      <c r="AF605" s="931"/>
      <c r="AG605" s="265"/>
      <c r="AH605" s="936" t="s">
        <v>1</v>
      </c>
      <c r="AI605" s="938">
        <f>+SUM(AI581:AI603)</f>
        <v>235.82281818181821</v>
      </c>
      <c r="AJ605" s="936" t="s">
        <v>1</v>
      </c>
      <c r="AK605" s="938">
        <f>+SUM(AK581:AK603)</f>
        <v>262.46500000000003</v>
      </c>
      <c r="AL605" s="936" t="s">
        <v>1</v>
      </c>
      <c r="AM605" s="940">
        <f>+AK605-AI605</f>
        <v>26.642181818181825</v>
      </c>
      <c r="AN605" s="851">
        <f>+AM605/AI605</f>
        <v>0.11297541952721826</v>
      </c>
    </row>
    <row r="606" spans="2:43" ht="12.95" customHeight="1" thickBot="1" x14ac:dyDescent="0.3">
      <c r="B606" s="151"/>
      <c r="C606" s="151"/>
      <c r="D606" s="151"/>
      <c r="E606" s="151"/>
      <c r="F606" s="151"/>
      <c r="G606" s="151"/>
      <c r="H606" s="151"/>
      <c r="I606" s="151"/>
      <c r="J606" s="174"/>
      <c r="K606" s="174"/>
      <c r="L606" s="174"/>
      <c r="M606" s="174"/>
      <c r="N606" s="151"/>
      <c r="O606" s="151"/>
      <c r="P606" s="135"/>
      <c r="Q606" s="135"/>
      <c r="R606" s="921"/>
      <c r="S606" s="922"/>
      <c r="T606" s="922"/>
      <c r="U606" s="922"/>
      <c r="V606" s="922"/>
      <c r="W606" s="922"/>
      <c r="X606" s="922"/>
      <c r="Y606" s="922"/>
      <c r="Z606" s="922"/>
      <c r="AA606" s="922"/>
      <c r="AB606" s="922"/>
      <c r="AC606" s="922"/>
      <c r="AD606" s="922"/>
      <c r="AE606" s="922"/>
      <c r="AF606" s="922"/>
      <c r="AG606" s="264"/>
      <c r="AH606" s="937"/>
      <c r="AI606" s="939"/>
      <c r="AJ606" s="937"/>
      <c r="AK606" s="939"/>
      <c r="AL606" s="937"/>
      <c r="AM606" s="941"/>
      <c r="AN606" s="852"/>
    </row>
    <row r="607" spans="2:43" ht="12.95" customHeight="1" thickBot="1" x14ac:dyDescent="0.3"/>
    <row r="608" spans="2:43" ht="12.95" customHeight="1" x14ac:dyDescent="0.25">
      <c r="R608" s="918" t="s">
        <v>0</v>
      </c>
      <c r="S608" s="919"/>
      <c r="T608" s="919"/>
      <c r="U608" s="919"/>
      <c r="V608" s="919"/>
      <c r="W608" s="919"/>
      <c r="X608" s="919"/>
      <c r="Y608" s="919"/>
      <c r="Z608" s="919"/>
      <c r="AA608" s="919"/>
      <c r="AB608" s="919"/>
      <c r="AC608" s="919"/>
      <c r="AD608" s="919"/>
      <c r="AE608" s="919"/>
      <c r="AF608" s="920"/>
      <c r="AG608" s="18"/>
      <c r="AH608" s="924">
        <f>+AI605+AH571</f>
        <v>4650.5703909090917</v>
      </c>
      <c r="AI608" s="925"/>
      <c r="AJ608" s="924">
        <f>+AK605+AJ571</f>
        <v>5027.9120000000003</v>
      </c>
      <c r="AK608" s="925"/>
      <c r="AL608" s="928">
        <f>+AJ608-AH608</f>
        <v>377.34160909090861</v>
      </c>
      <c r="AM608" s="925"/>
      <c r="AN608" s="945">
        <f>+AL608/AH608</f>
        <v>8.1138780272745431E-2</v>
      </c>
    </row>
    <row r="609" spans="2:43" ht="12.95" customHeight="1" thickBot="1" x14ac:dyDescent="0.3">
      <c r="R609" s="921"/>
      <c r="S609" s="922"/>
      <c r="T609" s="922"/>
      <c r="U609" s="922"/>
      <c r="V609" s="922"/>
      <c r="W609" s="922"/>
      <c r="X609" s="922"/>
      <c r="Y609" s="922"/>
      <c r="Z609" s="922"/>
      <c r="AA609" s="922"/>
      <c r="AB609" s="922"/>
      <c r="AC609" s="922"/>
      <c r="AD609" s="922"/>
      <c r="AE609" s="922"/>
      <c r="AF609" s="923"/>
      <c r="AG609" s="19"/>
      <c r="AH609" s="926"/>
      <c r="AI609" s="927"/>
      <c r="AJ609" s="926"/>
      <c r="AK609" s="927"/>
      <c r="AL609" s="929"/>
      <c r="AM609" s="927"/>
      <c r="AN609" s="946"/>
    </row>
    <row r="610" spans="2:43" ht="12.95" customHeight="1" thickBot="1" x14ac:dyDescent="0.3"/>
    <row r="611" spans="2:43" ht="12.95" customHeight="1" x14ac:dyDescent="0.25">
      <c r="B611" s="882" t="s">
        <v>31</v>
      </c>
      <c r="C611" s="883"/>
      <c r="D611" s="883"/>
      <c r="E611" s="883"/>
      <c r="F611" s="883"/>
      <c r="G611" s="884"/>
      <c r="H611" s="888" t="s">
        <v>30</v>
      </c>
      <c r="I611" s="765"/>
      <c r="J611" s="765"/>
      <c r="K611" s="765"/>
      <c r="L611" s="765"/>
      <c r="M611" s="765"/>
      <c r="N611" s="765"/>
      <c r="O611" s="765"/>
      <c r="P611" s="765"/>
      <c r="Q611" s="765"/>
      <c r="R611" s="765"/>
      <c r="S611" s="765"/>
      <c r="T611" s="765"/>
      <c r="U611" s="765"/>
      <c r="V611" s="765"/>
      <c r="W611" s="765"/>
      <c r="X611" s="765"/>
      <c r="Y611" s="765"/>
      <c r="Z611" s="765"/>
      <c r="AA611" s="765"/>
      <c r="AB611" s="765"/>
      <c r="AC611" s="765"/>
      <c r="AD611" s="765"/>
      <c r="AE611" s="267"/>
      <c r="AF611" s="764" t="s">
        <v>29</v>
      </c>
      <c r="AG611" s="765"/>
      <c r="AH611" s="765"/>
      <c r="AI611" s="765"/>
      <c r="AJ611" s="765"/>
      <c r="AK611" s="766"/>
      <c r="AL611" s="889" t="s">
        <v>39</v>
      </c>
      <c r="AM611" s="890"/>
      <c r="AN611" s="891"/>
      <c r="AO611" s="22"/>
      <c r="AP611" s="168" t="s">
        <v>46</v>
      </c>
    </row>
    <row r="612" spans="2:43" ht="12.95" customHeight="1" thickBot="1" x14ac:dyDescent="0.3">
      <c r="B612" s="885"/>
      <c r="C612" s="886"/>
      <c r="D612" s="886"/>
      <c r="E612" s="886"/>
      <c r="F612" s="886"/>
      <c r="G612" s="887"/>
      <c r="H612" s="892" t="s">
        <v>25</v>
      </c>
      <c r="I612" s="893"/>
      <c r="J612" s="893"/>
      <c r="K612" s="893"/>
      <c r="L612" s="893"/>
      <c r="M612" s="893"/>
      <c r="N612" s="893"/>
      <c r="O612" s="893"/>
      <c r="P612" s="893"/>
      <c r="Q612" s="893"/>
      <c r="R612" s="893"/>
      <c r="S612" s="893"/>
      <c r="T612" s="893"/>
      <c r="U612" s="893"/>
      <c r="V612" s="893"/>
      <c r="W612" s="893"/>
      <c r="X612" s="893"/>
      <c r="Y612" s="893"/>
      <c r="Z612" s="893"/>
      <c r="AA612" s="893"/>
      <c r="AB612" s="893"/>
      <c r="AC612" s="893"/>
      <c r="AD612" s="893"/>
      <c r="AE612" s="268"/>
      <c r="AF612" s="773">
        <v>44243</v>
      </c>
      <c r="AG612" s="774"/>
      <c r="AH612" s="774"/>
      <c r="AI612" s="774"/>
      <c r="AJ612" s="774"/>
      <c r="AK612" s="775"/>
      <c r="AL612" s="896" t="s">
        <v>40</v>
      </c>
      <c r="AM612" s="897"/>
      <c r="AN612" s="898"/>
      <c r="AO612" s="23"/>
      <c r="AP612" s="169" t="s">
        <v>47</v>
      </c>
    </row>
    <row r="613" spans="2:43" ht="12.95" customHeight="1" thickBot="1" x14ac:dyDescent="0.3">
      <c r="B613" s="902" t="s">
        <v>28</v>
      </c>
      <c r="C613" s="903"/>
      <c r="D613" s="903"/>
      <c r="E613" s="903"/>
      <c r="F613" s="903"/>
      <c r="G613" s="904"/>
      <c r="H613" s="894"/>
      <c r="I613" s="895"/>
      <c r="J613" s="895"/>
      <c r="K613" s="895"/>
      <c r="L613" s="895"/>
      <c r="M613" s="895"/>
      <c r="N613" s="895"/>
      <c r="O613" s="895"/>
      <c r="P613" s="895"/>
      <c r="Q613" s="895"/>
      <c r="R613" s="895"/>
      <c r="S613" s="895"/>
      <c r="T613" s="895"/>
      <c r="U613" s="895"/>
      <c r="V613" s="895"/>
      <c r="W613" s="895"/>
      <c r="X613" s="895"/>
      <c r="Y613" s="895"/>
      <c r="Z613" s="895"/>
      <c r="AA613" s="895"/>
      <c r="AB613" s="895"/>
      <c r="AC613" s="895"/>
      <c r="AD613" s="895"/>
      <c r="AE613" s="269"/>
      <c r="AF613" s="776"/>
      <c r="AG613" s="777"/>
      <c r="AH613" s="777"/>
      <c r="AI613" s="777"/>
      <c r="AJ613" s="777"/>
      <c r="AK613" s="778"/>
      <c r="AL613" s="899"/>
      <c r="AM613" s="900"/>
      <c r="AN613" s="901"/>
      <c r="AO613" s="141"/>
      <c r="AP613" s="170"/>
    </row>
    <row r="614" spans="2:43" ht="12.95" customHeight="1" thickBot="1" x14ac:dyDescent="0.3">
      <c r="B614" s="135"/>
      <c r="C614" s="135"/>
      <c r="D614" s="135"/>
      <c r="E614" s="135"/>
      <c r="F614" s="135"/>
      <c r="G614" s="135"/>
      <c r="H614" s="135"/>
      <c r="I614" s="135"/>
      <c r="J614" s="174"/>
      <c r="K614" s="174"/>
      <c r="L614" s="174"/>
      <c r="M614" s="174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  <c r="AL614" s="135"/>
      <c r="AM614" s="135"/>
      <c r="AN614" s="135"/>
      <c r="AO614" s="141"/>
    </row>
    <row r="615" spans="2:43" ht="12.95" customHeight="1" thickBot="1" x14ac:dyDescent="0.3">
      <c r="B615" s="873" t="s">
        <v>27</v>
      </c>
      <c r="C615" s="874"/>
      <c r="D615" s="874"/>
      <c r="E615" s="875"/>
      <c r="F615" s="848" t="s">
        <v>26</v>
      </c>
      <c r="G615" s="850"/>
      <c r="H615" s="848" t="s">
        <v>44</v>
      </c>
      <c r="I615" s="849"/>
      <c r="J615" s="849"/>
      <c r="K615" s="849"/>
      <c r="L615" s="849"/>
      <c r="M615" s="849"/>
      <c r="N615" s="849"/>
      <c r="O615" s="849"/>
      <c r="P615" s="849"/>
      <c r="Q615" s="849"/>
      <c r="R615" s="849"/>
      <c r="S615" s="850"/>
      <c r="T615" s="848" t="s">
        <v>25</v>
      </c>
      <c r="U615" s="849"/>
      <c r="V615" s="849"/>
      <c r="W615" s="849"/>
      <c r="X615" s="849"/>
      <c r="Y615" s="849"/>
      <c r="Z615" s="849"/>
      <c r="AA615" s="849"/>
      <c r="AB615" s="849"/>
      <c r="AC615" s="849"/>
      <c r="AD615" s="849"/>
      <c r="AE615" s="849"/>
      <c r="AF615" s="850"/>
      <c r="AG615" s="879" t="s">
        <v>24</v>
      </c>
      <c r="AH615" s="880"/>
      <c r="AI615" s="881"/>
      <c r="AJ615" s="879" t="s">
        <v>24</v>
      </c>
      <c r="AK615" s="881"/>
      <c r="AL615" s="848" t="s">
        <v>23</v>
      </c>
      <c r="AM615" s="849"/>
      <c r="AN615" s="850"/>
      <c r="AO615" s="141"/>
    </row>
    <row r="616" spans="2:43" ht="12.95" customHeight="1" thickBot="1" x14ac:dyDescent="0.3">
      <c r="B616" s="1" t="s">
        <v>13</v>
      </c>
      <c r="C616" s="2" t="s">
        <v>22</v>
      </c>
      <c r="D616" s="3" t="s">
        <v>22</v>
      </c>
      <c r="E616" s="2" t="s">
        <v>21</v>
      </c>
      <c r="F616" s="907" t="s">
        <v>20</v>
      </c>
      <c r="G616" s="908"/>
      <c r="H616" s="876"/>
      <c r="I616" s="877"/>
      <c r="J616" s="877"/>
      <c r="K616" s="877"/>
      <c r="L616" s="877"/>
      <c r="M616" s="877"/>
      <c r="N616" s="877"/>
      <c r="O616" s="877"/>
      <c r="P616" s="877"/>
      <c r="Q616" s="877"/>
      <c r="R616" s="877"/>
      <c r="S616" s="878"/>
      <c r="T616" s="876"/>
      <c r="U616" s="877"/>
      <c r="V616" s="877"/>
      <c r="W616" s="877"/>
      <c r="X616" s="877"/>
      <c r="Y616" s="877"/>
      <c r="Z616" s="877"/>
      <c r="AA616" s="877"/>
      <c r="AB616" s="877"/>
      <c r="AC616" s="877"/>
      <c r="AD616" s="877"/>
      <c r="AE616" s="877"/>
      <c r="AF616" s="878"/>
      <c r="AG616" s="876" t="s">
        <v>19</v>
      </c>
      <c r="AH616" s="877"/>
      <c r="AI616" s="878"/>
      <c r="AJ616" s="876" t="s">
        <v>18</v>
      </c>
      <c r="AK616" s="878"/>
      <c r="AL616" s="876" t="s">
        <v>17</v>
      </c>
      <c r="AM616" s="877"/>
      <c r="AN616" s="878"/>
      <c r="AO616" s="141"/>
      <c r="AP616" s="846" t="s">
        <v>130</v>
      </c>
      <c r="AQ616" s="846" t="s">
        <v>131</v>
      </c>
    </row>
    <row r="617" spans="2:43" ht="12.95" customHeight="1" thickBot="1" x14ac:dyDescent="0.3">
      <c r="B617" s="4">
        <v>2020</v>
      </c>
      <c r="C617" s="5" t="s">
        <v>16</v>
      </c>
      <c r="D617" s="5" t="s">
        <v>15</v>
      </c>
      <c r="E617" s="30" t="s">
        <v>14</v>
      </c>
      <c r="F617" s="6" t="s">
        <v>14</v>
      </c>
      <c r="G617" s="7" t="s">
        <v>13</v>
      </c>
      <c r="H617" s="868" t="s">
        <v>34</v>
      </c>
      <c r="I617" s="869"/>
      <c r="J617" s="870" t="s">
        <v>43</v>
      </c>
      <c r="K617" s="871"/>
      <c r="L617" s="870" t="s">
        <v>42</v>
      </c>
      <c r="M617" s="871"/>
      <c r="N617" s="872" t="s">
        <v>33</v>
      </c>
      <c r="O617" s="869"/>
      <c r="P617" s="872" t="s">
        <v>12</v>
      </c>
      <c r="Q617" s="869"/>
      <c r="R617" s="872" t="s">
        <v>11</v>
      </c>
      <c r="S617" s="905"/>
      <c r="T617" s="868" t="s">
        <v>35</v>
      </c>
      <c r="U617" s="906"/>
      <c r="V617" s="906"/>
      <c r="W617" s="905"/>
      <c r="X617" s="868" t="s">
        <v>10</v>
      </c>
      <c r="Y617" s="906"/>
      <c r="Z617" s="906"/>
      <c r="AA617" s="906"/>
      <c r="AB617" s="38" t="s">
        <v>1084</v>
      </c>
      <c r="AC617" s="38" t="s">
        <v>38</v>
      </c>
      <c r="AD617" s="37" t="s">
        <v>36</v>
      </c>
      <c r="AE617" s="266" t="s">
        <v>41</v>
      </c>
      <c r="AF617" s="136" t="s">
        <v>9</v>
      </c>
      <c r="AG617" s="8" t="s">
        <v>37</v>
      </c>
      <c r="AH617" s="9" t="s">
        <v>8</v>
      </c>
      <c r="AI617" s="10" t="s">
        <v>7</v>
      </c>
      <c r="AJ617" s="6" t="s">
        <v>8</v>
      </c>
      <c r="AK617" s="7" t="s">
        <v>7</v>
      </c>
      <c r="AL617" s="6" t="s">
        <v>8</v>
      </c>
      <c r="AM617" s="11" t="s">
        <v>7</v>
      </c>
      <c r="AN617" s="7" t="s">
        <v>6</v>
      </c>
      <c r="AO617" s="141"/>
      <c r="AP617" s="847"/>
      <c r="AQ617" s="847"/>
    </row>
    <row r="618" spans="2:43" ht="12.95" customHeight="1" x14ac:dyDescent="0.25">
      <c r="B618" s="25">
        <v>44243</v>
      </c>
      <c r="C618" s="137">
        <v>0.27152777777777776</v>
      </c>
      <c r="D618" s="137">
        <v>0.42083333333333334</v>
      </c>
      <c r="E618" s="43">
        <v>2</v>
      </c>
      <c r="F618" s="43">
        <v>99</v>
      </c>
      <c r="G618" s="25">
        <v>44243</v>
      </c>
      <c r="H618" s="967" t="s">
        <v>291</v>
      </c>
      <c r="I618" s="968"/>
      <c r="J618" s="969"/>
      <c r="K618" s="970"/>
      <c r="L618" s="969"/>
      <c r="M618" s="970"/>
      <c r="N618" s="967"/>
      <c r="O618" s="968"/>
      <c r="P618" s="971" t="s">
        <v>226</v>
      </c>
      <c r="Q618" s="972"/>
      <c r="R618" s="973" t="s">
        <v>178</v>
      </c>
      <c r="S618" s="974"/>
      <c r="T618" s="979" t="s">
        <v>179</v>
      </c>
      <c r="U618" s="980"/>
      <c r="V618" s="980"/>
      <c r="W618" s="981"/>
      <c r="X618" s="979" t="s">
        <v>179</v>
      </c>
      <c r="Y618" s="980"/>
      <c r="Z618" s="980"/>
      <c r="AA618" s="981"/>
      <c r="AB618" s="482"/>
      <c r="AC618" s="34"/>
      <c r="AD618" s="138"/>
      <c r="AE618" s="166">
        <v>34</v>
      </c>
      <c r="AF618" s="41" t="s">
        <v>32</v>
      </c>
      <c r="AG618" s="26">
        <v>11694</v>
      </c>
      <c r="AH618" s="160">
        <f>+AG618/2.2</f>
        <v>5315.454545454545</v>
      </c>
      <c r="AI618" s="161">
        <f>+AH618/1000</f>
        <v>5.3154545454545454</v>
      </c>
      <c r="AJ618" s="162">
        <v>5120</v>
      </c>
      <c r="AK618" s="163">
        <f>+AJ618/1000</f>
        <v>5.12</v>
      </c>
      <c r="AL618" s="164">
        <f>+AJ618-AH618</f>
        <v>-195.45454545454504</v>
      </c>
      <c r="AM618" s="163">
        <f>+AL618/1000</f>
        <v>-0.19545454545454505</v>
      </c>
      <c r="AN618" s="165">
        <f>+AL618/AH618</f>
        <v>-3.6770993671968455E-2</v>
      </c>
      <c r="AO618" s="141"/>
      <c r="AP618" s="306">
        <v>77.16</v>
      </c>
      <c r="AQ618" s="306">
        <v>3.29</v>
      </c>
    </row>
    <row r="619" spans="2:43" ht="12.95" customHeight="1" x14ac:dyDescent="0.25">
      <c r="B619" s="25">
        <v>44243</v>
      </c>
      <c r="C619" s="137">
        <v>0.43541666666666662</v>
      </c>
      <c r="D619" s="137">
        <v>0.4458333333333333</v>
      </c>
      <c r="E619" s="43">
        <v>3</v>
      </c>
      <c r="F619" s="43">
        <v>23393</v>
      </c>
      <c r="G619" s="25">
        <v>44243</v>
      </c>
      <c r="H619" s="967" t="s">
        <v>798</v>
      </c>
      <c r="I619" s="968"/>
      <c r="J619" s="969" t="s">
        <v>727</v>
      </c>
      <c r="K619" s="970"/>
      <c r="L619" s="969" t="s">
        <v>764</v>
      </c>
      <c r="M619" s="970"/>
      <c r="N619" s="967"/>
      <c r="O619" s="968"/>
      <c r="P619" s="971" t="s">
        <v>221</v>
      </c>
      <c r="Q619" s="972"/>
      <c r="R619" s="973" t="s">
        <v>543</v>
      </c>
      <c r="S619" s="974"/>
      <c r="T619" s="982" t="s">
        <v>771</v>
      </c>
      <c r="U619" s="983"/>
      <c r="V619" s="983"/>
      <c r="W619" s="984"/>
      <c r="X619" s="982" t="s">
        <v>771</v>
      </c>
      <c r="Y619" s="983"/>
      <c r="Z619" s="983"/>
      <c r="AA619" s="984"/>
      <c r="AB619" s="479">
        <v>3</v>
      </c>
      <c r="AC619" s="34"/>
      <c r="AD619" s="138" t="s">
        <v>699</v>
      </c>
      <c r="AE619" s="158">
        <v>20</v>
      </c>
      <c r="AF619" s="35" t="s">
        <v>32</v>
      </c>
      <c r="AG619" s="34"/>
      <c r="AH619" s="139">
        <v>9600</v>
      </c>
      <c r="AI619" s="159">
        <f>+AH619/1000</f>
        <v>9.6</v>
      </c>
      <c r="AJ619" s="152">
        <v>10090</v>
      </c>
      <c r="AK619" s="272">
        <f>+AJ619/1000</f>
        <v>10.09</v>
      </c>
      <c r="AL619" s="273">
        <f>+AJ619-AH619</f>
        <v>490</v>
      </c>
      <c r="AM619" s="274">
        <f>+AL619/1000</f>
        <v>0.49</v>
      </c>
      <c r="AN619" s="275">
        <f>+AL619/AH619</f>
        <v>5.1041666666666666E-2</v>
      </c>
      <c r="AO619" s="20"/>
      <c r="AP619" s="306">
        <v>72.47</v>
      </c>
      <c r="AQ619" s="306">
        <v>5.48</v>
      </c>
    </row>
    <row r="620" spans="2:43" ht="12.95" customHeight="1" x14ac:dyDescent="0.25">
      <c r="B620" s="25">
        <v>44243</v>
      </c>
      <c r="C620" s="137">
        <v>0.44375000000000003</v>
      </c>
      <c r="D620" s="137">
        <v>0.4548611111111111</v>
      </c>
      <c r="E620" s="43">
        <v>3</v>
      </c>
      <c r="F620" s="43">
        <v>23393</v>
      </c>
      <c r="G620" s="25">
        <v>44243</v>
      </c>
      <c r="H620" s="967" t="s">
        <v>798</v>
      </c>
      <c r="I620" s="968"/>
      <c r="J620" s="969" t="s">
        <v>727</v>
      </c>
      <c r="K620" s="970"/>
      <c r="L620" s="969" t="s">
        <v>764</v>
      </c>
      <c r="M620" s="970"/>
      <c r="N620" s="967"/>
      <c r="O620" s="968"/>
      <c r="P620" s="971" t="s">
        <v>71</v>
      </c>
      <c r="Q620" s="972"/>
      <c r="R620" s="973" t="s">
        <v>893</v>
      </c>
      <c r="S620" s="985"/>
      <c r="T620" s="982" t="s">
        <v>771</v>
      </c>
      <c r="U620" s="983"/>
      <c r="V620" s="983"/>
      <c r="W620" s="984"/>
      <c r="X620" s="982" t="s">
        <v>771</v>
      </c>
      <c r="Y620" s="983"/>
      <c r="Z620" s="983"/>
      <c r="AA620" s="984"/>
      <c r="AB620" s="479">
        <v>3</v>
      </c>
      <c r="AC620" s="34"/>
      <c r="AD620" s="138" t="s">
        <v>699</v>
      </c>
      <c r="AE620" s="263">
        <v>20</v>
      </c>
      <c r="AF620" s="35" t="s">
        <v>32</v>
      </c>
      <c r="AG620" s="34"/>
      <c r="AH620" s="139">
        <v>21600</v>
      </c>
      <c r="AI620" s="140">
        <f>+AH620/1000</f>
        <v>21.6</v>
      </c>
      <c r="AJ620" s="152">
        <v>23350</v>
      </c>
      <c r="AK620" s="142">
        <f>+AJ620/1000</f>
        <v>23.35</v>
      </c>
      <c r="AL620" s="143">
        <f>+AJ620-AH620</f>
        <v>1750</v>
      </c>
      <c r="AM620" s="144">
        <f>+AL620/1000</f>
        <v>1.75</v>
      </c>
      <c r="AN620" s="145">
        <f>+AL620/AH620</f>
        <v>8.1018518518518517E-2</v>
      </c>
      <c r="AO620" s="21"/>
      <c r="AP620" s="306">
        <v>72.47</v>
      </c>
      <c r="AQ620" s="306">
        <v>5.48</v>
      </c>
    </row>
    <row r="621" spans="2:43" ht="12.95" customHeight="1" x14ac:dyDescent="0.25">
      <c r="B621" s="25">
        <v>44243</v>
      </c>
      <c r="C621" s="137">
        <v>0.45277777777777778</v>
      </c>
      <c r="D621" s="137">
        <v>0.46319444444444446</v>
      </c>
      <c r="E621" s="43">
        <v>3</v>
      </c>
      <c r="F621" s="43">
        <v>23393</v>
      </c>
      <c r="G621" s="25">
        <v>44243</v>
      </c>
      <c r="H621" s="967" t="s">
        <v>798</v>
      </c>
      <c r="I621" s="968"/>
      <c r="J621" s="969" t="s">
        <v>727</v>
      </c>
      <c r="K621" s="970"/>
      <c r="L621" s="969" t="s">
        <v>764</v>
      </c>
      <c r="M621" s="970"/>
      <c r="N621" s="967"/>
      <c r="O621" s="968"/>
      <c r="P621" s="971" t="s">
        <v>360</v>
      </c>
      <c r="Q621" s="972"/>
      <c r="R621" s="973" t="s">
        <v>201</v>
      </c>
      <c r="S621" s="974"/>
      <c r="T621" s="982" t="s">
        <v>771</v>
      </c>
      <c r="U621" s="983"/>
      <c r="V621" s="983"/>
      <c r="W621" s="984"/>
      <c r="X621" s="982" t="s">
        <v>771</v>
      </c>
      <c r="Y621" s="983"/>
      <c r="Z621" s="983"/>
      <c r="AA621" s="984"/>
      <c r="AB621" s="479">
        <v>3</v>
      </c>
      <c r="AC621" s="34"/>
      <c r="AD621" s="138" t="s">
        <v>699</v>
      </c>
      <c r="AE621" s="464">
        <v>20</v>
      </c>
      <c r="AF621" s="35" t="s">
        <v>32</v>
      </c>
      <c r="AG621" s="34"/>
      <c r="AH621" s="139">
        <v>21600</v>
      </c>
      <c r="AI621" s="140">
        <f>+AH621/1000</f>
        <v>21.6</v>
      </c>
      <c r="AJ621" s="152">
        <v>23080</v>
      </c>
      <c r="AK621" s="142">
        <f>+AJ621/1000</f>
        <v>23.08</v>
      </c>
      <c r="AL621" s="143">
        <f>+AJ621-AH621</f>
        <v>1480</v>
      </c>
      <c r="AM621" s="144">
        <f>+AL621/1000</f>
        <v>1.48</v>
      </c>
      <c r="AN621" s="145">
        <f>+AL621/AH621</f>
        <v>6.851851851851852E-2</v>
      </c>
      <c r="AO621" s="21"/>
      <c r="AP621" s="306">
        <v>72.47</v>
      </c>
      <c r="AQ621" s="306">
        <v>5.48</v>
      </c>
    </row>
    <row r="622" spans="2:43" ht="12.95" customHeight="1" x14ac:dyDescent="0.25">
      <c r="B622" s="25">
        <v>44243</v>
      </c>
      <c r="C622" s="137">
        <v>0.45902777777777781</v>
      </c>
      <c r="D622" s="137">
        <v>0.46736111111111112</v>
      </c>
      <c r="E622" s="43">
        <v>3</v>
      </c>
      <c r="F622" s="43">
        <v>23393</v>
      </c>
      <c r="G622" s="25">
        <v>44243</v>
      </c>
      <c r="H622" s="967" t="s">
        <v>798</v>
      </c>
      <c r="I622" s="968"/>
      <c r="J622" s="969" t="s">
        <v>727</v>
      </c>
      <c r="K622" s="970"/>
      <c r="L622" s="969" t="s">
        <v>764</v>
      </c>
      <c r="M622" s="970"/>
      <c r="N622" s="967"/>
      <c r="O622" s="968"/>
      <c r="P622" s="971" t="s">
        <v>295</v>
      </c>
      <c r="Q622" s="972"/>
      <c r="R622" s="973" t="s">
        <v>611</v>
      </c>
      <c r="S622" s="974"/>
      <c r="T622" s="982" t="s">
        <v>771</v>
      </c>
      <c r="U622" s="983"/>
      <c r="V622" s="983"/>
      <c r="W622" s="984"/>
      <c r="X622" s="982" t="s">
        <v>771</v>
      </c>
      <c r="Y622" s="983"/>
      <c r="Z622" s="983"/>
      <c r="AA622" s="984"/>
      <c r="AB622" s="479">
        <v>3</v>
      </c>
      <c r="AC622" s="34"/>
      <c r="AD622" s="138" t="s">
        <v>699</v>
      </c>
      <c r="AE622" s="464">
        <v>20</v>
      </c>
      <c r="AF622" s="35" t="s">
        <v>32</v>
      </c>
      <c r="AG622" s="34"/>
      <c r="AH622" s="139">
        <v>21600</v>
      </c>
      <c r="AI622" s="140">
        <f t="shared" ref="AI622:AI646" si="184">+AH622/1000</f>
        <v>21.6</v>
      </c>
      <c r="AJ622" s="152">
        <v>22830</v>
      </c>
      <c r="AK622" s="142">
        <f t="shared" ref="AK622:AK646" si="185">+AJ622/1000</f>
        <v>22.83</v>
      </c>
      <c r="AL622" s="143">
        <f t="shared" ref="AL622:AL639" si="186">+AJ622-AH622</f>
        <v>1230</v>
      </c>
      <c r="AM622" s="144">
        <f t="shared" ref="AM622:AM646" si="187">+AL622/1000</f>
        <v>1.23</v>
      </c>
      <c r="AN622" s="145">
        <f t="shared" ref="AN622:AN639" si="188">+AL622/AH622</f>
        <v>5.6944444444444443E-2</v>
      </c>
      <c r="AO622" s="21"/>
      <c r="AP622" s="306">
        <v>72.47</v>
      </c>
      <c r="AQ622" s="306">
        <v>5.48</v>
      </c>
    </row>
    <row r="623" spans="2:43" ht="12.95" customHeight="1" x14ac:dyDescent="0.25">
      <c r="B623" s="25">
        <v>44243</v>
      </c>
      <c r="C623" s="137">
        <v>0.46875</v>
      </c>
      <c r="D623" s="137">
        <v>0.47500000000000003</v>
      </c>
      <c r="E623" s="43">
        <v>3</v>
      </c>
      <c r="F623" s="43">
        <v>23393</v>
      </c>
      <c r="G623" s="25">
        <v>44243</v>
      </c>
      <c r="H623" s="967" t="s">
        <v>798</v>
      </c>
      <c r="I623" s="968"/>
      <c r="J623" s="969" t="s">
        <v>727</v>
      </c>
      <c r="K623" s="970"/>
      <c r="L623" s="969" t="s">
        <v>764</v>
      </c>
      <c r="M623" s="970"/>
      <c r="N623" s="967"/>
      <c r="O623" s="968"/>
      <c r="P623" s="971" t="s">
        <v>359</v>
      </c>
      <c r="Q623" s="972"/>
      <c r="R623" s="973" t="s">
        <v>74</v>
      </c>
      <c r="S623" s="974"/>
      <c r="T623" s="975" t="s">
        <v>771</v>
      </c>
      <c r="U623" s="976"/>
      <c r="V623" s="976"/>
      <c r="W623" s="977"/>
      <c r="X623" s="982" t="s">
        <v>771</v>
      </c>
      <c r="Y623" s="983"/>
      <c r="Z623" s="983"/>
      <c r="AA623" s="984"/>
      <c r="AB623" s="480">
        <v>3</v>
      </c>
      <c r="AC623" s="34"/>
      <c r="AD623" s="138" t="s">
        <v>699</v>
      </c>
      <c r="AE623" s="464">
        <v>20</v>
      </c>
      <c r="AF623" s="35" t="s">
        <v>32</v>
      </c>
      <c r="AG623" s="34"/>
      <c r="AH623" s="139">
        <v>21600</v>
      </c>
      <c r="AI623" s="140">
        <f t="shared" si="184"/>
        <v>21.6</v>
      </c>
      <c r="AJ623" s="152">
        <v>23220</v>
      </c>
      <c r="AK623" s="142">
        <f t="shared" si="185"/>
        <v>23.22</v>
      </c>
      <c r="AL623" s="143">
        <f t="shared" si="186"/>
        <v>1620</v>
      </c>
      <c r="AM623" s="144">
        <f t="shared" si="187"/>
        <v>1.62</v>
      </c>
      <c r="AN623" s="145">
        <f t="shared" si="188"/>
        <v>7.4999999999999997E-2</v>
      </c>
      <c r="AO623" s="21"/>
      <c r="AP623" s="306">
        <v>72.47</v>
      </c>
      <c r="AQ623" s="306">
        <v>5.48</v>
      </c>
    </row>
    <row r="624" spans="2:43" ht="12.95" customHeight="1" x14ac:dyDescent="0.25">
      <c r="B624" s="25">
        <v>44243</v>
      </c>
      <c r="C624" s="137">
        <v>0.48472222222222222</v>
      </c>
      <c r="D624" s="137">
        <v>0.49513888888888885</v>
      </c>
      <c r="E624" s="43">
        <v>3</v>
      </c>
      <c r="F624" s="43">
        <v>23393</v>
      </c>
      <c r="G624" s="25">
        <v>44243</v>
      </c>
      <c r="H624" s="967" t="s">
        <v>798</v>
      </c>
      <c r="I624" s="968"/>
      <c r="J624" s="969" t="s">
        <v>727</v>
      </c>
      <c r="K624" s="970"/>
      <c r="L624" s="969" t="s">
        <v>764</v>
      </c>
      <c r="M624" s="970"/>
      <c r="N624" s="967"/>
      <c r="O624" s="968"/>
      <c r="P624" s="971" t="s">
        <v>117</v>
      </c>
      <c r="Q624" s="972"/>
      <c r="R624" s="973" t="s">
        <v>581</v>
      </c>
      <c r="S624" s="974"/>
      <c r="T624" s="975" t="s">
        <v>771</v>
      </c>
      <c r="U624" s="976"/>
      <c r="V624" s="976"/>
      <c r="W624" s="977"/>
      <c r="X624" s="982" t="s">
        <v>771</v>
      </c>
      <c r="Y624" s="983"/>
      <c r="Z624" s="983"/>
      <c r="AA624" s="984"/>
      <c r="AB624" s="480">
        <v>3</v>
      </c>
      <c r="AC624" s="34"/>
      <c r="AD624" s="138" t="s">
        <v>699</v>
      </c>
      <c r="AE624" s="464">
        <v>20</v>
      </c>
      <c r="AF624" s="35" t="s">
        <v>32</v>
      </c>
      <c r="AG624" s="34"/>
      <c r="AH624" s="139">
        <v>21600</v>
      </c>
      <c r="AI624" s="140">
        <f t="shared" si="184"/>
        <v>21.6</v>
      </c>
      <c r="AJ624" s="152">
        <v>23300</v>
      </c>
      <c r="AK624" s="142">
        <f t="shared" si="185"/>
        <v>23.3</v>
      </c>
      <c r="AL624" s="143">
        <f t="shared" si="186"/>
        <v>1700</v>
      </c>
      <c r="AM624" s="144">
        <f t="shared" si="187"/>
        <v>1.7</v>
      </c>
      <c r="AN624" s="145">
        <f t="shared" si="188"/>
        <v>7.8703703703703706E-2</v>
      </c>
      <c r="AO624" s="21"/>
      <c r="AP624" s="306">
        <v>72.47</v>
      </c>
      <c r="AQ624" s="306">
        <v>5.48</v>
      </c>
    </row>
    <row r="625" spans="2:43" ht="12.95" customHeight="1" x14ac:dyDescent="0.25">
      <c r="B625" s="25">
        <v>44243</v>
      </c>
      <c r="C625" s="137">
        <v>0.49652777777777773</v>
      </c>
      <c r="D625" s="137">
        <v>0.50416666666666665</v>
      </c>
      <c r="E625" s="43">
        <v>4</v>
      </c>
      <c r="F625" s="43">
        <v>23393</v>
      </c>
      <c r="G625" s="25">
        <v>44243</v>
      </c>
      <c r="H625" s="967" t="s">
        <v>798</v>
      </c>
      <c r="I625" s="968"/>
      <c r="J625" s="969" t="s">
        <v>727</v>
      </c>
      <c r="K625" s="970"/>
      <c r="L625" s="969" t="s">
        <v>764</v>
      </c>
      <c r="M625" s="970"/>
      <c r="N625" s="967"/>
      <c r="O625" s="968"/>
      <c r="P625" s="860" t="s">
        <v>395</v>
      </c>
      <c r="Q625" s="861"/>
      <c r="R625" s="862" t="s">
        <v>663</v>
      </c>
      <c r="S625" s="863"/>
      <c r="T625" s="982" t="s">
        <v>771</v>
      </c>
      <c r="U625" s="983"/>
      <c r="V625" s="983"/>
      <c r="W625" s="984"/>
      <c r="X625" s="982" t="s">
        <v>771</v>
      </c>
      <c r="Y625" s="983"/>
      <c r="Z625" s="983"/>
      <c r="AA625" s="984"/>
      <c r="AB625" s="479">
        <v>3</v>
      </c>
      <c r="AC625" s="34"/>
      <c r="AD625" s="138" t="s">
        <v>699</v>
      </c>
      <c r="AE625" s="464">
        <v>20</v>
      </c>
      <c r="AF625" s="35" t="s">
        <v>32</v>
      </c>
      <c r="AG625" s="34"/>
      <c r="AH625" s="139">
        <v>21600</v>
      </c>
      <c r="AI625" s="140">
        <f t="shared" si="184"/>
        <v>21.6</v>
      </c>
      <c r="AJ625" s="152">
        <v>22390</v>
      </c>
      <c r="AK625" s="142">
        <f t="shared" si="185"/>
        <v>22.39</v>
      </c>
      <c r="AL625" s="143">
        <f t="shared" si="186"/>
        <v>790</v>
      </c>
      <c r="AM625" s="144">
        <f t="shared" si="187"/>
        <v>0.79</v>
      </c>
      <c r="AN625" s="145">
        <f t="shared" si="188"/>
        <v>3.6574074074074071E-2</v>
      </c>
      <c r="AO625" s="21"/>
      <c r="AP625" s="306">
        <v>72.47</v>
      </c>
      <c r="AQ625" s="306">
        <v>5.48</v>
      </c>
    </row>
    <row r="626" spans="2:43" ht="12.95" customHeight="1" x14ac:dyDescent="0.25">
      <c r="B626" s="25">
        <v>44243</v>
      </c>
      <c r="C626" s="137">
        <v>0.50694444444444442</v>
      </c>
      <c r="D626" s="137">
        <v>0.51527777777777783</v>
      </c>
      <c r="E626" s="43">
        <v>4</v>
      </c>
      <c r="F626" s="43">
        <v>23393</v>
      </c>
      <c r="G626" s="25">
        <v>44243</v>
      </c>
      <c r="H626" s="967" t="s">
        <v>798</v>
      </c>
      <c r="I626" s="968"/>
      <c r="J626" s="969" t="s">
        <v>727</v>
      </c>
      <c r="K626" s="970"/>
      <c r="L626" s="969" t="s">
        <v>764</v>
      </c>
      <c r="M626" s="970"/>
      <c r="N626" s="967"/>
      <c r="O626" s="968"/>
      <c r="P626" s="971" t="s">
        <v>843</v>
      </c>
      <c r="Q626" s="972"/>
      <c r="R626" s="973" t="s">
        <v>820</v>
      </c>
      <c r="S626" s="974"/>
      <c r="T626" s="982" t="s">
        <v>771</v>
      </c>
      <c r="U626" s="983"/>
      <c r="V626" s="983"/>
      <c r="W626" s="984"/>
      <c r="X626" s="982" t="s">
        <v>771</v>
      </c>
      <c r="Y626" s="983"/>
      <c r="Z626" s="983"/>
      <c r="AA626" s="984"/>
      <c r="AB626" s="479">
        <v>3</v>
      </c>
      <c r="AC626" s="34"/>
      <c r="AD626" s="138" t="s">
        <v>699</v>
      </c>
      <c r="AE626" s="464">
        <v>20</v>
      </c>
      <c r="AF626" s="35" t="s">
        <v>32</v>
      </c>
      <c r="AG626" s="34"/>
      <c r="AH626" s="139">
        <v>21600</v>
      </c>
      <c r="AI626" s="140">
        <f t="shared" si="184"/>
        <v>21.6</v>
      </c>
      <c r="AJ626" s="152">
        <v>22940</v>
      </c>
      <c r="AK626" s="142">
        <f t="shared" si="185"/>
        <v>22.94</v>
      </c>
      <c r="AL626" s="143">
        <f t="shared" si="186"/>
        <v>1340</v>
      </c>
      <c r="AM626" s="144">
        <f t="shared" si="187"/>
        <v>1.34</v>
      </c>
      <c r="AN626" s="145">
        <f t="shared" si="188"/>
        <v>6.2037037037037036E-2</v>
      </c>
      <c r="AO626" s="21"/>
      <c r="AP626" s="306">
        <v>72.47</v>
      </c>
      <c r="AQ626" s="306">
        <v>5.48</v>
      </c>
    </row>
    <row r="627" spans="2:43" ht="12.95" customHeight="1" x14ac:dyDescent="0.25">
      <c r="B627" s="25">
        <v>44243</v>
      </c>
      <c r="C627" s="137">
        <v>0.51250000000000007</v>
      </c>
      <c r="D627" s="137">
        <v>0.53472222222222221</v>
      </c>
      <c r="E627" s="43">
        <v>2</v>
      </c>
      <c r="F627" s="43">
        <v>726</v>
      </c>
      <c r="G627" s="25">
        <v>44243</v>
      </c>
      <c r="H627" s="967" t="s">
        <v>88</v>
      </c>
      <c r="I627" s="968"/>
      <c r="J627" s="969"/>
      <c r="K627" s="970"/>
      <c r="L627" s="969"/>
      <c r="M627" s="970"/>
      <c r="N627" s="967"/>
      <c r="O627" s="968"/>
      <c r="P627" s="971" t="s">
        <v>640</v>
      </c>
      <c r="Q627" s="972"/>
      <c r="R627" s="973" t="s">
        <v>49</v>
      </c>
      <c r="S627" s="974"/>
      <c r="T627" s="975" t="s">
        <v>179</v>
      </c>
      <c r="U627" s="976"/>
      <c r="V627" s="976"/>
      <c r="W627" s="977"/>
      <c r="X627" s="982" t="s">
        <v>179</v>
      </c>
      <c r="Y627" s="983"/>
      <c r="Z627" s="983"/>
      <c r="AA627" s="984"/>
      <c r="AB627" s="480"/>
      <c r="AC627" s="34"/>
      <c r="AD627" s="138"/>
      <c r="AE627" s="464">
        <v>37</v>
      </c>
      <c r="AF627" s="35" t="s">
        <v>32</v>
      </c>
      <c r="AG627" s="34">
        <v>12938</v>
      </c>
      <c r="AH627" s="139">
        <f>+AG627/2.2</f>
        <v>5880.9090909090901</v>
      </c>
      <c r="AI627" s="140">
        <f t="shared" si="184"/>
        <v>5.88090909090909</v>
      </c>
      <c r="AJ627" s="152">
        <v>4920</v>
      </c>
      <c r="AK627" s="142">
        <f t="shared" si="185"/>
        <v>4.92</v>
      </c>
      <c r="AL627" s="143">
        <f t="shared" si="186"/>
        <v>-960.90909090909008</v>
      </c>
      <c r="AM627" s="144">
        <f t="shared" si="187"/>
        <v>-0.96090909090909005</v>
      </c>
      <c r="AN627" s="145">
        <f t="shared" si="188"/>
        <v>-0.16339465141443796</v>
      </c>
      <c r="AO627" s="21"/>
      <c r="AP627" s="306">
        <v>76.98</v>
      </c>
      <c r="AQ627" s="306">
        <v>3.42</v>
      </c>
    </row>
    <row r="628" spans="2:43" ht="12.95" customHeight="1" x14ac:dyDescent="0.25">
      <c r="B628" s="25">
        <v>44243</v>
      </c>
      <c r="C628" s="137">
        <v>0.51388888888888895</v>
      </c>
      <c r="D628" s="137">
        <v>0.52152777777777781</v>
      </c>
      <c r="E628" s="43">
        <v>4</v>
      </c>
      <c r="F628" s="43">
        <v>23393</v>
      </c>
      <c r="G628" s="25">
        <v>44243</v>
      </c>
      <c r="H628" s="967" t="s">
        <v>798</v>
      </c>
      <c r="I628" s="968"/>
      <c r="J628" s="969" t="s">
        <v>727</v>
      </c>
      <c r="K628" s="970"/>
      <c r="L628" s="969" t="s">
        <v>764</v>
      </c>
      <c r="M628" s="970"/>
      <c r="N628" s="967"/>
      <c r="O628" s="968"/>
      <c r="P628" s="971" t="s">
        <v>240</v>
      </c>
      <c r="Q628" s="972"/>
      <c r="R628" s="973" t="s">
        <v>515</v>
      </c>
      <c r="S628" s="974"/>
      <c r="T628" s="982" t="s">
        <v>771</v>
      </c>
      <c r="U628" s="983"/>
      <c r="V628" s="983"/>
      <c r="W628" s="984"/>
      <c r="X628" s="982" t="s">
        <v>771</v>
      </c>
      <c r="Y628" s="983"/>
      <c r="Z628" s="983"/>
      <c r="AA628" s="984"/>
      <c r="AB628" s="479">
        <v>3</v>
      </c>
      <c r="AC628" s="34"/>
      <c r="AD628" s="138" t="s">
        <v>699</v>
      </c>
      <c r="AE628" s="464">
        <v>20</v>
      </c>
      <c r="AF628" s="35" t="s">
        <v>32</v>
      </c>
      <c r="AG628" s="34"/>
      <c r="AH628" s="139">
        <v>16200</v>
      </c>
      <c r="AI628" s="140">
        <f t="shared" si="184"/>
        <v>16.2</v>
      </c>
      <c r="AJ628" s="152">
        <v>17480</v>
      </c>
      <c r="AK628" s="142">
        <f t="shared" si="185"/>
        <v>17.48</v>
      </c>
      <c r="AL628" s="143">
        <f t="shared" si="186"/>
        <v>1280</v>
      </c>
      <c r="AM628" s="144">
        <f t="shared" si="187"/>
        <v>1.28</v>
      </c>
      <c r="AN628" s="145">
        <f t="shared" si="188"/>
        <v>7.9012345679012344E-2</v>
      </c>
      <c r="AO628" s="21"/>
      <c r="AP628" s="306">
        <v>72.47</v>
      </c>
      <c r="AQ628" s="306">
        <v>5.48</v>
      </c>
    </row>
    <row r="629" spans="2:43" ht="12.95" customHeight="1" x14ac:dyDescent="0.25">
      <c r="B629" s="25">
        <v>44243</v>
      </c>
      <c r="C629" s="137">
        <v>0.53611111111111109</v>
      </c>
      <c r="D629" s="137">
        <v>0.54305555555555551</v>
      </c>
      <c r="E629" s="43">
        <v>4</v>
      </c>
      <c r="F629" s="43">
        <v>23394</v>
      </c>
      <c r="G629" s="25">
        <v>44243</v>
      </c>
      <c r="H629" s="967" t="s">
        <v>770</v>
      </c>
      <c r="I629" s="968"/>
      <c r="J629" s="969" t="s">
        <v>727</v>
      </c>
      <c r="K629" s="970"/>
      <c r="L629" s="969" t="s">
        <v>764</v>
      </c>
      <c r="M629" s="970"/>
      <c r="N629" s="967"/>
      <c r="O629" s="968"/>
      <c r="P629" s="971" t="s">
        <v>221</v>
      </c>
      <c r="Q629" s="972"/>
      <c r="R629" s="973" t="s">
        <v>543</v>
      </c>
      <c r="S629" s="974"/>
      <c r="T629" s="982" t="s">
        <v>988</v>
      </c>
      <c r="U629" s="983"/>
      <c r="V629" s="983"/>
      <c r="W629" s="984"/>
      <c r="X629" s="982" t="s">
        <v>988</v>
      </c>
      <c r="Y629" s="983"/>
      <c r="Z629" s="983"/>
      <c r="AA629" s="984"/>
      <c r="AB629" s="479">
        <v>3</v>
      </c>
      <c r="AC629" s="34"/>
      <c r="AD629" s="138" t="s">
        <v>699</v>
      </c>
      <c r="AE629" s="464">
        <v>22</v>
      </c>
      <c r="AF629" s="35" t="s">
        <v>32</v>
      </c>
      <c r="AG629" s="34"/>
      <c r="AH629" s="139">
        <v>9600</v>
      </c>
      <c r="AI629" s="140">
        <f t="shared" si="184"/>
        <v>9.6</v>
      </c>
      <c r="AJ629" s="152">
        <v>9970</v>
      </c>
      <c r="AK629" s="142">
        <f t="shared" si="185"/>
        <v>9.9700000000000006</v>
      </c>
      <c r="AL629" s="143">
        <f t="shared" si="186"/>
        <v>370</v>
      </c>
      <c r="AM629" s="144">
        <f t="shared" si="187"/>
        <v>0.37</v>
      </c>
      <c r="AN629" s="145">
        <f t="shared" si="188"/>
        <v>3.8541666666666669E-2</v>
      </c>
      <c r="AO629" s="21"/>
      <c r="AP629" s="306">
        <v>69.900000000000006</v>
      </c>
      <c r="AQ629" s="306">
        <v>6.56</v>
      </c>
    </row>
    <row r="630" spans="2:43" ht="12.95" customHeight="1" x14ac:dyDescent="0.25">
      <c r="B630" s="25">
        <v>44243</v>
      </c>
      <c r="C630" s="137">
        <v>0.54097222222222219</v>
      </c>
      <c r="D630" s="137">
        <v>0.55277777777777781</v>
      </c>
      <c r="E630" s="43">
        <v>3</v>
      </c>
      <c r="F630" s="43">
        <v>23394</v>
      </c>
      <c r="G630" s="25">
        <v>44243</v>
      </c>
      <c r="H630" s="967" t="s">
        <v>770</v>
      </c>
      <c r="I630" s="968"/>
      <c r="J630" s="969" t="s">
        <v>727</v>
      </c>
      <c r="K630" s="970"/>
      <c r="L630" s="969" t="s">
        <v>764</v>
      </c>
      <c r="M630" s="970"/>
      <c r="N630" s="967"/>
      <c r="O630" s="968"/>
      <c r="P630" s="971" t="s">
        <v>71</v>
      </c>
      <c r="Q630" s="972"/>
      <c r="R630" s="973" t="s">
        <v>893</v>
      </c>
      <c r="S630" s="985"/>
      <c r="T630" s="982" t="s">
        <v>988</v>
      </c>
      <c r="U630" s="983"/>
      <c r="V630" s="983"/>
      <c r="W630" s="984"/>
      <c r="X630" s="982" t="s">
        <v>988</v>
      </c>
      <c r="Y630" s="983"/>
      <c r="Z630" s="983"/>
      <c r="AA630" s="984"/>
      <c r="AB630" s="479">
        <v>3</v>
      </c>
      <c r="AC630" s="34"/>
      <c r="AD630" s="138" t="s">
        <v>699</v>
      </c>
      <c r="AE630" s="464">
        <v>22</v>
      </c>
      <c r="AF630" s="35" t="s">
        <v>32</v>
      </c>
      <c r="AG630" s="34"/>
      <c r="AH630" s="139">
        <v>21600</v>
      </c>
      <c r="AI630" s="140">
        <f t="shared" si="184"/>
        <v>21.6</v>
      </c>
      <c r="AJ630" s="152">
        <v>22350</v>
      </c>
      <c r="AK630" s="142">
        <f t="shared" si="185"/>
        <v>22.35</v>
      </c>
      <c r="AL630" s="143">
        <f t="shared" si="186"/>
        <v>750</v>
      </c>
      <c r="AM630" s="144">
        <f t="shared" si="187"/>
        <v>0.75</v>
      </c>
      <c r="AN630" s="145">
        <f t="shared" si="188"/>
        <v>3.4722222222222224E-2</v>
      </c>
      <c r="AO630" s="21"/>
      <c r="AP630" s="306">
        <v>69.900000000000006</v>
      </c>
      <c r="AQ630" s="306">
        <v>6.56</v>
      </c>
    </row>
    <row r="631" spans="2:43" ht="12.95" customHeight="1" x14ac:dyDescent="0.25">
      <c r="B631" s="25">
        <v>44243</v>
      </c>
      <c r="C631" s="137">
        <v>0.54583333333333328</v>
      </c>
      <c r="D631" s="137">
        <v>0.55902777777777779</v>
      </c>
      <c r="E631" s="43">
        <v>4</v>
      </c>
      <c r="F631" s="43">
        <v>23394</v>
      </c>
      <c r="G631" s="25">
        <v>44243</v>
      </c>
      <c r="H631" s="967" t="s">
        <v>770</v>
      </c>
      <c r="I631" s="968"/>
      <c r="J631" s="969" t="s">
        <v>727</v>
      </c>
      <c r="K631" s="970"/>
      <c r="L631" s="969" t="s">
        <v>764</v>
      </c>
      <c r="M631" s="970"/>
      <c r="N631" s="967"/>
      <c r="O631" s="968"/>
      <c r="P631" s="971" t="s">
        <v>360</v>
      </c>
      <c r="Q631" s="972"/>
      <c r="R631" s="973" t="s">
        <v>201</v>
      </c>
      <c r="S631" s="974"/>
      <c r="T631" s="982" t="s">
        <v>988</v>
      </c>
      <c r="U631" s="983"/>
      <c r="V631" s="983"/>
      <c r="W631" s="984"/>
      <c r="X631" s="982" t="s">
        <v>988</v>
      </c>
      <c r="Y631" s="983"/>
      <c r="Z631" s="983"/>
      <c r="AA631" s="984"/>
      <c r="AB631" s="479">
        <v>3</v>
      </c>
      <c r="AC631" s="34"/>
      <c r="AD631" s="138" t="s">
        <v>699</v>
      </c>
      <c r="AE631" s="464">
        <v>22</v>
      </c>
      <c r="AF631" s="35" t="s">
        <v>32</v>
      </c>
      <c r="AG631" s="34"/>
      <c r="AH631" s="139">
        <v>21600</v>
      </c>
      <c r="AI631" s="140">
        <f t="shared" si="184"/>
        <v>21.6</v>
      </c>
      <c r="AJ631" s="152">
        <v>22710</v>
      </c>
      <c r="AK631" s="142">
        <f t="shared" si="185"/>
        <v>22.71</v>
      </c>
      <c r="AL631" s="143">
        <f t="shared" si="186"/>
        <v>1110</v>
      </c>
      <c r="AM631" s="144">
        <f t="shared" si="187"/>
        <v>1.1100000000000001</v>
      </c>
      <c r="AN631" s="145">
        <f t="shared" si="188"/>
        <v>5.1388888888888887E-2</v>
      </c>
      <c r="AO631" s="21"/>
      <c r="AP631" s="306">
        <v>69.900000000000006</v>
      </c>
      <c r="AQ631" s="306">
        <v>6.56</v>
      </c>
    </row>
    <row r="632" spans="2:43" ht="12.95" customHeight="1" x14ac:dyDescent="0.25">
      <c r="B632" s="25">
        <v>44243</v>
      </c>
      <c r="C632" s="137">
        <v>0.56458333333333333</v>
      </c>
      <c r="D632" s="137">
        <v>0.57152777777777775</v>
      </c>
      <c r="E632" s="43">
        <v>4</v>
      </c>
      <c r="F632" s="43">
        <v>26490</v>
      </c>
      <c r="G632" s="25">
        <v>44243</v>
      </c>
      <c r="H632" s="967" t="s">
        <v>776</v>
      </c>
      <c r="I632" s="968"/>
      <c r="J632" s="969"/>
      <c r="K632" s="970"/>
      <c r="L632" s="969"/>
      <c r="M632" s="970"/>
      <c r="N632" s="967"/>
      <c r="O632" s="968"/>
      <c r="P632" s="971" t="s">
        <v>986</v>
      </c>
      <c r="Q632" s="972"/>
      <c r="R632" s="973" t="s">
        <v>987</v>
      </c>
      <c r="S632" s="974"/>
      <c r="T632" s="982" t="s">
        <v>771</v>
      </c>
      <c r="U632" s="983"/>
      <c r="V632" s="983"/>
      <c r="W632" s="984"/>
      <c r="X632" s="982" t="s">
        <v>771</v>
      </c>
      <c r="Y632" s="983"/>
      <c r="Z632" s="983"/>
      <c r="AA632" s="984"/>
      <c r="AB632" s="479"/>
      <c r="AC632" s="34"/>
      <c r="AD632" s="138" t="s">
        <v>699</v>
      </c>
      <c r="AE632" s="464">
        <v>28</v>
      </c>
      <c r="AF632" s="35" t="s">
        <v>32</v>
      </c>
      <c r="AG632" s="34"/>
      <c r="AH632" s="139">
        <v>730</v>
      </c>
      <c r="AI632" s="140">
        <f t="shared" si="184"/>
        <v>0.73</v>
      </c>
      <c r="AJ632" s="152">
        <v>730</v>
      </c>
      <c r="AK632" s="142">
        <f t="shared" si="185"/>
        <v>0.73</v>
      </c>
      <c r="AL632" s="143">
        <f t="shared" si="186"/>
        <v>0</v>
      </c>
      <c r="AM632" s="144">
        <f t="shared" si="187"/>
        <v>0</v>
      </c>
      <c r="AN632" s="145">
        <f t="shared" si="188"/>
        <v>0</v>
      </c>
      <c r="AO632" s="21"/>
      <c r="AP632" s="306">
        <v>72.86</v>
      </c>
      <c r="AQ632" s="306">
        <v>4.68</v>
      </c>
    </row>
    <row r="633" spans="2:43" ht="12.95" customHeight="1" x14ac:dyDescent="0.25">
      <c r="B633" s="25">
        <v>44243</v>
      </c>
      <c r="C633" s="137">
        <v>0.56666666666666665</v>
      </c>
      <c r="D633" s="137">
        <v>0.58472222222222225</v>
      </c>
      <c r="E633" s="43">
        <v>3</v>
      </c>
      <c r="F633" s="43">
        <v>23394</v>
      </c>
      <c r="G633" s="25">
        <v>44243</v>
      </c>
      <c r="H633" s="967" t="s">
        <v>770</v>
      </c>
      <c r="I633" s="968"/>
      <c r="J633" s="969" t="s">
        <v>727</v>
      </c>
      <c r="K633" s="970"/>
      <c r="L633" s="969" t="s">
        <v>764</v>
      </c>
      <c r="M633" s="970"/>
      <c r="N633" s="967"/>
      <c r="O633" s="968"/>
      <c r="P633" s="971" t="s">
        <v>295</v>
      </c>
      <c r="Q633" s="972"/>
      <c r="R633" s="973" t="s">
        <v>611</v>
      </c>
      <c r="S633" s="974"/>
      <c r="T633" s="982" t="s">
        <v>988</v>
      </c>
      <c r="U633" s="983"/>
      <c r="V633" s="983"/>
      <c r="W633" s="984"/>
      <c r="X633" s="982" t="s">
        <v>988</v>
      </c>
      <c r="Y633" s="983"/>
      <c r="Z633" s="983"/>
      <c r="AA633" s="984"/>
      <c r="AB633" s="479">
        <v>3</v>
      </c>
      <c r="AC633" s="34"/>
      <c r="AD633" s="138" t="s">
        <v>699</v>
      </c>
      <c r="AE633" s="464">
        <v>22</v>
      </c>
      <c r="AF633" s="35" t="s">
        <v>32</v>
      </c>
      <c r="AG633" s="34"/>
      <c r="AH633" s="139">
        <v>14400</v>
      </c>
      <c r="AI633" s="140">
        <f t="shared" si="184"/>
        <v>14.4</v>
      </c>
      <c r="AJ633" s="152">
        <v>15430</v>
      </c>
      <c r="AK633" s="142">
        <f t="shared" si="185"/>
        <v>15.43</v>
      </c>
      <c r="AL633" s="143">
        <f t="shared" si="186"/>
        <v>1030</v>
      </c>
      <c r="AM633" s="144">
        <f t="shared" si="187"/>
        <v>1.03</v>
      </c>
      <c r="AN633" s="145">
        <f t="shared" si="188"/>
        <v>7.1527777777777773E-2</v>
      </c>
      <c r="AO633" s="21"/>
      <c r="AP633" s="306">
        <v>69.900000000000006</v>
      </c>
      <c r="AQ633" s="306">
        <v>6.56</v>
      </c>
    </row>
    <row r="634" spans="2:43" ht="12.95" customHeight="1" x14ac:dyDescent="0.25">
      <c r="B634" s="25">
        <v>44243</v>
      </c>
      <c r="C634" s="137">
        <v>0.60069444444444442</v>
      </c>
      <c r="D634" s="137">
        <v>0.60902777777777783</v>
      </c>
      <c r="E634" s="43">
        <v>3</v>
      </c>
      <c r="F634" s="43">
        <v>23395</v>
      </c>
      <c r="G634" s="25">
        <v>44243</v>
      </c>
      <c r="H634" s="967" t="s">
        <v>739</v>
      </c>
      <c r="I634" s="968"/>
      <c r="J634" s="969" t="s">
        <v>740</v>
      </c>
      <c r="K634" s="970"/>
      <c r="L634" s="969" t="s">
        <v>764</v>
      </c>
      <c r="M634" s="970"/>
      <c r="N634" s="967"/>
      <c r="O634" s="968"/>
      <c r="P634" s="971" t="s">
        <v>359</v>
      </c>
      <c r="Q634" s="972"/>
      <c r="R634" s="973" t="s">
        <v>74</v>
      </c>
      <c r="S634" s="974"/>
      <c r="T634" s="975" t="s">
        <v>726</v>
      </c>
      <c r="U634" s="976"/>
      <c r="V634" s="976"/>
      <c r="W634" s="977"/>
      <c r="X634" s="982" t="s">
        <v>726</v>
      </c>
      <c r="Y634" s="983"/>
      <c r="Z634" s="983"/>
      <c r="AA634" s="984"/>
      <c r="AB634" s="480">
        <v>3</v>
      </c>
      <c r="AC634" s="34"/>
      <c r="AD634" s="138" t="s">
        <v>699</v>
      </c>
      <c r="AE634" s="464">
        <v>29</v>
      </c>
      <c r="AF634" s="35" t="s">
        <v>32</v>
      </c>
      <c r="AG634" s="34"/>
      <c r="AH634" s="139">
        <v>4200</v>
      </c>
      <c r="AI634" s="140">
        <f t="shared" si="184"/>
        <v>4.2</v>
      </c>
      <c r="AJ634" s="836">
        <v>21770</v>
      </c>
      <c r="AK634" s="838">
        <f>+AJ634/1000</f>
        <v>21.77</v>
      </c>
      <c r="AL634" s="840">
        <f>+AJ634-AH635-AH634</f>
        <v>770</v>
      </c>
      <c r="AM634" s="842">
        <f>+AL634/1000</f>
        <v>0.77</v>
      </c>
      <c r="AN634" s="844">
        <f>+AL634/SUM(AH634:AH635)</f>
        <v>3.6666666666666667E-2</v>
      </c>
      <c r="AO634" s="21"/>
      <c r="AP634" s="306">
        <v>74.540000000000006</v>
      </c>
      <c r="AQ634" s="306">
        <v>3.87</v>
      </c>
    </row>
    <row r="635" spans="2:43" ht="12.95" customHeight="1" x14ac:dyDescent="0.25">
      <c r="B635" s="25">
        <v>44243</v>
      </c>
      <c r="C635" s="137">
        <v>0.60069444444444442</v>
      </c>
      <c r="D635" s="137">
        <v>0.60902777777777783</v>
      </c>
      <c r="E635" s="43">
        <v>3</v>
      </c>
      <c r="F635" s="43">
        <v>23396</v>
      </c>
      <c r="G635" s="25">
        <v>44243</v>
      </c>
      <c r="H635" s="967" t="s">
        <v>730</v>
      </c>
      <c r="I635" s="968"/>
      <c r="J635" s="969" t="s">
        <v>727</v>
      </c>
      <c r="K635" s="970"/>
      <c r="L635" s="969" t="s">
        <v>764</v>
      </c>
      <c r="M635" s="970"/>
      <c r="N635" s="967"/>
      <c r="O635" s="968"/>
      <c r="P635" s="971" t="s">
        <v>359</v>
      </c>
      <c r="Q635" s="972"/>
      <c r="R635" s="973" t="s">
        <v>74</v>
      </c>
      <c r="S635" s="974"/>
      <c r="T635" s="975" t="s">
        <v>771</v>
      </c>
      <c r="U635" s="976"/>
      <c r="V635" s="976"/>
      <c r="W635" s="977"/>
      <c r="X635" s="982" t="s">
        <v>771</v>
      </c>
      <c r="Y635" s="983"/>
      <c r="Z635" s="983"/>
      <c r="AA635" s="984"/>
      <c r="AB635" s="480">
        <v>3</v>
      </c>
      <c r="AC635" s="34"/>
      <c r="AD635" s="138" t="s">
        <v>699</v>
      </c>
      <c r="AE635" s="464">
        <v>24</v>
      </c>
      <c r="AF635" s="35" t="s">
        <v>32</v>
      </c>
      <c r="AG635" s="34"/>
      <c r="AH635" s="139">
        <v>16800</v>
      </c>
      <c r="AI635" s="140">
        <f t="shared" si="184"/>
        <v>16.8</v>
      </c>
      <c r="AJ635" s="837"/>
      <c r="AK635" s="839"/>
      <c r="AL635" s="841"/>
      <c r="AM635" s="843"/>
      <c r="AN635" s="845"/>
      <c r="AO635" s="21"/>
      <c r="AP635" s="306">
        <v>71.86</v>
      </c>
      <c r="AQ635" s="306">
        <v>5.73</v>
      </c>
    </row>
    <row r="636" spans="2:43" ht="12.95" customHeight="1" x14ac:dyDescent="0.25">
      <c r="B636" s="25">
        <v>44243</v>
      </c>
      <c r="C636" s="137">
        <v>0.60833333333333328</v>
      </c>
      <c r="D636" s="137">
        <v>0.62361111111111112</v>
      </c>
      <c r="E636" s="43">
        <v>3</v>
      </c>
      <c r="F636" s="43">
        <v>23396</v>
      </c>
      <c r="G636" s="25">
        <v>44243</v>
      </c>
      <c r="H636" s="967" t="s">
        <v>730</v>
      </c>
      <c r="I636" s="968"/>
      <c r="J636" s="969" t="s">
        <v>727</v>
      </c>
      <c r="K636" s="970"/>
      <c r="L636" s="969" t="s">
        <v>764</v>
      </c>
      <c r="M636" s="970"/>
      <c r="N636" s="967"/>
      <c r="O636" s="968"/>
      <c r="P636" s="971" t="s">
        <v>117</v>
      </c>
      <c r="Q636" s="972"/>
      <c r="R636" s="973" t="s">
        <v>581</v>
      </c>
      <c r="S636" s="974"/>
      <c r="T636" s="975" t="s">
        <v>771</v>
      </c>
      <c r="U636" s="976"/>
      <c r="V636" s="976"/>
      <c r="W636" s="977"/>
      <c r="X636" s="982" t="s">
        <v>771</v>
      </c>
      <c r="Y636" s="983"/>
      <c r="Z636" s="983"/>
      <c r="AA636" s="984"/>
      <c r="AB636" s="480">
        <v>3</v>
      </c>
      <c r="AC636" s="34"/>
      <c r="AD636" s="138" t="s">
        <v>699</v>
      </c>
      <c r="AE636" s="464">
        <v>24</v>
      </c>
      <c r="AF636" s="35" t="s">
        <v>32</v>
      </c>
      <c r="AG636" s="34"/>
      <c r="AH636" s="139">
        <v>21600</v>
      </c>
      <c r="AI636" s="140">
        <f t="shared" si="184"/>
        <v>21.6</v>
      </c>
      <c r="AJ636" s="152">
        <v>22580</v>
      </c>
      <c r="AK636" s="142">
        <f t="shared" si="185"/>
        <v>22.58</v>
      </c>
      <c r="AL636" s="143">
        <f t="shared" si="186"/>
        <v>980</v>
      </c>
      <c r="AM636" s="144">
        <f t="shared" si="187"/>
        <v>0.98</v>
      </c>
      <c r="AN636" s="145">
        <f t="shared" si="188"/>
        <v>4.5370370370370373E-2</v>
      </c>
      <c r="AO636" s="21"/>
      <c r="AP636" s="306">
        <v>71.86</v>
      </c>
      <c r="AQ636" s="306">
        <v>5.73</v>
      </c>
    </row>
    <row r="637" spans="2:43" ht="12.95" customHeight="1" x14ac:dyDescent="0.25">
      <c r="B637" s="25">
        <v>44243</v>
      </c>
      <c r="C637" s="137">
        <v>0.62013888888888891</v>
      </c>
      <c r="D637" s="137">
        <v>0.63055555555555554</v>
      </c>
      <c r="E637" s="43">
        <v>3</v>
      </c>
      <c r="F637" s="43">
        <v>23396</v>
      </c>
      <c r="G637" s="25">
        <v>44243</v>
      </c>
      <c r="H637" s="967" t="s">
        <v>730</v>
      </c>
      <c r="I637" s="968"/>
      <c r="J637" s="969" t="s">
        <v>727</v>
      </c>
      <c r="K637" s="970"/>
      <c r="L637" s="969" t="s">
        <v>764</v>
      </c>
      <c r="M637" s="970"/>
      <c r="N637" s="967"/>
      <c r="O637" s="968"/>
      <c r="P637" s="860" t="s">
        <v>395</v>
      </c>
      <c r="Q637" s="861"/>
      <c r="R637" s="862" t="s">
        <v>663</v>
      </c>
      <c r="S637" s="863"/>
      <c r="T637" s="982" t="s">
        <v>771</v>
      </c>
      <c r="U637" s="983"/>
      <c r="V637" s="983"/>
      <c r="W637" s="984"/>
      <c r="X637" s="982" t="s">
        <v>771</v>
      </c>
      <c r="Y637" s="983"/>
      <c r="Z637" s="983"/>
      <c r="AA637" s="984"/>
      <c r="AB637" s="479">
        <v>3</v>
      </c>
      <c r="AC637" s="34"/>
      <c r="AD637" s="138" t="s">
        <v>699</v>
      </c>
      <c r="AE637" s="464">
        <v>24</v>
      </c>
      <c r="AF637" s="35" t="s">
        <v>32</v>
      </c>
      <c r="AG637" s="34"/>
      <c r="AH637" s="139">
        <v>21600</v>
      </c>
      <c r="AI637" s="140">
        <f t="shared" si="184"/>
        <v>21.6</v>
      </c>
      <c r="AJ637" s="152">
        <v>22800</v>
      </c>
      <c r="AK637" s="142">
        <f t="shared" si="185"/>
        <v>22.8</v>
      </c>
      <c r="AL637" s="143">
        <f t="shared" si="186"/>
        <v>1200</v>
      </c>
      <c r="AM637" s="144">
        <f t="shared" si="187"/>
        <v>1.2</v>
      </c>
      <c r="AN637" s="145">
        <f t="shared" si="188"/>
        <v>5.5555555555555552E-2</v>
      </c>
      <c r="AO637" s="21"/>
      <c r="AP637" s="306">
        <v>71.86</v>
      </c>
      <c r="AQ637" s="306">
        <v>5.73</v>
      </c>
    </row>
    <row r="638" spans="2:43" ht="12.95" customHeight="1" x14ac:dyDescent="0.25">
      <c r="B638" s="25">
        <v>44243</v>
      </c>
      <c r="C638" s="137">
        <v>0.62777777777777777</v>
      </c>
      <c r="D638" s="137">
        <v>0.65</v>
      </c>
      <c r="E638" s="43">
        <v>3</v>
      </c>
      <c r="F638" s="43">
        <v>23396</v>
      </c>
      <c r="G638" s="25">
        <v>44243</v>
      </c>
      <c r="H638" s="967" t="s">
        <v>730</v>
      </c>
      <c r="I638" s="968"/>
      <c r="J638" s="969" t="s">
        <v>727</v>
      </c>
      <c r="K638" s="970"/>
      <c r="L638" s="969" t="s">
        <v>764</v>
      </c>
      <c r="M638" s="970"/>
      <c r="N638" s="967"/>
      <c r="O638" s="968"/>
      <c r="P638" s="971" t="s">
        <v>843</v>
      </c>
      <c r="Q638" s="972"/>
      <c r="R638" s="973" t="s">
        <v>820</v>
      </c>
      <c r="S638" s="974"/>
      <c r="T638" s="982" t="s">
        <v>771</v>
      </c>
      <c r="U638" s="983"/>
      <c r="V638" s="983"/>
      <c r="W638" s="984"/>
      <c r="X638" s="982" t="s">
        <v>771</v>
      </c>
      <c r="Y638" s="983"/>
      <c r="Z638" s="983"/>
      <c r="AA638" s="984"/>
      <c r="AB638" s="479">
        <v>3</v>
      </c>
      <c r="AC638" s="34"/>
      <c r="AD638" s="138" t="s">
        <v>699</v>
      </c>
      <c r="AE638" s="464">
        <v>24</v>
      </c>
      <c r="AF638" s="35" t="s">
        <v>32</v>
      </c>
      <c r="AG638" s="34"/>
      <c r="AH638" s="139">
        <v>21600</v>
      </c>
      <c r="AI638" s="140">
        <f t="shared" si="184"/>
        <v>21.6</v>
      </c>
      <c r="AJ638" s="152">
        <v>22590</v>
      </c>
      <c r="AK638" s="142">
        <f t="shared" si="185"/>
        <v>22.59</v>
      </c>
      <c r="AL638" s="143">
        <f t="shared" si="186"/>
        <v>990</v>
      </c>
      <c r="AM638" s="144">
        <f t="shared" si="187"/>
        <v>0.99</v>
      </c>
      <c r="AN638" s="145">
        <f t="shared" si="188"/>
        <v>4.583333333333333E-2</v>
      </c>
      <c r="AO638" s="21"/>
      <c r="AP638" s="306">
        <v>71.86</v>
      </c>
      <c r="AQ638" s="306">
        <v>5.73</v>
      </c>
    </row>
    <row r="639" spans="2:43" ht="12.95" customHeight="1" x14ac:dyDescent="0.25">
      <c r="B639" s="25">
        <v>44243</v>
      </c>
      <c r="C639" s="137">
        <v>0.63750000000000007</v>
      </c>
      <c r="D639" s="137">
        <v>0.6694444444444444</v>
      </c>
      <c r="E639" s="43">
        <v>3</v>
      </c>
      <c r="F639" s="43">
        <v>23396</v>
      </c>
      <c r="G639" s="25">
        <v>44243</v>
      </c>
      <c r="H639" s="967" t="s">
        <v>730</v>
      </c>
      <c r="I639" s="968"/>
      <c r="J639" s="969" t="s">
        <v>727</v>
      </c>
      <c r="K639" s="970"/>
      <c r="L639" s="969" t="s">
        <v>764</v>
      </c>
      <c r="M639" s="970"/>
      <c r="N639" s="967"/>
      <c r="O639" s="968"/>
      <c r="P639" s="971" t="s">
        <v>221</v>
      </c>
      <c r="Q639" s="972"/>
      <c r="R639" s="973" t="s">
        <v>543</v>
      </c>
      <c r="S639" s="974"/>
      <c r="T639" s="982" t="s">
        <v>771</v>
      </c>
      <c r="U639" s="983"/>
      <c r="V639" s="983"/>
      <c r="W639" s="984"/>
      <c r="X639" s="982" t="s">
        <v>771</v>
      </c>
      <c r="Y639" s="983"/>
      <c r="Z639" s="983"/>
      <c r="AA639" s="984"/>
      <c r="AB639" s="479">
        <v>3</v>
      </c>
      <c r="AC639" s="34"/>
      <c r="AD639" s="138" t="s">
        <v>699</v>
      </c>
      <c r="AE639" s="464">
        <v>24</v>
      </c>
      <c r="AF639" s="35" t="s">
        <v>32</v>
      </c>
      <c r="AG639" s="34"/>
      <c r="AH639" s="139">
        <v>4200</v>
      </c>
      <c r="AI639" s="140">
        <f t="shared" si="184"/>
        <v>4.2</v>
      </c>
      <c r="AJ639" s="152">
        <v>4760</v>
      </c>
      <c r="AK639" s="142">
        <f t="shared" si="185"/>
        <v>4.76</v>
      </c>
      <c r="AL639" s="143">
        <f t="shared" si="186"/>
        <v>560</v>
      </c>
      <c r="AM639" s="144">
        <f t="shared" si="187"/>
        <v>0.56000000000000005</v>
      </c>
      <c r="AN639" s="145">
        <f t="shared" si="188"/>
        <v>0.13333333333333333</v>
      </c>
      <c r="AO639" s="21"/>
      <c r="AP639" s="306">
        <v>71.86</v>
      </c>
      <c r="AQ639" s="306">
        <v>5.73</v>
      </c>
    </row>
    <row r="640" spans="2:43" ht="12.95" customHeight="1" x14ac:dyDescent="0.25">
      <c r="B640" s="25">
        <v>44243</v>
      </c>
      <c r="C640" s="137">
        <v>0.63958333333333328</v>
      </c>
      <c r="D640" s="137">
        <v>0.68472222222222223</v>
      </c>
      <c r="E640" s="43">
        <v>3</v>
      </c>
      <c r="F640" s="43">
        <v>23396</v>
      </c>
      <c r="G640" s="25">
        <v>44243</v>
      </c>
      <c r="H640" s="967" t="s">
        <v>730</v>
      </c>
      <c r="I640" s="968"/>
      <c r="J640" s="969" t="s">
        <v>727</v>
      </c>
      <c r="K640" s="970"/>
      <c r="L640" s="969" t="s">
        <v>764</v>
      </c>
      <c r="M640" s="970"/>
      <c r="N640" s="967"/>
      <c r="O640" s="968"/>
      <c r="P640" s="971" t="s">
        <v>240</v>
      </c>
      <c r="Q640" s="972"/>
      <c r="R640" s="973" t="s">
        <v>515</v>
      </c>
      <c r="S640" s="974"/>
      <c r="T640" s="982" t="s">
        <v>771</v>
      </c>
      <c r="U640" s="983"/>
      <c r="V640" s="983"/>
      <c r="W640" s="984"/>
      <c r="X640" s="982" t="s">
        <v>771</v>
      </c>
      <c r="Y640" s="983"/>
      <c r="Z640" s="983"/>
      <c r="AA640" s="984"/>
      <c r="AB640" s="479">
        <v>3</v>
      </c>
      <c r="AC640" s="34"/>
      <c r="AD640" s="138" t="s">
        <v>699</v>
      </c>
      <c r="AE640" s="464">
        <v>24</v>
      </c>
      <c r="AF640" s="35" t="s">
        <v>32</v>
      </c>
      <c r="AG640" s="34"/>
      <c r="AH640" s="139">
        <v>19200</v>
      </c>
      <c r="AI640" s="140">
        <f t="shared" si="184"/>
        <v>19.2</v>
      </c>
      <c r="AJ640" s="152">
        <v>20320</v>
      </c>
      <c r="AK640" s="142">
        <f t="shared" si="185"/>
        <v>20.32</v>
      </c>
      <c r="AL640" s="143">
        <f t="shared" ref="AL640:AL644" si="189">+AJ640-AH640</f>
        <v>1120</v>
      </c>
      <c r="AM640" s="144">
        <f t="shared" si="187"/>
        <v>1.1200000000000001</v>
      </c>
      <c r="AN640" s="145">
        <f t="shared" ref="AN640:AN644" si="190">+AL640/AH640</f>
        <v>5.8333333333333334E-2</v>
      </c>
      <c r="AO640" s="21"/>
      <c r="AP640" s="306">
        <v>71.86</v>
      </c>
      <c r="AQ640" s="306">
        <v>5.73</v>
      </c>
    </row>
    <row r="641" spans="2:43" ht="12.95" customHeight="1" x14ac:dyDescent="0.25">
      <c r="B641" s="25">
        <v>44243</v>
      </c>
      <c r="C641" s="137">
        <v>0.65138888888888891</v>
      </c>
      <c r="D641" s="137">
        <v>0.66805555555555562</v>
      </c>
      <c r="E641" s="43">
        <v>1</v>
      </c>
      <c r="F641" s="43">
        <v>23397</v>
      </c>
      <c r="G641" s="25">
        <v>44243</v>
      </c>
      <c r="H641" s="967" t="s">
        <v>990</v>
      </c>
      <c r="I641" s="968"/>
      <c r="J641" s="969" t="s">
        <v>991</v>
      </c>
      <c r="K641" s="970"/>
      <c r="L641" s="969" t="s">
        <v>764</v>
      </c>
      <c r="M641" s="970"/>
      <c r="N641" s="967"/>
      <c r="O641" s="968"/>
      <c r="P641" s="971" t="s">
        <v>71</v>
      </c>
      <c r="Q641" s="972"/>
      <c r="R641" s="973" t="s">
        <v>893</v>
      </c>
      <c r="S641" s="974"/>
      <c r="T641" s="982" t="s">
        <v>771</v>
      </c>
      <c r="U641" s="983"/>
      <c r="V641" s="983"/>
      <c r="W641" s="984"/>
      <c r="X641" s="982" t="s">
        <v>771</v>
      </c>
      <c r="Y641" s="983"/>
      <c r="Z641" s="983"/>
      <c r="AA641" s="984"/>
      <c r="AB641" s="479">
        <v>3</v>
      </c>
      <c r="AC641" s="34"/>
      <c r="AD641" s="138" t="s">
        <v>680</v>
      </c>
      <c r="AE641" s="464">
        <v>43</v>
      </c>
      <c r="AF641" s="35" t="s">
        <v>32</v>
      </c>
      <c r="AG641" s="34"/>
      <c r="AH641" s="139">
        <v>4800</v>
      </c>
      <c r="AI641" s="140">
        <f t="shared" si="184"/>
        <v>4.8</v>
      </c>
      <c r="AJ641" s="152">
        <v>7310</v>
      </c>
      <c r="AK641" s="142">
        <f t="shared" si="185"/>
        <v>7.31</v>
      </c>
      <c r="AL641" s="143">
        <f t="shared" si="189"/>
        <v>2510</v>
      </c>
      <c r="AM641" s="144">
        <f t="shared" si="187"/>
        <v>2.5099999999999998</v>
      </c>
      <c r="AN641" s="145">
        <f t="shared" si="190"/>
        <v>0.5229166666666667</v>
      </c>
      <c r="AO641" s="21"/>
      <c r="AP641" s="306">
        <v>72.39</v>
      </c>
      <c r="AQ641" s="306">
        <v>5.12</v>
      </c>
    </row>
    <row r="642" spans="2:43" ht="12.95" customHeight="1" x14ac:dyDescent="0.25">
      <c r="B642" s="25">
        <v>44243</v>
      </c>
      <c r="C642" s="137">
        <v>0.76527777777777783</v>
      </c>
      <c r="D642" s="137">
        <v>0.78333333333333333</v>
      </c>
      <c r="E642" s="43">
        <v>4</v>
      </c>
      <c r="F642" s="43">
        <v>26491</v>
      </c>
      <c r="G642" s="25">
        <v>44243</v>
      </c>
      <c r="H642" s="967" t="s">
        <v>992</v>
      </c>
      <c r="I642" s="968"/>
      <c r="J642" s="969"/>
      <c r="K642" s="970"/>
      <c r="L642" s="969"/>
      <c r="M642" s="970"/>
      <c r="N642" s="967"/>
      <c r="O642" s="968"/>
      <c r="P642" s="971" t="s">
        <v>993</v>
      </c>
      <c r="Q642" s="972"/>
      <c r="R642" s="973" t="s">
        <v>994</v>
      </c>
      <c r="S642" s="974"/>
      <c r="T642" s="975" t="s">
        <v>1000</v>
      </c>
      <c r="U642" s="976"/>
      <c r="V642" s="976"/>
      <c r="W642" s="977"/>
      <c r="X642" s="982" t="s">
        <v>1000</v>
      </c>
      <c r="Y642" s="983"/>
      <c r="Z642" s="983"/>
      <c r="AA642" s="984"/>
      <c r="AB642" s="480"/>
      <c r="AC642" s="34"/>
      <c r="AD642" s="138"/>
      <c r="AE642" s="464">
        <v>30</v>
      </c>
      <c r="AF642" s="35" t="s">
        <v>32</v>
      </c>
      <c r="AG642" s="34"/>
      <c r="AH642" s="139">
        <v>1000</v>
      </c>
      <c r="AI642" s="140">
        <f t="shared" si="184"/>
        <v>1</v>
      </c>
      <c r="AJ642" s="152">
        <v>1000</v>
      </c>
      <c r="AK642" s="142">
        <f t="shared" si="185"/>
        <v>1</v>
      </c>
      <c r="AL642" s="143">
        <f t="shared" si="189"/>
        <v>0</v>
      </c>
      <c r="AM642" s="144">
        <f t="shared" si="187"/>
        <v>0</v>
      </c>
      <c r="AN642" s="145">
        <f t="shared" si="190"/>
        <v>0</v>
      </c>
      <c r="AO642" s="21"/>
      <c r="AP642" s="306">
        <v>72.8</v>
      </c>
      <c r="AQ642" s="306">
        <v>6.48</v>
      </c>
    </row>
    <row r="643" spans="2:43" ht="12.95" customHeight="1" x14ac:dyDescent="0.25">
      <c r="B643" s="25">
        <v>44243</v>
      </c>
      <c r="C643" s="137">
        <v>0.77916666666666667</v>
      </c>
      <c r="D643" s="137">
        <v>0.80972222222222223</v>
      </c>
      <c r="E643" s="43">
        <v>4</v>
      </c>
      <c r="F643" s="43">
        <v>26492</v>
      </c>
      <c r="G643" s="25">
        <v>44243</v>
      </c>
      <c r="H643" s="967" t="s">
        <v>712</v>
      </c>
      <c r="I643" s="968"/>
      <c r="J643" s="969"/>
      <c r="K643" s="970"/>
      <c r="L643" s="969"/>
      <c r="M643" s="970"/>
      <c r="N643" s="967"/>
      <c r="O643" s="968"/>
      <c r="P643" s="971" t="s">
        <v>917</v>
      </c>
      <c r="Q643" s="972"/>
      <c r="R643" s="973" t="s">
        <v>856</v>
      </c>
      <c r="S643" s="974"/>
      <c r="T643" s="975" t="s">
        <v>771</v>
      </c>
      <c r="U643" s="976"/>
      <c r="V643" s="976"/>
      <c r="W643" s="977"/>
      <c r="X643" s="982" t="s">
        <v>771</v>
      </c>
      <c r="Y643" s="983"/>
      <c r="Z643" s="983"/>
      <c r="AA643" s="984"/>
      <c r="AB643" s="480"/>
      <c r="AC643" s="34"/>
      <c r="AD643" s="138"/>
      <c r="AE643" s="464">
        <v>45</v>
      </c>
      <c r="AF643" s="35" t="s">
        <v>32</v>
      </c>
      <c r="AG643" s="34"/>
      <c r="AH643" s="139">
        <v>2730</v>
      </c>
      <c r="AI643" s="140">
        <f t="shared" si="184"/>
        <v>2.73</v>
      </c>
      <c r="AJ643" s="152">
        <v>2730</v>
      </c>
      <c r="AK643" s="142">
        <f t="shared" si="185"/>
        <v>2.73</v>
      </c>
      <c r="AL643" s="143">
        <f t="shared" si="189"/>
        <v>0</v>
      </c>
      <c r="AM643" s="144">
        <f t="shared" si="187"/>
        <v>0</v>
      </c>
      <c r="AN643" s="145">
        <f t="shared" si="190"/>
        <v>0</v>
      </c>
      <c r="AO643" s="21"/>
      <c r="AP643" s="306">
        <v>73.3</v>
      </c>
      <c r="AQ643" s="306">
        <v>5.22</v>
      </c>
    </row>
    <row r="644" spans="2:43" ht="12.95" customHeight="1" x14ac:dyDescent="0.25">
      <c r="B644" s="25">
        <v>44243</v>
      </c>
      <c r="C644" s="137">
        <v>0.78125</v>
      </c>
      <c r="D644" s="137">
        <v>0.7895833333333333</v>
      </c>
      <c r="E644" s="43">
        <v>3</v>
      </c>
      <c r="F644" s="43">
        <v>23398</v>
      </c>
      <c r="G644" s="25">
        <v>44243</v>
      </c>
      <c r="H644" s="967" t="s">
        <v>995</v>
      </c>
      <c r="I644" s="968"/>
      <c r="J644" s="969" t="s">
        <v>997</v>
      </c>
      <c r="K644" s="970"/>
      <c r="L644" s="969" t="s">
        <v>764</v>
      </c>
      <c r="M644" s="970"/>
      <c r="N644" s="967"/>
      <c r="O644" s="968"/>
      <c r="P644" s="971" t="s">
        <v>71</v>
      </c>
      <c r="Q644" s="972"/>
      <c r="R644" s="973" t="s">
        <v>893</v>
      </c>
      <c r="S644" s="974"/>
      <c r="T644" s="975" t="s">
        <v>996</v>
      </c>
      <c r="U644" s="976"/>
      <c r="V644" s="976"/>
      <c r="W644" s="977"/>
      <c r="X644" s="982" t="s">
        <v>996</v>
      </c>
      <c r="Y644" s="983"/>
      <c r="Z644" s="983"/>
      <c r="AA644" s="984"/>
      <c r="AB644" s="480">
        <v>3</v>
      </c>
      <c r="AC644" s="34"/>
      <c r="AD644" s="138" t="s">
        <v>699</v>
      </c>
      <c r="AE644" s="464">
        <v>28</v>
      </c>
      <c r="AF644" s="35" t="s">
        <v>32</v>
      </c>
      <c r="AG644" s="34"/>
      <c r="AH644" s="139">
        <v>6000</v>
      </c>
      <c r="AI644" s="140">
        <f t="shared" si="184"/>
        <v>6</v>
      </c>
      <c r="AJ644" s="152">
        <v>6640</v>
      </c>
      <c r="AK644" s="142">
        <f t="shared" si="185"/>
        <v>6.64</v>
      </c>
      <c r="AL644" s="143">
        <f t="shared" si="189"/>
        <v>640</v>
      </c>
      <c r="AM644" s="144">
        <f t="shared" si="187"/>
        <v>0.64</v>
      </c>
      <c r="AN644" s="145">
        <f t="shared" si="190"/>
        <v>0.10666666666666667</v>
      </c>
      <c r="AO644" s="21"/>
      <c r="AP644" s="306">
        <v>72.42</v>
      </c>
      <c r="AQ644" s="306">
        <v>7.11</v>
      </c>
    </row>
    <row r="645" spans="2:43" ht="12.95" customHeight="1" x14ac:dyDescent="0.25">
      <c r="B645" s="25">
        <v>44243</v>
      </c>
      <c r="C645" s="137">
        <v>0.82986111111111116</v>
      </c>
      <c r="D645" s="137">
        <v>0.92083333333333339</v>
      </c>
      <c r="E645" s="43">
        <v>1</v>
      </c>
      <c r="F645" s="43">
        <v>26493</v>
      </c>
      <c r="G645" s="25">
        <v>44243</v>
      </c>
      <c r="H645" s="967" t="s">
        <v>806</v>
      </c>
      <c r="I645" s="968"/>
      <c r="J645" s="969"/>
      <c r="K645" s="970"/>
      <c r="L645" s="969"/>
      <c r="M645" s="970"/>
      <c r="N645" s="967"/>
      <c r="O645" s="968"/>
      <c r="P645" s="971" t="s">
        <v>911</v>
      </c>
      <c r="Q645" s="972"/>
      <c r="R645" s="973" t="s">
        <v>918</v>
      </c>
      <c r="S645" s="974"/>
      <c r="T645" s="975" t="s">
        <v>857</v>
      </c>
      <c r="U645" s="976"/>
      <c r="V645" s="976"/>
      <c r="W645" s="977"/>
      <c r="X645" s="982" t="s">
        <v>857</v>
      </c>
      <c r="Y645" s="983"/>
      <c r="Z645" s="983"/>
      <c r="AA645" s="984"/>
      <c r="AB645" s="480"/>
      <c r="AC645" s="34"/>
      <c r="AD645" s="138"/>
      <c r="AE645" s="469">
        <v>54</v>
      </c>
      <c r="AF645" s="46" t="s">
        <v>52</v>
      </c>
      <c r="AG645" s="34"/>
      <c r="AH645" s="139">
        <v>7660</v>
      </c>
      <c r="AI645" s="140">
        <f t="shared" si="184"/>
        <v>7.66</v>
      </c>
      <c r="AJ645" s="152">
        <v>7660</v>
      </c>
      <c r="AK645" s="142">
        <f t="shared" si="185"/>
        <v>7.66</v>
      </c>
      <c r="AL645" s="143">
        <f t="shared" ref="AL645:AL646" si="191">+AJ645-AH645</f>
        <v>0</v>
      </c>
      <c r="AM645" s="144">
        <f t="shared" si="187"/>
        <v>0</v>
      </c>
      <c r="AN645" s="145">
        <f t="shared" ref="AN645:AN646" si="192">+AL645/AH645</f>
        <v>0</v>
      </c>
      <c r="AO645" s="21"/>
      <c r="AP645" s="306">
        <v>76.88</v>
      </c>
      <c r="AQ645" s="306">
        <v>2.13</v>
      </c>
    </row>
    <row r="646" spans="2:43" ht="12.95" customHeight="1" x14ac:dyDescent="0.25">
      <c r="B646" s="25">
        <v>44243</v>
      </c>
      <c r="C646" s="137">
        <v>0.8618055555555556</v>
      </c>
      <c r="D646" s="137">
        <v>0.87013888888888891</v>
      </c>
      <c r="E646" s="43">
        <v>3</v>
      </c>
      <c r="F646" s="43">
        <v>26494</v>
      </c>
      <c r="G646" s="25">
        <v>44243</v>
      </c>
      <c r="H646" s="967" t="s">
        <v>712</v>
      </c>
      <c r="I646" s="968"/>
      <c r="J646" s="969"/>
      <c r="K646" s="970"/>
      <c r="L646" s="969"/>
      <c r="M646" s="970"/>
      <c r="N646" s="967"/>
      <c r="O646" s="968"/>
      <c r="P646" s="971" t="s">
        <v>221</v>
      </c>
      <c r="Q646" s="972"/>
      <c r="R646" s="973" t="s">
        <v>543</v>
      </c>
      <c r="S646" s="974"/>
      <c r="T646" s="975" t="s">
        <v>857</v>
      </c>
      <c r="U646" s="976"/>
      <c r="V646" s="976"/>
      <c r="W646" s="977"/>
      <c r="X646" s="982" t="s">
        <v>857</v>
      </c>
      <c r="Y646" s="983"/>
      <c r="Z646" s="983"/>
      <c r="AA646" s="984"/>
      <c r="AB646" s="480"/>
      <c r="AC646" s="34"/>
      <c r="AD646" s="138"/>
      <c r="AE646" s="468">
        <v>45</v>
      </c>
      <c r="AF646" s="35" t="s">
        <v>32</v>
      </c>
      <c r="AG646" s="34"/>
      <c r="AH646" s="139">
        <v>10000</v>
      </c>
      <c r="AI646" s="140">
        <f t="shared" si="184"/>
        <v>10</v>
      </c>
      <c r="AJ646" s="152">
        <v>10000</v>
      </c>
      <c r="AK646" s="142">
        <f t="shared" si="185"/>
        <v>10</v>
      </c>
      <c r="AL646" s="143">
        <f t="shared" si="191"/>
        <v>0</v>
      </c>
      <c r="AM646" s="144">
        <f t="shared" si="187"/>
        <v>0</v>
      </c>
      <c r="AN646" s="145">
        <f t="shared" si="192"/>
        <v>0</v>
      </c>
      <c r="AO646" s="21"/>
      <c r="AP646" s="306">
        <v>76.27</v>
      </c>
      <c r="AQ646" s="306">
        <v>2.73</v>
      </c>
    </row>
    <row r="647" spans="2:43" ht="12.95" customHeight="1" x14ac:dyDescent="0.25">
      <c r="B647" s="25">
        <v>44243</v>
      </c>
      <c r="C647" s="137">
        <v>0.87847222222222221</v>
      </c>
      <c r="D647" s="137">
        <v>0.9145833333333333</v>
      </c>
      <c r="E647" s="43">
        <v>4</v>
      </c>
      <c r="F647" s="43">
        <v>1537</v>
      </c>
      <c r="G647" s="25">
        <v>44243</v>
      </c>
      <c r="H647" s="967" t="s">
        <v>55</v>
      </c>
      <c r="I647" s="968"/>
      <c r="J647" s="969"/>
      <c r="K647" s="970"/>
      <c r="L647" s="969"/>
      <c r="M647" s="970"/>
      <c r="N647" s="967"/>
      <c r="O647" s="968"/>
      <c r="P647" s="971" t="s">
        <v>390</v>
      </c>
      <c r="Q647" s="972"/>
      <c r="R647" s="973" t="s">
        <v>90</v>
      </c>
      <c r="S647" s="974"/>
      <c r="T647" s="975" t="s">
        <v>179</v>
      </c>
      <c r="U647" s="976"/>
      <c r="V647" s="976"/>
      <c r="W647" s="977"/>
      <c r="X647" s="982" t="s">
        <v>179</v>
      </c>
      <c r="Y647" s="983"/>
      <c r="Z647" s="983"/>
      <c r="AA647" s="984"/>
      <c r="AB647" s="480"/>
      <c r="AC647" s="34"/>
      <c r="AD647" s="138"/>
      <c r="AE647" s="468">
        <v>33</v>
      </c>
      <c r="AF647" s="35" t="s">
        <v>32</v>
      </c>
      <c r="AG647" s="34">
        <v>19419.900000000001</v>
      </c>
      <c r="AH647" s="139">
        <f>+AG647/2.2</f>
        <v>8827.2272727272721</v>
      </c>
      <c r="AI647" s="140">
        <f t="shared" ref="AI647:AI654" si="193">+AH647/1000</f>
        <v>8.8272272727272725</v>
      </c>
      <c r="AJ647" s="836">
        <v>11820</v>
      </c>
      <c r="AK647" s="838">
        <f>+AJ647/1000</f>
        <v>11.82</v>
      </c>
      <c r="AL647" s="840">
        <f>+AJ647-AH648-AH647</f>
        <v>1813.6818181818198</v>
      </c>
      <c r="AM647" s="842">
        <f>+AL647/1000</f>
        <v>1.8136818181818197</v>
      </c>
      <c r="AN647" s="844">
        <f>+AL647/SUM(AH647:AH648)</f>
        <v>0.18125366245871946</v>
      </c>
      <c r="AO647" s="21"/>
      <c r="AP647" s="306">
        <v>76.72</v>
      </c>
      <c r="AQ647" s="306">
        <v>3.18</v>
      </c>
    </row>
    <row r="648" spans="2:43" ht="12.95" customHeight="1" x14ac:dyDescent="0.25">
      <c r="B648" s="25">
        <v>44243</v>
      </c>
      <c r="C648" s="137">
        <v>0.87847222222222221</v>
      </c>
      <c r="D648" s="137">
        <v>0.9145833333333333</v>
      </c>
      <c r="E648" s="43">
        <v>4</v>
      </c>
      <c r="F648" s="43">
        <v>3892</v>
      </c>
      <c r="G648" s="25">
        <v>44243</v>
      </c>
      <c r="H648" s="967" t="s">
        <v>88</v>
      </c>
      <c r="I648" s="968"/>
      <c r="J648" s="969"/>
      <c r="K648" s="970"/>
      <c r="L648" s="969"/>
      <c r="M648" s="970"/>
      <c r="N648" s="967"/>
      <c r="O648" s="968"/>
      <c r="P648" s="971" t="s">
        <v>390</v>
      </c>
      <c r="Q648" s="972"/>
      <c r="R648" s="973" t="s">
        <v>90</v>
      </c>
      <c r="S648" s="974"/>
      <c r="T648" s="975" t="s">
        <v>179</v>
      </c>
      <c r="U648" s="976"/>
      <c r="V648" s="976"/>
      <c r="W648" s="977"/>
      <c r="X648" s="982" t="s">
        <v>179</v>
      </c>
      <c r="Y648" s="983"/>
      <c r="Z648" s="983"/>
      <c r="AA648" s="984"/>
      <c r="AB648" s="480"/>
      <c r="AC648" s="34"/>
      <c r="AD648" s="138"/>
      <c r="AE648" s="468">
        <v>35</v>
      </c>
      <c r="AF648" s="35" t="s">
        <v>32</v>
      </c>
      <c r="AG648" s="34">
        <v>2594</v>
      </c>
      <c r="AH648" s="139">
        <f>+AG648/2.2</f>
        <v>1179.090909090909</v>
      </c>
      <c r="AI648" s="140">
        <f t="shared" si="193"/>
        <v>1.179090909090909</v>
      </c>
      <c r="AJ648" s="837"/>
      <c r="AK648" s="839"/>
      <c r="AL648" s="841"/>
      <c r="AM648" s="843"/>
      <c r="AN648" s="845"/>
      <c r="AO648" s="21"/>
      <c r="AP648" s="306">
        <v>76.98</v>
      </c>
      <c r="AQ648" s="306">
        <v>3.05</v>
      </c>
    </row>
    <row r="649" spans="2:43" ht="12.95" customHeight="1" x14ac:dyDescent="0.25">
      <c r="B649" s="25">
        <v>44243</v>
      </c>
      <c r="C649" s="137">
        <v>0.91319444444444453</v>
      </c>
      <c r="D649" s="137">
        <v>0.94374999999999998</v>
      </c>
      <c r="E649" s="43">
        <v>3</v>
      </c>
      <c r="F649" s="43">
        <v>26495</v>
      </c>
      <c r="G649" s="25">
        <v>44243</v>
      </c>
      <c r="H649" s="967" t="s">
        <v>712</v>
      </c>
      <c r="I649" s="968"/>
      <c r="J649" s="969"/>
      <c r="K649" s="970"/>
      <c r="L649" s="969"/>
      <c r="M649" s="970"/>
      <c r="N649" s="967"/>
      <c r="O649" s="968"/>
      <c r="P649" s="971" t="s">
        <v>917</v>
      </c>
      <c r="Q649" s="972"/>
      <c r="R649" s="973" t="s">
        <v>856</v>
      </c>
      <c r="S649" s="974"/>
      <c r="T649" s="975" t="s">
        <v>857</v>
      </c>
      <c r="U649" s="976"/>
      <c r="V649" s="976"/>
      <c r="W649" s="977"/>
      <c r="X649" s="982" t="s">
        <v>857</v>
      </c>
      <c r="Y649" s="983"/>
      <c r="Z649" s="983"/>
      <c r="AA649" s="984"/>
      <c r="AB649" s="480"/>
      <c r="AC649" s="34"/>
      <c r="AD649" s="138"/>
      <c r="AE649" s="468">
        <v>47</v>
      </c>
      <c r="AF649" s="35" t="s">
        <v>32</v>
      </c>
      <c r="AG649" s="34"/>
      <c r="AH649" s="139">
        <v>8680</v>
      </c>
      <c r="AI649" s="140">
        <f t="shared" si="193"/>
        <v>8.68</v>
      </c>
      <c r="AJ649" s="152">
        <v>8680</v>
      </c>
      <c r="AK649" s="142">
        <f t="shared" ref="AK649:AK652" si="194">+AJ649/1000</f>
        <v>8.68</v>
      </c>
      <c r="AL649" s="143">
        <f t="shared" ref="AL649:AL652" si="195">+AJ649-AH649</f>
        <v>0</v>
      </c>
      <c r="AM649" s="144">
        <f t="shared" ref="AM649:AM652" si="196">+AL649/1000</f>
        <v>0</v>
      </c>
      <c r="AN649" s="145">
        <f t="shared" ref="AN649:AN652" si="197">+AL649/AH649</f>
        <v>0</v>
      </c>
      <c r="AO649" s="21"/>
      <c r="AP649" s="306">
        <v>76.75</v>
      </c>
      <c r="AQ649" s="306">
        <v>2.2799999999999998</v>
      </c>
    </row>
    <row r="650" spans="2:43" ht="12.95" customHeight="1" x14ac:dyDescent="0.25">
      <c r="B650" s="25">
        <v>44243</v>
      </c>
      <c r="C650" s="137">
        <v>0.96458333333333324</v>
      </c>
      <c r="D650" s="137">
        <v>0.97569444444444453</v>
      </c>
      <c r="E650" s="43">
        <v>4</v>
      </c>
      <c r="F650" s="43">
        <v>23399</v>
      </c>
      <c r="G650" s="25">
        <v>44243</v>
      </c>
      <c r="H650" s="967" t="s">
        <v>902</v>
      </c>
      <c r="I650" s="968"/>
      <c r="J650" s="969" t="s">
        <v>999</v>
      </c>
      <c r="K650" s="970"/>
      <c r="L650" s="969" t="s">
        <v>764</v>
      </c>
      <c r="M650" s="970"/>
      <c r="N650" s="967"/>
      <c r="O650" s="968"/>
      <c r="P650" s="971" t="s">
        <v>221</v>
      </c>
      <c r="Q650" s="972"/>
      <c r="R650" s="973" t="s">
        <v>543</v>
      </c>
      <c r="S650" s="974"/>
      <c r="T650" s="975" t="s">
        <v>998</v>
      </c>
      <c r="U650" s="976"/>
      <c r="V650" s="976"/>
      <c r="W650" s="977"/>
      <c r="X650" s="982" t="s">
        <v>998</v>
      </c>
      <c r="Y650" s="983"/>
      <c r="Z650" s="983"/>
      <c r="AA650" s="984"/>
      <c r="AB650" s="480"/>
      <c r="AC650" s="34"/>
      <c r="AD650" s="138" t="s">
        <v>699</v>
      </c>
      <c r="AE650" s="468">
        <v>22</v>
      </c>
      <c r="AF650" s="35" t="s">
        <v>32</v>
      </c>
      <c r="AG650" s="34"/>
      <c r="AH650" s="139">
        <v>2330</v>
      </c>
      <c r="AI650" s="140">
        <f t="shared" si="193"/>
        <v>2.33</v>
      </c>
      <c r="AJ650" s="152">
        <v>2330</v>
      </c>
      <c r="AK650" s="142">
        <f t="shared" si="194"/>
        <v>2.33</v>
      </c>
      <c r="AL650" s="143">
        <f t="shared" si="195"/>
        <v>0</v>
      </c>
      <c r="AM650" s="144">
        <f t="shared" si="196"/>
        <v>0</v>
      </c>
      <c r="AN650" s="145">
        <f t="shared" si="197"/>
        <v>0</v>
      </c>
      <c r="AO650" s="21"/>
      <c r="AP650" s="306">
        <v>69.81</v>
      </c>
      <c r="AQ650" s="306">
        <v>6.86</v>
      </c>
    </row>
    <row r="651" spans="2:43" ht="12.95" customHeight="1" x14ac:dyDescent="0.25">
      <c r="B651" s="25">
        <v>44243</v>
      </c>
      <c r="C651" s="137">
        <v>0.98958333333333337</v>
      </c>
      <c r="D651" s="137">
        <v>2.4999999999999998E-2</v>
      </c>
      <c r="E651" s="43">
        <v>4</v>
      </c>
      <c r="F651" s="43">
        <v>26496</v>
      </c>
      <c r="G651" s="25">
        <v>44243</v>
      </c>
      <c r="H651" s="856" t="s">
        <v>87</v>
      </c>
      <c r="I651" s="857"/>
      <c r="J651" s="858"/>
      <c r="K651" s="859"/>
      <c r="L651" s="858"/>
      <c r="M651" s="859"/>
      <c r="N651" s="856"/>
      <c r="O651" s="857"/>
      <c r="P651" s="860" t="s">
        <v>719</v>
      </c>
      <c r="Q651" s="861"/>
      <c r="R651" s="862" t="s">
        <v>633</v>
      </c>
      <c r="S651" s="867"/>
      <c r="T651" s="1026" t="s">
        <v>1002</v>
      </c>
      <c r="U651" s="1027"/>
      <c r="V651" s="1027"/>
      <c r="W651" s="1028"/>
      <c r="X651" s="982" t="s">
        <v>1002</v>
      </c>
      <c r="Y651" s="983"/>
      <c r="Z651" s="983"/>
      <c r="AA651" s="984"/>
      <c r="AB651" s="483"/>
      <c r="AC651" s="34"/>
      <c r="AD651" s="138"/>
      <c r="AE651" s="469">
        <v>55</v>
      </c>
      <c r="AF651" s="46" t="s">
        <v>52</v>
      </c>
      <c r="AG651" s="34"/>
      <c r="AH651" s="139">
        <v>15825</v>
      </c>
      <c r="AI651" s="140">
        <f t="shared" si="193"/>
        <v>15.824999999999999</v>
      </c>
      <c r="AJ651" s="152">
        <v>15825</v>
      </c>
      <c r="AK651" s="142">
        <f t="shared" si="194"/>
        <v>15.824999999999999</v>
      </c>
      <c r="AL651" s="143">
        <f t="shared" si="195"/>
        <v>0</v>
      </c>
      <c r="AM651" s="144">
        <f t="shared" si="196"/>
        <v>0</v>
      </c>
      <c r="AN651" s="145">
        <f t="shared" si="197"/>
        <v>0</v>
      </c>
      <c r="AO651" s="21"/>
      <c r="AP651" s="306">
        <v>76.48</v>
      </c>
      <c r="AQ651" s="306">
        <v>4.21</v>
      </c>
    </row>
    <row r="652" spans="2:43" ht="12.95" customHeight="1" x14ac:dyDescent="0.25">
      <c r="B652" s="25">
        <v>44244</v>
      </c>
      <c r="C652" s="137">
        <v>1.7361111111111112E-2</v>
      </c>
      <c r="D652" s="137">
        <v>4.5138888888888888E-2</v>
      </c>
      <c r="E652" s="43">
        <v>4</v>
      </c>
      <c r="F652" s="43">
        <v>100</v>
      </c>
      <c r="G652" s="25">
        <v>44244</v>
      </c>
      <c r="H652" s="967" t="s">
        <v>291</v>
      </c>
      <c r="I652" s="968"/>
      <c r="J652" s="969"/>
      <c r="K652" s="970"/>
      <c r="L652" s="969"/>
      <c r="M652" s="970"/>
      <c r="N652" s="967"/>
      <c r="O652" s="968"/>
      <c r="P652" s="971" t="s">
        <v>226</v>
      </c>
      <c r="Q652" s="972"/>
      <c r="R652" s="973" t="s">
        <v>178</v>
      </c>
      <c r="S652" s="974"/>
      <c r="T652" s="979" t="s">
        <v>179</v>
      </c>
      <c r="U652" s="980"/>
      <c r="V652" s="980"/>
      <c r="W652" s="981"/>
      <c r="X652" s="982" t="s">
        <v>179</v>
      </c>
      <c r="Y652" s="983"/>
      <c r="Z652" s="983"/>
      <c r="AA652" s="984"/>
      <c r="AB652" s="482"/>
      <c r="AC652" s="34"/>
      <c r="AD652" s="138"/>
      <c r="AE652" s="166">
        <v>31</v>
      </c>
      <c r="AF652" s="41" t="s">
        <v>32</v>
      </c>
      <c r="AG652" s="34">
        <v>5092</v>
      </c>
      <c r="AH652" s="139">
        <f>+AG652/2.2</f>
        <v>2314.5454545454545</v>
      </c>
      <c r="AI652" s="140">
        <f t="shared" si="193"/>
        <v>2.3145454545454545</v>
      </c>
      <c r="AJ652" s="152">
        <v>2310</v>
      </c>
      <c r="AK652" s="142">
        <f t="shared" si="194"/>
        <v>2.31</v>
      </c>
      <c r="AL652" s="143">
        <f t="shared" si="195"/>
        <v>-4.5454545454545041</v>
      </c>
      <c r="AM652" s="144">
        <f t="shared" si="196"/>
        <v>-4.5454545454545045E-3</v>
      </c>
      <c r="AN652" s="145">
        <f t="shared" si="197"/>
        <v>-1.9638648860958187E-3</v>
      </c>
      <c r="AO652" s="21"/>
      <c r="AP652" s="306">
        <v>76.81</v>
      </c>
      <c r="AQ652" s="306">
        <v>3.02</v>
      </c>
    </row>
    <row r="653" spans="2:43" ht="12.95" customHeight="1" x14ac:dyDescent="0.25">
      <c r="B653" s="25">
        <v>44244</v>
      </c>
      <c r="C653" s="137">
        <v>0.12847222222222224</v>
      </c>
      <c r="D653" s="137">
        <v>0.13402777777777777</v>
      </c>
      <c r="E653" s="43">
        <v>3</v>
      </c>
      <c r="F653" s="43">
        <v>758</v>
      </c>
      <c r="G653" s="25">
        <v>44244</v>
      </c>
      <c r="H653" s="967" t="s">
        <v>199</v>
      </c>
      <c r="I653" s="968"/>
      <c r="J653" s="969"/>
      <c r="K653" s="970"/>
      <c r="L653" s="969"/>
      <c r="M653" s="970"/>
      <c r="N653" s="967"/>
      <c r="O653" s="968"/>
      <c r="P653" s="971" t="s">
        <v>158</v>
      </c>
      <c r="Q653" s="972"/>
      <c r="R653" s="973" t="s">
        <v>306</v>
      </c>
      <c r="S653" s="974"/>
      <c r="T653" s="979" t="s">
        <v>198</v>
      </c>
      <c r="U653" s="980"/>
      <c r="V653" s="980"/>
      <c r="W653" s="981"/>
      <c r="X653" s="982" t="s">
        <v>198</v>
      </c>
      <c r="Y653" s="983"/>
      <c r="Z653" s="983"/>
      <c r="AA653" s="984"/>
      <c r="AB653" s="482"/>
      <c r="AC653" s="34"/>
      <c r="AD653" s="138"/>
      <c r="AE653" s="468">
        <v>43</v>
      </c>
      <c r="AF653" s="35" t="s">
        <v>32</v>
      </c>
      <c r="AG653" s="34"/>
      <c r="AH653" s="139">
        <v>10459</v>
      </c>
      <c r="AI653" s="140">
        <f t="shared" si="193"/>
        <v>10.459</v>
      </c>
      <c r="AJ653" s="836">
        <v>9970</v>
      </c>
      <c r="AK653" s="838">
        <f>+AJ653/1000</f>
        <v>9.9700000000000006</v>
      </c>
      <c r="AL653" s="840">
        <f>+AJ653-AH654-AH653</f>
        <v>-675</v>
      </c>
      <c r="AM653" s="842">
        <f>+AL653/1000</f>
        <v>-0.67500000000000004</v>
      </c>
      <c r="AN653" s="844">
        <f>+AL653/SUM(AH653:AH654)</f>
        <v>-6.3410051667449507E-2</v>
      </c>
      <c r="AO653" s="21"/>
      <c r="AP653" s="306">
        <v>70.92</v>
      </c>
      <c r="AQ653" s="306">
        <v>4</v>
      </c>
    </row>
    <row r="654" spans="2:43" ht="12.95" customHeight="1" x14ac:dyDescent="0.25">
      <c r="B654" s="25">
        <v>44244</v>
      </c>
      <c r="C654" s="137">
        <v>0.12847222222222224</v>
      </c>
      <c r="D654" s="137">
        <v>0.13402777777777777</v>
      </c>
      <c r="E654" s="43">
        <v>3</v>
      </c>
      <c r="F654" s="43">
        <v>758</v>
      </c>
      <c r="G654" s="25">
        <v>44244</v>
      </c>
      <c r="H654" s="967" t="s">
        <v>199</v>
      </c>
      <c r="I654" s="968"/>
      <c r="J654" s="969"/>
      <c r="K654" s="970"/>
      <c r="L654" s="969"/>
      <c r="M654" s="970"/>
      <c r="N654" s="967"/>
      <c r="O654" s="968"/>
      <c r="P654" s="971" t="s">
        <v>158</v>
      </c>
      <c r="Q654" s="972"/>
      <c r="R654" s="973" t="s">
        <v>306</v>
      </c>
      <c r="S654" s="974"/>
      <c r="T654" s="979" t="s">
        <v>797</v>
      </c>
      <c r="U654" s="980"/>
      <c r="V654" s="980"/>
      <c r="W654" s="981"/>
      <c r="X654" s="982" t="s">
        <v>797</v>
      </c>
      <c r="Y654" s="983"/>
      <c r="Z654" s="983"/>
      <c r="AA654" s="984"/>
      <c r="AB654" s="482"/>
      <c r="AC654" s="34"/>
      <c r="AD654" s="138"/>
      <c r="AE654" s="468">
        <v>43</v>
      </c>
      <c r="AF654" s="35" t="s">
        <v>32</v>
      </c>
      <c r="AG654" s="34"/>
      <c r="AH654" s="139">
        <v>186</v>
      </c>
      <c r="AI654" s="140">
        <f t="shared" si="193"/>
        <v>0.186</v>
      </c>
      <c r="AJ654" s="837"/>
      <c r="AK654" s="839"/>
      <c r="AL654" s="841"/>
      <c r="AM654" s="843"/>
      <c r="AN654" s="845"/>
      <c r="AP654" s="306"/>
      <c r="AQ654" s="306"/>
    </row>
    <row r="655" spans="2:43" ht="12.95" customHeight="1" thickBot="1" x14ac:dyDescent="0.3">
      <c r="B655" s="24"/>
      <c r="C655" s="146"/>
      <c r="D655" s="146"/>
      <c r="E655" s="27"/>
      <c r="F655" s="36"/>
      <c r="G655" s="31"/>
      <c r="H655" s="909"/>
      <c r="I655" s="910"/>
      <c r="J655" s="911"/>
      <c r="K655" s="912"/>
      <c r="L655" s="911"/>
      <c r="M655" s="912"/>
      <c r="N655" s="913"/>
      <c r="O655" s="910"/>
      <c r="P655" s="913"/>
      <c r="Q655" s="910"/>
      <c r="R655" s="914"/>
      <c r="S655" s="915"/>
      <c r="T655" s="916"/>
      <c r="U655" s="917"/>
      <c r="V655" s="917"/>
      <c r="W655" s="915"/>
      <c r="X655" s="29"/>
      <c r="Y655" s="147"/>
      <c r="Z655" s="147"/>
      <c r="AA655" s="147"/>
      <c r="AB655" s="28"/>
      <c r="AC655" s="36"/>
      <c r="AD655" s="148"/>
      <c r="AE655" s="147"/>
      <c r="AF655" s="28"/>
      <c r="AG655" s="29"/>
      <c r="AH655" s="149"/>
      <c r="AI655" s="153"/>
      <c r="AJ655" s="150"/>
      <c r="AK655" s="154"/>
      <c r="AL655" s="155"/>
      <c r="AM655" s="156"/>
      <c r="AN655" s="157"/>
    </row>
    <row r="656" spans="2:43" ht="12.95" customHeight="1" x14ac:dyDescent="0.25">
      <c r="B656" s="151"/>
      <c r="C656" s="151"/>
      <c r="D656" s="151"/>
      <c r="E656" s="151"/>
      <c r="F656" s="151"/>
      <c r="G656" s="151"/>
      <c r="H656" s="151"/>
      <c r="I656" s="151"/>
      <c r="J656" s="174"/>
      <c r="K656" s="174"/>
      <c r="L656" s="174"/>
      <c r="M656" s="174"/>
      <c r="N656" s="151"/>
      <c r="O656" s="151"/>
      <c r="P656" s="135"/>
      <c r="Q656" s="135"/>
      <c r="R656" s="918" t="s">
        <v>5</v>
      </c>
      <c r="S656" s="919"/>
      <c r="T656" s="919"/>
      <c r="U656" s="919"/>
      <c r="V656" s="919"/>
      <c r="W656" s="919"/>
      <c r="X656" s="919"/>
      <c r="Y656" s="919"/>
      <c r="Z656" s="919"/>
      <c r="AA656" s="919"/>
      <c r="AB656" s="919"/>
      <c r="AC656" s="919"/>
      <c r="AD656" s="919"/>
      <c r="AE656" s="919"/>
      <c r="AF656" s="919"/>
      <c r="AG656" s="265"/>
      <c r="AH656" s="932" t="s">
        <v>4</v>
      </c>
      <c r="AI656" s="933"/>
      <c r="AJ656" s="932" t="s">
        <v>3</v>
      </c>
      <c r="AK656" s="933"/>
      <c r="AL656" s="932" t="s">
        <v>2</v>
      </c>
      <c r="AM656" s="934"/>
      <c r="AN656" s="935"/>
    </row>
    <row r="657" spans="2:43" ht="12.95" customHeight="1" x14ac:dyDescent="0.25">
      <c r="B657" s="151"/>
      <c r="C657" s="151"/>
      <c r="D657" s="151"/>
      <c r="E657" s="151"/>
      <c r="F657" s="151"/>
      <c r="G657" s="151"/>
      <c r="H657" s="151"/>
      <c r="I657" s="151"/>
      <c r="J657" s="174"/>
      <c r="K657" s="174"/>
      <c r="L657" s="174"/>
      <c r="M657" s="174"/>
      <c r="N657" s="151"/>
      <c r="O657" s="151"/>
      <c r="P657" s="135"/>
      <c r="Q657" s="135"/>
      <c r="R657" s="930"/>
      <c r="S657" s="931"/>
      <c r="T657" s="931"/>
      <c r="U657" s="931"/>
      <c r="V657" s="931"/>
      <c r="W657" s="931"/>
      <c r="X657" s="931"/>
      <c r="Y657" s="931"/>
      <c r="Z657" s="931"/>
      <c r="AA657" s="931"/>
      <c r="AB657" s="931"/>
      <c r="AC657" s="931"/>
      <c r="AD657" s="931"/>
      <c r="AE657" s="931"/>
      <c r="AF657" s="931"/>
      <c r="AG657" s="265"/>
      <c r="AH657" s="936" t="s">
        <v>1</v>
      </c>
      <c r="AI657" s="938">
        <f>+SUM(AI618:AI655)</f>
        <v>447.31722727272728</v>
      </c>
      <c r="AJ657" s="936" t="s">
        <v>1</v>
      </c>
      <c r="AK657" s="938">
        <f>+SUM(AK618:AK655)</f>
        <v>471.00499999999994</v>
      </c>
      <c r="AL657" s="936" t="s">
        <v>1</v>
      </c>
      <c r="AM657" s="940">
        <f>+AK657-AI657</f>
        <v>23.687772727272659</v>
      </c>
      <c r="AN657" s="851">
        <f>+AM657/AI657</f>
        <v>5.2955198867917358E-2</v>
      </c>
    </row>
    <row r="658" spans="2:43" ht="12.95" customHeight="1" thickBot="1" x14ac:dyDescent="0.3">
      <c r="B658" s="151"/>
      <c r="C658" s="151"/>
      <c r="D658" s="151"/>
      <c r="E658" s="151"/>
      <c r="F658" s="151"/>
      <c r="G658" s="151"/>
      <c r="H658" s="151"/>
      <c r="I658" s="151"/>
      <c r="J658" s="174"/>
      <c r="K658" s="174"/>
      <c r="L658" s="174"/>
      <c r="M658" s="174"/>
      <c r="N658" s="151"/>
      <c r="O658" s="151"/>
      <c r="P658" s="135"/>
      <c r="Q658" s="135"/>
      <c r="R658" s="921"/>
      <c r="S658" s="922"/>
      <c r="T658" s="922"/>
      <c r="U658" s="922"/>
      <c r="V658" s="922"/>
      <c r="W658" s="922"/>
      <c r="X658" s="922"/>
      <c r="Y658" s="922"/>
      <c r="Z658" s="922"/>
      <c r="AA658" s="922"/>
      <c r="AB658" s="922"/>
      <c r="AC658" s="922"/>
      <c r="AD658" s="922"/>
      <c r="AE658" s="922"/>
      <c r="AF658" s="922"/>
      <c r="AG658" s="264"/>
      <c r="AH658" s="937"/>
      <c r="AI658" s="939"/>
      <c r="AJ658" s="937"/>
      <c r="AK658" s="939"/>
      <c r="AL658" s="937"/>
      <c r="AM658" s="941"/>
      <c r="AN658" s="852"/>
    </row>
    <row r="659" spans="2:43" ht="12.95" customHeight="1" thickBot="1" x14ac:dyDescent="0.3"/>
    <row r="660" spans="2:43" ht="12.95" customHeight="1" x14ac:dyDescent="0.25">
      <c r="R660" s="918" t="s">
        <v>0</v>
      </c>
      <c r="S660" s="919"/>
      <c r="T660" s="919"/>
      <c r="U660" s="919"/>
      <c r="V660" s="919"/>
      <c r="W660" s="919"/>
      <c r="X660" s="919"/>
      <c r="Y660" s="919"/>
      <c r="Z660" s="919"/>
      <c r="AA660" s="919"/>
      <c r="AB660" s="919"/>
      <c r="AC660" s="919"/>
      <c r="AD660" s="919"/>
      <c r="AE660" s="919"/>
      <c r="AF660" s="920"/>
      <c r="AG660" s="18"/>
      <c r="AH660" s="924">
        <f>+AI657+AH608</f>
        <v>5097.8876181818187</v>
      </c>
      <c r="AI660" s="925"/>
      <c r="AJ660" s="924">
        <f>+AK657+AJ608</f>
        <v>5498.9170000000004</v>
      </c>
      <c r="AK660" s="925"/>
      <c r="AL660" s="928">
        <f>+AJ660-AH660</f>
        <v>401.02938181818172</v>
      </c>
      <c r="AM660" s="925"/>
      <c r="AN660" s="945">
        <f>+AL660/AH660</f>
        <v>7.8665794904519762E-2</v>
      </c>
    </row>
    <row r="661" spans="2:43" ht="12.95" customHeight="1" thickBot="1" x14ac:dyDescent="0.3">
      <c r="R661" s="921"/>
      <c r="S661" s="922"/>
      <c r="T661" s="922"/>
      <c r="U661" s="922"/>
      <c r="V661" s="922"/>
      <c r="W661" s="922"/>
      <c r="X661" s="922"/>
      <c r="Y661" s="922"/>
      <c r="Z661" s="922"/>
      <c r="AA661" s="922"/>
      <c r="AB661" s="922"/>
      <c r="AC661" s="922"/>
      <c r="AD661" s="922"/>
      <c r="AE661" s="922"/>
      <c r="AF661" s="923"/>
      <c r="AG661" s="19"/>
      <c r="AH661" s="926"/>
      <c r="AI661" s="927"/>
      <c r="AJ661" s="926"/>
      <c r="AK661" s="927"/>
      <c r="AL661" s="929"/>
      <c r="AM661" s="927"/>
      <c r="AN661" s="946"/>
    </row>
    <row r="662" spans="2:43" ht="12.95" customHeight="1" thickBot="1" x14ac:dyDescent="0.3"/>
    <row r="663" spans="2:43" ht="12.95" customHeight="1" x14ac:dyDescent="0.25">
      <c r="B663" s="882" t="s">
        <v>31</v>
      </c>
      <c r="C663" s="883"/>
      <c r="D663" s="883"/>
      <c r="E663" s="883"/>
      <c r="F663" s="883"/>
      <c r="G663" s="884"/>
      <c r="H663" s="888" t="s">
        <v>30</v>
      </c>
      <c r="I663" s="765"/>
      <c r="J663" s="765"/>
      <c r="K663" s="765"/>
      <c r="L663" s="765"/>
      <c r="M663" s="765"/>
      <c r="N663" s="765"/>
      <c r="O663" s="765"/>
      <c r="P663" s="765"/>
      <c r="Q663" s="765"/>
      <c r="R663" s="765"/>
      <c r="S663" s="765"/>
      <c r="T663" s="765"/>
      <c r="U663" s="765"/>
      <c r="V663" s="765"/>
      <c r="W663" s="765"/>
      <c r="X663" s="765"/>
      <c r="Y663" s="765"/>
      <c r="Z663" s="765"/>
      <c r="AA663" s="765"/>
      <c r="AB663" s="765"/>
      <c r="AC663" s="765"/>
      <c r="AD663" s="765"/>
      <c r="AE663" s="267"/>
      <c r="AF663" s="764" t="s">
        <v>29</v>
      </c>
      <c r="AG663" s="765"/>
      <c r="AH663" s="765"/>
      <c r="AI663" s="765"/>
      <c r="AJ663" s="765"/>
      <c r="AK663" s="766"/>
      <c r="AL663" s="889" t="s">
        <v>39</v>
      </c>
      <c r="AM663" s="890"/>
      <c r="AN663" s="891"/>
      <c r="AO663" s="22"/>
    </row>
    <row r="664" spans="2:43" ht="12.95" customHeight="1" x14ac:dyDescent="0.25">
      <c r="B664" s="885"/>
      <c r="C664" s="886"/>
      <c r="D664" s="886"/>
      <c r="E664" s="886"/>
      <c r="F664" s="886"/>
      <c r="G664" s="887"/>
      <c r="H664" s="892" t="s">
        <v>25</v>
      </c>
      <c r="I664" s="893"/>
      <c r="J664" s="893"/>
      <c r="K664" s="893"/>
      <c r="L664" s="893"/>
      <c r="M664" s="893"/>
      <c r="N664" s="893"/>
      <c r="O664" s="893"/>
      <c r="P664" s="893"/>
      <c r="Q664" s="893"/>
      <c r="R664" s="893"/>
      <c r="S664" s="893"/>
      <c r="T664" s="893"/>
      <c r="U664" s="893"/>
      <c r="V664" s="893"/>
      <c r="W664" s="893"/>
      <c r="X664" s="893"/>
      <c r="Y664" s="893"/>
      <c r="Z664" s="893"/>
      <c r="AA664" s="893"/>
      <c r="AB664" s="893"/>
      <c r="AC664" s="893"/>
      <c r="AD664" s="893"/>
      <c r="AE664" s="268"/>
      <c r="AF664" s="773">
        <v>44244</v>
      </c>
      <c r="AG664" s="774"/>
      <c r="AH664" s="774"/>
      <c r="AI664" s="774"/>
      <c r="AJ664" s="774"/>
      <c r="AK664" s="775"/>
      <c r="AL664" s="896" t="s">
        <v>40</v>
      </c>
      <c r="AM664" s="897"/>
      <c r="AN664" s="898"/>
      <c r="AO664" s="23"/>
    </row>
    <row r="665" spans="2:43" ht="12.95" customHeight="1" thickBot="1" x14ac:dyDescent="0.3">
      <c r="B665" s="902" t="s">
        <v>28</v>
      </c>
      <c r="C665" s="903"/>
      <c r="D665" s="903"/>
      <c r="E665" s="903"/>
      <c r="F665" s="903"/>
      <c r="G665" s="904"/>
      <c r="H665" s="894"/>
      <c r="I665" s="895"/>
      <c r="J665" s="895"/>
      <c r="K665" s="895"/>
      <c r="L665" s="895"/>
      <c r="M665" s="895"/>
      <c r="N665" s="895"/>
      <c r="O665" s="895"/>
      <c r="P665" s="895"/>
      <c r="Q665" s="895"/>
      <c r="R665" s="895"/>
      <c r="S665" s="895"/>
      <c r="T665" s="895"/>
      <c r="U665" s="895"/>
      <c r="V665" s="895"/>
      <c r="W665" s="895"/>
      <c r="X665" s="895"/>
      <c r="Y665" s="895"/>
      <c r="Z665" s="895"/>
      <c r="AA665" s="895"/>
      <c r="AB665" s="895"/>
      <c r="AC665" s="895"/>
      <c r="AD665" s="895"/>
      <c r="AE665" s="269"/>
      <c r="AF665" s="776"/>
      <c r="AG665" s="777"/>
      <c r="AH665" s="777"/>
      <c r="AI665" s="777"/>
      <c r="AJ665" s="777"/>
      <c r="AK665" s="778"/>
      <c r="AL665" s="899"/>
      <c r="AM665" s="900"/>
      <c r="AN665" s="901"/>
      <c r="AO665" s="141"/>
    </row>
    <row r="666" spans="2:43" ht="12.95" customHeight="1" thickBot="1" x14ac:dyDescent="0.3">
      <c r="B666" s="135"/>
      <c r="C666" s="135"/>
      <c r="D666" s="135"/>
      <c r="E666" s="135"/>
      <c r="F666" s="135"/>
      <c r="G666" s="135"/>
      <c r="H666" s="135"/>
      <c r="I666" s="135"/>
      <c r="J666" s="174"/>
      <c r="K666" s="174"/>
      <c r="L666" s="174"/>
      <c r="M666" s="174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  <c r="AM666" s="135"/>
      <c r="AN666" s="135"/>
      <c r="AO666" s="141"/>
    </row>
    <row r="667" spans="2:43" ht="12.95" customHeight="1" thickBot="1" x14ac:dyDescent="0.3">
      <c r="B667" s="873" t="s">
        <v>27</v>
      </c>
      <c r="C667" s="874"/>
      <c r="D667" s="874"/>
      <c r="E667" s="875"/>
      <c r="F667" s="848" t="s">
        <v>26</v>
      </c>
      <c r="G667" s="850"/>
      <c r="H667" s="848" t="s">
        <v>44</v>
      </c>
      <c r="I667" s="849"/>
      <c r="J667" s="849"/>
      <c r="K667" s="849"/>
      <c r="L667" s="849"/>
      <c r="M667" s="849"/>
      <c r="N667" s="849"/>
      <c r="O667" s="849"/>
      <c r="P667" s="849"/>
      <c r="Q667" s="849"/>
      <c r="R667" s="849"/>
      <c r="S667" s="850"/>
      <c r="T667" s="848" t="s">
        <v>25</v>
      </c>
      <c r="U667" s="849"/>
      <c r="V667" s="849"/>
      <c r="W667" s="849"/>
      <c r="X667" s="849"/>
      <c r="Y667" s="849"/>
      <c r="Z667" s="849"/>
      <c r="AA667" s="849"/>
      <c r="AB667" s="849"/>
      <c r="AC667" s="849"/>
      <c r="AD667" s="849"/>
      <c r="AE667" s="849"/>
      <c r="AF667" s="850"/>
      <c r="AG667" s="879" t="s">
        <v>24</v>
      </c>
      <c r="AH667" s="880"/>
      <c r="AI667" s="881"/>
      <c r="AJ667" s="879" t="s">
        <v>24</v>
      </c>
      <c r="AK667" s="881"/>
      <c r="AL667" s="848" t="s">
        <v>23</v>
      </c>
      <c r="AM667" s="849"/>
      <c r="AN667" s="850"/>
      <c r="AO667" s="141"/>
    </row>
    <row r="668" spans="2:43" ht="12.95" customHeight="1" thickBot="1" x14ac:dyDescent="0.3">
      <c r="B668" s="1" t="s">
        <v>13</v>
      </c>
      <c r="C668" s="2" t="s">
        <v>22</v>
      </c>
      <c r="D668" s="3" t="s">
        <v>22</v>
      </c>
      <c r="E668" s="2" t="s">
        <v>21</v>
      </c>
      <c r="F668" s="907" t="s">
        <v>20</v>
      </c>
      <c r="G668" s="908"/>
      <c r="H668" s="876"/>
      <c r="I668" s="877"/>
      <c r="J668" s="877"/>
      <c r="K668" s="877"/>
      <c r="L668" s="877"/>
      <c r="M668" s="877"/>
      <c r="N668" s="877"/>
      <c r="O668" s="877"/>
      <c r="P668" s="877"/>
      <c r="Q668" s="877"/>
      <c r="R668" s="877"/>
      <c r="S668" s="878"/>
      <c r="T668" s="876"/>
      <c r="U668" s="877"/>
      <c r="V668" s="877"/>
      <c r="W668" s="877"/>
      <c r="X668" s="877"/>
      <c r="Y668" s="877"/>
      <c r="Z668" s="877"/>
      <c r="AA668" s="877"/>
      <c r="AB668" s="877"/>
      <c r="AC668" s="877"/>
      <c r="AD668" s="877"/>
      <c r="AE668" s="877"/>
      <c r="AF668" s="878"/>
      <c r="AG668" s="876" t="s">
        <v>19</v>
      </c>
      <c r="AH668" s="877"/>
      <c r="AI668" s="878"/>
      <c r="AJ668" s="876" t="s">
        <v>18</v>
      </c>
      <c r="AK668" s="878"/>
      <c r="AL668" s="876" t="s">
        <v>17</v>
      </c>
      <c r="AM668" s="877"/>
      <c r="AN668" s="878"/>
      <c r="AO668" s="141"/>
      <c r="AP668" s="846" t="s">
        <v>130</v>
      </c>
      <c r="AQ668" s="846" t="s">
        <v>131</v>
      </c>
    </row>
    <row r="669" spans="2:43" ht="12.95" customHeight="1" thickBot="1" x14ac:dyDescent="0.3">
      <c r="B669" s="4">
        <v>2021</v>
      </c>
      <c r="C669" s="5" t="s">
        <v>16</v>
      </c>
      <c r="D669" s="5" t="s">
        <v>15</v>
      </c>
      <c r="E669" s="30" t="s">
        <v>14</v>
      </c>
      <c r="F669" s="6" t="s">
        <v>14</v>
      </c>
      <c r="G669" s="7" t="s">
        <v>13</v>
      </c>
      <c r="H669" s="868" t="s">
        <v>34</v>
      </c>
      <c r="I669" s="869"/>
      <c r="J669" s="870" t="s">
        <v>43</v>
      </c>
      <c r="K669" s="871"/>
      <c r="L669" s="870" t="s">
        <v>42</v>
      </c>
      <c r="M669" s="871"/>
      <c r="N669" s="872" t="s">
        <v>33</v>
      </c>
      <c r="O669" s="869"/>
      <c r="P669" s="872" t="s">
        <v>12</v>
      </c>
      <c r="Q669" s="869"/>
      <c r="R669" s="872" t="s">
        <v>11</v>
      </c>
      <c r="S669" s="905"/>
      <c r="T669" s="868" t="s">
        <v>35</v>
      </c>
      <c r="U669" s="906"/>
      <c r="V669" s="906"/>
      <c r="W669" s="905"/>
      <c r="X669" s="868" t="s">
        <v>10</v>
      </c>
      <c r="Y669" s="906"/>
      <c r="Z669" s="906"/>
      <c r="AA669" s="906"/>
      <c r="AB669" s="38" t="s">
        <v>1084</v>
      </c>
      <c r="AC669" s="38" t="s">
        <v>38</v>
      </c>
      <c r="AD669" s="37" t="s">
        <v>36</v>
      </c>
      <c r="AE669" s="266" t="s">
        <v>41</v>
      </c>
      <c r="AF669" s="136" t="s">
        <v>9</v>
      </c>
      <c r="AG669" s="8" t="s">
        <v>37</v>
      </c>
      <c r="AH669" s="9" t="s">
        <v>8</v>
      </c>
      <c r="AI669" s="10" t="s">
        <v>7</v>
      </c>
      <c r="AJ669" s="6" t="s">
        <v>8</v>
      </c>
      <c r="AK669" s="7" t="s">
        <v>7</v>
      </c>
      <c r="AL669" s="6" t="s">
        <v>8</v>
      </c>
      <c r="AM669" s="11" t="s">
        <v>7</v>
      </c>
      <c r="AN669" s="7" t="s">
        <v>6</v>
      </c>
      <c r="AO669" s="141"/>
      <c r="AP669" s="847"/>
      <c r="AQ669" s="847"/>
    </row>
    <row r="670" spans="2:43" ht="12.95" customHeight="1" x14ac:dyDescent="0.25">
      <c r="B670" s="25">
        <v>44244</v>
      </c>
      <c r="C670" s="137">
        <v>0.4368055555555555</v>
      </c>
      <c r="D670" s="137">
        <v>0.45</v>
      </c>
      <c r="E670" s="43">
        <v>4</v>
      </c>
      <c r="F670" s="43">
        <v>23400</v>
      </c>
      <c r="G670" s="25">
        <v>44244</v>
      </c>
      <c r="H670" s="960" t="s">
        <v>1003</v>
      </c>
      <c r="I670" s="961"/>
      <c r="J670" s="962" t="s">
        <v>702</v>
      </c>
      <c r="K670" s="963"/>
      <c r="L670" s="962" t="s">
        <v>700</v>
      </c>
      <c r="M670" s="963"/>
      <c r="N670" s="960"/>
      <c r="O670" s="961"/>
      <c r="P670" s="964" t="s">
        <v>221</v>
      </c>
      <c r="Q670" s="965"/>
      <c r="R670" s="964" t="s">
        <v>543</v>
      </c>
      <c r="S670" s="966"/>
      <c r="T670" s="957" t="s">
        <v>771</v>
      </c>
      <c r="U670" s="958"/>
      <c r="V670" s="958"/>
      <c r="W670" s="959"/>
      <c r="X670" s="957" t="s">
        <v>771</v>
      </c>
      <c r="Y670" s="958"/>
      <c r="Z670" s="958"/>
      <c r="AA670" s="959"/>
      <c r="AB670" s="489">
        <v>3</v>
      </c>
      <c r="AC670" s="34"/>
      <c r="AD670" s="138" t="s">
        <v>680</v>
      </c>
      <c r="AE670" s="166">
        <v>37</v>
      </c>
      <c r="AF670" s="35" t="s">
        <v>32</v>
      </c>
      <c r="AG670" s="26"/>
      <c r="AH670" s="160">
        <v>12000</v>
      </c>
      <c r="AI670" s="161">
        <f>+AH670/1000</f>
        <v>12</v>
      </c>
      <c r="AJ670" s="162">
        <v>13560</v>
      </c>
      <c r="AK670" s="163">
        <f>+AJ670/1000</f>
        <v>13.56</v>
      </c>
      <c r="AL670" s="164">
        <f>+AJ670-AH670</f>
        <v>1560</v>
      </c>
      <c r="AM670" s="163">
        <f>+AL670/1000</f>
        <v>1.56</v>
      </c>
      <c r="AN670" s="165">
        <f>+AL670/AH670</f>
        <v>0.13</v>
      </c>
      <c r="AO670" s="141"/>
      <c r="AP670" s="306">
        <v>73.06</v>
      </c>
      <c r="AQ670" s="306">
        <v>4.72</v>
      </c>
    </row>
    <row r="671" spans="2:43" ht="12.95" customHeight="1" x14ac:dyDescent="0.25">
      <c r="B671" s="25">
        <v>44244</v>
      </c>
      <c r="C671" s="137">
        <v>0.44791666666666669</v>
      </c>
      <c r="D671" s="137">
        <v>0.46180555555555558</v>
      </c>
      <c r="E671" s="43">
        <v>4</v>
      </c>
      <c r="F671" s="43">
        <v>23400</v>
      </c>
      <c r="G671" s="25">
        <v>44244</v>
      </c>
      <c r="H671" s="967" t="s">
        <v>1003</v>
      </c>
      <c r="I671" s="968"/>
      <c r="J671" s="969" t="s">
        <v>702</v>
      </c>
      <c r="K671" s="970"/>
      <c r="L671" s="969" t="s">
        <v>700</v>
      </c>
      <c r="M671" s="970"/>
      <c r="N671" s="967"/>
      <c r="O671" s="968"/>
      <c r="P671" s="971" t="s">
        <v>295</v>
      </c>
      <c r="Q671" s="972"/>
      <c r="R671" s="973" t="s">
        <v>611</v>
      </c>
      <c r="S671" s="974"/>
      <c r="T671" s="979" t="s">
        <v>771</v>
      </c>
      <c r="U671" s="980"/>
      <c r="V671" s="980"/>
      <c r="W671" s="981"/>
      <c r="X671" s="979" t="s">
        <v>771</v>
      </c>
      <c r="Y671" s="980"/>
      <c r="Z671" s="980"/>
      <c r="AA671" s="981"/>
      <c r="AB671" s="482">
        <v>3</v>
      </c>
      <c r="AC671" s="34"/>
      <c r="AD671" s="138" t="s">
        <v>680</v>
      </c>
      <c r="AE671" s="158">
        <v>37</v>
      </c>
      <c r="AF671" s="35" t="s">
        <v>32</v>
      </c>
      <c r="AG671" s="34"/>
      <c r="AH671" s="139">
        <v>21600</v>
      </c>
      <c r="AI671" s="159">
        <f>+AH671/1000</f>
        <v>21.6</v>
      </c>
      <c r="AJ671" s="152">
        <v>24310</v>
      </c>
      <c r="AK671" s="272">
        <f>+AJ671/1000</f>
        <v>24.31</v>
      </c>
      <c r="AL671" s="273">
        <f>+AJ671-AH671</f>
        <v>2710</v>
      </c>
      <c r="AM671" s="274">
        <f>+AL671/1000</f>
        <v>2.71</v>
      </c>
      <c r="AN671" s="275">
        <f>+AL671/AH671</f>
        <v>0.12546296296296297</v>
      </c>
      <c r="AO671" s="20"/>
      <c r="AP671" s="306">
        <v>73.06</v>
      </c>
      <c r="AQ671" s="306">
        <v>4.72</v>
      </c>
    </row>
    <row r="672" spans="2:43" ht="12.95" customHeight="1" x14ac:dyDescent="0.25">
      <c r="B672" s="25">
        <v>44244</v>
      </c>
      <c r="C672" s="137">
        <v>0.48125000000000001</v>
      </c>
      <c r="D672" s="137">
        <v>0.48749999999999999</v>
      </c>
      <c r="E672" s="43">
        <v>4</v>
      </c>
      <c r="F672" s="43">
        <v>23400</v>
      </c>
      <c r="G672" s="25">
        <v>44244</v>
      </c>
      <c r="H672" s="967" t="s">
        <v>1003</v>
      </c>
      <c r="I672" s="968"/>
      <c r="J672" s="969" t="s">
        <v>702</v>
      </c>
      <c r="K672" s="970"/>
      <c r="L672" s="969" t="s">
        <v>700</v>
      </c>
      <c r="M672" s="970"/>
      <c r="N672" s="967"/>
      <c r="O672" s="968"/>
      <c r="P672" s="971" t="s">
        <v>359</v>
      </c>
      <c r="Q672" s="972"/>
      <c r="R672" s="973" t="s">
        <v>74</v>
      </c>
      <c r="S672" s="985"/>
      <c r="T672" s="979" t="s">
        <v>771</v>
      </c>
      <c r="U672" s="980"/>
      <c r="V672" s="980"/>
      <c r="W672" s="981"/>
      <c r="X672" s="979" t="s">
        <v>771</v>
      </c>
      <c r="Y672" s="980"/>
      <c r="Z672" s="980"/>
      <c r="AA672" s="981"/>
      <c r="AB672" s="482">
        <v>3</v>
      </c>
      <c r="AC672" s="34"/>
      <c r="AD672" s="138" t="s">
        <v>680</v>
      </c>
      <c r="AE672" s="263">
        <v>37</v>
      </c>
      <c r="AF672" s="35" t="s">
        <v>32</v>
      </c>
      <c r="AG672" s="34"/>
      <c r="AH672" s="139">
        <v>9600</v>
      </c>
      <c r="AI672" s="140">
        <f>+AH672/1000</f>
        <v>9.6</v>
      </c>
      <c r="AJ672" s="836">
        <v>22790</v>
      </c>
      <c r="AK672" s="838">
        <f>+AJ672/1000</f>
        <v>22.79</v>
      </c>
      <c r="AL672" s="840">
        <f>+AJ672-AH673-AH672</f>
        <v>1190</v>
      </c>
      <c r="AM672" s="842">
        <f>+AL672/1000</f>
        <v>1.19</v>
      </c>
      <c r="AN672" s="844">
        <f>+AL672/SUM(AH672:AH673)</f>
        <v>5.5092592592592596E-2</v>
      </c>
      <c r="AO672" s="21"/>
      <c r="AP672" s="306">
        <v>73.06</v>
      </c>
      <c r="AQ672" s="306">
        <v>4.72</v>
      </c>
    </row>
    <row r="673" spans="2:43" ht="12.95" customHeight="1" x14ac:dyDescent="0.25">
      <c r="B673" s="25">
        <v>44244</v>
      </c>
      <c r="C673" s="137">
        <v>0.48125000000000001</v>
      </c>
      <c r="D673" s="137">
        <v>0.48749999999999999</v>
      </c>
      <c r="E673" s="43">
        <v>4</v>
      </c>
      <c r="F673" s="43">
        <v>23401</v>
      </c>
      <c r="G673" s="25">
        <v>44244</v>
      </c>
      <c r="H673" s="967" t="s">
        <v>725</v>
      </c>
      <c r="I673" s="968"/>
      <c r="J673" s="969" t="s">
        <v>828</v>
      </c>
      <c r="K673" s="970"/>
      <c r="L673" s="969" t="s">
        <v>700</v>
      </c>
      <c r="M673" s="970"/>
      <c r="N673" s="967"/>
      <c r="O673" s="968"/>
      <c r="P673" s="971" t="s">
        <v>359</v>
      </c>
      <c r="Q673" s="972"/>
      <c r="R673" s="973" t="s">
        <v>74</v>
      </c>
      <c r="S673" s="985"/>
      <c r="T673" s="979" t="s">
        <v>771</v>
      </c>
      <c r="U673" s="980"/>
      <c r="V673" s="980"/>
      <c r="W673" s="981"/>
      <c r="X673" s="979" t="s">
        <v>771</v>
      </c>
      <c r="Y673" s="980"/>
      <c r="Z673" s="980"/>
      <c r="AA673" s="981"/>
      <c r="AB673" s="482">
        <v>3</v>
      </c>
      <c r="AC673" s="34"/>
      <c r="AD673" s="138" t="s">
        <v>699</v>
      </c>
      <c r="AE673" s="263">
        <v>24</v>
      </c>
      <c r="AF673" s="35" t="s">
        <v>32</v>
      </c>
      <c r="AG673" s="34"/>
      <c r="AH673" s="139">
        <v>12000</v>
      </c>
      <c r="AI673" s="140">
        <f>+AH673/1000</f>
        <v>12</v>
      </c>
      <c r="AJ673" s="837"/>
      <c r="AK673" s="839"/>
      <c r="AL673" s="841"/>
      <c r="AM673" s="843"/>
      <c r="AN673" s="845"/>
      <c r="AO673" s="21"/>
      <c r="AP673" s="306">
        <v>72.209999999999994</v>
      </c>
      <c r="AQ673" s="306">
        <v>5.36</v>
      </c>
    </row>
    <row r="674" spans="2:43" ht="12.95" customHeight="1" x14ac:dyDescent="0.25">
      <c r="B674" s="25">
        <v>44244</v>
      </c>
      <c r="C674" s="137">
        <v>0.4909722222222222</v>
      </c>
      <c r="D674" s="137">
        <v>0.49722222222222223</v>
      </c>
      <c r="E674" s="43">
        <v>4</v>
      </c>
      <c r="F674" s="43">
        <v>23401</v>
      </c>
      <c r="G674" s="25">
        <v>44244</v>
      </c>
      <c r="H674" s="967" t="s">
        <v>725</v>
      </c>
      <c r="I674" s="968"/>
      <c r="J674" s="969" t="s">
        <v>828</v>
      </c>
      <c r="K674" s="970"/>
      <c r="L674" s="969" t="s">
        <v>700</v>
      </c>
      <c r="M674" s="970"/>
      <c r="N674" s="967"/>
      <c r="O674" s="968"/>
      <c r="P674" s="971" t="s">
        <v>117</v>
      </c>
      <c r="Q674" s="972"/>
      <c r="R674" s="973" t="s">
        <v>581</v>
      </c>
      <c r="S674" s="974"/>
      <c r="T674" s="975" t="s">
        <v>771</v>
      </c>
      <c r="U674" s="976"/>
      <c r="V674" s="976"/>
      <c r="W674" s="977"/>
      <c r="X674" s="979" t="s">
        <v>771</v>
      </c>
      <c r="Y674" s="980"/>
      <c r="Z674" s="980"/>
      <c r="AA674" s="981"/>
      <c r="AB674" s="480">
        <v>3</v>
      </c>
      <c r="AC674" s="34"/>
      <c r="AD674" s="138" t="s">
        <v>699</v>
      </c>
      <c r="AE674" s="468">
        <v>24</v>
      </c>
      <c r="AF674" s="35" t="s">
        <v>32</v>
      </c>
      <c r="AG674" s="34"/>
      <c r="AH674" s="139">
        <v>21600</v>
      </c>
      <c r="AI674" s="140">
        <f t="shared" ref="AI674:AI689" si="198">+AH674/1000</f>
        <v>21.6</v>
      </c>
      <c r="AJ674" s="152">
        <v>22730</v>
      </c>
      <c r="AK674" s="142">
        <f t="shared" ref="AK674:AK689" si="199">+AJ674/1000</f>
        <v>22.73</v>
      </c>
      <c r="AL674" s="143">
        <f t="shared" ref="AL674:AL679" si="200">+AJ674-AH674</f>
        <v>1130</v>
      </c>
      <c r="AM674" s="144">
        <f t="shared" ref="AM674:AM689" si="201">+AL674/1000</f>
        <v>1.1299999999999999</v>
      </c>
      <c r="AN674" s="145">
        <f t="shared" ref="AN674:AN679" si="202">+AL674/AH674</f>
        <v>5.2314814814814814E-2</v>
      </c>
      <c r="AO674" s="21"/>
      <c r="AP674" s="306">
        <v>72.209999999999994</v>
      </c>
      <c r="AQ674" s="306">
        <v>5.36</v>
      </c>
    </row>
    <row r="675" spans="2:43" ht="12.95" customHeight="1" x14ac:dyDescent="0.25">
      <c r="B675" s="25">
        <v>44244</v>
      </c>
      <c r="C675" s="137">
        <v>0.5</v>
      </c>
      <c r="D675" s="137">
        <v>0.5083333333333333</v>
      </c>
      <c r="E675" s="43">
        <v>4</v>
      </c>
      <c r="F675" s="43">
        <v>23401</v>
      </c>
      <c r="G675" s="25">
        <v>44244</v>
      </c>
      <c r="H675" s="967" t="s">
        <v>725</v>
      </c>
      <c r="I675" s="968"/>
      <c r="J675" s="969" t="s">
        <v>828</v>
      </c>
      <c r="K675" s="970"/>
      <c r="L675" s="969" t="s">
        <v>700</v>
      </c>
      <c r="M675" s="970"/>
      <c r="N675" s="967"/>
      <c r="O675" s="968"/>
      <c r="P675" s="971" t="s">
        <v>240</v>
      </c>
      <c r="Q675" s="972"/>
      <c r="R675" s="973" t="s">
        <v>515</v>
      </c>
      <c r="S675" s="974"/>
      <c r="T675" s="975" t="s">
        <v>771</v>
      </c>
      <c r="U675" s="976"/>
      <c r="V675" s="976"/>
      <c r="W675" s="977"/>
      <c r="X675" s="979" t="s">
        <v>771</v>
      </c>
      <c r="Y675" s="980"/>
      <c r="Z675" s="980"/>
      <c r="AA675" s="981"/>
      <c r="AB675" s="480">
        <v>3</v>
      </c>
      <c r="AC675" s="34"/>
      <c r="AD675" s="138" t="s">
        <v>699</v>
      </c>
      <c r="AE675" s="468">
        <v>24</v>
      </c>
      <c r="AF675" s="35" t="s">
        <v>32</v>
      </c>
      <c r="AG675" s="34"/>
      <c r="AH675" s="139">
        <v>21600</v>
      </c>
      <c r="AI675" s="140">
        <f t="shared" si="198"/>
        <v>21.6</v>
      </c>
      <c r="AJ675" s="152">
        <v>23180</v>
      </c>
      <c r="AK675" s="142">
        <f t="shared" si="199"/>
        <v>23.18</v>
      </c>
      <c r="AL675" s="143">
        <f t="shared" si="200"/>
        <v>1580</v>
      </c>
      <c r="AM675" s="144">
        <f t="shared" si="201"/>
        <v>1.58</v>
      </c>
      <c r="AN675" s="145">
        <f t="shared" si="202"/>
        <v>7.3148148148148143E-2</v>
      </c>
      <c r="AO675" s="21"/>
      <c r="AP675" s="306">
        <v>72.209999999999994</v>
      </c>
      <c r="AQ675" s="306">
        <v>5.36</v>
      </c>
    </row>
    <row r="676" spans="2:43" ht="12.95" customHeight="1" x14ac:dyDescent="0.25">
      <c r="B676" s="25">
        <v>44244</v>
      </c>
      <c r="C676" s="137">
        <v>0.52083333333333337</v>
      </c>
      <c r="D676" s="137">
        <v>0.54583333333333328</v>
      </c>
      <c r="E676" s="43">
        <v>3</v>
      </c>
      <c r="F676" s="43">
        <v>23401</v>
      </c>
      <c r="G676" s="25">
        <v>44244</v>
      </c>
      <c r="H676" s="967" t="s">
        <v>725</v>
      </c>
      <c r="I676" s="968"/>
      <c r="J676" s="969" t="s">
        <v>828</v>
      </c>
      <c r="K676" s="970"/>
      <c r="L676" s="969" t="s">
        <v>700</v>
      </c>
      <c r="M676" s="970"/>
      <c r="N676" s="967"/>
      <c r="O676" s="968"/>
      <c r="P676" s="971" t="s">
        <v>274</v>
      </c>
      <c r="Q676" s="972"/>
      <c r="R676" s="973" t="s">
        <v>473</v>
      </c>
      <c r="S676" s="974"/>
      <c r="T676" s="975" t="s">
        <v>771</v>
      </c>
      <c r="U676" s="976"/>
      <c r="V676" s="976"/>
      <c r="W676" s="977"/>
      <c r="X676" s="979" t="s">
        <v>771</v>
      </c>
      <c r="Y676" s="980"/>
      <c r="Z676" s="980"/>
      <c r="AA676" s="981"/>
      <c r="AB676" s="480">
        <v>3</v>
      </c>
      <c r="AC676" s="34"/>
      <c r="AD676" s="138" t="s">
        <v>699</v>
      </c>
      <c r="AE676" s="468">
        <v>24</v>
      </c>
      <c r="AF676" s="35" t="s">
        <v>32</v>
      </c>
      <c r="AG676" s="34"/>
      <c r="AH676" s="139">
        <v>21600</v>
      </c>
      <c r="AI676" s="140">
        <f t="shared" si="198"/>
        <v>21.6</v>
      </c>
      <c r="AJ676" s="152">
        <v>24040</v>
      </c>
      <c r="AK676" s="142">
        <f t="shared" si="199"/>
        <v>24.04</v>
      </c>
      <c r="AL676" s="143">
        <f t="shared" si="200"/>
        <v>2440</v>
      </c>
      <c r="AM676" s="144">
        <f t="shared" si="201"/>
        <v>2.44</v>
      </c>
      <c r="AN676" s="145">
        <f t="shared" si="202"/>
        <v>0.11296296296296296</v>
      </c>
      <c r="AO676" s="21"/>
      <c r="AP676" s="306">
        <v>72.209999999999994</v>
      </c>
      <c r="AQ676" s="306">
        <v>5.36</v>
      </c>
    </row>
    <row r="677" spans="2:43" ht="12.95" customHeight="1" x14ac:dyDescent="0.25">
      <c r="B677" s="25">
        <v>44244</v>
      </c>
      <c r="C677" s="137">
        <v>0.57777777777777783</v>
      </c>
      <c r="D677" s="137">
        <v>0.5854166666666667</v>
      </c>
      <c r="E677" s="43">
        <v>4</v>
      </c>
      <c r="F677" s="43">
        <v>23402</v>
      </c>
      <c r="G677" s="25">
        <v>44244</v>
      </c>
      <c r="H677" s="967" t="s">
        <v>706</v>
      </c>
      <c r="I677" s="968"/>
      <c r="J677" s="969" t="s">
        <v>702</v>
      </c>
      <c r="K677" s="970"/>
      <c r="L677" s="969" t="s">
        <v>700</v>
      </c>
      <c r="M677" s="970"/>
      <c r="N677" s="967"/>
      <c r="O677" s="968"/>
      <c r="P677" s="971" t="s">
        <v>71</v>
      </c>
      <c r="Q677" s="972"/>
      <c r="R677" s="973" t="s">
        <v>893</v>
      </c>
      <c r="S677" s="974"/>
      <c r="T677" s="975" t="s">
        <v>771</v>
      </c>
      <c r="U677" s="976"/>
      <c r="V677" s="976"/>
      <c r="W677" s="977"/>
      <c r="X677" s="979" t="s">
        <v>771</v>
      </c>
      <c r="Y677" s="980"/>
      <c r="Z677" s="980"/>
      <c r="AA677" s="981"/>
      <c r="AB677" s="480">
        <v>3</v>
      </c>
      <c r="AC677" s="34"/>
      <c r="AD677" s="138" t="s">
        <v>680</v>
      </c>
      <c r="AE677" s="468">
        <v>30</v>
      </c>
      <c r="AF677" s="35" t="s">
        <v>32</v>
      </c>
      <c r="AG677" s="34"/>
      <c r="AH677" s="139">
        <v>21600</v>
      </c>
      <c r="AI677" s="140">
        <f t="shared" si="198"/>
        <v>21.6</v>
      </c>
      <c r="AJ677" s="152">
        <v>23740</v>
      </c>
      <c r="AK677" s="142">
        <f t="shared" si="199"/>
        <v>23.74</v>
      </c>
      <c r="AL677" s="143">
        <f t="shared" si="200"/>
        <v>2140</v>
      </c>
      <c r="AM677" s="144">
        <f t="shared" si="201"/>
        <v>2.14</v>
      </c>
      <c r="AN677" s="145">
        <f t="shared" si="202"/>
        <v>9.9074074074074078E-2</v>
      </c>
      <c r="AO677" s="21"/>
      <c r="AP677" s="306">
        <v>72.97</v>
      </c>
      <c r="AQ677" s="306">
        <v>4.92</v>
      </c>
    </row>
    <row r="678" spans="2:43" ht="12.95" customHeight="1" x14ac:dyDescent="0.25">
      <c r="B678" s="25">
        <v>44244</v>
      </c>
      <c r="C678" s="137">
        <v>0.60486111111111118</v>
      </c>
      <c r="D678" s="137">
        <v>0.64722222222222225</v>
      </c>
      <c r="E678" s="43">
        <v>2</v>
      </c>
      <c r="F678" s="43">
        <v>26502</v>
      </c>
      <c r="G678" s="25">
        <v>44244</v>
      </c>
      <c r="H678" s="967" t="s">
        <v>806</v>
      </c>
      <c r="I678" s="968"/>
      <c r="J678" s="969"/>
      <c r="K678" s="970"/>
      <c r="L678" s="969"/>
      <c r="M678" s="970"/>
      <c r="N678" s="967"/>
      <c r="O678" s="968"/>
      <c r="P678" s="971" t="s">
        <v>855</v>
      </c>
      <c r="Q678" s="972"/>
      <c r="R678" s="973" t="s">
        <v>856</v>
      </c>
      <c r="S678" s="974"/>
      <c r="T678" s="975" t="s">
        <v>1020</v>
      </c>
      <c r="U678" s="976"/>
      <c r="V678" s="976"/>
      <c r="W678" s="977"/>
      <c r="X678" s="979" t="s">
        <v>1020</v>
      </c>
      <c r="Y678" s="980"/>
      <c r="Z678" s="980"/>
      <c r="AA678" s="981"/>
      <c r="AB678" s="480"/>
      <c r="AC678" s="34"/>
      <c r="AD678" s="138"/>
      <c r="AE678" s="468">
        <v>42</v>
      </c>
      <c r="AF678" s="35" t="s">
        <v>32</v>
      </c>
      <c r="AG678" s="34"/>
      <c r="AH678" s="139">
        <v>9440</v>
      </c>
      <c r="AI678" s="140">
        <f t="shared" si="198"/>
        <v>9.44</v>
      </c>
      <c r="AJ678" s="152">
        <v>9440</v>
      </c>
      <c r="AK678" s="142">
        <f t="shared" si="199"/>
        <v>9.44</v>
      </c>
      <c r="AL678" s="143">
        <f t="shared" si="200"/>
        <v>0</v>
      </c>
      <c r="AM678" s="144">
        <f t="shared" si="201"/>
        <v>0</v>
      </c>
      <c r="AN678" s="145">
        <f t="shared" si="202"/>
        <v>0</v>
      </c>
      <c r="AO678" s="21"/>
      <c r="AP678" s="306">
        <v>75.42</v>
      </c>
      <c r="AQ678" s="306">
        <v>2.44</v>
      </c>
    </row>
    <row r="679" spans="2:43" ht="12.95" customHeight="1" x14ac:dyDescent="0.25">
      <c r="B679" s="25">
        <v>44244</v>
      </c>
      <c r="C679" s="137">
        <v>0.6166666666666667</v>
      </c>
      <c r="D679" s="137">
        <v>0.625</v>
      </c>
      <c r="E679" s="43">
        <v>4</v>
      </c>
      <c r="F679" s="43">
        <v>23403</v>
      </c>
      <c r="G679" s="25">
        <v>44244</v>
      </c>
      <c r="H679" s="967" t="s">
        <v>730</v>
      </c>
      <c r="I679" s="968"/>
      <c r="J679" s="969"/>
      <c r="K679" s="970"/>
      <c r="L679" s="969"/>
      <c r="M679" s="970"/>
      <c r="N679" s="967"/>
      <c r="O679" s="968"/>
      <c r="P679" s="971" t="s">
        <v>295</v>
      </c>
      <c r="Q679" s="972"/>
      <c r="R679" s="973" t="s">
        <v>611</v>
      </c>
      <c r="S679" s="974"/>
      <c r="T679" s="975" t="s">
        <v>1014</v>
      </c>
      <c r="U679" s="976"/>
      <c r="V679" s="976"/>
      <c r="W679" s="977"/>
      <c r="X679" s="979" t="s">
        <v>1014</v>
      </c>
      <c r="Y679" s="980"/>
      <c r="Z679" s="980"/>
      <c r="AA679" s="981"/>
      <c r="AB679" s="480">
        <v>3</v>
      </c>
      <c r="AC679" s="34"/>
      <c r="AD679" s="138" t="s">
        <v>699</v>
      </c>
      <c r="AE679" s="468">
        <v>30</v>
      </c>
      <c r="AF679" s="35" t="s">
        <v>32</v>
      </c>
      <c r="AG679" s="34"/>
      <c r="AH679" s="139">
        <v>21600</v>
      </c>
      <c r="AI679" s="140">
        <f t="shared" si="198"/>
        <v>21.6</v>
      </c>
      <c r="AJ679" s="152">
        <v>22580</v>
      </c>
      <c r="AK679" s="142">
        <f t="shared" si="199"/>
        <v>22.58</v>
      </c>
      <c r="AL679" s="143">
        <f t="shared" si="200"/>
        <v>980</v>
      </c>
      <c r="AM679" s="144">
        <f t="shared" si="201"/>
        <v>0.98</v>
      </c>
      <c r="AN679" s="145">
        <f t="shared" si="202"/>
        <v>4.5370370370370373E-2</v>
      </c>
      <c r="AO679" s="21"/>
      <c r="AP679" s="306">
        <v>73.510000000000005</v>
      </c>
      <c r="AQ679" s="306">
        <v>4.16</v>
      </c>
    </row>
    <row r="680" spans="2:43" ht="12.95" customHeight="1" x14ac:dyDescent="0.25">
      <c r="B680" s="25">
        <v>44244</v>
      </c>
      <c r="C680" s="137">
        <v>0.64652777777777781</v>
      </c>
      <c r="D680" s="137">
        <v>0.65416666666666667</v>
      </c>
      <c r="E680" s="43">
        <v>4</v>
      </c>
      <c r="F680" s="43">
        <v>23403</v>
      </c>
      <c r="G680" s="25">
        <v>44244</v>
      </c>
      <c r="H680" s="967" t="s">
        <v>730</v>
      </c>
      <c r="I680" s="968"/>
      <c r="J680" s="969"/>
      <c r="K680" s="970"/>
      <c r="L680" s="969"/>
      <c r="M680" s="970"/>
      <c r="N680" s="967"/>
      <c r="O680" s="968"/>
      <c r="P680" s="971" t="s">
        <v>359</v>
      </c>
      <c r="Q680" s="972"/>
      <c r="R680" s="973" t="s">
        <v>74</v>
      </c>
      <c r="S680" s="985"/>
      <c r="T680" s="975" t="s">
        <v>1014</v>
      </c>
      <c r="U680" s="976"/>
      <c r="V680" s="976"/>
      <c r="W680" s="977"/>
      <c r="X680" s="979" t="s">
        <v>1014</v>
      </c>
      <c r="Y680" s="980"/>
      <c r="Z680" s="980"/>
      <c r="AA680" s="981"/>
      <c r="AB680" s="480">
        <v>3</v>
      </c>
      <c r="AC680" s="34"/>
      <c r="AD680" s="138" t="s">
        <v>680</v>
      </c>
      <c r="AE680" s="468">
        <v>30</v>
      </c>
      <c r="AF680" s="35" t="s">
        <v>32</v>
      </c>
      <c r="AG680" s="34"/>
      <c r="AH680" s="139">
        <v>7800</v>
      </c>
      <c r="AI680" s="140">
        <f>+AH680/1000</f>
        <v>7.8</v>
      </c>
      <c r="AJ680" s="836">
        <v>23080</v>
      </c>
      <c r="AK680" s="838">
        <f>+AJ680/1000</f>
        <v>23.08</v>
      </c>
      <c r="AL680" s="840">
        <f>+AJ680-AH681-AH680</f>
        <v>880</v>
      </c>
      <c r="AM680" s="842">
        <f>+AL680/1000</f>
        <v>0.88</v>
      </c>
      <c r="AN680" s="844">
        <f>+AL680/SUM(AH680:AH681)</f>
        <v>3.9639639639639637E-2</v>
      </c>
      <c r="AO680" s="21"/>
      <c r="AP680" s="306">
        <v>73.510000000000005</v>
      </c>
      <c r="AQ680" s="306">
        <v>4.16</v>
      </c>
    </row>
    <row r="681" spans="2:43" ht="12.95" customHeight="1" x14ac:dyDescent="0.25">
      <c r="B681" s="25">
        <v>44244</v>
      </c>
      <c r="C681" s="137">
        <v>0.64652777777777781</v>
      </c>
      <c r="D681" s="137">
        <v>0.65416666666666667</v>
      </c>
      <c r="E681" s="43">
        <v>4</v>
      </c>
      <c r="F681" s="43">
        <v>23404</v>
      </c>
      <c r="G681" s="25">
        <v>44244</v>
      </c>
      <c r="H681" s="967" t="s">
        <v>1011</v>
      </c>
      <c r="I681" s="968"/>
      <c r="J681" s="969"/>
      <c r="K681" s="970"/>
      <c r="L681" s="969"/>
      <c r="M681" s="970"/>
      <c r="N681" s="967"/>
      <c r="O681" s="968"/>
      <c r="P681" s="971" t="s">
        <v>359</v>
      </c>
      <c r="Q681" s="972"/>
      <c r="R681" s="973" t="s">
        <v>74</v>
      </c>
      <c r="S681" s="985"/>
      <c r="T681" s="979" t="s">
        <v>771</v>
      </c>
      <c r="U681" s="980"/>
      <c r="V681" s="980"/>
      <c r="W681" s="981"/>
      <c r="X681" s="979" t="s">
        <v>771</v>
      </c>
      <c r="Y681" s="980"/>
      <c r="Z681" s="980"/>
      <c r="AA681" s="981"/>
      <c r="AB681" s="482">
        <v>1</v>
      </c>
      <c r="AC681" s="34"/>
      <c r="AD681" s="138" t="s">
        <v>699</v>
      </c>
      <c r="AE681" s="468">
        <v>26</v>
      </c>
      <c r="AF681" s="35" t="s">
        <v>32</v>
      </c>
      <c r="AG681" s="34"/>
      <c r="AH681" s="139">
        <v>14400</v>
      </c>
      <c r="AI681" s="140">
        <f>+AH681/1000</f>
        <v>14.4</v>
      </c>
      <c r="AJ681" s="837"/>
      <c r="AK681" s="839"/>
      <c r="AL681" s="841"/>
      <c r="AM681" s="843"/>
      <c r="AN681" s="845"/>
      <c r="AO681" s="21"/>
      <c r="AP681" s="306">
        <v>72.67</v>
      </c>
      <c r="AQ681" s="306">
        <v>5.0999999999999996</v>
      </c>
    </row>
    <row r="682" spans="2:43" ht="12.95" customHeight="1" x14ac:dyDescent="0.25">
      <c r="B682" s="25">
        <v>44244</v>
      </c>
      <c r="C682" s="137">
        <v>0.68263888888888891</v>
      </c>
      <c r="D682" s="137">
        <v>0.6958333333333333</v>
      </c>
      <c r="E682" s="43">
        <v>4</v>
      </c>
      <c r="F682" s="43">
        <v>23404</v>
      </c>
      <c r="G682" s="25">
        <v>44244</v>
      </c>
      <c r="H682" s="967" t="s">
        <v>1011</v>
      </c>
      <c r="I682" s="968"/>
      <c r="J682" s="969"/>
      <c r="K682" s="970"/>
      <c r="L682" s="969"/>
      <c r="M682" s="970"/>
      <c r="N682" s="967"/>
      <c r="O682" s="968"/>
      <c r="P682" s="971" t="s">
        <v>117</v>
      </c>
      <c r="Q682" s="972"/>
      <c r="R682" s="973" t="s">
        <v>581</v>
      </c>
      <c r="S682" s="974"/>
      <c r="T682" s="975" t="s">
        <v>771</v>
      </c>
      <c r="U682" s="976"/>
      <c r="V682" s="976"/>
      <c r="W682" s="977"/>
      <c r="X682" s="979" t="s">
        <v>771</v>
      </c>
      <c r="Y682" s="980"/>
      <c r="Z682" s="980"/>
      <c r="AA682" s="981"/>
      <c r="AB682" s="480">
        <v>1</v>
      </c>
      <c r="AC682" s="34"/>
      <c r="AD682" s="138" t="s">
        <v>699</v>
      </c>
      <c r="AE682" s="468">
        <v>26</v>
      </c>
      <c r="AF682" s="35" t="s">
        <v>32</v>
      </c>
      <c r="AG682" s="34"/>
      <c r="AH682" s="139">
        <v>8400</v>
      </c>
      <c r="AI682" s="140">
        <f t="shared" si="198"/>
        <v>8.4</v>
      </c>
      <c r="AJ682" s="836">
        <v>22530</v>
      </c>
      <c r="AK682" s="838">
        <f>+AJ682/1000</f>
        <v>22.53</v>
      </c>
      <c r="AL682" s="840">
        <f>+AJ682-AH683-AH682</f>
        <v>-270</v>
      </c>
      <c r="AM682" s="842">
        <f>+AL682/1000</f>
        <v>-0.27</v>
      </c>
      <c r="AN682" s="844">
        <f>+AL682/SUM(AH682:AH683)</f>
        <v>-1.1842105263157895E-2</v>
      </c>
      <c r="AO682" s="21"/>
      <c r="AP682" s="306">
        <v>72.67</v>
      </c>
      <c r="AQ682" s="306">
        <v>5.0999999999999996</v>
      </c>
    </row>
    <row r="683" spans="2:43" ht="12.95" customHeight="1" x14ac:dyDescent="0.25">
      <c r="B683" s="25">
        <v>44244</v>
      </c>
      <c r="C683" s="137">
        <v>0.68263888888888891</v>
      </c>
      <c r="D683" s="137">
        <v>0.6958333333333333</v>
      </c>
      <c r="E683" s="43">
        <v>4</v>
      </c>
      <c r="F683" s="43">
        <v>23405</v>
      </c>
      <c r="G683" s="25">
        <v>44244</v>
      </c>
      <c r="H683" s="967" t="s">
        <v>1013</v>
      </c>
      <c r="I683" s="968"/>
      <c r="J683" s="969"/>
      <c r="K683" s="970"/>
      <c r="L683" s="969"/>
      <c r="M683" s="970"/>
      <c r="N683" s="967"/>
      <c r="O683" s="968"/>
      <c r="P683" s="971" t="s">
        <v>117</v>
      </c>
      <c r="Q683" s="972"/>
      <c r="R683" s="973" t="s">
        <v>581</v>
      </c>
      <c r="S683" s="974"/>
      <c r="T683" s="975" t="s">
        <v>771</v>
      </c>
      <c r="U683" s="976"/>
      <c r="V683" s="976"/>
      <c r="W683" s="977"/>
      <c r="X683" s="979" t="s">
        <v>771</v>
      </c>
      <c r="Y683" s="980"/>
      <c r="Z683" s="980"/>
      <c r="AA683" s="981"/>
      <c r="AB683" s="480">
        <v>1</v>
      </c>
      <c r="AC683" s="34"/>
      <c r="AD683" s="138" t="s">
        <v>699</v>
      </c>
      <c r="AE683" s="468">
        <v>25</v>
      </c>
      <c r="AF683" s="35" t="s">
        <v>32</v>
      </c>
      <c r="AG683" s="34"/>
      <c r="AH683" s="139">
        <v>14400</v>
      </c>
      <c r="AI683" s="140">
        <f t="shared" si="198"/>
        <v>14.4</v>
      </c>
      <c r="AJ683" s="837"/>
      <c r="AK683" s="839"/>
      <c r="AL683" s="841"/>
      <c r="AM683" s="843"/>
      <c r="AN683" s="845"/>
      <c r="AO683" s="21"/>
      <c r="AP683" s="306">
        <v>72.45</v>
      </c>
      <c r="AQ683" s="306">
        <v>5.57</v>
      </c>
    </row>
    <row r="684" spans="2:43" ht="12.95" customHeight="1" x14ac:dyDescent="0.25">
      <c r="B684" s="25">
        <v>44244</v>
      </c>
      <c r="C684" s="137">
        <v>0.68402777777777779</v>
      </c>
      <c r="D684" s="137">
        <v>0.69166666666666676</v>
      </c>
      <c r="E684" s="43">
        <v>4</v>
      </c>
      <c r="F684" s="43">
        <v>23405</v>
      </c>
      <c r="G684" s="25">
        <v>44244</v>
      </c>
      <c r="H684" s="967" t="s">
        <v>1013</v>
      </c>
      <c r="I684" s="968"/>
      <c r="J684" s="969"/>
      <c r="K684" s="970"/>
      <c r="L684" s="969"/>
      <c r="M684" s="970"/>
      <c r="N684" s="967"/>
      <c r="O684" s="968"/>
      <c r="P684" s="971" t="s">
        <v>221</v>
      </c>
      <c r="Q684" s="972"/>
      <c r="R684" s="973" t="s">
        <v>543</v>
      </c>
      <c r="S684" s="974"/>
      <c r="T684" s="975" t="s">
        <v>771</v>
      </c>
      <c r="U684" s="976"/>
      <c r="V684" s="976"/>
      <c r="W684" s="977"/>
      <c r="X684" s="979" t="s">
        <v>771</v>
      </c>
      <c r="Y684" s="980"/>
      <c r="Z684" s="980"/>
      <c r="AA684" s="981"/>
      <c r="AB684" s="480">
        <v>1</v>
      </c>
      <c r="AC684" s="34"/>
      <c r="AD684" s="138" t="s">
        <v>699</v>
      </c>
      <c r="AE684" s="468">
        <v>25</v>
      </c>
      <c r="AF684" s="35" t="s">
        <v>32</v>
      </c>
      <c r="AG684" s="34"/>
      <c r="AH684" s="139">
        <v>5400</v>
      </c>
      <c r="AI684" s="140">
        <f t="shared" si="198"/>
        <v>5.4</v>
      </c>
      <c r="AJ684" s="152">
        <v>5550</v>
      </c>
      <c r="AK684" s="142">
        <f t="shared" si="199"/>
        <v>5.55</v>
      </c>
      <c r="AL684" s="143">
        <f t="shared" ref="AL684:AL689" si="203">+AJ684-AH684</f>
        <v>150</v>
      </c>
      <c r="AM684" s="144">
        <f t="shared" si="201"/>
        <v>0.15</v>
      </c>
      <c r="AN684" s="145">
        <f t="shared" ref="AN684:AN689" si="204">+AL684/AH684</f>
        <v>2.7777777777777776E-2</v>
      </c>
      <c r="AO684" s="21"/>
      <c r="AP684" s="306">
        <v>72.45</v>
      </c>
      <c r="AQ684" s="306">
        <v>5.57</v>
      </c>
    </row>
    <row r="685" spans="2:43" ht="12.95" customHeight="1" x14ac:dyDescent="0.25">
      <c r="B685" s="25">
        <v>44244</v>
      </c>
      <c r="C685" s="137">
        <v>0.68888888888888899</v>
      </c>
      <c r="D685" s="137">
        <v>0.73125000000000007</v>
      </c>
      <c r="E685" s="43">
        <v>2</v>
      </c>
      <c r="F685" s="43">
        <v>26498</v>
      </c>
      <c r="G685" s="25">
        <v>44244</v>
      </c>
      <c r="H685" s="967" t="s">
        <v>806</v>
      </c>
      <c r="I685" s="968"/>
      <c r="J685" s="969"/>
      <c r="K685" s="970"/>
      <c r="L685" s="969"/>
      <c r="M685" s="970"/>
      <c r="N685" s="967"/>
      <c r="O685" s="968"/>
      <c r="P685" s="971" t="s">
        <v>911</v>
      </c>
      <c r="Q685" s="972"/>
      <c r="R685" s="973" t="s">
        <v>918</v>
      </c>
      <c r="S685" s="974"/>
      <c r="T685" s="975" t="s">
        <v>857</v>
      </c>
      <c r="U685" s="976"/>
      <c r="V685" s="976"/>
      <c r="W685" s="977"/>
      <c r="X685" s="979" t="s">
        <v>857</v>
      </c>
      <c r="Y685" s="980"/>
      <c r="Z685" s="980"/>
      <c r="AA685" s="981"/>
      <c r="AB685" s="480"/>
      <c r="AC685" s="34"/>
      <c r="AD685" s="138"/>
      <c r="AE685" s="468">
        <v>39</v>
      </c>
      <c r="AF685" s="35" t="s">
        <v>32</v>
      </c>
      <c r="AG685" s="34"/>
      <c r="AH685" s="139">
        <v>2330</v>
      </c>
      <c r="AI685" s="140">
        <f t="shared" si="198"/>
        <v>2.33</v>
      </c>
      <c r="AJ685" s="152">
        <v>2330</v>
      </c>
      <c r="AK685" s="142">
        <f t="shared" si="199"/>
        <v>2.33</v>
      </c>
      <c r="AL685" s="143">
        <f t="shared" si="203"/>
        <v>0</v>
      </c>
      <c r="AM685" s="144">
        <f t="shared" si="201"/>
        <v>0</v>
      </c>
      <c r="AN685" s="145">
        <f t="shared" si="204"/>
        <v>0</v>
      </c>
      <c r="AO685" s="21"/>
      <c r="AP685" s="306">
        <v>76.25</v>
      </c>
      <c r="AQ685" s="306">
        <v>2.83</v>
      </c>
    </row>
    <row r="686" spans="2:43" ht="12.95" customHeight="1" x14ac:dyDescent="0.25">
      <c r="B686" s="25">
        <v>44244</v>
      </c>
      <c r="C686" s="137">
        <v>0.84027777777777779</v>
      </c>
      <c r="D686" s="137">
        <v>0.87708333333333333</v>
      </c>
      <c r="E686" s="43">
        <v>4</v>
      </c>
      <c r="F686" s="43">
        <v>1539</v>
      </c>
      <c r="G686" s="25">
        <v>44244</v>
      </c>
      <c r="H686" s="967" t="s">
        <v>55</v>
      </c>
      <c r="I686" s="968"/>
      <c r="J686" s="969"/>
      <c r="K686" s="970"/>
      <c r="L686" s="969"/>
      <c r="M686" s="970"/>
      <c r="N686" s="967"/>
      <c r="O686" s="968"/>
      <c r="P686" s="971" t="s">
        <v>390</v>
      </c>
      <c r="Q686" s="972"/>
      <c r="R686" s="973" t="s">
        <v>90</v>
      </c>
      <c r="S686" s="974"/>
      <c r="T686" s="975" t="s">
        <v>179</v>
      </c>
      <c r="U686" s="976"/>
      <c r="V686" s="976"/>
      <c r="W686" s="977"/>
      <c r="X686" s="979" t="s">
        <v>179</v>
      </c>
      <c r="Y686" s="980"/>
      <c r="Z686" s="980"/>
      <c r="AA686" s="981"/>
      <c r="AB686" s="480"/>
      <c r="AC686" s="34"/>
      <c r="AD686" s="138"/>
      <c r="AE686" s="468">
        <v>34</v>
      </c>
      <c r="AF686" s="35" t="s">
        <v>32</v>
      </c>
      <c r="AG686" s="34">
        <v>10461.700000000001</v>
      </c>
      <c r="AH686" s="139">
        <f>+AG686/2.2</f>
        <v>4755.318181818182</v>
      </c>
      <c r="AI686" s="140">
        <f t="shared" si="198"/>
        <v>4.7553181818181818</v>
      </c>
      <c r="AJ686" s="152">
        <v>5010</v>
      </c>
      <c r="AK686" s="142">
        <f t="shared" si="199"/>
        <v>5.01</v>
      </c>
      <c r="AL686" s="143">
        <f t="shared" si="203"/>
        <v>254.68181818181802</v>
      </c>
      <c r="AM686" s="144">
        <f t="shared" si="201"/>
        <v>0.25468181818181801</v>
      </c>
      <c r="AN686" s="145">
        <f t="shared" si="204"/>
        <v>5.3557261248171867E-2</v>
      </c>
      <c r="AO686" s="21"/>
      <c r="AP686" s="306">
        <v>76.98</v>
      </c>
      <c r="AQ686" s="306">
        <v>3.16</v>
      </c>
    </row>
    <row r="687" spans="2:43" ht="12.95" customHeight="1" x14ac:dyDescent="0.25">
      <c r="B687" s="25">
        <v>44244</v>
      </c>
      <c r="C687" s="137">
        <v>0.87916666666666676</v>
      </c>
      <c r="D687" s="137">
        <v>0.91666666666666663</v>
      </c>
      <c r="E687" s="43">
        <v>4</v>
      </c>
      <c r="F687" s="43">
        <v>26499</v>
      </c>
      <c r="G687" s="25">
        <v>44244</v>
      </c>
      <c r="H687" s="967" t="s">
        <v>806</v>
      </c>
      <c r="I687" s="968"/>
      <c r="J687" s="969"/>
      <c r="K687" s="970"/>
      <c r="L687" s="969"/>
      <c r="M687" s="970"/>
      <c r="N687" s="967"/>
      <c r="O687" s="968"/>
      <c r="P687" s="971" t="s">
        <v>855</v>
      </c>
      <c r="Q687" s="972"/>
      <c r="R687" s="973" t="s">
        <v>856</v>
      </c>
      <c r="S687" s="974"/>
      <c r="T687" s="975" t="s">
        <v>857</v>
      </c>
      <c r="U687" s="976"/>
      <c r="V687" s="976"/>
      <c r="W687" s="977"/>
      <c r="X687" s="979" t="s">
        <v>857</v>
      </c>
      <c r="Y687" s="980"/>
      <c r="Z687" s="980"/>
      <c r="AA687" s="981"/>
      <c r="AB687" s="480"/>
      <c r="AC687" s="34"/>
      <c r="AD687" s="138"/>
      <c r="AE687" s="471">
        <v>41</v>
      </c>
      <c r="AF687" s="35" t="s">
        <v>32</v>
      </c>
      <c r="AG687" s="34"/>
      <c r="AH687" s="139">
        <v>8500</v>
      </c>
      <c r="AI687" s="140">
        <f t="shared" si="198"/>
        <v>8.5</v>
      </c>
      <c r="AJ687" s="152">
        <v>8500</v>
      </c>
      <c r="AK687" s="142">
        <f t="shared" si="199"/>
        <v>8.5</v>
      </c>
      <c r="AL687" s="143">
        <f t="shared" si="203"/>
        <v>0</v>
      </c>
      <c r="AM687" s="144">
        <f t="shared" si="201"/>
        <v>0</v>
      </c>
      <c r="AN687" s="145">
        <f t="shared" si="204"/>
        <v>0</v>
      </c>
      <c r="AO687" s="21"/>
      <c r="AP687" s="306">
        <v>75.930000000000007</v>
      </c>
      <c r="AQ687" s="306">
        <v>2.86</v>
      </c>
    </row>
    <row r="688" spans="2:43" ht="12.95" customHeight="1" x14ac:dyDescent="0.25">
      <c r="B688" s="25">
        <v>44244</v>
      </c>
      <c r="C688" s="137">
        <v>0.9243055555555556</v>
      </c>
      <c r="D688" s="137">
        <v>0.9770833333333333</v>
      </c>
      <c r="E688" s="43">
        <v>4</v>
      </c>
      <c r="F688" s="43">
        <v>26500</v>
      </c>
      <c r="G688" s="25">
        <v>44244</v>
      </c>
      <c r="H688" s="967" t="s">
        <v>806</v>
      </c>
      <c r="I688" s="968"/>
      <c r="J688" s="969"/>
      <c r="K688" s="970"/>
      <c r="L688" s="969"/>
      <c r="M688" s="970"/>
      <c r="N688" s="967"/>
      <c r="O688" s="968"/>
      <c r="P688" s="971" t="s">
        <v>911</v>
      </c>
      <c r="Q688" s="972"/>
      <c r="R688" s="973" t="s">
        <v>918</v>
      </c>
      <c r="S688" s="974"/>
      <c r="T688" s="975" t="s">
        <v>857</v>
      </c>
      <c r="U688" s="976"/>
      <c r="V688" s="976"/>
      <c r="W688" s="977"/>
      <c r="X688" s="979" t="s">
        <v>857</v>
      </c>
      <c r="Y688" s="980"/>
      <c r="Z688" s="980"/>
      <c r="AA688" s="981"/>
      <c r="AB688" s="486"/>
      <c r="AC688" s="34"/>
      <c r="AD688" s="138"/>
      <c r="AE688" s="472">
        <v>53</v>
      </c>
      <c r="AF688" s="46" t="s">
        <v>52</v>
      </c>
      <c r="AG688" s="34"/>
      <c r="AH688" s="139">
        <v>3820</v>
      </c>
      <c r="AI688" s="140">
        <f t="shared" si="198"/>
        <v>3.82</v>
      </c>
      <c r="AJ688" s="152">
        <v>3820</v>
      </c>
      <c r="AK688" s="142">
        <f t="shared" si="199"/>
        <v>3.82</v>
      </c>
      <c r="AL688" s="143">
        <f t="shared" si="203"/>
        <v>0</v>
      </c>
      <c r="AM688" s="144">
        <f t="shared" si="201"/>
        <v>0</v>
      </c>
      <c r="AN688" s="145">
        <f t="shared" si="204"/>
        <v>0</v>
      </c>
      <c r="AO688" s="21"/>
      <c r="AP688" s="306">
        <v>76.489999999999995</v>
      </c>
      <c r="AQ688" s="306">
        <v>2.57</v>
      </c>
    </row>
    <row r="689" spans="2:43" ht="12.95" customHeight="1" x14ac:dyDescent="0.25">
      <c r="B689" s="25">
        <v>44244</v>
      </c>
      <c r="C689" s="137">
        <v>22.44</v>
      </c>
      <c r="D689" s="137">
        <v>0.97013888888888899</v>
      </c>
      <c r="E689" s="43">
        <v>4</v>
      </c>
      <c r="F689" s="43">
        <v>26501</v>
      </c>
      <c r="G689" s="25">
        <v>44244</v>
      </c>
      <c r="H689" s="967" t="s">
        <v>87</v>
      </c>
      <c r="I689" s="968"/>
      <c r="J689" s="969"/>
      <c r="K689" s="970"/>
      <c r="L689" s="969"/>
      <c r="M689" s="970"/>
      <c r="N689" s="967"/>
      <c r="O689" s="968"/>
      <c r="P689" s="971" t="s">
        <v>190</v>
      </c>
      <c r="Q689" s="972"/>
      <c r="R689" s="973" t="s">
        <v>633</v>
      </c>
      <c r="S689" s="974"/>
      <c r="T689" s="1026" t="s">
        <v>1017</v>
      </c>
      <c r="U689" s="1027"/>
      <c r="V689" s="1027"/>
      <c r="W689" s="1028"/>
      <c r="X689" s="1005" t="s">
        <v>1017</v>
      </c>
      <c r="Y689" s="1006"/>
      <c r="Z689" s="1006"/>
      <c r="AA689" s="1007"/>
      <c r="AB689" s="483"/>
      <c r="AC689" s="34"/>
      <c r="AD689" s="138"/>
      <c r="AE689" s="472">
        <v>56</v>
      </c>
      <c r="AF689" s="46" t="s">
        <v>52</v>
      </c>
      <c r="AG689" s="34"/>
      <c r="AH689" s="139">
        <v>9655</v>
      </c>
      <c r="AI689" s="140">
        <f t="shared" si="198"/>
        <v>9.6549999999999994</v>
      </c>
      <c r="AJ689" s="152">
        <v>9655</v>
      </c>
      <c r="AK689" s="142">
        <f t="shared" si="199"/>
        <v>9.6549999999999994</v>
      </c>
      <c r="AL689" s="143">
        <f t="shared" si="203"/>
        <v>0</v>
      </c>
      <c r="AM689" s="144">
        <f t="shared" si="201"/>
        <v>0</v>
      </c>
      <c r="AN689" s="145">
        <f t="shared" si="204"/>
        <v>0</v>
      </c>
      <c r="AO689" s="21"/>
      <c r="AP689" s="306">
        <v>76.62</v>
      </c>
      <c r="AQ689" s="306">
        <v>4.4400000000000004</v>
      </c>
    </row>
    <row r="690" spans="2:43" ht="12.95" customHeight="1" thickBot="1" x14ac:dyDescent="0.3">
      <c r="B690" s="24"/>
      <c r="C690" s="146"/>
      <c r="D690" s="146"/>
      <c r="E690" s="27"/>
      <c r="F690" s="36"/>
      <c r="G690" s="31"/>
      <c r="H690" s="909"/>
      <c r="I690" s="910"/>
      <c r="J690" s="911"/>
      <c r="K690" s="912"/>
      <c r="L690" s="911"/>
      <c r="M690" s="912"/>
      <c r="N690" s="913"/>
      <c r="O690" s="910"/>
      <c r="P690" s="913"/>
      <c r="Q690" s="910"/>
      <c r="R690" s="914"/>
      <c r="S690" s="915"/>
      <c r="T690" s="916"/>
      <c r="U690" s="917"/>
      <c r="V690" s="917"/>
      <c r="W690" s="915"/>
      <c r="X690" s="29"/>
      <c r="Y690" s="147"/>
      <c r="Z690" s="147"/>
      <c r="AA690" s="147"/>
      <c r="AB690" s="28"/>
      <c r="AC690" s="36"/>
      <c r="AD690" s="148"/>
      <c r="AE690" s="147"/>
      <c r="AF690" s="28"/>
      <c r="AG690" s="29"/>
      <c r="AH690" s="149"/>
      <c r="AI690" s="153"/>
      <c r="AJ690" s="150"/>
      <c r="AK690" s="154"/>
      <c r="AL690" s="155"/>
      <c r="AM690" s="156"/>
      <c r="AN690" s="157"/>
    </row>
    <row r="691" spans="2:43" ht="12.95" customHeight="1" x14ac:dyDescent="0.25">
      <c r="B691" s="151"/>
      <c r="C691" s="151"/>
      <c r="D691" s="151"/>
      <c r="E691" s="151"/>
      <c r="F691" s="151"/>
      <c r="G691" s="151"/>
      <c r="H691" s="151"/>
      <c r="I691" s="151"/>
      <c r="J691" s="174"/>
      <c r="K691" s="174"/>
      <c r="L691" s="174"/>
      <c r="M691" s="174"/>
      <c r="N691" s="151"/>
      <c r="O691" s="151"/>
      <c r="P691" s="135"/>
      <c r="Q691" s="135"/>
      <c r="R691" s="918" t="s">
        <v>5</v>
      </c>
      <c r="S691" s="919"/>
      <c r="T691" s="919"/>
      <c r="U691" s="919"/>
      <c r="V691" s="919"/>
      <c r="W691" s="919"/>
      <c r="X691" s="919"/>
      <c r="Y691" s="919"/>
      <c r="Z691" s="919"/>
      <c r="AA691" s="919"/>
      <c r="AB691" s="919"/>
      <c r="AC691" s="919"/>
      <c r="AD691" s="919"/>
      <c r="AE691" s="919"/>
      <c r="AF691" s="919"/>
      <c r="AG691" s="265"/>
      <c r="AH691" s="932" t="s">
        <v>4</v>
      </c>
      <c r="AI691" s="933"/>
      <c r="AJ691" s="932" t="s">
        <v>3</v>
      </c>
      <c r="AK691" s="933"/>
      <c r="AL691" s="932" t="s">
        <v>2</v>
      </c>
      <c r="AM691" s="934"/>
      <c r="AN691" s="935"/>
    </row>
    <row r="692" spans="2:43" ht="12.95" customHeight="1" x14ac:dyDescent="0.25">
      <c r="B692" s="151"/>
      <c r="C692" s="151"/>
      <c r="D692" s="151"/>
      <c r="E692" s="151"/>
      <c r="F692" s="151"/>
      <c r="G692" s="151"/>
      <c r="H692" s="151"/>
      <c r="I692" s="151"/>
      <c r="J692" s="174"/>
      <c r="K692" s="174"/>
      <c r="L692" s="174"/>
      <c r="M692" s="174"/>
      <c r="N692" s="151"/>
      <c r="O692" s="151"/>
      <c r="P692" s="135"/>
      <c r="Q692" s="135"/>
      <c r="R692" s="930"/>
      <c r="S692" s="931"/>
      <c r="T692" s="931"/>
      <c r="U692" s="931"/>
      <c r="V692" s="931"/>
      <c r="W692" s="931"/>
      <c r="X692" s="931"/>
      <c r="Y692" s="931"/>
      <c r="Z692" s="931"/>
      <c r="AA692" s="931"/>
      <c r="AB692" s="931"/>
      <c r="AC692" s="931"/>
      <c r="AD692" s="931"/>
      <c r="AE692" s="931"/>
      <c r="AF692" s="931"/>
      <c r="AG692" s="265"/>
      <c r="AH692" s="936" t="s">
        <v>1</v>
      </c>
      <c r="AI692" s="938">
        <f>+SUM(AI670:AI690)</f>
        <v>252.10031818181821</v>
      </c>
      <c r="AJ692" s="936" t="s">
        <v>1</v>
      </c>
      <c r="AK692" s="938">
        <f>+SUM(AK670:AK690)</f>
        <v>266.84499999999997</v>
      </c>
      <c r="AL692" s="936" t="s">
        <v>1</v>
      </c>
      <c r="AM692" s="940">
        <f>+AK692-AI692</f>
        <v>14.74468181818176</v>
      </c>
      <c r="AN692" s="851">
        <f>+AM692/AI692</f>
        <v>5.8487359018514581E-2</v>
      </c>
    </row>
    <row r="693" spans="2:43" ht="12.95" customHeight="1" thickBot="1" x14ac:dyDescent="0.3">
      <c r="B693" s="151"/>
      <c r="C693" s="151"/>
      <c r="D693" s="151"/>
      <c r="E693" s="151"/>
      <c r="F693" s="151"/>
      <c r="G693" s="151"/>
      <c r="H693" s="151"/>
      <c r="I693" s="151"/>
      <c r="J693" s="174"/>
      <c r="K693" s="174"/>
      <c r="L693" s="174"/>
      <c r="M693" s="174"/>
      <c r="N693" s="151"/>
      <c r="O693" s="151"/>
      <c r="P693" s="135"/>
      <c r="Q693" s="135"/>
      <c r="R693" s="921"/>
      <c r="S693" s="922"/>
      <c r="T693" s="922"/>
      <c r="U693" s="922"/>
      <c r="V693" s="922"/>
      <c r="W693" s="922"/>
      <c r="X693" s="922"/>
      <c r="Y693" s="922"/>
      <c r="Z693" s="922"/>
      <c r="AA693" s="922"/>
      <c r="AB693" s="922"/>
      <c r="AC693" s="922"/>
      <c r="AD693" s="922"/>
      <c r="AE693" s="922"/>
      <c r="AF693" s="922"/>
      <c r="AG693" s="264"/>
      <c r="AH693" s="937"/>
      <c r="AI693" s="939"/>
      <c r="AJ693" s="937"/>
      <c r="AK693" s="939"/>
      <c r="AL693" s="937"/>
      <c r="AM693" s="941"/>
      <c r="AN693" s="852"/>
    </row>
    <row r="694" spans="2:43" ht="12.95" customHeight="1" thickBot="1" x14ac:dyDescent="0.3"/>
    <row r="695" spans="2:43" ht="12.95" customHeight="1" x14ac:dyDescent="0.25">
      <c r="R695" s="918" t="s">
        <v>0</v>
      </c>
      <c r="S695" s="919"/>
      <c r="T695" s="919"/>
      <c r="U695" s="919"/>
      <c r="V695" s="919"/>
      <c r="W695" s="919"/>
      <c r="X695" s="919"/>
      <c r="Y695" s="919"/>
      <c r="Z695" s="919"/>
      <c r="AA695" s="919"/>
      <c r="AB695" s="919"/>
      <c r="AC695" s="919"/>
      <c r="AD695" s="919"/>
      <c r="AE695" s="919"/>
      <c r="AF695" s="920"/>
      <c r="AG695" s="18"/>
      <c r="AH695" s="924">
        <f>+AI692+AH660</f>
        <v>5349.9879363636364</v>
      </c>
      <c r="AI695" s="925"/>
      <c r="AJ695" s="924">
        <f>+AK692+AJ660</f>
        <v>5765.7620000000006</v>
      </c>
      <c r="AK695" s="925"/>
      <c r="AL695" s="928">
        <f>+AJ695-AH695</f>
        <v>415.77406363636419</v>
      </c>
      <c r="AM695" s="925"/>
      <c r="AN695" s="945">
        <f>+AL695/AH695</f>
        <v>7.7714953488094041E-2</v>
      </c>
    </row>
    <row r="696" spans="2:43" ht="12.95" customHeight="1" thickBot="1" x14ac:dyDescent="0.3">
      <c r="R696" s="921"/>
      <c r="S696" s="922"/>
      <c r="T696" s="922"/>
      <c r="U696" s="922"/>
      <c r="V696" s="922"/>
      <c r="W696" s="922"/>
      <c r="X696" s="922"/>
      <c r="Y696" s="922"/>
      <c r="Z696" s="922"/>
      <c r="AA696" s="922"/>
      <c r="AB696" s="922"/>
      <c r="AC696" s="922"/>
      <c r="AD696" s="922"/>
      <c r="AE696" s="922"/>
      <c r="AF696" s="923"/>
      <c r="AG696" s="19"/>
      <c r="AH696" s="926"/>
      <c r="AI696" s="927"/>
      <c r="AJ696" s="926"/>
      <c r="AK696" s="927"/>
      <c r="AL696" s="929"/>
      <c r="AM696" s="927"/>
      <c r="AN696" s="946"/>
    </row>
    <row r="697" spans="2:43" ht="12.95" customHeight="1" thickBot="1" x14ac:dyDescent="0.3"/>
    <row r="698" spans="2:43" ht="12.95" customHeight="1" x14ac:dyDescent="0.25">
      <c r="B698" s="882" t="s">
        <v>31</v>
      </c>
      <c r="C698" s="883"/>
      <c r="D698" s="883"/>
      <c r="E698" s="883"/>
      <c r="F698" s="883"/>
      <c r="G698" s="884"/>
      <c r="H698" s="888" t="s">
        <v>30</v>
      </c>
      <c r="I698" s="765"/>
      <c r="J698" s="765"/>
      <c r="K698" s="765"/>
      <c r="L698" s="765"/>
      <c r="M698" s="765"/>
      <c r="N698" s="765"/>
      <c r="O698" s="765"/>
      <c r="P698" s="765"/>
      <c r="Q698" s="765"/>
      <c r="R698" s="765"/>
      <c r="S698" s="765"/>
      <c r="T698" s="765"/>
      <c r="U698" s="765"/>
      <c r="V698" s="765"/>
      <c r="W698" s="765"/>
      <c r="X698" s="765"/>
      <c r="Y698" s="765"/>
      <c r="Z698" s="765"/>
      <c r="AA698" s="765"/>
      <c r="AB698" s="765"/>
      <c r="AC698" s="765"/>
      <c r="AD698" s="765"/>
      <c r="AE698" s="267"/>
      <c r="AF698" s="764" t="s">
        <v>29</v>
      </c>
      <c r="AG698" s="765"/>
      <c r="AH698" s="765"/>
      <c r="AI698" s="765"/>
      <c r="AJ698" s="765"/>
      <c r="AK698" s="766"/>
      <c r="AL698" s="889" t="s">
        <v>39</v>
      </c>
      <c r="AM698" s="890"/>
      <c r="AN698" s="891"/>
      <c r="AO698" s="22"/>
      <c r="AP698" s="168" t="s">
        <v>46</v>
      </c>
    </row>
    <row r="699" spans="2:43" ht="12.95" customHeight="1" thickBot="1" x14ac:dyDescent="0.3">
      <c r="B699" s="885"/>
      <c r="C699" s="886"/>
      <c r="D699" s="886"/>
      <c r="E699" s="886"/>
      <c r="F699" s="886"/>
      <c r="G699" s="887"/>
      <c r="H699" s="892" t="s">
        <v>25</v>
      </c>
      <c r="I699" s="893"/>
      <c r="J699" s="893"/>
      <c r="K699" s="893"/>
      <c r="L699" s="893"/>
      <c r="M699" s="893"/>
      <c r="N699" s="893"/>
      <c r="O699" s="893"/>
      <c r="P699" s="893"/>
      <c r="Q699" s="893"/>
      <c r="R699" s="893"/>
      <c r="S699" s="893"/>
      <c r="T699" s="893"/>
      <c r="U699" s="893"/>
      <c r="V699" s="893"/>
      <c r="W699" s="893"/>
      <c r="X699" s="893"/>
      <c r="Y699" s="893"/>
      <c r="Z699" s="893"/>
      <c r="AA699" s="893"/>
      <c r="AB699" s="893"/>
      <c r="AC699" s="893"/>
      <c r="AD699" s="893"/>
      <c r="AE699" s="268"/>
      <c r="AF699" s="773">
        <v>44245</v>
      </c>
      <c r="AG699" s="774"/>
      <c r="AH699" s="774"/>
      <c r="AI699" s="774"/>
      <c r="AJ699" s="774"/>
      <c r="AK699" s="775"/>
      <c r="AL699" s="896" t="s">
        <v>40</v>
      </c>
      <c r="AM699" s="897"/>
      <c r="AN699" s="898"/>
      <c r="AO699" s="23"/>
      <c r="AP699" s="169" t="s">
        <v>47</v>
      </c>
    </row>
    <row r="700" spans="2:43" ht="12.95" customHeight="1" thickBot="1" x14ac:dyDescent="0.3">
      <c r="B700" s="902" t="s">
        <v>28</v>
      </c>
      <c r="C700" s="903"/>
      <c r="D700" s="903"/>
      <c r="E700" s="903"/>
      <c r="F700" s="903"/>
      <c r="G700" s="904"/>
      <c r="H700" s="894"/>
      <c r="I700" s="895"/>
      <c r="J700" s="895"/>
      <c r="K700" s="895"/>
      <c r="L700" s="895"/>
      <c r="M700" s="895"/>
      <c r="N700" s="895"/>
      <c r="O700" s="895"/>
      <c r="P700" s="895"/>
      <c r="Q700" s="895"/>
      <c r="R700" s="895"/>
      <c r="S700" s="895"/>
      <c r="T700" s="895"/>
      <c r="U700" s="895"/>
      <c r="V700" s="895"/>
      <c r="W700" s="895"/>
      <c r="X700" s="895"/>
      <c r="Y700" s="895"/>
      <c r="Z700" s="895"/>
      <c r="AA700" s="895"/>
      <c r="AB700" s="895"/>
      <c r="AC700" s="895"/>
      <c r="AD700" s="895"/>
      <c r="AE700" s="269"/>
      <c r="AF700" s="776"/>
      <c r="AG700" s="777"/>
      <c r="AH700" s="777"/>
      <c r="AI700" s="777"/>
      <c r="AJ700" s="777"/>
      <c r="AK700" s="778"/>
      <c r="AL700" s="899"/>
      <c r="AM700" s="900"/>
      <c r="AN700" s="901"/>
      <c r="AO700" s="141"/>
      <c r="AP700" s="170"/>
    </row>
    <row r="701" spans="2:43" ht="12.95" customHeight="1" thickBot="1" x14ac:dyDescent="0.3">
      <c r="B701" s="135"/>
      <c r="C701" s="135"/>
      <c r="D701" s="135"/>
      <c r="E701" s="135"/>
      <c r="F701" s="135"/>
      <c r="G701" s="135"/>
      <c r="H701" s="135"/>
      <c r="I701" s="135"/>
      <c r="J701" s="174"/>
      <c r="K701" s="174"/>
      <c r="L701" s="174"/>
      <c r="M701" s="174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5"/>
      <c r="AL701" s="135"/>
      <c r="AM701" s="135"/>
      <c r="AN701" s="135"/>
      <c r="AO701" s="141"/>
    </row>
    <row r="702" spans="2:43" ht="12.95" customHeight="1" thickBot="1" x14ac:dyDescent="0.3">
      <c r="B702" s="873" t="s">
        <v>27</v>
      </c>
      <c r="C702" s="874"/>
      <c r="D702" s="874"/>
      <c r="E702" s="875"/>
      <c r="F702" s="848" t="s">
        <v>26</v>
      </c>
      <c r="G702" s="850"/>
      <c r="H702" s="848" t="s">
        <v>44</v>
      </c>
      <c r="I702" s="849"/>
      <c r="J702" s="849"/>
      <c r="K702" s="849"/>
      <c r="L702" s="849"/>
      <c r="M702" s="849"/>
      <c r="N702" s="849"/>
      <c r="O702" s="849"/>
      <c r="P702" s="849"/>
      <c r="Q702" s="849"/>
      <c r="R702" s="849"/>
      <c r="S702" s="850"/>
      <c r="T702" s="848" t="s">
        <v>25</v>
      </c>
      <c r="U702" s="849"/>
      <c r="V702" s="849"/>
      <c r="W702" s="849"/>
      <c r="X702" s="849"/>
      <c r="Y702" s="849"/>
      <c r="Z702" s="849"/>
      <c r="AA702" s="849"/>
      <c r="AB702" s="849"/>
      <c r="AC702" s="849"/>
      <c r="AD702" s="849"/>
      <c r="AE702" s="849"/>
      <c r="AF702" s="850"/>
      <c r="AG702" s="879" t="s">
        <v>24</v>
      </c>
      <c r="AH702" s="880"/>
      <c r="AI702" s="881"/>
      <c r="AJ702" s="879" t="s">
        <v>24</v>
      </c>
      <c r="AK702" s="881"/>
      <c r="AL702" s="848" t="s">
        <v>23</v>
      </c>
      <c r="AM702" s="849"/>
      <c r="AN702" s="850"/>
      <c r="AO702" s="141"/>
    </row>
    <row r="703" spans="2:43" ht="12.95" customHeight="1" thickBot="1" x14ac:dyDescent="0.3">
      <c r="B703" s="1" t="s">
        <v>13</v>
      </c>
      <c r="C703" s="2" t="s">
        <v>22</v>
      </c>
      <c r="D703" s="3" t="s">
        <v>22</v>
      </c>
      <c r="E703" s="2" t="s">
        <v>21</v>
      </c>
      <c r="F703" s="907" t="s">
        <v>20</v>
      </c>
      <c r="G703" s="908"/>
      <c r="H703" s="876"/>
      <c r="I703" s="877"/>
      <c r="J703" s="877"/>
      <c r="K703" s="877"/>
      <c r="L703" s="877"/>
      <c r="M703" s="877"/>
      <c r="N703" s="877"/>
      <c r="O703" s="877"/>
      <c r="P703" s="877"/>
      <c r="Q703" s="877"/>
      <c r="R703" s="877"/>
      <c r="S703" s="878"/>
      <c r="T703" s="876"/>
      <c r="U703" s="877"/>
      <c r="V703" s="877"/>
      <c r="W703" s="877"/>
      <c r="X703" s="877"/>
      <c r="Y703" s="877"/>
      <c r="Z703" s="877"/>
      <c r="AA703" s="877"/>
      <c r="AB703" s="877"/>
      <c r="AC703" s="877"/>
      <c r="AD703" s="877"/>
      <c r="AE703" s="877"/>
      <c r="AF703" s="878"/>
      <c r="AG703" s="876" t="s">
        <v>19</v>
      </c>
      <c r="AH703" s="877"/>
      <c r="AI703" s="878"/>
      <c r="AJ703" s="876" t="s">
        <v>18</v>
      </c>
      <c r="AK703" s="878"/>
      <c r="AL703" s="876" t="s">
        <v>17</v>
      </c>
      <c r="AM703" s="877"/>
      <c r="AN703" s="878"/>
      <c r="AO703" s="141"/>
      <c r="AP703" s="846" t="s">
        <v>130</v>
      </c>
      <c r="AQ703" s="846" t="s">
        <v>131</v>
      </c>
    </row>
    <row r="704" spans="2:43" ht="12.95" customHeight="1" thickBot="1" x14ac:dyDescent="0.3">
      <c r="B704" s="4">
        <v>2020</v>
      </c>
      <c r="C704" s="5" t="s">
        <v>16</v>
      </c>
      <c r="D704" s="5" t="s">
        <v>15</v>
      </c>
      <c r="E704" s="30" t="s">
        <v>14</v>
      </c>
      <c r="F704" s="6" t="s">
        <v>14</v>
      </c>
      <c r="G704" s="7" t="s">
        <v>13</v>
      </c>
      <c r="H704" s="868" t="s">
        <v>34</v>
      </c>
      <c r="I704" s="869"/>
      <c r="J704" s="870" t="s">
        <v>43</v>
      </c>
      <c r="K704" s="871"/>
      <c r="L704" s="870" t="s">
        <v>42</v>
      </c>
      <c r="M704" s="871"/>
      <c r="N704" s="872" t="s">
        <v>33</v>
      </c>
      <c r="O704" s="869"/>
      <c r="P704" s="872" t="s">
        <v>12</v>
      </c>
      <c r="Q704" s="869"/>
      <c r="R704" s="872" t="s">
        <v>11</v>
      </c>
      <c r="S704" s="905"/>
      <c r="T704" s="868" t="s">
        <v>35</v>
      </c>
      <c r="U704" s="906"/>
      <c r="V704" s="906"/>
      <c r="W704" s="905"/>
      <c r="X704" s="868" t="s">
        <v>10</v>
      </c>
      <c r="Y704" s="906"/>
      <c r="Z704" s="906"/>
      <c r="AA704" s="906"/>
      <c r="AB704" s="38" t="s">
        <v>1084</v>
      </c>
      <c r="AC704" s="38" t="s">
        <v>38</v>
      </c>
      <c r="AD704" s="37" t="s">
        <v>36</v>
      </c>
      <c r="AE704" s="266" t="s">
        <v>41</v>
      </c>
      <c r="AF704" s="136" t="s">
        <v>9</v>
      </c>
      <c r="AG704" s="8" t="s">
        <v>37</v>
      </c>
      <c r="AH704" s="9" t="s">
        <v>8</v>
      </c>
      <c r="AI704" s="10" t="s">
        <v>7</v>
      </c>
      <c r="AJ704" s="6" t="s">
        <v>8</v>
      </c>
      <c r="AK704" s="7" t="s">
        <v>7</v>
      </c>
      <c r="AL704" s="6" t="s">
        <v>8</v>
      </c>
      <c r="AM704" s="11" t="s">
        <v>7</v>
      </c>
      <c r="AN704" s="7" t="s">
        <v>6</v>
      </c>
      <c r="AO704" s="141"/>
      <c r="AP704" s="847"/>
      <c r="AQ704" s="847"/>
    </row>
    <row r="705" spans="2:43" ht="12.95" customHeight="1" x14ac:dyDescent="0.25">
      <c r="B705" s="25">
        <v>44245</v>
      </c>
      <c r="C705" s="137">
        <v>0.12708333333333333</v>
      </c>
      <c r="D705" s="137">
        <v>0.13402777777777777</v>
      </c>
      <c r="E705" s="43">
        <v>1</v>
      </c>
      <c r="F705" s="43">
        <v>759</v>
      </c>
      <c r="G705" s="25">
        <v>44245</v>
      </c>
      <c r="H705" s="967" t="s">
        <v>199</v>
      </c>
      <c r="I705" s="968"/>
      <c r="J705" s="969"/>
      <c r="K705" s="970"/>
      <c r="L705" s="969"/>
      <c r="M705" s="970"/>
      <c r="N705" s="967"/>
      <c r="O705" s="968"/>
      <c r="P705" s="971" t="s">
        <v>158</v>
      </c>
      <c r="Q705" s="972"/>
      <c r="R705" s="973" t="s">
        <v>306</v>
      </c>
      <c r="S705" s="974"/>
      <c r="T705" s="979" t="s">
        <v>198</v>
      </c>
      <c r="U705" s="980"/>
      <c r="V705" s="980"/>
      <c r="W705" s="981"/>
      <c r="X705" s="986" t="s">
        <v>198</v>
      </c>
      <c r="Y705" s="958"/>
      <c r="Z705" s="958"/>
      <c r="AA705" s="958"/>
      <c r="AB705" s="34"/>
      <c r="AC705" s="34"/>
      <c r="AD705" s="138"/>
      <c r="AE705" s="471">
        <v>41</v>
      </c>
      <c r="AF705" s="35" t="s">
        <v>32</v>
      </c>
      <c r="AG705" s="34"/>
      <c r="AH705" s="139">
        <v>10682</v>
      </c>
      <c r="AI705" s="140">
        <f t="shared" ref="AI705:AI706" si="205">+AH705/1000</f>
        <v>10.682</v>
      </c>
      <c r="AJ705" s="836">
        <v>10270</v>
      </c>
      <c r="AK705" s="838">
        <f>+AJ705/1000</f>
        <v>10.27</v>
      </c>
      <c r="AL705" s="840">
        <f>+AJ705-AH706-AH705</f>
        <v>-581</v>
      </c>
      <c r="AM705" s="842">
        <f>+AL705/1000</f>
        <v>-0.58099999999999996</v>
      </c>
      <c r="AN705" s="844">
        <f>+AL705/SUM(AH705:AH706)</f>
        <v>-5.3543452216385588E-2</v>
      </c>
      <c r="AO705" s="141"/>
      <c r="AP705" s="306">
        <v>69.67</v>
      </c>
      <c r="AQ705" s="306">
        <v>4.5</v>
      </c>
    </row>
    <row r="706" spans="2:43" ht="12.95" customHeight="1" x14ac:dyDescent="0.25">
      <c r="B706" s="25">
        <v>44245</v>
      </c>
      <c r="C706" s="137">
        <v>0.12708333333333333</v>
      </c>
      <c r="D706" s="137">
        <v>0.13402777777777777</v>
      </c>
      <c r="E706" s="43">
        <v>1</v>
      </c>
      <c r="F706" s="43">
        <v>759</v>
      </c>
      <c r="G706" s="25">
        <v>44245</v>
      </c>
      <c r="H706" s="967" t="s">
        <v>199</v>
      </c>
      <c r="I706" s="968"/>
      <c r="J706" s="969"/>
      <c r="K706" s="970"/>
      <c r="L706" s="969"/>
      <c r="M706" s="970"/>
      <c r="N706" s="967"/>
      <c r="O706" s="968"/>
      <c r="P706" s="971" t="s">
        <v>158</v>
      </c>
      <c r="Q706" s="972"/>
      <c r="R706" s="973" t="s">
        <v>306</v>
      </c>
      <c r="S706" s="974"/>
      <c r="T706" s="979" t="s">
        <v>1018</v>
      </c>
      <c r="U706" s="980"/>
      <c r="V706" s="980"/>
      <c r="W706" s="981"/>
      <c r="X706" s="979" t="s">
        <v>1018</v>
      </c>
      <c r="Y706" s="980"/>
      <c r="Z706" s="980"/>
      <c r="AA706" s="980"/>
      <c r="AB706" s="34"/>
      <c r="AC706" s="34"/>
      <c r="AD706" s="138"/>
      <c r="AE706" s="473">
        <v>41</v>
      </c>
      <c r="AF706" s="35" t="s">
        <v>32</v>
      </c>
      <c r="AG706" s="34"/>
      <c r="AH706" s="139">
        <v>169</v>
      </c>
      <c r="AI706" s="140">
        <f t="shared" si="205"/>
        <v>0.16900000000000001</v>
      </c>
      <c r="AJ706" s="837"/>
      <c r="AK706" s="839"/>
      <c r="AL706" s="841"/>
      <c r="AM706" s="843"/>
      <c r="AN706" s="845"/>
      <c r="AO706" s="20"/>
      <c r="AP706" s="306">
        <v>69.67</v>
      </c>
      <c r="AQ706" s="306">
        <v>4.5</v>
      </c>
    </row>
    <row r="707" spans="2:43" ht="12.95" customHeight="1" x14ac:dyDescent="0.25">
      <c r="B707" s="25">
        <v>44245</v>
      </c>
      <c r="C707" s="137">
        <v>0.34583333333333338</v>
      </c>
      <c r="D707" s="137">
        <v>0.46249999999999997</v>
      </c>
      <c r="E707" s="43">
        <v>4</v>
      </c>
      <c r="F707" s="43">
        <v>101</v>
      </c>
      <c r="G707" s="25">
        <v>44245</v>
      </c>
      <c r="H707" s="967" t="s">
        <v>291</v>
      </c>
      <c r="I707" s="968"/>
      <c r="J707" s="969"/>
      <c r="K707" s="970"/>
      <c r="L707" s="969"/>
      <c r="M707" s="970"/>
      <c r="N707" s="967"/>
      <c r="O707" s="968"/>
      <c r="P707" s="971" t="s">
        <v>226</v>
      </c>
      <c r="Q707" s="972"/>
      <c r="R707" s="973" t="s">
        <v>178</v>
      </c>
      <c r="S707" s="985"/>
      <c r="T707" s="982" t="s">
        <v>179</v>
      </c>
      <c r="U707" s="983"/>
      <c r="V707" s="983"/>
      <c r="W707" s="984"/>
      <c r="X707" s="979" t="s">
        <v>179</v>
      </c>
      <c r="Y707" s="980"/>
      <c r="Z707" s="980"/>
      <c r="AA707" s="980"/>
      <c r="AB707" s="34"/>
      <c r="AC707" s="34"/>
      <c r="AD707" s="138"/>
      <c r="AE707" s="263">
        <v>31</v>
      </c>
      <c r="AF707" s="35" t="s">
        <v>32</v>
      </c>
      <c r="AG707" s="34">
        <v>16451</v>
      </c>
      <c r="AH707" s="139">
        <f>+AG707/2.2</f>
        <v>7477.7272727272721</v>
      </c>
      <c r="AI707" s="140">
        <f>+AH707/1000</f>
        <v>7.4777272727272717</v>
      </c>
      <c r="AJ707" s="152">
        <v>7290</v>
      </c>
      <c r="AK707" s="142">
        <f>+AJ707/1000</f>
        <v>7.29</v>
      </c>
      <c r="AL707" s="143">
        <f>+AJ707-AH707</f>
        <v>-187.72727272727207</v>
      </c>
      <c r="AM707" s="144">
        <f>+AL707/1000</f>
        <v>-0.18772727272727208</v>
      </c>
      <c r="AN707" s="145">
        <f>+AL707/AH707</f>
        <v>-2.5104856847607961E-2</v>
      </c>
      <c r="AO707" s="21"/>
      <c r="AP707" s="306">
        <v>76.930000000000007</v>
      </c>
      <c r="AQ707" s="306">
        <v>3.03</v>
      </c>
    </row>
    <row r="708" spans="2:43" ht="12.95" customHeight="1" x14ac:dyDescent="0.25">
      <c r="B708" s="25">
        <v>44245</v>
      </c>
      <c r="C708" s="137">
        <v>0.44722222222222219</v>
      </c>
      <c r="D708" s="137">
        <v>0.45902777777777781</v>
      </c>
      <c r="E708" s="43">
        <v>3</v>
      </c>
      <c r="F708" s="43">
        <v>23406</v>
      </c>
      <c r="G708" s="25">
        <v>44245</v>
      </c>
      <c r="H708" s="967" t="s">
        <v>1022</v>
      </c>
      <c r="I708" s="968"/>
      <c r="J708" s="969" t="s">
        <v>822</v>
      </c>
      <c r="K708" s="970"/>
      <c r="L708" s="969" t="s">
        <v>700</v>
      </c>
      <c r="M708" s="970"/>
      <c r="N708" s="967"/>
      <c r="O708" s="968"/>
      <c r="P708" s="971" t="s">
        <v>221</v>
      </c>
      <c r="Q708" s="972"/>
      <c r="R708" s="973" t="s">
        <v>543</v>
      </c>
      <c r="S708" s="974"/>
      <c r="T708" s="975" t="s">
        <v>771</v>
      </c>
      <c r="U708" s="976"/>
      <c r="V708" s="976"/>
      <c r="W708" s="977"/>
      <c r="X708" s="979" t="s">
        <v>771</v>
      </c>
      <c r="Y708" s="980"/>
      <c r="Z708" s="980"/>
      <c r="AA708" s="980"/>
      <c r="AB708" s="34">
        <v>1</v>
      </c>
      <c r="AC708" s="34"/>
      <c r="AD708" s="138" t="s">
        <v>680</v>
      </c>
      <c r="AE708" s="263">
        <v>36</v>
      </c>
      <c r="AF708" s="35" t="s">
        <v>32</v>
      </c>
      <c r="AG708" s="34"/>
      <c r="AH708" s="139">
        <v>12000</v>
      </c>
      <c r="AI708" s="140">
        <f>+AH708/1000</f>
        <v>12</v>
      </c>
      <c r="AJ708" s="152">
        <v>12530</v>
      </c>
      <c r="AK708" s="142">
        <f>+AJ708/1000</f>
        <v>12.53</v>
      </c>
      <c r="AL708" s="143">
        <f>+AJ708-AH708</f>
        <v>530</v>
      </c>
      <c r="AM708" s="144">
        <f>+AL708/1000</f>
        <v>0.53</v>
      </c>
      <c r="AN708" s="145">
        <f>+AL708/AH708</f>
        <v>4.4166666666666667E-2</v>
      </c>
      <c r="AO708" s="21"/>
      <c r="AP708" s="306">
        <v>76.930000000000007</v>
      </c>
      <c r="AQ708" s="306">
        <v>3.03</v>
      </c>
    </row>
    <row r="709" spans="2:43" ht="12.95" customHeight="1" x14ac:dyDescent="0.25">
      <c r="B709" s="25">
        <v>44245</v>
      </c>
      <c r="C709" s="137">
        <v>0.47361111111111115</v>
      </c>
      <c r="D709" s="137">
        <v>0.48194444444444445</v>
      </c>
      <c r="E709" s="43">
        <v>3</v>
      </c>
      <c r="F709" s="43">
        <v>23406</v>
      </c>
      <c r="G709" s="25">
        <v>44245</v>
      </c>
      <c r="H709" s="967" t="s">
        <v>1022</v>
      </c>
      <c r="I709" s="968"/>
      <c r="J709" s="969" t="s">
        <v>822</v>
      </c>
      <c r="K709" s="970"/>
      <c r="L709" s="969" t="s">
        <v>700</v>
      </c>
      <c r="M709" s="970"/>
      <c r="N709" s="967"/>
      <c r="O709" s="968"/>
      <c r="P709" s="971" t="s">
        <v>295</v>
      </c>
      <c r="Q709" s="972"/>
      <c r="R709" s="973" t="s">
        <v>611</v>
      </c>
      <c r="S709" s="974"/>
      <c r="T709" s="975" t="s">
        <v>771</v>
      </c>
      <c r="U709" s="976"/>
      <c r="V709" s="976"/>
      <c r="W709" s="977"/>
      <c r="X709" s="979" t="s">
        <v>771</v>
      </c>
      <c r="Y709" s="980"/>
      <c r="Z709" s="980"/>
      <c r="AA709" s="980"/>
      <c r="AB709" s="34">
        <v>1</v>
      </c>
      <c r="AC709" s="34"/>
      <c r="AD709" s="138" t="s">
        <v>680</v>
      </c>
      <c r="AE709" s="471">
        <v>36</v>
      </c>
      <c r="AF709" s="35" t="s">
        <v>32</v>
      </c>
      <c r="AG709" s="34"/>
      <c r="AH709" s="139">
        <v>10800</v>
      </c>
      <c r="AI709" s="140">
        <f t="shared" ref="AI709:AI721" si="206">+AH709/1000</f>
        <v>10.8</v>
      </c>
      <c r="AJ709" s="836">
        <v>21420</v>
      </c>
      <c r="AK709" s="838">
        <f>+AJ709/1000</f>
        <v>21.42</v>
      </c>
      <c r="AL709" s="840">
        <f>+AJ709-AH710-AH709</f>
        <v>1020</v>
      </c>
      <c r="AM709" s="842">
        <f>+AL709/1000</f>
        <v>1.02</v>
      </c>
      <c r="AN709" s="844">
        <f>+AL709/SUM(AH709:AH710)</f>
        <v>0.05</v>
      </c>
      <c r="AO709" s="21"/>
      <c r="AP709" s="306">
        <v>73.14</v>
      </c>
      <c r="AQ709" s="306">
        <v>4.96</v>
      </c>
    </row>
    <row r="710" spans="2:43" ht="12.95" customHeight="1" x14ac:dyDescent="0.25">
      <c r="B710" s="25">
        <v>44245</v>
      </c>
      <c r="C710" s="137">
        <v>0.47361111111111115</v>
      </c>
      <c r="D710" s="137">
        <v>0.48194444444444445</v>
      </c>
      <c r="E710" s="43">
        <v>3</v>
      </c>
      <c r="F710" s="43">
        <v>23407</v>
      </c>
      <c r="G710" s="25">
        <v>44245</v>
      </c>
      <c r="H710" s="967" t="s">
        <v>794</v>
      </c>
      <c r="I710" s="968"/>
      <c r="J710" s="969"/>
      <c r="K710" s="970"/>
      <c r="L710" s="969"/>
      <c r="M710" s="970"/>
      <c r="N710" s="967"/>
      <c r="O710" s="968"/>
      <c r="P710" s="971" t="s">
        <v>295</v>
      </c>
      <c r="Q710" s="972"/>
      <c r="R710" s="973" t="s">
        <v>611</v>
      </c>
      <c r="S710" s="974"/>
      <c r="T710" s="975" t="s">
        <v>771</v>
      </c>
      <c r="U710" s="976"/>
      <c r="V710" s="976"/>
      <c r="W710" s="977"/>
      <c r="X710" s="979" t="s">
        <v>771</v>
      </c>
      <c r="Y710" s="980"/>
      <c r="Z710" s="980"/>
      <c r="AA710" s="980"/>
      <c r="AB710" s="34">
        <v>1</v>
      </c>
      <c r="AC710" s="34"/>
      <c r="AD710" s="138" t="s">
        <v>680</v>
      </c>
      <c r="AE710" s="471">
        <v>38</v>
      </c>
      <c r="AF710" s="35" t="s">
        <v>32</v>
      </c>
      <c r="AG710" s="34"/>
      <c r="AH710" s="139">
        <v>9600</v>
      </c>
      <c r="AI710" s="140">
        <f t="shared" si="206"/>
        <v>9.6</v>
      </c>
      <c r="AJ710" s="837"/>
      <c r="AK710" s="839"/>
      <c r="AL710" s="841"/>
      <c r="AM710" s="843"/>
      <c r="AN710" s="845"/>
      <c r="AO710" s="21"/>
      <c r="AP710" s="306">
        <v>73.25</v>
      </c>
      <c r="AQ710" s="306" t="s">
        <v>1035</v>
      </c>
    </row>
    <row r="711" spans="2:43" ht="12.95" customHeight="1" x14ac:dyDescent="0.25">
      <c r="B711" s="25">
        <v>44245</v>
      </c>
      <c r="C711" s="137">
        <v>0.4861111111111111</v>
      </c>
      <c r="D711" s="137">
        <v>0.49444444444444446</v>
      </c>
      <c r="E711" s="43">
        <v>3</v>
      </c>
      <c r="F711" s="43">
        <v>23408</v>
      </c>
      <c r="G711" s="25">
        <v>44245</v>
      </c>
      <c r="H711" s="967" t="s">
        <v>738</v>
      </c>
      <c r="I711" s="968"/>
      <c r="J711" s="969" t="s">
        <v>828</v>
      </c>
      <c r="K711" s="970"/>
      <c r="L711" s="969" t="s">
        <v>700</v>
      </c>
      <c r="M711" s="970"/>
      <c r="N711" s="967"/>
      <c r="O711" s="968"/>
      <c r="P711" s="971" t="s">
        <v>117</v>
      </c>
      <c r="Q711" s="972"/>
      <c r="R711" s="973" t="s">
        <v>581</v>
      </c>
      <c r="S711" s="974"/>
      <c r="T711" s="975" t="s">
        <v>771</v>
      </c>
      <c r="U711" s="976"/>
      <c r="V711" s="976"/>
      <c r="W711" s="977"/>
      <c r="X711" s="979" t="s">
        <v>771</v>
      </c>
      <c r="Y711" s="980"/>
      <c r="Z711" s="980"/>
      <c r="AA711" s="980"/>
      <c r="AB711" s="34">
        <v>1</v>
      </c>
      <c r="AC711" s="34"/>
      <c r="AD711" s="138" t="s">
        <v>699</v>
      </c>
      <c r="AE711" s="471">
        <v>24</v>
      </c>
      <c r="AF711" s="35" t="s">
        <v>32</v>
      </c>
      <c r="AG711" s="34"/>
      <c r="AH711" s="139">
        <v>21600</v>
      </c>
      <c r="AI711" s="140">
        <f t="shared" si="206"/>
        <v>21.6</v>
      </c>
      <c r="AJ711" s="152">
        <v>21390</v>
      </c>
      <c r="AK711" s="142">
        <f t="shared" ref="AK711:AK721" si="207">+AJ711/1000</f>
        <v>21.39</v>
      </c>
      <c r="AL711" s="143">
        <f t="shared" ref="AL711:AL721" si="208">+AJ711-AH711</f>
        <v>-210</v>
      </c>
      <c r="AM711" s="144">
        <f t="shared" ref="AM711:AM721" si="209">+AL711/1000</f>
        <v>-0.21</v>
      </c>
      <c r="AN711" s="145">
        <f t="shared" ref="AN711:AN721" si="210">+AL711/AH711</f>
        <v>-9.7222222222222224E-3</v>
      </c>
      <c r="AO711" s="21"/>
      <c r="AP711" s="306">
        <v>71.849999999999994</v>
      </c>
      <c r="AQ711" s="306">
        <v>6.02</v>
      </c>
    </row>
    <row r="712" spans="2:43" ht="12.95" customHeight="1" x14ac:dyDescent="0.25">
      <c r="B712" s="25">
        <v>44245</v>
      </c>
      <c r="C712" s="137">
        <v>0.49583333333333335</v>
      </c>
      <c r="D712" s="137">
        <v>0.50763888888888886</v>
      </c>
      <c r="E712" s="43">
        <v>3</v>
      </c>
      <c r="F712" s="43">
        <v>23408</v>
      </c>
      <c r="G712" s="25">
        <v>44245</v>
      </c>
      <c r="H712" s="967" t="s">
        <v>738</v>
      </c>
      <c r="I712" s="968"/>
      <c r="J712" s="969" t="s">
        <v>828</v>
      </c>
      <c r="K712" s="970"/>
      <c r="L712" s="969" t="s">
        <v>700</v>
      </c>
      <c r="M712" s="970"/>
      <c r="N712" s="967"/>
      <c r="O712" s="968"/>
      <c r="P712" s="971" t="s">
        <v>677</v>
      </c>
      <c r="Q712" s="972"/>
      <c r="R712" s="973" t="s">
        <v>473</v>
      </c>
      <c r="S712" s="974"/>
      <c r="T712" s="975" t="s">
        <v>771</v>
      </c>
      <c r="U712" s="976"/>
      <c r="V712" s="976"/>
      <c r="W712" s="977"/>
      <c r="X712" s="979" t="s">
        <v>771</v>
      </c>
      <c r="Y712" s="980"/>
      <c r="Z712" s="980"/>
      <c r="AA712" s="980"/>
      <c r="AB712" s="34">
        <v>1</v>
      </c>
      <c r="AC712" s="34"/>
      <c r="AD712" s="138" t="s">
        <v>699</v>
      </c>
      <c r="AE712" s="475">
        <v>24</v>
      </c>
      <c r="AF712" s="35" t="s">
        <v>32</v>
      </c>
      <c r="AG712" s="34"/>
      <c r="AH712" s="139">
        <v>21600</v>
      </c>
      <c r="AI712" s="140">
        <f t="shared" si="206"/>
        <v>21.6</v>
      </c>
      <c r="AJ712" s="152">
        <v>21480</v>
      </c>
      <c r="AK712" s="142">
        <f t="shared" si="207"/>
        <v>21.48</v>
      </c>
      <c r="AL712" s="143">
        <f t="shared" si="208"/>
        <v>-120</v>
      </c>
      <c r="AM712" s="144">
        <f t="shared" si="209"/>
        <v>-0.12</v>
      </c>
      <c r="AN712" s="145">
        <f t="shared" si="210"/>
        <v>-5.5555555555555558E-3</v>
      </c>
      <c r="AO712" s="21"/>
      <c r="AP712" s="306">
        <v>71.849999999999994</v>
      </c>
      <c r="AQ712" s="306">
        <v>6.02</v>
      </c>
    </row>
    <row r="713" spans="2:43" ht="12.95" customHeight="1" x14ac:dyDescent="0.25">
      <c r="B713" s="25">
        <v>44245</v>
      </c>
      <c r="C713" s="137">
        <v>0.50138888888888888</v>
      </c>
      <c r="D713" s="137">
        <v>0.52361111111111114</v>
      </c>
      <c r="E713" s="43">
        <v>3</v>
      </c>
      <c r="F713" s="43">
        <v>23408</v>
      </c>
      <c r="G713" s="25">
        <v>44245</v>
      </c>
      <c r="H713" s="967" t="s">
        <v>738</v>
      </c>
      <c r="I713" s="968"/>
      <c r="J713" s="969" t="s">
        <v>828</v>
      </c>
      <c r="K713" s="970"/>
      <c r="L713" s="969" t="s">
        <v>700</v>
      </c>
      <c r="M713" s="970"/>
      <c r="N713" s="967"/>
      <c r="O713" s="968"/>
      <c r="P713" s="971" t="s">
        <v>71</v>
      </c>
      <c r="Q713" s="972"/>
      <c r="R713" s="973" t="s">
        <v>893</v>
      </c>
      <c r="S713" s="974"/>
      <c r="T713" s="975" t="s">
        <v>771</v>
      </c>
      <c r="U713" s="976"/>
      <c r="V713" s="976"/>
      <c r="W713" s="977"/>
      <c r="X713" s="979" t="s">
        <v>771</v>
      </c>
      <c r="Y713" s="980"/>
      <c r="Z713" s="980"/>
      <c r="AA713" s="980"/>
      <c r="AB713" s="34">
        <v>1</v>
      </c>
      <c r="AC713" s="34"/>
      <c r="AD713" s="138" t="s">
        <v>699</v>
      </c>
      <c r="AE713" s="475">
        <v>24</v>
      </c>
      <c r="AF713" s="35" t="s">
        <v>32</v>
      </c>
      <c r="AG713" s="34"/>
      <c r="AH713" s="139">
        <v>21600</v>
      </c>
      <c r="AI713" s="140">
        <f t="shared" si="206"/>
        <v>21.6</v>
      </c>
      <c r="AJ713" s="152">
        <v>21540</v>
      </c>
      <c r="AK713" s="142">
        <f t="shared" si="207"/>
        <v>21.54</v>
      </c>
      <c r="AL713" s="143">
        <f t="shared" si="208"/>
        <v>-60</v>
      </c>
      <c r="AM713" s="144">
        <f t="shared" si="209"/>
        <v>-0.06</v>
      </c>
      <c r="AN713" s="145">
        <f t="shared" si="210"/>
        <v>-2.7777777777777779E-3</v>
      </c>
      <c r="AO713" s="21"/>
      <c r="AP713" s="306">
        <v>71.849999999999994</v>
      </c>
      <c r="AQ713" s="306">
        <v>6.02</v>
      </c>
    </row>
    <row r="714" spans="2:43" ht="12.95" customHeight="1" x14ac:dyDescent="0.25">
      <c r="B714" s="25">
        <v>44245</v>
      </c>
      <c r="C714" s="137">
        <v>0.50555555555555554</v>
      </c>
      <c r="D714" s="137">
        <v>0.51944444444444449</v>
      </c>
      <c r="E714" s="43">
        <v>3</v>
      </c>
      <c r="F714" s="43">
        <v>23408</v>
      </c>
      <c r="G714" s="25">
        <v>44245</v>
      </c>
      <c r="H714" s="967" t="s">
        <v>738</v>
      </c>
      <c r="I714" s="968"/>
      <c r="J714" s="969" t="s">
        <v>828</v>
      </c>
      <c r="K714" s="970"/>
      <c r="L714" s="969" t="s">
        <v>700</v>
      </c>
      <c r="M714" s="970"/>
      <c r="N714" s="967"/>
      <c r="O714" s="968"/>
      <c r="P714" s="971" t="s">
        <v>240</v>
      </c>
      <c r="Q714" s="972"/>
      <c r="R714" s="973" t="s">
        <v>515</v>
      </c>
      <c r="S714" s="974"/>
      <c r="T714" s="975" t="s">
        <v>771</v>
      </c>
      <c r="U714" s="976"/>
      <c r="V714" s="976"/>
      <c r="W714" s="977"/>
      <c r="X714" s="979" t="s">
        <v>771</v>
      </c>
      <c r="Y714" s="980"/>
      <c r="Z714" s="980"/>
      <c r="AA714" s="980"/>
      <c r="AB714" s="34">
        <v>1</v>
      </c>
      <c r="AC714" s="34"/>
      <c r="AD714" s="138" t="s">
        <v>699</v>
      </c>
      <c r="AE714" s="475">
        <v>24</v>
      </c>
      <c r="AF714" s="35" t="s">
        <v>32</v>
      </c>
      <c r="AG714" s="34"/>
      <c r="AH714" s="139">
        <v>21600</v>
      </c>
      <c r="AI714" s="140">
        <f t="shared" si="206"/>
        <v>21.6</v>
      </c>
      <c r="AJ714" s="152">
        <v>21710</v>
      </c>
      <c r="AK714" s="142">
        <f t="shared" si="207"/>
        <v>21.71</v>
      </c>
      <c r="AL714" s="143">
        <f t="shared" si="208"/>
        <v>110</v>
      </c>
      <c r="AM714" s="144">
        <f t="shared" si="209"/>
        <v>0.11</v>
      </c>
      <c r="AN714" s="145">
        <f t="shared" si="210"/>
        <v>5.092592592592593E-3</v>
      </c>
      <c r="AO714" s="21"/>
      <c r="AP714" s="306">
        <v>71.849999999999994</v>
      </c>
      <c r="AQ714" s="306">
        <v>6.02</v>
      </c>
    </row>
    <row r="715" spans="2:43" ht="12.95" customHeight="1" x14ac:dyDescent="0.25">
      <c r="B715" s="25">
        <v>44245</v>
      </c>
      <c r="C715" s="137">
        <v>0.51597222222222217</v>
      </c>
      <c r="D715" s="137">
        <v>0.52152777777777781</v>
      </c>
      <c r="E715" s="43">
        <v>3</v>
      </c>
      <c r="F715" s="43">
        <v>23408</v>
      </c>
      <c r="G715" s="25">
        <v>44245</v>
      </c>
      <c r="H715" s="967" t="s">
        <v>738</v>
      </c>
      <c r="I715" s="968"/>
      <c r="J715" s="969" t="s">
        <v>828</v>
      </c>
      <c r="K715" s="970"/>
      <c r="L715" s="969" t="s">
        <v>700</v>
      </c>
      <c r="M715" s="970"/>
      <c r="N715" s="967"/>
      <c r="O715" s="968"/>
      <c r="P715" s="971" t="s">
        <v>359</v>
      </c>
      <c r="Q715" s="972"/>
      <c r="R715" s="973" t="s">
        <v>74</v>
      </c>
      <c r="S715" s="985"/>
      <c r="T715" s="975" t="s">
        <v>771</v>
      </c>
      <c r="U715" s="976"/>
      <c r="V715" s="976"/>
      <c r="W715" s="977"/>
      <c r="X715" s="979" t="s">
        <v>771</v>
      </c>
      <c r="Y715" s="980"/>
      <c r="Z715" s="980"/>
      <c r="AA715" s="980"/>
      <c r="AB715" s="34">
        <v>1</v>
      </c>
      <c r="AC715" s="34"/>
      <c r="AD715" s="138" t="s">
        <v>699</v>
      </c>
      <c r="AE715" s="475">
        <v>24</v>
      </c>
      <c r="AF715" s="35" t="s">
        <v>32</v>
      </c>
      <c r="AG715" s="34"/>
      <c r="AH715" s="139">
        <v>21600</v>
      </c>
      <c r="AI715" s="140">
        <f t="shared" si="206"/>
        <v>21.6</v>
      </c>
      <c r="AJ715" s="152">
        <v>24060</v>
      </c>
      <c r="AK715" s="142">
        <f t="shared" si="207"/>
        <v>24.06</v>
      </c>
      <c r="AL715" s="143">
        <f t="shared" si="208"/>
        <v>2460</v>
      </c>
      <c r="AM715" s="144">
        <f t="shared" si="209"/>
        <v>2.46</v>
      </c>
      <c r="AN715" s="145">
        <f t="shared" si="210"/>
        <v>0.11388888888888889</v>
      </c>
      <c r="AO715" s="21"/>
      <c r="AP715" s="306">
        <v>71.849999999999994</v>
      </c>
      <c r="AQ715" s="306">
        <v>6.02</v>
      </c>
    </row>
    <row r="716" spans="2:43" ht="12.95" customHeight="1" x14ac:dyDescent="0.25">
      <c r="B716" s="25">
        <v>44245</v>
      </c>
      <c r="C716" s="137">
        <v>0.53194444444444444</v>
      </c>
      <c r="D716" s="137">
        <v>0.5444444444444444</v>
      </c>
      <c r="E716" s="43">
        <v>4</v>
      </c>
      <c r="F716" s="43">
        <v>23408</v>
      </c>
      <c r="G716" s="25">
        <v>44245</v>
      </c>
      <c r="H716" s="967" t="s">
        <v>738</v>
      </c>
      <c r="I716" s="968"/>
      <c r="J716" s="969" t="s">
        <v>828</v>
      </c>
      <c r="K716" s="970"/>
      <c r="L716" s="969" t="s">
        <v>700</v>
      </c>
      <c r="M716" s="970"/>
      <c r="N716" s="967"/>
      <c r="O716" s="968"/>
      <c r="P716" s="971" t="s">
        <v>843</v>
      </c>
      <c r="Q716" s="972"/>
      <c r="R716" s="973" t="s">
        <v>820</v>
      </c>
      <c r="S716" s="974"/>
      <c r="T716" s="975" t="s">
        <v>771</v>
      </c>
      <c r="U716" s="976"/>
      <c r="V716" s="976"/>
      <c r="W716" s="977"/>
      <c r="X716" s="979" t="s">
        <v>771</v>
      </c>
      <c r="Y716" s="980"/>
      <c r="Z716" s="980"/>
      <c r="AA716" s="980"/>
      <c r="AB716" s="34">
        <v>1</v>
      </c>
      <c r="AC716" s="34"/>
      <c r="AD716" s="138" t="s">
        <v>699</v>
      </c>
      <c r="AE716" s="475">
        <v>24</v>
      </c>
      <c r="AF716" s="35" t="s">
        <v>32</v>
      </c>
      <c r="AG716" s="34"/>
      <c r="AH716" s="139">
        <v>21600</v>
      </c>
      <c r="AI716" s="140">
        <f t="shared" si="206"/>
        <v>21.6</v>
      </c>
      <c r="AJ716" s="152">
        <v>20570</v>
      </c>
      <c r="AK716" s="142">
        <f t="shared" si="207"/>
        <v>20.57</v>
      </c>
      <c r="AL716" s="143">
        <f t="shared" si="208"/>
        <v>-1030</v>
      </c>
      <c r="AM716" s="144">
        <f t="shared" si="209"/>
        <v>-1.03</v>
      </c>
      <c r="AN716" s="145">
        <f t="shared" si="210"/>
        <v>-4.7685185185185185E-2</v>
      </c>
      <c r="AO716" s="21"/>
      <c r="AP716" s="306">
        <v>71.849999999999994</v>
      </c>
      <c r="AQ716" s="306">
        <v>6.02</v>
      </c>
    </row>
    <row r="717" spans="2:43" ht="12.95" customHeight="1" x14ac:dyDescent="0.25">
      <c r="B717" s="25">
        <v>44245</v>
      </c>
      <c r="C717" s="137">
        <v>0.53749999999999998</v>
      </c>
      <c r="D717" s="137">
        <v>0.54791666666666672</v>
      </c>
      <c r="E717" s="43">
        <v>3</v>
      </c>
      <c r="F717" s="43">
        <v>23408</v>
      </c>
      <c r="G717" s="25">
        <v>44245</v>
      </c>
      <c r="H717" s="967" t="s">
        <v>738</v>
      </c>
      <c r="I717" s="968"/>
      <c r="J717" s="969" t="s">
        <v>828</v>
      </c>
      <c r="K717" s="970"/>
      <c r="L717" s="969" t="s">
        <v>700</v>
      </c>
      <c r="M717" s="970"/>
      <c r="N717" s="967"/>
      <c r="O717" s="968"/>
      <c r="P717" s="971" t="s">
        <v>221</v>
      </c>
      <c r="Q717" s="972"/>
      <c r="R717" s="973" t="s">
        <v>543</v>
      </c>
      <c r="S717" s="974"/>
      <c r="T717" s="975" t="s">
        <v>771</v>
      </c>
      <c r="U717" s="976"/>
      <c r="V717" s="976"/>
      <c r="W717" s="977"/>
      <c r="X717" s="979" t="s">
        <v>771</v>
      </c>
      <c r="Y717" s="980"/>
      <c r="Z717" s="980"/>
      <c r="AA717" s="980"/>
      <c r="AB717" s="34">
        <v>1</v>
      </c>
      <c r="AC717" s="34"/>
      <c r="AD717" s="138" t="s">
        <v>699</v>
      </c>
      <c r="AE717" s="475">
        <v>24</v>
      </c>
      <c r="AF717" s="35" t="s">
        <v>32</v>
      </c>
      <c r="AG717" s="34"/>
      <c r="AH717" s="139">
        <v>12000</v>
      </c>
      <c r="AI717" s="140">
        <f t="shared" si="206"/>
        <v>12</v>
      </c>
      <c r="AJ717" s="152">
        <v>11670</v>
      </c>
      <c r="AK717" s="142">
        <f t="shared" si="207"/>
        <v>11.67</v>
      </c>
      <c r="AL717" s="143">
        <f t="shared" si="208"/>
        <v>-330</v>
      </c>
      <c r="AM717" s="144">
        <f t="shared" si="209"/>
        <v>-0.33</v>
      </c>
      <c r="AN717" s="145">
        <f t="shared" si="210"/>
        <v>-2.75E-2</v>
      </c>
      <c r="AO717" s="21"/>
      <c r="AP717" s="306">
        <v>71.849999999999994</v>
      </c>
      <c r="AQ717" s="306">
        <v>6.02</v>
      </c>
    </row>
    <row r="718" spans="2:43" ht="12.95" customHeight="1" x14ac:dyDescent="0.25">
      <c r="B718" s="25">
        <v>44245</v>
      </c>
      <c r="C718" s="137">
        <v>0.5708333333333333</v>
      </c>
      <c r="D718" s="137">
        <v>0.57638888888888895</v>
      </c>
      <c r="E718" s="43">
        <v>4</v>
      </c>
      <c r="F718" s="43">
        <v>23408</v>
      </c>
      <c r="G718" s="25">
        <v>44245</v>
      </c>
      <c r="H718" s="967" t="s">
        <v>738</v>
      </c>
      <c r="I718" s="968"/>
      <c r="J718" s="969" t="s">
        <v>828</v>
      </c>
      <c r="K718" s="970"/>
      <c r="L718" s="969" t="s">
        <v>700</v>
      </c>
      <c r="M718" s="970"/>
      <c r="N718" s="967"/>
      <c r="O718" s="968"/>
      <c r="P718" s="971" t="s">
        <v>295</v>
      </c>
      <c r="Q718" s="972"/>
      <c r="R718" s="973" t="s">
        <v>611</v>
      </c>
      <c r="S718" s="974"/>
      <c r="T718" s="975" t="s">
        <v>771</v>
      </c>
      <c r="U718" s="976"/>
      <c r="V718" s="976"/>
      <c r="W718" s="977"/>
      <c r="X718" s="979" t="s">
        <v>771</v>
      </c>
      <c r="Y718" s="980"/>
      <c r="Z718" s="980"/>
      <c r="AA718" s="980"/>
      <c r="AB718" s="34">
        <v>1</v>
      </c>
      <c r="AC718" s="34"/>
      <c r="AD718" s="138" t="s">
        <v>699</v>
      </c>
      <c r="AE718" s="473">
        <v>24</v>
      </c>
      <c r="AF718" s="35" t="s">
        <v>32</v>
      </c>
      <c r="AG718" s="34"/>
      <c r="AH718" s="139">
        <v>6600</v>
      </c>
      <c r="AI718" s="140">
        <f t="shared" si="206"/>
        <v>6.6</v>
      </c>
      <c r="AJ718" s="836">
        <v>21890</v>
      </c>
      <c r="AK718" s="838">
        <f>+AJ718/1000</f>
        <v>21.89</v>
      </c>
      <c r="AL718" s="840">
        <f>+AJ718-AH719-AH718</f>
        <v>890</v>
      </c>
      <c r="AM718" s="842">
        <f>+AL718/1000</f>
        <v>0.89</v>
      </c>
      <c r="AN718" s="844">
        <f>+AL718/SUM(AH718:AH719)</f>
        <v>4.238095238095238E-2</v>
      </c>
      <c r="AO718" s="21"/>
      <c r="AP718" s="306">
        <v>71.849999999999994</v>
      </c>
      <c r="AQ718" s="306">
        <v>6.02</v>
      </c>
    </row>
    <row r="719" spans="2:43" ht="12.95" customHeight="1" x14ac:dyDescent="0.25">
      <c r="B719" s="25">
        <v>44245</v>
      </c>
      <c r="C719" s="137">
        <v>0.5708333333333333</v>
      </c>
      <c r="D719" s="137">
        <v>0.57638888888888895</v>
      </c>
      <c r="E719" s="43">
        <v>4</v>
      </c>
      <c r="F719" s="43">
        <v>23409</v>
      </c>
      <c r="G719" s="25">
        <v>44245</v>
      </c>
      <c r="H719" s="967" t="s">
        <v>725</v>
      </c>
      <c r="I719" s="968"/>
      <c r="J719" s="969" t="s">
        <v>828</v>
      </c>
      <c r="K719" s="970"/>
      <c r="L719" s="969" t="s">
        <v>700</v>
      </c>
      <c r="M719" s="970"/>
      <c r="N719" s="967"/>
      <c r="O719" s="968"/>
      <c r="P719" s="971" t="s">
        <v>295</v>
      </c>
      <c r="Q719" s="972"/>
      <c r="R719" s="973" t="s">
        <v>611</v>
      </c>
      <c r="S719" s="974"/>
      <c r="T719" s="975" t="s">
        <v>771</v>
      </c>
      <c r="U719" s="976"/>
      <c r="V719" s="976"/>
      <c r="W719" s="977"/>
      <c r="X719" s="979" t="s">
        <v>771</v>
      </c>
      <c r="Y719" s="980"/>
      <c r="Z719" s="980"/>
      <c r="AA719" s="980"/>
      <c r="AB719" s="34">
        <v>3</v>
      </c>
      <c r="AC719" s="34"/>
      <c r="AD719" s="138" t="s">
        <v>699</v>
      </c>
      <c r="AE719" s="475">
        <v>23</v>
      </c>
      <c r="AF719" s="35" t="s">
        <v>32</v>
      </c>
      <c r="AG719" s="34"/>
      <c r="AH719" s="139">
        <v>14400</v>
      </c>
      <c r="AI719" s="140">
        <f t="shared" si="206"/>
        <v>14.4</v>
      </c>
      <c r="AJ719" s="837"/>
      <c r="AK719" s="839"/>
      <c r="AL719" s="841"/>
      <c r="AM719" s="843"/>
      <c r="AN719" s="845"/>
      <c r="AO719" s="21"/>
      <c r="AP719" s="306">
        <v>71.28</v>
      </c>
      <c r="AQ719" s="306">
        <v>6.36</v>
      </c>
    </row>
    <row r="720" spans="2:43" ht="12.95" customHeight="1" x14ac:dyDescent="0.25">
      <c r="B720" s="25">
        <v>44245</v>
      </c>
      <c r="C720" s="137">
        <v>0.57916666666666672</v>
      </c>
      <c r="D720" s="137">
        <v>0.5854166666666667</v>
      </c>
      <c r="E720" s="43">
        <v>4</v>
      </c>
      <c r="F720" s="43">
        <v>23409</v>
      </c>
      <c r="G720" s="25">
        <v>44245</v>
      </c>
      <c r="H720" s="967" t="s">
        <v>725</v>
      </c>
      <c r="I720" s="968"/>
      <c r="J720" s="969" t="s">
        <v>828</v>
      </c>
      <c r="K720" s="970"/>
      <c r="L720" s="969" t="s">
        <v>700</v>
      </c>
      <c r="M720" s="970"/>
      <c r="N720" s="967"/>
      <c r="O720" s="968"/>
      <c r="P720" s="971" t="s">
        <v>117</v>
      </c>
      <c r="Q720" s="972"/>
      <c r="R720" s="973" t="s">
        <v>581</v>
      </c>
      <c r="S720" s="974"/>
      <c r="T720" s="975" t="s">
        <v>771</v>
      </c>
      <c r="U720" s="976"/>
      <c r="V720" s="976"/>
      <c r="W720" s="977"/>
      <c r="X720" s="979" t="s">
        <v>771</v>
      </c>
      <c r="Y720" s="980"/>
      <c r="Z720" s="980"/>
      <c r="AA720" s="980"/>
      <c r="AB720" s="34">
        <v>3</v>
      </c>
      <c r="AC720" s="34"/>
      <c r="AD720" s="138" t="s">
        <v>699</v>
      </c>
      <c r="AE720" s="475">
        <v>23</v>
      </c>
      <c r="AF720" s="35" t="s">
        <v>32</v>
      </c>
      <c r="AG720" s="34"/>
      <c r="AH720" s="139">
        <v>21600</v>
      </c>
      <c r="AI720" s="140">
        <f t="shared" si="206"/>
        <v>21.6</v>
      </c>
      <c r="AJ720" s="152">
        <v>24560</v>
      </c>
      <c r="AK720" s="142">
        <f t="shared" si="207"/>
        <v>24.56</v>
      </c>
      <c r="AL720" s="143">
        <f t="shared" si="208"/>
        <v>2960</v>
      </c>
      <c r="AM720" s="144">
        <f t="shared" si="209"/>
        <v>2.96</v>
      </c>
      <c r="AN720" s="145">
        <f t="shared" si="210"/>
        <v>0.13703703703703704</v>
      </c>
      <c r="AO720" s="21"/>
      <c r="AP720" s="306">
        <v>71.28</v>
      </c>
      <c r="AQ720" s="306">
        <v>6.36</v>
      </c>
    </row>
    <row r="721" spans="2:43" ht="12.95" customHeight="1" x14ac:dyDescent="0.25">
      <c r="B721" s="25">
        <v>44245</v>
      </c>
      <c r="C721" s="137">
        <v>0.58402777777777781</v>
      </c>
      <c r="D721" s="137">
        <v>0.60347222222222219</v>
      </c>
      <c r="E721" s="43">
        <v>4</v>
      </c>
      <c r="F721" s="43">
        <v>23409</v>
      </c>
      <c r="G721" s="25">
        <v>44245</v>
      </c>
      <c r="H721" s="967" t="s">
        <v>725</v>
      </c>
      <c r="I721" s="968"/>
      <c r="J721" s="969" t="s">
        <v>828</v>
      </c>
      <c r="K721" s="970"/>
      <c r="L721" s="969" t="s">
        <v>700</v>
      </c>
      <c r="M721" s="970"/>
      <c r="N721" s="967"/>
      <c r="O721" s="968"/>
      <c r="P721" s="971" t="s">
        <v>677</v>
      </c>
      <c r="Q721" s="972"/>
      <c r="R721" s="973" t="s">
        <v>473</v>
      </c>
      <c r="S721" s="974"/>
      <c r="T721" s="975" t="s">
        <v>771</v>
      </c>
      <c r="U721" s="976"/>
      <c r="V721" s="976"/>
      <c r="W721" s="977"/>
      <c r="X721" s="979" t="s">
        <v>771</v>
      </c>
      <c r="Y721" s="980"/>
      <c r="Z721" s="980"/>
      <c r="AA721" s="980"/>
      <c r="AB721" s="34">
        <v>3</v>
      </c>
      <c r="AC721" s="34"/>
      <c r="AD721" s="138" t="s">
        <v>699</v>
      </c>
      <c r="AE721" s="475">
        <v>23</v>
      </c>
      <c r="AF721" s="35" t="s">
        <v>32</v>
      </c>
      <c r="AG721" s="34"/>
      <c r="AH721" s="139">
        <v>21600</v>
      </c>
      <c r="AI721" s="140">
        <f t="shared" si="206"/>
        <v>21.6</v>
      </c>
      <c r="AJ721" s="152">
        <v>23680</v>
      </c>
      <c r="AK721" s="142">
        <f t="shared" si="207"/>
        <v>23.68</v>
      </c>
      <c r="AL721" s="143">
        <f t="shared" si="208"/>
        <v>2080</v>
      </c>
      <c r="AM721" s="144">
        <f t="shared" si="209"/>
        <v>2.08</v>
      </c>
      <c r="AN721" s="145">
        <f t="shared" si="210"/>
        <v>9.6296296296296297E-2</v>
      </c>
      <c r="AO721" s="21"/>
      <c r="AP721" s="306">
        <v>71.28</v>
      </c>
      <c r="AQ721" s="306">
        <v>6.36</v>
      </c>
    </row>
    <row r="722" spans="2:43" ht="12.95" customHeight="1" x14ac:dyDescent="0.25">
      <c r="B722" s="25">
        <v>44245</v>
      </c>
      <c r="C722" s="137">
        <v>0.59166666666666667</v>
      </c>
      <c r="D722" s="137">
        <v>0.59861111111111109</v>
      </c>
      <c r="E722" s="43">
        <v>3</v>
      </c>
      <c r="F722" s="43">
        <v>23409</v>
      </c>
      <c r="G722" s="25">
        <v>44245</v>
      </c>
      <c r="H722" s="967" t="s">
        <v>725</v>
      </c>
      <c r="I722" s="968"/>
      <c r="J722" s="969" t="s">
        <v>828</v>
      </c>
      <c r="K722" s="970"/>
      <c r="L722" s="969" t="s">
        <v>700</v>
      </c>
      <c r="M722" s="970"/>
      <c r="N722" s="967"/>
      <c r="O722" s="968"/>
      <c r="P722" s="971" t="s">
        <v>240</v>
      </c>
      <c r="Q722" s="972"/>
      <c r="R722" s="973" t="s">
        <v>515</v>
      </c>
      <c r="S722" s="974"/>
      <c r="T722" s="975" t="s">
        <v>771</v>
      </c>
      <c r="U722" s="976"/>
      <c r="V722" s="976"/>
      <c r="W722" s="977"/>
      <c r="X722" s="979" t="s">
        <v>771</v>
      </c>
      <c r="Y722" s="980"/>
      <c r="Z722" s="980"/>
      <c r="AA722" s="980"/>
      <c r="AB722" s="34">
        <v>3</v>
      </c>
      <c r="AC722" s="34"/>
      <c r="AD722" s="138" t="s">
        <v>699</v>
      </c>
      <c r="AE722" s="475">
        <v>23</v>
      </c>
      <c r="AF722" s="35" t="s">
        <v>32</v>
      </c>
      <c r="AG722" s="34"/>
      <c r="AH722" s="139">
        <v>21600</v>
      </c>
      <c r="AI722" s="140">
        <f t="shared" ref="AI722:AI731" si="211">+AH722/1000</f>
        <v>21.6</v>
      </c>
      <c r="AJ722" s="152">
        <v>23510</v>
      </c>
      <c r="AK722" s="142">
        <f t="shared" ref="AK722:AK731" si="212">+AJ722/1000</f>
        <v>23.51</v>
      </c>
      <c r="AL722" s="143">
        <f t="shared" ref="AL722:AL731" si="213">+AJ722-AH722</f>
        <v>1910</v>
      </c>
      <c r="AM722" s="144">
        <f t="shared" ref="AM722:AM731" si="214">+AL722/1000</f>
        <v>1.91</v>
      </c>
      <c r="AN722" s="145">
        <f t="shared" ref="AN722:AN731" si="215">+AL722/AH722</f>
        <v>8.8425925925925922E-2</v>
      </c>
      <c r="AO722" s="21"/>
      <c r="AP722" s="306">
        <v>71.28</v>
      </c>
      <c r="AQ722" s="306">
        <v>6.36</v>
      </c>
    </row>
    <row r="723" spans="2:43" ht="12.95" customHeight="1" x14ac:dyDescent="0.25">
      <c r="B723" s="25">
        <v>44245</v>
      </c>
      <c r="C723" s="137">
        <v>0.60138888888888886</v>
      </c>
      <c r="D723" s="137">
        <v>0.6118055555555556</v>
      </c>
      <c r="E723" s="43">
        <v>4</v>
      </c>
      <c r="F723" s="43">
        <v>23409</v>
      </c>
      <c r="G723" s="25">
        <v>44245</v>
      </c>
      <c r="H723" s="967" t="s">
        <v>725</v>
      </c>
      <c r="I723" s="968"/>
      <c r="J723" s="969" t="s">
        <v>828</v>
      </c>
      <c r="K723" s="970"/>
      <c r="L723" s="969" t="s">
        <v>700</v>
      </c>
      <c r="M723" s="970"/>
      <c r="N723" s="967"/>
      <c r="O723" s="968"/>
      <c r="P723" s="971" t="s">
        <v>359</v>
      </c>
      <c r="Q723" s="972"/>
      <c r="R723" s="973" t="s">
        <v>74</v>
      </c>
      <c r="S723" s="985"/>
      <c r="T723" s="975" t="s">
        <v>771</v>
      </c>
      <c r="U723" s="976"/>
      <c r="V723" s="976"/>
      <c r="W723" s="977"/>
      <c r="X723" s="979" t="s">
        <v>771</v>
      </c>
      <c r="Y723" s="980"/>
      <c r="Z723" s="980"/>
      <c r="AA723" s="980"/>
      <c r="AB723" s="34">
        <v>3</v>
      </c>
      <c r="AC723" s="34"/>
      <c r="AD723" s="138" t="s">
        <v>699</v>
      </c>
      <c r="AE723" s="475">
        <v>23</v>
      </c>
      <c r="AF723" s="35" t="s">
        <v>32</v>
      </c>
      <c r="AG723" s="34"/>
      <c r="AH723" s="139">
        <v>21600</v>
      </c>
      <c r="AI723" s="140">
        <f t="shared" si="211"/>
        <v>21.6</v>
      </c>
      <c r="AJ723" s="152">
        <v>24030</v>
      </c>
      <c r="AK723" s="142">
        <f t="shared" si="212"/>
        <v>24.03</v>
      </c>
      <c r="AL723" s="143">
        <f t="shared" si="213"/>
        <v>2430</v>
      </c>
      <c r="AM723" s="144">
        <f t="shared" si="214"/>
        <v>2.4300000000000002</v>
      </c>
      <c r="AN723" s="145">
        <f t="shared" si="215"/>
        <v>0.1125</v>
      </c>
      <c r="AO723" s="21"/>
      <c r="AP723" s="306">
        <v>71.28</v>
      </c>
      <c r="AQ723" s="306">
        <v>6.36</v>
      </c>
    </row>
    <row r="724" spans="2:43" ht="12.95" customHeight="1" x14ac:dyDescent="0.25">
      <c r="B724" s="25">
        <v>44245</v>
      </c>
      <c r="C724" s="137">
        <v>0.6166666666666667</v>
      </c>
      <c r="D724" s="137">
        <v>0.62638888888888888</v>
      </c>
      <c r="E724" s="43">
        <v>3</v>
      </c>
      <c r="F724" s="43">
        <v>23409</v>
      </c>
      <c r="G724" s="25">
        <v>44245</v>
      </c>
      <c r="H724" s="967" t="s">
        <v>725</v>
      </c>
      <c r="I724" s="968"/>
      <c r="J724" s="969" t="s">
        <v>828</v>
      </c>
      <c r="K724" s="970"/>
      <c r="L724" s="969" t="s">
        <v>700</v>
      </c>
      <c r="M724" s="970"/>
      <c r="N724" s="967"/>
      <c r="O724" s="968"/>
      <c r="P724" s="971" t="s">
        <v>843</v>
      </c>
      <c r="Q724" s="972"/>
      <c r="R724" s="973" t="s">
        <v>820</v>
      </c>
      <c r="S724" s="974"/>
      <c r="T724" s="975" t="s">
        <v>771</v>
      </c>
      <c r="U724" s="976"/>
      <c r="V724" s="976"/>
      <c r="W724" s="977"/>
      <c r="X724" s="979" t="s">
        <v>771</v>
      </c>
      <c r="Y724" s="980"/>
      <c r="Z724" s="980"/>
      <c r="AA724" s="980"/>
      <c r="AB724" s="34">
        <v>3</v>
      </c>
      <c r="AC724" s="34"/>
      <c r="AD724" s="138" t="s">
        <v>699</v>
      </c>
      <c r="AE724" s="475">
        <v>23</v>
      </c>
      <c r="AF724" s="35" t="s">
        <v>32</v>
      </c>
      <c r="AG724" s="34"/>
      <c r="AH724" s="139">
        <v>21600</v>
      </c>
      <c r="AI724" s="140">
        <f t="shared" si="211"/>
        <v>21.6</v>
      </c>
      <c r="AJ724" s="152">
        <v>24110</v>
      </c>
      <c r="AK724" s="142">
        <f t="shared" si="212"/>
        <v>24.11</v>
      </c>
      <c r="AL724" s="143">
        <f t="shared" si="213"/>
        <v>2510</v>
      </c>
      <c r="AM724" s="144">
        <f t="shared" si="214"/>
        <v>2.5099999999999998</v>
      </c>
      <c r="AN724" s="145">
        <f t="shared" si="215"/>
        <v>0.1162037037037037</v>
      </c>
      <c r="AO724" s="21"/>
      <c r="AP724" s="306">
        <v>71.28</v>
      </c>
      <c r="AQ724" s="306">
        <v>6.36</v>
      </c>
    </row>
    <row r="725" spans="2:43" ht="12.95" customHeight="1" x14ac:dyDescent="0.25">
      <c r="B725" s="25">
        <v>44245</v>
      </c>
      <c r="C725" s="137">
        <v>0.62986111111111109</v>
      </c>
      <c r="D725" s="137">
        <v>0.6381944444444444</v>
      </c>
      <c r="E725" s="43">
        <v>3</v>
      </c>
      <c r="F725" s="43">
        <v>23409</v>
      </c>
      <c r="G725" s="25">
        <v>44245</v>
      </c>
      <c r="H725" s="967" t="s">
        <v>725</v>
      </c>
      <c r="I725" s="968"/>
      <c r="J725" s="969" t="s">
        <v>828</v>
      </c>
      <c r="K725" s="970"/>
      <c r="L725" s="969" t="s">
        <v>700</v>
      </c>
      <c r="M725" s="970"/>
      <c r="N725" s="967"/>
      <c r="O725" s="968"/>
      <c r="P725" s="971" t="s">
        <v>221</v>
      </c>
      <c r="Q725" s="972"/>
      <c r="R725" s="973" t="s">
        <v>543</v>
      </c>
      <c r="S725" s="974"/>
      <c r="T725" s="975" t="s">
        <v>771</v>
      </c>
      <c r="U725" s="976"/>
      <c r="V725" s="976"/>
      <c r="W725" s="977"/>
      <c r="X725" s="979" t="s">
        <v>771</v>
      </c>
      <c r="Y725" s="980"/>
      <c r="Z725" s="980"/>
      <c r="AA725" s="980"/>
      <c r="AB725" s="34">
        <v>3</v>
      </c>
      <c r="AC725" s="34"/>
      <c r="AD725" s="138" t="s">
        <v>699</v>
      </c>
      <c r="AE725" s="475">
        <v>23</v>
      </c>
      <c r="AF725" s="35" t="s">
        <v>32</v>
      </c>
      <c r="AG725" s="34"/>
      <c r="AH725" s="139">
        <v>12000</v>
      </c>
      <c r="AI725" s="140">
        <f t="shared" si="211"/>
        <v>12</v>
      </c>
      <c r="AJ725" s="152">
        <v>13450</v>
      </c>
      <c r="AK725" s="142">
        <f t="shared" si="212"/>
        <v>13.45</v>
      </c>
      <c r="AL725" s="143">
        <f t="shared" si="213"/>
        <v>1450</v>
      </c>
      <c r="AM725" s="144">
        <f t="shared" si="214"/>
        <v>1.45</v>
      </c>
      <c r="AN725" s="145">
        <f t="shared" si="215"/>
        <v>0.12083333333333333</v>
      </c>
      <c r="AO725" s="21"/>
      <c r="AP725" s="306">
        <v>71.28</v>
      </c>
      <c r="AQ725" s="306">
        <v>6.36</v>
      </c>
    </row>
    <row r="726" spans="2:43" ht="12.95" customHeight="1" x14ac:dyDescent="0.25">
      <c r="B726" s="25">
        <v>44245</v>
      </c>
      <c r="C726" s="137">
        <v>0.64236111111111105</v>
      </c>
      <c r="D726" s="137">
        <v>0.66597222222222219</v>
      </c>
      <c r="E726" s="43">
        <v>3</v>
      </c>
      <c r="F726" s="43">
        <v>23409</v>
      </c>
      <c r="G726" s="25">
        <v>44245</v>
      </c>
      <c r="H726" s="967" t="s">
        <v>725</v>
      </c>
      <c r="I726" s="968"/>
      <c r="J726" s="969" t="s">
        <v>828</v>
      </c>
      <c r="K726" s="970"/>
      <c r="L726" s="969" t="s">
        <v>700</v>
      </c>
      <c r="M726" s="970"/>
      <c r="N726" s="967"/>
      <c r="O726" s="968"/>
      <c r="P726" s="971" t="s">
        <v>295</v>
      </c>
      <c r="Q726" s="972"/>
      <c r="R726" s="973" t="s">
        <v>611</v>
      </c>
      <c r="S726" s="974"/>
      <c r="T726" s="975" t="s">
        <v>771</v>
      </c>
      <c r="U726" s="976"/>
      <c r="V726" s="976"/>
      <c r="W726" s="977"/>
      <c r="X726" s="979" t="s">
        <v>771</v>
      </c>
      <c r="Y726" s="980"/>
      <c r="Z726" s="980"/>
      <c r="AA726" s="980"/>
      <c r="AB726" s="34">
        <v>3</v>
      </c>
      <c r="AC726" s="34"/>
      <c r="AD726" s="138" t="s">
        <v>699</v>
      </c>
      <c r="AE726" s="475">
        <v>23</v>
      </c>
      <c r="AF726" s="35" t="s">
        <v>32</v>
      </c>
      <c r="AG726" s="34"/>
      <c r="AH726" s="139">
        <v>21600</v>
      </c>
      <c r="AI726" s="140">
        <f t="shared" si="211"/>
        <v>21.6</v>
      </c>
      <c r="AJ726" s="152">
        <v>23320</v>
      </c>
      <c r="AK726" s="142">
        <f t="shared" si="212"/>
        <v>23.32</v>
      </c>
      <c r="AL726" s="143">
        <f t="shared" si="213"/>
        <v>1720</v>
      </c>
      <c r="AM726" s="144">
        <f t="shared" si="214"/>
        <v>1.72</v>
      </c>
      <c r="AN726" s="145">
        <f t="shared" si="215"/>
        <v>7.9629629629629634E-2</v>
      </c>
      <c r="AO726" s="21"/>
      <c r="AP726" s="306">
        <v>71.28</v>
      </c>
      <c r="AQ726" s="306">
        <v>6.36</v>
      </c>
    </row>
    <row r="727" spans="2:43" ht="12.95" customHeight="1" x14ac:dyDescent="0.25">
      <c r="B727" s="25">
        <v>44245</v>
      </c>
      <c r="C727" s="137">
        <v>0.65625</v>
      </c>
      <c r="D727" s="137">
        <v>0.70694444444444438</v>
      </c>
      <c r="E727" s="43">
        <v>3</v>
      </c>
      <c r="F727" s="43">
        <v>23409</v>
      </c>
      <c r="G727" s="25">
        <v>44245</v>
      </c>
      <c r="H727" s="967" t="s">
        <v>725</v>
      </c>
      <c r="I727" s="968"/>
      <c r="J727" s="969" t="s">
        <v>828</v>
      </c>
      <c r="K727" s="970"/>
      <c r="L727" s="969" t="s">
        <v>700</v>
      </c>
      <c r="M727" s="970"/>
      <c r="N727" s="967"/>
      <c r="O727" s="968"/>
      <c r="P727" s="971" t="s">
        <v>117</v>
      </c>
      <c r="Q727" s="972"/>
      <c r="R727" s="973" t="s">
        <v>581</v>
      </c>
      <c r="S727" s="974"/>
      <c r="T727" s="975" t="s">
        <v>771</v>
      </c>
      <c r="U727" s="976"/>
      <c r="V727" s="976"/>
      <c r="W727" s="977"/>
      <c r="X727" s="979" t="s">
        <v>771</v>
      </c>
      <c r="Y727" s="980"/>
      <c r="Z727" s="980"/>
      <c r="AA727" s="980"/>
      <c r="AB727" s="34">
        <v>3</v>
      </c>
      <c r="AC727" s="34"/>
      <c r="AD727" s="138" t="s">
        <v>699</v>
      </c>
      <c r="AE727" s="475">
        <v>23</v>
      </c>
      <c r="AF727" s="35" t="s">
        <v>32</v>
      </c>
      <c r="AG727" s="34"/>
      <c r="AH727" s="139">
        <v>21600</v>
      </c>
      <c r="AI727" s="140">
        <f t="shared" si="211"/>
        <v>21.6</v>
      </c>
      <c r="AJ727" s="152">
        <v>23110</v>
      </c>
      <c r="AK727" s="142">
        <f t="shared" si="212"/>
        <v>23.11</v>
      </c>
      <c r="AL727" s="143">
        <f t="shared" si="213"/>
        <v>1510</v>
      </c>
      <c r="AM727" s="144">
        <f t="shared" si="214"/>
        <v>1.51</v>
      </c>
      <c r="AN727" s="145">
        <f t="shared" si="215"/>
        <v>6.9907407407407404E-2</v>
      </c>
      <c r="AO727" s="21"/>
      <c r="AP727" s="306">
        <v>71.28</v>
      </c>
      <c r="AQ727" s="306">
        <v>6.36</v>
      </c>
    </row>
    <row r="728" spans="2:43" ht="12.95" customHeight="1" x14ac:dyDescent="0.25">
      <c r="B728" s="25">
        <v>44245</v>
      </c>
      <c r="C728" s="137">
        <v>0.66388888888888886</v>
      </c>
      <c r="D728" s="137">
        <v>0.7284722222222223</v>
      </c>
      <c r="E728" s="43">
        <v>3</v>
      </c>
      <c r="F728" s="43">
        <v>23409</v>
      </c>
      <c r="G728" s="25">
        <v>44245</v>
      </c>
      <c r="H728" s="967" t="s">
        <v>725</v>
      </c>
      <c r="I728" s="968"/>
      <c r="J728" s="969" t="s">
        <v>828</v>
      </c>
      <c r="K728" s="970"/>
      <c r="L728" s="969" t="s">
        <v>700</v>
      </c>
      <c r="M728" s="970"/>
      <c r="N728" s="967"/>
      <c r="O728" s="968"/>
      <c r="P728" s="971" t="s">
        <v>677</v>
      </c>
      <c r="Q728" s="972"/>
      <c r="R728" s="973" t="s">
        <v>473</v>
      </c>
      <c r="S728" s="974"/>
      <c r="T728" s="975" t="s">
        <v>771</v>
      </c>
      <c r="U728" s="976"/>
      <c r="V728" s="976"/>
      <c r="W728" s="977"/>
      <c r="X728" s="979" t="s">
        <v>771</v>
      </c>
      <c r="Y728" s="980"/>
      <c r="Z728" s="980"/>
      <c r="AA728" s="980"/>
      <c r="AB728" s="34">
        <v>3</v>
      </c>
      <c r="AC728" s="34"/>
      <c r="AD728" s="138" t="s">
        <v>699</v>
      </c>
      <c r="AE728" s="475">
        <v>23</v>
      </c>
      <c r="AF728" s="35" t="s">
        <v>32</v>
      </c>
      <c r="AG728" s="34"/>
      <c r="AH728" s="139">
        <v>21600</v>
      </c>
      <c r="AI728" s="140">
        <f t="shared" si="211"/>
        <v>21.6</v>
      </c>
      <c r="AJ728" s="152">
        <v>23780</v>
      </c>
      <c r="AK728" s="142">
        <f t="shared" si="212"/>
        <v>23.78</v>
      </c>
      <c r="AL728" s="143">
        <f t="shared" si="213"/>
        <v>2180</v>
      </c>
      <c r="AM728" s="144">
        <f t="shared" si="214"/>
        <v>2.1800000000000002</v>
      </c>
      <c r="AN728" s="145">
        <f t="shared" si="215"/>
        <v>0.10092592592592593</v>
      </c>
      <c r="AO728" s="21"/>
      <c r="AP728" s="306">
        <v>71.28</v>
      </c>
      <c r="AQ728" s="306">
        <v>6.36</v>
      </c>
    </row>
    <row r="729" spans="2:43" ht="12.95" customHeight="1" x14ac:dyDescent="0.25">
      <c r="B729" s="25">
        <v>44245</v>
      </c>
      <c r="C729" s="137">
        <v>0.6743055555555556</v>
      </c>
      <c r="D729" s="137">
        <v>0.71875</v>
      </c>
      <c r="E729" s="43">
        <v>3</v>
      </c>
      <c r="F729" s="43">
        <v>23409</v>
      </c>
      <c r="G729" s="25">
        <v>44245</v>
      </c>
      <c r="H729" s="967" t="s">
        <v>725</v>
      </c>
      <c r="I729" s="968"/>
      <c r="J729" s="969" t="s">
        <v>828</v>
      </c>
      <c r="K729" s="970"/>
      <c r="L729" s="969" t="s">
        <v>700</v>
      </c>
      <c r="M729" s="970"/>
      <c r="N729" s="967"/>
      <c r="O729" s="968"/>
      <c r="P729" s="971" t="s">
        <v>71</v>
      </c>
      <c r="Q729" s="972"/>
      <c r="R729" s="973" t="s">
        <v>893</v>
      </c>
      <c r="S729" s="974"/>
      <c r="T729" s="975" t="s">
        <v>771</v>
      </c>
      <c r="U729" s="976"/>
      <c r="V729" s="976"/>
      <c r="W729" s="977"/>
      <c r="X729" s="979" t="s">
        <v>771</v>
      </c>
      <c r="Y729" s="980"/>
      <c r="Z729" s="980"/>
      <c r="AA729" s="980"/>
      <c r="AB729" s="34">
        <v>3</v>
      </c>
      <c r="AC729" s="34"/>
      <c r="AD729" s="138" t="s">
        <v>699</v>
      </c>
      <c r="AE729" s="475">
        <v>23</v>
      </c>
      <c r="AF729" s="35" t="s">
        <v>32</v>
      </c>
      <c r="AG729" s="34"/>
      <c r="AH729" s="139">
        <v>21600</v>
      </c>
      <c r="AI729" s="140">
        <f t="shared" si="211"/>
        <v>21.6</v>
      </c>
      <c r="AJ729" s="152">
        <v>23300</v>
      </c>
      <c r="AK729" s="142">
        <f t="shared" si="212"/>
        <v>23.3</v>
      </c>
      <c r="AL729" s="143">
        <f t="shared" si="213"/>
        <v>1700</v>
      </c>
      <c r="AM729" s="144">
        <f t="shared" si="214"/>
        <v>1.7</v>
      </c>
      <c r="AN729" s="145">
        <f t="shared" si="215"/>
        <v>7.8703703703703706E-2</v>
      </c>
      <c r="AO729" s="21"/>
      <c r="AP729" s="306">
        <v>71.28</v>
      </c>
      <c r="AQ729" s="306">
        <v>6.36</v>
      </c>
    </row>
    <row r="730" spans="2:43" ht="12.95" customHeight="1" x14ac:dyDescent="0.25">
      <c r="B730" s="25">
        <v>44245</v>
      </c>
      <c r="C730" s="137">
        <v>0.68125000000000002</v>
      </c>
      <c r="D730" s="137">
        <v>0.74930555555555556</v>
      </c>
      <c r="E730" s="43">
        <v>3</v>
      </c>
      <c r="F730" s="43">
        <v>23409</v>
      </c>
      <c r="G730" s="25">
        <v>44245</v>
      </c>
      <c r="H730" s="967" t="s">
        <v>725</v>
      </c>
      <c r="I730" s="968"/>
      <c r="J730" s="969" t="s">
        <v>828</v>
      </c>
      <c r="K730" s="970"/>
      <c r="L730" s="969" t="s">
        <v>700</v>
      </c>
      <c r="M730" s="970"/>
      <c r="N730" s="967"/>
      <c r="O730" s="968"/>
      <c r="P730" s="971" t="s">
        <v>240</v>
      </c>
      <c r="Q730" s="972"/>
      <c r="R730" s="973" t="s">
        <v>515</v>
      </c>
      <c r="S730" s="974"/>
      <c r="T730" s="975" t="s">
        <v>771</v>
      </c>
      <c r="U730" s="976"/>
      <c r="V730" s="976"/>
      <c r="W730" s="977"/>
      <c r="X730" s="979" t="s">
        <v>771</v>
      </c>
      <c r="Y730" s="980"/>
      <c r="Z730" s="980"/>
      <c r="AA730" s="980"/>
      <c r="AB730" s="34">
        <v>3</v>
      </c>
      <c r="AC730" s="34"/>
      <c r="AD730" s="138" t="s">
        <v>699</v>
      </c>
      <c r="AE730" s="473">
        <v>23</v>
      </c>
      <c r="AF730" s="35" t="s">
        <v>32</v>
      </c>
      <c r="AG730" s="34"/>
      <c r="AH730" s="139">
        <v>12000</v>
      </c>
      <c r="AI730" s="140">
        <f t="shared" si="211"/>
        <v>12</v>
      </c>
      <c r="AJ730" s="152">
        <v>12990</v>
      </c>
      <c r="AK730" s="142">
        <f t="shared" si="212"/>
        <v>12.99</v>
      </c>
      <c r="AL730" s="143">
        <f t="shared" si="213"/>
        <v>990</v>
      </c>
      <c r="AM730" s="144">
        <f t="shared" si="214"/>
        <v>0.99</v>
      </c>
      <c r="AN730" s="145">
        <f t="shared" si="215"/>
        <v>8.2500000000000004E-2</v>
      </c>
      <c r="AO730" s="21"/>
      <c r="AP730" s="306">
        <v>71.28</v>
      </c>
      <c r="AQ730" s="306">
        <v>6.36</v>
      </c>
    </row>
    <row r="731" spans="2:43" ht="12.95" customHeight="1" x14ac:dyDescent="0.25">
      <c r="B731" s="25">
        <v>44245</v>
      </c>
      <c r="C731" s="137">
        <v>0.77361111111111114</v>
      </c>
      <c r="D731" s="137">
        <v>0.78125</v>
      </c>
      <c r="E731" s="43">
        <v>4</v>
      </c>
      <c r="F731" s="43">
        <v>23410</v>
      </c>
      <c r="G731" s="25">
        <v>44245</v>
      </c>
      <c r="H731" s="967" t="s">
        <v>1027</v>
      </c>
      <c r="I731" s="968"/>
      <c r="J731" s="969" t="s">
        <v>1031</v>
      </c>
      <c r="K731" s="970"/>
      <c r="L731" s="969" t="s">
        <v>764</v>
      </c>
      <c r="M731" s="970"/>
      <c r="N731" s="967"/>
      <c r="O731" s="968"/>
      <c r="P731" s="971" t="s">
        <v>359</v>
      </c>
      <c r="Q731" s="972"/>
      <c r="R731" s="973" t="s">
        <v>74</v>
      </c>
      <c r="S731" s="974"/>
      <c r="T731" s="975" t="s">
        <v>771</v>
      </c>
      <c r="U731" s="976"/>
      <c r="V731" s="976"/>
      <c r="W731" s="977"/>
      <c r="X731" s="979" t="s">
        <v>771</v>
      </c>
      <c r="Y731" s="980"/>
      <c r="Z731" s="980"/>
      <c r="AA731" s="980"/>
      <c r="AB731" s="34">
        <v>2</v>
      </c>
      <c r="AC731" s="34"/>
      <c r="AD731" s="138" t="s">
        <v>699</v>
      </c>
      <c r="AE731" s="475">
        <v>19</v>
      </c>
      <c r="AF731" s="35" t="s">
        <v>32</v>
      </c>
      <c r="AG731" s="34"/>
      <c r="AH731" s="139">
        <v>21735</v>
      </c>
      <c r="AI731" s="140">
        <f t="shared" si="211"/>
        <v>21.734999999999999</v>
      </c>
      <c r="AJ731" s="152">
        <v>21735</v>
      </c>
      <c r="AK731" s="142">
        <f t="shared" si="212"/>
        <v>21.734999999999999</v>
      </c>
      <c r="AL731" s="143">
        <f t="shared" si="213"/>
        <v>0</v>
      </c>
      <c r="AM731" s="144">
        <f t="shared" si="214"/>
        <v>0</v>
      </c>
      <c r="AN731" s="145">
        <f t="shared" si="215"/>
        <v>0</v>
      </c>
      <c r="AO731" s="21"/>
      <c r="AP731" s="306">
        <v>72.28</v>
      </c>
      <c r="AQ731" s="306">
        <v>5.32</v>
      </c>
    </row>
    <row r="732" spans="2:43" ht="12.95" customHeight="1" x14ac:dyDescent="0.25">
      <c r="B732" s="25">
        <v>44245</v>
      </c>
      <c r="C732" s="137">
        <v>0.80069444444444438</v>
      </c>
      <c r="D732" s="137">
        <v>0.80625000000000002</v>
      </c>
      <c r="E732" s="43">
        <v>4</v>
      </c>
      <c r="F732" s="43">
        <v>23410</v>
      </c>
      <c r="G732" s="25">
        <v>44245</v>
      </c>
      <c r="H732" s="967" t="s">
        <v>1027</v>
      </c>
      <c r="I732" s="968"/>
      <c r="J732" s="969" t="s">
        <v>1031</v>
      </c>
      <c r="K732" s="970"/>
      <c r="L732" s="969" t="s">
        <v>764</v>
      </c>
      <c r="M732" s="970"/>
      <c r="N732" s="967"/>
      <c r="O732" s="968"/>
      <c r="P732" s="971" t="s">
        <v>843</v>
      </c>
      <c r="Q732" s="972"/>
      <c r="R732" s="973" t="s">
        <v>820</v>
      </c>
      <c r="S732" s="974"/>
      <c r="T732" s="975" t="s">
        <v>771</v>
      </c>
      <c r="U732" s="976"/>
      <c r="V732" s="976"/>
      <c r="W732" s="977"/>
      <c r="X732" s="979" t="s">
        <v>771</v>
      </c>
      <c r="Y732" s="980"/>
      <c r="Z732" s="980"/>
      <c r="AA732" s="980"/>
      <c r="AB732" s="34">
        <v>2</v>
      </c>
      <c r="AC732" s="34"/>
      <c r="AD732" s="138" t="s">
        <v>699</v>
      </c>
      <c r="AE732" s="475">
        <v>19</v>
      </c>
      <c r="AF732" s="35" t="s">
        <v>32</v>
      </c>
      <c r="AG732" s="34"/>
      <c r="AH732" s="139">
        <v>19330</v>
      </c>
      <c r="AI732" s="140">
        <f t="shared" ref="AI732:AI747" si="216">+AH732/1000</f>
        <v>19.329999999999998</v>
      </c>
      <c r="AJ732" s="152">
        <v>19330</v>
      </c>
      <c r="AK732" s="142">
        <f t="shared" ref="AK732:AK742" si="217">+AJ732/1000</f>
        <v>19.329999999999998</v>
      </c>
      <c r="AL732" s="143">
        <f t="shared" ref="AL732:AL742" si="218">+AJ732-AH732</f>
        <v>0</v>
      </c>
      <c r="AM732" s="144">
        <f t="shared" ref="AM732:AM742" si="219">+AL732/1000</f>
        <v>0</v>
      </c>
      <c r="AN732" s="145">
        <f t="shared" ref="AN732:AN742" si="220">+AL732/AH732</f>
        <v>0</v>
      </c>
      <c r="AO732" s="21"/>
      <c r="AP732" s="306">
        <v>72.28</v>
      </c>
      <c r="AQ732" s="306">
        <v>5.32</v>
      </c>
    </row>
    <row r="733" spans="2:43" ht="12.95" customHeight="1" x14ac:dyDescent="0.25">
      <c r="B733" s="25">
        <v>44245</v>
      </c>
      <c r="C733" s="137">
        <v>0.83263888888888893</v>
      </c>
      <c r="D733" s="137">
        <v>0.84236111111111101</v>
      </c>
      <c r="E733" s="43">
        <v>4</v>
      </c>
      <c r="F733" s="43">
        <v>20180</v>
      </c>
      <c r="G733" s="25">
        <v>44245</v>
      </c>
      <c r="H733" s="967" t="s">
        <v>1028</v>
      </c>
      <c r="I733" s="968"/>
      <c r="J733" s="969"/>
      <c r="K733" s="970"/>
      <c r="L733" s="969"/>
      <c r="M733" s="970"/>
      <c r="N733" s="967"/>
      <c r="O733" s="968"/>
      <c r="P733" s="971" t="s">
        <v>1029</v>
      </c>
      <c r="Q733" s="972"/>
      <c r="R733" s="973" t="s">
        <v>803</v>
      </c>
      <c r="S733" s="974"/>
      <c r="T733" s="975" t="s">
        <v>1030</v>
      </c>
      <c r="U733" s="976"/>
      <c r="V733" s="976"/>
      <c r="W733" s="977"/>
      <c r="X733" s="979" t="s">
        <v>1030</v>
      </c>
      <c r="Y733" s="980"/>
      <c r="Z733" s="980"/>
      <c r="AA733" s="980"/>
      <c r="AB733" s="34"/>
      <c r="AC733" s="34"/>
      <c r="AD733" s="138"/>
      <c r="AE733" s="475">
        <v>19</v>
      </c>
      <c r="AF733" s="35" t="s">
        <v>32</v>
      </c>
      <c r="AG733" s="34"/>
      <c r="AH733" s="139">
        <v>730</v>
      </c>
      <c r="AI733" s="140">
        <f t="shared" si="216"/>
        <v>0.73</v>
      </c>
      <c r="AJ733" s="152">
        <v>730</v>
      </c>
      <c r="AK733" s="142">
        <f t="shared" si="217"/>
        <v>0.73</v>
      </c>
      <c r="AL733" s="143">
        <f t="shared" si="218"/>
        <v>0</v>
      </c>
      <c r="AM733" s="144">
        <f t="shared" si="219"/>
        <v>0</v>
      </c>
      <c r="AN733" s="145">
        <f t="shared" si="220"/>
        <v>0</v>
      </c>
      <c r="AO733" s="21"/>
      <c r="AP733" s="306">
        <v>72.28</v>
      </c>
      <c r="AQ733" s="306">
        <v>5.32</v>
      </c>
    </row>
    <row r="734" spans="2:43" ht="12.95" customHeight="1" x14ac:dyDescent="0.25">
      <c r="B734" s="25">
        <v>44245</v>
      </c>
      <c r="C734" s="137">
        <v>0.84375</v>
      </c>
      <c r="D734" s="137">
        <v>0.85069444444444453</v>
      </c>
      <c r="E734" s="43">
        <v>4</v>
      </c>
      <c r="F734" s="43">
        <v>23410</v>
      </c>
      <c r="G734" s="25">
        <v>44245</v>
      </c>
      <c r="H734" s="967" t="s">
        <v>1027</v>
      </c>
      <c r="I734" s="968"/>
      <c r="J734" s="969" t="s">
        <v>1031</v>
      </c>
      <c r="K734" s="970"/>
      <c r="L734" s="969" t="s">
        <v>764</v>
      </c>
      <c r="M734" s="970"/>
      <c r="N734" s="967"/>
      <c r="O734" s="968"/>
      <c r="P734" s="971" t="s">
        <v>240</v>
      </c>
      <c r="Q734" s="972"/>
      <c r="R734" s="973" t="s">
        <v>515</v>
      </c>
      <c r="S734" s="974"/>
      <c r="T734" s="975" t="s">
        <v>771</v>
      </c>
      <c r="U734" s="976"/>
      <c r="V734" s="976"/>
      <c r="W734" s="977"/>
      <c r="X734" s="979" t="s">
        <v>771</v>
      </c>
      <c r="Y734" s="980"/>
      <c r="Z734" s="980"/>
      <c r="AA734" s="980"/>
      <c r="AB734" s="34">
        <v>2</v>
      </c>
      <c r="AC734" s="34"/>
      <c r="AD734" s="138" t="s">
        <v>699</v>
      </c>
      <c r="AE734" s="475">
        <v>19</v>
      </c>
      <c r="AF734" s="35" t="s">
        <v>32</v>
      </c>
      <c r="AG734" s="34"/>
      <c r="AH734" s="139">
        <v>12505</v>
      </c>
      <c r="AI734" s="140">
        <f t="shared" si="216"/>
        <v>12.505000000000001</v>
      </c>
      <c r="AJ734" s="152">
        <v>12505</v>
      </c>
      <c r="AK734" s="142">
        <f t="shared" si="217"/>
        <v>12.505000000000001</v>
      </c>
      <c r="AL734" s="143">
        <f t="shared" si="218"/>
        <v>0</v>
      </c>
      <c r="AM734" s="144">
        <f t="shared" si="219"/>
        <v>0</v>
      </c>
      <c r="AN734" s="145">
        <f t="shared" si="220"/>
        <v>0</v>
      </c>
      <c r="AO734" s="21"/>
      <c r="AP734" s="306">
        <v>72.28</v>
      </c>
      <c r="AQ734" s="306">
        <v>5.32</v>
      </c>
    </row>
    <row r="735" spans="2:43" ht="12.95" customHeight="1" x14ac:dyDescent="0.25">
      <c r="B735" s="25">
        <v>44245</v>
      </c>
      <c r="C735" s="137">
        <v>0.86319444444444438</v>
      </c>
      <c r="D735" s="137">
        <v>0.90902777777777777</v>
      </c>
      <c r="E735" s="43">
        <v>4</v>
      </c>
      <c r="F735" s="43">
        <v>26503</v>
      </c>
      <c r="G735" s="25">
        <v>44245</v>
      </c>
      <c r="H735" s="967" t="s">
        <v>712</v>
      </c>
      <c r="I735" s="968"/>
      <c r="J735" s="969"/>
      <c r="K735" s="970"/>
      <c r="L735" s="969"/>
      <c r="M735" s="970"/>
      <c r="N735" s="967"/>
      <c r="O735" s="968"/>
      <c r="P735" s="971" t="s">
        <v>917</v>
      </c>
      <c r="Q735" s="972"/>
      <c r="R735" s="973" t="s">
        <v>856</v>
      </c>
      <c r="S735" s="974"/>
      <c r="T735" s="975" t="s">
        <v>718</v>
      </c>
      <c r="U735" s="976"/>
      <c r="V735" s="976"/>
      <c r="W735" s="977"/>
      <c r="X735" s="979" t="s">
        <v>718</v>
      </c>
      <c r="Y735" s="980"/>
      <c r="Z735" s="980"/>
      <c r="AA735" s="980"/>
      <c r="AB735" s="34"/>
      <c r="AC735" s="34"/>
      <c r="AD735" s="138"/>
      <c r="AE735" s="476">
        <v>56</v>
      </c>
      <c r="AF735" s="46" t="s">
        <v>52</v>
      </c>
      <c r="AG735" s="34"/>
      <c r="AH735" s="139">
        <v>8340</v>
      </c>
      <c r="AI735" s="140">
        <f t="shared" si="216"/>
        <v>8.34</v>
      </c>
      <c r="AJ735" s="152">
        <v>8340</v>
      </c>
      <c r="AK735" s="142">
        <f t="shared" si="217"/>
        <v>8.34</v>
      </c>
      <c r="AL735" s="143">
        <f t="shared" si="218"/>
        <v>0</v>
      </c>
      <c r="AM735" s="144">
        <f t="shared" si="219"/>
        <v>0</v>
      </c>
      <c r="AN735" s="145">
        <f t="shared" si="220"/>
        <v>0</v>
      </c>
      <c r="AO735" s="21"/>
      <c r="AP735" s="306">
        <v>76.760000000000005</v>
      </c>
      <c r="AQ735" s="306">
        <v>2.37</v>
      </c>
    </row>
    <row r="736" spans="2:43" ht="12.95" customHeight="1" x14ac:dyDescent="0.25">
      <c r="B736" s="25">
        <v>44245</v>
      </c>
      <c r="C736" s="137">
        <v>0.89027777777777783</v>
      </c>
      <c r="D736" s="137">
        <v>0.92569444444444438</v>
      </c>
      <c r="E736" s="43">
        <v>4</v>
      </c>
      <c r="F736" s="43">
        <v>26504</v>
      </c>
      <c r="G736" s="25">
        <v>44245</v>
      </c>
      <c r="H736" s="967" t="s">
        <v>806</v>
      </c>
      <c r="I736" s="968"/>
      <c r="J736" s="969"/>
      <c r="K736" s="970"/>
      <c r="L736" s="969"/>
      <c r="M736" s="970"/>
      <c r="N736" s="967"/>
      <c r="O736" s="968"/>
      <c r="P736" s="971" t="s">
        <v>911</v>
      </c>
      <c r="Q736" s="972"/>
      <c r="R736" s="973" t="s">
        <v>918</v>
      </c>
      <c r="S736" s="974"/>
      <c r="T736" s="975" t="s">
        <v>857</v>
      </c>
      <c r="U736" s="976"/>
      <c r="V736" s="976"/>
      <c r="W736" s="977"/>
      <c r="X736" s="979" t="s">
        <v>857</v>
      </c>
      <c r="Y736" s="980"/>
      <c r="Z736" s="980"/>
      <c r="AA736" s="980"/>
      <c r="AB736" s="34"/>
      <c r="AC736" s="34"/>
      <c r="AD736" s="138"/>
      <c r="AE736" s="476">
        <v>60</v>
      </c>
      <c r="AF736" s="46" t="s">
        <v>52</v>
      </c>
      <c r="AG736" s="34"/>
      <c r="AH736" s="139">
        <v>2360</v>
      </c>
      <c r="AI736" s="140">
        <f t="shared" ref="AI736" si="221">+AH736/1000</f>
        <v>2.36</v>
      </c>
      <c r="AJ736" s="152">
        <v>2360</v>
      </c>
      <c r="AK736" s="142">
        <f t="shared" ref="AK736" si="222">+AJ736/1000</f>
        <v>2.36</v>
      </c>
      <c r="AL736" s="143">
        <f t="shared" ref="AL736" si="223">+AJ736-AH736</f>
        <v>0</v>
      </c>
      <c r="AM736" s="144">
        <f t="shared" ref="AM736" si="224">+AL736/1000</f>
        <v>0</v>
      </c>
      <c r="AN736" s="145">
        <f t="shared" ref="AN736" si="225">+AL736/AH736</f>
        <v>0</v>
      </c>
      <c r="AO736" s="21"/>
      <c r="AP736" s="306">
        <v>77.31</v>
      </c>
      <c r="AQ736" s="306">
        <v>2.02</v>
      </c>
    </row>
    <row r="737" spans="2:43" ht="12.95" customHeight="1" x14ac:dyDescent="0.25">
      <c r="B737" s="25">
        <v>44245</v>
      </c>
      <c r="C737" s="137">
        <v>0.89861111111111114</v>
      </c>
      <c r="D737" s="137">
        <v>0.91249999999999998</v>
      </c>
      <c r="E737" s="43">
        <v>3</v>
      </c>
      <c r="F737" s="43">
        <v>23411</v>
      </c>
      <c r="G737" s="25">
        <v>44245</v>
      </c>
      <c r="H737" s="967" t="s">
        <v>902</v>
      </c>
      <c r="I737" s="968"/>
      <c r="J737" s="969" t="s">
        <v>999</v>
      </c>
      <c r="K737" s="970"/>
      <c r="L737" s="969" t="s">
        <v>764</v>
      </c>
      <c r="M737" s="970"/>
      <c r="N737" s="967"/>
      <c r="O737" s="968"/>
      <c r="P737" s="971" t="s">
        <v>395</v>
      </c>
      <c r="Q737" s="972"/>
      <c r="R737" s="973" t="s">
        <v>473</v>
      </c>
      <c r="S737" s="974"/>
      <c r="T737" s="975" t="s">
        <v>771</v>
      </c>
      <c r="U737" s="976"/>
      <c r="V737" s="976"/>
      <c r="W737" s="977"/>
      <c r="X737" s="979" t="s">
        <v>771</v>
      </c>
      <c r="Y737" s="980"/>
      <c r="Z737" s="980"/>
      <c r="AA737" s="980"/>
      <c r="AB737" s="34">
        <v>3</v>
      </c>
      <c r="AC737" s="34"/>
      <c r="AD737" s="138" t="s">
        <v>699</v>
      </c>
      <c r="AE737" s="475">
        <v>28</v>
      </c>
      <c r="AF737" s="35" t="s">
        <v>32</v>
      </c>
      <c r="AG737" s="34"/>
      <c r="AH737" s="139">
        <v>21600</v>
      </c>
      <c r="AI737" s="140">
        <f t="shared" si="216"/>
        <v>21.6</v>
      </c>
      <c r="AJ737" s="152">
        <v>24120</v>
      </c>
      <c r="AK737" s="142">
        <f t="shared" si="217"/>
        <v>24.12</v>
      </c>
      <c r="AL737" s="143">
        <f t="shared" si="218"/>
        <v>2520</v>
      </c>
      <c r="AM737" s="144">
        <f t="shared" si="219"/>
        <v>2.52</v>
      </c>
      <c r="AN737" s="145">
        <f t="shared" si="220"/>
        <v>0.11666666666666667</v>
      </c>
      <c r="AO737" s="21"/>
      <c r="AP737" s="306">
        <v>72.87</v>
      </c>
      <c r="AQ737" s="306">
        <v>5.35</v>
      </c>
    </row>
    <row r="738" spans="2:43" ht="12.95" customHeight="1" x14ac:dyDescent="0.25">
      <c r="B738" s="25">
        <v>44245</v>
      </c>
      <c r="C738" s="137">
        <v>0.9</v>
      </c>
      <c r="D738" s="137">
        <v>0.91736111111111107</v>
      </c>
      <c r="E738" s="43">
        <v>4</v>
      </c>
      <c r="F738" s="43">
        <v>23411</v>
      </c>
      <c r="G738" s="25">
        <v>44245</v>
      </c>
      <c r="H738" s="967" t="s">
        <v>902</v>
      </c>
      <c r="I738" s="968"/>
      <c r="J738" s="969" t="s">
        <v>999</v>
      </c>
      <c r="K738" s="970"/>
      <c r="L738" s="969" t="s">
        <v>764</v>
      </c>
      <c r="M738" s="970"/>
      <c r="N738" s="967"/>
      <c r="O738" s="968"/>
      <c r="P738" s="971" t="s">
        <v>240</v>
      </c>
      <c r="Q738" s="972"/>
      <c r="R738" s="973" t="s">
        <v>515</v>
      </c>
      <c r="S738" s="974"/>
      <c r="T738" s="975" t="s">
        <v>771</v>
      </c>
      <c r="U738" s="976"/>
      <c r="V738" s="976"/>
      <c r="W738" s="977"/>
      <c r="X738" s="979" t="s">
        <v>771</v>
      </c>
      <c r="Y738" s="980"/>
      <c r="Z738" s="980"/>
      <c r="AA738" s="980"/>
      <c r="AB738" s="34">
        <v>3</v>
      </c>
      <c r="AC738" s="34"/>
      <c r="AD738" s="138" t="s">
        <v>699</v>
      </c>
      <c r="AE738" s="475">
        <v>28</v>
      </c>
      <c r="AF738" s="35" t="s">
        <v>32</v>
      </c>
      <c r="AG738" s="34"/>
      <c r="AH738" s="139">
        <v>21600</v>
      </c>
      <c r="AI738" s="140">
        <f t="shared" si="216"/>
        <v>21.6</v>
      </c>
      <c r="AJ738" s="152">
        <v>24420</v>
      </c>
      <c r="AK738" s="142">
        <f t="shared" si="217"/>
        <v>24.42</v>
      </c>
      <c r="AL738" s="143">
        <f t="shared" si="218"/>
        <v>2820</v>
      </c>
      <c r="AM738" s="144">
        <f t="shared" si="219"/>
        <v>2.82</v>
      </c>
      <c r="AN738" s="145">
        <f t="shared" si="220"/>
        <v>0.13055555555555556</v>
      </c>
      <c r="AO738" s="21"/>
      <c r="AP738" s="306">
        <v>72.87</v>
      </c>
      <c r="AQ738" s="306">
        <v>5.35</v>
      </c>
    </row>
    <row r="739" spans="2:43" ht="12.95" customHeight="1" x14ac:dyDescent="0.25">
      <c r="B739" s="25">
        <v>44245</v>
      </c>
      <c r="C739" s="137">
        <v>0.91111111111111109</v>
      </c>
      <c r="D739" s="137">
        <v>0.92152777777777783</v>
      </c>
      <c r="E739" s="43">
        <v>3</v>
      </c>
      <c r="F739" s="43">
        <v>23411</v>
      </c>
      <c r="G739" s="25">
        <v>44245</v>
      </c>
      <c r="H739" s="967" t="s">
        <v>902</v>
      </c>
      <c r="I739" s="968"/>
      <c r="J739" s="969" t="s">
        <v>999</v>
      </c>
      <c r="K739" s="970"/>
      <c r="L739" s="969" t="s">
        <v>764</v>
      </c>
      <c r="M739" s="970"/>
      <c r="N739" s="967"/>
      <c r="O739" s="968"/>
      <c r="P739" s="971" t="s">
        <v>221</v>
      </c>
      <c r="Q739" s="972"/>
      <c r="R739" s="973" t="s">
        <v>543</v>
      </c>
      <c r="S739" s="974"/>
      <c r="T739" s="975" t="s">
        <v>771</v>
      </c>
      <c r="U739" s="976"/>
      <c r="V739" s="976"/>
      <c r="W739" s="977"/>
      <c r="X739" s="979" t="s">
        <v>771</v>
      </c>
      <c r="Y739" s="980"/>
      <c r="Z739" s="980"/>
      <c r="AA739" s="980"/>
      <c r="AB739" s="34">
        <v>3</v>
      </c>
      <c r="AC739" s="34"/>
      <c r="AD739" s="138" t="s">
        <v>699</v>
      </c>
      <c r="AE739" s="475">
        <v>28</v>
      </c>
      <c r="AF739" s="35" t="s">
        <v>32</v>
      </c>
      <c r="AG739" s="34"/>
      <c r="AH739" s="139">
        <v>9600</v>
      </c>
      <c r="AI739" s="140">
        <f t="shared" si="216"/>
        <v>9.6</v>
      </c>
      <c r="AJ739" s="152">
        <v>10520</v>
      </c>
      <c r="AK739" s="142">
        <f t="shared" si="217"/>
        <v>10.52</v>
      </c>
      <c r="AL739" s="143">
        <f t="shared" si="218"/>
        <v>920</v>
      </c>
      <c r="AM739" s="144">
        <f t="shared" si="219"/>
        <v>0.92</v>
      </c>
      <c r="AN739" s="145">
        <f t="shared" si="220"/>
        <v>9.583333333333334E-2</v>
      </c>
      <c r="AO739" s="21"/>
      <c r="AP739" s="306">
        <v>72.87</v>
      </c>
      <c r="AQ739" s="306">
        <v>5.35</v>
      </c>
    </row>
    <row r="740" spans="2:43" ht="12.95" customHeight="1" x14ac:dyDescent="0.25">
      <c r="B740" s="25">
        <v>44245</v>
      </c>
      <c r="C740" s="137">
        <v>0.93055555555555547</v>
      </c>
      <c r="D740" s="137">
        <v>0.93472222222222223</v>
      </c>
      <c r="E740" s="43">
        <v>3</v>
      </c>
      <c r="F740" s="43">
        <v>23411</v>
      </c>
      <c r="G740" s="25">
        <v>44245</v>
      </c>
      <c r="H740" s="967" t="s">
        <v>902</v>
      </c>
      <c r="I740" s="968"/>
      <c r="J740" s="969" t="s">
        <v>999</v>
      </c>
      <c r="K740" s="970"/>
      <c r="L740" s="969" t="s">
        <v>764</v>
      </c>
      <c r="M740" s="970"/>
      <c r="N740" s="967"/>
      <c r="O740" s="968"/>
      <c r="P740" s="971" t="s">
        <v>71</v>
      </c>
      <c r="Q740" s="972"/>
      <c r="R740" s="973" t="s">
        <v>581</v>
      </c>
      <c r="S740" s="974"/>
      <c r="T740" s="975" t="s">
        <v>771</v>
      </c>
      <c r="U740" s="976"/>
      <c r="V740" s="976"/>
      <c r="W740" s="977"/>
      <c r="X740" s="979" t="s">
        <v>771</v>
      </c>
      <c r="Y740" s="980"/>
      <c r="Z740" s="980"/>
      <c r="AA740" s="980"/>
      <c r="AB740" s="34">
        <v>3</v>
      </c>
      <c r="AC740" s="34"/>
      <c r="AD740" s="138" t="s">
        <v>699</v>
      </c>
      <c r="AE740" s="475">
        <v>28</v>
      </c>
      <c r="AF740" s="35" t="s">
        <v>32</v>
      </c>
      <c r="AG740" s="34"/>
      <c r="AH740" s="139">
        <v>14160</v>
      </c>
      <c r="AI740" s="140">
        <f t="shared" si="216"/>
        <v>14.16</v>
      </c>
      <c r="AJ740" s="152">
        <v>15310</v>
      </c>
      <c r="AK740" s="142">
        <f t="shared" si="217"/>
        <v>15.31</v>
      </c>
      <c r="AL740" s="143">
        <f t="shared" si="218"/>
        <v>1150</v>
      </c>
      <c r="AM740" s="144">
        <f t="shared" si="219"/>
        <v>1.1499999999999999</v>
      </c>
      <c r="AN740" s="145">
        <f t="shared" si="220"/>
        <v>8.1214689265536724E-2</v>
      </c>
      <c r="AO740" s="21"/>
      <c r="AP740" s="306">
        <v>72.87</v>
      </c>
      <c r="AQ740" s="306">
        <v>5.35</v>
      </c>
    </row>
    <row r="741" spans="2:43" ht="12.95" customHeight="1" x14ac:dyDescent="0.25">
      <c r="B741" s="25">
        <v>44245</v>
      </c>
      <c r="C741" s="137">
        <v>0.9590277777777777</v>
      </c>
      <c r="D741" s="137">
        <v>1.3888888888888889E-3</v>
      </c>
      <c r="E741" s="43">
        <v>4</v>
      </c>
      <c r="F741" s="43">
        <v>26505</v>
      </c>
      <c r="G741" s="25">
        <v>44245</v>
      </c>
      <c r="H741" s="967" t="s">
        <v>1032</v>
      </c>
      <c r="I741" s="968"/>
      <c r="J741" s="969"/>
      <c r="K741" s="970"/>
      <c r="L741" s="969"/>
      <c r="M741" s="970"/>
      <c r="N741" s="967"/>
      <c r="O741" s="968"/>
      <c r="P741" s="971" t="s">
        <v>1033</v>
      </c>
      <c r="Q741" s="972"/>
      <c r="R741" s="973" t="s">
        <v>1034</v>
      </c>
      <c r="S741" s="974"/>
      <c r="T741" s="975" t="s">
        <v>771</v>
      </c>
      <c r="U741" s="976"/>
      <c r="V741" s="976"/>
      <c r="W741" s="977"/>
      <c r="X741" s="979" t="s">
        <v>771</v>
      </c>
      <c r="Y741" s="980"/>
      <c r="Z741" s="980"/>
      <c r="AA741" s="980"/>
      <c r="AB741" s="34">
        <v>3</v>
      </c>
      <c r="AC741" s="34"/>
      <c r="AD741" s="138"/>
      <c r="AE741" s="475">
        <v>26</v>
      </c>
      <c r="AF741" s="35" t="s">
        <v>32</v>
      </c>
      <c r="AG741" s="34"/>
      <c r="AH741" s="139">
        <v>10750</v>
      </c>
      <c r="AI741" s="140">
        <f t="shared" si="216"/>
        <v>10.75</v>
      </c>
      <c r="AJ741" s="152">
        <v>10750</v>
      </c>
      <c r="AK741" s="142">
        <f t="shared" si="217"/>
        <v>10.75</v>
      </c>
      <c r="AL741" s="143">
        <f t="shared" si="218"/>
        <v>0</v>
      </c>
      <c r="AM741" s="144">
        <f t="shared" si="219"/>
        <v>0</v>
      </c>
      <c r="AN741" s="145">
        <f t="shared" si="220"/>
        <v>0</v>
      </c>
      <c r="AO741" s="21"/>
      <c r="AP741" s="306">
        <v>72.010000000000005</v>
      </c>
      <c r="AQ741" s="306">
        <v>5.57</v>
      </c>
    </row>
    <row r="742" spans="2:43" ht="12.95" customHeight="1" x14ac:dyDescent="0.25">
      <c r="B742" s="25">
        <v>44245</v>
      </c>
      <c r="C742" s="137">
        <v>0.97430555555555554</v>
      </c>
      <c r="D742" s="137">
        <v>5.6250000000000001E-2</v>
      </c>
      <c r="E742" s="43">
        <v>4</v>
      </c>
      <c r="F742" s="43">
        <v>26506</v>
      </c>
      <c r="G742" s="25">
        <v>44245</v>
      </c>
      <c r="H742" s="967" t="s">
        <v>87</v>
      </c>
      <c r="I742" s="968"/>
      <c r="J742" s="969"/>
      <c r="K742" s="970"/>
      <c r="L742" s="969"/>
      <c r="M742" s="970"/>
      <c r="N742" s="967"/>
      <c r="O742" s="968"/>
      <c r="P742" s="971" t="s">
        <v>190</v>
      </c>
      <c r="Q742" s="972"/>
      <c r="R742" s="973" t="s">
        <v>633</v>
      </c>
      <c r="S742" s="974"/>
      <c r="T742" s="1026" t="s">
        <v>1036</v>
      </c>
      <c r="U742" s="1027"/>
      <c r="V742" s="1027"/>
      <c r="W742" s="1028"/>
      <c r="X742" s="979" t="s">
        <v>1036</v>
      </c>
      <c r="Y742" s="980"/>
      <c r="Z742" s="980"/>
      <c r="AA742" s="980"/>
      <c r="AB742" s="34"/>
      <c r="AC742" s="34"/>
      <c r="AD742" s="138"/>
      <c r="AE742" s="476">
        <v>56</v>
      </c>
      <c r="AF742" s="46" t="s">
        <v>52</v>
      </c>
      <c r="AG742" s="34"/>
      <c r="AH742" s="139">
        <v>12220</v>
      </c>
      <c r="AI742" s="140">
        <f t="shared" si="216"/>
        <v>12.22</v>
      </c>
      <c r="AJ742" s="152">
        <v>12220</v>
      </c>
      <c r="AK742" s="142">
        <f t="shared" si="217"/>
        <v>12.22</v>
      </c>
      <c r="AL742" s="143">
        <f t="shared" si="218"/>
        <v>0</v>
      </c>
      <c r="AM742" s="144">
        <f t="shared" si="219"/>
        <v>0</v>
      </c>
      <c r="AN742" s="145">
        <f t="shared" si="220"/>
        <v>0</v>
      </c>
      <c r="AO742" s="21"/>
      <c r="AP742" s="306">
        <v>76.33</v>
      </c>
      <c r="AQ742" s="306">
        <v>3.78</v>
      </c>
    </row>
    <row r="743" spans="2:43" ht="12.95" customHeight="1" x14ac:dyDescent="0.25">
      <c r="B743" s="25">
        <v>44245</v>
      </c>
      <c r="C743" s="137">
        <v>0.99097222222222225</v>
      </c>
      <c r="D743" s="137">
        <v>2.2916666666666669E-2</v>
      </c>
      <c r="E743" s="43">
        <v>4</v>
      </c>
      <c r="F743" s="43">
        <v>1540</v>
      </c>
      <c r="G743" s="25">
        <v>44245</v>
      </c>
      <c r="H743" s="967" t="s">
        <v>55</v>
      </c>
      <c r="I743" s="968"/>
      <c r="J743" s="969"/>
      <c r="K743" s="970"/>
      <c r="L743" s="969"/>
      <c r="M743" s="970"/>
      <c r="N743" s="967"/>
      <c r="O743" s="968"/>
      <c r="P743" s="971" t="s">
        <v>390</v>
      </c>
      <c r="Q743" s="972"/>
      <c r="R743" s="973" t="s">
        <v>90</v>
      </c>
      <c r="S743" s="974"/>
      <c r="T743" s="975" t="s">
        <v>179</v>
      </c>
      <c r="U743" s="976"/>
      <c r="V743" s="976"/>
      <c r="W743" s="977"/>
      <c r="X743" s="979" t="s">
        <v>179</v>
      </c>
      <c r="Y743" s="980"/>
      <c r="Z743" s="980"/>
      <c r="AA743" s="980"/>
      <c r="AB743" s="34"/>
      <c r="AC743" s="34"/>
      <c r="AD743" s="138"/>
      <c r="AE743" s="475">
        <v>30</v>
      </c>
      <c r="AF743" s="35" t="s">
        <v>32</v>
      </c>
      <c r="AG743" s="34">
        <v>12120.6</v>
      </c>
      <c r="AH743" s="139">
        <f>+AG743/2.2</f>
        <v>5509.363636363636</v>
      </c>
      <c r="AI743" s="140">
        <f t="shared" si="216"/>
        <v>5.509363636363636</v>
      </c>
      <c r="AJ743" s="836">
        <v>10320</v>
      </c>
      <c r="AK743" s="838">
        <f>+AJ743/1000</f>
        <v>10.32</v>
      </c>
      <c r="AL743" s="840">
        <f>+AJ743-AH744-AH743</f>
        <v>1415.636363636364</v>
      </c>
      <c r="AM743" s="842">
        <f>+AL743/1000</f>
        <v>1.415636363636364</v>
      </c>
      <c r="AN743" s="844">
        <f>+AL743/SUM(AH743:AH744)</f>
        <v>0.15898231714787442</v>
      </c>
      <c r="AO743" s="21"/>
      <c r="AP743" s="306">
        <v>76.88</v>
      </c>
      <c r="AQ743" s="306">
        <v>3.25</v>
      </c>
    </row>
    <row r="744" spans="2:43" ht="12.95" customHeight="1" x14ac:dyDescent="0.25">
      <c r="B744" s="25">
        <v>44245</v>
      </c>
      <c r="C744" s="137">
        <v>0.99097222222222225</v>
      </c>
      <c r="D744" s="137">
        <v>2.2916666666666669E-2</v>
      </c>
      <c r="E744" s="43">
        <v>4</v>
      </c>
      <c r="F744" s="43">
        <v>3918</v>
      </c>
      <c r="G744" s="25">
        <v>44245</v>
      </c>
      <c r="H744" s="967" t="s">
        <v>88</v>
      </c>
      <c r="I744" s="968"/>
      <c r="J744" s="969"/>
      <c r="K744" s="970"/>
      <c r="L744" s="969"/>
      <c r="M744" s="970"/>
      <c r="N744" s="967"/>
      <c r="O744" s="968"/>
      <c r="P744" s="971" t="s">
        <v>390</v>
      </c>
      <c r="Q744" s="972"/>
      <c r="R744" s="973" t="s">
        <v>90</v>
      </c>
      <c r="S744" s="974"/>
      <c r="T744" s="975" t="s">
        <v>179</v>
      </c>
      <c r="U744" s="976"/>
      <c r="V744" s="976"/>
      <c r="W744" s="977"/>
      <c r="X744" s="979" t="s">
        <v>179</v>
      </c>
      <c r="Y744" s="980"/>
      <c r="Z744" s="980"/>
      <c r="AA744" s="980"/>
      <c r="AB744" s="34"/>
      <c r="AC744" s="34"/>
      <c r="AD744" s="138"/>
      <c r="AE744" s="475">
        <v>35</v>
      </c>
      <c r="AF744" s="35" t="s">
        <v>32</v>
      </c>
      <c r="AG744" s="34">
        <v>7469</v>
      </c>
      <c r="AH744" s="139">
        <f>+AG744/2.2</f>
        <v>3394.9999999999995</v>
      </c>
      <c r="AI744" s="140">
        <f t="shared" si="216"/>
        <v>3.3949999999999996</v>
      </c>
      <c r="AJ744" s="837"/>
      <c r="AK744" s="839"/>
      <c r="AL744" s="841"/>
      <c r="AM744" s="843"/>
      <c r="AN744" s="845"/>
      <c r="AO744" s="21"/>
      <c r="AP744" s="306">
        <v>77.209999999999994</v>
      </c>
      <c r="AQ744" s="306">
        <v>3.08</v>
      </c>
    </row>
    <row r="745" spans="2:43" ht="12.95" customHeight="1" x14ac:dyDescent="0.25">
      <c r="B745" s="25">
        <v>44246</v>
      </c>
      <c r="C745" s="137">
        <v>0.21458333333333335</v>
      </c>
      <c r="D745" s="137">
        <v>0.24791666666666667</v>
      </c>
      <c r="E745" s="43">
        <v>4</v>
      </c>
      <c r="F745" s="43">
        <v>102</v>
      </c>
      <c r="G745" s="25">
        <v>44246</v>
      </c>
      <c r="H745" s="967" t="s">
        <v>291</v>
      </c>
      <c r="I745" s="968"/>
      <c r="J745" s="969"/>
      <c r="K745" s="970"/>
      <c r="L745" s="969"/>
      <c r="M745" s="970"/>
      <c r="N745" s="967"/>
      <c r="O745" s="968"/>
      <c r="P745" s="971" t="s">
        <v>226</v>
      </c>
      <c r="Q745" s="972"/>
      <c r="R745" s="973" t="s">
        <v>178</v>
      </c>
      <c r="S745" s="985"/>
      <c r="T745" s="982" t="s">
        <v>179</v>
      </c>
      <c r="U745" s="983"/>
      <c r="V745" s="983"/>
      <c r="W745" s="984"/>
      <c r="X745" s="979" t="s">
        <v>179</v>
      </c>
      <c r="Y745" s="980"/>
      <c r="Z745" s="980"/>
      <c r="AA745" s="980"/>
      <c r="AB745" s="34"/>
      <c r="AC745" s="34"/>
      <c r="AD745" s="138"/>
      <c r="AE745" s="475">
        <v>33</v>
      </c>
      <c r="AF745" s="35" t="s">
        <v>32</v>
      </c>
      <c r="AG745" s="34">
        <v>8864</v>
      </c>
      <c r="AH745" s="139">
        <f>+AG745/2.2</f>
        <v>4029.0909090909086</v>
      </c>
      <c r="AI745" s="140">
        <f t="shared" si="216"/>
        <v>4.0290909090909084</v>
      </c>
      <c r="AJ745" s="152">
        <v>4240</v>
      </c>
      <c r="AK745" s="142">
        <f t="shared" ref="AK745" si="226">+AJ745/1000</f>
        <v>4.24</v>
      </c>
      <c r="AL745" s="143">
        <f t="shared" ref="AL745" si="227">+AJ745-AH745</f>
        <v>210.90909090909145</v>
      </c>
      <c r="AM745" s="144">
        <f t="shared" ref="AM745" si="228">+AL745/1000</f>
        <v>0.21090909090909143</v>
      </c>
      <c r="AN745" s="145">
        <f t="shared" ref="AN745" si="229">+AL745/AH745</f>
        <v>5.2346570397112054E-2</v>
      </c>
      <c r="AP745" s="306">
        <v>76.239999999999995</v>
      </c>
      <c r="AQ745" s="306">
        <v>3.11</v>
      </c>
    </row>
    <row r="746" spans="2:43" ht="12.95" customHeight="1" x14ac:dyDescent="0.25">
      <c r="B746" s="25">
        <v>44246</v>
      </c>
      <c r="C746" s="137">
        <v>0.22847222222222222</v>
      </c>
      <c r="D746" s="137">
        <v>0.24027777777777778</v>
      </c>
      <c r="E746" s="43">
        <v>3</v>
      </c>
      <c r="F746" s="43">
        <v>760</v>
      </c>
      <c r="G746" s="25">
        <v>44246</v>
      </c>
      <c r="H746" s="967" t="s">
        <v>199</v>
      </c>
      <c r="I746" s="968"/>
      <c r="J746" s="969"/>
      <c r="K746" s="970"/>
      <c r="L746" s="969"/>
      <c r="M746" s="970"/>
      <c r="N746" s="967"/>
      <c r="O746" s="968"/>
      <c r="P746" s="971" t="s">
        <v>158</v>
      </c>
      <c r="Q746" s="972"/>
      <c r="R746" s="973" t="s">
        <v>306</v>
      </c>
      <c r="S746" s="974"/>
      <c r="T746" s="979" t="s">
        <v>198</v>
      </c>
      <c r="U746" s="980"/>
      <c r="V746" s="980"/>
      <c r="W746" s="981"/>
      <c r="X746" s="979" t="s">
        <v>198</v>
      </c>
      <c r="Y746" s="980"/>
      <c r="Z746" s="980"/>
      <c r="AA746" s="980"/>
      <c r="AB746" s="34"/>
      <c r="AC746" s="34"/>
      <c r="AD746" s="138"/>
      <c r="AE746" s="475">
        <v>45</v>
      </c>
      <c r="AF746" s="35" t="s">
        <v>32</v>
      </c>
      <c r="AG746" s="34"/>
      <c r="AH746" s="139">
        <v>14676</v>
      </c>
      <c r="AI746" s="140">
        <f t="shared" si="216"/>
        <v>14.676</v>
      </c>
      <c r="AJ746" s="836">
        <v>14660</v>
      </c>
      <c r="AK746" s="838">
        <f>+AJ746/1000</f>
        <v>14.66</v>
      </c>
      <c r="AL746" s="840">
        <f>+AJ746-AH747-AH746</f>
        <v>-350</v>
      </c>
      <c r="AM746" s="842">
        <f>+AL746/1000</f>
        <v>-0.35</v>
      </c>
      <c r="AN746" s="844">
        <f>+AL746/SUM(AH746:AH747)</f>
        <v>-2.3317788141239172E-2</v>
      </c>
      <c r="AP746" s="306">
        <v>70.180000000000007</v>
      </c>
      <c r="AQ746" s="306">
        <v>4.0599999999999996</v>
      </c>
    </row>
    <row r="747" spans="2:43" ht="12.95" customHeight="1" x14ac:dyDescent="0.25">
      <c r="B747" s="25">
        <v>44246</v>
      </c>
      <c r="C747" s="137">
        <v>0.22847222222222222</v>
      </c>
      <c r="D747" s="137">
        <v>0.24027777777777778</v>
      </c>
      <c r="E747" s="43">
        <v>3</v>
      </c>
      <c r="F747" s="43">
        <v>760</v>
      </c>
      <c r="G747" s="25">
        <v>44246</v>
      </c>
      <c r="H747" s="967" t="s">
        <v>199</v>
      </c>
      <c r="I747" s="968"/>
      <c r="J747" s="969"/>
      <c r="K747" s="970"/>
      <c r="L747" s="969"/>
      <c r="M747" s="970"/>
      <c r="N747" s="967"/>
      <c r="O747" s="968"/>
      <c r="P747" s="971" t="s">
        <v>158</v>
      </c>
      <c r="Q747" s="972"/>
      <c r="R747" s="973" t="s">
        <v>306</v>
      </c>
      <c r="S747" s="974"/>
      <c r="T747" s="979" t="s">
        <v>797</v>
      </c>
      <c r="U747" s="980"/>
      <c r="V747" s="980"/>
      <c r="W747" s="981"/>
      <c r="X747" s="979" t="s">
        <v>797</v>
      </c>
      <c r="Y747" s="980"/>
      <c r="Z747" s="980"/>
      <c r="AA747" s="980"/>
      <c r="AB747" s="34"/>
      <c r="AC747" s="34"/>
      <c r="AD747" s="138"/>
      <c r="AE747" s="475">
        <v>45</v>
      </c>
      <c r="AF747" s="35" t="s">
        <v>32</v>
      </c>
      <c r="AG747" s="34"/>
      <c r="AH747" s="139">
        <v>334</v>
      </c>
      <c r="AI747" s="140">
        <f t="shared" si="216"/>
        <v>0.33400000000000002</v>
      </c>
      <c r="AJ747" s="837"/>
      <c r="AK747" s="839"/>
      <c r="AL747" s="841"/>
      <c r="AM747" s="843"/>
      <c r="AN747" s="845"/>
      <c r="AP747" s="306">
        <v>70.180000000000007</v>
      </c>
      <c r="AQ747" s="306">
        <v>4.0599999999999996</v>
      </c>
    </row>
    <row r="748" spans="2:43" ht="12.95" customHeight="1" thickBot="1" x14ac:dyDescent="0.3">
      <c r="B748" s="24"/>
      <c r="C748" s="146"/>
      <c r="D748" s="146"/>
      <c r="E748" s="27"/>
      <c r="F748" s="36"/>
      <c r="G748" s="31"/>
      <c r="H748" s="909"/>
      <c r="I748" s="910"/>
      <c r="J748" s="911"/>
      <c r="K748" s="912"/>
      <c r="L748" s="911"/>
      <c r="M748" s="912"/>
      <c r="N748" s="913"/>
      <c r="O748" s="910"/>
      <c r="P748" s="913"/>
      <c r="Q748" s="910"/>
      <c r="R748" s="914"/>
      <c r="S748" s="915"/>
      <c r="T748" s="916"/>
      <c r="U748" s="917"/>
      <c r="V748" s="917"/>
      <c r="W748" s="915"/>
      <c r="X748" s="29"/>
      <c r="Y748" s="147"/>
      <c r="Z748" s="147"/>
      <c r="AA748" s="147"/>
      <c r="AB748" s="28"/>
      <c r="AC748" s="36"/>
      <c r="AD748" s="148"/>
      <c r="AE748" s="147"/>
      <c r="AF748" s="28"/>
      <c r="AG748" s="29"/>
      <c r="AH748" s="149"/>
      <c r="AI748" s="153"/>
      <c r="AJ748" s="150"/>
      <c r="AK748" s="154"/>
      <c r="AL748" s="155"/>
      <c r="AM748" s="156"/>
      <c r="AN748" s="157"/>
    </row>
    <row r="749" spans="2:43" ht="12.95" customHeight="1" x14ac:dyDescent="0.25">
      <c r="B749" s="151"/>
      <c r="C749" s="151"/>
      <c r="D749" s="151"/>
      <c r="E749" s="151"/>
      <c r="F749" s="151"/>
      <c r="G749" s="151"/>
      <c r="H749" s="151"/>
      <c r="I749" s="151"/>
      <c r="J749" s="174"/>
      <c r="K749" s="174"/>
      <c r="L749" s="174"/>
      <c r="M749" s="174"/>
      <c r="N749" s="151"/>
      <c r="O749" s="151"/>
      <c r="P749" s="135"/>
      <c r="Q749" s="135"/>
      <c r="R749" s="918" t="s">
        <v>5</v>
      </c>
      <c r="S749" s="919"/>
      <c r="T749" s="919"/>
      <c r="U749" s="919"/>
      <c r="V749" s="919"/>
      <c r="W749" s="919"/>
      <c r="X749" s="919"/>
      <c r="Y749" s="919"/>
      <c r="Z749" s="919"/>
      <c r="AA749" s="919"/>
      <c r="AB749" s="919"/>
      <c r="AC749" s="919"/>
      <c r="AD749" s="919"/>
      <c r="AE749" s="919"/>
      <c r="AF749" s="919"/>
      <c r="AG749" s="265"/>
      <c r="AH749" s="932" t="s">
        <v>4</v>
      </c>
      <c r="AI749" s="933"/>
      <c r="AJ749" s="932" t="s">
        <v>3</v>
      </c>
      <c r="AK749" s="933"/>
      <c r="AL749" s="932" t="s">
        <v>2</v>
      </c>
      <c r="AM749" s="934"/>
      <c r="AN749" s="935"/>
    </row>
    <row r="750" spans="2:43" ht="12.95" customHeight="1" x14ac:dyDescent="0.25">
      <c r="B750" s="151"/>
      <c r="C750" s="151"/>
      <c r="D750" s="151"/>
      <c r="E750" s="151"/>
      <c r="F750" s="151"/>
      <c r="G750" s="151"/>
      <c r="H750" s="151"/>
      <c r="I750" s="151"/>
      <c r="J750" s="174"/>
      <c r="K750" s="174"/>
      <c r="L750" s="174"/>
      <c r="M750" s="174"/>
      <c r="N750" s="151"/>
      <c r="O750" s="151"/>
      <c r="P750" s="135"/>
      <c r="Q750" s="135"/>
      <c r="R750" s="930"/>
      <c r="S750" s="931"/>
      <c r="T750" s="931"/>
      <c r="U750" s="931"/>
      <c r="V750" s="931"/>
      <c r="W750" s="931"/>
      <c r="X750" s="931"/>
      <c r="Y750" s="931"/>
      <c r="Z750" s="931"/>
      <c r="AA750" s="931"/>
      <c r="AB750" s="931"/>
      <c r="AC750" s="931"/>
      <c r="AD750" s="931"/>
      <c r="AE750" s="931"/>
      <c r="AF750" s="931"/>
      <c r="AG750" s="265"/>
      <c r="AH750" s="936" t="s">
        <v>1</v>
      </c>
      <c r="AI750" s="938">
        <f>+SUM(AI705:AI748)</f>
        <v>614.60218181818198</v>
      </c>
      <c r="AJ750" s="936" t="s">
        <v>1</v>
      </c>
      <c r="AK750" s="938">
        <f>+SUM(AK705:AK748)</f>
        <v>647.22</v>
      </c>
      <c r="AL750" s="936" t="s">
        <v>1</v>
      </c>
      <c r="AM750" s="940">
        <f>+AK750-AI750</f>
        <v>32.617818181818052</v>
      </c>
      <c r="AN750" s="851">
        <f>+AM750/AI750</f>
        <v>5.307143245948872E-2</v>
      </c>
    </row>
    <row r="751" spans="2:43" ht="12.95" customHeight="1" thickBot="1" x14ac:dyDescent="0.3">
      <c r="B751" s="151"/>
      <c r="C751" s="151"/>
      <c r="D751" s="151"/>
      <c r="E751" s="151"/>
      <c r="F751" s="151"/>
      <c r="G751" s="151"/>
      <c r="H751" s="151"/>
      <c r="I751" s="151"/>
      <c r="J751" s="174"/>
      <c r="K751" s="174"/>
      <c r="L751" s="174"/>
      <c r="M751" s="174"/>
      <c r="N751" s="151"/>
      <c r="O751" s="151"/>
      <c r="P751" s="135"/>
      <c r="Q751" s="135"/>
      <c r="R751" s="921"/>
      <c r="S751" s="922"/>
      <c r="T751" s="922"/>
      <c r="U751" s="922"/>
      <c r="V751" s="922"/>
      <c r="W751" s="922"/>
      <c r="X751" s="922"/>
      <c r="Y751" s="922"/>
      <c r="Z751" s="922"/>
      <c r="AA751" s="922"/>
      <c r="AB751" s="922"/>
      <c r="AC751" s="922"/>
      <c r="AD751" s="922"/>
      <c r="AE751" s="922"/>
      <c r="AF751" s="922"/>
      <c r="AG751" s="264"/>
      <c r="AH751" s="937"/>
      <c r="AI751" s="939"/>
      <c r="AJ751" s="937"/>
      <c r="AK751" s="939"/>
      <c r="AL751" s="937"/>
      <c r="AM751" s="941"/>
      <c r="AN751" s="852"/>
    </row>
    <row r="752" spans="2:43" ht="12.95" customHeight="1" thickBot="1" x14ac:dyDescent="0.3"/>
    <row r="753" spans="2:43" ht="12.95" customHeight="1" x14ac:dyDescent="0.25">
      <c r="R753" s="918" t="s">
        <v>0</v>
      </c>
      <c r="S753" s="919"/>
      <c r="T753" s="919"/>
      <c r="U753" s="919"/>
      <c r="V753" s="919"/>
      <c r="W753" s="919"/>
      <c r="X753" s="919"/>
      <c r="Y753" s="919"/>
      <c r="Z753" s="919"/>
      <c r="AA753" s="919"/>
      <c r="AB753" s="919"/>
      <c r="AC753" s="919"/>
      <c r="AD753" s="919"/>
      <c r="AE753" s="919"/>
      <c r="AF753" s="920"/>
      <c r="AG753" s="18"/>
      <c r="AH753" s="924">
        <f>+AI750+AH695</f>
        <v>5964.5901181818181</v>
      </c>
      <c r="AI753" s="925"/>
      <c r="AJ753" s="924">
        <f>+AK750+AJ695</f>
        <v>6412.9820000000009</v>
      </c>
      <c r="AK753" s="925"/>
      <c r="AL753" s="928">
        <f>+AJ753-AH753</f>
        <v>448.39188181818281</v>
      </c>
      <c r="AM753" s="925"/>
      <c r="AN753" s="945">
        <f>+AL753/AH753</f>
        <v>7.5175640393352935E-2</v>
      </c>
    </row>
    <row r="754" spans="2:43" ht="12.95" customHeight="1" thickBot="1" x14ac:dyDescent="0.3">
      <c r="R754" s="921"/>
      <c r="S754" s="922"/>
      <c r="T754" s="922"/>
      <c r="U754" s="922"/>
      <c r="V754" s="922"/>
      <c r="W754" s="922"/>
      <c r="X754" s="922"/>
      <c r="Y754" s="922"/>
      <c r="Z754" s="922"/>
      <c r="AA754" s="922"/>
      <c r="AB754" s="922"/>
      <c r="AC754" s="922"/>
      <c r="AD754" s="922"/>
      <c r="AE754" s="922"/>
      <c r="AF754" s="923"/>
      <c r="AG754" s="19"/>
      <c r="AH754" s="926"/>
      <c r="AI754" s="927"/>
      <c r="AJ754" s="926"/>
      <c r="AK754" s="927"/>
      <c r="AL754" s="929"/>
      <c r="AM754" s="927"/>
      <c r="AN754" s="946"/>
    </row>
    <row r="755" spans="2:43" ht="12.95" customHeight="1" thickBot="1" x14ac:dyDescent="0.3"/>
    <row r="756" spans="2:43" ht="12.95" customHeight="1" x14ac:dyDescent="0.25">
      <c r="B756" s="882" t="s">
        <v>31</v>
      </c>
      <c r="C756" s="883"/>
      <c r="D756" s="883"/>
      <c r="E756" s="883"/>
      <c r="F756" s="883"/>
      <c r="G756" s="884"/>
      <c r="H756" s="888" t="s">
        <v>30</v>
      </c>
      <c r="I756" s="765"/>
      <c r="J756" s="765"/>
      <c r="K756" s="765"/>
      <c r="L756" s="765"/>
      <c r="M756" s="765"/>
      <c r="N756" s="765"/>
      <c r="O756" s="765"/>
      <c r="P756" s="765"/>
      <c r="Q756" s="765"/>
      <c r="R756" s="765"/>
      <c r="S756" s="765"/>
      <c r="T756" s="765"/>
      <c r="U756" s="765"/>
      <c r="V756" s="765"/>
      <c r="W756" s="765"/>
      <c r="X756" s="765"/>
      <c r="Y756" s="765"/>
      <c r="Z756" s="765"/>
      <c r="AA756" s="765"/>
      <c r="AB756" s="765"/>
      <c r="AC756" s="765"/>
      <c r="AD756" s="765"/>
      <c r="AE756" s="267"/>
      <c r="AF756" s="764" t="s">
        <v>29</v>
      </c>
      <c r="AG756" s="765"/>
      <c r="AH756" s="765"/>
      <c r="AI756" s="765"/>
      <c r="AJ756" s="765"/>
      <c r="AK756" s="766"/>
      <c r="AL756" s="889" t="s">
        <v>39</v>
      </c>
      <c r="AM756" s="890"/>
      <c r="AN756" s="891"/>
      <c r="AO756" s="22"/>
      <c r="AP756" s="168" t="s">
        <v>46</v>
      </c>
    </row>
    <row r="757" spans="2:43" ht="12.95" customHeight="1" thickBot="1" x14ac:dyDescent="0.3">
      <c r="B757" s="885"/>
      <c r="C757" s="886"/>
      <c r="D757" s="886"/>
      <c r="E757" s="886"/>
      <c r="F757" s="886"/>
      <c r="G757" s="887"/>
      <c r="H757" s="892" t="s">
        <v>25</v>
      </c>
      <c r="I757" s="893"/>
      <c r="J757" s="893"/>
      <c r="K757" s="893"/>
      <c r="L757" s="893"/>
      <c r="M757" s="893"/>
      <c r="N757" s="893"/>
      <c r="O757" s="893"/>
      <c r="P757" s="893"/>
      <c r="Q757" s="893"/>
      <c r="R757" s="893"/>
      <c r="S757" s="893"/>
      <c r="T757" s="893"/>
      <c r="U757" s="893"/>
      <c r="V757" s="893"/>
      <c r="W757" s="893"/>
      <c r="X757" s="893"/>
      <c r="Y757" s="893"/>
      <c r="Z757" s="893"/>
      <c r="AA757" s="893"/>
      <c r="AB757" s="893"/>
      <c r="AC757" s="893"/>
      <c r="AD757" s="893"/>
      <c r="AE757" s="268"/>
      <c r="AF757" s="773">
        <v>44246</v>
      </c>
      <c r="AG757" s="774"/>
      <c r="AH757" s="774"/>
      <c r="AI757" s="774"/>
      <c r="AJ757" s="774"/>
      <c r="AK757" s="775"/>
      <c r="AL757" s="896" t="s">
        <v>40</v>
      </c>
      <c r="AM757" s="897"/>
      <c r="AN757" s="898"/>
      <c r="AO757" s="23"/>
      <c r="AP757" s="169" t="s">
        <v>47</v>
      </c>
    </row>
    <row r="758" spans="2:43" ht="12.95" customHeight="1" thickBot="1" x14ac:dyDescent="0.3">
      <c r="B758" s="902" t="s">
        <v>28</v>
      </c>
      <c r="C758" s="903"/>
      <c r="D758" s="903"/>
      <c r="E758" s="903"/>
      <c r="F758" s="903"/>
      <c r="G758" s="904"/>
      <c r="H758" s="894"/>
      <c r="I758" s="895"/>
      <c r="J758" s="895"/>
      <c r="K758" s="895"/>
      <c r="L758" s="895"/>
      <c r="M758" s="895"/>
      <c r="N758" s="895"/>
      <c r="O758" s="895"/>
      <c r="P758" s="895"/>
      <c r="Q758" s="895"/>
      <c r="R758" s="895"/>
      <c r="S758" s="895"/>
      <c r="T758" s="895"/>
      <c r="U758" s="895"/>
      <c r="V758" s="895"/>
      <c r="W758" s="895"/>
      <c r="X758" s="895"/>
      <c r="Y758" s="895"/>
      <c r="Z758" s="895"/>
      <c r="AA758" s="895"/>
      <c r="AB758" s="895"/>
      <c r="AC758" s="895"/>
      <c r="AD758" s="895"/>
      <c r="AE758" s="269"/>
      <c r="AF758" s="776"/>
      <c r="AG758" s="777"/>
      <c r="AH758" s="777"/>
      <c r="AI758" s="777"/>
      <c r="AJ758" s="777"/>
      <c r="AK758" s="778"/>
      <c r="AL758" s="899"/>
      <c r="AM758" s="900"/>
      <c r="AN758" s="901"/>
      <c r="AO758" s="141"/>
      <c r="AP758" s="170"/>
    </row>
    <row r="759" spans="2:43" ht="12.95" customHeight="1" thickBot="1" x14ac:dyDescent="0.3">
      <c r="B759" s="135"/>
      <c r="C759" s="135"/>
      <c r="D759" s="135"/>
      <c r="E759" s="135"/>
      <c r="F759" s="135"/>
      <c r="G759" s="135"/>
      <c r="H759" s="135"/>
      <c r="I759" s="135"/>
      <c r="J759" s="174"/>
      <c r="K759" s="174"/>
      <c r="L759" s="174"/>
      <c r="M759" s="174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5"/>
      <c r="AL759" s="135"/>
      <c r="AM759" s="135"/>
      <c r="AN759" s="135"/>
      <c r="AO759" s="141"/>
    </row>
    <row r="760" spans="2:43" ht="12.95" customHeight="1" thickBot="1" x14ac:dyDescent="0.3">
      <c r="B760" s="873" t="s">
        <v>27</v>
      </c>
      <c r="C760" s="874"/>
      <c r="D760" s="874"/>
      <c r="E760" s="875"/>
      <c r="F760" s="848" t="s">
        <v>26</v>
      </c>
      <c r="G760" s="850"/>
      <c r="H760" s="848" t="s">
        <v>44</v>
      </c>
      <c r="I760" s="849"/>
      <c r="J760" s="849"/>
      <c r="K760" s="849"/>
      <c r="L760" s="849"/>
      <c r="M760" s="849"/>
      <c r="N760" s="849"/>
      <c r="O760" s="849"/>
      <c r="P760" s="849"/>
      <c r="Q760" s="849"/>
      <c r="R760" s="849"/>
      <c r="S760" s="850"/>
      <c r="T760" s="848" t="s">
        <v>25</v>
      </c>
      <c r="U760" s="849"/>
      <c r="V760" s="849"/>
      <c r="W760" s="849"/>
      <c r="X760" s="849"/>
      <c r="Y760" s="849"/>
      <c r="Z760" s="849"/>
      <c r="AA760" s="849"/>
      <c r="AB760" s="849"/>
      <c r="AC760" s="849"/>
      <c r="AD760" s="849"/>
      <c r="AE760" s="849"/>
      <c r="AF760" s="850"/>
      <c r="AG760" s="879" t="s">
        <v>24</v>
      </c>
      <c r="AH760" s="880"/>
      <c r="AI760" s="881"/>
      <c r="AJ760" s="879" t="s">
        <v>24</v>
      </c>
      <c r="AK760" s="881"/>
      <c r="AL760" s="848" t="s">
        <v>23</v>
      </c>
      <c r="AM760" s="849"/>
      <c r="AN760" s="850"/>
      <c r="AO760" s="141"/>
    </row>
    <row r="761" spans="2:43" ht="12.95" customHeight="1" thickBot="1" x14ac:dyDescent="0.3">
      <c r="B761" s="1" t="s">
        <v>13</v>
      </c>
      <c r="C761" s="2" t="s">
        <v>22</v>
      </c>
      <c r="D761" s="3" t="s">
        <v>22</v>
      </c>
      <c r="E761" s="2" t="s">
        <v>21</v>
      </c>
      <c r="F761" s="907" t="s">
        <v>20</v>
      </c>
      <c r="G761" s="908"/>
      <c r="H761" s="876"/>
      <c r="I761" s="877"/>
      <c r="J761" s="877"/>
      <c r="K761" s="877"/>
      <c r="L761" s="877"/>
      <c r="M761" s="877"/>
      <c r="N761" s="877"/>
      <c r="O761" s="877"/>
      <c r="P761" s="877"/>
      <c r="Q761" s="877"/>
      <c r="R761" s="877"/>
      <c r="S761" s="878"/>
      <c r="T761" s="876"/>
      <c r="U761" s="877"/>
      <c r="V761" s="877"/>
      <c r="W761" s="877"/>
      <c r="X761" s="877"/>
      <c r="Y761" s="877"/>
      <c r="Z761" s="877"/>
      <c r="AA761" s="877"/>
      <c r="AB761" s="877"/>
      <c r="AC761" s="877"/>
      <c r="AD761" s="877"/>
      <c r="AE761" s="877"/>
      <c r="AF761" s="878"/>
      <c r="AG761" s="876" t="s">
        <v>19</v>
      </c>
      <c r="AH761" s="877"/>
      <c r="AI761" s="878"/>
      <c r="AJ761" s="876" t="s">
        <v>18</v>
      </c>
      <c r="AK761" s="878"/>
      <c r="AL761" s="876" t="s">
        <v>17</v>
      </c>
      <c r="AM761" s="877"/>
      <c r="AN761" s="878"/>
      <c r="AO761" s="141"/>
      <c r="AP761" s="846" t="s">
        <v>130</v>
      </c>
      <c r="AQ761" s="846" t="s">
        <v>131</v>
      </c>
    </row>
    <row r="762" spans="2:43" ht="12.95" customHeight="1" thickBot="1" x14ac:dyDescent="0.3">
      <c r="B762" s="4">
        <v>2021</v>
      </c>
      <c r="C762" s="5" t="s">
        <v>16</v>
      </c>
      <c r="D762" s="5" t="s">
        <v>15</v>
      </c>
      <c r="E762" s="30" t="s">
        <v>14</v>
      </c>
      <c r="F762" s="6" t="s">
        <v>14</v>
      </c>
      <c r="G762" s="7" t="s">
        <v>13</v>
      </c>
      <c r="H762" s="868" t="s">
        <v>34</v>
      </c>
      <c r="I762" s="869"/>
      <c r="J762" s="870" t="s">
        <v>43</v>
      </c>
      <c r="K762" s="871"/>
      <c r="L762" s="870" t="s">
        <v>42</v>
      </c>
      <c r="M762" s="871"/>
      <c r="N762" s="872" t="s">
        <v>33</v>
      </c>
      <c r="O762" s="869"/>
      <c r="P762" s="872" t="s">
        <v>12</v>
      </c>
      <c r="Q762" s="869"/>
      <c r="R762" s="872" t="s">
        <v>11</v>
      </c>
      <c r="S762" s="905"/>
      <c r="T762" s="868" t="s">
        <v>35</v>
      </c>
      <c r="U762" s="906"/>
      <c r="V762" s="906"/>
      <c r="W762" s="905"/>
      <c r="X762" s="868" t="s">
        <v>10</v>
      </c>
      <c r="Y762" s="906"/>
      <c r="Z762" s="906"/>
      <c r="AA762" s="906"/>
      <c r="AB762" s="38" t="s">
        <v>1084</v>
      </c>
      <c r="AC762" s="38" t="s">
        <v>38</v>
      </c>
      <c r="AD762" s="37" t="s">
        <v>36</v>
      </c>
      <c r="AE762" s="266" t="s">
        <v>41</v>
      </c>
      <c r="AF762" s="136" t="s">
        <v>9</v>
      </c>
      <c r="AG762" s="8" t="s">
        <v>37</v>
      </c>
      <c r="AH762" s="9" t="s">
        <v>8</v>
      </c>
      <c r="AI762" s="10" t="s">
        <v>7</v>
      </c>
      <c r="AJ762" s="6" t="s">
        <v>8</v>
      </c>
      <c r="AK762" s="7" t="s">
        <v>7</v>
      </c>
      <c r="AL762" s="6" t="s">
        <v>8</v>
      </c>
      <c r="AM762" s="11" t="s">
        <v>7</v>
      </c>
      <c r="AN762" s="7" t="s">
        <v>6</v>
      </c>
      <c r="AO762" s="141"/>
      <c r="AP762" s="847"/>
      <c r="AQ762" s="847"/>
    </row>
    <row r="763" spans="2:43" ht="12.95" customHeight="1" x14ac:dyDescent="0.25">
      <c r="B763" s="25">
        <v>44246</v>
      </c>
      <c r="C763" s="137">
        <v>0.45416666666666666</v>
      </c>
      <c r="D763" s="137">
        <v>0.46527777777777773</v>
      </c>
      <c r="E763" s="43">
        <v>4</v>
      </c>
      <c r="F763" s="43">
        <v>23412</v>
      </c>
      <c r="G763" s="25">
        <v>44246</v>
      </c>
      <c r="H763" s="960" t="s">
        <v>730</v>
      </c>
      <c r="I763" s="961"/>
      <c r="J763" s="962" t="s">
        <v>828</v>
      </c>
      <c r="K763" s="963"/>
      <c r="L763" s="962" t="s">
        <v>682</v>
      </c>
      <c r="M763" s="963"/>
      <c r="N763" s="960"/>
      <c r="O763" s="961"/>
      <c r="P763" s="964" t="s">
        <v>221</v>
      </c>
      <c r="Q763" s="965"/>
      <c r="R763" s="964" t="s">
        <v>543</v>
      </c>
      <c r="S763" s="966"/>
      <c r="T763" s="991" t="s">
        <v>1049</v>
      </c>
      <c r="U763" s="992"/>
      <c r="V763" s="992"/>
      <c r="W763" s="974"/>
      <c r="X763" s="986" t="s">
        <v>1050</v>
      </c>
      <c r="Y763" s="958"/>
      <c r="Z763" s="958"/>
      <c r="AA763" s="958"/>
      <c r="AB763" s="34">
        <v>2</v>
      </c>
      <c r="AC763" s="34"/>
      <c r="AD763" s="138" t="s">
        <v>699</v>
      </c>
      <c r="AE763" s="475">
        <v>24</v>
      </c>
      <c r="AF763" s="41" t="s">
        <v>32</v>
      </c>
      <c r="AG763" s="26"/>
      <c r="AH763" s="160">
        <v>12000</v>
      </c>
      <c r="AI763" s="161">
        <f>+AH763/1000</f>
        <v>12</v>
      </c>
      <c r="AJ763" s="162">
        <v>12940</v>
      </c>
      <c r="AK763" s="163">
        <f>+AJ763/1000</f>
        <v>12.94</v>
      </c>
      <c r="AL763" s="164">
        <f>+AJ763-AH763</f>
        <v>940</v>
      </c>
      <c r="AM763" s="163">
        <f>+AL763/1000</f>
        <v>0.94</v>
      </c>
      <c r="AN763" s="165">
        <f>+AL763/AH763</f>
        <v>7.8333333333333338E-2</v>
      </c>
      <c r="AO763" s="141"/>
      <c r="AP763" s="306">
        <v>72.8</v>
      </c>
      <c r="AQ763" s="306">
        <v>5.8</v>
      </c>
    </row>
    <row r="764" spans="2:43" ht="12.95" customHeight="1" x14ac:dyDescent="0.25">
      <c r="B764" s="25">
        <v>44246</v>
      </c>
      <c r="C764" s="137">
        <v>0.46180555555555558</v>
      </c>
      <c r="D764" s="137">
        <v>0.46736111111111112</v>
      </c>
      <c r="E764" s="43">
        <v>4</v>
      </c>
      <c r="F764" s="43">
        <v>23412</v>
      </c>
      <c r="G764" s="25">
        <v>44246</v>
      </c>
      <c r="H764" s="967" t="s">
        <v>730</v>
      </c>
      <c r="I764" s="968"/>
      <c r="J764" s="969" t="s">
        <v>828</v>
      </c>
      <c r="K764" s="970"/>
      <c r="L764" s="969" t="s">
        <v>682</v>
      </c>
      <c r="M764" s="970"/>
      <c r="N764" s="967"/>
      <c r="O764" s="968"/>
      <c r="P764" s="971" t="s">
        <v>843</v>
      </c>
      <c r="Q764" s="972"/>
      <c r="R764" s="973" t="s">
        <v>820</v>
      </c>
      <c r="S764" s="974"/>
      <c r="T764" s="991" t="s">
        <v>1049</v>
      </c>
      <c r="U764" s="992"/>
      <c r="V764" s="992"/>
      <c r="W764" s="974"/>
      <c r="X764" s="991" t="s">
        <v>1050</v>
      </c>
      <c r="Y764" s="992"/>
      <c r="Z764" s="992"/>
      <c r="AA764" s="992"/>
      <c r="AB764" s="34">
        <v>2</v>
      </c>
      <c r="AC764" s="34"/>
      <c r="AD764" s="138" t="s">
        <v>699</v>
      </c>
      <c r="AE764" s="475">
        <v>24</v>
      </c>
      <c r="AF764" s="35" t="s">
        <v>32</v>
      </c>
      <c r="AG764" s="34"/>
      <c r="AH764" s="139">
        <v>21600</v>
      </c>
      <c r="AI764" s="159">
        <f>+AH764/1000</f>
        <v>21.6</v>
      </c>
      <c r="AJ764" s="152">
        <v>23120</v>
      </c>
      <c r="AK764" s="272">
        <f>+AJ764/1000</f>
        <v>23.12</v>
      </c>
      <c r="AL764" s="273">
        <f>+AJ764-AH764</f>
        <v>1520</v>
      </c>
      <c r="AM764" s="274">
        <f>+AL764/1000</f>
        <v>1.52</v>
      </c>
      <c r="AN764" s="275">
        <f>+AL764/AH764</f>
        <v>7.0370370370370375E-2</v>
      </c>
      <c r="AO764" s="20"/>
      <c r="AP764" s="306">
        <v>72.8</v>
      </c>
      <c r="AQ764" s="306">
        <v>5.8</v>
      </c>
    </row>
    <row r="765" spans="2:43" ht="12.95" customHeight="1" x14ac:dyDescent="0.25">
      <c r="B765" s="25">
        <v>44246</v>
      </c>
      <c r="C765" s="137">
        <v>0.47222222222222227</v>
      </c>
      <c r="D765" s="137">
        <v>0.48194444444444445</v>
      </c>
      <c r="E765" s="43">
        <v>4</v>
      </c>
      <c r="F765" s="43">
        <v>23412</v>
      </c>
      <c r="G765" s="25">
        <v>44246</v>
      </c>
      <c r="H765" s="967" t="s">
        <v>730</v>
      </c>
      <c r="I765" s="968"/>
      <c r="J765" s="969" t="s">
        <v>828</v>
      </c>
      <c r="K765" s="970"/>
      <c r="L765" s="969" t="s">
        <v>682</v>
      </c>
      <c r="M765" s="970"/>
      <c r="N765" s="967"/>
      <c r="O765" s="968"/>
      <c r="P765" s="971" t="s">
        <v>677</v>
      </c>
      <c r="Q765" s="972"/>
      <c r="R765" s="973" t="s">
        <v>473</v>
      </c>
      <c r="S765" s="974"/>
      <c r="T765" s="991" t="s">
        <v>1049</v>
      </c>
      <c r="U765" s="992"/>
      <c r="V765" s="992"/>
      <c r="W765" s="974"/>
      <c r="X765" s="991" t="s">
        <v>1050</v>
      </c>
      <c r="Y765" s="992"/>
      <c r="Z765" s="992"/>
      <c r="AA765" s="992"/>
      <c r="AB765" s="34">
        <v>2</v>
      </c>
      <c r="AC765" s="34"/>
      <c r="AD765" s="138" t="s">
        <v>699</v>
      </c>
      <c r="AE765" s="475">
        <v>24</v>
      </c>
      <c r="AF765" s="35" t="s">
        <v>32</v>
      </c>
      <c r="AG765" s="34"/>
      <c r="AH765" s="139">
        <v>21600</v>
      </c>
      <c r="AI765" s="140">
        <f>+AH765/1000</f>
        <v>21.6</v>
      </c>
      <c r="AJ765" s="152">
        <v>24290</v>
      </c>
      <c r="AK765" s="142">
        <f>+AJ765/1000</f>
        <v>24.29</v>
      </c>
      <c r="AL765" s="143">
        <f>+AJ765-AH765</f>
        <v>2690</v>
      </c>
      <c r="AM765" s="144">
        <f>+AL765/1000</f>
        <v>2.69</v>
      </c>
      <c r="AN765" s="145">
        <f>+AL765/AH765</f>
        <v>0.12453703703703704</v>
      </c>
      <c r="AO765" s="21"/>
      <c r="AP765" s="306">
        <v>72.8</v>
      </c>
      <c r="AQ765" s="306">
        <v>5.8</v>
      </c>
    </row>
    <row r="766" spans="2:43" ht="12.95" customHeight="1" x14ac:dyDescent="0.25">
      <c r="B766" s="25">
        <v>44246</v>
      </c>
      <c r="C766" s="137">
        <v>0.48958333333333331</v>
      </c>
      <c r="D766" s="137">
        <v>0.51180555555555551</v>
      </c>
      <c r="E766" s="43">
        <v>4</v>
      </c>
      <c r="F766" s="43">
        <v>23412</v>
      </c>
      <c r="G766" s="25">
        <v>44246</v>
      </c>
      <c r="H766" s="967" t="s">
        <v>730</v>
      </c>
      <c r="I766" s="968"/>
      <c r="J766" s="969" t="s">
        <v>828</v>
      </c>
      <c r="K766" s="970"/>
      <c r="L766" s="969" t="s">
        <v>682</v>
      </c>
      <c r="M766" s="970"/>
      <c r="N766" s="967"/>
      <c r="O766" s="968"/>
      <c r="P766" s="971" t="s">
        <v>359</v>
      </c>
      <c r="Q766" s="972"/>
      <c r="R766" s="973" t="s">
        <v>74</v>
      </c>
      <c r="S766" s="974"/>
      <c r="T766" s="991" t="s">
        <v>1049</v>
      </c>
      <c r="U766" s="992"/>
      <c r="V766" s="992"/>
      <c r="W766" s="974"/>
      <c r="X766" s="991" t="s">
        <v>1050</v>
      </c>
      <c r="Y766" s="992"/>
      <c r="Z766" s="992"/>
      <c r="AA766" s="992"/>
      <c r="AB766" s="34">
        <v>2</v>
      </c>
      <c r="AC766" s="34"/>
      <c r="AD766" s="138" t="s">
        <v>699</v>
      </c>
      <c r="AE766" s="475">
        <v>24</v>
      </c>
      <c r="AF766" s="35" t="s">
        <v>32</v>
      </c>
      <c r="AG766" s="34"/>
      <c r="AH766" s="139">
        <v>21600</v>
      </c>
      <c r="AI766" s="140">
        <f>+AH766/1000</f>
        <v>21.6</v>
      </c>
      <c r="AJ766" s="152">
        <v>22930</v>
      </c>
      <c r="AK766" s="142">
        <f>+AJ766/1000</f>
        <v>22.93</v>
      </c>
      <c r="AL766" s="143">
        <f>+AJ766-AH766</f>
        <v>1330</v>
      </c>
      <c r="AM766" s="144">
        <f>+AL766/1000</f>
        <v>1.33</v>
      </c>
      <c r="AN766" s="145">
        <f>+AL766/AH766</f>
        <v>6.1574074074074073E-2</v>
      </c>
      <c r="AO766" s="21"/>
      <c r="AP766" s="306">
        <v>72.8</v>
      </c>
      <c r="AQ766" s="306">
        <v>5.8</v>
      </c>
    </row>
    <row r="767" spans="2:43" ht="12.95" customHeight="1" x14ac:dyDescent="0.25">
      <c r="B767" s="25">
        <v>44246</v>
      </c>
      <c r="C767" s="137">
        <v>0.49444444444444446</v>
      </c>
      <c r="D767" s="137">
        <v>0.50763888888888886</v>
      </c>
      <c r="E767" s="43">
        <v>4</v>
      </c>
      <c r="F767" s="43">
        <v>23412</v>
      </c>
      <c r="G767" s="25">
        <v>44246</v>
      </c>
      <c r="H767" s="967" t="s">
        <v>730</v>
      </c>
      <c r="I767" s="968"/>
      <c r="J767" s="969" t="s">
        <v>828</v>
      </c>
      <c r="K767" s="970"/>
      <c r="L767" s="969" t="s">
        <v>682</v>
      </c>
      <c r="M767" s="970"/>
      <c r="N767" s="967"/>
      <c r="O767" s="968"/>
      <c r="P767" s="971" t="s">
        <v>71</v>
      </c>
      <c r="Q767" s="972"/>
      <c r="R767" s="973" t="s">
        <v>893</v>
      </c>
      <c r="S767" s="974"/>
      <c r="T767" s="991" t="s">
        <v>1049</v>
      </c>
      <c r="U767" s="992"/>
      <c r="V767" s="992"/>
      <c r="W767" s="974"/>
      <c r="X767" s="991" t="s">
        <v>1050</v>
      </c>
      <c r="Y767" s="992"/>
      <c r="Z767" s="992"/>
      <c r="AA767" s="992"/>
      <c r="AB767" s="34">
        <v>2</v>
      </c>
      <c r="AC767" s="34"/>
      <c r="AD767" s="138" t="s">
        <v>699</v>
      </c>
      <c r="AE767" s="475">
        <v>24</v>
      </c>
      <c r="AF767" s="35" t="s">
        <v>32</v>
      </c>
      <c r="AG767" s="34"/>
      <c r="AH767" s="139">
        <v>18600</v>
      </c>
      <c r="AI767" s="140">
        <f t="shared" ref="AI767:AI801" si="230">+AH767/1000</f>
        <v>18.600000000000001</v>
      </c>
      <c r="AJ767" s="152">
        <v>19330</v>
      </c>
      <c r="AK767" s="142">
        <f t="shared" ref="AK767:AK799" si="231">+AJ767/1000</f>
        <v>19.329999999999998</v>
      </c>
      <c r="AL767" s="143">
        <f t="shared" ref="AL767:AL778" si="232">+AJ767-AH767</f>
        <v>730</v>
      </c>
      <c r="AM767" s="144">
        <f t="shared" ref="AM767:AM799" si="233">+AL767/1000</f>
        <v>0.73</v>
      </c>
      <c r="AN767" s="145">
        <f t="shared" ref="AN767:AN778" si="234">+AL767/AH767</f>
        <v>3.9247311827956988E-2</v>
      </c>
      <c r="AO767" s="21"/>
      <c r="AP767" s="306">
        <v>72.8</v>
      </c>
      <c r="AQ767" s="306">
        <v>5.8</v>
      </c>
    </row>
    <row r="768" spans="2:43" ht="12.95" customHeight="1" x14ac:dyDescent="0.25">
      <c r="B768" s="25">
        <v>44246</v>
      </c>
      <c r="C768" s="137">
        <v>0.53472222222222221</v>
      </c>
      <c r="D768" s="137">
        <v>0.57500000000000007</v>
      </c>
      <c r="E768" s="43">
        <v>3</v>
      </c>
      <c r="F768" s="43">
        <v>26507</v>
      </c>
      <c r="G768" s="25">
        <v>44246</v>
      </c>
      <c r="H768" s="967" t="s">
        <v>712</v>
      </c>
      <c r="I768" s="968"/>
      <c r="J768" s="969"/>
      <c r="K768" s="970"/>
      <c r="L768" s="969"/>
      <c r="M768" s="970"/>
      <c r="N768" s="967"/>
      <c r="O768" s="968"/>
      <c r="P768" s="971" t="s">
        <v>917</v>
      </c>
      <c r="Q768" s="972"/>
      <c r="R768" s="973" t="s">
        <v>856</v>
      </c>
      <c r="S768" s="974"/>
      <c r="T768" s="975" t="s">
        <v>718</v>
      </c>
      <c r="U768" s="976"/>
      <c r="V768" s="976"/>
      <c r="W768" s="977"/>
      <c r="X768" s="991" t="s">
        <v>718</v>
      </c>
      <c r="Y768" s="992"/>
      <c r="Z768" s="992"/>
      <c r="AA768" s="992"/>
      <c r="AB768" s="34"/>
      <c r="AC768" s="34"/>
      <c r="AD768" s="138"/>
      <c r="AE768" s="476">
        <v>52</v>
      </c>
      <c r="AF768" s="46" t="s">
        <v>52</v>
      </c>
      <c r="AG768" s="34"/>
      <c r="AH768" s="139">
        <v>5450</v>
      </c>
      <c r="AI768" s="140">
        <f t="shared" si="230"/>
        <v>5.45</v>
      </c>
      <c r="AJ768" s="152">
        <v>5450</v>
      </c>
      <c r="AK768" s="142">
        <f t="shared" si="231"/>
        <v>5.45</v>
      </c>
      <c r="AL768" s="143">
        <f t="shared" si="232"/>
        <v>0</v>
      </c>
      <c r="AM768" s="144">
        <f t="shared" si="233"/>
        <v>0</v>
      </c>
      <c r="AN768" s="145">
        <f t="shared" si="234"/>
        <v>0</v>
      </c>
      <c r="AO768" s="21"/>
      <c r="AP768" s="306">
        <v>76.66</v>
      </c>
      <c r="AQ768" s="306">
        <v>2.4700000000000002</v>
      </c>
    </row>
    <row r="769" spans="2:45" ht="12.95" customHeight="1" x14ac:dyDescent="0.25">
      <c r="B769" s="25">
        <v>44246</v>
      </c>
      <c r="C769" s="137">
        <v>0.53611111111111109</v>
      </c>
      <c r="D769" s="137">
        <v>0.55138888888888882</v>
      </c>
      <c r="E769" s="43">
        <v>4</v>
      </c>
      <c r="F769" s="43">
        <v>23413</v>
      </c>
      <c r="G769" s="25">
        <v>44246</v>
      </c>
      <c r="H769" s="967" t="s">
        <v>762</v>
      </c>
      <c r="I769" s="968"/>
      <c r="J769" s="969" t="s">
        <v>1040</v>
      </c>
      <c r="K769" s="970"/>
      <c r="L769" s="969" t="s">
        <v>682</v>
      </c>
      <c r="M769" s="970"/>
      <c r="N769" s="967"/>
      <c r="O769" s="968"/>
      <c r="P769" s="971" t="s">
        <v>295</v>
      </c>
      <c r="Q769" s="972"/>
      <c r="R769" s="973" t="s">
        <v>611</v>
      </c>
      <c r="S769" s="974"/>
      <c r="T769" s="975" t="s">
        <v>1039</v>
      </c>
      <c r="U769" s="976"/>
      <c r="V769" s="976"/>
      <c r="W769" s="977"/>
      <c r="X769" s="991" t="s">
        <v>1039</v>
      </c>
      <c r="Y769" s="992"/>
      <c r="Z769" s="992"/>
      <c r="AA769" s="992"/>
      <c r="AB769" s="34">
        <v>2</v>
      </c>
      <c r="AC769" s="34"/>
      <c r="AD769" s="138" t="s">
        <v>680</v>
      </c>
      <c r="AE769" s="475">
        <v>34</v>
      </c>
      <c r="AF769" s="35" t="s">
        <v>32</v>
      </c>
      <c r="AG769" s="34"/>
      <c r="AH769" s="139">
        <v>21600</v>
      </c>
      <c r="AI769" s="140">
        <f t="shared" si="230"/>
        <v>21.6</v>
      </c>
      <c r="AJ769" s="152">
        <v>23860</v>
      </c>
      <c r="AK769" s="142">
        <f t="shared" si="231"/>
        <v>23.86</v>
      </c>
      <c r="AL769" s="143">
        <f t="shared" si="232"/>
        <v>2260</v>
      </c>
      <c r="AM769" s="144">
        <f t="shared" si="233"/>
        <v>2.2599999999999998</v>
      </c>
      <c r="AN769" s="145">
        <f t="shared" si="234"/>
        <v>0.10462962962962963</v>
      </c>
      <c r="AO769" s="21"/>
      <c r="AP769" s="306">
        <v>73.81</v>
      </c>
      <c r="AQ769" s="306">
        <v>4.8499999999999996</v>
      </c>
    </row>
    <row r="770" spans="2:45" ht="12.95" customHeight="1" x14ac:dyDescent="0.25">
      <c r="B770" s="25">
        <v>44246</v>
      </c>
      <c r="C770" s="137">
        <v>0.5444444444444444</v>
      </c>
      <c r="D770" s="137">
        <v>0.55347222222222225</v>
      </c>
      <c r="E770" s="43">
        <v>2</v>
      </c>
      <c r="F770" s="43">
        <v>4800</v>
      </c>
      <c r="G770" s="25">
        <v>44246</v>
      </c>
      <c r="H770" s="967" t="s">
        <v>542</v>
      </c>
      <c r="I770" s="968"/>
      <c r="J770" s="969"/>
      <c r="K770" s="970"/>
      <c r="L770" s="969"/>
      <c r="M770" s="970"/>
      <c r="N770" s="967"/>
      <c r="O770" s="968"/>
      <c r="P770" s="971" t="s">
        <v>360</v>
      </c>
      <c r="Q770" s="972"/>
      <c r="R770" s="973" t="s">
        <v>201</v>
      </c>
      <c r="S770" s="974"/>
      <c r="T770" s="975" t="s">
        <v>198</v>
      </c>
      <c r="U770" s="976"/>
      <c r="V770" s="976"/>
      <c r="W770" s="977"/>
      <c r="X770" s="991" t="s">
        <v>198</v>
      </c>
      <c r="Y770" s="992"/>
      <c r="Z770" s="992"/>
      <c r="AA770" s="992"/>
      <c r="AB770" s="34"/>
      <c r="AC770" s="34"/>
      <c r="AD770" s="138"/>
      <c r="AE770" s="475">
        <v>45</v>
      </c>
      <c r="AF770" s="35" t="s">
        <v>32</v>
      </c>
      <c r="AG770" s="34"/>
      <c r="AH770" s="139">
        <v>19760</v>
      </c>
      <c r="AI770" s="140">
        <f t="shared" si="230"/>
        <v>19.760000000000002</v>
      </c>
      <c r="AJ770" s="152">
        <v>19650</v>
      </c>
      <c r="AK770" s="142">
        <f t="shared" si="231"/>
        <v>19.649999999999999</v>
      </c>
      <c r="AL770" s="143">
        <f t="shared" si="232"/>
        <v>-110</v>
      </c>
      <c r="AM770" s="144">
        <f t="shared" si="233"/>
        <v>-0.11</v>
      </c>
      <c r="AN770" s="145">
        <f t="shared" si="234"/>
        <v>-5.566801619433198E-3</v>
      </c>
      <c r="AO770" s="21"/>
      <c r="AP770" s="306">
        <v>70.97</v>
      </c>
      <c r="AQ770" s="306">
        <v>5.51</v>
      </c>
    </row>
    <row r="771" spans="2:45" ht="12.95" customHeight="1" x14ac:dyDescent="0.25">
      <c r="B771" s="25">
        <v>44246</v>
      </c>
      <c r="C771" s="137">
        <v>0.54999999999999993</v>
      </c>
      <c r="D771" s="137">
        <v>0.56111111111111112</v>
      </c>
      <c r="E771" s="43">
        <v>4</v>
      </c>
      <c r="F771" s="43">
        <v>23414</v>
      </c>
      <c r="G771" s="25">
        <v>44246</v>
      </c>
      <c r="H771" s="967" t="s">
        <v>790</v>
      </c>
      <c r="I771" s="968"/>
      <c r="J771" s="969" t="s">
        <v>828</v>
      </c>
      <c r="K771" s="970"/>
      <c r="L771" s="969" t="s">
        <v>682</v>
      </c>
      <c r="M771" s="970"/>
      <c r="N771" s="967"/>
      <c r="O771" s="968"/>
      <c r="P771" s="971" t="s">
        <v>221</v>
      </c>
      <c r="Q771" s="972"/>
      <c r="R771" s="973" t="s">
        <v>543</v>
      </c>
      <c r="S771" s="974"/>
      <c r="T771" s="975" t="s">
        <v>771</v>
      </c>
      <c r="U771" s="976"/>
      <c r="V771" s="976"/>
      <c r="W771" s="977"/>
      <c r="X771" s="991" t="s">
        <v>771</v>
      </c>
      <c r="Y771" s="992"/>
      <c r="Z771" s="992"/>
      <c r="AA771" s="992"/>
      <c r="AB771" s="34">
        <v>2</v>
      </c>
      <c r="AC771" s="34"/>
      <c r="AD771" s="138" t="s">
        <v>699</v>
      </c>
      <c r="AE771" s="475">
        <v>24</v>
      </c>
      <c r="AF771" s="35" t="s">
        <v>32</v>
      </c>
      <c r="AG771" s="34"/>
      <c r="AH771" s="139">
        <v>12000</v>
      </c>
      <c r="AI771" s="140">
        <f t="shared" si="230"/>
        <v>12</v>
      </c>
      <c r="AJ771" s="152">
        <v>12160</v>
      </c>
      <c r="AK771" s="142">
        <f t="shared" si="231"/>
        <v>12.16</v>
      </c>
      <c r="AL771" s="143">
        <f t="shared" si="232"/>
        <v>160</v>
      </c>
      <c r="AM771" s="144">
        <f t="shared" si="233"/>
        <v>0.16</v>
      </c>
      <c r="AN771" s="145">
        <f t="shared" si="234"/>
        <v>1.3333333333333334E-2</v>
      </c>
      <c r="AO771" s="21"/>
      <c r="AP771" s="306">
        <v>72.45</v>
      </c>
      <c r="AQ771" s="306">
        <v>4.97</v>
      </c>
    </row>
    <row r="772" spans="2:45" ht="12.95" customHeight="1" x14ac:dyDescent="0.25">
      <c r="B772" s="25">
        <v>44246</v>
      </c>
      <c r="C772" s="137">
        <v>0.55555555555555558</v>
      </c>
      <c r="D772" s="137">
        <v>0.56597222222222221</v>
      </c>
      <c r="E772" s="43">
        <v>4</v>
      </c>
      <c r="F772" s="43">
        <v>23414</v>
      </c>
      <c r="G772" s="25">
        <v>44246</v>
      </c>
      <c r="H772" s="967" t="s">
        <v>790</v>
      </c>
      <c r="I772" s="968"/>
      <c r="J772" s="969" t="s">
        <v>828</v>
      </c>
      <c r="K772" s="970"/>
      <c r="L772" s="969" t="s">
        <v>682</v>
      </c>
      <c r="M772" s="970"/>
      <c r="N772" s="967"/>
      <c r="O772" s="968"/>
      <c r="P772" s="971" t="s">
        <v>843</v>
      </c>
      <c r="Q772" s="972"/>
      <c r="R772" s="973" t="s">
        <v>820</v>
      </c>
      <c r="S772" s="974"/>
      <c r="T772" s="975" t="s">
        <v>771</v>
      </c>
      <c r="U772" s="976"/>
      <c r="V772" s="976"/>
      <c r="W772" s="977"/>
      <c r="X772" s="991" t="s">
        <v>771</v>
      </c>
      <c r="Y772" s="992"/>
      <c r="Z772" s="992"/>
      <c r="AA772" s="992"/>
      <c r="AB772" s="34">
        <v>2</v>
      </c>
      <c r="AC772" s="34"/>
      <c r="AD772" s="138" t="s">
        <v>699</v>
      </c>
      <c r="AE772" s="475">
        <v>24</v>
      </c>
      <c r="AF772" s="35" t="s">
        <v>32</v>
      </c>
      <c r="AG772" s="34"/>
      <c r="AH772" s="139">
        <v>21600</v>
      </c>
      <c r="AI772" s="140">
        <f t="shared" si="230"/>
        <v>21.6</v>
      </c>
      <c r="AJ772" s="152">
        <v>20580</v>
      </c>
      <c r="AK772" s="142">
        <f t="shared" si="231"/>
        <v>20.58</v>
      </c>
      <c r="AL772" s="143">
        <f t="shared" si="232"/>
        <v>-1020</v>
      </c>
      <c r="AM772" s="144">
        <f t="shared" si="233"/>
        <v>-1.02</v>
      </c>
      <c r="AN772" s="145">
        <f t="shared" si="234"/>
        <v>-4.7222222222222221E-2</v>
      </c>
      <c r="AO772" s="21"/>
      <c r="AP772" s="306">
        <v>72.45</v>
      </c>
      <c r="AQ772" s="306">
        <v>4.97</v>
      </c>
    </row>
    <row r="773" spans="2:45" ht="12.95" customHeight="1" x14ac:dyDescent="0.25">
      <c r="B773" s="25">
        <v>44246</v>
      </c>
      <c r="C773" s="137">
        <v>0.55972222222222223</v>
      </c>
      <c r="D773" s="137">
        <v>0.57013888888888886</v>
      </c>
      <c r="E773" s="43">
        <v>3</v>
      </c>
      <c r="F773" s="43">
        <v>23413</v>
      </c>
      <c r="G773" s="25">
        <v>44246</v>
      </c>
      <c r="H773" s="967" t="s">
        <v>762</v>
      </c>
      <c r="I773" s="968"/>
      <c r="J773" s="969" t="s">
        <v>1040</v>
      </c>
      <c r="K773" s="970"/>
      <c r="L773" s="969" t="s">
        <v>682</v>
      </c>
      <c r="M773" s="970"/>
      <c r="N773" s="967"/>
      <c r="O773" s="968"/>
      <c r="P773" s="971" t="s">
        <v>240</v>
      </c>
      <c r="Q773" s="972"/>
      <c r="R773" s="973" t="s">
        <v>515</v>
      </c>
      <c r="S773" s="974"/>
      <c r="T773" s="975" t="s">
        <v>1039</v>
      </c>
      <c r="U773" s="976"/>
      <c r="V773" s="976"/>
      <c r="W773" s="977"/>
      <c r="X773" s="991" t="s">
        <v>1039</v>
      </c>
      <c r="Y773" s="992"/>
      <c r="Z773" s="992"/>
      <c r="AA773" s="992"/>
      <c r="AB773" s="34">
        <v>2</v>
      </c>
      <c r="AC773" s="34"/>
      <c r="AD773" s="138" t="s">
        <v>1041</v>
      </c>
      <c r="AE773" s="475">
        <v>34</v>
      </c>
      <c r="AF773" s="35" t="s">
        <v>32</v>
      </c>
      <c r="AG773" s="34"/>
      <c r="AH773" s="139">
        <v>13200</v>
      </c>
      <c r="AI773" s="140">
        <f t="shared" si="230"/>
        <v>13.2</v>
      </c>
      <c r="AJ773" s="836">
        <v>24950</v>
      </c>
      <c r="AK773" s="838">
        <f>+AJ773/1000</f>
        <v>24.95</v>
      </c>
      <c r="AL773" s="840">
        <f>+AJ773-AH774-AH773</f>
        <v>2150</v>
      </c>
      <c r="AM773" s="842">
        <f>+AL773/1000</f>
        <v>2.15</v>
      </c>
      <c r="AN773" s="844">
        <f>+AL773/SUM(AH773:AH774)</f>
        <v>9.4298245614035089E-2</v>
      </c>
      <c r="AO773" s="21"/>
      <c r="AP773" s="306">
        <v>73.81</v>
      </c>
      <c r="AQ773" s="306">
        <v>4.8499999999999996</v>
      </c>
    </row>
    <row r="774" spans="2:45" ht="12.95" customHeight="1" x14ac:dyDescent="0.25">
      <c r="B774" s="25">
        <v>44246</v>
      </c>
      <c r="C774" s="137">
        <v>0.55972222222222223</v>
      </c>
      <c r="D774" s="137">
        <v>0.57013888888888886</v>
      </c>
      <c r="E774" s="43">
        <v>3</v>
      </c>
      <c r="F774" s="43">
        <v>23414</v>
      </c>
      <c r="G774" s="25">
        <v>44246</v>
      </c>
      <c r="H774" s="967" t="s">
        <v>790</v>
      </c>
      <c r="I774" s="968"/>
      <c r="J774" s="969" t="s">
        <v>828</v>
      </c>
      <c r="K774" s="970"/>
      <c r="L774" s="969" t="s">
        <v>682</v>
      </c>
      <c r="M774" s="970"/>
      <c r="N774" s="967"/>
      <c r="O774" s="968"/>
      <c r="P774" s="971" t="s">
        <v>240</v>
      </c>
      <c r="Q774" s="972"/>
      <c r="R774" s="973" t="s">
        <v>515</v>
      </c>
      <c r="S774" s="974"/>
      <c r="T774" s="975" t="s">
        <v>771</v>
      </c>
      <c r="U774" s="976"/>
      <c r="V774" s="976"/>
      <c r="W774" s="977"/>
      <c r="X774" s="991" t="s">
        <v>771</v>
      </c>
      <c r="Y774" s="992"/>
      <c r="Z774" s="992"/>
      <c r="AA774" s="992"/>
      <c r="AB774" s="34">
        <v>2</v>
      </c>
      <c r="AC774" s="34"/>
      <c r="AD774" s="138" t="s">
        <v>699</v>
      </c>
      <c r="AE774" s="475">
        <v>24</v>
      </c>
      <c r="AF774" s="35" t="s">
        <v>32</v>
      </c>
      <c r="AG774" s="34"/>
      <c r="AH774" s="139">
        <v>9600</v>
      </c>
      <c r="AI774" s="140">
        <f t="shared" si="230"/>
        <v>9.6</v>
      </c>
      <c r="AJ774" s="837"/>
      <c r="AK774" s="839"/>
      <c r="AL774" s="841"/>
      <c r="AM774" s="843"/>
      <c r="AN774" s="845"/>
      <c r="AO774" s="21"/>
      <c r="AP774" s="306">
        <v>72.45</v>
      </c>
      <c r="AQ774" s="306">
        <v>4.97</v>
      </c>
    </row>
    <row r="775" spans="2:45" ht="12.95" customHeight="1" x14ac:dyDescent="0.25">
      <c r="B775" s="25">
        <v>44246</v>
      </c>
      <c r="C775" s="137">
        <v>0.56736111111111109</v>
      </c>
      <c r="D775" s="137">
        <v>0.57638888888888895</v>
      </c>
      <c r="E775" s="43">
        <v>3</v>
      </c>
      <c r="F775" s="43">
        <v>23414</v>
      </c>
      <c r="G775" s="25">
        <v>44246</v>
      </c>
      <c r="H775" s="967" t="s">
        <v>790</v>
      </c>
      <c r="I775" s="968"/>
      <c r="J775" s="969" t="s">
        <v>828</v>
      </c>
      <c r="K775" s="970"/>
      <c r="L775" s="969" t="s">
        <v>682</v>
      </c>
      <c r="M775" s="970"/>
      <c r="N775" s="967"/>
      <c r="O775" s="968"/>
      <c r="P775" s="971" t="s">
        <v>677</v>
      </c>
      <c r="Q775" s="972"/>
      <c r="R775" s="973" t="s">
        <v>473</v>
      </c>
      <c r="S775" s="974"/>
      <c r="T775" s="975" t="s">
        <v>771</v>
      </c>
      <c r="U775" s="976"/>
      <c r="V775" s="976"/>
      <c r="W775" s="977"/>
      <c r="X775" s="991" t="s">
        <v>771</v>
      </c>
      <c r="Y775" s="992"/>
      <c r="Z775" s="992"/>
      <c r="AA775" s="992"/>
      <c r="AB775" s="34">
        <v>2</v>
      </c>
      <c r="AC775" s="34"/>
      <c r="AD775" s="138" t="s">
        <v>699</v>
      </c>
      <c r="AE775" s="475">
        <v>24</v>
      </c>
      <c r="AF775" s="35" t="s">
        <v>32</v>
      </c>
      <c r="AG775" s="34"/>
      <c r="AH775" s="139">
        <v>21600</v>
      </c>
      <c r="AI775" s="140">
        <f t="shared" si="230"/>
        <v>21.6</v>
      </c>
      <c r="AJ775" s="152">
        <v>23500</v>
      </c>
      <c r="AK775" s="142">
        <f t="shared" si="231"/>
        <v>23.5</v>
      </c>
      <c r="AL775" s="143">
        <f t="shared" si="232"/>
        <v>1900</v>
      </c>
      <c r="AM775" s="144">
        <f t="shared" si="233"/>
        <v>1.9</v>
      </c>
      <c r="AN775" s="145">
        <f t="shared" si="234"/>
        <v>8.7962962962962965E-2</v>
      </c>
      <c r="AO775" s="21"/>
      <c r="AP775" s="306">
        <v>72.45</v>
      </c>
      <c r="AQ775" s="306">
        <v>4.97</v>
      </c>
    </row>
    <row r="776" spans="2:45" ht="12.95" customHeight="1" x14ac:dyDescent="0.25">
      <c r="B776" s="25">
        <v>44246</v>
      </c>
      <c r="C776" s="137">
        <v>0.58819444444444446</v>
      </c>
      <c r="D776" s="137">
        <v>0.59513888888888888</v>
      </c>
      <c r="E776" s="43">
        <v>3</v>
      </c>
      <c r="F776" s="43">
        <v>23414</v>
      </c>
      <c r="G776" s="25">
        <v>44246</v>
      </c>
      <c r="H776" s="967" t="s">
        <v>790</v>
      </c>
      <c r="I776" s="968"/>
      <c r="J776" s="969" t="s">
        <v>828</v>
      </c>
      <c r="K776" s="970"/>
      <c r="L776" s="969" t="s">
        <v>682</v>
      </c>
      <c r="M776" s="970"/>
      <c r="N776" s="967"/>
      <c r="O776" s="968"/>
      <c r="P776" s="971" t="s">
        <v>359</v>
      </c>
      <c r="Q776" s="972"/>
      <c r="R776" s="973" t="s">
        <v>74</v>
      </c>
      <c r="S776" s="974"/>
      <c r="T776" s="975" t="s">
        <v>771</v>
      </c>
      <c r="U776" s="976"/>
      <c r="V776" s="976"/>
      <c r="W776" s="977"/>
      <c r="X776" s="991" t="s">
        <v>771</v>
      </c>
      <c r="Y776" s="992"/>
      <c r="Z776" s="992"/>
      <c r="AA776" s="992"/>
      <c r="AB776" s="34">
        <v>2</v>
      </c>
      <c r="AC776" s="34"/>
      <c r="AD776" s="138" t="s">
        <v>699</v>
      </c>
      <c r="AE776" s="475">
        <v>24</v>
      </c>
      <c r="AF776" s="35" t="s">
        <v>32</v>
      </c>
      <c r="AG776" s="34"/>
      <c r="AH776" s="139">
        <v>21600</v>
      </c>
      <c r="AI776" s="140">
        <f t="shared" si="230"/>
        <v>21.6</v>
      </c>
      <c r="AJ776" s="152">
        <v>23360</v>
      </c>
      <c r="AK776" s="142">
        <f t="shared" si="231"/>
        <v>23.36</v>
      </c>
      <c r="AL776" s="143">
        <f t="shared" si="232"/>
        <v>1760</v>
      </c>
      <c r="AM776" s="144">
        <f t="shared" si="233"/>
        <v>1.76</v>
      </c>
      <c r="AN776" s="145">
        <f t="shared" si="234"/>
        <v>8.1481481481481488E-2</v>
      </c>
      <c r="AO776" s="21"/>
      <c r="AP776" s="306">
        <v>72.45</v>
      </c>
      <c r="AQ776" s="306">
        <v>4.97</v>
      </c>
    </row>
    <row r="777" spans="2:45" ht="12.95" customHeight="1" x14ac:dyDescent="0.25">
      <c r="B777" s="25">
        <v>44246</v>
      </c>
      <c r="C777" s="137">
        <v>0.59027777777777779</v>
      </c>
      <c r="D777" s="137">
        <v>0.59930555555555554</v>
      </c>
      <c r="E777" s="43">
        <v>3</v>
      </c>
      <c r="F777" s="43">
        <v>23414</v>
      </c>
      <c r="G777" s="25">
        <v>44246</v>
      </c>
      <c r="H777" s="967" t="s">
        <v>790</v>
      </c>
      <c r="I777" s="968"/>
      <c r="J777" s="969" t="s">
        <v>828</v>
      </c>
      <c r="K777" s="970"/>
      <c r="L777" s="969" t="s">
        <v>682</v>
      </c>
      <c r="M777" s="970"/>
      <c r="N777" s="967"/>
      <c r="O777" s="968"/>
      <c r="P777" s="971" t="s">
        <v>71</v>
      </c>
      <c r="Q777" s="972"/>
      <c r="R777" s="973" t="s">
        <v>893</v>
      </c>
      <c r="S777" s="974"/>
      <c r="T777" s="975" t="s">
        <v>771</v>
      </c>
      <c r="U777" s="976"/>
      <c r="V777" s="976"/>
      <c r="W777" s="977"/>
      <c r="X777" s="991" t="s">
        <v>771</v>
      </c>
      <c r="Y777" s="992"/>
      <c r="Z777" s="992"/>
      <c r="AA777" s="992"/>
      <c r="AB777" s="34">
        <v>2</v>
      </c>
      <c r="AC777" s="34"/>
      <c r="AD777" s="138" t="s">
        <v>699</v>
      </c>
      <c r="AE777" s="475">
        <v>24</v>
      </c>
      <c r="AF777" s="35" t="s">
        <v>32</v>
      </c>
      <c r="AG777" s="34"/>
      <c r="AH777" s="139">
        <v>21600</v>
      </c>
      <c r="AI777" s="140">
        <f t="shared" si="230"/>
        <v>21.6</v>
      </c>
      <c r="AJ777" s="152">
        <v>23420</v>
      </c>
      <c r="AK777" s="142">
        <f t="shared" si="231"/>
        <v>23.42</v>
      </c>
      <c r="AL777" s="143">
        <f t="shared" si="232"/>
        <v>1820</v>
      </c>
      <c r="AM777" s="144">
        <f t="shared" si="233"/>
        <v>1.82</v>
      </c>
      <c r="AN777" s="145">
        <f t="shared" si="234"/>
        <v>8.4259259259259256E-2</v>
      </c>
      <c r="AO777" s="21"/>
      <c r="AP777" s="306">
        <v>72.45</v>
      </c>
      <c r="AQ777" s="306">
        <v>4.97</v>
      </c>
    </row>
    <row r="778" spans="2:45" ht="12.95" customHeight="1" thickBot="1" x14ac:dyDescent="0.3">
      <c r="B778" s="25">
        <v>44246</v>
      </c>
      <c r="C778" s="137">
        <v>0.60902777777777783</v>
      </c>
      <c r="D778" s="137">
        <v>0.61388888888888882</v>
      </c>
      <c r="E778" s="43">
        <v>4</v>
      </c>
      <c r="F778" s="43">
        <v>23414</v>
      </c>
      <c r="G778" s="25">
        <v>44246</v>
      </c>
      <c r="H778" s="967" t="s">
        <v>790</v>
      </c>
      <c r="I778" s="968"/>
      <c r="J778" s="969" t="s">
        <v>828</v>
      </c>
      <c r="K778" s="970"/>
      <c r="L778" s="969" t="s">
        <v>682</v>
      </c>
      <c r="M778" s="970"/>
      <c r="N778" s="967"/>
      <c r="O778" s="968"/>
      <c r="P778" s="971" t="s">
        <v>295</v>
      </c>
      <c r="Q778" s="972"/>
      <c r="R778" s="973" t="s">
        <v>611</v>
      </c>
      <c r="S778" s="974"/>
      <c r="T778" s="975" t="s">
        <v>771</v>
      </c>
      <c r="U778" s="976"/>
      <c r="V778" s="976"/>
      <c r="W778" s="977"/>
      <c r="X778" s="991" t="s">
        <v>771</v>
      </c>
      <c r="Y778" s="992"/>
      <c r="Z778" s="992"/>
      <c r="AA778" s="992"/>
      <c r="AB778" s="34">
        <v>2</v>
      </c>
      <c r="AC778" s="34"/>
      <c r="AD778" s="138" t="s">
        <v>699</v>
      </c>
      <c r="AE778" s="475">
        <v>24</v>
      </c>
      <c r="AF778" s="35" t="s">
        <v>32</v>
      </c>
      <c r="AG778" s="34"/>
      <c r="AH778" s="139">
        <v>21600</v>
      </c>
      <c r="AI778" s="140">
        <f t="shared" si="230"/>
        <v>21.6</v>
      </c>
      <c r="AJ778" s="152">
        <v>23470</v>
      </c>
      <c r="AK778" s="142">
        <f t="shared" si="231"/>
        <v>23.47</v>
      </c>
      <c r="AL778" s="143">
        <f t="shared" si="232"/>
        <v>1870</v>
      </c>
      <c r="AM778" s="144">
        <f t="shared" si="233"/>
        <v>1.87</v>
      </c>
      <c r="AN778" s="145">
        <f t="shared" si="234"/>
        <v>8.6574074074074067E-2</v>
      </c>
      <c r="AO778" s="21"/>
      <c r="AP778" s="306">
        <v>72.45</v>
      </c>
      <c r="AQ778" s="306">
        <v>4.97</v>
      </c>
    </row>
    <row r="779" spans="2:45" ht="12.95" customHeight="1" x14ac:dyDescent="0.25">
      <c r="B779" s="25">
        <v>44246</v>
      </c>
      <c r="C779" s="137">
        <v>0.62152777777777779</v>
      </c>
      <c r="D779" s="137">
        <v>0.73819444444444438</v>
      </c>
      <c r="E779" s="43">
        <v>3</v>
      </c>
      <c r="F779" s="43">
        <v>761</v>
      </c>
      <c r="G779" s="25">
        <v>44246</v>
      </c>
      <c r="H779" s="967" t="s">
        <v>963</v>
      </c>
      <c r="I779" s="968"/>
      <c r="J779" s="969"/>
      <c r="K779" s="970"/>
      <c r="L779" s="969"/>
      <c r="M779" s="970"/>
      <c r="N779" s="967"/>
      <c r="O779" s="968"/>
      <c r="P779" s="971" t="s">
        <v>976</v>
      </c>
      <c r="Q779" s="972"/>
      <c r="R779" s="973" t="s">
        <v>275</v>
      </c>
      <c r="S779" s="974"/>
      <c r="T779" s="975" t="s">
        <v>977</v>
      </c>
      <c r="U779" s="976"/>
      <c r="V779" s="976"/>
      <c r="W779" s="977"/>
      <c r="X779" s="991" t="s">
        <v>977</v>
      </c>
      <c r="Y779" s="992"/>
      <c r="Z779" s="992"/>
      <c r="AA779" s="992"/>
      <c r="AB779" s="34"/>
      <c r="AC779" s="34"/>
      <c r="AD779" s="138"/>
      <c r="AE779" s="166">
        <v>30</v>
      </c>
      <c r="AF779" s="35" t="s">
        <v>32</v>
      </c>
      <c r="AG779" s="26"/>
      <c r="AH779" s="139">
        <v>7997</v>
      </c>
      <c r="AI779" s="140">
        <f>+AH779/1000</f>
        <v>7.9969999999999999</v>
      </c>
      <c r="AJ779" s="836">
        <v>9210</v>
      </c>
      <c r="AK779" s="838">
        <f>+AJ779/1000</f>
        <v>9.2100000000000009</v>
      </c>
      <c r="AL779" s="840">
        <f>+AJ779-AH780-AH779</f>
        <v>-273</v>
      </c>
      <c r="AM779" s="842">
        <f>+AL779/1000</f>
        <v>-0.27300000000000002</v>
      </c>
      <c r="AN779" s="844">
        <f>+AL779/SUM(AH779:AH780)</f>
        <v>-2.8788358114520723E-2</v>
      </c>
      <c r="AO779" s="21"/>
      <c r="AP779" s="306">
        <v>73.48</v>
      </c>
      <c r="AQ779" s="306">
        <v>6.54</v>
      </c>
    </row>
    <row r="780" spans="2:45" ht="12.95" customHeight="1" x14ac:dyDescent="0.25">
      <c r="B780" s="25">
        <v>44246</v>
      </c>
      <c r="C780" s="137">
        <v>0.62152777777777779</v>
      </c>
      <c r="D780" s="137">
        <v>0.73819444444444438</v>
      </c>
      <c r="E780" s="43">
        <v>3</v>
      </c>
      <c r="F780" s="43">
        <v>761</v>
      </c>
      <c r="G780" s="25">
        <v>44246</v>
      </c>
      <c r="H780" s="967" t="s">
        <v>963</v>
      </c>
      <c r="I780" s="968"/>
      <c r="J780" s="969"/>
      <c r="K780" s="970"/>
      <c r="L780" s="969"/>
      <c r="M780" s="970"/>
      <c r="N780" s="967"/>
      <c r="O780" s="968"/>
      <c r="P780" s="971" t="s">
        <v>976</v>
      </c>
      <c r="Q780" s="972"/>
      <c r="R780" s="973" t="s">
        <v>275</v>
      </c>
      <c r="S780" s="974"/>
      <c r="T780" s="979" t="s">
        <v>1043</v>
      </c>
      <c r="U780" s="980"/>
      <c r="V780" s="980"/>
      <c r="W780" s="981"/>
      <c r="X780" s="991" t="s">
        <v>1043</v>
      </c>
      <c r="Y780" s="992"/>
      <c r="Z780" s="992"/>
      <c r="AA780" s="992"/>
      <c r="AB780" s="34"/>
      <c r="AC780" s="34"/>
      <c r="AD780" s="138"/>
      <c r="AE780" s="158">
        <v>30</v>
      </c>
      <c r="AF780" s="35" t="s">
        <v>32</v>
      </c>
      <c r="AG780" s="34"/>
      <c r="AH780" s="139">
        <v>1486</v>
      </c>
      <c r="AI780" s="140">
        <f>+AH780/1000</f>
        <v>1.486</v>
      </c>
      <c r="AJ780" s="837"/>
      <c r="AK780" s="839"/>
      <c r="AL780" s="841"/>
      <c r="AM780" s="843"/>
      <c r="AN780" s="845"/>
      <c r="AO780" s="21"/>
      <c r="AP780" s="306">
        <v>73.48</v>
      </c>
      <c r="AQ780" s="306">
        <v>6.54</v>
      </c>
    </row>
    <row r="781" spans="2:45" ht="12.95" customHeight="1" x14ac:dyDescent="0.25">
      <c r="B781" s="25">
        <v>44246</v>
      </c>
      <c r="C781" s="137">
        <v>0.62916666666666665</v>
      </c>
      <c r="D781" s="137">
        <v>0.63472222222222219</v>
      </c>
      <c r="E781" s="43">
        <v>4</v>
      </c>
      <c r="F781" s="43">
        <v>23414</v>
      </c>
      <c r="G781" s="25">
        <v>44246</v>
      </c>
      <c r="H781" s="967" t="s">
        <v>790</v>
      </c>
      <c r="I781" s="968"/>
      <c r="J781" s="969" t="s">
        <v>828</v>
      </c>
      <c r="K781" s="970"/>
      <c r="L781" s="969" t="s">
        <v>682</v>
      </c>
      <c r="M781" s="970"/>
      <c r="N781" s="967"/>
      <c r="O781" s="968"/>
      <c r="P781" s="971" t="s">
        <v>843</v>
      </c>
      <c r="Q781" s="972"/>
      <c r="R781" s="973" t="s">
        <v>820</v>
      </c>
      <c r="S781" s="974"/>
      <c r="T781" s="975" t="s">
        <v>771</v>
      </c>
      <c r="U781" s="976"/>
      <c r="V781" s="976"/>
      <c r="W781" s="977"/>
      <c r="X781" s="991" t="s">
        <v>771</v>
      </c>
      <c r="Y781" s="992"/>
      <c r="Z781" s="992"/>
      <c r="AA781" s="992"/>
      <c r="AB781" s="34">
        <v>2</v>
      </c>
      <c r="AC781" s="34"/>
      <c r="AD781" s="138" t="s">
        <v>699</v>
      </c>
      <c r="AE781" s="475">
        <v>24</v>
      </c>
      <c r="AF781" s="35" t="s">
        <v>32</v>
      </c>
      <c r="AG781" s="34"/>
      <c r="AH781" s="139">
        <v>18600</v>
      </c>
      <c r="AI781" s="140">
        <f t="shared" si="230"/>
        <v>18.600000000000001</v>
      </c>
      <c r="AJ781" s="152">
        <v>19790</v>
      </c>
      <c r="AK781" s="142">
        <f t="shared" si="231"/>
        <v>19.79</v>
      </c>
      <c r="AL781" s="143">
        <f t="shared" ref="AL781:AL785" si="235">+AJ781-AH781</f>
        <v>1190</v>
      </c>
      <c r="AM781" s="144">
        <f t="shared" si="233"/>
        <v>1.19</v>
      </c>
      <c r="AN781" s="145">
        <f t="shared" ref="AN781:AN785" si="236">+AL781/AH781</f>
        <v>6.3978494623655915E-2</v>
      </c>
      <c r="AO781" s="21"/>
      <c r="AP781" s="306">
        <v>72.45</v>
      </c>
      <c r="AQ781" s="306">
        <v>4.97</v>
      </c>
      <c r="AS781" s="350"/>
    </row>
    <row r="782" spans="2:45" ht="12.95" customHeight="1" x14ac:dyDescent="0.25">
      <c r="B782" s="25">
        <v>44246</v>
      </c>
      <c r="C782" s="137">
        <v>0.67708333333333337</v>
      </c>
      <c r="D782" s="137">
        <v>0.69097222222222221</v>
      </c>
      <c r="E782" s="43">
        <v>4</v>
      </c>
      <c r="F782" s="43">
        <v>23415</v>
      </c>
      <c r="G782" s="25">
        <v>44246</v>
      </c>
      <c r="H782" s="967" t="s">
        <v>1047</v>
      </c>
      <c r="I782" s="968"/>
      <c r="J782" s="969" t="s">
        <v>1051</v>
      </c>
      <c r="K782" s="970"/>
      <c r="L782" s="969" t="s">
        <v>682</v>
      </c>
      <c r="M782" s="970"/>
      <c r="N782" s="967"/>
      <c r="O782" s="968"/>
      <c r="P782" s="971" t="s">
        <v>240</v>
      </c>
      <c r="Q782" s="972"/>
      <c r="R782" s="973" t="s">
        <v>515</v>
      </c>
      <c r="S782" s="974"/>
      <c r="T782" s="975" t="s">
        <v>771</v>
      </c>
      <c r="U782" s="976"/>
      <c r="V782" s="976"/>
      <c r="W782" s="977"/>
      <c r="X782" s="991" t="s">
        <v>771</v>
      </c>
      <c r="Y782" s="992"/>
      <c r="Z782" s="992"/>
      <c r="AA782" s="992"/>
      <c r="AB782" s="34">
        <v>2</v>
      </c>
      <c r="AC782" s="34"/>
      <c r="AD782" s="138" t="s">
        <v>1041</v>
      </c>
      <c r="AE782" s="475">
        <v>41</v>
      </c>
      <c r="AF782" s="35" t="s">
        <v>32</v>
      </c>
      <c r="AG782" s="34"/>
      <c r="AH782" s="139">
        <v>12000</v>
      </c>
      <c r="AI782" s="140">
        <f t="shared" si="230"/>
        <v>12</v>
      </c>
      <c r="AJ782" s="152">
        <v>13460</v>
      </c>
      <c r="AK782" s="142">
        <f t="shared" si="231"/>
        <v>13.46</v>
      </c>
      <c r="AL782" s="143">
        <f t="shared" si="235"/>
        <v>1460</v>
      </c>
      <c r="AM782" s="144">
        <f t="shared" si="233"/>
        <v>1.46</v>
      </c>
      <c r="AN782" s="145">
        <f t="shared" si="236"/>
        <v>0.12166666666666667</v>
      </c>
      <c r="AO782" s="21"/>
      <c r="AP782" s="306">
        <v>73.56</v>
      </c>
      <c r="AQ782" s="306">
        <v>4.4800000000000004</v>
      </c>
    </row>
    <row r="783" spans="2:45" ht="12.95" customHeight="1" x14ac:dyDescent="0.25">
      <c r="B783" s="25">
        <v>44246</v>
      </c>
      <c r="C783" s="137">
        <v>0.70347222222222217</v>
      </c>
      <c r="D783" s="137">
        <v>0.70972222222222225</v>
      </c>
      <c r="E783" s="43">
        <v>4</v>
      </c>
      <c r="F783" s="43">
        <v>23416</v>
      </c>
      <c r="G783" s="25">
        <v>44246</v>
      </c>
      <c r="H783" s="967" t="s">
        <v>722</v>
      </c>
      <c r="I783" s="968"/>
      <c r="J783" s="969" t="s">
        <v>702</v>
      </c>
      <c r="K783" s="970"/>
      <c r="L783" s="969" t="s">
        <v>682</v>
      </c>
      <c r="M783" s="970"/>
      <c r="N783" s="967"/>
      <c r="O783" s="968"/>
      <c r="P783" s="971" t="s">
        <v>677</v>
      </c>
      <c r="Q783" s="972"/>
      <c r="R783" s="973" t="s">
        <v>473</v>
      </c>
      <c r="S783" s="974"/>
      <c r="T783" s="975" t="s">
        <v>771</v>
      </c>
      <c r="U783" s="976"/>
      <c r="V783" s="976"/>
      <c r="W783" s="977"/>
      <c r="X783" s="991" t="s">
        <v>771</v>
      </c>
      <c r="Y783" s="992"/>
      <c r="Z783" s="992"/>
      <c r="AA783" s="992"/>
      <c r="AB783" s="34">
        <v>2</v>
      </c>
      <c r="AC783" s="34"/>
      <c r="AD783" s="138" t="s">
        <v>699</v>
      </c>
      <c r="AE783" s="475">
        <v>35</v>
      </c>
      <c r="AF783" s="35" t="s">
        <v>32</v>
      </c>
      <c r="AG783" s="34"/>
      <c r="AH783" s="139">
        <v>13200</v>
      </c>
      <c r="AI783" s="140">
        <f t="shared" si="230"/>
        <v>13.2</v>
      </c>
      <c r="AJ783" s="836">
        <v>21020</v>
      </c>
      <c r="AK783" s="838">
        <f>+AJ783/1000</f>
        <v>21.02</v>
      </c>
      <c r="AL783" s="840">
        <f>+AJ783-AH784-AH783</f>
        <v>1820</v>
      </c>
      <c r="AM783" s="842">
        <f>+AL783/1000</f>
        <v>1.82</v>
      </c>
      <c r="AN783" s="844">
        <f>+AL783/SUM(AH783:AH784)</f>
        <v>9.4791666666666663E-2</v>
      </c>
      <c r="AO783" s="21"/>
      <c r="AP783" s="306">
        <v>73.14</v>
      </c>
      <c r="AQ783" s="306">
        <v>4.6900000000000004</v>
      </c>
    </row>
    <row r="784" spans="2:45" ht="12.95" customHeight="1" x14ac:dyDescent="0.25">
      <c r="B784" s="25">
        <v>44246</v>
      </c>
      <c r="C784" s="137">
        <v>0.70347222222222217</v>
      </c>
      <c r="D784" s="137">
        <v>0.70972222222222225</v>
      </c>
      <c r="E784" s="43">
        <v>4</v>
      </c>
      <c r="F784" s="43">
        <v>23417</v>
      </c>
      <c r="G784" s="25">
        <v>44246</v>
      </c>
      <c r="H784" s="967" t="s">
        <v>805</v>
      </c>
      <c r="I784" s="968"/>
      <c r="J784" s="969" t="s">
        <v>1052</v>
      </c>
      <c r="K784" s="970"/>
      <c r="L784" s="969" t="s">
        <v>682</v>
      </c>
      <c r="M784" s="970"/>
      <c r="N784" s="967"/>
      <c r="O784" s="968"/>
      <c r="P784" s="971" t="s">
        <v>677</v>
      </c>
      <c r="Q784" s="972"/>
      <c r="R784" s="973" t="s">
        <v>473</v>
      </c>
      <c r="S784" s="974"/>
      <c r="T784" s="975" t="s">
        <v>771</v>
      </c>
      <c r="U784" s="976"/>
      <c r="V784" s="976"/>
      <c r="W784" s="977"/>
      <c r="X784" s="991" t="s">
        <v>771</v>
      </c>
      <c r="Y784" s="992"/>
      <c r="Z784" s="992"/>
      <c r="AA784" s="992"/>
      <c r="AB784" s="34">
        <v>2</v>
      </c>
      <c r="AC784" s="34"/>
      <c r="AD784" s="138" t="s">
        <v>699</v>
      </c>
      <c r="AE784" s="475">
        <v>37</v>
      </c>
      <c r="AF784" s="35" t="s">
        <v>32</v>
      </c>
      <c r="AG784" s="34"/>
      <c r="AH784" s="139">
        <v>6000</v>
      </c>
      <c r="AI784" s="140">
        <f t="shared" si="230"/>
        <v>6</v>
      </c>
      <c r="AJ784" s="837"/>
      <c r="AK784" s="839"/>
      <c r="AL784" s="841"/>
      <c r="AM784" s="843"/>
      <c r="AN784" s="845"/>
      <c r="AO784" s="21"/>
      <c r="AP784" s="306">
        <v>72.91</v>
      </c>
      <c r="AQ784" s="306">
        <v>5.01</v>
      </c>
    </row>
    <row r="785" spans="2:43" ht="12.95" customHeight="1" x14ac:dyDescent="0.25">
      <c r="B785" s="25">
        <v>44246</v>
      </c>
      <c r="C785" s="137">
        <v>0.7270833333333333</v>
      </c>
      <c r="D785" s="137">
        <v>0.84583333333333333</v>
      </c>
      <c r="E785" s="43">
        <v>4</v>
      </c>
      <c r="F785" s="43">
        <v>26508</v>
      </c>
      <c r="G785" s="25">
        <v>44246</v>
      </c>
      <c r="H785" s="967" t="s">
        <v>288</v>
      </c>
      <c r="I785" s="968"/>
      <c r="J785" s="969"/>
      <c r="K785" s="970"/>
      <c r="L785" s="969"/>
      <c r="M785" s="970"/>
      <c r="N785" s="967"/>
      <c r="O785" s="968"/>
      <c r="P785" s="971" t="s">
        <v>1053</v>
      </c>
      <c r="Q785" s="972"/>
      <c r="R785" s="973" t="s">
        <v>1054</v>
      </c>
      <c r="S785" s="974"/>
      <c r="T785" s="975" t="s">
        <v>269</v>
      </c>
      <c r="U785" s="976"/>
      <c r="V785" s="976"/>
      <c r="W785" s="977"/>
      <c r="X785" s="991" t="s">
        <v>269</v>
      </c>
      <c r="Y785" s="992"/>
      <c r="Z785" s="992"/>
      <c r="AA785" s="992"/>
      <c r="AB785" s="34"/>
      <c r="AC785" s="34"/>
      <c r="AD785" s="138"/>
      <c r="AE785" s="475">
        <v>32</v>
      </c>
      <c r="AF785" s="35" t="s">
        <v>32</v>
      </c>
      <c r="AG785" s="34"/>
      <c r="AH785" s="139">
        <v>4480</v>
      </c>
      <c r="AI785" s="140">
        <f t="shared" si="230"/>
        <v>4.4800000000000004</v>
      </c>
      <c r="AJ785" s="152">
        <v>4480</v>
      </c>
      <c r="AK785" s="142">
        <f t="shared" si="231"/>
        <v>4.4800000000000004</v>
      </c>
      <c r="AL785" s="143">
        <f t="shared" si="235"/>
        <v>0</v>
      </c>
      <c r="AM785" s="144">
        <f t="shared" si="233"/>
        <v>0</v>
      </c>
      <c r="AN785" s="145">
        <f t="shared" si="236"/>
        <v>0</v>
      </c>
      <c r="AO785" s="21"/>
      <c r="AP785" s="306">
        <v>79.069999999999993</v>
      </c>
      <c r="AQ785" s="306">
        <v>2.16</v>
      </c>
    </row>
    <row r="786" spans="2:43" ht="12.95" customHeight="1" x14ac:dyDescent="0.25">
      <c r="B786" s="25">
        <v>44246</v>
      </c>
      <c r="C786" s="137">
        <v>0.75347222222222221</v>
      </c>
      <c r="D786" s="137">
        <v>0.77361111111111114</v>
      </c>
      <c r="E786" s="43">
        <v>1</v>
      </c>
      <c r="F786" s="43">
        <v>4801</v>
      </c>
      <c r="G786" s="25">
        <v>44246</v>
      </c>
      <c r="H786" s="967" t="s">
        <v>542</v>
      </c>
      <c r="I786" s="968"/>
      <c r="J786" s="969"/>
      <c r="K786" s="970"/>
      <c r="L786" s="969"/>
      <c r="M786" s="970"/>
      <c r="N786" s="967"/>
      <c r="O786" s="968"/>
      <c r="P786" s="971" t="s">
        <v>360</v>
      </c>
      <c r="Q786" s="972"/>
      <c r="R786" s="973" t="s">
        <v>201</v>
      </c>
      <c r="S786" s="974"/>
      <c r="T786" s="975" t="s">
        <v>198</v>
      </c>
      <c r="U786" s="976"/>
      <c r="V786" s="976"/>
      <c r="W786" s="977"/>
      <c r="X786" s="991" t="s">
        <v>198</v>
      </c>
      <c r="Y786" s="992"/>
      <c r="Z786" s="992"/>
      <c r="AA786" s="992"/>
      <c r="AB786" s="34"/>
      <c r="AC786" s="34"/>
      <c r="AD786" s="138"/>
      <c r="AE786" s="475">
        <v>40</v>
      </c>
      <c r="AF786" s="35" t="s">
        <v>32</v>
      </c>
      <c r="AG786" s="34"/>
      <c r="AH786" s="139">
        <v>17550</v>
      </c>
      <c r="AI786" s="140">
        <f t="shared" si="230"/>
        <v>17.55</v>
      </c>
      <c r="AJ786" s="836">
        <v>25660</v>
      </c>
      <c r="AK786" s="838">
        <f>+AJ786/1000</f>
        <v>25.66</v>
      </c>
      <c r="AL786" s="840">
        <f>+AJ786-AH787-AH786</f>
        <v>-30</v>
      </c>
      <c r="AM786" s="842">
        <f>+AL786/1000</f>
        <v>-0.03</v>
      </c>
      <c r="AN786" s="844">
        <f>+AL786/SUM(AH786:AH787)</f>
        <v>-1.1677695601401323E-3</v>
      </c>
      <c r="AO786" s="21"/>
      <c r="AP786" s="306">
        <v>71.55</v>
      </c>
      <c r="AQ786" s="306">
        <v>5.25</v>
      </c>
    </row>
    <row r="787" spans="2:43" ht="12.95" customHeight="1" x14ac:dyDescent="0.25">
      <c r="B787" s="25">
        <v>44246</v>
      </c>
      <c r="C787" s="137">
        <v>0.75347222222222221</v>
      </c>
      <c r="D787" s="137">
        <v>0.77361111111111114</v>
      </c>
      <c r="E787" s="43">
        <v>1</v>
      </c>
      <c r="F787" s="43">
        <v>4801</v>
      </c>
      <c r="G787" s="25">
        <v>44246</v>
      </c>
      <c r="H787" s="967" t="s">
        <v>542</v>
      </c>
      <c r="I787" s="968"/>
      <c r="J787" s="969"/>
      <c r="K787" s="970"/>
      <c r="L787" s="969"/>
      <c r="M787" s="970"/>
      <c r="N787" s="967"/>
      <c r="O787" s="968"/>
      <c r="P787" s="971" t="s">
        <v>360</v>
      </c>
      <c r="Q787" s="972"/>
      <c r="R787" s="973" t="s">
        <v>201</v>
      </c>
      <c r="S787" s="974"/>
      <c r="T787" s="975" t="s">
        <v>202</v>
      </c>
      <c r="U787" s="976"/>
      <c r="V787" s="976"/>
      <c r="W787" s="977"/>
      <c r="X787" s="991" t="s">
        <v>202</v>
      </c>
      <c r="Y787" s="992"/>
      <c r="Z787" s="992"/>
      <c r="AA787" s="992"/>
      <c r="AB787" s="34"/>
      <c r="AC787" s="34"/>
      <c r="AD787" s="138"/>
      <c r="AE787" s="475">
        <v>40</v>
      </c>
      <c r="AF787" s="35" t="s">
        <v>32</v>
      </c>
      <c r="AG787" s="34"/>
      <c r="AH787" s="139">
        <v>8140</v>
      </c>
      <c r="AI787" s="140">
        <f t="shared" si="230"/>
        <v>8.14</v>
      </c>
      <c r="AJ787" s="837"/>
      <c r="AK787" s="839"/>
      <c r="AL787" s="841"/>
      <c r="AM787" s="843"/>
      <c r="AN787" s="845"/>
      <c r="AO787" s="21"/>
      <c r="AP787" s="306">
        <v>71.55</v>
      </c>
      <c r="AQ787" s="306">
        <v>5.25</v>
      </c>
    </row>
    <row r="788" spans="2:43" ht="12.95" customHeight="1" x14ac:dyDescent="0.25">
      <c r="B788" s="25">
        <v>44246</v>
      </c>
      <c r="C788" s="137">
        <v>0.76388888888888884</v>
      </c>
      <c r="D788" s="137">
        <v>0.77847222222222223</v>
      </c>
      <c r="E788" s="43">
        <v>4</v>
      </c>
      <c r="F788" s="43">
        <v>23419</v>
      </c>
      <c r="G788" s="25">
        <v>44246</v>
      </c>
      <c r="H788" s="967" t="s">
        <v>758</v>
      </c>
      <c r="I788" s="968"/>
      <c r="J788" s="969" t="s">
        <v>1056</v>
      </c>
      <c r="K788" s="970"/>
      <c r="L788" s="969" t="s">
        <v>682</v>
      </c>
      <c r="M788" s="970"/>
      <c r="N788" s="967"/>
      <c r="O788" s="968"/>
      <c r="P788" s="971" t="s">
        <v>295</v>
      </c>
      <c r="Q788" s="972"/>
      <c r="R788" s="973" t="s">
        <v>611</v>
      </c>
      <c r="S788" s="974"/>
      <c r="T788" s="975" t="s">
        <v>715</v>
      </c>
      <c r="U788" s="976"/>
      <c r="V788" s="976"/>
      <c r="W788" s="977"/>
      <c r="X788" s="991" t="s">
        <v>715</v>
      </c>
      <c r="Y788" s="992"/>
      <c r="Z788" s="992"/>
      <c r="AA788" s="992"/>
      <c r="AB788" s="34">
        <v>1</v>
      </c>
      <c r="AC788" s="34"/>
      <c r="AD788" s="138" t="s">
        <v>680</v>
      </c>
      <c r="AE788" s="475">
        <v>33</v>
      </c>
      <c r="AF788" s="35" t="s">
        <v>32</v>
      </c>
      <c r="AG788" s="34"/>
      <c r="AH788" s="139">
        <v>16200</v>
      </c>
      <c r="AI788" s="140">
        <f t="shared" si="230"/>
        <v>16.2</v>
      </c>
      <c r="AJ788" s="152">
        <v>16240</v>
      </c>
      <c r="AK788" s="142">
        <f t="shared" si="231"/>
        <v>16.239999999999998</v>
      </c>
      <c r="AL788" s="143">
        <f t="shared" ref="AL788" si="237">+AJ788-AH788</f>
        <v>40</v>
      </c>
      <c r="AM788" s="144">
        <f t="shared" si="233"/>
        <v>0.04</v>
      </c>
      <c r="AN788" s="145">
        <f t="shared" ref="AN788" si="238">+AL788/AH788</f>
        <v>2.4691358024691358E-3</v>
      </c>
      <c r="AO788" s="21"/>
      <c r="AP788" s="306">
        <v>72.83</v>
      </c>
      <c r="AQ788" s="306">
        <v>6.48</v>
      </c>
    </row>
    <row r="789" spans="2:43" ht="12.95" customHeight="1" x14ac:dyDescent="0.25">
      <c r="B789" s="25">
        <v>44246</v>
      </c>
      <c r="C789" s="137">
        <v>0.77083333333333337</v>
      </c>
      <c r="D789" s="137">
        <v>0.8305555555555556</v>
      </c>
      <c r="E789" s="43">
        <v>4</v>
      </c>
      <c r="F789" s="43">
        <v>3918</v>
      </c>
      <c r="G789" s="25">
        <v>44246</v>
      </c>
      <c r="H789" s="967" t="s">
        <v>88</v>
      </c>
      <c r="I789" s="968"/>
      <c r="J789" s="969"/>
      <c r="K789" s="970"/>
      <c r="L789" s="969"/>
      <c r="M789" s="970"/>
      <c r="N789" s="967"/>
      <c r="O789" s="968"/>
      <c r="P789" s="971" t="s">
        <v>390</v>
      </c>
      <c r="Q789" s="972"/>
      <c r="R789" s="973" t="s">
        <v>90</v>
      </c>
      <c r="S789" s="974"/>
      <c r="T789" s="975" t="s">
        <v>179</v>
      </c>
      <c r="U789" s="976"/>
      <c r="V789" s="976"/>
      <c r="W789" s="977"/>
      <c r="X789" s="991" t="s">
        <v>179</v>
      </c>
      <c r="Y789" s="992"/>
      <c r="Z789" s="992"/>
      <c r="AA789" s="992"/>
      <c r="AB789" s="34"/>
      <c r="AC789" s="34"/>
      <c r="AD789" s="138"/>
      <c r="AE789" s="475">
        <v>34</v>
      </c>
      <c r="AF789" s="35" t="s">
        <v>32</v>
      </c>
      <c r="AG789" s="34">
        <v>7469</v>
      </c>
      <c r="AH789" s="139">
        <f>+AG789/2.2</f>
        <v>3394.9999999999995</v>
      </c>
      <c r="AI789" s="140">
        <f t="shared" si="230"/>
        <v>3.3949999999999996</v>
      </c>
      <c r="AJ789" s="836">
        <v>2860</v>
      </c>
      <c r="AK789" s="838">
        <f>+AJ789/1000</f>
        <v>2.86</v>
      </c>
      <c r="AL789" s="840">
        <f>+AJ789-AH790-AH789</f>
        <v>-2591.8181818181811</v>
      </c>
      <c r="AM789" s="842">
        <f>+AL789/1000</f>
        <v>-2.5918181818181809</v>
      </c>
      <c r="AN789" s="844">
        <f>+AL789/SUM(AH789:AH790)</f>
        <v>-0.47540436885109216</v>
      </c>
      <c r="AO789" s="21"/>
      <c r="AP789" s="306">
        <v>76.790000000000006</v>
      </c>
      <c r="AQ789" s="306">
        <v>3.21</v>
      </c>
    </row>
    <row r="790" spans="2:43" ht="12.95" customHeight="1" x14ac:dyDescent="0.25">
      <c r="B790" s="25">
        <v>44246</v>
      </c>
      <c r="C790" s="137">
        <v>0.77083333333333337</v>
      </c>
      <c r="D790" s="137">
        <v>0.8305555555555556</v>
      </c>
      <c r="E790" s="43">
        <v>4</v>
      </c>
      <c r="F790" s="43">
        <v>1562</v>
      </c>
      <c r="G790" s="25">
        <v>44246</v>
      </c>
      <c r="H790" s="967" t="s">
        <v>356</v>
      </c>
      <c r="I790" s="968"/>
      <c r="J790" s="969"/>
      <c r="K790" s="970"/>
      <c r="L790" s="969"/>
      <c r="M790" s="970"/>
      <c r="N790" s="967"/>
      <c r="O790" s="968"/>
      <c r="P790" s="971" t="s">
        <v>390</v>
      </c>
      <c r="Q790" s="972"/>
      <c r="R790" s="973" t="s">
        <v>90</v>
      </c>
      <c r="S790" s="974"/>
      <c r="T790" s="975" t="s">
        <v>179</v>
      </c>
      <c r="U790" s="976"/>
      <c r="V790" s="976"/>
      <c r="W790" s="977"/>
      <c r="X790" s="991" t="s">
        <v>179</v>
      </c>
      <c r="Y790" s="992"/>
      <c r="Z790" s="992"/>
      <c r="AA790" s="992"/>
      <c r="AB790" s="34"/>
      <c r="AC790" s="34"/>
      <c r="AD790" s="138"/>
      <c r="AE790" s="475">
        <v>36</v>
      </c>
      <c r="AF790" s="35" t="s">
        <v>32</v>
      </c>
      <c r="AG790" s="34">
        <v>4525</v>
      </c>
      <c r="AH790" s="139">
        <f>+AG790/2.2</f>
        <v>2056.8181818181815</v>
      </c>
      <c r="AI790" s="140">
        <f t="shared" si="230"/>
        <v>2.0568181818181817</v>
      </c>
      <c r="AJ790" s="837"/>
      <c r="AK790" s="839"/>
      <c r="AL790" s="841"/>
      <c r="AM790" s="843"/>
      <c r="AN790" s="845"/>
      <c r="AO790" s="21"/>
      <c r="AP790" s="306">
        <v>77.03</v>
      </c>
      <c r="AQ790" s="306">
        <v>3.08</v>
      </c>
    </row>
    <row r="791" spans="2:43" ht="12.95" customHeight="1" x14ac:dyDescent="0.25">
      <c r="B791" s="25">
        <v>44246</v>
      </c>
      <c r="C791" s="137">
        <v>0.77708333333333324</v>
      </c>
      <c r="D791" s="137">
        <v>0.78680555555555554</v>
      </c>
      <c r="E791" s="43">
        <v>3</v>
      </c>
      <c r="F791" s="43">
        <v>23418</v>
      </c>
      <c r="G791" s="25">
        <v>44246</v>
      </c>
      <c r="H791" s="967" t="s">
        <v>728</v>
      </c>
      <c r="I791" s="968"/>
      <c r="J791" s="969" t="s">
        <v>702</v>
      </c>
      <c r="K791" s="970"/>
      <c r="L791" s="969" t="s">
        <v>682</v>
      </c>
      <c r="M791" s="970"/>
      <c r="N791" s="967"/>
      <c r="O791" s="968"/>
      <c r="P791" s="971" t="s">
        <v>71</v>
      </c>
      <c r="Q791" s="972"/>
      <c r="R791" s="973" t="s">
        <v>1057</v>
      </c>
      <c r="S791" s="974"/>
      <c r="T791" s="975" t="s">
        <v>771</v>
      </c>
      <c r="U791" s="976"/>
      <c r="V791" s="976"/>
      <c r="W791" s="977"/>
      <c r="X791" s="991" t="s">
        <v>771</v>
      </c>
      <c r="Y791" s="992"/>
      <c r="Z791" s="992"/>
      <c r="AA791" s="992"/>
      <c r="AB791" s="34">
        <v>2</v>
      </c>
      <c r="AC791" s="34"/>
      <c r="AD791" s="138" t="s">
        <v>699</v>
      </c>
      <c r="AE791" s="475">
        <v>27</v>
      </c>
      <c r="AF791" s="35" t="s">
        <v>32</v>
      </c>
      <c r="AG791" s="34"/>
      <c r="AH791" s="139">
        <v>12000</v>
      </c>
      <c r="AI791" s="140">
        <f t="shared" si="230"/>
        <v>12</v>
      </c>
      <c r="AJ791" s="152">
        <v>13780</v>
      </c>
      <c r="AK791" s="142">
        <f t="shared" si="231"/>
        <v>13.78</v>
      </c>
      <c r="AL791" s="143">
        <f t="shared" ref="AL791" si="239">+AJ791-AH791</f>
        <v>1780</v>
      </c>
      <c r="AM791" s="144">
        <f t="shared" si="233"/>
        <v>1.78</v>
      </c>
      <c r="AN791" s="145">
        <f t="shared" ref="AN791" si="240">+AL791/AH791</f>
        <v>0.14833333333333334</v>
      </c>
      <c r="AO791" s="21"/>
      <c r="AP791" s="306">
        <v>72.53</v>
      </c>
      <c r="AQ791" s="306">
        <v>5.61</v>
      </c>
    </row>
    <row r="792" spans="2:43" ht="12.95" customHeight="1" x14ac:dyDescent="0.25">
      <c r="B792" s="25">
        <v>44246</v>
      </c>
      <c r="C792" s="137">
        <v>0.88750000000000007</v>
      </c>
      <c r="D792" s="137">
        <v>0.89444444444444438</v>
      </c>
      <c r="E792" s="43">
        <v>3</v>
      </c>
      <c r="F792" s="43">
        <v>4802</v>
      </c>
      <c r="G792" s="25">
        <v>44246</v>
      </c>
      <c r="H792" s="967" t="s">
        <v>542</v>
      </c>
      <c r="I792" s="968"/>
      <c r="J792" s="969"/>
      <c r="K792" s="970"/>
      <c r="L792" s="969"/>
      <c r="M792" s="970"/>
      <c r="N792" s="967"/>
      <c r="O792" s="968"/>
      <c r="P792" s="971" t="s">
        <v>360</v>
      </c>
      <c r="Q792" s="972"/>
      <c r="R792" s="973" t="s">
        <v>201</v>
      </c>
      <c r="S792" s="974"/>
      <c r="T792" s="975" t="s">
        <v>198</v>
      </c>
      <c r="U792" s="976"/>
      <c r="V792" s="976"/>
      <c r="W792" s="977"/>
      <c r="X792" s="991" t="s">
        <v>198</v>
      </c>
      <c r="Y792" s="992"/>
      <c r="Z792" s="992"/>
      <c r="AA792" s="992"/>
      <c r="AB792" s="34"/>
      <c r="AC792" s="34"/>
      <c r="AD792" s="138"/>
      <c r="AE792" s="475">
        <v>38</v>
      </c>
      <c r="AF792" s="35" t="s">
        <v>32</v>
      </c>
      <c r="AG792" s="34"/>
      <c r="AH792" s="139">
        <v>13270</v>
      </c>
      <c r="AI792" s="140">
        <f t="shared" si="230"/>
        <v>13.27</v>
      </c>
      <c r="AJ792" s="836">
        <v>16870</v>
      </c>
      <c r="AK792" s="838">
        <f>+AJ792/1000</f>
        <v>16.87</v>
      </c>
      <c r="AL792" s="840">
        <f>+AJ792-AH793-AH792</f>
        <v>-10</v>
      </c>
      <c r="AM792" s="842">
        <f>+AL792/1000</f>
        <v>-0.01</v>
      </c>
      <c r="AN792" s="844">
        <f>+AL792/SUM(AH792:AH793)</f>
        <v>-5.9241706161137445E-4</v>
      </c>
      <c r="AO792" s="21"/>
      <c r="AP792" s="306">
        <v>69.92</v>
      </c>
      <c r="AQ792" s="306">
        <v>5.03</v>
      </c>
    </row>
    <row r="793" spans="2:43" ht="12.95" customHeight="1" x14ac:dyDescent="0.25">
      <c r="B793" s="25">
        <v>44246</v>
      </c>
      <c r="C793" s="137">
        <v>0.88750000000000007</v>
      </c>
      <c r="D793" s="137">
        <v>0.89444444444444438</v>
      </c>
      <c r="E793" s="43">
        <v>3</v>
      </c>
      <c r="F793" s="43">
        <v>4802</v>
      </c>
      <c r="G793" s="25">
        <v>44246</v>
      </c>
      <c r="H793" s="967" t="s">
        <v>542</v>
      </c>
      <c r="I793" s="968"/>
      <c r="J793" s="969"/>
      <c r="K793" s="970"/>
      <c r="L793" s="969"/>
      <c r="M793" s="970"/>
      <c r="N793" s="967"/>
      <c r="O793" s="968"/>
      <c r="P793" s="971" t="s">
        <v>360</v>
      </c>
      <c r="Q793" s="972"/>
      <c r="R793" s="973" t="s">
        <v>201</v>
      </c>
      <c r="S793" s="974"/>
      <c r="T793" s="975" t="s">
        <v>202</v>
      </c>
      <c r="U793" s="976"/>
      <c r="V793" s="976"/>
      <c r="W793" s="977"/>
      <c r="X793" s="991" t="s">
        <v>202</v>
      </c>
      <c r="Y793" s="992"/>
      <c r="Z793" s="992"/>
      <c r="AA793" s="992"/>
      <c r="AB793" s="34"/>
      <c r="AC793" s="34"/>
      <c r="AD793" s="138"/>
      <c r="AE793" s="475">
        <v>38</v>
      </c>
      <c r="AF793" s="35" t="s">
        <v>32</v>
      </c>
      <c r="AG793" s="34"/>
      <c r="AH793" s="139">
        <v>3610</v>
      </c>
      <c r="AI793" s="140">
        <f t="shared" si="230"/>
        <v>3.61</v>
      </c>
      <c r="AJ793" s="837"/>
      <c r="AK793" s="839"/>
      <c r="AL793" s="841"/>
      <c r="AM793" s="843"/>
      <c r="AN793" s="845"/>
      <c r="AO793" s="21"/>
      <c r="AP793" s="306">
        <v>69.92</v>
      </c>
      <c r="AQ793" s="306">
        <v>5.03</v>
      </c>
    </row>
    <row r="794" spans="2:43" ht="12.95" customHeight="1" x14ac:dyDescent="0.25">
      <c r="B794" s="25">
        <v>44246</v>
      </c>
      <c r="C794" s="137">
        <v>0.92291666666666661</v>
      </c>
      <c r="D794" s="137">
        <v>0.92986111111111114</v>
      </c>
      <c r="E794" s="43">
        <v>4</v>
      </c>
      <c r="F794" s="43">
        <v>23420</v>
      </c>
      <c r="G794" s="25">
        <v>44246</v>
      </c>
      <c r="H794" s="967" t="s">
        <v>1058</v>
      </c>
      <c r="I794" s="968"/>
      <c r="J794" s="969" t="s">
        <v>1059</v>
      </c>
      <c r="K794" s="970"/>
      <c r="L794" s="969" t="s">
        <v>700</v>
      </c>
      <c r="M794" s="970"/>
      <c r="N794" s="967"/>
      <c r="O794" s="968"/>
      <c r="P794" s="971" t="s">
        <v>221</v>
      </c>
      <c r="Q794" s="972"/>
      <c r="R794" s="973" t="s">
        <v>543</v>
      </c>
      <c r="S794" s="974"/>
      <c r="T794" s="975" t="s">
        <v>771</v>
      </c>
      <c r="U794" s="976"/>
      <c r="V794" s="976"/>
      <c r="W794" s="977"/>
      <c r="X794" s="991" t="s">
        <v>771</v>
      </c>
      <c r="Y794" s="992"/>
      <c r="Z794" s="992"/>
      <c r="AA794" s="992"/>
      <c r="AB794" s="34"/>
      <c r="AC794" s="34"/>
      <c r="AD794" s="138" t="s">
        <v>699</v>
      </c>
      <c r="AE794" s="475">
        <v>25</v>
      </c>
      <c r="AF794" s="35" t="s">
        <v>32</v>
      </c>
      <c r="AG794" s="34"/>
      <c r="AH794" s="139">
        <v>6785</v>
      </c>
      <c r="AI794" s="140">
        <f t="shared" si="230"/>
        <v>6.7850000000000001</v>
      </c>
      <c r="AJ794" s="152">
        <v>6785</v>
      </c>
      <c r="AK794" s="142">
        <f t="shared" si="231"/>
        <v>6.7850000000000001</v>
      </c>
      <c r="AL794" s="143">
        <f t="shared" ref="AL794:AL799" si="241">+AJ794-AH794</f>
        <v>0</v>
      </c>
      <c r="AM794" s="144">
        <f t="shared" si="233"/>
        <v>0</v>
      </c>
      <c r="AN794" s="145">
        <f t="shared" ref="AN794:AN799" si="242">+AL794/AH794</f>
        <v>0</v>
      </c>
      <c r="AO794" s="21"/>
      <c r="AP794" s="306">
        <v>72.69</v>
      </c>
      <c r="AQ794" s="306">
        <v>5.0999999999999996</v>
      </c>
    </row>
    <row r="795" spans="2:43" ht="12.95" customHeight="1" x14ac:dyDescent="0.25">
      <c r="B795" s="25">
        <v>44246</v>
      </c>
      <c r="C795" s="137">
        <v>0.92638888888888893</v>
      </c>
      <c r="D795" s="137">
        <v>0.95138888888888884</v>
      </c>
      <c r="E795" s="43">
        <v>3</v>
      </c>
      <c r="F795" s="43">
        <v>26509</v>
      </c>
      <c r="G795" s="25">
        <v>44246</v>
      </c>
      <c r="H795" s="967" t="s">
        <v>712</v>
      </c>
      <c r="I795" s="968"/>
      <c r="J795" s="969"/>
      <c r="K795" s="970"/>
      <c r="L795" s="969"/>
      <c r="M795" s="970"/>
      <c r="N795" s="967"/>
      <c r="O795" s="968"/>
      <c r="P795" s="971" t="s">
        <v>917</v>
      </c>
      <c r="Q795" s="972"/>
      <c r="R795" s="973" t="s">
        <v>856</v>
      </c>
      <c r="S795" s="974"/>
      <c r="T795" s="975" t="s">
        <v>718</v>
      </c>
      <c r="U795" s="976"/>
      <c r="V795" s="976"/>
      <c r="W795" s="977"/>
      <c r="X795" s="991" t="s">
        <v>718</v>
      </c>
      <c r="Y795" s="992"/>
      <c r="Z795" s="992"/>
      <c r="AA795" s="992"/>
      <c r="AB795" s="34"/>
      <c r="AC795" s="34"/>
      <c r="AD795" s="138"/>
      <c r="AE795" s="475">
        <v>47</v>
      </c>
      <c r="AF795" s="35" t="s">
        <v>32</v>
      </c>
      <c r="AG795" s="34"/>
      <c r="AH795" s="139">
        <v>5480</v>
      </c>
      <c r="AI795" s="140">
        <f t="shared" si="230"/>
        <v>5.48</v>
      </c>
      <c r="AJ795" s="152">
        <v>5480</v>
      </c>
      <c r="AK795" s="142">
        <f t="shared" si="231"/>
        <v>5.48</v>
      </c>
      <c r="AL795" s="143">
        <f t="shared" si="241"/>
        <v>0</v>
      </c>
      <c r="AM795" s="144">
        <f t="shared" si="233"/>
        <v>0</v>
      </c>
      <c r="AN795" s="145">
        <f t="shared" si="242"/>
        <v>0</v>
      </c>
      <c r="AO795" s="21"/>
      <c r="AP795" s="306">
        <v>75.150000000000006</v>
      </c>
      <c r="AQ795" s="306">
        <v>3.82</v>
      </c>
    </row>
    <row r="796" spans="2:43" ht="12.95" customHeight="1" x14ac:dyDescent="0.25">
      <c r="B796" s="25">
        <v>44246</v>
      </c>
      <c r="C796" s="137">
        <v>0.95208333333333339</v>
      </c>
      <c r="D796" s="137">
        <v>0.97569444444444453</v>
      </c>
      <c r="E796" s="43">
        <v>4</v>
      </c>
      <c r="F796" s="43">
        <v>26510</v>
      </c>
      <c r="G796" s="25">
        <v>44246</v>
      </c>
      <c r="H796" s="967" t="s">
        <v>712</v>
      </c>
      <c r="I796" s="968"/>
      <c r="J796" s="969"/>
      <c r="K796" s="970"/>
      <c r="L796" s="969"/>
      <c r="M796" s="970"/>
      <c r="N796" s="967"/>
      <c r="O796" s="968"/>
      <c r="P796" s="971" t="s">
        <v>917</v>
      </c>
      <c r="Q796" s="972"/>
      <c r="R796" s="973" t="s">
        <v>856</v>
      </c>
      <c r="S796" s="974"/>
      <c r="T796" s="975" t="s">
        <v>771</v>
      </c>
      <c r="U796" s="976"/>
      <c r="V796" s="976"/>
      <c r="W796" s="977"/>
      <c r="X796" s="991" t="s">
        <v>771</v>
      </c>
      <c r="Y796" s="992"/>
      <c r="Z796" s="992"/>
      <c r="AA796" s="992"/>
      <c r="AB796" s="34"/>
      <c r="AC796" s="34"/>
      <c r="AD796" s="138"/>
      <c r="AE796" s="475">
        <v>37</v>
      </c>
      <c r="AF796" s="35" t="s">
        <v>32</v>
      </c>
      <c r="AG796" s="34"/>
      <c r="AH796" s="139">
        <v>4080</v>
      </c>
      <c r="AI796" s="140">
        <f t="shared" si="230"/>
        <v>4.08</v>
      </c>
      <c r="AJ796" s="152">
        <v>4080</v>
      </c>
      <c r="AK796" s="142">
        <f t="shared" si="231"/>
        <v>4.08</v>
      </c>
      <c r="AL796" s="143">
        <f t="shared" si="241"/>
        <v>0</v>
      </c>
      <c r="AM796" s="144">
        <f t="shared" si="233"/>
        <v>0</v>
      </c>
      <c r="AN796" s="145">
        <f t="shared" si="242"/>
        <v>0</v>
      </c>
      <c r="AO796" s="21"/>
      <c r="AP796" s="306">
        <v>73.52</v>
      </c>
      <c r="AQ796" s="306">
        <v>4.67</v>
      </c>
    </row>
    <row r="797" spans="2:43" ht="12.95" customHeight="1" x14ac:dyDescent="0.25">
      <c r="B797" s="25">
        <v>44246</v>
      </c>
      <c r="C797" s="137">
        <v>0.9555555555555556</v>
      </c>
      <c r="D797" s="137">
        <v>1.6666666666666666E-2</v>
      </c>
      <c r="E797" s="43">
        <v>4</v>
      </c>
      <c r="F797" s="43">
        <v>26511</v>
      </c>
      <c r="G797" s="25">
        <v>44246</v>
      </c>
      <c r="H797" s="967" t="s">
        <v>1032</v>
      </c>
      <c r="I797" s="968"/>
      <c r="J797" s="969"/>
      <c r="K797" s="970"/>
      <c r="L797" s="969"/>
      <c r="M797" s="970"/>
      <c r="N797" s="967"/>
      <c r="O797" s="968"/>
      <c r="P797" s="971" t="s">
        <v>1033</v>
      </c>
      <c r="Q797" s="972"/>
      <c r="R797" s="973" t="s">
        <v>1034</v>
      </c>
      <c r="S797" s="974"/>
      <c r="T797" s="975" t="s">
        <v>771</v>
      </c>
      <c r="U797" s="976"/>
      <c r="V797" s="976"/>
      <c r="W797" s="977"/>
      <c r="X797" s="991" t="s">
        <v>771</v>
      </c>
      <c r="Y797" s="992"/>
      <c r="Z797" s="992"/>
      <c r="AA797" s="992"/>
      <c r="AB797" s="34"/>
      <c r="AC797" s="34"/>
      <c r="AD797" s="138"/>
      <c r="AE797" s="475">
        <v>24</v>
      </c>
      <c r="AF797" s="35" t="s">
        <v>32</v>
      </c>
      <c r="AG797" s="34"/>
      <c r="AH797" s="139">
        <v>10960</v>
      </c>
      <c r="AI797" s="140">
        <f t="shared" si="230"/>
        <v>10.96</v>
      </c>
      <c r="AJ797" s="152">
        <v>10960</v>
      </c>
      <c r="AK797" s="142">
        <f t="shared" si="231"/>
        <v>10.96</v>
      </c>
      <c r="AL797" s="143">
        <f t="shared" si="241"/>
        <v>0</v>
      </c>
      <c r="AM797" s="144">
        <f t="shared" si="233"/>
        <v>0</v>
      </c>
      <c r="AN797" s="145">
        <f t="shared" si="242"/>
        <v>0</v>
      </c>
      <c r="AO797" s="21"/>
      <c r="AP797" s="306">
        <v>72.48</v>
      </c>
      <c r="AQ797" s="306">
        <v>4.7300000000000004</v>
      </c>
    </row>
    <row r="798" spans="2:43" ht="12.95" customHeight="1" x14ac:dyDescent="0.25">
      <c r="B798" s="25">
        <v>44246</v>
      </c>
      <c r="C798" s="137">
        <v>0.97361111111111109</v>
      </c>
      <c r="D798" s="137">
        <v>0.98333333333333339</v>
      </c>
      <c r="E798" s="43">
        <v>4</v>
      </c>
      <c r="F798" s="43">
        <v>23421</v>
      </c>
      <c r="G798" s="25">
        <v>44246</v>
      </c>
      <c r="H798" s="967" t="s">
        <v>722</v>
      </c>
      <c r="I798" s="968"/>
      <c r="J798" s="969" t="s">
        <v>702</v>
      </c>
      <c r="K798" s="970"/>
      <c r="L798" s="969" t="s">
        <v>700</v>
      </c>
      <c r="M798" s="970"/>
      <c r="N798" s="967"/>
      <c r="O798" s="968"/>
      <c r="P798" s="971" t="s">
        <v>221</v>
      </c>
      <c r="Q798" s="972"/>
      <c r="R798" s="973" t="s">
        <v>543</v>
      </c>
      <c r="S798" s="974"/>
      <c r="T798" s="975" t="s">
        <v>771</v>
      </c>
      <c r="U798" s="976"/>
      <c r="V798" s="976"/>
      <c r="W798" s="977"/>
      <c r="X798" s="991" t="s">
        <v>771</v>
      </c>
      <c r="Y798" s="992"/>
      <c r="Z798" s="992"/>
      <c r="AA798" s="992"/>
      <c r="AB798" s="34"/>
      <c r="AC798" s="34"/>
      <c r="AD798" s="138" t="s">
        <v>699</v>
      </c>
      <c r="AE798" s="475">
        <v>28</v>
      </c>
      <c r="AF798" s="35" t="s">
        <v>32</v>
      </c>
      <c r="AG798" s="34"/>
      <c r="AH798" s="139">
        <v>760</v>
      </c>
      <c r="AI798" s="140">
        <f t="shared" si="230"/>
        <v>0.76</v>
      </c>
      <c r="AJ798" s="152">
        <v>760</v>
      </c>
      <c r="AK798" s="142">
        <f t="shared" si="231"/>
        <v>0.76</v>
      </c>
      <c r="AL798" s="143">
        <f t="shared" si="241"/>
        <v>0</v>
      </c>
      <c r="AM798" s="144">
        <f t="shared" si="233"/>
        <v>0</v>
      </c>
      <c r="AN798" s="145">
        <f t="shared" si="242"/>
        <v>0</v>
      </c>
      <c r="AO798" s="21"/>
      <c r="AP798" s="306">
        <v>73.25</v>
      </c>
      <c r="AQ798" s="306">
        <v>4.5199999999999996</v>
      </c>
    </row>
    <row r="799" spans="2:43" ht="12.95" customHeight="1" x14ac:dyDescent="0.25">
      <c r="B799" s="25">
        <v>44246</v>
      </c>
      <c r="C799" s="137">
        <v>0.98055555555555562</v>
      </c>
      <c r="D799" s="137">
        <v>4.5138888888888888E-2</v>
      </c>
      <c r="E799" s="43">
        <v>4</v>
      </c>
      <c r="F799" s="43">
        <v>26512</v>
      </c>
      <c r="G799" s="25">
        <v>44246</v>
      </c>
      <c r="H799" s="967" t="s">
        <v>87</v>
      </c>
      <c r="I799" s="968"/>
      <c r="J799" s="969"/>
      <c r="K799" s="970"/>
      <c r="L799" s="969"/>
      <c r="M799" s="970"/>
      <c r="N799" s="967"/>
      <c r="O799" s="968"/>
      <c r="P799" s="971" t="s">
        <v>190</v>
      </c>
      <c r="Q799" s="972"/>
      <c r="R799" s="973" t="s">
        <v>633</v>
      </c>
      <c r="S799" s="974"/>
      <c r="T799" s="1026" t="s">
        <v>1061</v>
      </c>
      <c r="U799" s="1027"/>
      <c r="V799" s="1027"/>
      <c r="W799" s="1028"/>
      <c r="X799" s="1046" t="s">
        <v>1061</v>
      </c>
      <c r="Y799" s="1047"/>
      <c r="Z799" s="1047"/>
      <c r="AA799" s="1047"/>
      <c r="AB799" s="34"/>
      <c r="AC799" s="34"/>
      <c r="AD799" s="138"/>
      <c r="AE799" s="476">
        <v>57</v>
      </c>
      <c r="AF799" s="46" t="s">
        <v>52</v>
      </c>
      <c r="AG799" s="34"/>
      <c r="AH799" s="139">
        <v>14570</v>
      </c>
      <c r="AI799" s="140">
        <f t="shared" si="230"/>
        <v>14.57</v>
      </c>
      <c r="AJ799" s="152">
        <v>14570</v>
      </c>
      <c r="AK799" s="142">
        <f t="shared" si="231"/>
        <v>14.57</v>
      </c>
      <c r="AL799" s="143">
        <f t="shared" si="241"/>
        <v>0</v>
      </c>
      <c r="AM799" s="144">
        <f t="shared" si="233"/>
        <v>0</v>
      </c>
      <c r="AN799" s="145">
        <f t="shared" si="242"/>
        <v>0</v>
      </c>
      <c r="AO799" s="21"/>
      <c r="AP799" s="306">
        <v>76.58</v>
      </c>
      <c r="AQ799" s="306">
        <v>3.66</v>
      </c>
    </row>
    <row r="800" spans="2:43" ht="12.95" customHeight="1" x14ac:dyDescent="0.25">
      <c r="B800" s="25">
        <v>44247</v>
      </c>
      <c r="C800" s="137">
        <v>0.1673611111111111</v>
      </c>
      <c r="D800" s="137">
        <v>0.21249999999999999</v>
      </c>
      <c r="E800" s="43">
        <v>4</v>
      </c>
      <c r="F800" s="43">
        <v>762</v>
      </c>
      <c r="G800" s="25">
        <v>44247</v>
      </c>
      <c r="H800" s="967" t="s">
        <v>199</v>
      </c>
      <c r="I800" s="968"/>
      <c r="J800" s="969"/>
      <c r="K800" s="970"/>
      <c r="L800" s="969"/>
      <c r="M800" s="970"/>
      <c r="N800" s="967"/>
      <c r="O800" s="968"/>
      <c r="P800" s="971" t="s">
        <v>158</v>
      </c>
      <c r="Q800" s="972"/>
      <c r="R800" s="973" t="s">
        <v>306</v>
      </c>
      <c r="S800" s="974"/>
      <c r="T800" s="979" t="s">
        <v>198</v>
      </c>
      <c r="U800" s="980"/>
      <c r="V800" s="980"/>
      <c r="W800" s="981"/>
      <c r="X800" s="991" t="s">
        <v>198</v>
      </c>
      <c r="Y800" s="992"/>
      <c r="Z800" s="992"/>
      <c r="AA800" s="992"/>
      <c r="AB800" s="34"/>
      <c r="AC800" s="34"/>
      <c r="AD800" s="138"/>
      <c r="AE800" s="476">
        <v>52</v>
      </c>
      <c r="AF800" s="46" t="s">
        <v>52</v>
      </c>
      <c r="AG800" s="34"/>
      <c r="AH800" s="139">
        <v>13271</v>
      </c>
      <c r="AI800" s="140">
        <f t="shared" si="230"/>
        <v>13.271000000000001</v>
      </c>
      <c r="AJ800" s="836">
        <v>13450</v>
      </c>
      <c r="AK800" s="838">
        <f>+AJ800/1000</f>
        <v>13.45</v>
      </c>
      <c r="AL800" s="840">
        <f>+AJ800-AH801-AH800</f>
        <v>3</v>
      </c>
      <c r="AM800" s="842">
        <f>+AL800/1000</f>
        <v>3.0000000000000001E-3</v>
      </c>
      <c r="AN800" s="844">
        <f>+AL800/SUM(AH800:AH801)</f>
        <v>2.2309808879303935E-4</v>
      </c>
      <c r="AO800" s="21"/>
      <c r="AP800" s="306">
        <v>70.63</v>
      </c>
      <c r="AQ800" s="306">
        <v>4.1100000000000003</v>
      </c>
    </row>
    <row r="801" spans="2:43" ht="12.95" customHeight="1" x14ac:dyDescent="0.25">
      <c r="B801" s="25">
        <v>44247</v>
      </c>
      <c r="C801" s="137">
        <v>0.1673611111111111</v>
      </c>
      <c r="D801" s="137">
        <v>0.21249999999999999</v>
      </c>
      <c r="E801" s="43">
        <v>4</v>
      </c>
      <c r="F801" s="43">
        <v>762</v>
      </c>
      <c r="G801" s="25">
        <v>44247</v>
      </c>
      <c r="H801" s="967" t="s">
        <v>199</v>
      </c>
      <c r="I801" s="968"/>
      <c r="J801" s="969"/>
      <c r="K801" s="970"/>
      <c r="L801" s="969"/>
      <c r="M801" s="970"/>
      <c r="N801" s="967"/>
      <c r="O801" s="968"/>
      <c r="P801" s="971" t="s">
        <v>158</v>
      </c>
      <c r="Q801" s="972"/>
      <c r="R801" s="973" t="s">
        <v>306</v>
      </c>
      <c r="S801" s="974"/>
      <c r="T801" s="979" t="s">
        <v>797</v>
      </c>
      <c r="U801" s="980"/>
      <c r="V801" s="980"/>
      <c r="W801" s="981"/>
      <c r="X801" s="991" t="s">
        <v>797</v>
      </c>
      <c r="Y801" s="992"/>
      <c r="Z801" s="992"/>
      <c r="AA801" s="992"/>
      <c r="AB801" s="34"/>
      <c r="AC801" s="34"/>
      <c r="AD801" s="138"/>
      <c r="AE801" s="476">
        <v>52</v>
      </c>
      <c r="AF801" s="46" t="s">
        <v>52</v>
      </c>
      <c r="AG801" s="34"/>
      <c r="AH801" s="139">
        <v>176</v>
      </c>
      <c r="AI801" s="140">
        <f t="shared" si="230"/>
        <v>0.17599999999999999</v>
      </c>
      <c r="AJ801" s="837"/>
      <c r="AK801" s="839"/>
      <c r="AL801" s="841"/>
      <c r="AM801" s="843"/>
      <c r="AN801" s="845"/>
      <c r="AO801" s="21"/>
      <c r="AP801" s="306">
        <v>70.63</v>
      </c>
      <c r="AQ801" s="306">
        <v>4.1100000000000003</v>
      </c>
    </row>
    <row r="802" spans="2:43" ht="12.95" customHeight="1" x14ac:dyDescent="0.25">
      <c r="B802" s="25">
        <v>44247</v>
      </c>
      <c r="C802" s="137">
        <v>0.2298611111111111</v>
      </c>
      <c r="D802" s="137">
        <v>0.25763888888888892</v>
      </c>
      <c r="E802" s="43">
        <v>4</v>
      </c>
      <c r="F802" s="43">
        <v>103</v>
      </c>
      <c r="G802" s="25">
        <v>44247</v>
      </c>
      <c r="H802" s="967" t="s">
        <v>291</v>
      </c>
      <c r="I802" s="968"/>
      <c r="J802" s="969"/>
      <c r="K802" s="970"/>
      <c r="L802" s="969"/>
      <c r="M802" s="970"/>
      <c r="N802" s="967"/>
      <c r="O802" s="968"/>
      <c r="P802" s="971" t="s">
        <v>226</v>
      </c>
      <c r="Q802" s="972"/>
      <c r="R802" s="973" t="s">
        <v>178</v>
      </c>
      <c r="S802" s="985"/>
      <c r="T802" s="982" t="s">
        <v>179</v>
      </c>
      <c r="U802" s="983"/>
      <c r="V802" s="983"/>
      <c r="W802" s="984"/>
      <c r="X802" s="991" t="s">
        <v>179</v>
      </c>
      <c r="Y802" s="992"/>
      <c r="Z802" s="992"/>
      <c r="AA802" s="992"/>
      <c r="AB802" s="34"/>
      <c r="AC802" s="34"/>
      <c r="AD802" s="138"/>
      <c r="AE802" s="475">
        <v>35</v>
      </c>
      <c r="AF802" s="35" t="s">
        <v>32</v>
      </c>
      <c r="AG802" s="34">
        <v>7936</v>
      </c>
      <c r="AH802" s="139">
        <f>+AG802/2.2</f>
        <v>3607.272727272727</v>
      </c>
      <c r="AI802" s="140">
        <f>+AH802/1000</f>
        <v>3.607272727272727</v>
      </c>
      <c r="AJ802" s="152">
        <v>3300</v>
      </c>
      <c r="AK802" s="142">
        <f>+AJ802/1000</f>
        <v>3.3</v>
      </c>
      <c r="AL802" s="143">
        <f>+AJ802-AH802</f>
        <v>-307.27272727272702</v>
      </c>
      <c r="AM802" s="144">
        <f>+AL802/1000</f>
        <v>-0.30727272727272703</v>
      </c>
      <c r="AN802" s="145">
        <f>+AL802/AH802</f>
        <v>-8.5181451612903164E-2</v>
      </c>
      <c r="AP802" s="306">
        <v>77.27</v>
      </c>
      <c r="AQ802" s="306">
        <v>3</v>
      </c>
    </row>
    <row r="803" spans="2:43" ht="12.95" customHeight="1" thickBot="1" x14ac:dyDescent="0.3">
      <c r="B803" s="24"/>
      <c r="C803" s="146"/>
      <c r="D803" s="146"/>
      <c r="E803" s="27"/>
      <c r="F803" s="36"/>
      <c r="G803" s="31"/>
      <c r="H803" s="909"/>
      <c r="I803" s="910"/>
      <c r="J803" s="911"/>
      <c r="K803" s="912"/>
      <c r="L803" s="911"/>
      <c r="M803" s="912"/>
      <c r="N803" s="913"/>
      <c r="O803" s="910"/>
      <c r="P803" s="913"/>
      <c r="Q803" s="910"/>
      <c r="R803" s="914"/>
      <c r="S803" s="915"/>
      <c r="T803" s="916"/>
      <c r="U803" s="917"/>
      <c r="V803" s="917"/>
      <c r="W803" s="915"/>
      <c r="X803" s="29"/>
      <c r="Y803" s="147"/>
      <c r="Z803" s="147"/>
      <c r="AA803" s="147"/>
      <c r="AB803" s="28"/>
      <c r="AC803" s="36"/>
      <c r="AD803" s="148"/>
      <c r="AE803" s="147"/>
      <c r="AF803" s="28"/>
      <c r="AG803" s="29"/>
      <c r="AH803" s="149"/>
      <c r="AI803" s="153"/>
      <c r="AJ803" s="150"/>
      <c r="AK803" s="154"/>
      <c r="AL803" s="155"/>
      <c r="AM803" s="156"/>
      <c r="AN803" s="157"/>
    </row>
    <row r="804" spans="2:43" ht="12.95" customHeight="1" x14ac:dyDescent="0.25">
      <c r="B804" s="151"/>
      <c r="C804" s="151"/>
      <c r="D804" s="151"/>
      <c r="E804" s="151"/>
      <c r="F804" s="151"/>
      <c r="G804" s="151"/>
      <c r="H804" s="151"/>
      <c r="I804" s="151"/>
      <c r="J804" s="174"/>
      <c r="K804" s="174"/>
      <c r="L804" s="174"/>
      <c r="M804" s="174"/>
      <c r="N804" s="151"/>
      <c r="O804" s="151"/>
      <c r="P804" s="135"/>
      <c r="Q804" s="135"/>
      <c r="R804" s="918" t="s">
        <v>5</v>
      </c>
      <c r="S804" s="919"/>
      <c r="T804" s="919"/>
      <c r="U804" s="919"/>
      <c r="V804" s="919"/>
      <c r="W804" s="919"/>
      <c r="X804" s="919"/>
      <c r="Y804" s="919"/>
      <c r="Z804" s="919"/>
      <c r="AA804" s="919"/>
      <c r="AB804" s="919"/>
      <c r="AC804" s="919"/>
      <c r="AD804" s="919"/>
      <c r="AE804" s="919"/>
      <c r="AF804" s="919"/>
      <c r="AG804" s="265"/>
      <c r="AH804" s="932" t="s">
        <v>4</v>
      </c>
      <c r="AI804" s="933"/>
      <c r="AJ804" s="932" t="s">
        <v>3</v>
      </c>
      <c r="AK804" s="933"/>
      <c r="AL804" s="932" t="s">
        <v>2</v>
      </c>
      <c r="AM804" s="934"/>
      <c r="AN804" s="935"/>
    </row>
    <row r="805" spans="2:43" ht="12.95" customHeight="1" x14ac:dyDescent="0.25">
      <c r="B805" s="151"/>
      <c r="C805" s="151"/>
      <c r="D805" s="151"/>
      <c r="E805" s="151"/>
      <c r="F805" s="151"/>
      <c r="G805" s="151"/>
      <c r="H805" s="151"/>
      <c r="I805" s="151"/>
      <c r="J805" s="174"/>
      <c r="K805" s="174"/>
      <c r="L805" s="174"/>
      <c r="M805" s="174"/>
      <c r="N805" s="151"/>
      <c r="O805" s="151"/>
      <c r="P805" s="135"/>
      <c r="Q805" s="135"/>
      <c r="R805" s="930"/>
      <c r="S805" s="931"/>
      <c r="T805" s="931"/>
      <c r="U805" s="931"/>
      <c r="V805" s="931"/>
      <c r="W805" s="931"/>
      <c r="X805" s="931"/>
      <c r="Y805" s="931"/>
      <c r="Z805" s="931"/>
      <c r="AA805" s="931"/>
      <c r="AB805" s="931"/>
      <c r="AC805" s="931"/>
      <c r="AD805" s="931"/>
      <c r="AE805" s="931"/>
      <c r="AF805" s="931"/>
      <c r="AG805" s="265"/>
      <c r="AH805" s="936" t="s">
        <v>1</v>
      </c>
      <c r="AI805" s="938">
        <f>+SUM(AI763:AI803)</f>
        <v>484.68409090909091</v>
      </c>
      <c r="AJ805" s="936" t="s">
        <v>1</v>
      </c>
      <c r="AK805" s="938">
        <f>+SUM(AK763:AK803)</f>
        <v>505.76499999999999</v>
      </c>
      <c r="AL805" s="936" t="s">
        <v>1</v>
      </c>
      <c r="AM805" s="940">
        <f>+AK805-AI805</f>
        <v>21.080909090909074</v>
      </c>
      <c r="AN805" s="851">
        <f>+AM805/AI805</f>
        <v>4.349412222581716E-2</v>
      </c>
    </row>
    <row r="806" spans="2:43" ht="12.95" customHeight="1" thickBot="1" x14ac:dyDescent="0.3">
      <c r="B806" s="151"/>
      <c r="C806" s="151"/>
      <c r="D806" s="151"/>
      <c r="E806" s="151"/>
      <c r="F806" s="151"/>
      <c r="G806" s="151"/>
      <c r="H806" s="151"/>
      <c r="I806" s="151"/>
      <c r="J806" s="174"/>
      <c r="K806" s="174"/>
      <c r="L806" s="174"/>
      <c r="M806" s="174"/>
      <c r="N806" s="151"/>
      <c r="O806" s="151"/>
      <c r="P806" s="135"/>
      <c r="Q806" s="135"/>
      <c r="R806" s="921"/>
      <c r="S806" s="922"/>
      <c r="T806" s="922"/>
      <c r="U806" s="922"/>
      <c r="V806" s="922"/>
      <c r="W806" s="922"/>
      <c r="X806" s="922"/>
      <c r="Y806" s="922"/>
      <c r="Z806" s="922"/>
      <c r="AA806" s="922"/>
      <c r="AB806" s="922"/>
      <c r="AC806" s="922"/>
      <c r="AD806" s="922"/>
      <c r="AE806" s="922"/>
      <c r="AF806" s="922"/>
      <c r="AG806" s="264"/>
      <c r="AH806" s="937"/>
      <c r="AI806" s="939"/>
      <c r="AJ806" s="937"/>
      <c r="AK806" s="939"/>
      <c r="AL806" s="937"/>
      <c r="AM806" s="941"/>
      <c r="AN806" s="852"/>
    </row>
    <row r="807" spans="2:43" ht="12.95" customHeight="1" thickBot="1" x14ac:dyDescent="0.3"/>
    <row r="808" spans="2:43" ht="12.95" customHeight="1" x14ac:dyDescent="0.25">
      <c r="R808" s="918" t="s">
        <v>0</v>
      </c>
      <c r="S808" s="919"/>
      <c r="T808" s="919"/>
      <c r="U808" s="919"/>
      <c r="V808" s="919"/>
      <c r="W808" s="919"/>
      <c r="X808" s="919"/>
      <c r="Y808" s="919"/>
      <c r="Z808" s="919"/>
      <c r="AA808" s="919"/>
      <c r="AB808" s="919"/>
      <c r="AC808" s="919"/>
      <c r="AD808" s="919"/>
      <c r="AE808" s="919"/>
      <c r="AF808" s="920"/>
      <c r="AG808" s="18"/>
      <c r="AH808" s="924">
        <f>+AI805+AH753</f>
        <v>6449.2742090909087</v>
      </c>
      <c r="AI808" s="925"/>
      <c r="AJ808" s="924">
        <f>+AK805+AJ753</f>
        <v>6918.7470000000012</v>
      </c>
      <c r="AK808" s="925"/>
      <c r="AL808" s="928">
        <f>+AJ808-AH808</f>
        <v>469.47279090909251</v>
      </c>
      <c r="AM808" s="925"/>
      <c r="AN808" s="945">
        <f>+AL808/AH808</f>
        <v>7.2794670483590659E-2</v>
      </c>
    </row>
    <row r="809" spans="2:43" ht="12.95" customHeight="1" thickBot="1" x14ac:dyDescent="0.3">
      <c r="R809" s="921"/>
      <c r="S809" s="922"/>
      <c r="T809" s="922"/>
      <c r="U809" s="922"/>
      <c r="V809" s="922"/>
      <c r="W809" s="922"/>
      <c r="X809" s="922"/>
      <c r="Y809" s="922"/>
      <c r="Z809" s="922"/>
      <c r="AA809" s="922"/>
      <c r="AB809" s="922"/>
      <c r="AC809" s="922"/>
      <c r="AD809" s="922"/>
      <c r="AE809" s="922"/>
      <c r="AF809" s="923"/>
      <c r="AG809" s="19"/>
      <c r="AH809" s="926"/>
      <c r="AI809" s="927"/>
      <c r="AJ809" s="926"/>
      <c r="AK809" s="927"/>
      <c r="AL809" s="929"/>
      <c r="AM809" s="927"/>
      <c r="AN809" s="946"/>
    </row>
    <row r="810" spans="2:43" ht="12.95" customHeight="1" thickBot="1" x14ac:dyDescent="0.3"/>
    <row r="811" spans="2:43" ht="12.95" customHeight="1" x14ac:dyDescent="0.25">
      <c r="B811" s="882" t="s">
        <v>31</v>
      </c>
      <c r="C811" s="883"/>
      <c r="D811" s="883"/>
      <c r="E811" s="883"/>
      <c r="F811" s="883"/>
      <c r="G811" s="884"/>
      <c r="H811" s="888" t="s">
        <v>30</v>
      </c>
      <c r="I811" s="765"/>
      <c r="J811" s="765"/>
      <c r="K811" s="765"/>
      <c r="L811" s="765"/>
      <c r="M811" s="765"/>
      <c r="N811" s="765"/>
      <c r="O811" s="765"/>
      <c r="P811" s="765"/>
      <c r="Q811" s="765"/>
      <c r="R811" s="765"/>
      <c r="S811" s="765"/>
      <c r="T811" s="765"/>
      <c r="U811" s="765"/>
      <c r="V811" s="765"/>
      <c r="W811" s="765"/>
      <c r="X811" s="765"/>
      <c r="Y811" s="765"/>
      <c r="Z811" s="765"/>
      <c r="AA811" s="765"/>
      <c r="AB811" s="765"/>
      <c r="AC811" s="765"/>
      <c r="AD811" s="765"/>
      <c r="AE811" s="267"/>
      <c r="AF811" s="764" t="s">
        <v>29</v>
      </c>
      <c r="AG811" s="765"/>
      <c r="AH811" s="765"/>
      <c r="AI811" s="765"/>
      <c r="AJ811" s="765"/>
      <c r="AK811" s="766"/>
      <c r="AL811" s="889" t="s">
        <v>39</v>
      </c>
      <c r="AM811" s="890"/>
      <c r="AN811" s="891"/>
      <c r="AO811" s="22"/>
      <c r="AP811" s="168" t="s">
        <v>46</v>
      </c>
    </row>
    <row r="812" spans="2:43" ht="12.95" customHeight="1" thickBot="1" x14ac:dyDescent="0.3">
      <c r="B812" s="885"/>
      <c r="C812" s="886"/>
      <c r="D812" s="886"/>
      <c r="E812" s="886"/>
      <c r="F812" s="886"/>
      <c r="G812" s="887"/>
      <c r="H812" s="892" t="s">
        <v>25</v>
      </c>
      <c r="I812" s="893"/>
      <c r="J812" s="893"/>
      <c r="K812" s="893"/>
      <c r="L812" s="893"/>
      <c r="M812" s="893"/>
      <c r="N812" s="893"/>
      <c r="O812" s="893"/>
      <c r="P812" s="893"/>
      <c r="Q812" s="893"/>
      <c r="R812" s="893"/>
      <c r="S812" s="893"/>
      <c r="T812" s="893"/>
      <c r="U812" s="893"/>
      <c r="V812" s="893"/>
      <c r="W812" s="893"/>
      <c r="X812" s="893"/>
      <c r="Y812" s="893"/>
      <c r="Z812" s="893"/>
      <c r="AA812" s="893"/>
      <c r="AB812" s="893"/>
      <c r="AC812" s="893"/>
      <c r="AD812" s="893"/>
      <c r="AE812" s="268"/>
      <c r="AF812" s="773">
        <v>44247</v>
      </c>
      <c r="AG812" s="774"/>
      <c r="AH812" s="774"/>
      <c r="AI812" s="774"/>
      <c r="AJ812" s="774"/>
      <c r="AK812" s="775"/>
      <c r="AL812" s="896" t="s">
        <v>40</v>
      </c>
      <c r="AM812" s="897"/>
      <c r="AN812" s="898"/>
      <c r="AO812" s="23"/>
      <c r="AP812" s="169" t="s">
        <v>47</v>
      </c>
    </row>
    <row r="813" spans="2:43" ht="12.95" customHeight="1" thickBot="1" x14ac:dyDescent="0.3">
      <c r="B813" s="902" t="s">
        <v>28</v>
      </c>
      <c r="C813" s="903"/>
      <c r="D813" s="903"/>
      <c r="E813" s="903"/>
      <c r="F813" s="903"/>
      <c r="G813" s="904"/>
      <c r="H813" s="894"/>
      <c r="I813" s="895"/>
      <c r="J813" s="895"/>
      <c r="K813" s="895"/>
      <c r="L813" s="895"/>
      <c r="M813" s="895"/>
      <c r="N813" s="895"/>
      <c r="O813" s="895"/>
      <c r="P813" s="895"/>
      <c r="Q813" s="895"/>
      <c r="R813" s="895"/>
      <c r="S813" s="895"/>
      <c r="T813" s="895"/>
      <c r="U813" s="895"/>
      <c r="V813" s="895"/>
      <c r="W813" s="895"/>
      <c r="X813" s="895"/>
      <c r="Y813" s="895"/>
      <c r="Z813" s="895"/>
      <c r="AA813" s="895"/>
      <c r="AB813" s="895"/>
      <c r="AC813" s="895"/>
      <c r="AD813" s="895"/>
      <c r="AE813" s="269"/>
      <c r="AF813" s="776"/>
      <c r="AG813" s="777"/>
      <c r="AH813" s="777"/>
      <c r="AI813" s="777"/>
      <c r="AJ813" s="777"/>
      <c r="AK813" s="778"/>
      <c r="AL813" s="899"/>
      <c r="AM813" s="900"/>
      <c r="AN813" s="901"/>
      <c r="AO813" s="141"/>
      <c r="AP813" s="170"/>
    </row>
    <row r="814" spans="2:43" ht="12.95" customHeight="1" thickBot="1" x14ac:dyDescent="0.3">
      <c r="B814" s="135"/>
      <c r="C814" s="135"/>
      <c r="D814" s="135"/>
      <c r="E814" s="135"/>
      <c r="F814" s="135"/>
      <c r="G814" s="135"/>
      <c r="H814" s="135"/>
      <c r="I814" s="135"/>
      <c r="J814" s="174"/>
      <c r="K814" s="174"/>
      <c r="L814" s="174"/>
      <c r="M814" s="174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5"/>
      <c r="AL814" s="135"/>
      <c r="AM814" s="135"/>
      <c r="AN814" s="135"/>
      <c r="AO814" s="141"/>
    </row>
    <row r="815" spans="2:43" ht="12.95" customHeight="1" thickBot="1" x14ac:dyDescent="0.3">
      <c r="B815" s="873" t="s">
        <v>27</v>
      </c>
      <c r="C815" s="874"/>
      <c r="D815" s="874"/>
      <c r="E815" s="875"/>
      <c r="F815" s="848" t="s">
        <v>26</v>
      </c>
      <c r="G815" s="850"/>
      <c r="H815" s="848" t="s">
        <v>44</v>
      </c>
      <c r="I815" s="849"/>
      <c r="J815" s="849"/>
      <c r="K815" s="849"/>
      <c r="L815" s="849"/>
      <c r="M815" s="849"/>
      <c r="N815" s="849"/>
      <c r="O815" s="849"/>
      <c r="P815" s="849"/>
      <c r="Q815" s="849"/>
      <c r="R815" s="849"/>
      <c r="S815" s="850"/>
      <c r="T815" s="848" t="s">
        <v>25</v>
      </c>
      <c r="U815" s="849"/>
      <c r="V815" s="849"/>
      <c r="W815" s="849"/>
      <c r="X815" s="849"/>
      <c r="Y815" s="849"/>
      <c r="Z815" s="849"/>
      <c r="AA815" s="849"/>
      <c r="AB815" s="849"/>
      <c r="AC815" s="849"/>
      <c r="AD815" s="849"/>
      <c r="AE815" s="849"/>
      <c r="AF815" s="850"/>
      <c r="AG815" s="879" t="s">
        <v>24</v>
      </c>
      <c r="AH815" s="880"/>
      <c r="AI815" s="881"/>
      <c r="AJ815" s="879" t="s">
        <v>24</v>
      </c>
      <c r="AK815" s="881"/>
      <c r="AL815" s="848" t="s">
        <v>23</v>
      </c>
      <c r="AM815" s="849"/>
      <c r="AN815" s="850"/>
      <c r="AO815" s="141"/>
    </row>
    <row r="816" spans="2:43" ht="12.95" customHeight="1" thickBot="1" x14ac:dyDescent="0.3">
      <c r="B816" s="1" t="s">
        <v>13</v>
      </c>
      <c r="C816" s="2" t="s">
        <v>22</v>
      </c>
      <c r="D816" s="3" t="s">
        <v>22</v>
      </c>
      <c r="E816" s="2" t="s">
        <v>21</v>
      </c>
      <c r="F816" s="907" t="s">
        <v>20</v>
      </c>
      <c r="G816" s="908"/>
      <c r="H816" s="876"/>
      <c r="I816" s="877"/>
      <c r="J816" s="877"/>
      <c r="K816" s="877"/>
      <c r="L816" s="877"/>
      <c r="M816" s="877"/>
      <c r="N816" s="877"/>
      <c r="O816" s="877"/>
      <c r="P816" s="877"/>
      <c r="Q816" s="877"/>
      <c r="R816" s="877"/>
      <c r="S816" s="878"/>
      <c r="T816" s="876"/>
      <c r="U816" s="877"/>
      <c r="V816" s="877"/>
      <c r="W816" s="877"/>
      <c r="X816" s="877"/>
      <c r="Y816" s="877"/>
      <c r="Z816" s="877"/>
      <c r="AA816" s="877"/>
      <c r="AB816" s="877"/>
      <c r="AC816" s="877"/>
      <c r="AD816" s="877"/>
      <c r="AE816" s="877"/>
      <c r="AF816" s="878"/>
      <c r="AG816" s="876" t="s">
        <v>19</v>
      </c>
      <c r="AH816" s="877"/>
      <c r="AI816" s="878"/>
      <c r="AJ816" s="876" t="s">
        <v>18</v>
      </c>
      <c r="AK816" s="878"/>
      <c r="AL816" s="876" t="s">
        <v>17</v>
      </c>
      <c r="AM816" s="877"/>
      <c r="AN816" s="878"/>
      <c r="AO816" s="141"/>
      <c r="AP816" s="846" t="s">
        <v>130</v>
      </c>
      <c r="AQ816" s="846" t="s">
        <v>131</v>
      </c>
    </row>
    <row r="817" spans="2:43" ht="12.95" customHeight="1" thickBot="1" x14ac:dyDescent="0.3">
      <c r="B817" s="4">
        <v>2021</v>
      </c>
      <c r="C817" s="5" t="s">
        <v>16</v>
      </c>
      <c r="D817" s="5" t="s">
        <v>15</v>
      </c>
      <c r="E817" s="30" t="s">
        <v>14</v>
      </c>
      <c r="F817" s="6" t="s">
        <v>14</v>
      </c>
      <c r="G817" s="7" t="s">
        <v>13</v>
      </c>
      <c r="H817" s="868" t="s">
        <v>34</v>
      </c>
      <c r="I817" s="869"/>
      <c r="J817" s="870" t="s">
        <v>43</v>
      </c>
      <c r="K817" s="871"/>
      <c r="L817" s="870" t="s">
        <v>42</v>
      </c>
      <c r="M817" s="871"/>
      <c r="N817" s="872" t="s">
        <v>33</v>
      </c>
      <c r="O817" s="869"/>
      <c r="P817" s="872" t="s">
        <v>12</v>
      </c>
      <c r="Q817" s="869"/>
      <c r="R817" s="872" t="s">
        <v>11</v>
      </c>
      <c r="S817" s="905"/>
      <c r="T817" s="868" t="s">
        <v>35</v>
      </c>
      <c r="U817" s="906"/>
      <c r="V817" s="906"/>
      <c r="W817" s="905"/>
      <c r="X817" s="868" t="s">
        <v>10</v>
      </c>
      <c r="Y817" s="906"/>
      <c r="Z817" s="906"/>
      <c r="AA817" s="906"/>
      <c r="AB817" s="38" t="s">
        <v>1084</v>
      </c>
      <c r="AC817" s="38" t="s">
        <v>38</v>
      </c>
      <c r="AD817" s="37" t="s">
        <v>36</v>
      </c>
      <c r="AE817" s="266" t="s">
        <v>41</v>
      </c>
      <c r="AF817" s="136" t="s">
        <v>9</v>
      </c>
      <c r="AG817" s="8" t="s">
        <v>37</v>
      </c>
      <c r="AH817" s="9" t="s">
        <v>8</v>
      </c>
      <c r="AI817" s="10" t="s">
        <v>7</v>
      </c>
      <c r="AJ817" s="6" t="s">
        <v>8</v>
      </c>
      <c r="AK817" s="7" t="s">
        <v>7</v>
      </c>
      <c r="AL817" s="6" t="s">
        <v>8</v>
      </c>
      <c r="AM817" s="11" t="s">
        <v>7</v>
      </c>
      <c r="AN817" s="7" t="s">
        <v>6</v>
      </c>
      <c r="AO817" s="141"/>
      <c r="AP817" s="847"/>
      <c r="AQ817" s="847"/>
    </row>
    <row r="818" spans="2:43" ht="12.95" customHeight="1" x14ac:dyDescent="0.25">
      <c r="B818" s="25">
        <v>44247</v>
      </c>
      <c r="C818" s="137">
        <v>0.37847222222222227</v>
      </c>
      <c r="D818" s="137">
        <v>0.38750000000000001</v>
      </c>
      <c r="E818" s="43">
        <v>1</v>
      </c>
      <c r="F818" s="43">
        <v>40565</v>
      </c>
      <c r="G818" s="25">
        <v>44247</v>
      </c>
      <c r="H818" s="967" t="s">
        <v>542</v>
      </c>
      <c r="I818" s="968"/>
      <c r="J818" s="969"/>
      <c r="K818" s="970"/>
      <c r="L818" s="969"/>
      <c r="M818" s="970"/>
      <c r="N818" s="967"/>
      <c r="O818" s="968"/>
      <c r="P818" s="971" t="s">
        <v>360</v>
      </c>
      <c r="Q818" s="972"/>
      <c r="R818" s="973" t="s">
        <v>201</v>
      </c>
      <c r="S818" s="974"/>
      <c r="T818" s="975" t="s">
        <v>198</v>
      </c>
      <c r="U818" s="976"/>
      <c r="V818" s="976"/>
      <c r="W818" s="977"/>
      <c r="X818" s="986" t="s">
        <v>198</v>
      </c>
      <c r="Y818" s="958"/>
      <c r="Z818" s="958"/>
      <c r="AA818" s="958"/>
      <c r="AB818" s="34"/>
      <c r="AC818" s="34"/>
      <c r="AD818" s="138"/>
      <c r="AE818" s="166">
        <v>47</v>
      </c>
      <c r="AF818" s="41" t="s">
        <v>32</v>
      </c>
      <c r="AG818" s="26"/>
      <c r="AH818" s="160">
        <v>21490</v>
      </c>
      <c r="AI818" s="161">
        <f>+AH818/1000</f>
        <v>21.49</v>
      </c>
      <c r="AJ818" s="162">
        <v>21480</v>
      </c>
      <c r="AK818" s="163">
        <f>+AJ818/1000</f>
        <v>21.48</v>
      </c>
      <c r="AL818" s="164">
        <f>+AJ818-AH818</f>
        <v>-10</v>
      </c>
      <c r="AM818" s="163">
        <f>+AL818/1000</f>
        <v>-0.01</v>
      </c>
      <c r="AN818" s="165">
        <f>+AL818/AH818</f>
        <v>-4.6533271288971617E-4</v>
      </c>
      <c r="AO818" s="141"/>
      <c r="AP818" s="306">
        <v>70.819999999999993</v>
      </c>
      <c r="AQ818" s="306">
        <v>5.81</v>
      </c>
    </row>
    <row r="819" spans="2:43" ht="12.95" customHeight="1" x14ac:dyDescent="0.25">
      <c r="B819" s="25">
        <v>44247</v>
      </c>
      <c r="C819" s="137">
        <v>0.3979166666666667</v>
      </c>
      <c r="D819" s="137">
        <v>0.4152777777777778</v>
      </c>
      <c r="E819" s="43">
        <v>4</v>
      </c>
      <c r="F819" s="43">
        <v>23422</v>
      </c>
      <c r="G819" s="25">
        <v>44247</v>
      </c>
      <c r="H819" s="967" t="s">
        <v>722</v>
      </c>
      <c r="I819" s="968"/>
      <c r="J819" s="969" t="s">
        <v>1064</v>
      </c>
      <c r="K819" s="970"/>
      <c r="L819" s="969" t="s">
        <v>682</v>
      </c>
      <c r="M819" s="970"/>
      <c r="N819" s="967"/>
      <c r="O819" s="968"/>
      <c r="P819" s="971" t="s">
        <v>71</v>
      </c>
      <c r="Q819" s="972"/>
      <c r="R819" s="973" t="s">
        <v>893</v>
      </c>
      <c r="S819" s="974"/>
      <c r="T819" s="979" t="s">
        <v>1085</v>
      </c>
      <c r="U819" s="980"/>
      <c r="V819" s="980"/>
      <c r="W819" s="981"/>
      <c r="X819" s="979" t="s">
        <v>1085</v>
      </c>
      <c r="Y819" s="980"/>
      <c r="Z819" s="980"/>
      <c r="AA819" s="981"/>
      <c r="AB819" s="34">
        <v>2</v>
      </c>
      <c r="AC819" s="34"/>
      <c r="AD819" s="138" t="s">
        <v>699</v>
      </c>
      <c r="AE819" s="158">
        <v>36</v>
      </c>
      <c r="AF819" s="35" t="s">
        <v>32</v>
      </c>
      <c r="AG819" s="34"/>
      <c r="AH819" s="139">
        <v>21600</v>
      </c>
      <c r="AI819" s="159">
        <f>+AH819/1000</f>
        <v>21.6</v>
      </c>
      <c r="AJ819" s="152">
        <v>24670</v>
      </c>
      <c r="AK819" s="272">
        <f>+AJ819/1000</f>
        <v>24.67</v>
      </c>
      <c r="AL819" s="273">
        <f>+AJ819-AH819</f>
        <v>3070</v>
      </c>
      <c r="AM819" s="274">
        <f>+AL819/1000</f>
        <v>3.07</v>
      </c>
      <c r="AN819" s="275">
        <f>+AL819/AH819</f>
        <v>0.14212962962962963</v>
      </c>
      <c r="AO819" s="20"/>
      <c r="AP819" s="306">
        <v>70.930000000000007</v>
      </c>
      <c r="AQ819" s="306">
        <v>5.8</v>
      </c>
    </row>
    <row r="820" spans="2:43" ht="12.95" customHeight="1" x14ac:dyDescent="0.25">
      <c r="B820" s="25">
        <v>44247</v>
      </c>
      <c r="C820" s="137">
        <v>0.44375000000000003</v>
      </c>
      <c r="D820" s="137">
        <v>0.45208333333333334</v>
      </c>
      <c r="E820" s="43">
        <v>4</v>
      </c>
      <c r="F820" s="43">
        <v>23422</v>
      </c>
      <c r="G820" s="25">
        <v>44247</v>
      </c>
      <c r="H820" s="967" t="s">
        <v>722</v>
      </c>
      <c r="I820" s="968"/>
      <c r="J820" s="969" t="s">
        <v>1064</v>
      </c>
      <c r="K820" s="970"/>
      <c r="L820" s="969" t="s">
        <v>682</v>
      </c>
      <c r="M820" s="970"/>
      <c r="N820" s="967"/>
      <c r="O820" s="968"/>
      <c r="P820" s="971" t="s">
        <v>117</v>
      </c>
      <c r="Q820" s="972"/>
      <c r="R820" s="973" t="s">
        <v>581</v>
      </c>
      <c r="S820" s="985"/>
      <c r="T820" s="979" t="s">
        <v>1085</v>
      </c>
      <c r="U820" s="980"/>
      <c r="V820" s="980"/>
      <c r="W820" s="981"/>
      <c r="X820" s="979" t="s">
        <v>1085</v>
      </c>
      <c r="Y820" s="980"/>
      <c r="Z820" s="980"/>
      <c r="AA820" s="981"/>
      <c r="AB820" s="34">
        <v>2</v>
      </c>
      <c r="AC820" s="34"/>
      <c r="AD820" s="138" t="s">
        <v>699</v>
      </c>
      <c r="AE820" s="158">
        <v>36</v>
      </c>
      <c r="AF820" s="35" t="s">
        <v>32</v>
      </c>
      <c r="AG820" s="34"/>
      <c r="AH820" s="139">
        <v>6600</v>
      </c>
      <c r="AI820" s="140">
        <f>+AH820/1000</f>
        <v>6.6</v>
      </c>
      <c r="AJ820" s="836">
        <v>25660</v>
      </c>
      <c r="AK820" s="838">
        <f>+AJ820/1000</f>
        <v>25.66</v>
      </c>
      <c r="AL820" s="840">
        <f>+AJ820-AH821-AH820</f>
        <v>4660</v>
      </c>
      <c r="AM820" s="842">
        <f>+AL820/1000</f>
        <v>4.66</v>
      </c>
      <c r="AN820" s="844">
        <f>+AL820/SUM(AH820:AH821)</f>
        <v>0.22190476190476191</v>
      </c>
      <c r="AO820" s="20"/>
      <c r="AP820" s="306">
        <v>70.930000000000007</v>
      </c>
      <c r="AQ820" s="306">
        <v>5.8</v>
      </c>
    </row>
    <row r="821" spans="2:43" ht="12.95" customHeight="1" x14ac:dyDescent="0.25">
      <c r="B821" s="25">
        <v>44247</v>
      </c>
      <c r="C821" s="137">
        <v>0.44375000000000003</v>
      </c>
      <c r="D821" s="137">
        <v>0.45208333333333334</v>
      </c>
      <c r="E821" s="43">
        <v>4</v>
      </c>
      <c r="F821" s="43">
        <v>23423</v>
      </c>
      <c r="G821" s="25">
        <v>44247</v>
      </c>
      <c r="H821" s="967" t="s">
        <v>738</v>
      </c>
      <c r="I821" s="968"/>
      <c r="J821" s="969" t="s">
        <v>828</v>
      </c>
      <c r="K821" s="970"/>
      <c r="L821" s="969" t="s">
        <v>682</v>
      </c>
      <c r="M821" s="970"/>
      <c r="N821" s="967"/>
      <c r="O821" s="968"/>
      <c r="P821" s="971" t="s">
        <v>117</v>
      </c>
      <c r="Q821" s="972"/>
      <c r="R821" s="973" t="s">
        <v>581</v>
      </c>
      <c r="S821" s="985"/>
      <c r="T821" s="975" t="s">
        <v>771</v>
      </c>
      <c r="U821" s="976"/>
      <c r="V821" s="976"/>
      <c r="W821" s="977"/>
      <c r="X821" s="991" t="s">
        <v>771</v>
      </c>
      <c r="Y821" s="992"/>
      <c r="Z821" s="992"/>
      <c r="AA821" s="992"/>
      <c r="AB821" s="34">
        <v>2</v>
      </c>
      <c r="AC821" s="34"/>
      <c r="AD821" s="138" t="s">
        <v>699</v>
      </c>
      <c r="AE821" s="263">
        <v>25</v>
      </c>
      <c r="AF821" s="35" t="s">
        <v>32</v>
      </c>
      <c r="AG821" s="34"/>
      <c r="AH821" s="139">
        <v>14400</v>
      </c>
      <c r="AI821" s="140">
        <f>+AH821/1000</f>
        <v>14.4</v>
      </c>
      <c r="AJ821" s="837"/>
      <c r="AK821" s="839"/>
      <c r="AL821" s="841"/>
      <c r="AM821" s="843"/>
      <c r="AN821" s="845"/>
      <c r="AO821" s="21"/>
      <c r="AP821" s="306">
        <v>71.81</v>
      </c>
      <c r="AQ821" s="306">
        <v>5.43</v>
      </c>
    </row>
    <row r="822" spans="2:43" ht="12.95" customHeight="1" x14ac:dyDescent="0.25">
      <c r="B822" s="25">
        <v>44247</v>
      </c>
      <c r="C822" s="137">
        <v>0.44513888888888892</v>
      </c>
      <c r="D822" s="137">
        <v>0.45416666666666666</v>
      </c>
      <c r="E822" s="43">
        <v>4</v>
      </c>
      <c r="F822" s="43">
        <v>23423</v>
      </c>
      <c r="G822" s="25">
        <v>44247</v>
      </c>
      <c r="H822" s="967" t="s">
        <v>738</v>
      </c>
      <c r="I822" s="968"/>
      <c r="J822" s="969" t="s">
        <v>828</v>
      </c>
      <c r="K822" s="970"/>
      <c r="L822" s="969" t="s">
        <v>682</v>
      </c>
      <c r="M822" s="970"/>
      <c r="N822" s="967"/>
      <c r="O822" s="968"/>
      <c r="P822" s="971" t="s">
        <v>395</v>
      </c>
      <c r="Q822" s="972"/>
      <c r="R822" s="973" t="s">
        <v>663</v>
      </c>
      <c r="S822" s="974"/>
      <c r="T822" s="975" t="s">
        <v>771</v>
      </c>
      <c r="U822" s="976"/>
      <c r="V822" s="976"/>
      <c r="W822" s="977"/>
      <c r="X822" s="991" t="s">
        <v>771</v>
      </c>
      <c r="Y822" s="992"/>
      <c r="Z822" s="992"/>
      <c r="AA822" s="992"/>
      <c r="AB822" s="34">
        <v>2</v>
      </c>
      <c r="AC822" s="34"/>
      <c r="AD822" s="138" t="s">
        <v>699</v>
      </c>
      <c r="AE822" s="475">
        <v>25</v>
      </c>
      <c r="AF822" s="35" t="s">
        <v>32</v>
      </c>
      <c r="AG822" s="34"/>
      <c r="AH822" s="139">
        <v>19200</v>
      </c>
      <c r="AI822" s="140">
        <f t="shared" ref="AI822:AI835" si="243">+AH822/1000</f>
        <v>19.2</v>
      </c>
      <c r="AJ822" s="152">
        <v>24270</v>
      </c>
      <c r="AK822" s="142">
        <f t="shared" ref="AK822:AK835" si="244">+AJ822/1000</f>
        <v>24.27</v>
      </c>
      <c r="AL822" s="143">
        <f t="shared" ref="AL822:AL835" si="245">+AJ822-AH822</f>
        <v>5070</v>
      </c>
      <c r="AM822" s="144">
        <f t="shared" ref="AM822:AM835" si="246">+AL822/1000</f>
        <v>5.07</v>
      </c>
      <c r="AN822" s="145">
        <f t="shared" ref="AN822:AN835" si="247">+AL822/AH822</f>
        <v>0.26406249999999998</v>
      </c>
      <c r="AO822" s="21"/>
      <c r="AP822" s="306">
        <v>71.81</v>
      </c>
      <c r="AQ822" s="306">
        <v>5.43</v>
      </c>
    </row>
    <row r="823" spans="2:43" ht="12.95" customHeight="1" x14ac:dyDescent="0.25">
      <c r="B823" s="25">
        <v>44247</v>
      </c>
      <c r="C823" s="137">
        <v>0.4513888888888889</v>
      </c>
      <c r="D823" s="137">
        <v>0.45902777777777781</v>
      </c>
      <c r="E823" s="43">
        <v>4</v>
      </c>
      <c r="F823" s="43">
        <v>23423</v>
      </c>
      <c r="G823" s="25">
        <v>44247</v>
      </c>
      <c r="H823" s="967" t="s">
        <v>738</v>
      </c>
      <c r="I823" s="968"/>
      <c r="J823" s="969" t="s">
        <v>828</v>
      </c>
      <c r="K823" s="970"/>
      <c r="L823" s="969" t="s">
        <v>682</v>
      </c>
      <c r="M823" s="970"/>
      <c r="N823" s="967"/>
      <c r="O823" s="968"/>
      <c r="P823" s="971" t="s">
        <v>359</v>
      </c>
      <c r="Q823" s="972"/>
      <c r="R823" s="973" t="s">
        <v>74</v>
      </c>
      <c r="S823" s="974"/>
      <c r="T823" s="975" t="s">
        <v>771</v>
      </c>
      <c r="U823" s="976"/>
      <c r="V823" s="976"/>
      <c r="W823" s="977"/>
      <c r="X823" s="991" t="s">
        <v>771</v>
      </c>
      <c r="Y823" s="992"/>
      <c r="Z823" s="992"/>
      <c r="AA823" s="992"/>
      <c r="AB823" s="34">
        <v>2</v>
      </c>
      <c r="AC823" s="34"/>
      <c r="AD823" s="138" t="s">
        <v>699</v>
      </c>
      <c r="AE823" s="477">
        <v>25</v>
      </c>
      <c r="AF823" s="35" t="s">
        <v>32</v>
      </c>
      <c r="AG823" s="34"/>
      <c r="AH823" s="139">
        <v>16800</v>
      </c>
      <c r="AI823" s="140">
        <f t="shared" si="243"/>
        <v>16.8</v>
      </c>
      <c r="AJ823" s="152">
        <v>20350</v>
      </c>
      <c r="AK823" s="142">
        <f t="shared" si="244"/>
        <v>20.350000000000001</v>
      </c>
      <c r="AL823" s="143">
        <f t="shared" si="245"/>
        <v>3550</v>
      </c>
      <c r="AM823" s="144">
        <f t="shared" si="246"/>
        <v>3.55</v>
      </c>
      <c r="AN823" s="145">
        <f t="shared" si="247"/>
        <v>0.21130952380952381</v>
      </c>
      <c r="AO823" s="21"/>
      <c r="AP823" s="306">
        <v>71.81</v>
      </c>
      <c r="AQ823" s="306">
        <v>5.43</v>
      </c>
    </row>
    <row r="824" spans="2:43" ht="12.95" customHeight="1" x14ac:dyDescent="0.25">
      <c r="B824" s="25">
        <v>44247</v>
      </c>
      <c r="C824" s="137">
        <v>0.46180555555555558</v>
      </c>
      <c r="D824" s="137">
        <v>0.47013888888888888</v>
      </c>
      <c r="E824" s="43">
        <v>3</v>
      </c>
      <c r="F824" s="43">
        <v>23424</v>
      </c>
      <c r="G824" s="25">
        <v>44247</v>
      </c>
      <c r="H824" s="967" t="s">
        <v>1003</v>
      </c>
      <c r="I824" s="968"/>
      <c r="J824" s="969" t="s">
        <v>1064</v>
      </c>
      <c r="K824" s="970"/>
      <c r="L824" s="969" t="s">
        <v>682</v>
      </c>
      <c r="M824" s="970"/>
      <c r="N824" s="967"/>
      <c r="O824" s="968"/>
      <c r="P824" s="971" t="s">
        <v>221</v>
      </c>
      <c r="Q824" s="972"/>
      <c r="R824" s="973" t="s">
        <v>543</v>
      </c>
      <c r="S824" s="974"/>
      <c r="T824" s="975" t="s">
        <v>771</v>
      </c>
      <c r="U824" s="976"/>
      <c r="V824" s="976"/>
      <c r="W824" s="977"/>
      <c r="X824" s="991" t="s">
        <v>771</v>
      </c>
      <c r="Y824" s="992"/>
      <c r="Z824" s="992"/>
      <c r="AA824" s="992"/>
      <c r="AB824" s="34">
        <v>2</v>
      </c>
      <c r="AC824" s="34"/>
      <c r="AD824" s="138" t="s">
        <v>680</v>
      </c>
      <c r="AE824" s="475">
        <v>38</v>
      </c>
      <c r="AF824" s="35" t="s">
        <v>32</v>
      </c>
      <c r="AG824" s="34"/>
      <c r="AH824" s="139">
        <v>12000</v>
      </c>
      <c r="AI824" s="140">
        <f t="shared" si="243"/>
        <v>12</v>
      </c>
      <c r="AJ824" s="152">
        <v>13630</v>
      </c>
      <c r="AK824" s="142">
        <f t="shared" si="244"/>
        <v>13.63</v>
      </c>
      <c r="AL824" s="143">
        <f t="shared" si="245"/>
        <v>1630</v>
      </c>
      <c r="AM824" s="144">
        <f t="shared" si="246"/>
        <v>1.63</v>
      </c>
      <c r="AN824" s="145">
        <f t="shared" si="247"/>
        <v>0.13583333333333333</v>
      </c>
      <c r="AO824" s="21"/>
      <c r="AP824" s="306">
        <v>73.41</v>
      </c>
      <c r="AQ824" s="306">
        <v>5.0199999999999996</v>
      </c>
    </row>
    <row r="825" spans="2:43" ht="12.95" customHeight="1" x14ac:dyDescent="0.25">
      <c r="B825" s="25">
        <v>44247</v>
      </c>
      <c r="C825" s="137">
        <v>0.4770833333333333</v>
      </c>
      <c r="D825" s="137">
        <v>0.48402777777777778</v>
      </c>
      <c r="E825" s="43">
        <v>3</v>
      </c>
      <c r="F825" s="43">
        <v>23424</v>
      </c>
      <c r="G825" s="25">
        <v>44247</v>
      </c>
      <c r="H825" s="967" t="s">
        <v>1003</v>
      </c>
      <c r="I825" s="968"/>
      <c r="J825" s="969" t="s">
        <v>1064</v>
      </c>
      <c r="K825" s="970"/>
      <c r="L825" s="969" t="s">
        <v>682</v>
      </c>
      <c r="M825" s="970"/>
      <c r="N825" s="967"/>
      <c r="O825" s="968"/>
      <c r="P825" s="971" t="s">
        <v>843</v>
      </c>
      <c r="Q825" s="972"/>
      <c r="R825" s="973" t="s">
        <v>820</v>
      </c>
      <c r="S825" s="974"/>
      <c r="T825" s="975" t="s">
        <v>771</v>
      </c>
      <c r="U825" s="976"/>
      <c r="V825" s="976"/>
      <c r="W825" s="977"/>
      <c r="X825" s="991" t="s">
        <v>771</v>
      </c>
      <c r="Y825" s="992"/>
      <c r="Z825" s="992"/>
      <c r="AA825" s="992"/>
      <c r="AB825" s="34">
        <v>2</v>
      </c>
      <c r="AC825" s="34"/>
      <c r="AD825" s="138" t="s">
        <v>680</v>
      </c>
      <c r="AE825" s="477">
        <v>38</v>
      </c>
      <c r="AF825" s="35" t="s">
        <v>32</v>
      </c>
      <c r="AG825" s="34"/>
      <c r="AH825" s="139">
        <v>21600</v>
      </c>
      <c r="AI825" s="140">
        <f t="shared" si="243"/>
        <v>21.6</v>
      </c>
      <c r="AJ825" s="152">
        <v>24300</v>
      </c>
      <c r="AK825" s="142">
        <f t="shared" si="244"/>
        <v>24.3</v>
      </c>
      <c r="AL825" s="143">
        <f t="shared" si="245"/>
        <v>2700</v>
      </c>
      <c r="AM825" s="144">
        <f t="shared" si="246"/>
        <v>2.7</v>
      </c>
      <c r="AN825" s="145">
        <f t="shared" si="247"/>
        <v>0.125</v>
      </c>
      <c r="AO825" s="21"/>
      <c r="AP825" s="306">
        <v>73.41</v>
      </c>
      <c r="AQ825" s="306">
        <v>5.0199999999999996</v>
      </c>
    </row>
    <row r="826" spans="2:43" ht="12.95" customHeight="1" x14ac:dyDescent="0.25">
      <c r="B826" s="25">
        <v>44247</v>
      </c>
      <c r="C826" s="137">
        <v>0.49791666666666662</v>
      </c>
      <c r="D826" s="137">
        <v>0.50277777777777777</v>
      </c>
      <c r="E826" s="43">
        <v>3</v>
      </c>
      <c r="F826" s="43">
        <v>23424</v>
      </c>
      <c r="G826" s="25">
        <v>44247</v>
      </c>
      <c r="H826" s="967" t="s">
        <v>1003</v>
      </c>
      <c r="I826" s="968"/>
      <c r="J826" s="969" t="s">
        <v>1064</v>
      </c>
      <c r="K826" s="970"/>
      <c r="L826" s="969" t="s">
        <v>682</v>
      </c>
      <c r="M826" s="970"/>
      <c r="N826" s="967"/>
      <c r="O826" s="968"/>
      <c r="P826" s="971" t="s">
        <v>240</v>
      </c>
      <c r="Q826" s="972"/>
      <c r="R826" s="973" t="s">
        <v>515</v>
      </c>
      <c r="S826" s="974"/>
      <c r="T826" s="975" t="s">
        <v>771</v>
      </c>
      <c r="U826" s="976"/>
      <c r="V826" s="976"/>
      <c r="W826" s="977"/>
      <c r="X826" s="991" t="s">
        <v>771</v>
      </c>
      <c r="Y826" s="992"/>
      <c r="Z826" s="992"/>
      <c r="AA826" s="992"/>
      <c r="AB826" s="34">
        <v>2</v>
      </c>
      <c r="AC826" s="34"/>
      <c r="AD826" s="138" t="s">
        <v>680</v>
      </c>
      <c r="AE826" s="477">
        <v>38</v>
      </c>
      <c r="AF826" s="35" t="s">
        <v>32</v>
      </c>
      <c r="AG826" s="34"/>
      <c r="AH826" s="139">
        <v>6000</v>
      </c>
      <c r="AI826" s="140">
        <f t="shared" si="243"/>
        <v>6</v>
      </c>
      <c r="AJ826" s="836">
        <v>25930</v>
      </c>
      <c r="AK826" s="838">
        <f>+AJ826/1000</f>
        <v>25.93</v>
      </c>
      <c r="AL826" s="840">
        <f>+AJ826-AH827-AH826</f>
        <v>3130</v>
      </c>
      <c r="AM826" s="842">
        <f>+AL826/1000</f>
        <v>3.13</v>
      </c>
      <c r="AN826" s="844">
        <f>+AL826/SUM(AH826:AH827)</f>
        <v>0.13728070175438598</v>
      </c>
      <c r="AO826" s="21"/>
      <c r="AP826" s="306">
        <v>73.41</v>
      </c>
      <c r="AQ826" s="306">
        <v>5.0199999999999996</v>
      </c>
    </row>
    <row r="827" spans="2:43" ht="12.95" customHeight="1" x14ac:dyDescent="0.25">
      <c r="B827" s="25">
        <v>44247</v>
      </c>
      <c r="C827" s="137">
        <v>0.49791666666666662</v>
      </c>
      <c r="D827" s="137">
        <v>0.50277777777777777</v>
      </c>
      <c r="E827" s="43">
        <v>3</v>
      </c>
      <c r="F827" s="43">
        <v>23425</v>
      </c>
      <c r="G827" s="25">
        <v>44247</v>
      </c>
      <c r="H827" s="967" t="s">
        <v>762</v>
      </c>
      <c r="I827" s="968"/>
      <c r="J827" s="969" t="s">
        <v>767</v>
      </c>
      <c r="K827" s="970"/>
      <c r="L827" s="969" t="s">
        <v>682</v>
      </c>
      <c r="M827" s="970"/>
      <c r="N827" s="967"/>
      <c r="O827" s="968"/>
      <c r="P827" s="971" t="s">
        <v>240</v>
      </c>
      <c r="Q827" s="972"/>
      <c r="R827" s="973" t="s">
        <v>515</v>
      </c>
      <c r="S827" s="974"/>
      <c r="T827" s="975" t="s">
        <v>771</v>
      </c>
      <c r="U827" s="976"/>
      <c r="V827" s="976"/>
      <c r="W827" s="977"/>
      <c r="X827" s="991" t="s">
        <v>771</v>
      </c>
      <c r="Y827" s="992"/>
      <c r="Z827" s="992"/>
      <c r="AA827" s="992"/>
      <c r="AB827" s="34">
        <v>2</v>
      </c>
      <c r="AC827" s="34"/>
      <c r="AD827" s="138" t="s">
        <v>680</v>
      </c>
      <c r="AE827" s="475">
        <v>40</v>
      </c>
      <c r="AF827" s="35" t="s">
        <v>32</v>
      </c>
      <c r="AG827" s="34"/>
      <c r="AH827" s="139">
        <v>16800</v>
      </c>
      <c r="AI827" s="140">
        <f t="shared" si="243"/>
        <v>16.8</v>
      </c>
      <c r="AJ827" s="837"/>
      <c r="AK827" s="839"/>
      <c r="AL827" s="841"/>
      <c r="AM827" s="843"/>
      <c r="AN827" s="845"/>
      <c r="AO827" s="21"/>
      <c r="AP827" s="306">
        <v>74.069999999999993</v>
      </c>
      <c r="AQ827" s="306">
        <v>5.07</v>
      </c>
    </row>
    <row r="828" spans="2:43" ht="12.95" customHeight="1" x14ac:dyDescent="0.25">
      <c r="B828" s="25">
        <v>44247</v>
      </c>
      <c r="C828" s="137">
        <v>0.51111111111111118</v>
      </c>
      <c r="D828" s="137">
        <v>0.51666666666666672</v>
      </c>
      <c r="E828" s="43">
        <v>4</v>
      </c>
      <c r="F828" s="43">
        <v>23425</v>
      </c>
      <c r="G828" s="25">
        <v>44247</v>
      </c>
      <c r="H828" s="967" t="s">
        <v>762</v>
      </c>
      <c r="I828" s="968"/>
      <c r="J828" s="969" t="s">
        <v>767</v>
      </c>
      <c r="K828" s="970"/>
      <c r="L828" s="969" t="s">
        <v>682</v>
      </c>
      <c r="M828" s="970"/>
      <c r="N828" s="967"/>
      <c r="O828" s="968"/>
      <c r="P828" s="971" t="s">
        <v>71</v>
      </c>
      <c r="Q828" s="972"/>
      <c r="R828" s="973" t="s">
        <v>893</v>
      </c>
      <c r="S828" s="974"/>
      <c r="T828" s="975" t="s">
        <v>771</v>
      </c>
      <c r="U828" s="976"/>
      <c r="V828" s="976"/>
      <c r="W828" s="977"/>
      <c r="X828" s="991" t="s">
        <v>771</v>
      </c>
      <c r="Y828" s="992"/>
      <c r="Z828" s="992"/>
      <c r="AA828" s="992"/>
      <c r="AB828" s="34">
        <v>2</v>
      </c>
      <c r="AC828" s="34"/>
      <c r="AD828" s="138" t="s">
        <v>680</v>
      </c>
      <c r="AE828" s="475">
        <v>40</v>
      </c>
      <c r="AF828" s="35" t="s">
        <v>32</v>
      </c>
      <c r="AG828" s="34"/>
      <c r="AH828" s="139">
        <v>23400</v>
      </c>
      <c r="AI828" s="140">
        <f t="shared" si="243"/>
        <v>23.4</v>
      </c>
      <c r="AJ828" s="152">
        <v>26640</v>
      </c>
      <c r="AK828" s="142">
        <f t="shared" si="244"/>
        <v>26.64</v>
      </c>
      <c r="AL828" s="143">
        <f t="shared" si="245"/>
        <v>3240</v>
      </c>
      <c r="AM828" s="144">
        <f t="shared" si="246"/>
        <v>3.24</v>
      </c>
      <c r="AN828" s="145">
        <f t="shared" si="247"/>
        <v>0.13846153846153847</v>
      </c>
      <c r="AO828" s="21"/>
      <c r="AP828" s="306">
        <v>74.069999999999993</v>
      </c>
      <c r="AQ828" s="306">
        <v>5.07</v>
      </c>
    </row>
    <row r="829" spans="2:43" ht="12.95" customHeight="1" x14ac:dyDescent="0.25">
      <c r="B829" s="25">
        <v>44247</v>
      </c>
      <c r="C829" s="137">
        <v>0.54999999999999993</v>
      </c>
      <c r="D829" s="137">
        <v>0.57847222222222217</v>
      </c>
      <c r="E829" s="43">
        <v>3</v>
      </c>
      <c r="F829" s="43">
        <v>26513</v>
      </c>
      <c r="G829" s="25">
        <v>44247</v>
      </c>
      <c r="H829" s="967" t="s">
        <v>712</v>
      </c>
      <c r="I829" s="968"/>
      <c r="J829" s="969"/>
      <c r="K829" s="970"/>
      <c r="L829" s="969"/>
      <c r="M829" s="970"/>
      <c r="N829" s="967"/>
      <c r="O829" s="968"/>
      <c r="P829" s="971" t="s">
        <v>917</v>
      </c>
      <c r="Q829" s="972"/>
      <c r="R829" s="973" t="s">
        <v>856</v>
      </c>
      <c r="S829" s="974"/>
      <c r="T829" s="975" t="s">
        <v>771</v>
      </c>
      <c r="U829" s="976"/>
      <c r="V829" s="976"/>
      <c r="W829" s="977"/>
      <c r="X829" s="991" t="s">
        <v>771</v>
      </c>
      <c r="Y829" s="992"/>
      <c r="Z829" s="992"/>
      <c r="AA829" s="992"/>
      <c r="AB829" s="34"/>
      <c r="AC829" s="34"/>
      <c r="AD829" s="138"/>
      <c r="AE829" s="477">
        <v>25</v>
      </c>
      <c r="AF829" s="35" t="s">
        <v>32</v>
      </c>
      <c r="AG829" s="34"/>
      <c r="AH829" s="139">
        <v>3350</v>
      </c>
      <c r="AI829" s="140">
        <f t="shared" si="243"/>
        <v>3.35</v>
      </c>
      <c r="AJ829" s="152">
        <v>3350</v>
      </c>
      <c r="AK829" s="142">
        <f t="shared" si="244"/>
        <v>3.35</v>
      </c>
      <c r="AL829" s="143">
        <f t="shared" si="245"/>
        <v>0</v>
      </c>
      <c r="AM829" s="144">
        <f t="shared" si="246"/>
        <v>0</v>
      </c>
      <c r="AN829" s="145">
        <f t="shared" si="247"/>
        <v>0</v>
      </c>
      <c r="AO829" s="21"/>
      <c r="AP829" s="306">
        <v>74</v>
      </c>
      <c r="AQ829" s="306">
        <v>5.03</v>
      </c>
    </row>
    <row r="830" spans="2:43" ht="12.95" customHeight="1" x14ac:dyDescent="0.25">
      <c r="B830" s="25">
        <v>44247</v>
      </c>
      <c r="C830" s="137">
        <v>0.55208333333333337</v>
      </c>
      <c r="D830" s="137">
        <v>0.56736111111111109</v>
      </c>
      <c r="E830" s="43">
        <v>4</v>
      </c>
      <c r="F830" s="43">
        <v>23426</v>
      </c>
      <c r="G830" s="25">
        <v>44247</v>
      </c>
      <c r="H830" s="967" t="s">
        <v>709</v>
      </c>
      <c r="I830" s="968"/>
      <c r="J830" s="969" t="s">
        <v>1069</v>
      </c>
      <c r="K830" s="970"/>
      <c r="L830" s="969" t="s">
        <v>682</v>
      </c>
      <c r="M830" s="970"/>
      <c r="N830" s="967"/>
      <c r="O830" s="968"/>
      <c r="P830" s="971" t="s">
        <v>677</v>
      </c>
      <c r="Q830" s="972"/>
      <c r="R830" s="973" t="s">
        <v>473</v>
      </c>
      <c r="S830" s="974"/>
      <c r="T830" s="975" t="s">
        <v>998</v>
      </c>
      <c r="U830" s="976"/>
      <c r="V830" s="976"/>
      <c r="W830" s="977"/>
      <c r="X830" s="991" t="s">
        <v>998</v>
      </c>
      <c r="Y830" s="992"/>
      <c r="Z830" s="992"/>
      <c r="AA830" s="992"/>
      <c r="AB830" s="34">
        <v>2</v>
      </c>
      <c r="AC830" s="34"/>
      <c r="AD830" s="138" t="s">
        <v>699</v>
      </c>
      <c r="AE830" s="475">
        <v>27</v>
      </c>
      <c r="AF830" s="35" t="s">
        <v>32</v>
      </c>
      <c r="AG830" s="34"/>
      <c r="AH830" s="139">
        <v>10200</v>
      </c>
      <c r="AI830" s="140">
        <f t="shared" si="243"/>
        <v>10.199999999999999</v>
      </c>
      <c r="AJ830" s="836">
        <v>21140</v>
      </c>
      <c r="AK830" s="838">
        <f>+AJ830/1000</f>
        <v>21.14</v>
      </c>
      <c r="AL830" s="840">
        <f>+AJ830-AH831-AH830</f>
        <v>2540</v>
      </c>
      <c r="AM830" s="842">
        <f>+AL830/1000</f>
        <v>2.54</v>
      </c>
      <c r="AN830" s="844">
        <f>+AL830/SUM(AH830:AH831)</f>
        <v>0.13655913978494624</v>
      </c>
      <c r="AO830" s="21"/>
      <c r="AP830" s="306">
        <v>71.41</v>
      </c>
      <c r="AQ830" s="306">
        <v>7.31</v>
      </c>
    </row>
    <row r="831" spans="2:43" ht="12.95" customHeight="1" x14ac:dyDescent="0.25">
      <c r="B831" s="25">
        <v>44247</v>
      </c>
      <c r="C831" s="137">
        <v>0.55208333333333337</v>
      </c>
      <c r="D831" s="137">
        <v>0.56736111111111109</v>
      </c>
      <c r="E831" s="43">
        <v>4</v>
      </c>
      <c r="F831" s="43">
        <v>23427</v>
      </c>
      <c r="G831" s="25">
        <v>44247</v>
      </c>
      <c r="H831" s="967" t="s">
        <v>1067</v>
      </c>
      <c r="I831" s="968"/>
      <c r="J831" s="969" t="s">
        <v>1070</v>
      </c>
      <c r="K831" s="970"/>
      <c r="L831" s="969" t="s">
        <v>682</v>
      </c>
      <c r="M831" s="970"/>
      <c r="N831" s="967"/>
      <c r="O831" s="968"/>
      <c r="P831" s="971" t="s">
        <v>677</v>
      </c>
      <c r="Q831" s="972"/>
      <c r="R831" s="973" t="s">
        <v>473</v>
      </c>
      <c r="S831" s="974"/>
      <c r="T831" s="975" t="s">
        <v>1068</v>
      </c>
      <c r="U831" s="976"/>
      <c r="V831" s="976"/>
      <c r="W831" s="977"/>
      <c r="X831" s="991" t="s">
        <v>1068</v>
      </c>
      <c r="Y831" s="992"/>
      <c r="Z831" s="992"/>
      <c r="AA831" s="992"/>
      <c r="AB831" s="34">
        <v>2</v>
      </c>
      <c r="AC831" s="34"/>
      <c r="AD831" s="138" t="s">
        <v>680</v>
      </c>
      <c r="AE831" s="481">
        <v>53</v>
      </c>
      <c r="AF831" s="46" t="s">
        <v>52</v>
      </c>
      <c r="AG831" s="34"/>
      <c r="AH831" s="139">
        <v>8400</v>
      </c>
      <c r="AI831" s="140">
        <f t="shared" si="243"/>
        <v>8.4</v>
      </c>
      <c r="AJ831" s="837"/>
      <c r="AK831" s="839"/>
      <c r="AL831" s="841"/>
      <c r="AM831" s="843"/>
      <c r="AN831" s="845"/>
      <c r="AO831" s="21"/>
      <c r="AP831" s="306">
        <v>72.89</v>
      </c>
      <c r="AQ831" s="306">
        <v>5.13</v>
      </c>
    </row>
    <row r="832" spans="2:43" ht="12.95" customHeight="1" x14ac:dyDescent="0.25">
      <c r="B832" s="25">
        <v>44247</v>
      </c>
      <c r="C832" s="137">
        <v>0.55625000000000002</v>
      </c>
      <c r="D832" s="137">
        <v>0.56597222222222221</v>
      </c>
      <c r="E832" s="43">
        <v>4</v>
      </c>
      <c r="F832" s="43">
        <v>23428</v>
      </c>
      <c r="G832" s="25">
        <v>44247</v>
      </c>
      <c r="H832" s="967" t="s">
        <v>730</v>
      </c>
      <c r="I832" s="968"/>
      <c r="J832" s="969" t="s">
        <v>828</v>
      </c>
      <c r="K832" s="970"/>
      <c r="L832" s="969" t="s">
        <v>682</v>
      </c>
      <c r="M832" s="970"/>
      <c r="N832" s="967"/>
      <c r="O832" s="968"/>
      <c r="P832" s="971" t="s">
        <v>117</v>
      </c>
      <c r="Q832" s="972"/>
      <c r="R832" s="973" t="s">
        <v>581</v>
      </c>
      <c r="S832" s="985"/>
      <c r="T832" s="975" t="s">
        <v>771</v>
      </c>
      <c r="U832" s="976"/>
      <c r="V832" s="976"/>
      <c r="W832" s="977"/>
      <c r="X832" s="991" t="s">
        <v>771</v>
      </c>
      <c r="Y832" s="992"/>
      <c r="Z832" s="992"/>
      <c r="AA832" s="992"/>
      <c r="AB832" s="34">
        <v>2</v>
      </c>
      <c r="AC832" s="34"/>
      <c r="AD832" s="138" t="s">
        <v>699</v>
      </c>
      <c r="AE832" s="475">
        <v>22</v>
      </c>
      <c r="AF832" s="35" t="s">
        <v>32</v>
      </c>
      <c r="AG832" s="34"/>
      <c r="AH832" s="139">
        <v>24000</v>
      </c>
      <c r="AI832" s="140">
        <f t="shared" si="243"/>
        <v>24</v>
      </c>
      <c r="AJ832" s="152">
        <v>25910</v>
      </c>
      <c r="AK832" s="142">
        <f t="shared" si="244"/>
        <v>25.91</v>
      </c>
      <c r="AL832" s="143">
        <f t="shared" si="245"/>
        <v>1910</v>
      </c>
      <c r="AM832" s="144">
        <f t="shared" si="246"/>
        <v>1.91</v>
      </c>
      <c r="AN832" s="145">
        <f t="shared" si="247"/>
        <v>7.9583333333333339E-2</v>
      </c>
      <c r="AO832" s="21"/>
      <c r="AP832" s="306">
        <v>72.81</v>
      </c>
      <c r="AQ832" s="306">
        <v>5.28</v>
      </c>
    </row>
    <row r="833" spans="2:43" ht="12.95" customHeight="1" x14ac:dyDescent="0.25">
      <c r="B833" s="25">
        <v>44247</v>
      </c>
      <c r="C833" s="137">
        <v>0.5625</v>
      </c>
      <c r="D833" s="137">
        <v>0.5708333333333333</v>
      </c>
      <c r="E833" s="43">
        <v>3</v>
      </c>
      <c r="F833" s="43">
        <v>23428</v>
      </c>
      <c r="G833" s="25">
        <v>44247</v>
      </c>
      <c r="H833" s="967" t="s">
        <v>730</v>
      </c>
      <c r="I833" s="968"/>
      <c r="J833" s="969" t="s">
        <v>828</v>
      </c>
      <c r="K833" s="970"/>
      <c r="L833" s="969" t="s">
        <v>682</v>
      </c>
      <c r="M833" s="970"/>
      <c r="N833" s="967"/>
      <c r="O833" s="968"/>
      <c r="P833" s="971" t="s">
        <v>395</v>
      </c>
      <c r="Q833" s="972"/>
      <c r="R833" s="973" t="s">
        <v>663</v>
      </c>
      <c r="S833" s="974"/>
      <c r="T833" s="975" t="s">
        <v>771</v>
      </c>
      <c r="U833" s="976"/>
      <c r="V833" s="976"/>
      <c r="W833" s="977"/>
      <c r="X833" s="991" t="s">
        <v>771</v>
      </c>
      <c r="Y833" s="992"/>
      <c r="Z833" s="992"/>
      <c r="AA833" s="992"/>
      <c r="AB833" s="34">
        <v>2</v>
      </c>
      <c r="AC833" s="34"/>
      <c r="AD833" s="138" t="s">
        <v>699</v>
      </c>
      <c r="AE833" s="477">
        <v>22</v>
      </c>
      <c r="AF833" s="35" t="s">
        <v>32</v>
      </c>
      <c r="AG833" s="34"/>
      <c r="AH833" s="139">
        <v>21600</v>
      </c>
      <c r="AI833" s="140">
        <f t="shared" si="243"/>
        <v>21.6</v>
      </c>
      <c r="AJ833" s="152">
        <v>23700</v>
      </c>
      <c r="AK833" s="142">
        <f t="shared" si="244"/>
        <v>23.7</v>
      </c>
      <c r="AL833" s="143">
        <f t="shared" si="245"/>
        <v>2100</v>
      </c>
      <c r="AM833" s="144">
        <f t="shared" si="246"/>
        <v>2.1</v>
      </c>
      <c r="AN833" s="145">
        <f t="shared" si="247"/>
        <v>9.7222222222222224E-2</v>
      </c>
      <c r="AO833" s="21"/>
      <c r="AP833" s="306">
        <v>72.81</v>
      </c>
      <c r="AQ833" s="306">
        <v>5.28</v>
      </c>
    </row>
    <row r="834" spans="2:43" ht="12.95" customHeight="1" x14ac:dyDescent="0.25">
      <c r="B834" s="25">
        <v>44247</v>
      </c>
      <c r="C834" s="137">
        <v>0.56805555555555554</v>
      </c>
      <c r="D834" s="137">
        <v>0.57222222222222219</v>
      </c>
      <c r="E834" s="43">
        <v>3</v>
      </c>
      <c r="F834" s="43">
        <v>23428</v>
      </c>
      <c r="G834" s="25">
        <v>44247</v>
      </c>
      <c r="H834" s="967" t="s">
        <v>730</v>
      </c>
      <c r="I834" s="968"/>
      <c r="J834" s="969" t="s">
        <v>828</v>
      </c>
      <c r="K834" s="970"/>
      <c r="L834" s="969" t="s">
        <v>682</v>
      </c>
      <c r="M834" s="970"/>
      <c r="N834" s="967"/>
      <c r="O834" s="968"/>
      <c r="P834" s="971" t="s">
        <v>359</v>
      </c>
      <c r="Q834" s="972"/>
      <c r="R834" s="973" t="s">
        <v>74</v>
      </c>
      <c r="S834" s="974"/>
      <c r="T834" s="975" t="s">
        <v>771</v>
      </c>
      <c r="U834" s="976"/>
      <c r="V834" s="976"/>
      <c r="W834" s="977"/>
      <c r="X834" s="991" t="s">
        <v>771</v>
      </c>
      <c r="Y834" s="992"/>
      <c r="Z834" s="992"/>
      <c r="AA834" s="992"/>
      <c r="AB834" s="34">
        <v>2</v>
      </c>
      <c r="AC834" s="34"/>
      <c r="AD834" s="138" t="s">
        <v>699</v>
      </c>
      <c r="AE834" s="477">
        <v>22</v>
      </c>
      <c r="AF834" s="35" t="s">
        <v>32</v>
      </c>
      <c r="AG834" s="34"/>
      <c r="AH834" s="139">
        <v>21600</v>
      </c>
      <c r="AI834" s="140">
        <f t="shared" si="243"/>
        <v>21.6</v>
      </c>
      <c r="AJ834" s="152">
        <v>24370</v>
      </c>
      <c r="AK834" s="142">
        <f t="shared" si="244"/>
        <v>24.37</v>
      </c>
      <c r="AL834" s="143">
        <f t="shared" si="245"/>
        <v>2770</v>
      </c>
      <c r="AM834" s="144">
        <f t="shared" si="246"/>
        <v>2.77</v>
      </c>
      <c r="AN834" s="145">
        <f t="shared" si="247"/>
        <v>0.12824074074074074</v>
      </c>
      <c r="AO834" s="21"/>
      <c r="AP834" s="306">
        <v>72.81</v>
      </c>
      <c r="AQ834" s="306">
        <v>5.28</v>
      </c>
    </row>
    <row r="835" spans="2:43" ht="12.95" customHeight="1" x14ac:dyDescent="0.25">
      <c r="B835" s="25">
        <v>44247</v>
      </c>
      <c r="C835" s="137">
        <v>0.56944444444444442</v>
      </c>
      <c r="D835" s="137">
        <v>0.57847222222222217</v>
      </c>
      <c r="E835" s="43">
        <v>3</v>
      </c>
      <c r="F835" s="43">
        <v>23428</v>
      </c>
      <c r="G835" s="25">
        <v>44247</v>
      </c>
      <c r="H835" s="967" t="s">
        <v>730</v>
      </c>
      <c r="I835" s="968"/>
      <c r="J835" s="969" t="s">
        <v>828</v>
      </c>
      <c r="K835" s="970"/>
      <c r="L835" s="969" t="s">
        <v>682</v>
      </c>
      <c r="M835" s="970"/>
      <c r="N835" s="967"/>
      <c r="O835" s="968"/>
      <c r="P835" s="971" t="s">
        <v>221</v>
      </c>
      <c r="Q835" s="972"/>
      <c r="R835" s="973" t="s">
        <v>543</v>
      </c>
      <c r="S835" s="974"/>
      <c r="T835" s="975" t="s">
        <v>771</v>
      </c>
      <c r="U835" s="976"/>
      <c r="V835" s="976"/>
      <c r="W835" s="977"/>
      <c r="X835" s="991" t="s">
        <v>771</v>
      </c>
      <c r="Y835" s="992"/>
      <c r="Z835" s="992"/>
      <c r="AA835" s="992"/>
      <c r="AB835" s="34">
        <v>2</v>
      </c>
      <c r="AC835" s="34"/>
      <c r="AD835" s="138" t="s">
        <v>699</v>
      </c>
      <c r="AE835" s="477">
        <v>22</v>
      </c>
      <c r="AF835" s="35" t="s">
        <v>32</v>
      </c>
      <c r="AG835" s="34"/>
      <c r="AH835" s="139">
        <v>12000</v>
      </c>
      <c r="AI835" s="140">
        <f t="shared" si="243"/>
        <v>12</v>
      </c>
      <c r="AJ835" s="152">
        <v>13660</v>
      </c>
      <c r="AK835" s="142">
        <f t="shared" si="244"/>
        <v>13.66</v>
      </c>
      <c r="AL835" s="143">
        <f t="shared" si="245"/>
        <v>1660</v>
      </c>
      <c r="AM835" s="144">
        <f t="shared" si="246"/>
        <v>1.66</v>
      </c>
      <c r="AN835" s="145">
        <f t="shared" si="247"/>
        <v>0.13833333333333334</v>
      </c>
      <c r="AO835" s="21"/>
      <c r="AP835" s="306">
        <v>72.81</v>
      </c>
      <c r="AQ835" s="306">
        <v>5.28</v>
      </c>
    </row>
    <row r="836" spans="2:43" ht="12.95" customHeight="1" x14ac:dyDescent="0.25">
      <c r="B836" s="25">
        <v>44247</v>
      </c>
      <c r="C836" s="137">
        <v>0.5756944444444444</v>
      </c>
      <c r="D836" s="137">
        <v>0.58333333333333337</v>
      </c>
      <c r="E836" s="43">
        <v>3</v>
      </c>
      <c r="F836" s="43">
        <v>23428</v>
      </c>
      <c r="G836" s="25">
        <v>44247</v>
      </c>
      <c r="H836" s="967" t="s">
        <v>730</v>
      </c>
      <c r="I836" s="968"/>
      <c r="J836" s="969" t="s">
        <v>828</v>
      </c>
      <c r="K836" s="970"/>
      <c r="L836" s="969" t="s">
        <v>682</v>
      </c>
      <c r="M836" s="970"/>
      <c r="N836" s="967"/>
      <c r="O836" s="968"/>
      <c r="P836" s="971" t="s">
        <v>843</v>
      </c>
      <c r="Q836" s="972"/>
      <c r="R836" s="973" t="s">
        <v>820</v>
      </c>
      <c r="S836" s="974"/>
      <c r="T836" s="975" t="s">
        <v>771</v>
      </c>
      <c r="U836" s="976"/>
      <c r="V836" s="976"/>
      <c r="W836" s="977"/>
      <c r="X836" s="991" t="s">
        <v>771</v>
      </c>
      <c r="Y836" s="992"/>
      <c r="Z836" s="992"/>
      <c r="AA836" s="992"/>
      <c r="AB836" s="34">
        <v>2</v>
      </c>
      <c r="AC836" s="34"/>
      <c r="AD836" s="138" t="s">
        <v>699</v>
      </c>
      <c r="AE836" s="477">
        <v>22</v>
      </c>
      <c r="AF836" s="35" t="s">
        <v>32</v>
      </c>
      <c r="AG836" s="34"/>
      <c r="AH836" s="139">
        <v>19200</v>
      </c>
      <c r="AI836" s="140">
        <f t="shared" ref="AI836:AI853" si="248">+AH836/1000</f>
        <v>19.2</v>
      </c>
      <c r="AJ836" s="152">
        <v>21670</v>
      </c>
      <c r="AK836" s="142">
        <f t="shared" ref="AK836:AK853" si="249">+AJ836/1000</f>
        <v>21.67</v>
      </c>
      <c r="AL836" s="143">
        <f t="shared" ref="AL836:AL853" si="250">+AJ836-AH836</f>
        <v>2470</v>
      </c>
      <c r="AM836" s="144">
        <f t="shared" ref="AM836:AM853" si="251">+AL836/1000</f>
        <v>2.4700000000000002</v>
      </c>
      <c r="AN836" s="145">
        <f t="shared" ref="AN836:AN853" si="252">+AL836/AH836</f>
        <v>0.12864583333333332</v>
      </c>
      <c r="AO836" s="21"/>
      <c r="AP836" s="306">
        <v>72.81</v>
      </c>
      <c r="AQ836" s="306">
        <v>5.28</v>
      </c>
    </row>
    <row r="837" spans="2:43" ht="12.95" customHeight="1" x14ac:dyDescent="0.25">
      <c r="B837" s="25">
        <v>44247</v>
      </c>
      <c r="C837" s="137">
        <v>0.58680555555555558</v>
      </c>
      <c r="D837" s="137">
        <v>0.59166666666666667</v>
      </c>
      <c r="E837" s="43">
        <v>4</v>
      </c>
      <c r="F837" s="43">
        <v>23428</v>
      </c>
      <c r="G837" s="25">
        <v>44247</v>
      </c>
      <c r="H837" s="967" t="s">
        <v>730</v>
      </c>
      <c r="I837" s="968"/>
      <c r="J837" s="969" t="s">
        <v>828</v>
      </c>
      <c r="K837" s="970"/>
      <c r="L837" s="969" t="s">
        <v>682</v>
      </c>
      <c r="M837" s="970"/>
      <c r="N837" s="967"/>
      <c r="O837" s="968"/>
      <c r="P837" s="971" t="s">
        <v>240</v>
      </c>
      <c r="Q837" s="972"/>
      <c r="R837" s="973" t="s">
        <v>515</v>
      </c>
      <c r="S837" s="974"/>
      <c r="T837" s="975" t="s">
        <v>771</v>
      </c>
      <c r="U837" s="976"/>
      <c r="V837" s="976"/>
      <c r="W837" s="977"/>
      <c r="X837" s="991" t="s">
        <v>771</v>
      </c>
      <c r="Y837" s="992"/>
      <c r="Z837" s="992"/>
      <c r="AA837" s="992"/>
      <c r="AB837" s="34">
        <v>2</v>
      </c>
      <c r="AC837" s="34"/>
      <c r="AD837" s="138" t="s">
        <v>699</v>
      </c>
      <c r="AE837" s="477">
        <v>22</v>
      </c>
      <c r="AF837" s="35" t="s">
        <v>32</v>
      </c>
      <c r="AG837" s="34"/>
      <c r="AH837" s="139">
        <v>21600</v>
      </c>
      <c r="AI837" s="140">
        <f t="shared" si="248"/>
        <v>21.6</v>
      </c>
      <c r="AJ837" s="152">
        <v>23700</v>
      </c>
      <c r="AK837" s="142">
        <f t="shared" si="249"/>
        <v>23.7</v>
      </c>
      <c r="AL837" s="143">
        <f t="shared" si="250"/>
        <v>2100</v>
      </c>
      <c r="AM837" s="144">
        <f t="shared" si="251"/>
        <v>2.1</v>
      </c>
      <c r="AN837" s="145">
        <f t="shared" si="252"/>
        <v>9.7222222222222224E-2</v>
      </c>
      <c r="AO837" s="21"/>
      <c r="AP837" s="306">
        <v>72.81</v>
      </c>
      <c r="AQ837" s="306">
        <v>5.28</v>
      </c>
    </row>
    <row r="838" spans="2:43" ht="12.95" customHeight="1" x14ac:dyDescent="0.25">
      <c r="B838" s="25">
        <v>44247</v>
      </c>
      <c r="C838" s="137">
        <v>0.59791666666666665</v>
      </c>
      <c r="D838" s="137">
        <v>0.62638888888888888</v>
      </c>
      <c r="E838" s="43">
        <v>4</v>
      </c>
      <c r="F838" s="43">
        <v>23428</v>
      </c>
      <c r="G838" s="25">
        <v>44247</v>
      </c>
      <c r="H838" s="967" t="s">
        <v>730</v>
      </c>
      <c r="I838" s="968"/>
      <c r="J838" s="969" t="s">
        <v>828</v>
      </c>
      <c r="K838" s="970"/>
      <c r="L838" s="969" t="s">
        <v>682</v>
      </c>
      <c r="M838" s="970"/>
      <c r="N838" s="967"/>
      <c r="O838" s="968"/>
      <c r="P838" s="971" t="s">
        <v>71</v>
      </c>
      <c r="Q838" s="972"/>
      <c r="R838" s="973" t="s">
        <v>893</v>
      </c>
      <c r="S838" s="974"/>
      <c r="T838" s="975" t="s">
        <v>771</v>
      </c>
      <c r="U838" s="976"/>
      <c r="V838" s="976"/>
      <c r="W838" s="977"/>
      <c r="X838" s="991" t="s">
        <v>771</v>
      </c>
      <c r="Y838" s="992"/>
      <c r="Z838" s="992"/>
      <c r="AA838" s="992"/>
      <c r="AB838" s="34">
        <v>2</v>
      </c>
      <c r="AC838" s="34"/>
      <c r="AD838" s="138" t="s">
        <v>699</v>
      </c>
      <c r="AE838" s="477">
        <v>22</v>
      </c>
      <c r="AF838" s="35" t="s">
        <v>32</v>
      </c>
      <c r="AG838" s="34"/>
      <c r="AH838" s="139">
        <v>20400</v>
      </c>
      <c r="AI838" s="140">
        <f t="shared" si="248"/>
        <v>20.399999999999999</v>
      </c>
      <c r="AJ838" s="152">
        <v>22890</v>
      </c>
      <c r="AK838" s="142">
        <f t="shared" si="249"/>
        <v>22.89</v>
      </c>
      <c r="AL838" s="143">
        <f t="shared" si="250"/>
        <v>2490</v>
      </c>
      <c r="AM838" s="144">
        <f t="shared" si="251"/>
        <v>2.4900000000000002</v>
      </c>
      <c r="AN838" s="145">
        <f t="shared" si="252"/>
        <v>0.12205882352941176</v>
      </c>
      <c r="AO838" s="21"/>
      <c r="AP838" s="306">
        <v>72.81</v>
      </c>
      <c r="AQ838" s="306">
        <v>5.28</v>
      </c>
    </row>
    <row r="839" spans="2:43" ht="12.95" customHeight="1" x14ac:dyDescent="0.25">
      <c r="B839" s="25">
        <v>44247</v>
      </c>
      <c r="C839" s="137">
        <v>0.62013888888888891</v>
      </c>
      <c r="D839" s="137">
        <v>0.64374999999999993</v>
      </c>
      <c r="E839" s="43">
        <v>1</v>
      </c>
      <c r="F839" s="43">
        <v>26514</v>
      </c>
      <c r="G839" s="25">
        <v>44247</v>
      </c>
      <c r="H839" s="967" t="s">
        <v>712</v>
      </c>
      <c r="I839" s="968"/>
      <c r="J839" s="969"/>
      <c r="K839" s="970"/>
      <c r="L839" s="969"/>
      <c r="M839" s="970"/>
      <c r="N839" s="967"/>
      <c r="O839" s="968"/>
      <c r="P839" s="971" t="s">
        <v>917</v>
      </c>
      <c r="Q839" s="972"/>
      <c r="R839" s="973" t="s">
        <v>856</v>
      </c>
      <c r="S839" s="974"/>
      <c r="T839" s="975" t="s">
        <v>857</v>
      </c>
      <c r="U839" s="976"/>
      <c r="V839" s="976"/>
      <c r="W839" s="977"/>
      <c r="X839" s="991" t="s">
        <v>857</v>
      </c>
      <c r="Y839" s="992"/>
      <c r="Z839" s="992"/>
      <c r="AA839" s="992"/>
      <c r="AB839" s="34"/>
      <c r="AC839" s="34"/>
      <c r="AD839" s="138"/>
      <c r="AE839" s="477">
        <v>37</v>
      </c>
      <c r="AF839" s="35" t="s">
        <v>32</v>
      </c>
      <c r="AG839" s="34"/>
      <c r="AH839" s="139">
        <v>2950</v>
      </c>
      <c r="AI839" s="140">
        <f t="shared" si="248"/>
        <v>2.95</v>
      </c>
      <c r="AJ839" s="152">
        <v>2950</v>
      </c>
      <c r="AK839" s="142">
        <f t="shared" si="249"/>
        <v>2.95</v>
      </c>
      <c r="AL839" s="143">
        <f t="shared" si="250"/>
        <v>0</v>
      </c>
      <c r="AM839" s="144">
        <f t="shared" si="251"/>
        <v>0</v>
      </c>
      <c r="AN839" s="145">
        <f t="shared" si="252"/>
        <v>0</v>
      </c>
      <c r="AO839" s="21"/>
      <c r="AP839" s="306">
        <v>74.92</v>
      </c>
      <c r="AQ839" s="306">
        <v>2.2599999999999998</v>
      </c>
    </row>
    <row r="840" spans="2:43" ht="12.95" customHeight="1" x14ac:dyDescent="0.25">
      <c r="B840" s="25">
        <v>44247</v>
      </c>
      <c r="C840" s="137">
        <v>0.64027777777777783</v>
      </c>
      <c r="D840" s="137">
        <v>0.64930555555555558</v>
      </c>
      <c r="E840" s="43">
        <v>2</v>
      </c>
      <c r="F840" s="43">
        <v>23429</v>
      </c>
      <c r="G840" s="25">
        <v>44247</v>
      </c>
      <c r="H840" s="967" t="s">
        <v>729</v>
      </c>
      <c r="I840" s="968"/>
      <c r="J840" s="969" t="s">
        <v>1064</v>
      </c>
      <c r="K840" s="970"/>
      <c r="L840" s="969" t="s">
        <v>682</v>
      </c>
      <c r="M840" s="970"/>
      <c r="N840" s="967"/>
      <c r="O840" s="968"/>
      <c r="P840" s="971" t="s">
        <v>677</v>
      </c>
      <c r="Q840" s="972"/>
      <c r="R840" s="973" t="s">
        <v>473</v>
      </c>
      <c r="S840" s="974"/>
      <c r="T840" s="975" t="s">
        <v>1086</v>
      </c>
      <c r="U840" s="976"/>
      <c r="V840" s="976"/>
      <c r="W840" s="977"/>
      <c r="X840" s="975" t="s">
        <v>1086</v>
      </c>
      <c r="Y840" s="976"/>
      <c r="Z840" s="976"/>
      <c r="AA840" s="977"/>
      <c r="AB840" s="34">
        <v>2</v>
      </c>
      <c r="AC840" s="34"/>
      <c r="AD840" s="138" t="s">
        <v>680</v>
      </c>
      <c r="AE840" s="481">
        <v>55</v>
      </c>
      <c r="AF840" s="46" t="s">
        <v>52</v>
      </c>
      <c r="AG840" s="34"/>
      <c r="AH840" s="139">
        <v>21600</v>
      </c>
      <c r="AI840" s="140">
        <f t="shared" si="248"/>
        <v>21.6</v>
      </c>
      <c r="AJ840" s="152">
        <v>24030</v>
      </c>
      <c r="AK840" s="142">
        <f t="shared" si="249"/>
        <v>24.03</v>
      </c>
      <c r="AL840" s="143">
        <f t="shared" si="250"/>
        <v>2430</v>
      </c>
      <c r="AM840" s="144">
        <f t="shared" si="251"/>
        <v>2.4300000000000002</v>
      </c>
      <c r="AN840" s="145">
        <f t="shared" si="252"/>
        <v>0.1125</v>
      </c>
      <c r="AO840" s="21"/>
      <c r="AP840" s="306">
        <v>73</v>
      </c>
      <c r="AQ840" s="306">
        <v>5.41</v>
      </c>
    </row>
    <row r="841" spans="2:43" ht="12.95" customHeight="1" x14ac:dyDescent="0.25">
      <c r="B841" s="25">
        <v>44247</v>
      </c>
      <c r="C841" s="137">
        <v>0.64166666666666672</v>
      </c>
      <c r="D841" s="137">
        <v>0.7715277777777777</v>
      </c>
      <c r="E841" s="43">
        <v>4</v>
      </c>
      <c r="F841" s="43">
        <v>763</v>
      </c>
      <c r="G841" s="25">
        <v>44247</v>
      </c>
      <c r="H841" s="967" t="s">
        <v>963</v>
      </c>
      <c r="I841" s="968"/>
      <c r="J841" s="969"/>
      <c r="K841" s="970"/>
      <c r="L841" s="969"/>
      <c r="M841" s="970"/>
      <c r="N841" s="967"/>
      <c r="O841" s="968"/>
      <c r="P841" s="971" t="s">
        <v>976</v>
      </c>
      <c r="Q841" s="972"/>
      <c r="R841" s="973" t="s">
        <v>275</v>
      </c>
      <c r="S841" s="974"/>
      <c r="T841" s="975" t="s">
        <v>977</v>
      </c>
      <c r="U841" s="976"/>
      <c r="V841" s="976"/>
      <c r="W841" s="977"/>
      <c r="X841" s="991" t="s">
        <v>977</v>
      </c>
      <c r="Y841" s="992"/>
      <c r="Z841" s="992"/>
      <c r="AA841" s="992"/>
      <c r="AB841" s="34"/>
      <c r="AC841" s="34"/>
      <c r="AD841" s="138"/>
      <c r="AE841" s="477">
        <v>40</v>
      </c>
      <c r="AF841" s="35" t="s">
        <v>32</v>
      </c>
      <c r="AG841" s="34"/>
      <c r="AH841" s="139">
        <v>8203</v>
      </c>
      <c r="AI841" s="140">
        <f t="shared" si="248"/>
        <v>8.2029999999999994</v>
      </c>
      <c r="AJ841" s="152">
        <v>8340</v>
      </c>
      <c r="AK841" s="142">
        <f t="shared" si="249"/>
        <v>8.34</v>
      </c>
      <c r="AL841" s="143">
        <f t="shared" si="250"/>
        <v>137</v>
      </c>
      <c r="AM841" s="144">
        <f t="shared" si="251"/>
        <v>0.13700000000000001</v>
      </c>
      <c r="AN841" s="145">
        <f t="shared" si="252"/>
        <v>1.670120687553334E-2</v>
      </c>
      <c r="AO841" s="21"/>
      <c r="AP841" s="306">
        <v>73.81</v>
      </c>
      <c r="AQ841" s="306">
        <v>4.25</v>
      </c>
    </row>
    <row r="842" spans="2:43" ht="12.95" customHeight="1" x14ac:dyDescent="0.25">
      <c r="B842" s="25">
        <v>44247</v>
      </c>
      <c r="C842" s="137">
        <v>0.65972222222222221</v>
      </c>
      <c r="D842" s="137">
        <v>0.6694444444444444</v>
      </c>
      <c r="E842" s="43">
        <v>4</v>
      </c>
      <c r="F842" s="43">
        <v>23429</v>
      </c>
      <c r="G842" s="25">
        <v>44247</v>
      </c>
      <c r="H842" s="967" t="s">
        <v>729</v>
      </c>
      <c r="I842" s="968"/>
      <c r="J842" s="969" t="s">
        <v>1064</v>
      </c>
      <c r="K842" s="970"/>
      <c r="L842" s="969" t="s">
        <v>682</v>
      </c>
      <c r="M842" s="970"/>
      <c r="N842" s="967"/>
      <c r="O842" s="968"/>
      <c r="P842" s="971" t="s">
        <v>117</v>
      </c>
      <c r="Q842" s="972"/>
      <c r="R842" s="973" t="s">
        <v>581</v>
      </c>
      <c r="S842" s="974"/>
      <c r="T842" s="975" t="s">
        <v>1086</v>
      </c>
      <c r="U842" s="976"/>
      <c r="V842" s="976"/>
      <c r="W842" s="977"/>
      <c r="X842" s="975" t="s">
        <v>1086</v>
      </c>
      <c r="Y842" s="976"/>
      <c r="Z842" s="976"/>
      <c r="AA842" s="977"/>
      <c r="AB842" s="34">
        <v>2</v>
      </c>
      <c r="AC842" s="34"/>
      <c r="AD842" s="138" t="s">
        <v>680</v>
      </c>
      <c r="AE842" s="481">
        <v>55</v>
      </c>
      <c r="AF842" s="46" t="s">
        <v>52</v>
      </c>
      <c r="AG842" s="34"/>
      <c r="AH842" s="139">
        <v>21600</v>
      </c>
      <c r="AI842" s="140">
        <f t="shared" si="248"/>
        <v>21.6</v>
      </c>
      <c r="AJ842" s="152">
        <v>23940</v>
      </c>
      <c r="AK842" s="142">
        <f t="shared" si="249"/>
        <v>23.94</v>
      </c>
      <c r="AL842" s="143">
        <f t="shared" si="250"/>
        <v>2340</v>
      </c>
      <c r="AM842" s="144">
        <f t="shared" si="251"/>
        <v>2.34</v>
      </c>
      <c r="AN842" s="145">
        <f t="shared" si="252"/>
        <v>0.10833333333333334</v>
      </c>
      <c r="AO842" s="21"/>
      <c r="AP842" s="306">
        <v>73</v>
      </c>
      <c r="AQ842" s="306">
        <v>5.41</v>
      </c>
    </row>
    <row r="843" spans="2:43" ht="12.95" customHeight="1" x14ac:dyDescent="0.25">
      <c r="B843" s="25">
        <v>44247</v>
      </c>
      <c r="C843" s="137">
        <v>0.67152777777777783</v>
      </c>
      <c r="D843" s="137">
        <v>0.67708333333333337</v>
      </c>
      <c r="E843" s="43">
        <v>4</v>
      </c>
      <c r="F843" s="43">
        <v>23431</v>
      </c>
      <c r="G843" s="25">
        <v>44247</v>
      </c>
      <c r="H843" s="967" t="s">
        <v>1076</v>
      </c>
      <c r="I843" s="968"/>
      <c r="J843" s="969" t="s">
        <v>1080</v>
      </c>
      <c r="K843" s="970"/>
      <c r="L843" s="969"/>
      <c r="M843" s="970"/>
      <c r="N843" s="967"/>
      <c r="O843" s="968"/>
      <c r="P843" s="971" t="s">
        <v>221</v>
      </c>
      <c r="Q843" s="972"/>
      <c r="R843" s="973" t="s">
        <v>543</v>
      </c>
      <c r="S843" s="974"/>
      <c r="T843" s="975" t="s">
        <v>771</v>
      </c>
      <c r="U843" s="976"/>
      <c r="V843" s="976"/>
      <c r="W843" s="977"/>
      <c r="X843" s="991" t="s">
        <v>771</v>
      </c>
      <c r="Y843" s="992"/>
      <c r="Z843" s="992"/>
      <c r="AA843" s="992"/>
      <c r="AB843" s="34"/>
      <c r="AC843" s="34"/>
      <c r="AD843" s="138" t="s">
        <v>699</v>
      </c>
      <c r="AE843" s="477">
        <v>35</v>
      </c>
      <c r="AF843" s="35" t="s">
        <v>32</v>
      </c>
      <c r="AG843" s="34"/>
      <c r="AH843" s="139">
        <v>3140</v>
      </c>
      <c r="AI843" s="140">
        <f t="shared" si="248"/>
        <v>3.14</v>
      </c>
      <c r="AJ843" s="152">
        <v>3140</v>
      </c>
      <c r="AK843" s="142">
        <f t="shared" si="249"/>
        <v>3.14</v>
      </c>
      <c r="AL843" s="143">
        <f t="shared" si="250"/>
        <v>0</v>
      </c>
      <c r="AM843" s="144">
        <f t="shared" si="251"/>
        <v>0</v>
      </c>
      <c r="AN843" s="145">
        <f t="shared" si="252"/>
        <v>0</v>
      </c>
      <c r="AO843" s="21"/>
      <c r="AP843" s="306">
        <v>73</v>
      </c>
      <c r="AQ843" s="306">
        <v>5.2</v>
      </c>
    </row>
    <row r="844" spans="2:43" ht="12.95" customHeight="1" x14ac:dyDescent="0.25">
      <c r="B844" s="25">
        <v>44247</v>
      </c>
      <c r="C844" s="137">
        <v>0.69097222222222221</v>
      </c>
      <c r="D844" s="137">
        <v>0.69930555555555562</v>
      </c>
      <c r="E844" s="43">
        <v>4</v>
      </c>
      <c r="F844" s="43">
        <v>23429</v>
      </c>
      <c r="G844" s="25">
        <v>44247</v>
      </c>
      <c r="H844" s="967" t="s">
        <v>729</v>
      </c>
      <c r="I844" s="968"/>
      <c r="J844" s="969" t="s">
        <v>1064</v>
      </c>
      <c r="K844" s="970"/>
      <c r="L844" s="969" t="s">
        <v>682</v>
      </c>
      <c r="M844" s="970"/>
      <c r="N844" s="967"/>
      <c r="O844" s="968"/>
      <c r="P844" s="971" t="s">
        <v>359</v>
      </c>
      <c r="Q844" s="972"/>
      <c r="R844" s="973" t="s">
        <v>74</v>
      </c>
      <c r="S844" s="974"/>
      <c r="T844" s="975" t="s">
        <v>1086</v>
      </c>
      <c r="U844" s="976"/>
      <c r="V844" s="976"/>
      <c r="W844" s="977"/>
      <c r="X844" s="975" t="s">
        <v>1086</v>
      </c>
      <c r="Y844" s="976"/>
      <c r="Z844" s="976"/>
      <c r="AA844" s="977"/>
      <c r="AB844" s="34">
        <v>2</v>
      </c>
      <c r="AC844" s="34"/>
      <c r="AD844" s="138" t="s">
        <v>680</v>
      </c>
      <c r="AE844" s="481">
        <v>55</v>
      </c>
      <c r="AF844" s="46" t="s">
        <v>52</v>
      </c>
      <c r="AG844" s="34"/>
      <c r="AH844" s="139">
        <v>2400</v>
      </c>
      <c r="AI844" s="140">
        <f t="shared" si="248"/>
        <v>2.4</v>
      </c>
      <c r="AJ844" s="836">
        <v>24780</v>
      </c>
      <c r="AK844" s="838">
        <f>+AJ844/1000</f>
        <v>24.78</v>
      </c>
      <c r="AL844" s="840">
        <f>+AJ844-AH846-AH844-AH845</f>
        <v>3780</v>
      </c>
      <c r="AM844" s="842">
        <f>+AL844/1000</f>
        <v>3.78</v>
      </c>
      <c r="AN844" s="844">
        <f>+AL844/SUM(AH844:AH846)</f>
        <v>0.18</v>
      </c>
      <c r="AO844" s="21"/>
      <c r="AP844" s="306">
        <v>73</v>
      </c>
      <c r="AQ844" s="306">
        <v>5.41</v>
      </c>
    </row>
    <row r="845" spans="2:43" ht="12.95" customHeight="1" x14ac:dyDescent="0.25">
      <c r="B845" s="25">
        <v>44247</v>
      </c>
      <c r="C845" s="137">
        <v>0.69097222222222221</v>
      </c>
      <c r="D845" s="137">
        <v>0.69930555555555562</v>
      </c>
      <c r="E845" s="43">
        <v>4</v>
      </c>
      <c r="F845" s="43">
        <v>23430</v>
      </c>
      <c r="G845" s="25">
        <v>44247</v>
      </c>
      <c r="H845" s="967" t="s">
        <v>752</v>
      </c>
      <c r="I845" s="968"/>
      <c r="J845" s="969" t="s">
        <v>765</v>
      </c>
      <c r="K845" s="970"/>
      <c r="L845" s="969"/>
      <c r="M845" s="970"/>
      <c r="N845" s="967"/>
      <c r="O845" s="968"/>
      <c r="P845" s="971" t="s">
        <v>359</v>
      </c>
      <c r="Q845" s="972"/>
      <c r="R845" s="973" t="s">
        <v>74</v>
      </c>
      <c r="S845" s="974"/>
      <c r="T845" s="975" t="s">
        <v>771</v>
      </c>
      <c r="U845" s="976"/>
      <c r="V845" s="976"/>
      <c r="W845" s="977"/>
      <c r="X845" s="991" t="s">
        <v>771</v>
      </c>
      <c r="Y845" s="992"/>
      <c r="Z845" s="992"/>
      <c r="AA845" s="992"/>
      <c r="AB845" s="34">
        <v>2</v>
      </c>
      <c r="AC845" s="34"/>
      <c r="AD845" s="138" t="s">
        <v>680</v>
      </c>
      <c r="AE845" s="481">
        <v>57</v>
      </c>
      <c r="AF845" s="46" t="s">
        <v>52</v>
      </c>
      <c r="AG845" s="34"/>
      <c r="AH845" s="139">
        <v>4200</v>
      </c>
      <c r="AI845" s="140">
        <f t="shared" si="248"/>
        <v>4.2</v>
      </c>
      <c r="AJ845" s="993"/>
      <c r="AK845" s="994"/>
      <c r="AL845" s="995"/>
      <c r="AM845" s="996"/>
      <c r="AN845" s="997"/>
      <c r="AO845" s="21"/>
      <c r="AP845" s="306">
        <v>74</v>
      </c>
      <c r="AQ845" s="306">
        <v>5.18</v>
      </c>
    </row>
    <row r="846" spans="2:43" ht="12.95" customHeight="1" x14ac:dyDescent="0.25">
      <c r="B846" s="25">
        <v>44247</v>
      </c>
      <c r="C846" s="137">
        <v>0.69097222222222221</v>
      </c>
      <c r="D846" s="137">
        <v>0.69930555555555562</v>
      </c>
      <c r="E846" s="43">
        <v>4</v>
      </c>
      <c r="F846" s="43">
        <v>23432</v>
      </c>
      <c r="G846" s="25">
        <v>44247</v>
      </c>
      <c r="H846" s="967" t="s">
        <v>1078</v>
      </c>
      <c r="I846" s="968"/>
      <c r="J846" s="969"/>
      <c r="K846" s="970"/>
      <c r="L846" s="969" t="s">
        <v>682</v>
      </c>
      <c r="M846" s="970"/>
      <c r="N846" s="967"/>
      <c r="O846" s="968"/>
      <c r="P846" s="971" t="s">
        <v>359</v>
      </c>
      <c r="Q846" s="972"/>
      <c r="R846" s="973" t="s">
        <v>74</v>
      </c>
      <c r="S846" s="974"/>
      <c r="T846" s="975" t="s">
        <v>771</v>
      </c>
      <c r="U846" s="976"/>
      <c r="V846" s="976"/>
      <c r="W846" s="977"/>
      <c r="X846" s="991" t="s">
        <v>771</v>
      </c>
      <c r="Y846" s="992"/>
      <c r="Z846" s="992"/>
      <c r="AA846" s="992"/>
      <c r="AB846" s="34">
        <v>2</v>
      </c>
      <c r="AC846" s="34"/>
      <c r="AD846" s="138" t="s">
        <v>680</v>
      </c>
      <c r="AE846" s="481">
        <v>54</v>
      </c>
      <c r="AF846" s="46" t="s">
        <v>52</v>
      </c>
      <c r="AG846" s="34"/>
      <c r="AH846" s="139">
        <v>14400</v>
      </c>
      <c r="AI846" s="140">
        <f t="shared" si="248"/>
        <v>14.4</v>
      </c>
      <c r="AJ846" s="837"/>
      <c r="AK846" s="839"/>
      <c r="AL846" s="841"/>
      <c r="AM846" s="843"/>
      <c r="AN846" s="845"/>
      <c r="AO846" s="21"/>
      <c r="AP846" s="306">
        <v>73.91</v>
      </c>
      <c r="AQ846" s="306">
        <v>5.29</v>
      </c>
    </row>
    <row r="847" spans="2:43" ht="12.95" customHeight="1" x14ac:dyDescent="0.25">
      <c r="B847" s="25">
        <v>44247</v>
      </c>
      <c r="C847" s="137">
        <v>0.72638888888888886</v>
      </c>
      <c r="D847" s="137">
        <v>0.7416666666666667</v>
      </c>
      <c r="E847" s="43">
        <v>4</v>
      </c>
      <c r="F847" s="43">
        <v>23433</v>
      </c>
      <c r="G847" s="25">
        <v>44247</v>
      </c>
      <c r="H847" s="967" t="s">
        <v>1079</v>
      </c>
      <c r="I847" s="968"/>
      <c r="J847" s="969" t="s">
        <v>1081</v>
      </c>
      <c r="K847" s="970"/>
      <c r="L847" s="969" t="s">
        <v>682</v>
      </c>
      <c r="M847" s="970"/>
      <c r="N847" s="967"/>
      <c r="O847" s="968"/>
      <c r="P847" s="971" t="s">
        <v>395</v>
      </c>
      <c r="Q847" s="972"/>
      <c r="R847" s="973" t="s">
        <v>663</v>
      </c>
      <c r="S847" s="974"/>
      <c r="T847" s="975" t="s">
        <v>962</v>
      </c>
      <c r="U847" s="976"/>
      <c r="V847" s="976"/>
      <c r="W847" s="977"/>
      <c r="X847" s="991" t="s">
        <v>962</v>
      </c>
      <c r="Y847" s="992"/>
      <c r="Z847" s="992"/>
      <c r="AA847" s="992"/>
      <c r="AB847" s="34">
        <v>2</v>
      </c>
      <c r="AC847" s="34"/>
      <c r="AD847" s="138" t="s">
        <v>680</v>
      </c>
      <c r="AE847" s="481">
        <v>60</v>
      </c>
      <c r="AF847" s="46" t="s">
        <v>52</v>
      </c>
      <c r="AG847" s="34"/>
      <c r="AH847" s="139">
        <v>9000</v>
      </c>
      <c r="AI847" s="140">
        <f t="shared" si="248"/>
        <v>9</v>
      </c>
      <c r="AJ847" s="152">
        <v>10380</v>
      </c>
      <c r="AK847" s="142">
        <f t="shared" si="249"/>
        <v>10.38</v>
      </c>
      <c r="AL847" s="143">
        <f t="shared" si="250"/>
        <v>1380</v>
      </c>
      <c r="AM847" s="144">
        <f t="shared" si="251"/>
        <v>1.38</v>
      </c>
      <c r="AN847" s="145">
        <f t="shared" si="252"/>
        <v>0.15333333333333332</v>
      </c>
      <c r="AO847" s="21"/>
      <c r="AP847" s="306">
        <v>74.11</v>
      </c>
      <c r="AQ847" s="306">
        <v>5.35</v>
      </c>
    </row>
    <row r="848" spans="2:43" ht="12.95" customHeight="1" x14ac:dyDescent="0.25">
      <c r="B848" s="25">
        <v>44247</v>
      </c>
      <c r="C848" s="137">
        <v>0.7284722222222223</v>
      </c>
      <c r="D848" s="137">
        <v>0.74513888888888891</v>
      </c>
      <c r="E848" s="43">
        <v>3</v>
      </c>
      <c r="F848" s="43">
        <v>23435</v>
      </c>
      <c r="G848" s="25">
        <v>44247</v>
      </c>
      <c r="H848" s="967" t="s">
        <v>1013</v>
      </c>
      <c r="I848" s="968"/>
      <c r="J848" s="969" t="s">
        <v>828</v>
      </c>
      <c r="K848" s="970"/>
      <c r="L848" s="969" t="s">
        <v>682</v>
      </c>
      <c r="M848" s="970"/>
      <c r="N848" s="967"/>
      <c r="O848" s="968"/>
      <c r="P848" s="971" t="s">
        <v>843</v>
      </c>
      <c r="Q848" s="972"/>
      <c r="R848" s="973" t="s">
        <v>820</v>
      </c>
      <c r="S848" s="974"/>
      <c r="T848" s="975" t="s">
        <v>1087</v>
      </c>
      <c r="U848" s="976"/>
      <c r="V848" s="976"/>
      <c r="W848" s="977"/>
      <c r="X848" s="991" t="s">
        <v>1088</v>
      </c>
      <c r="Y848" s="992"/>
      <c r="Z848" s="992"/>
      <c r="AA848" s="985"/>
      <c r="AB848" s="34">
        <v>2</v>
      </c>
      <c r="AC848" s="34"/>
      <c r="AD848" s="138" t="s">
        <v>699</v>
      </c>
      <c r="AE848" s="477">
        <v>26</v>
      </c>
      <c r="AF848" s="35" t="s">
        <v>32</v>
      </c>
      <c r="AG848" s="34"/>
      <c r="AH848" s="139">
        <v>18800</v>
      </c>
      <c r="AI848" s="140">
        <f t="shared" si="248"/>
        <v>18.8</v>
      </c>
      <c r="AJ848" s="152">
        <v>20280</v>
      </c>
      <c r="AK848" s="142">
        <f t="shared" si="249"/>
        <v>20.28</v>
      </c>
      <c r="AL848" s="143">
        <f t="shared" si="250"/>
        <v>1480</v>
      </c>
      <c r="AM848" s="144">
        <f t="shared" si="251"/>
        <v>1.48</v>
      </c>
      <c r="AN848" s="145">
        <f t="shared" si="252"/>
        <v>7.8723404255319152E-2</v>
      </c>
      <c r="AO848" s="21"/>
      <c r="AP848" s="306">
        <v>72.95</v>
      </c>
      <c r="AQ848" s="306">
        <v>5.66</v>
      </c>
    </row>
    <row r="849" spans="2:49" ht="12.95" customHeight="1" x14ac:dyDescent="0.25">
      <c r="B849" s="25">
        <v>44247</v>
      </c>
      <c r="C849" s="137">
        <v>0.73472222222222217</v>
      </c>
      <c r="D849" s="137">
        <v>0.78472222222222221</v>
      </c>
      <c r="E849" s="43">
        <v>4</v>
      </c>
      <c r="F849" s="43">
        <v>23435</v>
      </c>
      <c r="G849" s="25">
        <v>44247</v>
      </c>
      <c r="H849" s="967" t="s">
        <v>1013</v>
      </c>
      <c r="I849" s="968"/>
      <c r="J849" s="969" t="s">
        <v>828</v>
      </c>
      <c r="K849" s="970"/>
      <c r="L849" s="969" t="s">
        <v>682</v>
      </c>
      <c r="M849" s="970"/>
      <c r="N849" s="967"/>
      <c r="O849" s="968"/>
      <c r="P849" s="971" t="s">
        <v>240</v>
      </c>
      <c r="Q849" s="972"/>
      <c r="R849" s="973" t="s">
        <v>515</v>
      </c>
      <c r="S849" s="974"/>
      <c r="T849" s="975" t="s">
        <v>1087</v>
      </c>
      <c r="U849" s="976"/>
      <c r="V849" s="976"/>
      <c r="W849" s="977"/>
      <c r="X849" s="991" t="s">
        <v>1088</v>
      </c>
      <c r="Y849" s="992"/>
      <c r="Z849" s="992"/>
      <c r="AA849" s="985"/>
      <c r="AB849" s="34">
        <v>2</v>
      </c>
      <c r="AC849" s="34"/>
      <c r="AD849" s="138" t="s">
        <v>699</v>
      </c>
      <c r="AE849" s="477">
        <v>26</v>
      </c>
      <c r="AF849" s="35" t="s">
        <v>32</v>
      </c>
      <c r="AG849" s="34"/>
      <c r="AH849" s="139">
        <v>18800</v>
      </c>
      <c r="AI849" s="140">
        <f t="shared" ref="AI849:AI852" si="253">+AH849/1000</f>
        <v>18.8</v>
      </c>
      <c r="AJ849" s="152">
        <v>22800</v>
      </c>
      <c r="AK849" s="142">
        <f t="shared" ref="AK849:AK852" si="254">+AJ849/1000</f>
        <v>22.8</v>
      </c>
      <c r="AL849" s="143">
        <f t="shared" ref="AL849:AL852" si="255">+AJ849-AH849</f>
        <v>4000</v>
      </c>
      <c r="AM849" s="144">
        <f t="shared" ref="AM849:AM852" si="256">+AL849/1000</f>
        <v>4</v>
      </c>
      <c r="AN849" s="145">
        <f t="shared" ref="AN849:AN852" si="257">+AL849/AH849</f>
        <v>0.21276595744680851</v>
      </c>
      <c r="AO849" s="21"/>
      <c r="AP849" s="306">
        <v>72.95</v>
      </c>
      <c r="AQ849" s="306">
        <v>5.66</v>
      </c>
    </row>
    <row r="850" spans="2:49" ht="12.95" customHeight="1" x14ac:dyDescent="0.25">
      <c r="B850" s="25">
        <v>44247</v>
      </c>
      <c r="C850" s="137">
        <v>0.73749999999999993</v>
      </c>
      <c r="D850" s="137">
        <v>0.77638888888888891</v>
      </c>
      <c r="E850" s="43">
        <v>4</v>
      </c>
      <c r="F850" s="43">
        <v>23435</v>
      </c>
      <c r="G850" s="25">
        <v>44247</v>
      </c>
      <c r="H850" s="967" t="s">
        <v>1013</v>
      </c>
      <c r="I850" s="968"/>
      <c r="J850" s="969" t="s">
        <v>828</v>
      </c>
      <c r="K850" s="970"/>
      <c r="L850" s="969" t="s">
        <v>682</v>
      </c>
      <c r="M850" s="970"/>
      <c r="N850" s="967"/>
      <c r="O850" s="968"/>
      <c r="P850" s="971" t="s">
        <v>71</v>
      </c>
      <c r="Q850" s="972"/>
      <c r="R850" s="973" t="s">
        <v>893</v>
      </c>
      <c r="S850" s="974"/>
      <c r="T850" s="975" t="s">
        <v>1087</v>
      </c>
      <c r="U850" s="976"/>
      <c r="V850" s="976"/>
      <c r="W850" s="977"/>
      <c r="X850" s="975" t="s">
        <v>1087</v>
      </c>
      <c r="Y850" s="976"/>
      <c r="Z850" s="976"/>
      <c r="AA850" s="977"/>
      <c r="AB850" s="34">
        <v>2</v>
      </c>
      <c r="AC850" s="34"/>
      <c r="AD850" s="138" t="s">
        <v>699</v>
      </c>
      <c r="AE850" s="477">
        <v>26</v>
      </c>
      <c r="AF850" s="35" t="s">
        <v>32</v>
      </c>
      <c r="AG850" s="34"/>
      <c r="AH850" s="139">
        <v>18800</v>
      </c>
      <c r="AI850" s="140">
        <f t="shared" si="253"/>
        <v>18.8</v>
      </c>
      <c r="AJ850" s="152">
        <v>20600</v>
      </c>
      <c r="AK850" s="142">
        <f t="shared" si="254"/>
        <v>20.6</v>
      </c>
      <c r="AL850" s="143">
        <f t="shared" si="255"/>
        <v>1800</v>
      </c>
      <c r="AM850" s="144">
        <f t="shared" si="256"/>
        <v>1.8</v>
      </c>
      <c r="AN850" s="145">
        <f t="shared" si="257"/>
        <v>9.5744680851063829E-2</v>
      </c>
      <c r="AO850" s="21"/>
      <c r="AP850" s="306">
        <v>72.95</v>
      </c>
      <c r="AQ850" s="306">
        <v>5.66</v>
      </c>
      <c r="AW850" s="488"/>
    </row>
    <row r="851" spans="2:49" ht="12.95" customHeight="1" x14ac:dyDescent="0.25">
      <c r="B851" s="25">
        <v>44247</v>
      </c>
      <c r="C851" s="137">
        <v>0.74930555555555556</v>
      </c>
      <c r="D851" s="137">
        <v>0.77847222222222223</v>
      </c>
      <c r="E851" s="43">
        <v>4</v>
      </c>
      <c r="F851" s="43">
        <v>23435</v>
      </c>
      <c r="G851" s="25">
        <v>44247</v>
      </c>
      <c r="H851" s="967" t="s">
        <v>1013</v>
      </c>
      <c r="I851" s="968"/>
      <c r="J851" s="969" t="s">
        <v>828</v>
      </c>
      <c r="K851" s="970"/>
      <c r="L851" s="969" t="s">
        <v>682</v>
      </c>
      <c r="M851" s="970"/>
      <c r="N851" s="967"/>
      <c r="O851" s="968"/>
      <c r="P851" s="971" t="s">
        <v>677</v>
      </c>
      <c r="Q851" s="972"/>
      <c r="R851" s="973" t="s">
        <v>473</v>
      </c>
      <c r="S851" s="974"/>
      <c r="T851" s="975" t="s">
        <v>1087</v>
      </c>
      <c r="U851" s="976"/>
      <c r="V851" s="976"/>
      <c r="W851" s="977"/>
      <c r="X851" s="991" t="s">
        <v>1088</v>
      </c>
      <c r="Y851" s="992"/>
      <c r="Z851" s="992"/>
      <c r="AA851" s="985"/>
      <c r="AB851" s="34">
        <v>2</v>
      </c>
      <c r="AC851" s="34"/>
      <c r="AD851" s="138" t="s">
        <v>699</v>
      </c>
      <c r="AE851" s="477">
        <v>26</v>
      </c>
      <c r="AF851" s="35" t="s">
        <v>32</v>
      </c>
      <c r="AG851" s="34"/>
      <c r="AH851" s="139">
        <v>19200</v>
      </c>
      <c r="AI851" s="140">
        <f t="shared" si="253"/>
        <v>19.2</v>
      </c>
      <c r="AJ851" s="152">
        <v>20980</v>
      </c>
      <c r="AK851" s="142">
        <f t="shared" si="254"/>
        <v>20.98</v>
      </c>
      <c r="AL851" s="143">
        <f t="shared" si="255"/>
        <v>1780</v>
      </c>
      <c r="AM851" s="144">
        <f t="shared" si="256"/>
        <v>1.78</v>
      </c>
      <c r="AN851" s="145">
        <f t="shared" si="257"/>
        <v>9.2708333333333337E-2</v>
      </c>
      <c r="AO851" s="21"/>
      <c r="AP851" s="306">
        <v>72.95</v>
      </c>
      <c r="AQ851" s="306">
        <v>5.66</v>
      </c>
      <c r="AW851" s="488"/>
    </row>
    <row r="852" spans="2:49" ht="12.95" customHeight="1" x14ac:dyDescent="0.25">
      <c r="B852" s="25">
        <v>44247</v>
      </c>
      <c r="C852" s="137">
        <v>0.76597222222222217</v>
      </c>
      <c r="D852" s="137">
        <v>0.78611111111111109</v>
      </c>
      <c r="E852" s="43">
        <v>4</v>
      </c>
      <c r="F852" s="43">
        <v>23435</v>
      </c>
      <c r="G852" s="25">
        <v>44247</v>
      </c>
      <c r="H852" s="967" t="s">
        <v>1013</v>
      </c>
      <c r="I852" s="968"/>
      <c r="J852" s="969"/>
      <c r="K852" s="970"/>
      <c r="L852" s="969"/>
      <c r="M852" s="970"/>
      <c r="N852" s="967"/>
      <c r="O852" s="968"/>
      <c r="P852" s="971" t="s">
        <v>117</v>
      </c>
      <c r="Q852" s="972"/>
      <c r="R852" s="973" t="s">
        <v>581</v>
      </c>
      <c r="S852" s="974"/>
      <c r="T852" s="975" t="s">
        <v>1087</v>
      </c>
      <c r="U852" s="976"/>
      <c r="V852" s="976"/>
      <c r="W852" s="977"/>
      <c r="X852" s="991" t="s">
        <v>1088</v>
      </c>
      <c r="Y852" s="992"/>
      <c r="Z852" s="992"/>
      <c r="AA852" s="985"/>
      <c r="AB852" s="34">
        <v>2</v>
      </c>
      <c r="AC852" s="34"/>
      <c r="AD852" s="138" t="s">
        <v>699</v>
      </c>
      <c r="AE852" s="477">
        <v>26</v>
      </c>
      <c r="AF852" s="35" t="s">
        <v>32</v>
      </c>
      <c r="AG852" s="34"/>
      <c r="AH852" s="139">
        <v>21080</v>
      </c>
      <c r="AI852" s="140">
        <f t="shared" si="253"/>
        <v>21.08</v>
      </c>
      <c r="AJ852" s="152">
        <v>23200</v>
      </c>
      <c r="AK852" s="142">
        <f t="shared" si="254"/>
        <v>23.2</v>
      </c>
      <c r="AL852" s="143">
        <f t="shared" si="255"/>
        <v>2120</v>
      </c>
      <c r="AM852" s="144">
        <f t="shared" si="256"/>
        <v>2.12</v>
      </c>
      <c r="AN852" s="145">
        <f t="shared" si="257"/>
        <v>0.10056925996204934</v>
      </c>
      <c r="AO852" s="21"/>
      <c r="AP852" s="306">
        <v>72.95</v>
      </c>
      <c r="AQ852" s="306">
        <v>5.66</v>
      </c>
      <c r="AW852" s="488"/>
    </row>
    <row r="853" spans="2:49" ht="12.95" customHeight="1" x14ac:dyDescent="0.25">
      <c r="B853" s="25">
        <v>44247</v>
      </c>
      <c r="C853" s="137">
        <v>0.7680555555555556</v>
      </c>
      <c r="D853" s="137">
        <v>0.78263888888888899</v>
      </c>
      <c r="E853" s="43">
        <v>3</v>
      </c>
      <c r="F853" s="43">
        <v>23435</v>
      </c>
      <c r="G853" s="25">
        <v>44247</v>
      </c>
      <c r="H853" s="967" t="s">
        <v>1013</v>
      </c>
      <c r="I853" s="968"/>
      <c r="J853" s="969"/>
      <c r="K853" s="970"/>
      <c r="L853" s="969"/>
      <c r="M853" s="970"/>
      <c r="N853" s="967"/>
      <c r="O853" s="968"/>
      <c r="P853" s="971" t="s">
        <v>221</v>
      </c>
      <c r="Q853" s="972"/>
      <c r="R853" s="973" t="s">
        <v>543</v>
      </c>
      <c r="S853" s="974"/>
      <c r="T853" s="975" t="s">
        <v>1083</v>
      </c>
      <c r="U853" s="976"/>
      <c r="V853" s="976"/>
      <c r="W853" s="977"/>
      <c r="X853" s="991" t="s">
        <v>998</v>
      </c>
      <c r="Y853" s="992"/>
      <c r="Z853" s="992"/>
      <c r="AA853" s="992"/>
      <c r="AB853" s="34"/>
      <c r="AC853" s="34"/>
      <c r="AD853" s="138" t="s">
        <v>699</v>
      </c>
      <c r="AE853" s="477">
        <v>26</v>
      </c>
      <c r="AF853" s="35" t="s">
        <v>32</v>
      </c>
      <c r="AG853" s="34"/>
      <c r="AH853" s="139">
        <v>4800</v>
      </c>
      <c r="AI853" s="140">
        <f t="shared" si="248"/>
        <v>4.8</v>
      </c>
      <c r="AJ853" s="152">
        <v>4880</v>
      </c>
      <c r="AK853" s="142">
        <f t="shared" si="249"/>
        <v>4.88</v>
      </c>
      <c r="AL853" s="143">
        <f t="shared" si="250"/>
        <v>80</v>
      </c>
      <c r="AM853" s="144">
        <f t="shared" si="251"/>
        <v>0.08</v>
      </c>
      <c r="AN853" s="145">
        <f t="shared" si="252"/>
        <v>1.6666666666666666E-2</v>
      </c>
      <c r="AO853" s="21"/>
      <c r="AP853" s="306">
        <v>72.95</v>
      </c>
      <c r="AQ853" s="306">
        <v>5.66</v>
      </c>
      <c r="AW853" s="488"/>
    </row>
    <row r="854" spans="2:49" ht="12.95" customHeight="1" x14ac:dyDescent="0.25">
      <c r="B854" s="25">
        <v>44247</v>
      </c>
      <c r="C854" s="137">
        <v>0.78125</v>
      </c>
      <c r="D854" s="137">
        <v>0.81805555555555554</v>
      </c>
      <c r="E854" s="43">
        <v>1</v>
      </c>
      <c r="F854" s="43">
        <v>26515</v>
      </c>
      <c r="G854" s="25">
        <v>44247</v>
      </c>
      <c r="H854" s="967" t="s">
        <v>712</v>
      </c>
      <c r="I854" s="968"/>
      <c r="J854" s="969"/>
      <c r="K854" s="970"/>
      <c r="L854" s="969"/>
      <c r="M854" s="970"/>
      <c r="N854" s="967"/>
      <c r="O854" s="968"/>
      <c r="P854" s="971" t="s">
        <v>911</v>
      </c>
      <c r="Q854" s="972"/>
      <c r="R854" s="973" t="s">
        <v>870</v>
      </c>
      <c r="S854" s="974"/>
      <c r="T854" s="975" t="s">
        <v>857</v>
      </c>
      <c r="U854" s="976"/>
      <c r="V854" s="976"/>
      <c r="W854" s="977"/>
      <c r="X854" s="991" t="s">
        <v>857</v>
      </c>
      <c r="Y854" s="992"/>
      <c r="Z854" s="992"/>
      <c r="AA854" s="992"/>
      <c r="AB854" s="34"/>
      <c r="AC854" s="34"/>
      <c r="AD854" s="138"/>
      <c r="AE854" s="477">
        <v>41</v>
      </c>
      <c r="AF854" s="35" t="s">
        <v>32</v>
      </c>
      <c r="AG854" s="34"/>
      <c r="AH854" s="139">
        <v>3910</v>
      </c>
      <c r="AI854" s="140">
        <f t="shared" ref="AI854:AI859" si="258">+AH854/1000</f>
        <v>3.91</v>
      </c>
      <c r="AJ854" s="152">
        <v>3910</v>
      </c>
      <c r="AK854" s="142">
        <f t="shared" ref="AK854:AK859" si="259">+AJ854/1000</f>
        <v>3.91</v>
      </c>
      <c r="AL854" s="143">
        <f t="shared" ref="AL854:AL859" si="260">+AJ854-AH854</f>
        <v>0</v>
      </c>
      <c r="AM854" s="144">
        <f t="shared" ref="AM854:AM859" si="261">+AL854/1000</f>
        <v>0</v>
      </c>
      <c r="AN854" s="145">
        <f t="shared" ref="AN854:AN859" si="262">+AL854/AH854</f>
        <v>0</v>
      </c>
      <c r="AO854" s="21"/>
      <c r="AP854" s="306">
        <v>76</v>
      </c>
      <c r="AQ854" s="306">
        <v>2.19</v>
      </c>
      <c r="AW854" s="488"/>
    </row>
    <row r="855" spans="2:49" ht="12.95" customHeight="1" x14ac:dyDescent="0.25">
      <c r="B855" s="25">
        <v>44247</v>
      </c>
      <c r="C855" s="137">
        <v>0.81944444444444453</v>
      </c>
      <c r="D855" s="137">
        <v>0.84444444444444444</v>
      </c>
      <c r="E855" s="43">
        <v>3</v>
      </c>
      <c r="F855" s="43">
        <v>26516</v>
      </c>
      <c r="G855" s="25">
        <v>44247</v>
      </c>
      <c r="H855" s="967" t="s">
        <v>712</v>
      </c>
      <c r="I855" s="968"/>
      <c r="J855" s="969"/>
      <c r="K855" s="970"/>
      <c r="L855" s="969"/>
      <c r="M855" s="970"/>
      <c r="N855" s="967"/>
      <c r="O855" s="968"/>
      <c r="P855" s="971" t="s">
        <v>911</v>
      </c>
      <c r="Q855" s="972"/>
      <c r="R855" s="973" t="s">
        <v>870</v>
      </c>
      <c r="S855" s="974"/>
      <c r="T855" s="975" t="s">
        <v>771</v>
      </c>
      <c r="U855" s="976"/>
      <c r="V855" s="976"/>
      <c r="W855" s="977"/>
      <c r="X855" s="991" t="s">
        <v>771</v>
      </c>
      <c r="Y855" s="992"/>
      <c r="Z855" s="992"/>
      <c r="AA855" s="992"/>
      <c r="AB855" s="34"/>
      <c r="AC855" s="34"/>
      <c r="AD855" s="138"/>
      <c r="AE855" s="477">
        <v>39</v>
      </c>
      <c r="AF855" s="35" t="s">
        <v>32</v>
      </c>
      <c r="AG855" s="34"/>
      <c r="AH855" s="139">
        <v>4210</v>
      </c>
      <c r="AI855" s="140">
        <f t="shared" si="258"/>
        <v>4.21</v>
      </c>
      <c r="AJ855" s="152">
        <v>4210</v>
      </c>
      <c r="AK855" s="142">
        <f t="shared" si="259"/>
        <v>4.21</v>
      </c>
      <c r="AL855" s="143">
        <f t="shared" si="260"/>
        <v>0</v>
      </c>
      <c r="AM855" s="144">
        <f t="shared" si="261"/>
        <v>0</v>
      </c>
      <c r="AN855" s="145">
        <f t="shared" si="262"/>
        <v>0</v>
      </c>
      <c r="AO855" s="21"/>
      <c r="AP855" s="306">
        <v>72</v>
      </c>
      <c r="AQ855" s="306">
        <v>5.16</v>
      </c>
      <c r="AW855" s="488"/>
    </row>
    <row r="856" spans="2:49" ht="12.95" customHeight="1" x14ac:dyDescent="0.25">
      <c r="B856" s="25">
        <v>44247</v>
      </c>
      <c r="C856" s="137">
        <v>0.84791666666666676</v>
      </c>
      <c r="D856" s="137">
        <v>0.97499999999999998</v>
      </c>
      <c r="E856" s="43">
        <v>2</v>
      </c>
      <c r="F856" s="43">
        <v>26518</v>
      </c>
      <c r="G856" s="25">
        <v>44247</v>
      </c>
      <c r="H856" s="967" t="s">
        <v>712</v>
      </c>
      <c r="I856" s="968"/>
      <c r="J856" s="969"/>
      <c r="K856" s="970"/>
      <c r="L856" s="969"/>
      <c r="M856" s="970"/>
      <c r="N856" s="967"/>
      <c r="O856" s="968"/>
      <c r="P856" s="971" t="s">
        <v>917</v>
      </c>
      <c r="Q856" s="972"/>
      <c r="R856" s="973" t="s">
        <v>856</v>
      </c>
      <c r="S856" s="974"/>
      <c r="T856" s="975" t="s">
        <v>857</v>
      </c>
      <c r="U856" s="976"/>
      <c r="V856" s="976"/>
      <c r="W856" s="977"/>
      <c r="X856" s="991" t="s">
        <v>857</v>
      </c>
      <c r="Y856" s="992"/>
      <c r="Z856" s="992"/>
      <c r="AA856" s="992"/>
      <c r="AB856" s="34"/>
      <c r="AC856" s="34"/>
      <c r="AD856" s="138"/>
      <c r="AE856" s="477">
        <v>57</v>
      </c>
      <c r="AF856" s="35" t="s">
        <v>32</v>
      </c>
      <c r="AG856" s="34"/>
      <c r="AH856" s="139">
        <v>5000</v>
      </c>
      <c r="AI856" s="140">
        <f t="shared" si="258"/>
        <v>5</v>
      </c>
      <c r="AJ856" s="152">
        <v>5000</v>
      </c>
      <c r="AK856" s="142">
        <f t="shared" si="259"/>
        <v>5</v>
      </c>
      <c r="AL856" s="143">
        <f t="shared" si="260"/>
        <v>0</v>
      </c>
      <c r="AM856" s="144">
        <f t="shared" si="261"/>
        <v>0</v>
      </c>
      <c r="AN856" s="145">
        <f t="shared" si="262"/>
        <v>0</v>
      </c>
      <c r="AO856" s="21"/>
      <c r="AP856" s="306">
        <v>75.239999999999995</v>
      </c>
      <c r="AQ856" s="306">
        <v>2.31</v>
      </c>
      <c r="AW856" s="488"/>
    </row>
    <row r="857" spans="2:49" ht="12.95" customHeight="1" x14ac:dyDescent="0.25">
      <c r="B857" s="25">
        <v>44247</v>
      </c>
      <c r="C857" s="137">
        <v>0.8979166666666667</v>
      </c>
      <c r="D857" s="137">
        <v>0.9159722222222223</v>
      </c>
      <c r="E857" s="43">
        <v>1</v>
      </c>
      <c r="F857" s="43">
        <v>26517</v>
      </c>
      <c r="G857" s="25">
        <v>44247</v>
      </c>
      <c r="H857" s="967" t="s">
        <v>712</v>
      </c>
      <c r="I857" s="968"/>
      <c r="J857" s="969"/>
      <c r="K857" s="970"/>
      <c r="L857" s="969"/>
      <c r="M857" s="970"/>
      <c r="N857" s="967"/>
      <c r="O857" s="968"/>
      <c r="P857" s="971" t="s">
        <v>221</v>
      </c>
      <c r="Q857" s="972"/>
      <c r="R857" s="973" t="s">
        <v>543</v>
      </c>
      <c r="S857" s="974"/>
      <c r="T857" s="975" t="s">
        <v>857</v>
      </c>
      <c r="U857" s="976"/>
      <c r="V857" s="976"/>
      <c r="W857" s="977"/>
      <c r="X857" s="975" t="s">
        <v>857</v>
      </c>
      <c r="Y857" s="976"/>
      <c r="Z857" s="976"/>
      <c r="AA857" s="977"/>
      <c r="AB857" s="34"/>
      <c r="AC857" s="34"/>
      <c r="AD857" s="138"/>
      <c r="AE857" s="477">
        <v>53</v>
      </c>
      <c r="AF857" s="35" t="s">
        <v>32</v>
      </c>
      <c r="AG857" s="34"/>
      <c r="AH857" s="139">
        <v>9310</v>
      </c>
      <c r="AI857" s="140">
        <f t="shared" si="258"/>
        <v>9.31</v>
      </c>
      <c r="AJ857" s="152">
        <v>9310</v>
      </c>
      <c r="AK857" s="142">
        <f t="shared" si="259"/>
        <v>9.31</v>
      </c>
      <c r="AL857" s="143">
        <f t="shared" si="260"/>
        <v>0</v>
      </c>
      <c r="AM857" s="144">
        <f t="shared" si="261"/>
        <v>0</v>
      </c>
      <c r="AN857" s="145">
        <f t="shared" si="262"/>
        <v>0</v>
      </c>
      <c r="AO857" s="21"/>
      <c r="AP857" s="306">
        <v>75.11</v>
      </c>
      <c r="AQ857" s="306">
        <v>2.4</v>
      </c>
      <c r="AW857" s="488"/>
    </row>
    <row r="858" spans="2:49" ht="12.95" customHeight="1" x14ac:dyDescent="0.25">
      <c r="B858" s="25">
        <v>44247</v>
      </c>
      <c r="C858" s="137">
        <v>0.90763888888888899</v>
      </c>
      <c r="D858" s="137">
        <v>1.3194444444444444E-2</v>
      </c>
      <c r="E858" s="43">
        <v>4</v>
      </c>
      <c r="F858" s="43">
        <v>26520</v>
      </c>
      <c r="G858" s="25">
        <v>44247</v>
      </c>
      <c r="H858" s="967" t="s">
        <v>1089</v>
      </c>
      <c r="I858" s="968"/>
      <c r="J858" s="969"/>
      <c r="K858" s="970"/>
      <c r="L858" s="969"/>
      <c r="M858" s="970"/>
      <c r="N858" s="967"/>
      <c r="O858" s="968"/>
      <c r="P858" s="971" t="s">
        <v>91</v>
      </c>
      <c r="Q858" s="972"/>
      <c r="R858" s="973" t="s">
        <v>312</v>
      </c>
      <c r="S858" s="974"/>
      <c r="T858" s="975" t="s">
        <v>1094</v>
      </c>
      <c r="U858" s="976"/>
      <c r="V858" s="976"/>
      <c r="W858" s="977"/>
      <c r="X858" s="975" t="s">
        <v>1094</v>
      </c>
      <c r="Y858" s="976"/>
      <c r="Z858" s="976"/>
      <c r="AA858" s="977"/>
      <c r="AB858" s="34"/>
      <c r="AC858" s="34"/>
      <c r="AD858" s="138"/>
      <c r="AE858" s="481">
        <v>57</v>
      </c>
      <c r="AF858" s="46" t="s">
        <v>52</v>
      </c>
      <c r="AG858" s="34"/>
      <c r="AH858" s="139">
        <v>5915</v>
      </c>
      <c r="AI858" s="140">
        <f t="shared" si="258"/>
        <v>5.915</v>
      </c>
      <c r="AJ858" s="152">
        <v>5915</v>
      </c>
      <c r="AK858" s="142">
        <f t="shared" si="259"/>
        <v>5.915</v>
      </c>
      <c r="AL858" s="143">
        <f t="shared" si="260"/>
        <v>0</v>
      </c>
      <c r="AM858" s="144">
        <f t="shared" si="261"/>
        <v>0</v>
      </c>
      <c r="AN858" s="145">
        <f t="shared" si="262"/>
        <v>0</v>
      </c>
      <c r="AO858" s="21"/>
      <c r="AP858" s="306">
        <v>76.849999999999994</v>
      </c>
      <c r="AQ858" s="306">
        <v>4.1500000000000004</v>
      </c>
      <c r="AW858" s="488"/>
    </row>
    <row r="859" spans="2:49" ht="12.95" customHeight="1" x14ac:dyDescent="0.25">
      <c r="B859" s="25">
        <v>44247</v>
      </c>
      <c r="C859" s="137">
        <v>0.9291666666666667</v>
      </c>
      <c r="D859" s="137">
        <v>1.1111111111111112E-2</v>
      </c>
      <c r="E859" s="43">
        <v>4</v>
      </c>
      <c r="F859" s="43">
        <v>1541</v>
      </c>
      <c r="G859" s="25">
        <v>44247</v>
      </c>
      <c r="H859" s="967" t="s">
        <v>55</v>
      </c>
      <c r="I859" s="968"/>
      <c r="J859" s="969"/>
      <c r="K859" s="970"/>
      <c r="L859" s="969"/>
      <c r="M859" s="970"/>
      <c r="N859" s="967"/>
      <c r="O859" s="968"/>
      <c r="P859" s="971" t="s">
        <v>390</v>
      </c>
      <c r="Q859" s="972"/>
      <c r="R859" s="973" t="s">
        <v>90</v>
      </c>
      <c r="S859" s="974"/>
      <c r="T859" s="975" t="s">
        <v>1090</v>
      </c>
      <c r="U859" s="976"/>
      <c r="V859" s="976"/>
      <c r="W859" s="977"/>
      <c r="X859" s="975" t="s">
        <v>1090</v>
      </c>
      <c r="Y859" s="976"/>
      <c r="Z859" s="976"/>
      <c r="AA859" s="977"/>
      <c r="AB859" s="34"/>
      <c r="AC859" s="34"/>
      <c r="AD859" s="138"/>
      <c r="AE859" s="477">
        <v>30</v>
      </c>
      <c r="AF859" s="35" t="s">
        <v>32</v>
      </c>
      <c r="AG859" s="34">
        <v>28896.400000000001</v>
      </c>
      <c r="AH859" s="139">
        <f>+AG859/2.2</f>
        <v>13134.727272727272</v>
      </c>
      <c r="AI859" s="140">
        <f t="shared" si="258"/>
        <v>13.134727272727272</v>
      </c>
      <c r="AJ859" s="152">
        <v>13840</v>
      </c>
      <c r="AK859" s="142">
        <f t="shared" si="259"/>
        <v>13.84</v>
      </c>
      <c r="AL859" s="143">
        <f t="shared" si="260"/>
        <v>705.27272727272793</v>
      </c>
      <c r="AM859" s="144">
        <f t="shared" si="261"/>
        <v>0.70527272727272794</v>
      </c>
      <c r="AN859" s="145">
        <f t="shared" si="262"/>
        <v>5.3695269999031077E-2</v>
      </c>
      <c r="AO859" s="21"/>
      <c r="AP859" s="306">
        <v>77.02</v>
      </c>
      <c r="AQ859" s="306">
        <v>3.25</v>
      </c>
      <c r="AW859" s="488"/>
    </row>
    <row r="860" spans="2:49" ht="12.95" customHeight="1" x14ac:dyDescent="0.25">
      <c r="B860" s="25">
        <v>44247</v>
      </c>
      <c r="C860" s="137">
        <v>0.94930555555555562</v>
      </c>
      <c r="D860" s="137">
        <v>2.9861111111111113E-2</v>
      </c>
      <c r="E860" s="43">
        <v>4</v>
      </c>
      <c r="F860" s="43">
        <v>26521</v>
      </c>
      <c r="G860" s="25">
        <v>44247</v>
      </c>
      <c r="H860" s="967" t="s">
        <v>1089</v>
      </c>
      <c r="I860" s="968"/>
      <c r="J860" s="969"/>
      <c r="K860" s="970"/>
      <c r="L860" s="969"/>
      <c r="M860" s="970"/>
      <c r="N860" s="967"/>
      <c r="O860" s="968"/>
      <c r="P860" s="971" t="s">
        <v>190</v>
      </c>
      <c r="Q860" s="972"/>
      <c r="R860" s="973" t="s">
        <v>633</v>
      </c>
      <c r="S860" s="974"/>
      <c r="T860" s="975" t="s">
        <v>1095</v>
      </c>
      <c r="U860" s="976"/>
      <c r="V860" s="976"/>
      <c r="W860" s="977"/>
      <c r="X860" s="975" t="s">
        <v>1095</v>
      </c>
      <c r="Y860" s="976"/>
      <c r="Z860" s="976"/>
      <c r="AA860" s="977"/>
      <c r="AB860" s="34"/>
      <c r="AC860" s="34"/>
      <c r="AD860" s="138"/>
      <c r="AE860" s="481">
        <v>56</v>
      </c>
      <c r="AF860" s="46" t="s">
        <v>52</v>
      </c>
      <c r="AG860" s="34"/>
      <c r="AH860" s="139">
        <v>13985</v>
      </c>
      <c r="AI860" s="140">
        <f t="shared" ref="AI860:AI862" si="263">+AH860/1000</f>
        <v>13.984999999999999</v>
      </c>
      <c r="AJ860" s="152">
        <v>13985</v>
      </c>
      <c r="AK860" s="142">
        <f t="shared" ref="AK860:AK862" si="264">+AJ860/1000</f>
        <v>13.984999999999999</v>
      </c>
      <c r="AL860" s="143">
        <f t="shared" ref="AL860:AL862" si="265">+AJ860-AH860</f>
        <v>0</v>
      </c>
      <c r="AM860" s="144">
        <f t="shared" ref="AM860:AM862" si="266">+AL860/1000</f>
        <v>0</v>
      </c>
      <c r="AN860" s="145">
        <f t="shared" ref="AN860:AN862" si="267">+AL860/AH860</f>
        <v>0</v>
      </c>
      <c r="AO860" s="21"/>
      <c r="AP860" s="306">
        <v>77.180000000000007</v>
      </c>
      <c r="AQ860" s="306">
        <v>3.24</v>
      </c>
      <c r="AW860" s="488"/>
    </row>
    <row r="861" spans="2:49" ht="12.95" customHeight="1" x14ac:dyDescent="0.25">
      <c r="B861" s="25">
        <v>44247</v>
      </c>
      <c r="C861" s="137">
        <v>0.97638888888888886</v>
      </c>
      <c r="D861" s="137">
        <v>0.99930555555555556</v>
      </c>
      <c r="E861" s="43">
        <v>3</v>
      </c>
      <c r="F861" s="43">
        <v>26519</v>
      </c>
      <c r="G861" s="25">
        <v>44247</v>
      </c>
      <c r="H861" s="967" t="s">
        <v>712</v>
      </c>
      <c r="I861" s="968"/>
      <c r="J861" s="969"/>
      <c r="K861" s="970"/>
      <c r="L861" s="969"/>
      <c r="M861" s="970"/>
      <c r="N861" s="967"/>
      <c r="O861" s="968"/>
      <c r="P861" s="971" t="s">
        <v>917</v>
      </c>
      <c r="Q861" s="972"/>
      <c r="R861" s="973" t="s">
        <v>856</v>
      </c>
      <c r="S861" s="974"/>
      <c r="T861" s="975" t="s">
        <v>771</v>
      </c>
      <c r="U861" s="976"/>
      <c r="V861" s="976"/>
      <c r="W861" s="977"/>
      <c r="X861" s="975" t="s">
        <v>771</v>
      </c>
      <c r="Y861" s="976"/>
      <c r="Z861" s="976"/>
      <c r="AA861" s="977"/>
      <c r="AB861" s="34"/>
      <c r="AC861" s="34"/>
      <c r="AD861" s="138"/>
      <c r="AE861" s="477">
        <v>35</v>
      </c>
      <c r="AF861" s="35" t="s">
        <v>32</v>
      </c>
      <c r="AG861" s="34"/>
      <c r="AH861" s="139">
        <v>1830</v>
      </c>
      <c r="AI861" s="140">
        <f t="shared" si="263"/>
        <v>1.83</v>
      </c>
      <c r="AJ861" s="152">
        <v>1830</v>
      </c>
      <c r="AK861" s="142">
        <f t="shared" si="264"/>
        <v>1.83</v>
      </c>
      <c r="AL861" s="143">
        <f t="shared" si="265"/>
        <v>0</v>
      </c>
      <c r="AM861" s="144">
        <f t="shared" si="266"/>
        <v>0</v>
      </c>
      <c r="AN861" s="145">
        <f t="shared" si="267"/>
        <v>0</v>
      </c>
      <c r="AO861" s="21"/>
      <c r="AP861" s="306">
        <v>73.81</v>
      </c>
      <c r="AQ861" s="306">
        <v>5.1100000000000003</v>
      </c>
      <c r="AW861" s="488"/>
    </row>
    <row r="862" spans="2:49" ht="12.95" customHeight="1" x14ac:dyDescent="0.25">
      <c r="B862" s="25">
        <v>44247</v>
      </c>
      <c r="C862" s="137">
        <v>0.98819444444444438</v>
      </c>
      <c r="D862" s="137">
        <v>0.99583333333333324</v>
      </c>
      <c r="E862" s="43">
        <v>3</v>
      </c>
      <c r="F862" s="43">
        <v>23436</v>
      </c>
      <c r="G862" s="25">
        <v>44247</v>
      </c>
      <c r="H862" s="967" t="s">
        <v>1091</v>
      </c>
      <c r="I862" s="968"/>
      <c r="J862" s="969"/>
      <c r="K862" s="970"/>
      <c r="L862" s="969"/>
      <c r="M862" s="970"/>
      <c r="N862" s="967"/>
      <c r="O862" s="968"/>
      <c r="P862" s="971" t="s">
        <v>221</v>
      </c>
      <c r="Q862" s="972"/>
      <c r="R862" s="973" t="s">
        <v>543</v>
      </c>
      <c r="S862" s="974"/>
      <c r="T862" s="975" t="s">
        <v>998</v>
      </c>
      <c r="U862" s="976"/>
      <c r="V862" s="976"/>
      <c r="W862" s="977"/>
      <c r="X862" s="975" t="s">
        <v>998</v>
      </c>
      <c r="Y862" s="976"/>
      <c r="Z862" s="976"/>
      <c r="AA862" s="977"/>
      <c r="AB862" s="34"/>
      <c r="AC862" s="34"/>
      <c r="AD862" s="138" t="s">
        <v>699</v>
      </c>
      <c r="AE862" s="477">
        <v>28</v>
      </c>
      <c r="AF862" s="35" t="s">
        <v>32</v>
      </c>
      <c r="AG862" s="34"/>
      <c r="AH862" s="139">
        <v>2360</v>
      </c>
      <c r="AI862" s="140">
        <f t="shared" si="263"/>
        <v>2.36</v>
      </c>
      <c r="AJ862" s="152">
        <v>2360</v>
      </c>
      <c r="AK862" s="142">
        <f t="shared" si="264"/>
        <v>2.36</v>
      </c>
      <c r="AL862" s="143">
        <f t="shared" si="265"/>
        <v>0</v>
      </c>
      <c r="AM862" s="144">
        <f t="shared" si="266"/>
        <v>0</v>
      </c>
      <c r="AN862" s="145">
        <f t="shared" si="267"/>
        <v>0</v>
      </c>
      <c r="AO862" s="21"/>
      <c r="AP862" s="306">
        <v>70</v>
      </c>
      <c r="AQ862" s="306">
        <v>6.87</v>
      </c>
      <c r="AW862" s="488"/>
    </row>
    <row r="863" spans="2:49" ht="12.95" customHeight="1" x14ac:dyDescent="0.25">
      <c r="B863" s="25">
        <v>44247</v>
      </c>
      <c r="C863" s="137">
        <v>0.99305555555555547</v>
      </c>
      <c r="D863" s="137">
        <v>3.472222222222222E-3</v>
      </c>
      <c r="E863" s="43">
        <v>3</v>
      </c>
      <c r="F863" s="43">
        <v>23437</v>
      </c>
      <c r="G863" s="25">
        <v>44247</v>
      </c>
      <c r="H863" s="967" t="s">
        <v>1092</v>
      </c>
      <c r="I863" s="968"/>
      <c r="J863" s="969"/>
      <c r="K863" s="970"/>
      <c r="L863" s="969"/>
      <c r="M863" s="970"/>
      <c r="N863" s="967"/>
      <c r="O863" s="968"/>
      <c r="P863" s="971" t="s">
        <v>395</v>
      </c>
      <c r="Q863" s="972"/>
      <c r="R863" s="973" t="s">
        <v>893</v>
      </c>
      <c r="S863" s="974"/>
      <c r="T863" s="975" t="s">
        <v>726</v>
      </c>
      <c r="U863" s="976"/>
      <c r="V863" s="976"/>
      <c r="W863" s="977"/>
      <c r="X863" s="975" t="s">
        <v>726</v>
      </c>
      <c r="Y863" s="976"/>
      <c r="Z863" s="976"/>
      <c r="AA863" s="977"/>
      <c r="AB863" s="34"/>
      <c r="AC863" s="34"/>
      <c r="AD863" s="138" t="s">
        <v>699</v>
      </c>
      <c r="AE863" s="477">
        <v>30</v>
      </c>
      <c r="AF863" s="35" t="s">
        <v>32</v>
      </c>
      <c r="AG863" s="34"/>
      <c r="AH863" s="139">
        <v>7030</v>
      </c>
      <c r="AI863" s="140">
        <f t="shared" ref="AI863:AI864" si="268">+AH863/1000</f>
        <v>7.03</v>
      </c>
      <c r="AJ863" s="152">
        <v>7030</v>
      </c>
      <c r="AK863" s="142">
        <f t="shared" ref="AK863:AK864" si="269">+AJ863/1000</f>
        <v>7.03</v>
      </c>
      <c r="AL863" s="143">
        <f t="shared" ref="AL863:AL864" si="270">+AJ863-AH863</f>
        <v>0</v>
      </c>
      <c r="AM863" s="144">
        <f t="shared" ref="AM863:AM864" si="271">+AL863/1000</f>
        <v>0</v>
      </c>
      <c r="AN863" s="145">
        <f t="shared" ref="AN863:AN864" si="272">+AL863/AH863</f>
        <v>0</v>
      </c>
      <c r="AO863" s="21"/>
      <c r="AP863" s="306">
        <v>73.459999999999994</v>
      </c>
      <c r="AQ863" s="306">
        <v>3.19</v>
      </c>
      <c r="AW863" s="488"/>
    </row>
    <row r="864" spans="2:49" ht="12.95" customHeight="1" x14ac:dyDescent="0.25">
      <c r="B864" s="25">
        <v>44248</v>
      </c>
      <c r="C864" s="137">
        <v>4.5138888888888888E-2</v>
      </c>
      <c r="D864" s="137">
        <v>5.1388888888888894E-2</v>
      </c>
      <c r="E864" s="43">
        <v>3</v>
      </c>
      <c r="F864" s="43">
        <v>24325</v>
      </c>
      <c r="G864" s="25">
        <v>44248</v>
      </c>
      <c r="H864" s="967" t="s">
        <v>800</v>
      </c>
      <c r="I864" s="968"/>
      <c r="J864" s="969"/>
      <c r="K864" s="970"/>
      <c r="L864" s="969"/>
      <c r="M864" s="970"/>
      <c r="N864" s="967"/>
      <c r="O864" s="968"/>
      <c r="P864" s="971" t="s">
        <v>221</v>
      </c>
      <c r="Q864" s="972"/>
      <c r="R864" s="973" t="s">
        <v>543</v>
      </c>
      <c r="S864" s="974"/>
      <c r="T864" s="975" t="s">
        <v>1093</v>
      </c>
      <c r="U864" s="976"/>
      <c r="V864" s="976"/>
      <c r="W864" s="977"/>
      <c r="X864" s="975" t="s">
        <v>1093</v>
      </c>
      <c r="Y864" s="976"/>
      <c r="Z864" s="976"/>
      <c r="AA864" s="977"/>
      <c r="AB864" s="34"/>
      <c r="AC864" s="34"/>
      <c r="AD864" s="138"/>
      <c r="AE864" s="477"/>
      <c r="AF864" s="35" t="s">
        <v>32</v>
      </c>
      <c r="AG864" s="34"/>
      <c r="AH864" s="139">
        <v>1210</v>
      </c>
      <c r="AI864" s="140">
        <f t="shared" si="268"/>
        <v>1.21</v>
      </c>
      <c r="AJ864" s="152">
        <v>1210</v>
      </c>
      <c r="AK864" s="142">
        <f t="shared" si="269"/>
        <v>1.21</v>
      </c>
      <c r="AL864" s="143">
        <f t="shared" si="270"/>
        <v>0</v>
      </c>
      <c r="AM864" s="144">
        <f t="shared" si="271"/>
        <v>0</v>
      </c>
      <c r="AN864" s="145">
        <f t="shared" si="272"/>
        <v>0</v>
      </c>
      <c r="AO864" s="21"/>
      <c r="AP864" s="306"/>
      <c r="AQ864" s="306"/>
      <c r="AW864" s="488"/>
    </row>
    <row r="865" spans="2:49" ht="12.95" customHeight="1" thickBot="1" x14ac:dyDescent="0.3">
      <c r="B865" s="24"/>
      <c r="C865" s="146"/>
      <c r="D865" s="146"/>
      <c r="E865" s="27"/>
      <c r="F865" s="36"/>
      <c r="G865" s="31"/>
      <c r="H865" s="909"/>
      <c r="I865" s="910"/>
      <c r="J865" s="911"/>
      <c r="K865" s="912"/>
      <c r="L865" s="911"/>
      <c r="M865" s="912"/>
      <c r="N865" s="913"/>
      <c r="O865" s="910"/>
      <c r="P865" s="913"/>
      <c r="Q865" s="910"/>
      <c r="R865" s="914"/>
      <c r="S865" s="915"/>
      <c r="T865" s="916"/>
      <c r="U865" s="917"/>
      <c r="V865" s="917"/>
      <c r="W865" s="915"/>
      <c r="X865" s="29"/>
      <c r="Y865" s="147"/>
      <c r="Z865" s="147"/>
      <c r="AA865" s="147"/>
      <c r="AB865" s="28"/>
      <c r="AC865" s="36"/>
      <c r="AD865" s="148"/>
      <c r="AE865" s="147"/>
      <c r="AF865" s="28"/>
      <c r="AG865" s="29"/>
      <c r="AH865" s="149"/>
      <c r="AI865" s="153"/>
      <c r="AJ865" s="150"/>
      <c r="AK865" s="154"/>
      <c r="AL865" s="155"/>
      <c r="AM865" s="156"/>
      <c r="AN865" s="157"/>
      <c r="AW865" s="488"/>
    </row>
    <row r="866" spans="2:49" ht="12.95" customHeight="1" x14ac:dyDescent="0.25">
      <c r="B866" s="151"/>
      <c r="C866" s="151"/>
      <c r="D866" s="151"/>
      <c r="E866" s="151"/>
      <c r="F866" s="151"/>
      <c r="G866" s="151"/>
      <c r="H866" s="151"/>
      <c r="I866" s="151"/>
      <c r="J866" s="174"/>
      <c r="K866" s="174"/>
      <c r="L866" s="174"/>
      <c r="M866" s="174"/>
      <c r="N866" s="151"/>
      <c r="O866" s="151"/>
      <c r="P866" s="135"/>
      <c r="Q866" s="135"/>
      <c r="R866" s="918" t="s">
        <v>5</v>
      </c>
      <c r="S866" s="919"/>
      <c r="T866" s="919"/>
      <c r="U866" s="919"/>
      <c r="V866" s="919"/>
      <c r="W866" s="919"/>
      <c r="X866" s="919"/>
      <c r="Y866" s="919"/>
      <c r="Z866" s="919"/>
      <c r="AA866" s="919"/>
      <c r="AB866" s="919"/>
      <c r="AC866" s="919"/>
      <c r="AD866" s="919"/>
      <c r="AE866" s="919"/>
      <c r="AF866" s="919"/>
      <c r="AG866" s="265"/>
      <c r="AH866" s="932" t="s">
        <v>4</v>
      </c>
      <c r="AI866" s="933"/>
      <c r="AJ866" s="932" t="s">
        <v>3</v>
      </c>
      <c r="AK866" s="933"/>
      <c r="AL866" s="932" t="s">
        <v>2</v>
      </c>
      <c r="AM866" s="934"/>
      <c r="AN866" s="935"/>
      <c r="AW866" s="488"/>
    </row>
    <row r="867" spans="2:49" ht="12.95" customHeight="1" x14ac:dyDescent="0.25">
      <c r="B867" s="151"/>
      <c r="C867" s="151"/>
      <c r="D867" s="151"/>
      <c r="E867" s="151"/>
      <c r="F867" s="151"/>
      <c r="G867" s="151"/>
      <c r="H867" s="151"/>
      <c r="I867" s="151"/>
      <c r="J867" s="174"/>
      <c r="K867" s="174"/>
      <c r="L867" s="174"/>
      <c r="M867" s="174"/>
      <c r="N867" s="151"/>
      <c r="O867" s="151"/>
      <c r="P867" s="135"/>
      <c r="Q867" s="135"/>
      <c r="R867" s="930"/>
      <c r="S867" s="931"/>
      <c r="T867" s="931"/>
      <c r="U867" s="931"/>
      <c r="V867" s="931"/>
      <c r="W867" s="931"/>
      <c r="X867" s="931"/>
      <c r="Y867" s="931"/>
      <c r="Z867" s="931"/>
      <c r="AA867" s="931"/>
      <c r="AB867" s="931"/>
      <c r="AC867" s="931"/>
      <c r="AD867" s="931"/>
      <c r="AE867" s="931"/>
      <c r="AF867" s="931"/>
      <c r="AG867" s="265"/>
      <c r="AH867" s="936" t="s">
        <v>1</v>
      </c>
      <c r="AI867" s="938">
        <f>+SUM(AI818:AI865)</f>
        <v>599.10772727272717</v>
      </c>
      <c r="AJ867" s="936" t="s">
        <v>1</v>
      </c>
      <c r="AK867" s="938">
        <f>+SUM(AK818:AK865)</f>
        <v>666.22</v>
      </c>
      <c r="AL867" s="936" t="s">
        <v>1</v>
      </c>
      <c r="AM867" s="940">
        <f>+AK867-AI867</f>
        <v>67.112272727272853</v>
      </c>
      <c r="AN867" s="851">
        <f>+AM867/AI867</f>
        <v>0.11202037575576429</v>
      </c>
      <c r="AW867" s="488"/>
    </row>
    <row r="868" spans="2:49" ht="12.95" customHeight="1" thickBot="1" x14ac:dyDescent="0.3">
      <c r="B868" s="151"/>
      <c r="C868" s="151"/>
      <c r="D868" s="151"/>
      <c r="E868" s="151"/>
      <c r="F868" s="151"/>
      <c r="G868" s="151"/>
      <c r="H868" s="151"/>
      <c r="I868" s="151"/>
      <c r="J868" s="174"/>
      <c r="K868" s="174"/>
      <c r="L868" s="174"/>
      <c r="M868" s="174"/>
      <c r="N868" s="151"/>
      <c r="O868" s="151"/>
      <c r="P868" s="135"/>
      <c r="Q868" s="135"/>
      <c r="R868" s="921"/>
      <c r="S868" s="922"/>
      <c r="T868" s="922"/>
      <c r="U868" s="922"/>
      <c r="V868" s="922"/>
      <c r="W868" s="922"/>
      <c r="X868" s="922"/>
      <c r="Y868" s="922"/>
      <c r="Z868" s="922"/>
      <c r="AA868" s="922"/>
      <c r="AB868" s="922"/>
      <c r="AC868" s="922"/>
      <c r="AD868" s="922"/>
      <c r="AE868" s="922"/>
      <c r="AF868" s="922"/>
      <c r="AG868" s="264"/>
      <c r="AH868" s="937"/>
      <c r="AI868" s="939"/>
      <c r="AJ868" s="937"/>
      <c r="AK868" s="939"/>
      <c r="AL868" s="937"/>
      <c r="AM868" s="941"/>
      <c r="AN868" s="852"/>
    </row>
    <row r="869" spans="2:49" ht="12.95" customHeight="1" thickBot="1" x14ac:dyDescent="0.3"/>
    <row r="870" spans="2:49" ht="12.95" customHeight="1" x14ac:dyDescent="0.25">
      <c r="R870" s="918" t="s">
        <v>0</v>
      </c>
      <c r="S870" s="919"/>
      <c r="T870" s="919"/>
      <c r="U870" s="919"/>
      <c r="V870" s="919"/>
      <c r="W870" s="919"/>
      <c r="X870" s="919"/>
      <c r="Y870" s="919"/>
      <c r="Z870" s="919"/>
      <c r="AA870" s="919"/>
      <c r="AB870" s="919"/>
      <c r="AC870" s="919"/>
      <c r="AD870" s="919"/>
      <c r="AE870" s="919"/>
      <c r="AF870" s="920"/>
      <c r="AG870" s="18"/>
      <c r="AH870" s="924">
        <f>+AI867+AH808</f>
        <v>7048.3819363636358</v>
      </c>
      <c r="AI870" s="925"/>
      <c r="AJ870" s="924">
        <f>+AK867+AJ808</f>
        <v>7584.9670000000015</v>
      </c>
      <c r="AK870" s="925"/>
      <c r="AL870" s="928">
        <f>+AJ870-AH870</f>
        <v>536.5850636363657</v>
      </c>
      <c r="AM870" s="925"/>
      <c r="AN870" s="945">
        <f>+AL870/AH870</f>
        <v>7.612882906756864E-2</v>
      </c>
    </row>
    <row r="871" spans="2:49" ht="12.95" customHeight="1" thickBot="1" x14ac:dyDescent="0.3">
      <c r="R871" s="921"/>
      <c r="S871" s="922"/>
      <c r="T871" s="922"/>
      <c r="U871" s="922"/>
      <c r="V871" s="922"/>
      <c r="W871" s="922"/>
      <c r="X871" s="922"/>
      <c r="Y871" s="922"/>
      <c r="Z871" s="922"/>
      <c r="AA871" s="922"/>
      <c r="AB871" s="922"/>
      <c r="AC871" s="922"/>
      <c r="AD871" s="922"/>
      <c r="AE871" s="922"/>
      <c r="AF871" s="923"/>
      <c r="AG871" s="19"/>
      <c r="AH871" s="926"/>
      <c r="AI871" s="927"/>
      <c r="AJ871" s="926"/>
      <c r="AK871" s="927"/>
      <c r="AL871" s="929"/>
      <c r="AM871" s="927"/>
      <c r="AN871" s="946"/>
    </row>
    <row r="872" spans="2:49" ht="12.95" customHeight="1" thickBot="1" x14ac:dyDescent="0.3"/>
    <row r="873" spans="2:49" ht="12.95" customHeight="1" x14ac:dyDescent="0.25">
      <c r="B873" s="882" t="s">
        <v>31</v>
      </c>
      <c r="C873" s="883"/>
      <c r="D873" s="883"/>
      <c r="E873" s="883"/>
      <c r="F873" s="883"/>
      <c r="G873" s="884"/>
      <c r="H873" s="888" t="s">
        <v>30</v>
      </c>
      <c r="I873" s="765"/>
      <c r="J873" s="765"/>
      <c r="K873" s="765"/>
      <c r="L873" s="765"/>
      <c r="M873" s="765"/>
      <c r="N873" s="765"/>
      <c r="O873" s="765"/>
      <c r="P873" s="765"/>
      <c r="Q873" s="765"/>
      <c r="R873" s="765"/>
      <c r="S873" s="765"/>
      <c r="T873" s="765"/>
      <c r="U873" s="765"/>
      <c r="V873" s="765"/>
      <c r="W873" s="765"/>
      <c r="X873" s="765"/>
      <c r="Y873" s="765"/>
      <c r="Z873" s="765"/>
      <c r="AA873" s="765"/>
      <c r="AB873" s="765"/>
      <c r="AC873" s="765"/>
      <c r="AD873" s="765"/>
      <c r="AE873" s="267"/>
      <c r="AF873" s="764" t="s">
        <v>29</v>
      </c>
      <c r="AG873" s="765"/>
      <c r="AH873" s="765"/>
      <c r="AI873" s="765"/>
      <c r="AJ873" s="765"/>
      <c r="AK873" s="766"/>
      <c r="AL873" s="889" t="s">
        <v>39</v>
      </c>
      <c r="AM873" s="890"/>
      <c r="AN873" s="891"/>
      <c r="AO873" s="22"/>
    </row>
    <row r="874" spans="2:49" ht="12.95" customHeight="1" x14ac:dyDescent="0.25">
      <c r="B874" s="885"/>
      <c r="C874" s="886"/>
      <c r="D874" s="886"/>
      <c r="E874" s="886"/>
      <c r="F874" s="886"/>
      <c r="G874" s="887"/>
      <c r="H874" s="892" t="s">
        <v>25</v>
      </c>
      <c r="I874" s="893"/>
      <c r="J874" s="893"/>
      <c r="K874" s="893"/>
      <c r="L874" s="893"/>
      <c r="M874" s="893"/>
      <c r="N874" s="893"/>
      <c r="O874" s="893"/>
      <c r="P874" s="893"/>
      <c r="Q874" s="893"/>
      <c r="R874" s="893"/>
      <c r="S874" s="893"/>
      <c r="T874" s="893"/>
      <c r="U874" s="893"/>
      <c r="V874" s="893"/>
      <c r="W874" s="893"/>
      <c r="X874" s="893"/>
      <c r="Y874" s="893"/>
      <c r="Z874" s="893"/>
      <c r="AA874" s="893"/>
      <c r="AB874" s="893"/>
      <c r="AC874" s="893"/>
      <c r="AD874" s="893"/>
      <c r="AE874" s="268"/>
      <c r="AF874" s="773">
        <v>44248</v>
      </c>
      <c r="AG874" s="774"/>
      <c r="AH874" s="774"/>
      <c r="AI874" s="774"/>
      <c r="AJ874" s="774"/>
      <c r="AK874" s="775"/>
      <c r="AL874" s="896" t="s">
        <v>40</v>
      </c>
      <c r="AM874" s="897"/>
      <c r="AN874" s="898"/>
      <c r="AO874" s="23"/>
    </row>
    <row r="875" spans="2:49" ht="12.95" customHeight="1" thickBot="1" x14ac:dyDescent="0.3">
      <c r="B875" s="902" t="s">
        <v>28</v>
      </c>
      <c r="C875" s="903"/>
      <c r="D875" s="903"/>
      <c r="E875" s="903"/>
      <c r="F875" s="903"/>
      <c r="G875" s="904"/>
      <c r="H875" s="894"/>
      <c r="I875" s="895"/>
      <c r="J875" s="895"/>
      <c r="K875" s="895"/>
      <c r="L875" s="895"/>
      <c r="M875" s="895"/>
      <c r="N875" s="895"/>
      <c r="O875" s="895"/>
      <c r="P875" s="895"/>
      <c r="Q875" s="895"/>
      <c r="R875" s="895"/>
      <c r="S875" s="895"/>
      <c r="T875" s="895"/>
      <c r="U875" s="895"/>
      <c r="V875" s="895"/>
      <c r="W875" s="895"/>
      <c r="X875" s="895"/>
      <c r="Y875" s="895"/>
      <c r="Z875" s="895"/>
      <c r="AA875" s="895"/>
      <c r="AB875" s="895"/>
      <c r="AC875" s="895"/>
      <c r="AD875" s="895"/>
      <c r="AE875" s="269"/>
      <c r="AF875" s="776"/>
      <c r="AG875" s="777"/>
      <c r="AH875" s="777"/>
      <c r="AI875" s="777"/>
      <c r="AJ875" s="777"/>
      <c r="AK875" s="778"/>
      <c r="AL875" s="899"/>
      <c r="AM875" s="900"/>
      <c r="AN875" s="901"/>
      <c r="AO875" s="141"/>
    </row>
    <row r="876" spans="2:49" ht="12.95" customHeight="1" thickBot="1" x14ac:dyDescent="0.3">
      <c r="B876" s="135"/>
      <c r="C876" s="135"/>
      <c r="D876" s="135"/>
      <c r="E876" s="135"/>
      <c r="F876" s="135"/>
      <c r="G876" s="135"/>
      <c r="H876" s="135"/>
      <c r="I876" s="135"/>
      <c r="J876" s="174"/>
      <c r="K876" s="174"/>
      <c r="L876" s="174"/>
      <c r="M876" s="174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5"/>
      <c r="AL876" s="135"/>
      <c r="AM876" s="135"/>
      <c r="AN876" s="135"/>
      <c r="AO876" s="141"/>
    </row>
    <row r="877" spans="2:49" ht="12.95" customHeight="1" thickBot="1" x14ac:dyDescent="0.3">
      <c r="B877" s="873" t="s">
        <v>27</v>
      </c>
      <c r="C877" s="874"/>
      <c r="D877" s="874"/>
      <c r="E877" s="875"/>
      <c r="F877" s="848" t="s">
        <v>26</v>
      </c>
      <c r="G877" s="850"/>
      <c r="H877" s="848" t="s">
        <v>44</v>
      </c>
      <c r="I877" s="849"/>
      <c r="J877" s="849"/>
      <c r="K877" s="849"/>
      <c r="L877" s="849"/>
      <c r="M877" s="849"/>
      <c r="N877" s="849"/>
      <c r="O877" s="849"/>
      <c r="P877" s="849"/>
      <c r="Q877" s="849"/>
      <c r="R877" s="849"/>
      <c r="S877" s="850"/>
      <c r="T877" s="848" t="s">
        <v>25</v>
      </c>
      <c r="U877" s="849"/>
      <c r="V877" s="849"/>
      <c r="W877" s="849"/>
      <c r="X877" s="849"/>
      <c r="Y877" s="849"/>
      <c r="Z877" s="849"/>
      <c r="AA877" s="849"/>
      <c r="AB877" s="849"/>
      <c r="AC877" s="849"/>
      <c r="AD877" s="849"/>
      <c r="AE877" s="849"/>
      <c r="AF877" s="850"/>
      <c r="AG877" s="879" t="s">
        <v>24</v>
      </c>
      <c r="AH877" s="880"/>
      <c r="AI877" s="881"/>
      <c r="AJ877" s="879" t="s">
        <v>24</v>
      </c>
      <c r="AK877" s="881"/>
      <c r="AL877" s="848" t="s">
        <v>23</v>
      </c>
      <c r="AM877" s="849"/>
      <c r="AN877" s="850"/>
      <c r="AO877" s="141"/>
    </row>
    <row r="878" spans="2:49" ht="12.95" customHeight="1" thickBot="1" x14ac:dyDescent="0.3">
      <c r="B878" s="1" t="s">
        <v>13</v>
      </c>
      <c r="C878" s="2" t="s">
        <v>22</v>
      </c>
      <c r="D878" s="3" t="s">
        <v>22</v>
      </c>
      <c r="E878" s="2" t="s">
        <v>21</v>
      </c>
      <c r="F878" s="907" t="s">
        <v>20</v>
      </c>
      <c r="G878" s="908"/>
      <c r="H878" s="876"/>
      <c r="I878" s="877"/>
      <c r="J878" s="877"/>
      <c r="K878" s="877"/>
      <c r="L878" s="877"/>
      <c r="M878" s="877"/>
      <c r="N878" s="877"/>
      <c r="O878" s="877"/>
      <c r="P878" s="877"/>
      <c r="Q878" s="877"/>
      <c r="R878" s="877"/>
      <c r="S878" s="878"/>
      <c r="T878" s="876"/>
      <c r="U878" s="877"/>
      <c r="V878" s="877"/>
      <c r="W878" s="877"/>
      <c r="X878" s="877"/>
      <c r="Y878" s="877"/>
      <c r="Z878" s="877"/>
      <c r="AA878" s="877"/>
      <c r="AB878" s="877"/>
      <c r="AC878" s="877"/>
      <c r="AD878" s="877"/>
      <c r="AE878" s="877"/>
      <c r="AF878" s="878"/>
      <c r="AG878" s="876" t="s">
        <v>19</v>
      </c>
      <c r="AH878" s="877"/>
      <c r="AI878" s="878"/>
      <c r="AJ878" s="876" t="s">
        <v>18</v>
      </c>
      <c r="AK878" s="878"/>
      <c r="AL878" s="876" t="s">
        <v>17</v>
      </c>
      <c r="AM878" s="877"/>
      <c r="AN878" s="878"/>
      <c r="AO878" s="141"/>
      <c r="AP878" s="846" t="s">
        <v>130</v>
      </c>
      <c r="AQ878" s="846" t="s">
        <v>131</v>
      </c>
    </row>
    <row r="879" spans="2:49" ht="12.95" customHeight="1" thickBot="1" x14ac:dyDescent="0.3">
      <c r="B879" s="4">
        <v>2020</v>
      </c>
      <c r="C879" s="5" t="s">
        <v>16</v>
      </c>
      <c r="D879" s="5" t="s">
        <v>15</v>
      </c>
      <c r="E879" s="30" t="s">
        <v>14</v>
      </c>
      <c r="F879" s="6" t="s">
        <v>14</v>
      </c>
      <c r="G879" s="7" t="s">
        <v>13</v>
      </c>
      <c r="H879" s="868" t="s">
        <v>34</v>
      </c>
      <c r="I879" s="869"/>
      <c r="J879" s="870" t="s">
        <v>43</v>
      </c>
      <c r="K879" s="871"/>
      <c r="L879" s="870" t="s">
        <v>42</v>
      </c>
      <c r="M879" s="871"/>
      <c r="N879" s="872" t="s">
        <v>33</v>
      </c>
      <c r="O879" s="869"/>
      <c r="P879" s="872" t="s">
        <v>12</v>
      </c>
      <c r="Q879" s="869"/>
      <c r="R879" s="872" t="s">
        <v>11</v>
      </c>
      <c r="S879" s="905"/>
      <c r="T879" s="868" t="s">
        <v>35</v>
      </c>
      <c r="U879" s="906"/>
      <c r="V879" s="906"/>
      <c r="W879" s="905"/>
      <c r="X879" s="868" t="s">
        <v>10</v>
      </c>
      <c r="Y879" s="906"/>
      <c r="Z879" s="906"/>
      <c r="AA879" s="906"/>
      <c r="AB879" s="38" t="s">
        <v>1084</v>
      </c>
      <c r="AC879" s="38" t="s">
        <v>38</v>
      </c>
      <c r="AD879" s="37" t="s">
        <v>36</v>
      </c>
      <c r="AE879" s="266" t="s">
        <v>41</v>
      </c>
      <c r="AF879" s="136" t="s">
        <v>9</v>
      </c>
      <c r="AG879" s="8" t="s">
        <v>37</v>
      </c>
      <c r="AH879" s="9" t="s">
        <v>8</v>
      </c>
      <c r="AI879" s="10" t="s">
        <v>7</v>
      </c>
      <c r="AJ879" s="6" t="s">
        <v>8</v>
      </c>
      <c r="AK879" s="7" t="s">
        <v>7</v>
      </c>
      <c r="AL879" s="6" t="s">
        <v>8</v>
      </c>
      <c r="AM879" s="11" t="s">
        <v>7</v>
      </c>
      <c r="AN879" s="7" t="s">
        <v>6</v>
      </c>
      <c r="AO879" s="141"/>
      <c r="AP879" s="847"/>
      <c r="AQ879" s="847"/>
    </row>
    <row r="880" spans="2:49" ht="12.95" customHeight="1" x14ac:dyDescent="0.25">
      <c r="B880" s="25">
        <v>44248</v>
      </c>
      <c r="C880" s="137">
        <v>0.375</v>
      </c>
      <c r="D880" s="137">
        <v>0.4680555555555555</v>
      </c>
      <c r="E880" s="43">
        <v>1</v>
      </c>
      <c r="F880" s="43">
        <v>104</v>
      </c>
      <c r="G880" s="25">
        <v>44248</v>
      </c>
      <c r="H880" s="967" t="s">
        <v>291</v>
      </c>
      <c r="I880" s="968"/>
      <c r="J880" s="969"/>
      <c r="K880" s="970"/>
      <c r="L880" s="969"/>
      <c r="M880" s="970"/>
      <c r="N880" s="967"/>
      <c r="O880" s="968"/>
      <c r="P880" s="971" t="s">
        <v>226</v>
      </c>
      <c r="Q880" s="972"/>
      <c r="R880" s="973" t="s">
        <v>178</v>
      </c>
      <c r="S880" s="985"/>
      <c r="T880" s="982" t="s">
        <v>179</v>
      </c>
      <c r="U880" s="983"/>
      <c r="V880" s="983"/>
      <c r="W880" s="984"/>
      <c r="X880" s="991" t="s">
        <v>179</v>
      </c>
      <c r="Y880" s="992"/>
      <c r="Z880" s="992"/>
      <c r="AA880" s="992"/>
      <c r="AB880" s="34"/>
      <c r="AC880" s="34"/>
      <c r="AD880" s="138"/>
      <c r="AE880" s="477">
        <v>41</v>
      </c>
      <c r="AF880" s="35" t="s">
        <v>32</v>
      </c>
      <c r="AG880" s="34">
        <v>16094</v>
      </c>
      <c r="AH880" s="139">
        <f>+AG880/2.2</f>
        <v>7315.454545454545</v>
      </c>
      <c r="AI880" s="161">
        <f>+AH880/1000</f>
        <v>7.3154545454545454</v>
      </c>
      <c r="AJ880" s="162">
        <v>7690</v>
      </c>
      <c r="AK880" s="163">
        <f>+AJ880/1000</f>
        <v>7.69</v>
      </c>
      <c r="AL880" s="164">
        <f>+AJ880-AH880</f>
        <v>374.54545454545496</v>
      </c>
      <c r="AM880" s="163">
        <f>+AL880/1000</f>
        <v>0.37454545454545496</v>
      </c>
      <c r="AN880" s="165">
        <f>+AL880/AH880</f>
        <v>5.1199204672548834E-2</v>
      </c>
      <c r="AO880" s="141"/>
      <c r="AP880" s="306">
        <v>77.13</v>
      </c>
      <c r="AQ880" s="306">
        <v>3.18</v>
      </c>
    </row>
    <row r="881" spans="2:43" ht="12.95" customHeight="1" x14ac:dyDescent="0.25">
      <c r="B881" s="25">
        <v>44248</v>
      </c>
      <c r="C881" s="137">
        <v>0.41388888888888892</v>
      </c>
      <c r="D881" s="137">
        <v>0.41944444444444445</v>
      </c>
      <c r="E881" s="43">
        <v>3</v>
      </c>
      <c r="F881" s="43">
        <v>23438</v>
      </c>
      <c r="G881" s="25">
        <v>44248</v>
      </c>
      <c r="H881" s="967" t="s">
        <v>902</v>
      </c>
      <c r="I881" s="968"/>
      <c r="J881" s="969" t="s">
        <v>999</v>
      </c>
      <c r="K881" s="970"/>
      <c r="L881" s="969" t="s">
        <v>700</v>
      </c>
      <c r="M881" s="970"/>
      <c r="N881" s="967"/>
      <c r="O881" s="968"/>
      <c r="P881" s="971" t="s">
        <v>292</v>
      </c>
      <c r="Q881" s="972"/>
      <c r="R881" s="973" t="s">
        <v>543</v>
      </c>
      <c r="S881" s="974"/>
      <c r="T881" s="979" t="s">
        <v>1104</v>
      </c>
      <c r="U881" s="980"/>
      <c r="V881" s="980"/>
      <c r="W881" s="981"/>
      <c r="X881" s="979" t="s">
        <v>1104</v>
      </c>
      <c r="Y881" s="980"/>
      <c r="Z881" s="980"/>
      <c r="AA881" s="981"/>
      <c r="AB881" s="34"/>
      <c r="AC881" s="34"/>
      <c r="AD881" s="138" t="s">
        <v>699</v>
      </c>
      <c r="AE881" s="158">
        <v>29</v>
      </c>
      <c r="AF881" s="35" t="s">
        <v>32</v>
      </c>
      <c r="AG881" s="34"/>
      <c r="AH881" s="139">
        <v>1000</v>
      </c>
      <c r="AI881" s="159">
        <f t="shared" ref="AI881:AI888" si="273">+AH881/1000</f>
        <v>1</v>
      </c>
      <c r="AJ881" s="152">
        <v>1000</v>
      </c>
      <c r="AK881" s="272">
        <f t="shared" ref="AK881:AK888" si="274">+AJ881/1000</f>
        <v>1</v>
      </c>
      <c r="AL881" s="273">
        <f t="shared" ref="AL881:AL888" si="275">+AJ881-AH881</f>
        <v>0</v>
      </c>
      <c r="AM881" s="274">
        <f t="shared" ref="AM881:AM888" si="276">+AL881/1000</f>
        <v>0</v>
      </c>
      <c r="AN881" s="275">
        <f t="shared" ref="AN881:AN888" si="277">+AL881/AH881</f>
        <v>0</v>
      </c>
      <c r="AO881" s="20"/>
      <c r="AP881" s="306">
        <v>72.62</v>
      </c>
      <c r="AQ881" s="306">
        <v>2.54</v>
      </c>
    </row>
    <row r="882" spans="2:43" ht="12.95" customHeight="1" x14ac:dyDescent="0.25">
      <c r="B882" s="25">
        <v>44248</v>
      </c>
      <c r="C882" s="137">
        <v>0.4465277777777778</v>
      </c>
      <c r="D882" s="137">
        <v>0.45347222222222222</v>
      </c>
      <c r="E882" s="43">
        <v>4</v>
      </c>
      <c r="F882" s="43">
        <v>23439</v>
      </c>
      <c r="G882" s="25">
        <v>44248</v>
      </c>
      <c r="H882" s="967" t="s">
        <v>821</v>
      </c>
      <c r="I882" s="968"/>
      <c r="J882" s="969" t="s">
        <v>1097</v>
      </c>
      <c r="K882" s="970"/>
      <c r="L882" s="969" t="s">
        <v>764</v>
      </c>
      <c r="M882" s="970"/>
      <c r="N882" s="967"/>
      <c r="O882" s="968"/>
      <c r="P882" s="971" t="s">
        <v>200</v>
      </c>
      <c r="Q882" s="972"/>
      <c r="R882" s="973" t="s">
        <v>201</v>
      </c>
      <c r="S882" s="974"/>
      <c r="T882" s="979" t="s">
        <v>1102</v>
      </c>
      <c r="U882" s="980"/>
      <c r="V882" s="980"/>
      <c r="W882" s="981"/>
      <c r="X882" s="979" t="s">
        <v>1102</v>
      </c>
      <c r="Y882" s="980"/>
      <c r="Z882" s="980"/>
      <c r="AA882" s="981"/>
      <c r="AB882" s="34">
        <v>3</v>
      </c>
      <c r="AC882" s="34"/>
      <c r="AD882" s="138" t="s">
        <v>699</v>
      </c>
      <c r="AE882" s="158">
        <v>20</v>
      </c>
      <c r="AF882" s="35" t="s">
        <v>32</v>
      </c>
      <c r="AG882" s="34"/>
      <c r="AH882" s="139">
        <v>21600</v>
      </c>
      <c r="AI882" s="159">
        <f t="shared" si="273"/>
        <v>21.6</v>
      </c>
      <c r="AJ882" s="152">
        <v>22920</v>
      </c>
      <c r="AK882" s="272">
        <f t="shared" si="274"/>
        <v>22.92</v>
      </c>
      <c r="AL882" s="273">
        <f t="shared" si="275"/>
        <v>1320</v>
      </c>
      <c r="AM882" s="274">
        <f t="shared" si="276"/>
        <v>1.32</v>
      </c>
      <c r="AN882" s="275">
        <f t="shared" si="277"/>
        <v>6.1111111111111109E-2</v>
      </c>
      <c r="AO882" s="20"/>
      <c r="AP882" s="306">
        <v>72.13</v>
      </c>
      <c r="AQ882" s="306">
        <v>4.2699999999999996</v>
      </c>
    </row>
    <row r="883" spans="2:43" ht="12.95" customHeight="1" x14ac:dyDescent="0.25">
      <c r="B883" s="25">
        <v>44248</v>
      </c>
      <c r="C883" s="137">
        <v>0.45624999999999999</v>
      </c>
      <c r="D883" s="137">
        <v>0.46319444444444446</v>
      </c>
      <c r="E883" s="43">
        <v>4</v>
      </c>
      <c r="F883" s="43">
        <v>23439</v>
      </c>
      <c r="G883" s="25">
        <v>44248</v>
      </c>
      <c r="H883" s="967" t="s">
        <v>821</v>
      </c>
      <c r="I883" s="968"/>
      <c r="J883" s="969" t="s">
        <v>1097</v>
      </c>
      <c r="K883" s="970"/>
      <c r="L883" s="969" t="s">
        <v>764</v>
      </c>
      <c r="M883" s="970"/>
      <c r="N883" s="967"/>
      <c r="O883" s="968"/>
      <c r="P883" s="971" t="s">
        <v>843</v>
      </c>
      <c r="Q883" s="972"/>
      <c r="R883" s="973" t="s">
        <v>820</v>
      </c>
      <c r="S883" s="974"/>
      <c r="T883" s="979" t="s">
        <v>1102</v>
      </c>
      <c r="U883" s="980"/>
      <c r="V883" s="980"/>
      <c r="W883" s="981"/>
      <c r="X883" s="979" t="s">
        <v>1102</v>
      </c>
      <c r="Y883" s="980"/>
      <c r="Z883" s="980"/>
      <c r="AA883" s="981"/>
      <c r="AB883" s="34">
        <v>3</v>
      </c>
      <c r="AC883" s="34"/>
      <c r="AD883" s="138" t="s">
        <v>699</v>
      </c>
      <c r="AE883" s="158">
        <v>20</v>
      </c>
      <c r="AF883" s="35" t="s">
        <v>32</v>
      </c>
      <c r="AG883" s="34"/>
      <c r="AH883" s="139">
        <v>19200</v>
      </c>
      <c r="AI883" s="159">
        <f t="shared" si="273"/>
        <v>19.2</v>
      </c>
      <c r="AJ883" s="152">
        <v>20790</v>
      </c>
      <c r="AK883" s="272">
        <f t="shared" si="274"/>
        <v>20.79</v>
      </c>
      <c r="AL883" s="273">
        <f t="shared" si="275"/>
        <v>1590</v>
      </c>
      <c r="AM883" s="274">
        <f t="shared" si="276"/>
        <v>1.59</v>
      </c>
      <c r="AN883" s="275">
        <f t="shared" si="277"/>
        <v>8.2812499999999997E-2</v>
      </c>
      <c r="AO883" s="20"/>
      <c r="AP883" s="306">
        <v>72.13</v>
      </c>
      <c r="AQ883" s="306">
        <v>4.2699999999999996</v>
      </c>
    </row>
    <row r="884" spans="2:43" ht="12.95" customHeight="1" x14ac:dyDescent="0.25">
      <c r="B884" s="25">
        <v>44248</v>
      </c>
      <c r="C884" s="137">
        <v>0.45902777777777781</v>
      </c>
      <c r="D884" s="137">
        <v>0.46458333333333335</v>
      </c>
      <c r="E884" s="43">
        <v>4</v>
      </c>
      <c r="F884" s="43">
        <v>23439</v>
      </c>
      <c r="G884" s="25">
        <v>44248</v>
      </c>
      <c r="H884" s="967" t="s">
        <v>821</v>
      </c>
      <c r="I884" s="968"/>
      <c r="J884" s="969" t="s">
        <v>1097</v>
      </c>
      <c r="K884" s="970"/>
      <c r="L884" s="969" t="s">
        <v>764</v>
      </c>
      <c r="M884" s="970"/>
      <c r="N884" s="967"/>
      <c r="O884" s="968"/>
      <c r="P884" s="971" t="s">
        <v>359</v>
      </c>
      <c r="Q884" s="972"/>
      <c r="R884" s="973" t="s">
        <v>74</v>
      </c>
      <c r="S884" s="974"/>
      <c r="T884" s="979" t="s">
        <v>1102</v>
      </c>
      <c r="U884" s="980"/>
      <c r="V884" s="980"/>
      <c r="W884" s="981"/>
      <c r="X884" s="979" t="s">
        <v>1102</v>
      </c>
      <c r="Y884" s="980"/>
      <c r="Z884" s="980"/>
      <c r="AA884" s="981"/>
      <c r="AB884" s="34">
        <v>3</v>
      </c>
      <c r="AC884" s="34"/>
      <c r="AD884" s="138" t="s">
        <v>699</v>
      </c>
      <c r="AE884" s="158">
        <v>20</v>
      </c>
      <c r="AF884" s="35" t="s">
        <v>32</v>
      </c>
      <c r="AG884" s="34"/>
      <c r="AH884" s="139">
        <v>21600</v>
      </c>
      <c r="AI884" s="159">
        <f t="shared" si="273"/>
        <v>21.6</v>
      </c>
      <c r="AJ884" s="152">
        <v>23790</v>
      </c>
      <c r="AK884" s="272">
        <f t="shared" si="274"/>
        <v>23.79</v>
      </c>
      <c r="AL884" s="273">
        <f t="shared" si="275"/>
        <v>2190</v>
      </c>
      <c r="AM884" s="274">
        <f t="shared" si="276"/>
        <v>2.19</v>
      </c>
      <c r="AN884" s="275">
        <f t="shared" si="277"/>
        <v>0.10138888888888889</v>
      </c>
      <c r="AO884" s="20"/>
      <c r="AP884" s="306">
        <v>72.13</v>
      </c>
      <c r="AQ884" s="306">
        <v>4.2699999999999996</v>
      </c>
    </row>
    <row r="885" spans="2:43" ht="12.95" customHeight="1" x14ac:dyDescent="0.25">
      <c r="B885" s="25">
        <v>44248</v>
      </c>
      <c r="C885" s="137">
        <v>0.4826388888888889</v>
      </c>
      <c r="D885" s="137">
        <v>0.48888888888888887</v>
      </c>
      <c r="E885" s="43">
        <v>4</v>
      </c>
      <c r="F885" s="43">
        <v>23439</v>
      </c>
      <c r="G885" s="25">
        <v>44248</v>
      </c>
      <c r="H885" s="967" t="s">
        <v>821</v>
      </c>
      <c r="I885" s="968"/>
      <c r="J885" s="969" t="s">
        <v>1097</v>
      </c>
      <c r="K885" s="970"/>
      <c r="L885" s="969" t="s">
        <v>764</v>
      </c>
      <c r="M885" s="970"/>
      <c r="N885" s="967"/>
      <c r="O885" s="968"/>
      <c r="P885" s="971" t="s">
        <v>274</v>
      </c>
      <c r="Q885" s="972"/>
      <c r="R885" s="973" t="s">
        <v>473</v>
      </c>
      <c r="S885" s="974"/>
      <c r="T885" s="979" t="s">
        <v>1102</v>
      </c>
      <c r="U885" s="980"/>
      <c r="V885" s="980"/>
      <c r="W885" s="981"/>
      <c r="X885" s="979" t="s">
        <v>1102</v>
      </c>
      <c r="Y885" s="980"/>
      <c r="Z885" s="980"/>
      <c r="AA885" s="981"/>
      <c r="AB885" s="34">
        <v>3</v>
      </c>
      <c r="AC885" s="34"/>
      <c r="AD885" s="138" t="s">
        <v>699</v>
      </c>
      <c r="AE885" s="158">
        <v>20</v>
      </c>
      <c r="AF885" s="35" t="s">
        <v>32</v>
      </c>
      <c r="AG885" s="34"/>
      <c r="AH885" s="139">
        <v>10800</v>
      </c>
      <c r="AI885" s="140">
        <f t="shared" si="273"/>
        <v>10.8</v>
      </c>
      <c r="AJ885" s="836">
        <v>22370</v>
      </c>
      <c r="AK885" s="838">
        <f>+AJ885/1000</f>
        <v>22.37</v>
      </c>
      <c r="AL885" s="840">
        <f>+AJ885-AH886-AH885</f>
        <v>1970</v>
      </c>
      <c r="AM885" s="842">
        <f>+AL885/1000</f>
        <v>1.97</v>
      </c>
      <c r="AN885" s="844">
        <f>+AL885/SUM(AH885:AH886)</f>
        <v>9.6568627450980396E-2</v>
      </c>
      <c r="AO885" s="20"/>
      <c r="AP885" s="306">
        <v>72.13</v>
      </c>
      <c r="AQ885" s="306">
        <v>4.2699999999999996</v>
      </c>
    </row>
    <row r="886" spans="2:43" ht="12.95" customHeight="1" x14ac:dyDescent="0.25">
      <c r="B886" s="25">
        <v>44248</v>
      </c>
      <c r="C886" s="137">
        <v>0.4826388888888889</v>
      </c>
      <c r="D886" s="137">
        <v>0.48888888888888887</v>
      </c>
      <c r="E886" s="43">
        <v>4</v>
      </c>
      <c r="F886" s="43">
        <v>23440</v>
      </c>
      <c r="G886" s="25">
        <v>44248</v>
      </c>
      <c r="H886" s="967" t="s">
        <v>773</v>
      </c>
      <c r="I886" s="968"/>
      <c r="J886" s="969" t="s">
        <v>772</v>
      </c>
      <c r="K886" s="970"/>
      <c r="L886" s="969" t="s">
        <v>764</v>
      </c>
      <c r="M886" s="970"/>
      <c r="N886" s="967"/>
      <c r="O886" s="968"/>
      <c r="P886" s="971" t="s">
        <v>274</v>
      </c>
      <c r="Q886" s="972"/>
      <c r="R886" s="973" t="s">
        <v>473</v>
      </c>
      <c r="S886" s="974"/>
      <c r="T886" s="979" t="s">
        <v>1096</v>
      </c>
      <c r="U886" s="980"/>
      <c r="V886" s="980"/>
      <c r="W886" s="981"/>
      <c r="X886" s="979" t="s">
        <v>1096</v>
      </c>
      <c r="Y886" s="980"/>
      <c r="Z886" s="980"/>
      <c r="AA886" s="981"/>
      <c r="AB886" s="34">
        <v>3</v>
      </c>
      <c r="AC886" s="34"/>
      <c r="AD886" s="138" t="s">
        <v>699</v>
      </c>
      <c r="AE886" s="158">
        <v>18</v>
      </c>
      <c r="AF886" s="35" t="s">
        <v>32</v>
      </c>
      <c r="AG886" s="34"/>
      <c r="AH886" s="139">
        <v>9600</v>
      </c>
      <c r="AI886" s="140">
        <f t="shared" si="273"/>
        <v>9.6</v>
      </c>
      <c r="AJ886" s="837"/>
      <c r="AK886" s="839"/>
      <c r="AL886" s="841"/>
      <c r="AM886" s="843"/>
      <c r="AN886" s="845"/>
      <c r="AO886" s="20"/>
      <c r="AP886" s="306">
        <v>71</v>
      </c>
      <c r="AQ886" s="306">
        <v>4.22</v>
      </c>
    </row>
    <row r="887" spans="2:43" ht="12.95" customHeight="1" x14ac:dyDescent="0.25">
      <c r="B887" s="25">
        <v>44248</v>
      </c>
      <c r="C887" s="137">
        <v>0.4909722222222222</v>
      </c>
      <c r="D887" s="137">
        <v>0.50416666666666665</v>
      </c>
      <c r="E887" s="43">
        <v>3</v>
      </c>
      <c r="F887" s="43">
        <v>23440</v>
      </c>
      <c r="G887" s="25">
        <v>44248</v>
      </c>
      <c r="H887" s="967" t="s">
        <v>773</v>
      </c>
      <c r="I887" s="968"/>
      <c r="J887" s="969" t="s">
        <v>772</v>
      </c>
      <c r="K887" s="970"/>
      <c r="L887" s="969" t="s">
        <v>764</v>
      </c>
      <c r="M887" s="970"/>
      <c r="N887" s="967"/>
      <c r="O887" s="968"/>
      <c r="P887" s="971" t="s">
        <v>287</v>
      </c>
      <c r="Q887" s="972"/>
      <c r="R887" s="973" t="s">
        <v>233</v>
      </c>
      <c r="S887" s="974"/>
      <c r="T887" s="979" t="s">
        <v>1096</v>
      </c>
      <c r="U887" s="980"/>
      <c r="V887" s="980"/>
      <c r="W887" s="981"/>
      <c r="X887" s="979" t="s">
        <v>1096</v>
      </c>
      <c r="Y887" s="980"/>
      <c r="Z887" s="980"/>
      <c r="AA887" s="981"/>
      <c r="AB887" s="34">
        <v>3</v>
      </c>
      <c r="AC887" s="34"/>
      <c r="AD887" s="138" t="s">
        <v>699</v>
      </c>
      <c r="AE887" s="158">
        <v>18</v>
      </c>
      <c r="AF887" s="35" t="s">
        <v>32</v>
      </c>
      <c r="AG887" s="34"/>
      <c r="AH887" s="139">
        <v>21600</v>
      </c>
      <c r="AI887" s="159">
        <f t="shared" si="273"/>
        <v>21.6</v>
      </c>
      <c r="AJ887" s="152">
        <v>23000</v>
      </c>
      <c r="AK887" s="272">
        <f t="shared" si="274"/>
        <v>23</v>
      </c>
      <c r="AL887" s="273">
        <f t="shared" si="275"/>
        <v>1400</v>
      </c>
      <c r="AM887" s="274">
        <f t="shared" si="276"/>
        <v>1.4</v>
      </c>
      <c r="AN887" s="275">
        <f t="shared" si="277"/>
        <v>6.4814814814814811E-2</v>
      </c>
      <c r="AO887" s="20"/>
      <c r="AP887" s="306">
        <v>71</v>
      </c>
      <c r="AQ887" s="306">
        <v>4.22</v>
      </c>
    </row>
    <row r="888" spans="2:43" ht="12.95" customHeight="1" x14ac:dyDescent="0.25">
      <c r="B888" s="25">
        <v>44248</v>
      </c>
      <c r="C888" s="137">
        <v>0.49583333333333335</v>
      </c>
      <c r="D888" s="137">
        <v>0.51388888888888895</v>
      </c>
      <c r="E888" s="43">
        <v>3</v>
      </c>
      <c r="F888" s="43">
        <v>23440</v>
      </c>
      <c r="G888" s="25">
        <v>44248</v>
      </c>
      <c r="H888" s="967" t="s">
        <v>773</v>
      </c>
      <c r="I888" s="968"/>
      <c r="J888" s="969" t="s">
        <v>772</v>
      </c>
      <c r="K888" s="970"/>
      <c r="L888" s="969" t="s">
        <v>764</v>
      </c>
      <c r="M888" s="970"/>
      <c r="N888" s="967"/>
      <c r="O888" s="968"/>
      <c r="P888" s="971" t="s">
        <v>295</v>
      </c>
      <c r="Q888" s="972"/>
      <c r="R888" s="973" t="s">
        <v>611</v>
      </c>
      <c r="S888" s="974"/>
      <c r="T888" s="979" t="s">
        <v>1096</v>
      </c>
      <c r="U888" s="980"/>
      <c r="V888" s="980"/>
      <c r="W888" s="981"/>
      <c r="X888" s="979" t="s">
        <v>1096</v>
      </c>
      <c r="Y888" s="980"/>
      <c r="Z888" s="980"/>
      <c r="AA888" s="981"/>
      <c r="AB888" s="34">
        <v>3</v>
      </c>
      <c r="AC888" s="34"/>
      <c r="AD888" s="138" t="s">
        <v>699</v>
      </c>
      <c r="AE888" s="158">
        <v>18</v>
      </c>
      <c r="AF888" s="35" t="s">
        <v>32</v>
      </c>
      <c r="AG888" s="34"/>
      <c r="AH888" s="139">
        <v>21600</v>
      </c>
      <c r="AI888" s="159">
        <f t="shared" si="273"/>
        <v>21.6</v>
      </c>
      <c r="AJ888" s="152">
        <v>23280</v>
      </c>
      <c r="AK888" s="272">
        <f t="shared" si="274"/>
        <v>23.28</v>
      </c>
      <c r="AL888" s="273">
        <f t="shared" si="275"/>
        <v>1680</v>
      </c>
      <c r="AM888" s="274">
        <f t="shared" si="276"/>
        <v>1.68</v>
      </c>
      <c r="AN888" s="275">
        <f t="shared" si="277"/>
        <v>7.7777777777777779E-2</v>
      </c>
      <c r="AO888" s="20"/>
      <c r="AP888" s="306">
        <v>71</v>
      </c>
      <c r="AQ888" s="306">
        <v>4.22</v>
      </c>
    </row>
    <row r="889" spans="2:43" ht="12.95" customHeight="1" x14ac:dyDescent="0.25">
      <c r="B889" s="25">
        <v>44248</v>
      </c>
      <c r="C889" s="137">
        <v>0.49652777777777773</v>
      </c>
      <c r="D889" s="137">
        <v>0.50555555555555554</v>
      </c>
      <c r="E889" s="43">
        <v>3</v>
      </c>
      <c r="F889" s="43">
        <v>23440</v>
      </c>
      <c r="G889" s="25">
        <v>44248</v>
      </c>
      <c r="H889" s="967" t="s">
        <v>773</v>
      </c>
      <c r="I889" s="968"/>
      <c r="J889" s="969" t="s">
        <v>772</v>
      </c>
      <c r="K889" s="970"/>
      <c r="L889" s="969" t="s">
        <v>764</v>
      </c>
      <c r="M889" s="970"/>
      <c r="N889" s="967"/>
      <c r="O889" s="968"/>
      <c r="P889" s="971" t="s">
        <v>292</v>
      </c>
      <c r="Q889" s="972"/>
      <c r="R889" s="973" t="s">
        <v>543</v>
      </c>
      <c r="S889" s="974"/>
      <c r="T889" s="979" t="s">
        <v>1096</v>
      </c>
      <c r="U889" s="980"/>
      <c r="V889" s="980"/>
      <c r="W889" s="981"/>
      <c r="X889" s="979" t="s">
        <v>1096</v>
      </c>
      <c r="Y889" s="980"/>
      <c r="Z889" s="980"/>
      <c r="AA889" s="981"/>
      <c r="AB889" s="34">
        <v>3</v>
      </c>
      <c r="AC889" s="34"/>
      <c r="AD889" s="138" t="s">
        <v>699</v>
      </c>
      <c r="AE889" s="158">
        <v>18</v>
      </c>
      <c r="AF889" s="35" t="s">
        <v>32</v>
      </c>
      <c r="AG889" s="34"/>
      <c r="AH889" s="139">
        <v>12000</v>
      </c>
      <c r="AI889" s="159">
        <f>+AH889/1000</f>
        <v>12</v>
      </c>
      <c r="AJ889" s="152">
        <v>13080</v>
      </c>
      <c r="AK889" s="272">
        <f>+AJ889/1000</f>
        <v>13.08</v>
      </c>
      <c r="AL889" s="273">
        <f>+AJ889-AH889</f>
        <v>1080</v>
      </c>
      <c r="AM889" s="274">
        <f>+AL889/1000</f>
        <v>1.08</v>
      </c>
      <c r="AN889" s="275">
        <f>+AL889/AH889</f>
        <v>0.09</v>
      </c>
      <c r="AO889" s="20"/>
      <c r="AP889" s="306">
        <v>71</v>
      </c>
      <c r="AQ889" s="306">
        <v>4.22</v>
      </c>
    </row>
    <row r="890" spans="2:43" ht="12.95" customHeight="1" x14ac:dyDescent="0.25">
      <c r="B890" s="25">
        <v>44248</v>
      </c>
      <c r="C890" s="137">
        <v>0.51874999999999993</v>
      </c>
      <c r="D890" s="137">
        <v>0.54861111111111105</v>
      </c>
      <c r="E890" s="43">
        <v>4</v>
      </c>
      <c r="F890" s="43">
        <v>213</v>
      </c>
      <c r="G890" s="25">
        <v>44248</v>
      </c>
      <c r="H890" s="967" t="s">
        <v>88</v>
      </c>
      <c r="I890" s="968"/>
      <c r="J890" s="969"/>
      <c r="K890" s="970"/>
      <c r="L890" s="969"/>
      <c r="M890" s="970"/>
      <c r="N890" s="967"/>
      <c r="O890" s="968"/>
      <c r="P890" s="971" t="s">
        <v>501</v>
      </c>
      <c r="Q890" s="972"/>
      <c r="R890" s="973" t="s">
        <v>49</v>
      </c>
      <c r="S890" s="985"/>
      <c r="T890" s="982" t="s">
        <v>179</v>
      </c>
      <c r="U890" s="983"/>
      <c r="V890" s="983"/>
      <c r="W890" s="984"/>
      <c r="X890" s="991" t="s">
        <v>179</v>
      </c>
      <c r="Y890" s="992"/>
      <c r="Z890" s="992"/>
      <c r="AA890" s="992"/>
      <c r="AB890" s="34"/>
      <c r="AC890" s="34"/>
      <c r="AD890" s="138"/>
      <c r="AE890" s="477">
        <v>46</v>
      </c>
      <c r="AF890" s="35" t="s">
        <v>32</v>
      </c>
      <c r="AG890" s="34">
        <v>10153</v>
      </c>
      <c r="AH890" s="139">
        <f>+AG890/2.2</f>
        <v>4615</v>
      </c>
      <c r="AI890" s="140">
        <f t="shared" ref="AI890:AI908" si="278">+AH890/1000</f>
        <v>4.6150000000000002</v>
      </c>
      <c r="AJ890" s="152">
        <v>5220</v>
      </c>
      <c r="AK890" s="142">
        <f t="shared" ref="AK890:AK906" si="279">+AJ890/1000</f>
        <v>5.22</v>
      </c>
      <c r="AL890" s="143">
        <f t="shared" ref="AL890:AL897" si="280">+AJ890-AH890</f>
        <v>605</v>
      </c>
      <c r="AM890" s="144">
        <f t="shared" ref="AM890:AM906" si="281">+AL890/1000</f>
        <v>0.60499999999999998</v>
      </c>
      <c r="AN890" s="145">
        <f t="shared" ref="AN890:AN897" si="282">+AL890/AH890</f>
        <v>0.13109425785482123</v>
      </c>
      <c r="AO890" s="21"/>
      <c r="AP890" s="306">
        <v>77.42</v>
      </c>
      <c r="AQ890" s="306">
        <v>3.05</v>
      </c>
    </row>
    <row r="891" spans="2:43" ht="12.95" customHeight="1" x14ac:dyDescent="0.25">
      <c r="B891" s="25">
        <v>44248</v>
      </c>
      <c r="C891" s="137">
        <v>0.52083333333333337</v>
      </c>
      <c r="D891" s="137">
        <v>0.53125</v>
      </c>
      <c r="E891" s="43">
        <v>3</v>
      </c>
      <c r="F891" s="43">
        <v>23440</v>
      </c>
      <c r="G891" s="25">
        <v>44248</v>
      </c>
      <c r="H891" s="967" t="s">
        <v>773</v>
      </c>
      <c r="I891" s="968"/>
      <c r="J891" s="969" t="s">
        <v>772</v>
      </c>
      <c r="K891" s="970"/>
      <c r="L891" s="969" t="s">
        <v>764</v>
      </c>
      <c r="M891" s="970"/>
      <c r="N891" s="967"/>
      <c r="O891" s="968"/>
      <c r="P891" s="971" t="s">
        <v>200</v>
      </c>
      <c r="Q891" s="972"/>
      <c r="R891" s="973" t="s">
        <v>201</v>
      </c>
      <c r="S891" s="985"/>
      <c r="T891" s="979" t="s">
        <v>1096</v>
      </c>
      <c r="U891" s="980"/>
      <c r="V891" s="980"/>
      <c r="W891" s="981"/>
      <c r="X891" s="979" t="s">
        <v>1096</v>
      </c>
      <c r="Y891" s="980"/>
      <c r="Z891" s="980"/>
      <c r="AA891" s="981"/>
      <c r="AB891" s="34">
        <v>3</v>
      </c>
      <c r="AC891" s="34"/>
      <c r="AD891" s="138" t="s">
        <v>699</v>
      </c>
      <c r="AE891" s="158">
        <v>18</v>
      </c>
      <c r="AF891" s="35" t="s">
        <v>32</v>
      </c>
      <c r="AG891" s="34"/>
      <c r="AH891" s="139">
        <v>21600</v>
      </c>
      <c r="AI891" s="140">
        <f t="shared" si="278"/>
        <v>21.6</v>
      </c>
      <c r="AJ891" s="152">
        <v>23270</v>
      </c>
      <c r="AK891" s="142">
        <f t="shared" si="279"/>
        <v>23.27</v>
      </c>
      <c r="AL891" s="143">
        <f t="shared" si="280"/>
        <v>1670</v>
      </c>
      <c r="AM891" s="144">
        <f t="shared" si="281"/>
        <v>1.67</v>
      </c>
      <c r="AN891" s="145">
        <f t="shared" si="282"/>
        <v>7.7314814814814808E-2</v>
      </c>
      <c r="AO891" s="21"/>
      <c r="AP891" s="306">
        <v>71</v>
      </c>
      <c r="AQ891" s="306">
        <v>4.22</v>
      </c>
    </row>
    <row r="892" spans="2:43" ht="12.95" customHeight="1" x14ac:dyDescent="0.25">
      <c r="B892" s="25">
        <v>44248</v>
      </c>
      <c r="C892" s="137">
        <v>0.5229166666666667</v>
      </c>
      <c r="D892" s="137">
        <v>0.53680555555555554</v>
      </c>
      <c r="E892" s="43">
        <v>3</v>
      </c>
      <c r="F892" s="43">
        <v>23440</v>
      </c>
      <c r="G892" s="25">
        <v>44248</v>
      </c>
      <c r="H892" s="967" t="s">
        <v>773</v>
      </c>
      <c r="I892" s="968"/>
      <c r="J892" s="969" t="s">
        <v>772</v>
      </c>
      <c r="K892" s="970"/>
      <c r="L892" s="969" t="s">
        <v>764</v>
      </c>
      <c r="M892" s="970"/>
      <c r="N892" s="967"/>
      <c r="O892" s="968"/>
      <c r="P892" s="971" t="s">
        <v>843</v>
      </c>
      <c r="Q892" s="972"/>
      <c r="R892" s="973" t="s">
        <v>820</v>
      </c>
      <c r="S892" s="985"/>
      <c r="T892" s="979" t="s">
        <v>1096</v>
      </c>
      <c r="U892" s="980"/>
      <c r="V892" s="980"/>
      <c r="W892" s="981"/>
      <c r="X892" s="979" t="s">
        <v>1096</v>
      </c>
      <c r="Y892" s="980"/>
      <c r="Z892" s="980"/>
      <c r="AA892" s="981"/>
      <c r="AB892" s="34">
        <v>3</v>
      </c>
      <c r="AC892" s="34"/>
      <c r="AD892" s="138" t="s">
        <v>699</v>
      </c>
      <c r="AE892" s="158">
        <v>18</v>
      </c>
      <c r="AF892" s="35" t="s">
        <v>32</v>
      </c>
      <c r="AG892" s="34"/>
      <c r="AH892" s="139">
        <v>14400</v>
      </c>
      <c r="AI892" s="140">
        <f t="shared" si="278"/>
        <v>14.4</v>
      </c>
      <c r="AJ892" s="152">
        <v>16520</v>
      </c>
      <c r="AK892" s="142">
        <f t="shared" si="279"/>
        <v>16.52</v>
      </c>
      <c r="AL892" s="143">
        <f t="shared" si="280"/>
        <v>2120</v>
      </c>
      <c r="AM892" s="144">
        <f t="shared" si="281"/>
        <v>2.12</v>
      </c>
      <c r="AN892" s="145">
        <f t="shared" si="282"/>
        <v>0.14722222222222223</v>
      </c>
      <c r="AO892" s="21"/>
      <c r="AP892" s="306">
        <v>71</v>
      </c>
      <c r="AQ892" s="306">
        <v>4.22</v>
      </c>
    </row>
    <row r="893" spans="2:43" ht="12.95" customHeight="1" x14ac:dyDescent="0.25">
      <c r="B893" s="25">
        <v>44248</v>
      </c>
      <c r="C893" s="137">
        <v>0.56597222222222221</v>
      </c>
      <c r="D893" s="137">
        <v>0.57222222222222219</v>
      </c>
      <c r="E893" s="43">
        <v>1</v>
      </c>
      <c r="F893" s="43">
        <v>23441</v>
      </c>
      <c r="G893" s="25">
        <v>44248</v>
      </c>
      <c r="H893" s="967" t="s">
        <v>1098</v>
      </c>
      <c r="I893" s="968"/>
      <c r="J893" s="969" t="s">
        <v>1082</v>
      </c>
      <c r="K893" s="970"/>
      <c r="L893" s="969" t="s">
        <v>764</v>
      </c>
      <c r="M893" s="970"/>
      <c r="N893" s="967"/>
      <c r="O893" s="968"/>
      <c r="P893" s="971" t="s">
        <v>359</v>
      </c>
      <c r="Q893" s="972"/>
      <c r="R893" s="973" t="s">
        <v>74</v>
      </c>
      <c r="S893" s="985"/>
      <c r="T893" s="982" t="s">
        <v>962</v>
      </c>
      <c r="U893" s="983"/>
      <c r="V893" s="983"/>
      <c r="W893" s="984"/>
      <c r="X893" s="982" t="s">
        <v>962</v>
      </c>
      <c r="Y893" s="983"/>
      <c r="Z893" s="983"/>
      <c r="AA893" s="984"/>
      <c r="AB893" s="34">
        <v>3</v>
      </c>
      <c r="AC893" s="34"/>
      <c r="AD893" s="138" t="s">
        <v>680</v>
      </c>
      <c r="AE893" s="314">
        <v>61</v>
      </c>
      <c r="AF893" s="46" t="s">
        <v>52</v>
      </c>
      <c r="AG893" s="34"/>
      <c r="AH893" s="139">
        <v>9600</v>
      </c>
      <c r="AI893" s="140">
        <f t="shared" si="278"/>
        <v>9.6</v>
      </c>
      <c r="AJ893" s="836">
        <v>18870</v>
      </c>
      <c r="AK893" s="838">
        <f>+AJ893/1000</f>
        <v>18.87</v>
      </c>
      <c r="AL893" s="840">
        <f>+AJ893-AH894-AH893</f>
        <v>2070</v>
      </c>
      <c r="AM893" s="842">
        <f>+AL893/1000</f>
        <v>2.0699999999999998</v>
      </c>
      <c r="AN893" s="844">
        <f>+AL893/SUM(AH893:AH894)</f>
        <v>0.12321428571428572</v>
      </c>
      <c r="AO893" s="21"/>
      <c r="AP893" s="306">
        <v>73.099999999999994</v>
      </c>
      <c r="AQ893" s="306">
        <v>4.7699999999999996</v>
      </c>
    </row>
    <row r="894" spans="2:43" ht="12.95" customHeight="1" x14ac:dyDescent="0.25">
      <c r="B894" s="25">
        <v>44248</v>
      </c>
      <c r="C894" s="137">
        <v>0.56597222222222221</v>
      </c>
      <c r="D894" s="137">
        <v>0.57222222222222219</v>
      </c>
      <c r="E894" s="43">
        <v>1</v>
      </c>
      <c r="F894" s="43">
        <v>23442</v>
      </c>
      <c r="G894" s="25">
        <v>44248</v>
      </c>
      <c r="H894" s="967" t="s">
        <v>722</v>
      </c>
      <c r="I894" s="968"/>
      <c r="J894" s="969" t="s">
        <v>702</v>
      </c>
      <c r="K894" s="970"/>
      <c r="L894" s="969" t="s">
        <v>764</v>
      </c>
      <c r="M894" s="970"/>
      <c r="N894" s="967"/>
      <c r="O894" s="968"/>
      <c r="P894" s="971" t="s">
        <v>359</v>
      </c>
      <c r="Q894" s="972"/>
      <c r="R894" s="973" t="s">
        <v>74</v>
      </c>
      <c r="S894" s="985"/>
      <c r="T894" s="982" t="s">
        <v>1099</v>
      </c>
      <c r="U894" s="983"/>
      <c r="V894" s="983"/>
      <c r="W894" s="984"/>
      <c r="X894" s="982" t="s">
        <v>1099</v>
      </c>
      <c r="Y894" s="983"/>
      <c r="Z894" s="983"/>
      <c r="AA894" s="984"/>
      <c r="AB894" s="34">
        <v>3</v>
      </c>
      <c r="AC894" s="34"/>
      <c r="AD894" s="138" t="s">
        <v>699</v>
      </c>
      <c r="AE894" s="158">
        <v>46</v>
      </c>
      <c r="AF894" s="35" t="s">
        <v>32</v>
      </c>
      <c r="AG894" s="34"/>
      <c r="AH894" s="139">
        <v>7200</v>
      </c>
      <c r="AI894" s="140">
        <f t="shared" si="278"/>
        <v>7.2</v>
      </c>
      <c r="AJ894" s="837"/>
      <c r="AK894" s="839"/>
      <c r="AL894" s="841"/>
      <c r="AM894" s="843"/>
      <c r="AN894" s="845"/>
      <c r="AO894" s="21"/>
      <c r="AP894" s="306">
        <v>70.84</v>
      </c>
      <c r="AQ894" s="306">
        <v>6.62</v>
      </c>
    </row>
    <row r="895" spans="2:43" ht="12.95" customHeight="1" x14ac:dyDescent="0.25">
      <c r="B895" s="25">
        <v>44248</v>
      </c>
      <c r="C895" s="137">
        <v>0.62291666666666667</v>
      </c>
      <c r="D895" s="137">
        <v>0.6333333333333333</v>
      </c>
      <c r="E895" s="43">
        <v>2</v>
      </c>
      <c r="F895" s="43">
        <v>23443</v>
      </c>
      <c r="G895" s="25">
        <v>44248</v>
      </c>
      <c r="H895" s="967" t="s">
        <v>1100</v>
      </c>
      <c r="I895" s="968"/>
      <c r="J895" s="969" t="s">
        <v>1101</v>
      </c>
      <c r="K895" s="970"/>
      <c r="L895" s="969" t="s">
        <v>764</v>
      </c>
      <c r="M895" s="970"/>
      <c r="N895" s="967"/>
      <c r="O895" s="968"/>
      <c r="P895" s="971" t="s">
        <v>274</v>
      </c>
      <c r="Q895" s="972"/>
      <c r="R895" s="973" t="s">
        <v>473</v>
      </c>
      <c r="S895" s="985"/>
      <c r="T895" s="982" t="s">
        <v>771</v>
      </c>
      <c r="U895" s="983"/>
      <c r="V895" s="983"/>
      <c r="W895" s="984"/>
      <c r="X895" s="982" t="s">
        <v>771</v>
      </c>
      <c r="Y895" s="983"/>
      <c r="Z895" s="983"/>
      <c r="AA895" s="984"/>
      <c r="AB895" s="34">
        <v>3</v>
      </c>
      <c r="AC895" s="34"/>
      <c r="AD895" s="138" t="s">
        <v>699</v>
      </c>
      <c r="AE895" s="158">
        <v>22</v>
      </c>
      <c r="AF895" s="35" t="s">
        <v>32</v>
      </c>
      <c r="AG895" s="34"/>
      <c r="AH895" s="139">
        <v>5400</v>
      </c>
      <c r="AI895" s="140">
        <f t="shared" si="278"/>
        <v>5.4</v>
      </c>
      <c r="AJ895" s="836">
        <v>10690</v>
      </c>
      <c r="AK895" s="838">
        <f>+AJ895/1000</f>
        <v>10.69</v>
      </c>
      <c r="AL895" s="840">
        <f>+AJ895-AH896-AH895</f>
        <v>490</v>
      </c>
      <c r="AM895" s="842">
        <f>+AL895/1000</f>
        <v>0.49</v>
      </c>
      <c r="AN895" s="844">
        <f>+AL895/SUM(AH895:AH896)</f>
        <v>4.8039215686274513E-2</v>
      </c>
      <c r="AO895" s="21"/>
      <c r="AP895" s="306">
        <v>71.84</v>
      </c>
      <c r="AQ895" s="306">
        <v>5.67</v>
      </c>
    </row>
    <row r="896" spans="2:43" ht="12.95" customHeight="1" x14ac:dyDescent="0.25">
      <c r="B896" s="25">
        <v>44248</v>
      </c>
      <c r="C896" s="137">
        <v>0.62291666666666667</v>
      </c>
      <c r="D896" s="137">
        <v>0.6333333333333333</v>
      </c>
      <c r="E896" s="43">
        <v>2</v>
      </c>
      <c r="F896" s="43">
        <v>23444</v>
      </c>
      <c r="G896" s="25">
        <v>44248</v>
      </c>
      <c r="H896" s="967" t="s">
        <v>752</v>
      </c>
      <c r="I896" s="968"/>
      <c r="J896" s="969" t="s">
        <v>765</v>
      </c>
      <c r="K896" s="970"/>
      <c r="L896" s="969" t="s">
        <v>764</v>
      </c>
      <c r="M896" s="970"/>
      <c r="N896" s="967"/>
      <c r="O896" s="968"/>
      <c r="P896" s="971" t="s">
        <v>274</v>
      </c>
      <c r="Q896" s="972"/>
      <c r="R896" s="973" t="s">
        <v>473</v>
      </c>
      <c r="S896" s="985"/>
      <c r="T896" s="982" t="s">
        <v>823</v>
      </c>
      <c r="U896" s="983"/>
      <c r="V896" s="983"/>
      <c r="W896" s="984"/>
      <c r="X896" s="991" t="s">
        <v>823</v>
      </c>
      <c r="Y896" s="992"/>
      <c r="Z896" s="992"/>
      <c r="AA896" s="992"/>
      <c r="AB896" s="34">
        <v>3</v>
      </c>
      <c r="AC896" s="34"/>
      <c r="AD896" s="138" t="s">
        <v>680</v>
      </c>
      <c r="AE896" s="158">
        <v>25</v>
      </c>
      <c r="AF896" s="35" t="s">
        <v>32</v>
      </c>
      <c r="AG896" s="34"/>
      <c r="AH896" s="139">
        <v>4800</v>
      </c>
      <c r="AI896" s="140">
        <f t="shared" si="278"/>
        <v>4.8</v>
      </c>
      <c r="AJ896" s="837"/>
      <c r="AK896" s="839"/>
      <c r="AL896" s="841"/>
      <c r="AM896" s="843"/>
      <c r="AN896" s="845"/>
      <c r="AO896" s="21"/>
      <c r="AP896" s="306">
        <v>76.77</v>
      </c>
      <c r="AQ896" s="306">
        <v>2.16</v>
      </c>
    </row>
    <row r="897" spans="2:43" ht="12.95" customHeight="1" x14ac:dyDescent="0.25">
      <c r="B897" s="25">
        <v>44248</v>
      </c>
      <c r="C897" s="137">
        <v>0.66666666666666663</v>
      </c>
      <c r="D897" s="137">
        <v>0.67638888888888893</v>
      </c>
      <c r="E897" s="43">
        <v>3</v>
      </c>
      <c r="F897" s="43">
        <v>23445</v>
      </c>
      <c r="G897" s="25">
        <v>44248</v>
      </c>
      <c r="H897" s="967" t="s">
        <v>1103</v>
      </c>
      <c r="I897" s="968"/>
      <c r="J897" s="969"/>
      <c r="K897" s="970"/>
      <c r="L897" s="969"/>
      <c r="M897" s="970"/>
      <c r="N897" s="967"/>
      <c r="O897" s="968"/>
      <c r="P897" s="971" t="s">
        <v>295</v>
      </c>
      <c r="Q897" s="972"/>
      <c r="R897" s="973" t="s">
        <v>611</v>
      </c>
      <c r="S897" s="974"/>
      <c r="T897" s="982" t="s">
        <v>1105</v>
      </c>
      <c r="U897" s="983"/>
      <c r="V897" s="983"/>
      <c r="W897" s="984"/>
      <c r="X897" s="982" t="s">
        <v>1105</v>
      </c>
      <c r="Y897" s="983"/>
      <c r="Z897" s="983"/>
      <c r="AA897" s="984"/>
      <c r="AB897" s="34">
        <v>2</v>
      </c>
      <c r="AC897" s="34"/>
      <c r="AD897" s="138" t="s">
        <v>699</v>
      </c>
      <c r="AE897" s="158">
        <v>21</v>
      </c>
      <c r="AF897" s="495" t="s">
        <v>32</v>
      </c>
      <c r="AG897" s="34"/>
      <c r="AH897" s="139">
        <v>6810</v>
      </c>
      <c r="AI897" s="140">
        <f t="shared" si="278"/>
        <v>6.81</v>
      </c>
      <c r="AJ897" s="152">
        <v>6810</v>
      </c>
      <c r="AK897" s="142">
        <f t="shared" si="279"/>
        <v>6.81</v>
      </c>
      <c r="AL897" s="143">
        <f t="shared" si="280"/>
        <v>0</v>
      </c>
      <c r="AM897" s="144">
        <f t="shared" si="281"/>
        <v>0</v>
      </c>
      <c r="AN897" s="145">
        <f t="shared" si="282"/>
        <v>0</v>
      </c>
      <c r="AO897" s="21"/>
      <c r="AP897" s="306">
        <v>70.81</v>
      </c>
      <c r="AQ897" s="306">
        <v>7.14</v>
      </c>
    </row>
    <row r="898" spans="2:43" ht="12.95" customHeight="1" x14ac:dyDescent="0.25">
      <c r="B898" s="25">
        <v>44248</v>
      </c>
      <c r="C898" s="137">
        <v>0.67986111111111114</v>
      </c>
      <c r="D898" s="137">
        <v>0.78541666666666676</v>
      </c>
      <c r="E898" s="43">
        <v>3</v>
      </c>
      <c r="F898" s="43">
        <v>31359</v>
      </c>
      <c r="G898" s="25">
        <v>44248</v>
      </c>
      <c r="H898" s="967" t="s">
        <v>1106</v>
      </c>
      <c r="I898" s="968"/>
      <c r="J898" s="969"/>
      <c r="K898" s="970"/>
      <c r="L898" s="969"/>
      <c r="M898" s="970"/>
      <c r="N898" s="967"/>
      <c r="O898" s="968"/>
      <c r="P898" s="971" t="s">
        <v>292</v>
      </c>
      <c r="Q898" s="972"/>
      <c r="R898" s="973" t="s">
        <v>543</v>
      </c>
      <c r="S898" s="985"/>
      <c r="T898" s="982" t="s">
        <v>771</v>
      </c>
      <c r="U898" s="983"/>
      <c r="V898" s="983"/>
      <c r="W898" s="984"/>
      <c r="X898" s="982" t="s">
        <v>771</v>
      </c>
      <c r="Y898" s="983"/>
      <c r="Z898" s="983"/>
      <c r="AA898" s="984"/>
      <c r="AB898" s="34"/>
      <c r="AC898" s="34"/>
      <c r="AD898" s="138"/>
      <c r="AE898" s="314">
        <v>70</v>
      </c>
      <c r="AF898" s="46" t="s">
        <v>52</v>
      </c>
      <c r="AG898" s="34"/>
      <c r="AH898" s="139">
        <v>4360</v>
      </c>
      <c r="AI898" s="140">
        <f t="shared" si="278"/>
        <v>4.3600000000000003</v>
      </c>
      <c r="AJ898" s="836">
        <v>9100</v>
      </c>
      <c r="AK898" s="838">
        <f>+AJ898/1000</f>
        <v>9.1</v>
      </c>
      <c r="AL898" s="840">
        <f>+AJ898-AH899-AH898</f>
        <v>-50</v>
      </c>
      <c r="AM898" s="842">
        <f>+AL898/1000</f>
        <v>-0.05</v>
      </c>
      <c r="AN898" s="844">
        <f>+AL898/SUM(AH898:AH899)</f>
        <v>-5.4644808743169399E-3</v>
      </c>
      <c r="AO898" s="21"/>
      <c r="AP898" s="306">
        <v>73.87</v>
      </c>
      <c r="AQ898" s="306">
        <v>4.34</v>
      </c>
    </row>
    <row r="899" spans="2:43" ht="12.95" customHeight="1" x14ac:dyDescent="0.25">
      <c r="B899" s="25">
        <v>44248</v>
      </c>
      <c r="C899" s="137">
        <v>0.67986111111111114</v>
      </c>
      <c r="D899" s="137">
        <v>0.78541666666666676</v>
      </c>
      <c r="E899" s="43">
        <v>3</v>
      </c>
      <c r="F899" s="43">
        <v>31360</v>
      </c>
      <c r="G899" s="25">
        <v>44248</v>
      </c>
      <c r="H899" s="967" t="s">
        <v>1107</v>
      </c>
      <c r="I899" s="968"/>
      <c r="J899" s="969"/>
      <c r="K899" s="970"/>
      <c r="L899" s="969"/>
      <c r="M899" s="970"/>
      <c r="N899" s="967"/>
      <c r="O899" s="968"/>
      <c r="P899" s="971" t="s">
        <v>292</v>
      </c>
      <c r="Q899" s="972"/>
      <c r="R899" s="973" t="s">
        <v>543</v>
      </c>
      <c r="S899" s="985"/>
      <c r="T899" s="982" t="s">
        <v>771</v>
      </c>
      <c r="U899" s="983"/>
      <c r="V899" s="983"/>
      <c r="W899" s="984"/>
      <c r="X899" s="982" t="s">
        <v>771</v>
      </c>
      <c r="Y899" s="983"/>
      <c r="Z899" s="983"/>
      <c r="AA899" s="984"/>
      <c r="AB899" s="34"/>
      <c r="AC899" s="34"/>
      <c r="AD899" s="138"/>
      <c r="AE899" s="314">
        <v>70</v>
      </c>
      <c r="AF899" s="46" t="s">
        <v>52</v>
      </c>
      <c r="AG899" s="34"/>
      <c r="AH899" s="139">
        <v>4790</v>
      </c>
      <c r="AI899" s="140">
        <f t="shared" si="278"/>
        <v>4.79</v>
      </c>
      <c r="AJ899" s="837"/>
      <c r="AK899" s="839"/>
      <c r="AL899" s="841"/>
      <c r="AM899" s="843"/>
      <c r="AN899" s="845"/>
      <c r="AO899" s="21"/>
      <c r="AP899" s="306">
        <v>73.87</v>
      </c>
      <c r="AQ899" s="306">
        <v>4.34</v>
      </c>
    </row>
    <row r="900" spans="2:43" ht="12.95" customHeight="1" x14ac:dyDescent="0.25">
      <c r="B900" s="25">
        <v>44248</v>
      </c>
      <c r="C900" s="137">
        <v>0.77013888888888893</v>
      </c>
      <c r="D900" s="137">
        <v>0.82500000000000007</v>
      </c>
      <c r="E900" s="43">
        <v>3</v>
      </c>
      <c r="F900" s="43">
        <v>764</v>
      </c>
      <c r="G900" s="25">
        <v>44248</v>
      </c>
      <c r="H900" s="967" t="s">
        <v>199</v>
      </c>
      <c r="I900" s="968"/>
      <c r="J900" s="969"/>
      <c r="K900" s="970"/>
      <c r="L900" s="969"/>
      <c r="M900" s="970"/>
      <c r="N900" s="967"/>
      <c r="O900" s="968"/>
      <c r="P900" s="971" t="s">
        <v>1108</v>
      </c>
      <c r="Q900" s="972"/>
      <c r="R900" s="973" t="s">
        <v>1016</v>
      </c>
      <c r="S900" s="985"/>
      <c r="T900" s="982" t="s">
        <v>797</v>
      </c>
      <c r="U900" s="983"/>
      <c r="V900" s="983"/>
      <c r="W900" s="984"/>
      <c r="X900" s="982" t="s">
        <v>797</v>
      </c>
      <c r="Y900" s="983"/>
      <c r="Z900" s="983"/>
      <c r="AA900" s="984"/>
      <c r="AB900" s="34"/>
      <c r="AC900" s="34"/>
      <c r="AD900" s="138"/>
      <c r="AE900" s="158">
        <v>28</v>
      </c>
      <c r="AF900" s="35" t="s">
        <v>32</v>
      </c>
      <c r="AG900" s="34"/>
      <c r="AH900" s="139">
        <v>7245</v>
      </c>
      <c r="AI900" s="140">
        <f t="shared" si="278"/>
        <v>7.2450000000000001</v>
      </c>
      <c r="AJ900" s="152">
        <v>8000</v>
      </c>
      <c r="AK900" s="142">
        <f t="shared" si="279"/>
        <v>8</v>
      </c>
      <c r="AL900" s="143">
        <f t="shared" ref="AL900:AL905" si="283">+AJ900-AH900</f>
        <v>755</v>
      </c>
      <c r="AM900" s="144">
        <f t="shared" si="281"/>
        <v>0.755</v>
      </c>
      <c r="AN900" s="145">
        <f t="shared" ref="AN900:AN905" si="284">+AL900/AH900</f>
        <v>0.10420979986197378</v>
      </c>
      <c r="AO900" s="21"/>
      <c r="AP900" s="306">
        <v>72.45</v>
      </c>
      <c r="AQ900" s="306">
        <v>4.68</v>
      </c>
    </row>
    <row r="901" spans="2:43" ht="12.95" customHeight="1" x14ac:dyDescent="0.25">
      <c r="B901" s="25">
        <v>44248</v>
      </c>
      <c r="C901" s="137">
        <v>0.7909722222222223</v>
      </c>
      <c r="D901" s="137">
        <v>0.7993055555555556</v>
      </c>
      <c r="E901" s="43">
        <v>2</v>
      </c>
      <c r="F901" s="43">
        <v>23446</v>
      </c>
      <c r="G901" s="25">
        <v>44248</v>
      </c>
      <c r="H901" s="967" t="s">
        <v>762</v>
      </c>
      <c r="I901" s="968"/>
      <c r="J901" s="969" t="s">
        <v>767</v>
      </c>
      <c r="K901" s="970"/>
      <c r="L901" s="969" t="s">
        <v>764</v>
      </c>
      <c r="M901" s="970"/>
      <c r="N901" s="967"/>
      <c r="O901" s="968"/>
      <c r="P901" s="971" t="s">
        <v>274</v>
      </c>
      <c r="Q901" s="972"/>
      <c r="R901" s="973" t="s">
        <v>473</v>
      </c>
      <c r="S901" s="985"/>
      <c r="T901" s="982" t="s">
        <v>1109</v>
      </c>
      <c r="U901" s="983"/>
      <c r="V901" s="983"/>
      <c r="W901" s="984"/>
      <c r="X901" s="982" t="s">
        <v>1110</v>
      </c>
      <c r="Y901" s="983"/>
      <c r="Z901" s="983"/>
      <c r="AA901" s="984"/>
      <c r="AB901" s="34">
        <v>1</v>
      </c>
      <c r="AC901" s="34"/>
      <c r="AD901" s="138"/>
      <c r="AE901" s="314">
        <v>59</v>
      </c>
      <c r="AF901" s="46" t="s">
        <v>52</v>
      </c>
      <c r="AG901" s="34"/>
      <c r="AH901" s="139">
        <v>9200</v>
      </c>
      <c r="AI901" s="140">
        <f t="shared" si="278"/>
        <v>9.1999999999999993</v>
      </c>
      <c r="AJ901" s="152">
        <v>8940</v>
      </c>
      <c r="AK901" s="142">
        <f t="shared" si="279"/>
        <v>8.94</v>
      </c>
      <c r="AL901" s="143">
        <f t="shared" si="283"/>
        <v>-260</v>
      </c>
      <c r="AM901" s="144">
        <f t="shared" si="281"/>
        <v>-0.26</v>
      </c>
      <c r="AN901" s="145">
        <f t="shared" si="284"/>
        <v>-2.8260869565217391E-2</v>
      </c>
      <c r="AO901" s="21"/>
      <c r="AP901" s="306">
        <v>74.790000000000006</v>
      </c>
      <c r="AQ901" s="306">
        <v>4.2300000000000004</v>
      </c>
    </row>
    <row r="902" spans="2:43" ht="12.95" customHeight="1" x14ac:dyDescent="0.25">
      <c r="B902" s="25">
        <v>44248</v>
      </c>
      <c r="C902" s="137">
        <v>0.79236111111111107</v>
      </c>
      <c r="D902" s="137">
        <v>0.81319444444444444</v>
      </c>
      <c r="E902" s="43">
        <v>4</v>
      </c>
      <c r="F902" s="43">
        <v>26522</v>
      </c>
      <c r="G902" s="25">
        <v>44248</v>
      </c>
      <c r="H902" s="967" t="s">
        <v>1111</v>
      </c>
      <c r="I902" s="968"/>
      <c r="J902" s="969"/>
      <c r="K902" s="970"/>
      <c r="L902" s="969"/>
      <c r="M902" s="970"/>
      <c r="N902" s="967"/>
      <c r="O902" s="968"/>
      <c r="P902" s="971" t="s">
        <v>917</v>
      </c>
      <c r="Q902" s="972"/>
      <c r="R902" s="973" t="s">
        <v>856</v>
      </c>
      <c r="S902" s="985"/>
      <c r="T902" s="982" t="s">
        <v>718</v>
      </c>
      <c r="U902" s="983"/>
      <c r="V902" s="983"/>
      <c r="W902" s="984"/>
      <c r="X902" s="982" t="s">
        <v>718</v>
      </c>
      <c r="Y902" s="983"/>
      <c r="Z902" s="983"/>
      <c r="AA902" s="984"/>
      <c r="AB902" s="34"/>
      <c r="AC902" s="34"/>
      <c r="AD902" s="138"/>
      <c r="AE902" s="158">
        <v>46</v>
      </c>
      <c r="AF902" s="35" t="s">
        <v>32</v>
      </c>
      <c r="AG902" s="34"/>
      <c r="AH902" s="139">
        <v>9100</v>
      </c>
      <c r="AI902" s="140">
        <f t="shared" si="278"/>
        <v>9.1</v>
      </c>
      <c r="AJ902" s="152">
        <v>9100</v>
      </c>
      <c r="AK902" s="142">
        <f t="shared" si="279"/>
        <v>9.1</v>
      </c>
      <c r="AL902" s="143">
        <f t="shared" si="283"/>
        <v>0</v>
      </c>
      <c r="AM902" s="144">
        <f t="shared" si="281"/>
        <v>0</v>
      </c>
      <c r="AN902" s="145">
        <f t="shared" si="284"/>
        <v>0</v>
      </c>
      <c r="AO902" s="21"/>
      <c r="AP902" s="306">
        <v>76.239999999999995</v>
      </c>
      <c r="AQ902" s="306">
        <v>2.19</v>
      </c>
    </row>
    <row r="903" spans="2:43" ht="12.95" customHeight="1" x14ac:dyDescent="0.25">
      <c r="B903" s="25">
        <v>44248</v>
      </c>
      <c r="C903" s="137">
        <v>0.82847222222222217</v>
      </c>
      <c r="D903" s="137">
        <v>0.83958333333333324</v>
      </c>
      <c r="E903" s="43">
        <v>4</v>
      </c>
      <c r="F903" s="43">
        <v>23447</v>
      </c>
      <c r="G903" s="25">
        <v>44248</v>
      </c>
      <c r="H903" s="967" t="s">
        <v>709</v>
      </c>
      <c r="I903" s="968"/>
      <c r="J903" s="969"/>
      <c r="K903" s="970"/>
      <c r="L903" s="969"/>
      <c r="M903" s="970"/>
      <c r="N903" s="967"/>
      <c r="O903" s="968"/>
      <c r="P903" s="971" t="s">
        <v>292</v>
      </c>
      <c r="Q903" s="972"/>
      <c r="R903" s="973" t="s">
        <v>543</v>
      </c>
      <c r="S903" s="985"/>
      <c r="T903" s="982" t="s">
        <v>1112</v>
      </c>
      <c r="U903" s="983"/>
      <c r="V903" s="983"/>
      <c r="W903" s="984"/>
      <c r="X903" s="982" t="s">
        <v>1112</v>
      </c>
      <c r="Y903" s="983"/>
      <c r="Z903" s="983"/>
      <c r="AA903" s="984"/>
      <c r="AB903" s="34">
        <v>2</v>
      </c>
      <c r="AC903" s="34"/>
      <c r="AD903" s="138"/>
      <c r="AE903" s="158">
        <v>24</v>
      </c>
      <c r="AF903" s="495" t="s">
        <v>32</v>
      </c>
      <c r="AG903" s="34"/>
      <c r="AH903" s="139">
        <v>2660</v>
      </c>
      <c r="AI903" s="140">
        <f t="shared" si="278"/>
        <v>2.66</v>
      </c>
      <c r="AJ903" s="152">
        <v>2660</v>
      </c>
      <c r="AK903" s="142">
        <f t="shared" si="279"/>
        <v>2.66</v>
      </c>
      <c r="AL903" s="143">
        <f t="shared" si="283"/>
        <v>0</v>
      </c>
      <c r="AM903" s="144">
        <f t="shared" si="281"/>
        <v>0</v>
      </c>
      <c r="AN903" s="145">
        <f t="shared" si="284"/>
        <v>0</v>
      </c>
      <c r="AO903" s="21"/>
      <c r="AP903" s="306">
        <v>70.58</v>
      </c>
      <c r="AQ903" s="306">
        <v>5.95</v>
      </c>
    </row>
    <row r="904" spans="2:43" ht="12.95" customHeight="1" x14ac:dyDescent="0.25">
      <c r="B904" s="25">
        <v>44248</v>
      </c>
      <c r="C904" s="137">
        <v>0.8305555555555556</v>
      </c>
      <c r="D904" s="137">
        <v>0.90486111111111101</v>
      </c>
      <c r="E904" s="43">
        <v>4</v>
      </c>
      <c r="F904" s="43">
        <v>26523</v>
      </c>
      <c r="G904" s="25">
        <v>44248</v>
      </c>
      <c r="H904" s="967" t="s">
        <v>712</v>
      </c>
      <c r="I904" s="968"/>
      <c r="J904" s="969"/>
      <c r="K904" s="970"/>
      <c r="L904" s="969"/>
      <c r="M904" s="970"/>
      <c r="N904" s="967"/>
      <c r="O904" s="968"/>
      <c r="P904" s="971" t="s">
        <v>911</v>
      </c>
      <c r="Q904" s="972"/>
      <c r="R904" s="973" t="s">
        <v>870</v>
      </c>
      <c r="S904" s="974"/>
      <c r="T904" s="975" t="s">
        <v>857</v>
      </c>
      <c r="U904" s="976"/>
      <c r="V904" s="976"/>
      <c r="W904" s="977"/>
      <c r="X904" s="991" t="s">
        <v>857</v>
      </c>
      <c r="Y904" s="992"/>
      <c r="Z904" s="992"/>
      <c r="AA904" s="992"/>
      <c r="AB904" s="34"/>
      <c r="AC904" s="34"/>
      <c r="AD904" s="138"/>
      <c r="AE904" s="314">
        <v>55</v>
      </c>
      <c r="AF904" s="46" t="s">
        <v>52</v>
      </c>
      <c r="AG904" s="34"/>
      <c r="AH904" s="139">
        <v>8190</v>
      </c>
      <c r="AI904" s="140">
        <f t="shared" si="278"/>
        <v>8.19</v>
      </c>
      <c r="AJ904" s="152">
        <v>8190</v>
      </c>
      <c r="AK904" s="142">
        <f t="shared" si="279"/>
        <v>8.19</v>
      </c>
      <c r="AL904" s="143">
        <f t="shared" si="283"/>
        <v>0</v>
      </c>
      <c r="AM904" s="144">
        <f t="shared" si="281"/>
        <v>0</v>
      </c>
      <c r="AN904" s="145">
        <f t="shared" si="284"/>
        <v>0</v>
      </c>
      <c r="AO904" s="21"/>
      <c r="AP904" s="306">
        <v>76.75</v>
      </c>
      <c r="AQ904" s="306">
        <v>2.3199999999999998</v>
      </c>
    </row>
    <row r="905" spans="2:43" ht="12.95" customHeight="1" x14ac:dyDescent="0.25">
      <c r="B905" s="25">
        <v>44248</v>
      </c>
      <c r="C905" s="137">
        <v>0.8569444444444444</v>
      </c>
      <c r="D905" s="137">
        <v>0.88124999999999998</v>
      </c>
      <c r="E905" s="43">
        <v>4</v>
      </c>
      <c r="F905" s="43">
        <v>26524</v>
      </c>
      <c r="G905" s="25">
        <v>44248</v>
      </c>
      <c r="H905" s="967" t="s">
        <v>87</v>
      </c>
      <c r="I905" s="968"/>
      <c r="J905" s="969"/>
      <c r="K905" s="970"/>
      <c r="L905" s="969"/>
      <c r="M905" s="970"/>
      <c r="N905" s="967"/>
      <c r="O905" s="968"/>
      <c r="P905" s="971" t="s">
        <v>91</v>
      </c>
      <c r="Q905" s="972"/>
      <c r="R905" s="973" t="s">
        <v>633</v>
      </c>
      <c r="S905" s="985"/>
      <c r="T905" s="975" t="s">
        <v>1114</v>
      </c>
      <c r="U905" s="976"/>
      <c r="V905" s="976"/>
      <c r="W905" s="977"/>
      <c r="X905" s="975" t="s">
        <v>1114</v>
      </c>
      <c r="Y905" s="976"/>
      <c r="Z905" s="976"/>
      <c r="AA905" s="977"/>
      <c r="AB905" s="34"/>
      <c r="AC905" s="34"/>
      <c r="AD905" s="138"/>
      <c r="AE905" s="314">
        <v>57</v>
      </c>
      <c r="AF905" s="46" t="s">
        <v>52</v>
      </c>
      <c r="AG905" s="34"/>
      <c r="AH905" s="139">
        <v>11990</v>
      </c>
      <c r="AI905" s="140">
        <f t="shared" si="278"/>
        <v>11.99</v>
      </c>
      <c r="AJ905" s="152">
        <v>11990</v>
      </c>
      <c r="AK905" s="142">
        <f t="shared" si="279"/>
        <v>11.99</v>
      </c>
      <c r="AL905" s="143">
        <f t="shared" si="283"/>
        <v>0</v>
      </c>
      <c r="AM905" s="144">
        <f t="shared" si="281"/>
        <v>0</v>
      </c>
      <c r="AN905" s="145">
        <f t="shared" si="284"/>
        <v>0</v>
      </c>
      <c r="AO905" s="21"/>
      <c r="AP905" s="306">
        <v>77.09</v>
      </c>
      <c r="AQ905" s="306">
        <v>3.5</v>
      </c>
    </row>
    <row r="906" spans="2:43" ht="12.95" customHeight="1" x14ac:dyDescent="0.25">
      <c r="B906" s="25">
        <v>44248</v>
      </c>
      <c r="C906" s="137">
        <v>0.86597222222222225</v>
      </c>
      <c r="D906" s="137">
        <v>0.88541666666666663</v>
      </c>
      <c r="E906" s="43">
        <v>4</v>
      </c>
      <c r="F906" s="43">
        <v>26525</v>
      </c>
      <c r="G906" s="25">
        <v>44248</v>
      </c>
      <c r="H906" s="967" t="s">
        <v>1111</v>
      </c>
      <c r="I906" s="968"/>
      <c r="J906" s="969"/>
      <c r="K906" s="970"/>
      <c r="L906" s="969"/>
      <c r="M906" s="970"/>
      <c r="N906" s="967"/>
      <c r="O906" s="968"/>
      <c r="P906" s="971" t="s">
        <v>917</v>
      </c>
      <c r="Q906" s="972"/>
      <c r="R906" s="973" t="s">
        <v>856</v>
      </c>
      <c r="S906" s="985"/>
      <c r="T906" s="982" t="s">
        <v>718</v>
      </c>
      <c r="U906" s="983"/>
      <c r="V906" s="983"/>
      <c r="W906" s="984"/>
      <c r="X906" s="982" t="s">
        <v>718</v>
      </c>
      <c r="Y906" s="983"/>
      <c r="Z906" s="983"/>
      <c r="AA906" s="984"/>
      <c r="AB906" s="34"/>
      <c r="AC906" s="34"/>
      <c r="AD906" s="138"/>
      <c r="AE906" s="314">
        <v>54</v>
      </c>
      <c r="AF906" s="46" t="s">
        <v>52</v>
      </c>
      <c r="AG906" s="34"/>
      <c r="AH906" s="139">
        <v>1640</v>
      </c>
      <c r="AI906" s="140">
        <f t="shared" si="278"/>
        <v>1.64</v>
      </c>
      <c r="AJ906" s="152">
        <v>1640</v>
      </c>
      <c r="AK906" s="142">
        <f t="shared" si="279"/>
        <v>1.64</v>
      </c>
      <c r="AL906" s="143">
        <f t="shared" ref="AL906" si="285">+AJ906-AH906</f>
        <v>0</v>
      </c>
      <c r="AM906" s="144">
        <f t="shared" si="281"/>
        <v>0</v>
      </c>
      <c r="AN906" s="145">
        <f t="shared" ref="AN906" si="286">+AL906/AH906</f>
        <v>0</v>
      </c>
      <c r="AO906" s="21"/>
      <c r="AP906" s="306">
        <v>76.63</v>
      </c>
      <c r="AQ906" s="306">
        <v>2.41</v>
      </c>
    </row>
    <row r="907" spans="2:43" ht="12.95" customHeight="1" x14ac:dyDescent="0.25">
      <c r="B907" s="25">
        <v>44248</v>
      </c>
      <c r="C907" s="137">
        <v>0.8881944444444444</v>
      </c>
      <c r="D907" s="137">
        <v>0.91666666666666663</v>
      </c>
      <c r="E907" s="43">
        <v>4</v>
      </c>
      <c r="F907" s="43">
        <v>213</v>
      </c>
      <c r="G907" s="25">
        <v>44248</v>
      </c>
      <c r="H907" s="967" t="s">
        <v>88</v>
      </c>
      <c r="I907" s="968"/>
      <c r="J907" s="969"/>
      <c r="K907" s="970"/>
      <c r="L907" s="969"/>
      <c r="M907" s="970"/>
      <c r="N907" s="967"/>
      <c r="O907" s="968"/>
      <c r="P907" s="971" t="s">
        <v>390</v>
      </c>
      <c r="Q907" s="972"/>
      <c r="R907" s="973" t="s">
        <v>90</v>
      </c>
      <c r="S907" s="974"/>
      <c r="T907" s="975" t="s">
        <v>1090</v>
      </c>
      <c r="U907" s="976"/>
      <c r="V907" s="976"/>
      <c r="W907" s="977"/>
      <c r="X907" s="975" t="s">
        <v>1090</v>
      </c>
      <c r="Y907" s="976"/>
      <c r="Z907" s="976"/>
      <c r="AA907" s="977"/>
      <c r="AB907" s="34"/>
      <c r="AC907" s="34"/>
      <c r="AD907" s="138"/>
      <c r="AE907" s="158">
        <v>33</v>
      </c>
      <c r="AF907" s="35" t="s">
        <v>32</v>
      </c>
      <c r="AG907" s="34">
        <v>5831</v>
      </c>
      <c r="AH907" s="139">
        <f>+AG907/2.2</f>
        <v>2650.454545454545</v>
      </c>
      <c r="AI907" s="140">
        <f t="shared" si="278"/>
        <v>2.650454545454545</v>
      </c>
      <c r="AJ907" s="836">
        <v>3490</v>
      </c>
      <c r="AK907" s="838">
        <f>+AJ907/1000</f>
        <v>3.49</v>
      </c>
      <c r="AL907" s="840">
        <f>+AJ907-AH908-AH907</f>
        <v>96.363636363636942</v>
      </c>
      <c r="AM907" s="842">
        <f>+AL907/1000</f>
        <v>9.6363636363636943E-2</v>
      </c>
      <c r="AN907" s="844">
        <f>+AL907/SUM(AH907:AH908)</f>
        <v>2.8395392445754262E-2</v>
      </c>
      <c r="AO907" s="21"/>
      <c r="AP907" s="306">
        <v>77.84</v>
      </c>
      <c r="AQ907" s="306">
        <v>3.02</v>
      </c>
    </row>
    <row r="908" spans="2:43" ht="12.95" customHeight="1" x14ac:dyDescent="0.25">
      <c r="B908" s="25">
        <v>44248</v>
      </c>
      <c r="C908" s="137">
        <v>0.8881944444444444</v>
      </c>
      <c r="D908" s="137">
        <v>0.91666666666666663</v>
      </c>
      <c r="E908" s="43">
        <v>4</v>
      </c>
      <c r="F908" s="43">
        <v>1570</v>
      </c>
      <c r="G908" s="25">
        <v>44248</v>
      </c>
      <c r="H908" s="967" t="s">
        <v>356</v>
      </c>
      <c r="I908" s="968"/>
      <c r="J908" s="969"/>
      <c r="K908" s="970"/>
      <c r="L908" s="969"/>
      <c r="M908" s="970"/>
      <c r="N908" s="967"/>
      <c r="O908" s="968"/>
      <c r="P908" s="971" t="s">
        <v>390</v>
      </c>
      <c r="Q908" s="972"/>
      <c r="R908" s="973" t="s">
        <v>90</v>
      </c>
      <c r="S908" s="974"/>
      <c r="T908" s="975" t="s">
        <v>1090</v>
      </c>
      <c r="U908" s="976"/>
      <c r="V908" s="976"/>
      <c r="W908" s="977"/>
      <c r="X908" s="975" t="s">
        <v>1090</v>
      </c>
      <c r="Y908" s="976"/>
      <c r="Z908" s="976"/>
      <c r="AA908" s="977"/>
      <c r="AB908" s="34"/>
      <c r="AC908" s="34"/>
      <c r="AD908" s="138"/>
      <c r="AE908" s="158">
        <v>37</v>
      </c>
      <c r="AF908" s="35" t="s">
        <v>32</v>
      </c>
      <c r="AG908" s="34">
        <v>1635</v>
      </c>
      <c r="AH908" s="139">
        <f>+AG908/2.2</f>
        <v>743.18181818181813</v>
      </c>
      <c r="AI908" s="140">
        <f t="shared" si="278"/>
        <v>0.74318181818181817</v>
      </c>
      <c r="AJ908" s="837"/>
      <c r="AK908" s="839"/>
      <c r="AL908" s="841"/>
      <c r="AM908" s="843"/>
      <c r="AN908" s="845"/>
      <c r="AO908" s="21"/>
      <c r="AP908" s="306">
        <v>77.95</v>
      </c>
      <c r="AQ908" s="306">
        <v>2.87</v>
      </c>
    </row>
    <row r="909" spans="2:43" ht="12.95" customHeight="1" x14ac:dyDescent="0.25">
      <c r="B909" s="25">
        <v>44248</v>
      </c>
      <c r="C909" s="137">
        <v>0.91041666666666676</v>
      </c>
      <c r="D909" s="137">
        <v>0.91805555555555562</v>
      </c>
      <c r="E909" s="43">
        <v>3</v>
      </c>
      <c r="F909" s="43">
        <v>23448</v>
      </c>
      <c r="G909" s="25">
        <v>44248</v>
      </c>
      <c r="H909" s="967" t="s">
        <v>902</v>
      </c>
      <c r="I909" s="968"/>
      <c r="J909" s="969"/>
      <c r="K909" s="970"/>
      <c r="L909" s="969"/>
      <c r="M909" s="970"/>
      <c r="N909" s="967"/>
      <c r="O909" s="968"/>
      <c r="P909" s="971" t="s">
        <v>359</v>
      </c>
      <c r="Q909" s="972"/>
      <c r="R909" s="973" t="s">
        <v>74</v>
      </c>
      <c r="S909" s="985"/>
      <c r="T909" s="982" t="s">
        <v>1113</v>
      </c>
      <c r="U909" s="983"/>
      <c r="V909" s="983"/>
      <c r="W909" s="984"/>
      <c r="X909" s="982" t="s">
        <v>1113</v>
      </c>
      <c r="Y909" s="983"/>
      <c r="Z909" s="983"/>
      <c r="AA909" s="984"/>
      <c r="AB909" s="34">
        <v>1</v>
      </c>
      <c r="AC909" s="34"/>
      <c r="AD909" s="138" t="s">
        <v>699</v>
      </c>
      <c r="AE909" s="158">
        <v>17</v>
      </c>
      <c r="AF909" s="35" t="s">
        <v>32</v>
      </c>
      <c r="AG909" s="34"/>
      <c r="AH909" s="139">
        <v>17500</v>
      </c>
      <c r="AI909" s="140">
        <f>+AH909/1000</f>
        <v>17.5</v>
      </c>
      <c r="AJ909" s="152">
        <v>18640</v>
      </c>
      <c r="AK909" s="142">
        <f>+AJ909/1000</f>
        <v>18.64</v>
      </c>
      <c r="AL909" s="143">
        <f>+AJ909-AH909</f>
        <v>1140</v>
      </c>
      <c r="AM909" s="144">
        <f>+AL909/1000</f>
        <v>1.1399999999999999</v>
      </c>
      <c r="AN909" s="145">
        <f>+AL909/AH909</f>
        <v>6.5142857142857141E-2</v>
      </c>
      <c r="AO909" s="21"/>
      <c r="AP909" s="306">
        <v>75.86</v>
      </c>
      <c r="AQ909" s="306">
        <v>2.5299999999999998</v>
      </c>
    </row>
    <row r="910" spans="2:43" ht="12.95" customHeight="1" thickBot="1" x14ac:dyDescent="0.3">
      <c r="B910" s="24"/>
      <c r="C910" s="146"/>
      <c r="D910" s="146"/>
      <c r="E910" s="27"/>
      <c r="F910" s="36"/>
      <c r="G910" s="31"/>
      <c r="H910" s="909"/>
      <c r="I910" s="910"/>
      <c r="J910" s="911"/>
      <c r="K910" s="912"/>
      <c r="L910" s="911"/>
      <c r="M910" s="912"/>
      <c r="N910" s="913"/>
      <c r="O910" s="910"/>
      <c r="P910" s="913"/>
      <c r="Q910" s="910"/>
      <c r="R910" s="914"/>
      <c r="S910" s="915"/>
      <c r="T910" s="916"/>
      <c r="U910" s="917"/>
      <c r="V910" s="917"/>
      <c r="W910" s="915"/>
      <c r="X910" s="29"/>
      <c r="Y910" s="147"/>
      <c r="Z910" s="147"/>
      <c r="AA910" s="147"/>
      <c r="AB910" s="28"/>
      <c r="AC910" s="36"/>
      <c r="AD910" s="148"/>
      <c r="AE910" s="147"/>
      <c r="AF910" s="28"/>
      <c r="AG910" s="29"/>
      <c r="AH910" s="149"/>
      <c r="AI910" s="153"/>
      <c r="AJ910" s="150"/>
      <c r="AK910" s="154"/>
      <c r="AL910" s="155"/>
      <c r="AM910" s="156"/>
      <c r="AN910" s="157"/>
    </row>
    <row r="911" spans="2:43" ht="12.95" customHeight="1" x14ac:dyDescent="0.25">
      <c r="B911" s="151"/>
      <c r="C911" s="151"/>
      <c r="D911" s="151"/>
      <c r="E911" s="151"/>
      <c r="F911" s="151"/>
      <c r="G911" s="151"/>
      <c r="H911" s="151"/>
      <c r="I911" s="151"/>
      <c r="J911" s="174"/>
      <c r="K911" s="174"/>
      <c r="L911" s="174"/>
      <c r="M911" s="174"/>
      <c r="N911" s="151"/>
      <c r="O911" s="151"/>
      <c r="P911" s="135"/>
      <c r="Q911" s="135"/>
      <c r="R911" s="918" t="s">
        <v>5</v>
      </c>
      <c r="S911" s="919"/>
      <c r="T911" s="919"/>
      <c r="U911" s="919"/>
      <c r="V911" s="919"/>
      <c r="W911" s="919"/>
      <c r="X911" s="919"/>
      <c r="Y911" s="919"/>
      <c r="Z911" s="919"/>
      <c r="AA911" s="919"/>
      <c r="AB911" s="919"/>
      <c r="AC911" s="919"/>
      <c r="AD911" s="919"/>
      <c r="AE911" s="919"/>
      <c r="AF911" s="919"/>
      <c r="AG911" s="265"/>
      <c r="AH911" s="932" t="s">
        <v>4</v>
      </c>
      <c r="AI911" s="933"/>
      <c r="AJ911" s="932" t="s">
        <v>3</v>
      </c>
      <c r="AK911" s="933"/>
      <c r="AL911" s="932" t="s">
        <v>2</v>
      </c>
      <c r="AM911" s="934"/>
      <c r="AN911" s="935"/>
    </row>
    <row r="912" spans="2:43" ht="12.95" customHeight="1" x14ac:dyDescent="0.25">
      <c r="B912" s="151"/>
      <c r="C912" s="151"/>
      <c r="D912" s="151"/>
      <c r="E912" s="151"/>
      <c r="F912" s="151"/>
      <c r="G912" s="151"/>
      <c r="H912" s="151"/>
      <c r="I912" s="151"/>
      <c r="J912" s="174"/>
      <c r="K912" s="174"/>
      <c r="L912" s="174"/>
      <c r="M912" s="174"/>
      <c r="N912" s="151"/>
      <c r="O912" s="151"/>
      <c r="P912" s="135"/>
      <c r="Q912" s="135"/>
      <c r="R912" s="930"/>
      <c r="S912" s="931"/>
      <c r="T912" s="931"/>
      <c r="U912" s="931"/>
      <c r="V912" s="931"/>
      <c r="W912" s="931"/>
      <c r="X912" s="931"/>
      <c r="Y912" s="931"/>
      <c r="Z912" s="931"/>
      <c r="AA912" s="931"/>
      <c r="AB912" s="931"/>
      <c r="AC912" s="931"/>
      <c r="AD912" s="931"/>
      <c r="AE912" s="931"/>
      <c r="AF912" s="931"/>
      <c r="AG912" s="265"/>
      <c r="AH912" s="936" t="s">
        <v>1</v>
      </c>
      <c r="AI912" s="938">
        <f>+SUM(AI880:AI910)</f>
        <v>300.80909090909091</v>
      </c>
      <c r="AJ912" s="936" t="s">
        <v>1</v>
      </c>
      <c r="AK912" s="938">
        <f>+SUM(AK880:AK910)</f>
        <v>321.05000000000007</v>
      </c>
      <c r="AL912" s="936" t="s">
        <v>1</v>
      </c>
      <c r="AM912" s="940">
        <f>+AK912-AI912</f>
        <v>20.240909090909156</v>
      </c>
      <c r="AN912" s="851">
        <f>+AM912/AI912</f>
        <v>6.7288222672187342E-2</v>
      </c>
    </row>
    <row r="913" spans="2:43" ht="12.95" customHeight="1" thickBot="1" x14ac:dyDescent="0.3">
      <c r="B913" s="151"/>
      <c r="C913" s="151"/>
      <c r="D913" s="151"/>
      <c r="E913" s="151"/>
      <c r="F913" s="151"/>
      <c r="G913" s="151"/>
      <c r="H913" s="151"/>
      <c r="I913" s="151"/>
      <c r="J913" s="174"/>
      <c r="K913" s="174"/>
      <c r="L913" s="174"/>
      <c r="M913" s="174"/>
      <c r="N913" s="151"/>
      <c r="O913" s="151"/>
      <c r="P913" s="135"/>
      <c r="Q913" s="135"/>
      <c r="R913" s="921"/>
      <c r="S913" s="922"/>
      <c r="T913" s="922"/>
      <c r="U913" s="922"/>
      <c r="V913" s="922"/>
      <c r="W913" s="922"/>
      <c r="X913" s="922"/>
      <c r="Y913" s="922"/>
      <c r="Z913" s="922"/>
      <c r="AA913" s="922"/>
      <c r="AB913" s="922"/>
      <c r="AC913" s="922"/>
      <c r="AD913" s="922"/>
      <c r="AE913" s="922"/>
      <c r="AF913" s="922"/>
      <c r="AG913" s="264"/>
      <c r="AH913" s="937"/>
      <c r="AI913" s="939"/>
      <c r="AJ913" s="937"/>
      <c r="AK913" s="939"/>
      <c r="AL913" s="937"/>
      <c r="AM913" s="941"/>
      <c r="AN913" s="852"/>
    </row>
    <row r="914" spans="2:43" ht="12.95" customHeight="1" thickBot="1" x14ac:dyDescent="0.3"/>
    <row r="915" spans="2:43" ht="12.95" customHeight="1" x14ac:dyDescent="0.25">
      <c r="R915" s="918" t="s">
        <v>0</v>
      </c>
      <c r="S915" s="919"/>
      <c r="T915" s="919"/>
      <c r="U915" s="919"/>
      <c r="V915" s="919"/>
      <c r="W915" s="919"/>
      <c r="X915" s="919"/>
      <c r="Y915" s="919"/>
      <c r="Z915" s="919"/>
      <c r="AA915" s="919"/>
      <c r="AB915" s="919"/>
      <c r="AC915" s="919"/>
      <c r="AD915" s="919"/>
      <c r="AE915" s="919"/>
      <c r="AF915" s="920"/>
      <c r="AG915" s="18"/>
      <c r="AH915" s="924">
        <f>+AI912+AH870</f>
        <v>7349.1910272727264</v>
      </c>
      <c r="AI915" s="925"/>
      <c r="AJ915" s="924">
        <f>+AK912+AJ870</f>
        <v>7906.0170000000016</v>
      </c>
      <c r="AK915" s="925"/>
      <c r="AL915" s="928">
        <f>+AJ915-AH915</f>
        <v>556.82597272727526</v>
      </c>
      <c r="AM915" s="925"/>
      <c r="AN915" s="945">
        <f>+AL915/AH915</f>
        <v>7.5766974985532864E-2</v>
      </c>
    </row>
    <row r="916" spans="2:43" ht="12.95" customHeight="1" thickBot="1" x14ac:dyDescent="0.3">
      <c r="R916" s="921"/>
      <c r="S916" s="922"/>
      <c r="T916" s="922"/>
      <c r="U916" s="922"/>
      <c r="V916" s="922"/>
      <c r="W916" s="922"/>
      <c r="X916" s="922"/>
      <c r="Y916" s="922"/>
      <c r="Z916" s="922"/>
      <c r="AA916" s="922"/>
      <c r="AB916" s="922"/>
      <c r="AC916" s="922"/>
      <c r="AD916" s="922"/>
      <c r="AE916" s="922"/>
      <c r="AF916" s="923"/>
      <c r="AG916" s="19"/>
      <c r="AH916" s="926"/>
      <c r="AI916" s="927"/>
      <c r="AJ916" s="926"/>
      <c r="AK916" s="927"/>
      <c r="AL916" s="929"/>
      <c r="AM916" s="927"/>
      <c r="AN916" s="946"/>
    </row>
    <row r="917" spans="2:43" ht="12.95" customHeight="1" thickBot="1" x14ac:dyDescent="0.3"/>
    <row r="918" spans="2:43" ht="12.95" customHeight="1" x14ac:dyDescent="0.25">
      <c r="B918" s="882" t="s">
        <v>31</v>
      </c>
      <c r="C918" s="883"/>
      <c r="D918" s="883"/>
      <c r="E918" s="883"/>
      <c r="F918" s="883"/>
      <c r="G918" s="884"/>
      <c r="H918" s="888" t="s">
        <v>30</v>
      </c>
      <c r="I918" s="765"/>
      <c r="J918" s="765"/>
      <c r="K918" s="765"/>
      <c r="L918" s="765"/>
      <c r="M918" s="765"/>
      <c r="N918" s="765"/>
      <c r="O918" s="765"/>
      <c r="P918" s="765"/>
      <c r="Q918" s="765"/>
      <c r="R918" s="765"/>
      <c r="S918" s="765"/>
      <c r="T918" s="765"/>
      <c r="U918" s="765"/>
      <c r="V918" s="765"/>
      <c r="W918" s="765"/>
      <c r="X918" s="765"/>
      <c r="Y918" s="765"/>
      <c r="Z918" s="765"/>
      <c r="AA918" s="765"/>
      <c r="AB918" s="765"/>
      <c r="AC918" s="765"/>
      <c r="AD918" s="765"/>
      <c r="AE918" s="267"/>
      <c r="AF918" s="764" t="s">
        <v>29</v>
      </c>
      <c r="AG918" s="765"/>
      <c r="AH918" s="765"/>
      <c r="AI918" s="765"/>
      <c r="AJ918" s="765"/>
      <c r="AK918" s="766"/>
      <c r="AL918" s="889" t="s">
        <v>39</v>
      </c>
      <c r="AM918" s="890"/>
      <c r="AN918" s="891"/>
      <c r="AO918" s="22"/>
      <c r="AP918" s="168" t="s">
        <v>46</v>
      </c>
    </row>
    <row r="919" spans="2:43" ht="12.95" customHeight="1" thickBot="1" x14ac:dyDescent="0.3">
      <c r="B919" s="885"/>
      <c r="C919" s="886"/>
      <c r="D919" s="886"/>
      <c r="E919" s="886"/>
      <c r="F919" s="886"/>
      <c r="G919" s="887"/>
      <c r="H919" s="892" t="s">
        <v>25</v>
      </c>
      <c r="I919" s="893"/>
      <c r="J919" s="893"/>
      <c r="K919" s="893"/>
      <c r="L919" s="893"/>
      <c r="M919" s="893"/>
      <c r="N919" s="893"/>
      <c r="O919" s="893"/>
      <c r="P919" s="893"/>
      <c r="Q919" s="893"/>
      <c r="R919" s="893"/>
      <c r="S919" s="893"/>
      <c r="T919" s="893"/>
      <c r="U919" s="893"/>
      <c r="V919" s="893"/>
      <c r="W919" s="893"/>
      <c r="X919" s="893"/>
      <c r="Y919" s="893"/>
      <c r="Z919" s="893"/>
      <c r="AA919" s="893"/>
      <c r="AB919" s="893"/>
      <c r="AC919" s="893"/>
      <c r="AD919" s="893"/>
      <c r="AE919" s="268"/>
      <c r="AF919" s="773">
        <v>44249</v>
      </c>
      <c r="AG919" s="774"/>
      <c r="AH919" s="774"/>
      <c r="AI919" s="774"/>
      <c r="AJ919" s="774"/>
      <c r="AK919" s="775"/>
      <c r="AL919" s="896" t="s">
        <v>40</v>
      </c>
      <c r="AM919" s="897"/>
      <c r="AN919" s="898"/>
      <c r="AO919" s="23"/>
      <c r="AP919" s="169" t="s">
        <v>47</v>
      </c>
    </row>
    <row r="920" spans="2:43" ht="12.95" customHeight="1" thickBot="1" x14ac:dyDescent="0.3">
      <c r="B920" s="902" t="s">
        <v>28</v>
      </c>
      <c r="C920" s="903"/>
      <c r="D920" s="903"/>
      <c r="E920" s="903"/>
      <c r="F920" s="903"/>
      <c r="G920" s="904"/>
      <c r="H920" s="894"/>
      <c r="I920" s="895"/>
      <c r="J920" s="895"/>
      <c r="K920" s="895"/>
      <c r="L920" s="895"/>
      <c r="M920" s="895"/>
      <c r="N920" s="895"/>
      <c r="O920" s="895"/>
      <c r="P920" s="895"/>
      <c r="Q920" s="895"/>
      <c r="R920" s="895"/>
      <c r="S920" s="895"/>
      <c r="T920" s="895"/>
      <c r="U920" s="895"/>
      <c r="V920" s="895"/>
      <c r="W920" s="895"/>
      <c r="X920" s="895"/>
      <c r="Y920" s="895"/>
      <c r="Z920" s="895"/>
      <c r="AA920" s="895"/>
      <c r="AB920" s="895"/>
      <c r="AC920" s="895"/>
      <c r="AD920" s="895"/>
      <c r="AE920" s="269"/>
      <c r="AF920" s="776"/>
      <c r="AG920" s="777"/>
      <c r="AH920" s="777"/>
      <c r="AI920" s="777"/>
      <c r="AJ920" s="777"/>
      <c r="AK920" s="778"/>
      <c r="AL920" s="899"/>
      <c r="AM920" s="900"/>
      <c r="AN920" s="901"/>
      <c r="AO920" s="141"/>
      <c r="AP920" s="170"/>
    </row>
    <row r="921" spans="2:43" ht="12.95" customHeight="1" thickBot="1" x14ac:dyDescent="0.3">
      <c r="B921" s="135"/>
      <c r="C921" s="135"/>
      <c r="D921" s="135"/>
      <c r="E921" s="135"/>
      <c r="F921" s="135"/>
      <c r="G921" s="135"/>
      <c r="H921" s="135"/>
      <c r="I921" s="135"/>
      <c r="J921" s="174"/>
      <c r="K921" s="174"/>
      <c r="L921" s="174"/>
      <c r="M921" s="174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5"/>
      <c r="AL921" s="135"/>
      <c r="AM921" s="135"/>
      <c r="AN921" s="135"/>
      <c r="AO921" s="141"/>
    </row>
    <row r="922" spans="2:43" ht="12.95" customHeight="1" thickBot="1" x14ac:dyDescent="0.3">
      <c r="B922" s="873" t="s">
        <v>27</v>
      </c>
      <c r="C922" s="874"/>
      <c r="D922" s="874"/>
      <c r="E922" s="875"/>
      <c r="F922" s="848" t="s">
        <v>26</v>
      </c>
      <c r="G922" s="850"/>
      <c r="H922" s="848" t="s">
        <v>44</v>
      </c>
      <c r="I922" s="849"/>
      <c r="J922" s="849"/>
      <c r="K922" s="849"/>
      <c r="L922" s="849"/>
      <c r="M922" s="849"/>
      <c r="N922" s="849"/>
      <c r="O922" s="849"/>
      <c r="P922" s="849"/>
      <c r="Q922" s="849"/>
      <c r="R922" s="849"/>
      <c r="S922" s="850"/>
      <c r="T922" s="848" t="s">
        <v>25</v>
      </c>
      <c r="U922" s="849"/>
      <c r="V922" s="849"/>
      <c r="W922" s="849"/>
      <c r="X922" s="849"/>
      <c r="Y922" s="849"/>
      <c r="Z922" s="849"/>
      <c r="AA922" s="849"/>
      <c r="AB922" s="849"/>
      <c r="AC922" s="849"/>
      <c r="AD922" s="849"/>
      <c r="AE922" s="849"/>
      <c r="AF922" s="850"/>
      <c r="AG922" s="879" t="s">
        <v>24</v>
      </c>
      <c r="AH922" s="880"/>
      <c r="AI922" s="881"/>
      <c r="AJ922" s="879" t="s">
        <v>24</v>
      </c>
      <c r="AK922" s="881"/>
      <c r="AL922" s="848" t="s">
        <v>23</v>
      </c>
      <c r="AM922" s="849"/>
      <c r="AN922" s="850"/>
      <c r="AO922" s="141"/>
    </row>
    <row r="923" spans="2:43" ht="12.95" customHeight="1" thickBot="1" x14ac:dyDescent="0.3">
      <c r="B923" s="1" t="s">
        <v>13</v>
      </c>
      <c r="C923" s="2" t="s">
        <v>22</v>
      </c>
      <c r="D923" s="3" t="s">
        <v>22</v>
      </c>
      <c r="E923" s="2" t="s">
        <v>21</v>
      </c>
      <c r="F923" s="907" t="s">
        <v>20</v>
      </c>
      <c r="G923" s="908"/>
      <c r="H923" s="876"/>
      <c r="I923" s="877"/>
      <c r="J923" s="877"/>
      <c r="K923" s="877"/>
      <c r="L923" s="877"/>
      <c r="M923" s="877"/>
      <c r="N923" s="877"/>
      <c r="O923" s="877"/>
      <c r="P923" s="877"/>
      <c r="Q923" s="877"/>
      <c r="R923" s="877"/>
      <c r="S923" s="878"/>
      <c r="T923" s="876"/>
      <c r="U923" s="877"/>
      <c r="V923" s="877"/>
      <c r="W923" s="877"/>
      <c r="X923" s="877"/>
      <c r="Y923" s="877"/>
      <c r="Z923" s="877"/>
      <c r="AA923" s="877"/>
      <c r="AB923" s="877"/>
      <c r="AC923" s="877"/>
      <c r="AD923" s="877"/>
      <c r="AE923" s="877"/>
      <c r="AF923" s="878"/>
      <c r="AG923" s="876" t="s">
        <v>19</v>
      </c>
      <c r="AH923" s="877"/>
      <c r="AI923" s="878"/>
      <c r="AJ923" s="876" t="s">
        <v>18</v>
      </c>
      <c r="AK923" s="878"/>
      <c r="AL923" s="876" t="s">
        <v>17</v>
      </c>
      <c r="AM923" s="877"/>
      <c r="AN923" s="878"/>
      <c r="AO923" s="141"/>
      <c r="AP923" s="846" t="s">
        <v>130</v>
      </c>
      <c r="AQ923" s="846" t="s">
        <v>131</v>
      </c>
    </row>
    <row r="924" spans="2:43" ht="12.75" customHeight="1" thickBot="1" x14ac:dyDescent="0.3">
      <c r="B924" s="4">
        <v>2020</v>
      </c>
      <c r="C924" s="5" t="s">
        <v>16</v>
      </c>
      <c r="D924" s="5" t="s">
        <v>15</v>
      </c>
      <c r="E924" s="30" t="s">
        <v>14</v>
      </c>
      <c r="F924" s="6" t="s">
        <v>14</v>
      </c>
      <c r="G924" s="7" t="s">
        <v>13</v>
      </c>
      <c r="H924" s="868" t="s">
        <v>34</v>
      </c>
      <c r="I924" s="869"/>
      <c r="J924" s="870" t="s">
        <v>43</v>
      </c>
      <c r="K924" s="871"/>
      <c r="L924" s="870" t="s">
        <v>42</v>
      </c>
      <c r="M924" s="871"/>
      <c r="N924" s="872" t="s">
        <v>33</v>
      </c>
      <c r="O924" s="869"/>
      <c r="P924" s="872" t="s">
        <v>12</v>
      </c>
      <c r="Q924" s="869"/>
      <c r="R924" s="872" t="s">
        <v>11</v>
      </c>
      <c r="S924" s="905"/>
      <c r="T924" s="868" t="s">
        <v>35</v>
      </c>
      <c r="U924" s="906"/>
      <c r="V924" s="906"/>
      <c r="W924" s="905"/>
      <c r="X924" s="868" t="s">
        <v>10</v>
      </c>
      <c r="Y924" s="906"/>
      <c r="Z924" s="906"/>
      <c r="AA924" s="906"/>
      <c r="AB924" s="38" t="s">
        <v>1084</v>
      </c>
      <c r="AC924" s="38" t="s">
        <v>38</v>
      </c>
      <c r="AD924" s="37" t="s">
        <v>36</v>
      </c>
      <c r="AE924" s="266" t="s">
        <v>41</v>
      </c>
      <c r="AF924" s="136" t="s">
        <v>9</v>
      </c>
      <c r="AG924" s="8" t="s">
        <v>37</v>
      </c>
      <c r="AH924" s="9" t="s">
        <v>8</v>
      </c>
      <c r="AI924" s="10" t="s">
        <v>7</v>
      </c>
      <c r="AJ924" s="6" t="s">
        <v>8</v>
      </c>
      <c r="AK924" s="7" t="s">
        <v>7</v>
      </c>
      <c r="AL924" s="6" t="s">
        <v>8</v>
      </c>
      <c r="AM924" s="11" t="s">
        <v>7</v>
      </c>
      <c r="AN924" s="7" t="s">
        <v>6</v>
      </c>
      <c r="AO924" s="141"/>
      <c r="AP924" s="847"/>
      <c r="AQ924" s="847"/>
    </row>
    <row r="925" spans="2:43" ht="12.95" customHeight="1" x14ac:dyDescent="0.25">
      <c r="B925" s="25">
        <v>44249</v>
      </c>
      <c r="C925" s="137">
        <v>0.45347222222222222</v>
      </c>
      <c r="D925" s="137">
        <v>0.46388888888888885</v>
      </c>
      <c r="E925" s="43">
        <v>4</v>
      </c>
      <c r="F925" s="43">
        <v>23449</v>
      </c>
      <c r="G925" s="25">
        <v>44249</v>
      </c>
      <c r="H925" s="960" t="s">
        <v>773</v>
      </c>
      <c r="I925" s="961"/>
      <c r="J925" s="969" t="s">
        <v>772</v>
      </c>
      <c r="K925" s="970"/>
      <c r="L925" s="969" t="s">
        <v>764</v>
      </c>
      <c r="M925" s="970"/>
      <c r="N925" s="960"/>
      <c r="O925" s="961"/>
      <c r="P925" s="964" t="s">
        <v>71</v>
      </c>
      <c r="Q925" s="965"/>
      <c r="R925" s="964" t="s">
        <v>1057</v>
      </c>
      <c r="S925" s="966"/>
      <c r="T925" s="957" t="s">
        <v>726</v>
      </c>
      <c r="U925" s="958"/>
      <c r="V925" s="958"/>
      <c r="W925" s="959"/>
      <c r="X925" s="957" t="s">
        <v>726</v>
      </c>
      <c r="Y925" s="958"/>
      <c r="Z925" s="958"/>
      <c r="AA925" s="959"/>
      <c r="AB925" s="34">
        <v>1</v>
      </c>
      <c r="AC925" s="34"/>
      <c r="AD925" s="138" t="s">
        <v>699</v>
      </c>
      <c r="AE925" s="166">
        <v>18</v>
      </c>
      <c r="AF925" s="41" t="s">
        <v>32</v>
      </c>
      <c r="AG925" s="26"/>
      <c r="AH925" s="160">
        <v>21600</v>
      </c>
      <c r="AI925" s="161">
        <f>+AH925/1000</f>
        <v>21.6</v>
      </c>
      <c r="AJ925" s="162">
        <v>21240</v>
      </c>
      <c r="AK925" s="163">
        <f>+AJ925/1000</f>
        <v>21.24</v>
      </c>
      <c r="AL925" s="164">
        <f>+AJ925-AH925</f>
        <v>-360</v>
      </c>
      <c r="AM925" s="163">
        <f>+AL925/1000</f>
        <v>-0.36</v>
      </c>
      <c r="AN925" s="165">
        <f>+AL925/AH925</f>
        <v>-1.6666666666666666E-2</v>
      </c>
      <c r="AO925" s="141"/>
      <c r="AP925" s="306">
        <v>71.849999999999994</v>
      </c>
      <c r="AQ925" s="306">
        <v>3.86</v>
      </c>
    </row>
    <row r="926" spans="2:43" ht="12.95" customHeight="1" x14ac:dyDescent="0.25">
      <c r="B926" s="25">
        <v>44249</v>
      </c>
      <c r="C926" s="137">
        <v>0.4597222222222222</v>
      </c>
      <c r="D926" s="137">
        <v>0.46597222222222223</v>
      </c>
      <c r="E926" s="43">
        <v>4</v>
      </c>
      <c r="F926" s="43">
        <v>23449</v>
      </c>
      <c r="G926" s="25">
        <v>44249</v>
      </c>
      <c r="H926" s="967" t="s">
        <v>773</v>
      </c>
      <c r="I926" s="968"/>
      <c r="J926" s="969" t="s">
        <v>772</v>
      </c>
      <c r="K926" s="970"/>
      <c r="L926" s="969" t="s">
        <v>764</v>
      </c>
      <c r="M926" s="970"/>
      <c r="N926" s="967"/>
      <c r="O926" s="968"/>
      <c r="P926" s="971" t="s">
        <v>295</v>
      </c>
      <c r="Q926" s="972"/>
      <c r="R926" s="973" t="s">
        <v>611</v>
      </c>
      <c r="S926" s="974"/>
      <c r="T926" s="979" t="s">
        <v>726</v>
      </c>
      <c r="U926" s="980"/>
      <c r="V926" s="980"/>
      <c r="W926" s="981"/>
      <c r="X926" s="991" t="s">
        <v>726</v>
      </c>
      <c r="Y926" s="992"/>
      <c r="Z926" s="992"/>
      <c r="AA926" s="985"/>
      <c r="AB926" s="34">
        <v>1</v>
      </c>
      <c r="AC926" s="34"/>
      <c r="AD926" s="138" t="s">
        <v>699</v>
      </c>
      <c r="AE926" s="166">
        <v>18</v>
      </c>
      <c r="AF926" s="35" t="s">
        <v>32</v>
      </c>
      <c r="AG926" s="34"/>
      <c r="AH926" s="139">
        <v>21600</v>
      </c>
      <c r="AI926" s="159">
        <f t="shared" ref="AI926:AI935" si="287">+AH926/1000</f>
        <v>21.6</v>
      </c>
      <c r="AJ926" s="152">
        <v>21130</v>
      </c>
      <c r="AK926" s="272">
        <f t="shared" ref="AK926:AK933" si="288">+AJ926/1000</f>
        <v>21.13</v>
      </c>
      <c r="AL926" s="273">
        <f t="shared" ref="AL926:AL927" si="289">+AJ926-AH926</f>
        <v>-470</v>
      </c>
      <c r="AM926" s="274">
        <f t="shared" ref="AM926:AM933" si="290">+AL926/1000</f>
        <v>-0.47</v>
      </c>
      <c r="AN926" s="275">
        <f t="shared" ref="AN926:AN927" si="291">+AL926/AH926</f>
        <v>-2.1759259259259259E-2</v>
      </c>
      <c r="AO926" s="20"/>
      <c r="AP926" s="306">
        <v>71.849999999999994</v>
      </c>
      <c r="AQ926" s="306">
        <v>3.86</v>
      </c>
    </row>
    <row r="927" spans="2:43" ht="12.95" customHeight="1" x14ac:dyDescent="0.25">
      <c r="B927" s="25">
        <v>44249</v>
      </c>
      <c r="C927" s="137">
        <v>0.46111111111111108</v>
      </c>
      <c r="D927" s="137">
        <v>0.47083333333333338</v>
      </c>
      <c r="E927" s="43">
        <v>4</v>
      </c>
      <c r="F927" s="43">
        <v>23449</v>
      </c>
      <c r="G927" s="25">
        <v>44249</v>
      </c>
      <c r="H927" s="967" t="s">
        <v>773</v>
      </c>
      <c r="I927" s="968"/>
      <c r="J927" s="969" t="s">
        <v>772</v>
      </c>
      <c r="K927" s="970"/>
      <c r="L927" s="969" t="s">
        <v>764</v>
      </c>
      <c r="M927" s="970"/>
      <c r="N927" s="967"/>
      <c r="O927" s="968"/>
      <c r="P927" s="971" t="s">
        <v>843</v>
      </c>
      <c r="Q927" s="972"/>
      <c r="R927" s="973" t="s">
        <v>820</v>
      </c>
      <c r="S927" s="974"/>
      <c r="T927" s="979" t="s">
        <v>726</v>
      </c>
      <c r="U927" s="980"/>
      <c r="V927" s="980"/>
      <c r="W927" s="981"/>
      <c r="X927" s="991" t="s">
        <v>726</v>
      </c>
      <c r="Y927" s="992"/>
      <c r="Z927" s="992"/>
      <c r="AA927" s="985"/>
      <c r="AB927" s="34">
        <v>1</v>
      </c>
      <c r="AC927" s="34"/>
      <c r="AD927" s="138" t="s">
        <v>699</v>
      </c>
      <c r="AE927" s="166">
        <v>18</v>
      </c>
      <c r="AF927" s="35" t="s">
        <v>32</v>
      </c>
      <c r="AG927" s="34"/>
      <c r="AH927" s="139">
        <v>19200</v>
      </c>
      <c r="AI927" s="159">
        <f t="shared" si="287"/>
        <v>19.2</v>
      </c>
      <c r="AJ927" s="152">
        <v>19490</v>
      </c>
      <c r="AK927" s="272">
        <f t="shared" si="288"/>
        <v>19.489999999999998</v>
      </c>
      <c r="AL927" s="273">
        <f t="shared" si="289"/>
        <v>290</v>
      </c>
      <c r="AM927" s="274">
        <f t="shared" si="290"/>
        <v>0.28999999999999998</v>
      </c>
      <c r="AN927" s="275">
        <f t="shared" si="291"/>
        <v>1.5104166666666667E-2</v>
      </c>
      <c r="AO927" s="20"/>
      <c r="AP927" s="306">
        <v>71.849999999999994</v>
      </c>
      <c r="AQ927" s="306">
        <v>3.86</v>
      </c>
    </row>
    <row r="928" spans="2:43" ht="12.95" customHeight="1" x14ac:dyDescent="0.25">
      <c r="B928" s="25">
        <v>44249</v>
      </c>
      <c r="C928" s="137">
        <v>0.46875</v>
      </c>
      <c r="D928" s="137">
        <v>0.47569444444444442</v>
      </c>
      <c r="E928" s="43">
        <v>4</v>
      </c>
      <c r="F928" s="43">
        <v>23449</v>
      </c>
      <c r="G928" s="25">
        <v>44249</v>
      </c>
      <c r="H928" s="967" t="s">
        <v>773</v>
      </c>
      <c r="I928" s="968"/>
      <c r="J928" s="969" t="s">
        <v>772</v>
      </c>
      <c r="K928" s="970"/>
      <c r="L928" s="969" t="s">
        <v>764</v>
      </c>
      <c r="M928" s="970"/>
      <c r="N928" s="967"/>
      <c r="O928" s="968"/>
      <c r="P928" s="971" t="s">
        <v>240</v>
      </c>
      <c r="Q928" s="972"/>
      <c r="R928" s="973" t="s">
        <v>532</v>
      </c>
      <c r="S928" s="974"/>
      <c r="T928" s="979" t="s">
        <v>726</v>
      </c>
      <c r="U928" s="980"/>
      <c r="V928" s="980"/>
      <c r="W928" s="981"/>
      <c r="X928" s="991" t="s">
        <v>726</v>
      </c>
      <c r="Y928" s="992"/>
      <c r="Z928" s="992"/>
      <c r="AA928" s="985"/>
      <c r="AB928" s="34">
        <v>1</v>
      </c>
      <c r="AC928" s="34"/>
      <c r="AD928" s="138" t="s">
        <v>699</v>
      </c>
      <c r="AE928" s="166">
        <v>18</v>
      </c>
      <c r="AF928" s="35" t="s">
        <v>32</v>
      </c>
      <c r="AG928" s="34"/>
      <c r="AH928" s="139">
        <v>21600</v>
      </c>
      <c r="AI928" s="159">
        <f t="shared" si="287"/>
        <v>21.6</v>
      </c>
      <c r="AJ928" s="152">
        <v>21850</v>
      </c>
      <c r="AK928" s="272">
        <f t="shared" si="288"/>
        <v>21.85</v>
      </c>
      <c r="AL928" s="273">
        <f t="shared" ref="AL928:AL933" si="292">+AJ928-AH928</f>
        <v>250</v>
      </c>
      <c r="AM928" s="274">
        <f t="shared" si="290"/>
        <v>0.25</v>
      </c>
      <c r="AN928" s="275">
        <f t="shared" ref="AN928:AN933" si="293">+AL928/AH928</f>
        <v>1.1574074074074073E-2</v>
      </c>
      <c r="AO928" s="20"/>
      <c r="AP928" s="306">
        <v>71.849999999999994</v>
      </c>
      <c r="AQ928" s="306">
        <v>3.86</v>
      </c>
    </row>
    <row r="929" spans="2:43" ht="12.95" customHeight="1" x14ac:dyDescent="0.25">
      <c r="B929" s="25">
        <v>44249</v>
      </c>
      <c r="C929" s="137">
        <v>0.47291666666666665</v>
      </c>
      <c r="D929" s="137">
        <v>0.47986111111111113</v>
      </c>
      <c r="E929" s="43">
        <v>4</v>
      </c>
      <c r="F929" s="43">
        <v>23449</v>
      </c>
      <c r="G929" s="25">
        <v>44249</v>
      </c>
      <c r="H929" s="967" t="s">
        <v>773</v>
      </c>
      <c r="I929" s="968"/>
      <c r="J929" s="969" t="s">
        <v>772</v>
      </c>
      <c r="K929" s="970"/>
      <c r="L929" s="969" t="s">
        <v>764</v>
      </c>
      <c r="M929" s="970"/>
      <c r="N929" s="967"/>
      <c r="O929" s="968"/>
      <c r="P929" s="971" t="s">
        <v>359</v>
      </c>
      <c r="Q929" s="972"/>
      <c r="R929" s="973" t="s">
        <v>74</v>
      </c>
      <c r="S929" s="974"/>
      <c r="T929" s="979" t="s">
        <v>726</v>
      </c>
      <c r="U929" s="980"/>
      <c r="V929" s="980"/>
      <c r="W929" s="981"/>
      <c r="X929" s="991" t="s">
        <v>726</v>
      </c>
      <c r="Y929" s="992"/>
      <c r="Z929" s="992"/>
      <c r="AA929" s="985"/>
      <c r="AB929" s="34">
        <v>1</v>
      </c>
      <c r="AC929" s="34"/>
      <c r="AD929" s="138" t="s">
        <v>699</v>
      </c>
      <c r="AE929" s="166">
        <v>18</v>
      </c>
      <c r="AF929" s="35" t="s">
        <v>32</v>
      </c>
      <c r="AG929" s="34"/>
      <c r="AH929" s="139">
        <v>21600</v>
      </c>
      <c r="AI929" s="159">
        <f t="shared" si="287"/>
        <v>21.6</v>
      </c>
      <c r="AJ929" s="152">
        <v>23340</v>
      </c>
      <c r="AK929" s="272">
        <f t="shared" si="288"/>
        <v>23.34</v>
      </c>
      <c r="AL929" s="273">
        <f t="shared" si="292"/>
        <v>1740</v>
      </c>
      <c r="AM929" s="274">
        <f t="shared" si="290"/>
        <v>1.74</v>
      </c>
      <c r="AN929" s="275">
        <f t="shared" si="293"/>
        <v>8.0555555555555561E-2</v>
      </c>
      <c r="AO929" s="20"/>
      <c r="AP929" s="306">
        <v>71.849999999999994</v>
      </c>
      <c r="AQ929" s="306">
        <v>3.86</v>
      </c>
    </row>
    <row r="930" spans="2:43" ht="12.95" customHeight="1" x14ac:dyDescent="0.25">
      <c r="B930" s="25">
        <v>44249</v>
      </c>
      <c r="C930" s="137">
        <v>0.5229166666666667</v>
      </c>
      <c r="D930" s="137">
        <v>0.53749999999999998</v>
      </c>
      <c r="E930" s="43">
        <v>3</v>
      </c>
      <c r="F930" s="43">
        <v>23449</v>
      </c>
      <c r="G930" s="25">
        <v>44249</v>
      </c>
      <c r="H930" s="967" t="s">
        <v>773</v>
      </c>
      <c r="I930" s="968"/>
      <c r="J930" s="969" t="s">
        <v>772</v>
      </c>
      <c r="K930" s="970"/>
      <c r="L930" s="969" t="s">
        <v>764</v>
      </c>
      <c r="M930" s="970"/>
      <c r="N930" s="967"/>
      <c r="O930" s="968"/>
      <c r="P930" s="971" t="s">
        <v>274</v>
      </c>
      <c r="Q930" s="972"/>
      <c r="R930" s="973" t="s">
        <v>473</v>
      </c>
      <c r="S930" s="974"/>
      <c r="T930" s="979" t="s">
        <v>726</v>
      </c>
      <c r="U930" s="980"/>
      <c r="V930" s="980"/>
      <c r="W930" s="981"/>
      <c r="X930" s="991" t="s">
        <v>726</v>
      </c>
      <c r="Y930" s="992"/>
      <c r="Z930" s="992"/>
      <c r="AA930" s="985"/>
      <c r="AB930" s="34">
        <v>1</v>
      </c>
      <c r="AC930" s="34"/>
      <c r="AD930" s="138" t="s">
        <v>699</v>
      </c>
      <c r="AE930" s="166">
        <v>18</v>
      </c>
      <c r="AF930" s="35" t="s">
        <v>32</v>
      </c>
      <c r="AG930" s="34"/>
      <c r="AH930" s="139">
        <v>1800</v>
      </c>
      <c r="AI930" s="140">
        <f t="shared" si="287"/>
        <v>1.8</v>
      </c>
      <c r="AJ930" s="836">
        <v>21460</v>
      </c>
      <c r="AK930" s="838">
        <f>+AJ930/1000</f>
        <v>21.46</v>
      </c>
      <c r="AL930" s="840">
        <f>+AJ930-AH931-AH930</f>
        <v>460</v>
      </c>
      <c r="AM930" s="842">
        <f>+AL930/1000</f>
        <v>0.46</v>
      </c>
      <c r="AN930" s="844">
        <f>+AL930/SUM(AH930:AH931)</f>
        <v>2.1904761904761906E-2</v>
      </c>
      <c r="AO930" s="20"/>
      <c r="AP930" s="306">
        <v>71.849999999999994</v>
      </c>
      <c r="AQ930" s="306">
        <v>3.86</v>
      </c>
    </row>
    <row r="931" spans="2:43" ht="12.95" customHeight="1" x14ac:dyDescent="0.25">
      <c r="B931" s="25">
        <v>44249</v>
      </c>
      <c r="C931" s="137">
        <v>0.5229166666666667</v>
      </c>
      <c r="D931" s="137">
        <v>0.53749999999999998</v>
      </c>
      <c r="E931" s="43">
        <v>3</v>
      </c>
      <c r="F931" s="43">
        <v>23450</v>
      </c>
      <c r="G931" s="25">
        <v>44249</v>
      </c>
      <c r="H931" s="967" t="s">
        <v>790</v>
      </c>
      <c r="I931" s="968"/>
      <c r="J931" s="969" t="s">
        <v>772</v>
      </c>
      <c r="K931" s="970"/>
      <c r="L931" s="969" t="s">
        <v>764</v>
      </c>
      <c r="M931" s="970"/>
      <c r="N931" s="967"/>
      <c r="O931" s="968"/>
      <c r="P931" s="971" t="s">
        <v>274</v>
      </c>
      <c r="Q931" s="972"/>
      <c r="R931" s="973" t="s">
        <v>473</v>
      </c>
      <c r="S931" s="974"/>
      <c r="T931" s="979" t="s">
        <v>771</v>
      </c>
      <c r="U931" s="980"/>
      <c r="V931" s="980"/>
      <c r="W931" s="981"/>
      <c r="X931" s="979" t="s">
        <v>771</v>
      </c>
      <c r="Y931" s="980"/>
      <c r="Z931" s="980"/>
      <c r="AA931" s="981"/>
      <c r="AB931" s="34">
        <v>1</v>
      </c>
      <c r="AC931" s="34"/>
      <c r="AD931" s="138" t="s">
        <v>699</v>
      </c>
      <c r="AE931" s="158">
        <v>25</v>
      </c>
      <c r="AF931" s="35" t="s">
        <v>32</v>
      </c>
      <c r="AG931" s="34"/>
      <c r="AH931" s="139">
        <v>19200</v>
      </c>
      <c r="AI931" s="140">
        <f t="shared" si="287"/>
        <v>19.2</v>
      </c>
      <c r="AJ931" s="837"/>
      <c r="AK931" s="839"/>
      <c r="AL931" s="841"/>
      <c r="AM931" s="843"/>
      <c r="AN931" s="845"/>
      <c r="AO931" s="20"/>
      <c r="AP931" s="306">
        <v>68.930000000000007</v>
      </c>
      <c r="AQ931" s="306">
        <v>6.72</v>
      </c>
    </row>
    <row r="932" spans="2:43" ht="12.95" customHeight="1" x14ac:dyDescent="0.25">
      <c r="B932" s="25">
        <v>44249</v>
      </c>
      <c r="C932" s="137">
        <v>0.52708333333333335</v>
      </c>
      <c r="D932" s="137">
        <v>0.55486111111111114</v>
      </c>
      <c r="E932" s="43">
        <v>3</v>
      </c>
      <c r="F932" s="43">
        <v>23450</v>
      </c>
      <c r="G932" s="25">
        <v>44249</v>
      </c>
      <c r="H932" s="967" t="s">
        <v>790</v>
      </c>
      <c r="I932" s="968"/>
      <c r="J932" s="969" t="s">
        <v>772</v>
      </c>
      <c r="K932" s="970"/>
      <c r="L932" s="969" t="s">
        <v>764</v>
      </c>
      <c r="M932" s="970"/>
      <c r="N932" s="967"/>
      <c r="O932" s="968"/>
      <c r="P932" s="971" t="s">
        <v>295</v>
      </c>
      <c r="Q932" s="972"/>
      <c r="R932" s="973" t="s">
        <v>611</v>
      </c>
      <c r="S932" s="974"/>
      <c r="T932" s="979" t="s">
        <v>771</v>
      </c>
      <c r="U932" s="980"/>
      <c r="V932" s="980"/>
      <c r="W932" s="981"/>
      <c r="X932" s="979" t="s">
        <v>771</v>
      </c>
      <c r="Y932" s="980"/>
      <c r="Z932" s="980"/>
      <c r="AA932" s="981"/>
      <c r="AB932" s="34">
        <v>1</v>
      </c>
      <c r="AC932" s="34"/>
      <c r="AD932" s="138" t="s">
        <v>699</v>
      </c>
      <c r="AE932" s="158">
        <v>25</v>
      </c>
      <c r="AF932" s="35" t="s">
        <v>32</v>
      </c>
      <c r="AG932" s="34"/>
      <c r="AH932" s="139">
        <v>21600</v>
      </c>
      <c r="AI932" s="159">
        <f t="shared" si="287"/>
        <v>21.6</v>
      </c>
      <c r="AJ932" s="152">
        <v>22850</v>
      </c>
      <c r="AK932" s="272">
        <f t="shared" si="288"/>
        <v>22.85</v>
      </c>
      <c r="AL932" s="273">
        <f t="shared" si="292"/>
        <v>1250</v>
      </c>
      <c r="AM932" s="274">
        <f t="shared" si="290"/>
        <v>1.25</v>
      </c>
      <c r="AN932" s="275">
        <f t="shared" si="293"/>
        <v>5.7870370370370371E-2</v>
      </c>
      <c r="AO932" s="20"/>
      <c r="AP932" s="306">
        <v>68.930000000000007</v>
      </c>
      <c r="AQ932" s="306">
        <v>6.72</v>
      </c>
    </row>
    <row r="933" spans="2:43" ht="12.95" customHeight="1" x14ac:dyDescent="0.25">
      <c r="B933" s="25">
        <v>44249</v>
      </c>
      <c r="C933" s="137">
        <v>0.52986111111111112</v>
      </c>
      <c r="D933" s="137">
        <v>0.5444444444444444</v>
      </c>
      <c r="E933" s="43">
        <v>3</v>
      </c>
      <c r="F933" s="43">
        <v>23450</v>
      </c>
      <c r="G933" s="25">
        <v>44249</v>
      </c>
      <c r="H933" s="967" t="s">
        <v>790</v>
      </c>
      <c r="I933" s="968"/>
      <c r="J933" s="969" t="s">
        <v>772</v>
      </c>
      <c r="K933" s="970"/>
      <c r="L933" s="969" t="s">
        <v>764</v>
      </c>
      <c r="M933" s="970"/>
      <c r="N933" s="967"/>
      <c r="O933" s="968"/>
      <c r="P933" s="971" t="s">
        <v>843</v>
      </c>
      <c r="Q933" s="972"/>
      <c r="R933" s="973" t="s">
        <v>820</v>
      </c>
      <c r="S933" s="974"/>
      <c r="T933" s="979" t="s">
        <v>771</v>
      </c>
      <c r="U933" s="980"/>
      <c r="V933" s="980"/>
      <c r="W933" s="981"/>
      <c r="X933" s="979" t="s">
        <v>771</v>
      </c>
      <c r="Y933" s="980"/>
      <c r="Z933" s="980"/>
      <c r="AA933" s="981"/>
      <c r="AB933" s="34">
        <v>1</v>
      </c>
      <c r="AC933" s="34"/>
      <c r="AD933" s="138" t="s">
        <v>699</v>
      </c>
      <c r="AE933" s="158">
        <v>25</v>
      </c>
      <c r="AF933" s="35" t="s">
        <v>32</v>
      </c>
      <c r="AG933" s="34"/>
      <c r="AH933" s="139">
        <v>19200</v>
      </c>
      <c r="AI933" s="159">
        <f t="shared" si="287"/>
        <v>19.2</v>
      </c>
      <c r="AJ933" s="152">
        <v>20120</v>
      </c>
      <c r="AK933" s="272">
        <f t="shared" si="288"/>
        <v>20.12</v>
      </c>
      <c r="AL933" s="273">
        <f t="shared" si="292"/>
        <v>920</v>
      </c>
      <c r="AM933" s="274">
        <f t="shared" si="290"/>
        <v>0.92</v>
      </c>
      <c r="AN933" s="275">
        <f t="shared" si="293"/>
        <v>4.791666666666667E-2</v>
      </c>
      <c r="AO933" s="20"/>
      <c r="AP933" s="306">
        <v>68.930000000000007</v>
      </c>
      <c r="AQ933" s="306">
        <v>6.72</v>
      </c>
    </row>
    <row r="934" spans="2:43" ht="12.95" customHeight="1" x14ac:dyDescent="0.25">
      <c r="B934" s="25">
        <v>44249</v>
      </c>
      <c r="C934" s="137">
        <v>0.56111111111111112</v>
      </c>
      <c r="D934" s="137">
        <v>0.5708333333333333</v>
      </c>
      <c r="E934" s="43">
        <v>3</v>
      </c>
      <c r="F934" s="43">
        <v>23450</v>
      </c>
      <c r="G934" s="25">
        <v>44249</v>
      </c>
      <c r="H934" s="967" t="s">
        <v>790</v>
      </c>
      <c r="I934" s="968"/>
      <c r="J934" s="969" t="s">
        <v>772</v>
      </c>
      <c r="K934" s="970"/>
      <c r="L934" s="969" t="s">
        <v>764</v>
      </c>
      <c r="M934" s="970"/>
      <c r="N934" s="967"/>
      <c r="O934" s="968"/>
      <c r="P934" s="971" t="s">
        <v>240</v>
      </c>
      <c r="Q934" s="972"/>
      <c r="R934" s="973" t="s">
        <v>532</v>
      </c>
      <c r="S934" s="974"/>
      <c r="T934" s="979" t="s">
        <v>771</v>
      </c>
      <c r="U934" s="980"/>
      <c r="V934" s="980"/>
      <c r="W934" s="981"/>
      <c r="X934" s="979" t="s">
        <v>771</v>
      </c>
      <c r="Y934" s="980"/>
      <c r="Z934" s="980"/>
      <c r="AA934" s="981"/>
      <c r="AB934" s="34">
        <v>1</v>
      </c>
      <c r="AC934" s="34"/>
      <c r="AD934" s="138" t="s">
        <v>699</v>
      </c>
      <c r="AE934" s="158">
        <v>25</v>
      </c>
      <c r="AF934" s="35" t="s">
        <v>32</v>
      </c>
      <c r="AG934" s="34"/>
      <c r="AH934" s="139">
        <v>11400</v>
      </c>
      <c r="AI934" s="140">
        <f t="shared" si="287"/>
        <v>11.4</v>
      </c>
      <c r="AJ934" s="836">
        <v>16840</v>
      </c>
      <c r="AK934" s="838">
        <f>+AJ934/1000</f>
        <v>16.84</v>
      </c>
      <c r="AL934" s="840">
        <f>+AJ934-AH935-AH934</f>
        <v>640</v>
      </c>
      <c r="AM934" s="842">
        <f>+AL934/1000</f>
        <v>0.64</v>
      </c>
      <c r="AN934" s="844">
        <f>+AL934/SUM(AH934:AH935)</f>
        <v>3.9506172839506172E-2</v>
      </c>
      <c r="AO934" s="20"/>
      <c r="AP934" s="306">
        <v>68.930000000000007</v>
      </c>
      <c r="AQ934" s="306">
        <v>6.72</v>
      </c>
    </row>
    <row r="935" spans="2:43" ht="12.95" customHeight="1" x14ac:dyDescent="0.25">
      <c r="B935" s="25">
        <v>44249</v>
      </c>
      <c r="C935" s="137">
        <v>0.56111111111111112</v>
      </c>
      <c r="D935" s="137">
        <v>0.5708333333333333</v>
      </c>
      <c r="E935" s="43">
        <v>3</v>
      </c>
      <c r="F935" s="43">
        <v>23451</v>
      </c>
      <c r="G935" s="25">
        <v>44249</v>
      </c>
      <c r="H935" s="967" t="s">
        <v>798</v>
      </c>
      <c r="I935" s="968"/>
      <c r="J935" s="969" t="s">
        <v>772</v>
      </c>
      <c r="K935" s="970"/>
      <c r="L935" s="969" t="s">
        <v>764</v>
      </c>
      <c r="M935" s="970"/>
      <c r="N935" s="967"/>
      <c r="O935" s="968"/>
      <c r="P935" s="971" t="s">
        <v>240</v>
      </c>
      <c r="Q935" s="972"/>
      <c r="R935" s="973" t="s">
        <v>532</v>
      </c>
      <c r="S935" s="974"/>
      <c r="T935" s="979" t="s">
        <v>1116</v>
      </c>
      <c r="U935" s="980"/>
      <c r="V935" s="980"/>
      <c r="W935" s="981"/>
      <c r="X935" s="979" t="s">
        <v>1116</v>
      </c>
      <c r="Y935" s="980"/>
      <c r="Z935" s="980"/>
      <c r="AA935" s="981"/>
      <c r="AB935" s="34">
        <v>1</v>
      </c>
      <c r="AC935" s="34"/>
      <c r="AD935" s="138" t="s">
        <v>699</v>
      </c>
      <c r="AE935" s="158">
        <v>26</v>
      </c>
      <c r="AF935" s="35" t="s">
        <v>32</v>
      </c>
      <c r="AG935" s="34"/>
      <c r="AH935" s="139">
        <v>4800</v>
      </c>
      <c r="AI935" s="140">
        <f t="shared" si="287"/>
        <v>4.8</v>
      </c>
      <c r="AJ935" s="837"/>
      <c r="AK935" s="839"/>
      <c r="AL935" s="841"/>
      <c r="AM935" s="843"/>
      <c r="AN935" s="845"/>
      <c r="AO935" s="20"/>
      <c r="AP935" s="306">
        <v>72.540000000000006</v>
      </c>
      <c r="AQ935" s="306">
        <v>4.4800000000000004</v>
      </c>
    </row>
    <row r="936" spans="2:43" ht="12.95" customHeight="1" x14ac:dyDescent="0.25">
      <c r="B936" s="25">
        <v>44249</v>
      </c>
      <c r="C936" s="137">
        <v>0.56527777777777777</v>
      </c>
      <c r="D936" s="137">
        <v>0.57361111111111118</v>
      </c>
      <c r="E936" s="43">
        <v>3</v>
      </c>
      <c r="F936" s="43">
        <v>23451</v>
      </c>
      <c r="G936" s="25">
        <v>44249</v>
      </c>
      <c r="H936" s="967" t="s">
        <v>798</v>
      </c>
      <c r="I936" s="968"/>
      <c r="J936" s="969" t="s">
        <v>772</v>
      </c>
      <c r="K936" s="970"/>
      <c r="L936" s="969" t="s">
        <v>764</v>
      </c>
      <c r="M936" s="970"/>
      <c r="N936" s="967"/>
      <c r="O936" s="968"/>
      <c r="P936" s="971" t="s">
        <v>359</v>
      </c>
      <c r="Q936" s="972"/>
      <c r="R936" s="973" t="s">
        <v>74</v>
      </c>
      <c r="S936" s="974"/>
      <c r="T936" s="979" t="s">
        <v>1116</v>
      </c>
      <c r="U936" s="980"/>
      <c r="V936" s="980"/>
      <c r="W936" s="981"/>
      <c r="X936" s="979" t="s">
        <v>1116</v>
      </c>
      <c r="Y936" s="980"/>
      <c r="Z936" s="980"/>
      <c r="AA936" s="981"/>
      <c r="AB936" s="34">
        <v>1</v>
      </c>
      <c r="AC936" s="34"/>
      <c r="AD936" s="138" t="s">
        <v>699</v>
      </c>
      <c r="AE936" s="158">
        <v>26</v>
      </c>
      <c r="AF936" s="35" t="s">
        <v>32</v>
      </c>
      <c r="AG936" s="34"/>
      <c r="AH936" s="139">
        <v>16000</v>
      </c>
      <c r="AI936" s="159">
        <f>+AH936/1000</f>
        <v>16</v>
      </c>
      <c r="AJ936" s="152">
        <v>16390</v>
      </c>
      <c r="AK936" s="272">
        <f>+AJ936/1000</f>
        <v>16.39</v>
      </c>
      <c r="AL936" s="273">
        <f>+AJ936-AH936</f>
        <v>390</v>
      </c>
      <c r="AM936" s="274">
        <f>+AL936/1000</f>
        <v>0.39</v>
      </c>
      <c r="AN936" s="275">
        <f>+AL936/AH936</f>
        <v>2.4375000000000001E-2</v>
      </c>
      <c r="AO936" s="20"/>
      <c r="AP936" s="306">
        <v>72.540000000000006</v>
      </c>
      <c r="AQ936" s="306">
        <v>4.4800000000000004</v>
      </c>
    </row>
    <row r="937" spans="2:43" ht="12.95" customHeight="1" x14ac:dyDescent="0.25">
      <c r="B937" s="25">
        <v>44249</v>
      </c>
      <c r="C937" s="137">
        <v>0.57222222222222219</v>
      </c>
      <c r="D937" s="137">
        <v>0.58194444444444449</v>
      </c>
      <c r="E937" s="43">
        <v>2</v>
      </c>
      <c r="F937" s="43">
        <v>40606</v>
      </c>
      <c r="G937" s="25">
        <v>44249</v>
      </c>
      <c r="H937" s="967" t="s">
        <v>542</v>
      </c>
      <c r="I937" s="968"/>
      <c r="J937" s="969"/>
      <c r="K937" s="970"/>
      <c r="L937" s="969"/>
      <c r="M937" s="970"/>
      <c r="N937" s="967"/>
      <c r="O937" s="968"/>
      <c r="P937" s="971" t="s">
        <v>360</v>
      </c>
      <c r="Q937" s="972"/>
      <c r="R937" s="973" t="s">
        <v>201</v>
      </c>
      <c r="S937" s="974"/>
      <c r="T937" s="975" t="s">
        <v>198</v>
      </c>
      <c r="U937" s="976"/>
      <c r="V937" s="976"/>
      <c r="W937" s="977"/>
      <c r="X937" s="991" t="s">
        <v>198</v>
      </c>
      <c r="Y937" s="992"/>
      <c r="Z937" s="992"/>
      <c r="AA937" s="992"/>
      <c r="AB937" s="34"/>
      <c r="AC937" s="34"/>
      <c r="AD937" s="138"/>
      <c r="AE937" s="477">
        <v>40</v>
      </c>
      <c r="AF937" s="35" t="s">
        <v>32</v>
      </c>
      <c r="AG937" s="34"/>
      <c r="AH937" s="139">
        <v>14130</v>
      </c>
      <c r="AI937" s="140">
        <f t="shared" ref="AI937:AI938" si="294">+AH937/1000</f>
        <v>14.13</v>
      </c>
      <c r="AJ937" s="836">
        <v>23470</v>
      </c>
      <c r="AK937" s="838">
        <f>+AJ937/1000</f>
        <v>23.47</v>
      </c>
      <c r="AL937" s="840">
        <f>+AJ937-AH938-AH937</f>
        <v>-200</v>
      </c>
      <c r="AM937" s="842">
        <f>+AL937/1000</f>
        <v>-0.2</v>
      </c>
      <c r="AN937" s="844">
        <f>+AL937/SUM(AH937:AH938)</f>
        <v>-8.4495141529362053E-3</v>
      </c>
      <c r="AO937" s="21"/>
      <c r="AP937" s="306">
        <v>71.180000000000007</v>
      </c>
      <c r="AQ937" s="306">
        <v>5.97</v>
      </c>
    </row>
    <row r="938" spans="2:43" ht="12.95" customHeight="1" x14ac:dyDescent="0.25">
      <c r="B938" s="25">
        <v>44249</v>
      </c>
      <c r="C938" s="137">
        <v>0.57222222222222219</v>
      </c>
      <c r="D938" s="137">
        <v>0.58194444444444449</v>
      </c>
      <c r="E938" s="43">
        <v>2</v>
      </c>
      <c r="F938" s="43">
        <v>40606</v>
      </c>
      <c r="G938" s="25">
        <v>44249</v>
      </c>
      <c r="H938" s="967" t="s">
        <v>542</v>
      </c>
      <c r="I938" s="968"/>
      <c r="J938" s="969"/>
      <c r="K938" s="970"/>
      <c r="L938" s="969"/>
      <c r="M938" s="970"/>
      <c r="N938" s="967"/>
      <c r="O938" s="968"/>
      <c r="P938" s="971" t="s">
        <v>360</v>
      </c>
      <c r="Q938" s="972"/>
      <c r="R938" s="973" t="s">
        <v>201</v>
      </c>
      <c r="S938" s="974"/>
      <c r="T938" s="975" t="s">
        <v>202</v>
      </c>
      <c r="U938" s="976"/>
      <c r="V938" s="976"/>
      <c r="W938" s="977"/>
      <c r="X938" s="991" t="s">
        <v>202</v>
      </c>
      <c r="Y938" s="992"/>
      <c r="Z938" s="992"/>
      <c r="AA938" s="992"/>
      <c r="AB938" s="34"/>
      <c r="AC938" s="34"/>
      <c r="AD938" s="138"/>
      <c r="AE938" s="477">
        <v>40</v>
      </c>
      <c r="AF938" s="35" t="s">
        <v>32</v>
      </c>
      <c r="AG938" s="34"/>
      <c r="AH938" s="139">
        <v>9540</v>
      </c>
      <c r="AI938" s="140">
        <f t="shared" si="294"/>
        <v>9.5399999999999991</v>
      </c>
      <c r="AJ938" s="837"/>
      <c r="AK938" s="839"/>
      <c r="AL938" s="841"/>
      <c r="AM938" s="843"/>
      <c r="AN938" s="845"/>
      <c r="AO938" s="21"/>
      <c r="AP938" s="306">
        <v>71.180000000000007</v>
      </c>
      <c r="AQ938" s="306">
        <v>5.97</v>
      </c>
    </row>
    <row r="939" spans="2:43" ht="12.95" customHeight="1" x14ac:dyDescent="0.25">
      <c r="B939" s="25">
        <v>44249</v>
      </c>
      <c r="C939" s="137">
        <v>0.59513888888888888</v>
      </c>
      <c r="D939" s="137">
        <v>0.6</v>
      </c>
      <c r="E939" s="43">
        <v>4</v>
      </c>
      <c r="F939" s="43">
        <v>23452</v>
      </c>
      <c r="G939" s="25">
        <v>44249</v>
      </c>
      <c r="H939" s="967" t="s">
        <v>816</v>
      </c>
      <c r="I939" s="968"/>
      <c r="J939" s="969" t="s">
        <v>702</v>
      </c>
      <c r="K939" s="970"/>
      <c r="L939" s="969" t="s">
        <v>764</v>
      </c>
      <c r="M939" s="970"/>
      <c r="N939" s="967"/>
      <c r="O939" s="968"/>
      <c r="P939" s="971" t="s">
        <v>71</v>
      </c>
      <c r="Q939" s="972"/>
      <c r="R939" s="973" t="s">
        <v>1057</v>
      </c>
      <c r="S939" s="985"/>
      <c r="T939" s="982" t="s">
        <v>1118</v>
      </c>
      <c r="U939" s="983"/>
      <c r="V939" s="983"/>
      <c r="W939" s="984"/>
      <c r="X939" s="982" t="s">
        <v>1118</v>
      </c>
      <c r="Y939" s="983"/>
      <c r="Z939" s="983"/>
      <c r="AA939" s="984"/>
      <c r="AB939" s="34">
        <v>1</v>
      </c>
      <c r="AC939" s="34"/>
      <c r="AD939" s="138" t="s">
        <v>680</v>
      </c>
      <c r="AE939" s="477">
        <v>38</v>
      </c>
      <c r="AF939" s="35" t="s">
        <v>32</v>
      </c>
      <c r="AG939" s="34"/>
      <c r="AH939" s="139">
        <v>6600</v>
      </c>
      <c r="AI939" s="140">
        <f t="shared" ref="AI939" si="295">+AH939/1000</f>
        <v>6.6</v>
      </c>
      <c r="AJ939" s="152">
        <v>6090</v>
      </c>
      <c r="AK939" s="142">
        <f t="shared" ref="AK939" si="296">+AJ939/1000</f>
        <v>6.09</v>
      </c>
      <c r="AL939" s="143">
        <f t="shared" ref="AL939" si="297">+AJ939-AH939</f>
        <v>-510</v>
      </c>
      <c r="AM939" s="144">
        <f t="shared" ref="AM939" si="298">+AL939/1000</f>
        <v>-0.51</v>
      </c>
      <c r="AN939" s="145">
        <f t="shared" ref="AN939" si="299">+AL939/AH939</f>
        <v>-7.7272727272727271E-2</v>
      </c>
      <c r="AO939" s="21"/>
      <c r="AP939" s="306">
        <v>75</v>
      </c>
      <c r="AQ939" s="306">
        <v>2.29</v>
      </c>
    </row>
    <row r="940" spans="2:43" ht="12.95" customHeight="1" x14ac:dyDescent="0.25">
      <c r="B940" s="25">
        <v>44249</v>
      </c>
      <c r="C940" s="137">
        <v>0.62986111111111109</v>
      </c>
      <c r="D940" s="137">
        <v>0.63541666666666663</v>
      </c>
      <c r="E940" s="43">
        <v>4</v>
      </c>
      <c r="F940" s="43">
        <v>23454</v>
      </c>
      <c r="G940" s="25">
        <v>44249</v>
      </c>
      <c r="H940" s="967" t="s">
        <v>1119</v>
      </c>
      <c r="I940" s="968"/>
      <c r="J940" s="969" t="s">
        <v>789</v>
      </c>
      <c r="K940" s="970"/>
      <c r="L940" s="969" t="s">
        <v>764</v>
      </c>
      <c r="M940" s="970"/>
      <c r="N940" s="967"/>
      <c r="O940" s="968"/>
      <c r="P940" s="971" t="s">
        <v>843</v>
      </c>
      <c r="Q940" s="972"/>
      <c r="R940" s="973" t="s">
        <v>820</v>
      </c>
      <c r="S940" s="985"/>
      <c r="T940" s="982" t="s">
        <v>732</v>
      </c>
      <c r="U940" s="983"/>
      <c r="V940" s="983"/>
      <c r="W940" s="984"/>
      <c r="X940" s="991" t="s">
        <v>734</v>
      </c>
      <c r="Y940" s="992"/>
      <c r="Z940" s="992"/>
      <c r="AA940" s="992"/>
      <c r="AB940" s="34"/>
      <c r="AC940" s="34"/>
      <c r="AD940" s="138" t="s">
        <v>699</v>
      </c>
      <c r="AE940" s="263">
        <v>31</v>
      </c>
      <c r="AF940" s="35" t="s">
        <v>32</v>
      </c>
      <c r="AG940" s="34"/>
      <c r="AH940" s="139">
        <v>1210</v>
      </c>
      <c r="AI940" s="140">
        <f>+AH940/1000</f>
        <v>1.21</v>
      </c>
      <c r="AJ940" s="152">
        <v>1210</v>
      </c>
      <c r="AK940" s="142">
        <f>+AJ940/1000</f>
        <v>1.21</v>
      </c>
      <c r="AL940" s="143">
        <f>+AJ940-AH940</f>
        <v>0</v>
      </c>
      <c r="AM940" s="144">
        <f>+AL940/1000</f>
        <v>0</v>
      </c>
      <c r="AN940" s="145">
        <f>+AL940/AH940</f>
        <v>0</v>
      </c>
      <c r="AO940" s="21"/>
      <c r="AP940" s="306">
        <v>71.25</v>
      </c>
      <c r="AQ940" s="306">
        <v>3.25</v>
      </c>
    </row>
    <row r="941" spans="2:43" ht="12.95" customHeight="1" x14ac:dyDescent="0.25">
      <c r="B941" s="25">
        <v>44249</v>
      </c>
      <c r="C941" s="137">
        <v>0.63888888888888895</v>
      </c>
      <c r="D941" s="137">
        <v>0.65902777777777777</v>
      </c>
      <c r="E941" s="43">
        <v>4</v>
      </c>
      <c r="F941" s="43">
        <v>23453</v>
      </c>
      <c r="G941" s="25">
        <v>44249</v>
      </c>
      <c r="H941" s="967" t="s">
        <v>769</v>
      </c>
      <c r="I941" s="968"/>
      <c r="J941" s="969" t="s">
        <v>740</v>
      </c>
      <c r="K941" s="970"/>
      <c r="L941" s="969" t="s">
        <v>764</v>
      </c>
      <c r="M941" s="970"/>
      <c r="N941" s="967"/>
      <c r="O941" s="968"/>
      <c r="P941" s="971" t="s">
        <v>274</v>
      </c>
      <c r="Q941" s="972"/>
      <c r="R941" s="973" t="s">
        <v>473</v>
      </c>
      <c r="S941" s="974"/>
      <c r="T941" s="979" t="s">
        <v>1121</v>
      </c>
      <c r="U941" s="980"/>
      <c r="V941" s="980"/>
      <c r="W941" s="981"/>
      <c r="X941" s="979" t="s">
        <v>1121</v>
      </c>
      <c r="Y941" s="980"/>
      <c r="Z941" s="980"/>
      <c r="AA941" s="981"/>
      <c r="AB941" s="34"/>
      <c r="AC941" s="34"/>
      <c r="AD941" s="138" t="s">
        <v>699</v>
      </c>
      <c r="AE941" s="158">
        <v>27</v>
      </c>
      <c r="AF941" s="35" t="s">
        <v>32</v>
      </c>
      <c r="AG941" s="34"/>
      <c r="AH941" s="139">
        <v>4800</v>
      </c>
      <c r="AI941" s="140">
        <f t="shared" ref="AI941:AI942" si="300">+AH941/1000</f>
        <v>4.8</v>
      </c>
      <c r="AJ941" s="836">
        <v>7660</v>
      </c>
      <c r="AK941" s="838">
        <f>+AJ941/1000</f>
        <v>7.66</v>
      </c>
      <c r="AL941" s="840">
        <f>+AJ941-AH942-AH941</f>
        <v>-140</v>
      </c>
      <c r="AM941" s="842">
        <f>+AL941/1000</f>
        <v>-0.14000000000000001</v>
      </c>
      <c r="AN941" s="844">
        <f>+AL941/SUM(AH941:AH942)</f>
        <v>-1.7948717948717947E-2</v>
      </c>
      <c r="AO941" s="21"/>
      <c r="AP941" s="306">
        <v>72.67</v>
      </c>
      <c r="AQ941" s="306">
        <v>4.51</v>
      </c>
    </row>
    <row r="942" spans="2:43" ht="12.95" customHeight="1" x14ac:dyDescent="0.25">
      <c r="B942" s="25">
        <v>44249</v>
      </c>
      <c r="C942" s="137">
        <v>0.63888888888888895</v>
      </c>
      <c r="D942" s="137">
        <v>0.65902777777777777</v>
      </c>
      <c r="E942" s="43">
        <v>4</v>
      </c>
      <c r="F942" s="43">
        <v>23455</v>
      </c>
      <c r="G942" s="25">
        <v>44249</v>
      </c>
      <c r="H942" s="967" t="s">
        <v>1120</v>
      </c>
      <c r="I942" s="968"/>
      <c r="J942" s="969" t="s">
        <v>767</v>
      </c>
      <c r="K942" s="970"/>
      <c r="L942" s="969" t="s">
        <v>764</v>
      </c>
      <c r="M942" s="970"/>
      <c r="N942" s="967"/>
      <c r="O942" s="968"/>
      <c r="P942" s="971" t="s">
        <v>274</v>
      </c>
      <c r="Q942" s="972"/>
      <c r="R942" s="973" t="s">
        <v>473</v>
      </c>
      <c r="S942" s="974"/>
      <c r="T942" s="979" t="s">
        <v>1122</v>
      </c>
      <c r="U942" s="980"/>
      <c r="V942" s="980"/>
      <c r="W942" s="981"/>
      <c r="X942" s="979" t="s">
        <v>1133</v>
      </c>
      <c r="Y942" s="980"/>
      <c r="Z942" s="980"/>
      <c r="AA942" s="981"/>
      <c r="AB942" s="34"/>
      <c r="AC942" s="34"/>
      <c r="AD942" s="138" t="s">
        <v>680</v>
      </c>
      <c r="AE942" s="158">
        <v>36</v>
      </c>
      <c r="AF942" s="35" t="s">
        <v>32</v>
      </c>
      <c r="AG942" s="34"/>
      <c r="AH942" s="139">
        <v>3000</v>
      </c>
      <c r="AI942" s="140">
        <f t="shared" si="300"/>
        <v>3</v>
      </c>
      <c r="AJ942" s="837"/>
      <c r="AK942" s="839"/>
      <c r="AL942" s="841"/>
      <c r="AM942" s="843"/>
      <c r="AN942" s="845"/>
      <c r="AO942" s="21"/>
      <c r="AP942" s="306">
        <v>72.81</v>
      </c>
      <c r="AQ942" s="306">
        <v>2.27</v>
      </c>
    </row>
    <row r="943" spans="2:43" ht="12.95" customHeight="1" x14ac:dyDescent="0.25">
      <c r="B943" s="25">
        <v>44249</v>
      </c>
      <c r="C943" s="137">
        <v>0.67499999999999993</v>
      </c>
      <c r="D943" s="137">
        <v>0.7284722222222223</v>
      </c>
      <c r="E943" s="43">
        <v>4</v>
      </c>
      <c r="F943" s="43">
        <v>20182</v>
      </c>
      <c r="G943" s="25">
        <v>44249</v>
      </c>
      <c r="H943" s="967" t="s">
        <v>959</v>
      </c>
      <c r="I943" s="968"/>
      <c r="J943" s="969"/>
      <c r="K943" s="970"/>
      <c r="L943" s="969"/>
      <c r="M943" s="970"/>
      <c r="N943" s="967"/>
      <c r="O943" s="968"/>
      <c r="P943" s="971" t="s">
        <v>1029</v>
      </c>
      <c r="Q943" s="972"/>
      <c r="R943" s="973" t="s">
        <v>960</v>
      </c>
      <c r="S943" s="974"/>
      <c r="T943" s="975" t="s">
        <v>804</v>
      </c>
      <c r="U943" s="976"/>
      <c r="V943" s="976"/>
      <c r="W943" s="977"/>
      <c r="X943" s="975" t="s">
        <v>804</v>
      </c>
      <c r="Y943" s="976"/>
      <c r="Z943" s="976"/>
      <c r="AA943" s="977"/>
      <c r="AB943" s="34"/>
      <c r="AC943" s="34"/>
      <c r="AD943" s="138"/>
      <c r="AE943" s="477"/>
      <c r="AF943" s="46"/>
      <c r="AG943" s="34"/>
      <c r="AH943" s="139">
        <v>1630</v>
      </c>
      <c r="AI943" s="140">
        <f t="shared" ref="AI943:AI947" si="301">+AH943/1000</f>
        <v>1.63</v>
      </c>
      <c r="AJ943" s="152">
        <v>1630</v>
      </c>
      <c r="AK943" s="142">
        <f t="shared" ref="AK943:AK946" si="302">+AJ943/1000</f>
        <v>1.63</v>
      </c>
      <c r="AL943" s="143">
        <f t="shared" ref="AL943:AL946" si="303">+AJ943-AH943</f>
        <v>0</v>
      </c>
      <c r="AM943" s="144">
        <f t="shared" ref="AM943:AM946" si="304">+AL943/1000</f>
        <v>0</v>
      </c>
      <c r="AN943" s="145">
        <f t="shared" ref="AN943:AN946" si="305">+AL943/AH943</f>
        <v>0</v>
      </c>
      <c r="AO943" s="21"/>
      <c r="AP943" s="306"/>
      <c r="AQ943" s="306"/>
    </row>
    <row r="944" spans="2:43" ht="12.95" customHeight="1" x14ac:dyDescent="0.25">
      <c r="B944" s="25">
        <v>44249</v>
      </c>
      <c r="C944" s="137">
        <v>0.70138888888888884</v>
      </c>
      <c r="D944" s="137">
        <v>0.70972222222222225</v>
      </c>
      <c r="E944" s="43">
        <v>4</v>
      </c>
      <c r="F944" s="43">
        <v>23456</v>
      </c>
      <c r="G944" s="25">
        <v>44249</v>
      </c>
      <c r="H944" s="967" t="s">
        <v>1098</v>
      </c>
      <c r="I944" s="968"/>
      <c r="J944" s="969" t="s">
        <v>1082</v>
      </c>
      <c r="K944" s="970"/>
      <c r="L944" s="969" t="s">
        <v>764</v>
      </c>
      <c r="M944" s="970"/>
      <c r="N944" s="967"/>
      <c r="O944" s="968"/>
      <c r="P944" s="971" t="s">
        <v>221</v>
      </c>
      <c r="Q944" s="972"/>
      <c r="R944" s="973" t="s">
        <v>696</v>
      </c>
      <c r="S944" s="974"/>
      <c r="T944" s="975" t="s">
        <v>1093</v>
      </c>
      <c r="U944" s="976"/>
      <c r="V944" s="976"/>
      <c r="W944" s="977"/>
      <c r="X944" s="975" t="s">
        <v>1093</v>
      </c>
      <c r="Y944" s="976"/>
      <c r="Z944" s="976"/>
      <c r="AA944" s="977"/>
      <c r="AB944" s="34">
        <v>1</v>
      </c>
      <c r="AC944" s="34"/>
      <c r="AD944" s="138" t="s">
        <v>680</v>
      </c>
      <c r="AE944" s="485">
        <v>52</v>
      </c>
      <c r="AF944" s="46" t="s">
        <v>52</v>
      </c>
      <c r="AG944" s="34"/>
      <c r="AH944" s="139">
        <v>2000</v>
      </c>
      <c r="AI944" s="140">
        <f t="shared" si="301"/>
        <v>2</v>
      </c>
      <c r="AJ944" s="152">
        <v>2870</v>
      </c>
      <c r="AK944" s="142">
        <f t="shared" si="302"/>
        <v>2.87</v>
      </c>
      <c r="AL944" s="143">
        <f t="shared" si="303"/>
        <v>870</v>
      </c>
      <c r="AM944" s="144">
        <f t="shared" si="304"/>
        <v>0.87</v>
      </c>
      <c r="AN944" s="145">
        <f t="shared" si="305"/>
        <v>0.435</v>
      </c>
      <c r="AO944" s="21"/>
      <c r="AP944" s="306">
        <v>74.98</v>
      </c>
      <c r="AQ944" s="306">
        <v>2.37</v>
      </c>
    </row>
    <row r="945" spans="2:43" ht="12.95" customHeight="1" x14ac:dyDescent="0.25">
      <c r="B945" s="25">
        <v>44249</v>
      </c>
      <c r="C945" s="137">
        <v>0.73402777777777783</v>
      </c>
      <c r="D945" s="137">
        <v>0.74305555555555547</v>
      </c>
      <c r="E945" s="43">
        <v>1</v>
      </c>
      <c r="F945" s="43">
        <v>40605</v>
      </c>
      <c r="G945" s="25">
        <v>44249</v>
      </c>
      <c r="H945" s="967" t="s">
        <v>542</v>
      </c>
      <c r="I945" s="968"/>
      <c r="J945" s="969"/>
      <c r="K945" s="970"/>
      <c r="L945" s="969"/>
      <c r="M945" s="970"/>
      <c r="N945" s="967"/>
      <c r="O945" s="968"/>
      <c r="P945" s="971" t="s">
        <v>360</v>
      </c>
      <c r="Q945" s="972"/>
      <c r="R945" s="973" t="s">
        <v>201</v>
      </c>
      <c r="S945" s="974"/>
      <c r="T945" s="975" t="s">
        <v>198</v>
      </c>
      <c r="U945" s="976"/>
      <c r="V945" s="976"/>
      <c r="W945" s="977"/>
      <c r="X945" s="991" t="s">
        <v>198</v>
      </c>
      <c r="Y945" s="992"/>
      <c r="Z945" s="992"/>
      <c r="AA945" s="992"/>
      <c r="AB945" s="34"/>
      <c r="AC945" s="34"/>
      <c r="AD945" s="138"/>
      <c r="AE945" s="477">
        <v>41</v>
      </c>
      <c r="AF945" s="35" t="s">
        <v>32</v>
      </c>
      <c r="AG945" s="34"/>
      <c r="AH945" s="139">
        <v>22860</v>
      </c>
      <c r="AI945" s="140">
        <f t="shared" si="301"/>
        <v>22.86</v>
      </c>
      <c r="AJ945" s="152">
        <v>22850</v>
      </c>
      <c r="AK945" s="142">
        <f t="shared" si="302"/>
        <v>22.85</v>
      </c>
      <c r="AL945" s="143">
        <f t="shared" si="303"/>
        <v>-10</v>
      </c>
      <c r="AM945" s="144">
        <f t="shared" si="304"/>
        <v>-0.01</v>
      </c>
      <c r="AN945" s="145">
        <f t="shared" si="305"/>
        <v>-4.3744531933508313E-4</v>
      </c>
      <c r="AO945" s="21"/>
      <c r="AP945" s="306">
        <v>70.510000000000005</v>
      </c>
      <c r="AQ945" s="306">
        <v>5.24</v>
      </c>
    </row>
    <row r="946" spans="2:43" ht="12.95" customHeight="1" x14ac:dyDescent="0.25">
      <c r="B946" s="25">
        <v>44249</v>
      </c>
      <c r="C946" s="137">
        <v>0.78611111111111109</v>
      </c>
      <c r="D946" s="137">
        <v>0.79236111111111107</v>
      </c>
      <c r="E946" s="43">
        <v>3</v>
      </c>
      <c r="F946" s="43">
        <v>23457</v>
      </c>
      <c r="G946" s="25">
        <v>44249</v>
      </c>
      <c r="H946" s="967" t="s">
        <v>1011</v>
      </c>
      <c r="I946" s="968"/>
      <c r="J946" s="969" t="s">
        <v>740</v>
      </c>
      <c r="K946" s="970"/>
      <c r="L946" s="969" t="s">
        <v>764</v>
      </c>
      <c r="M946" s="970"/>
      <c r="N946" s="967"/>
      <c r="O946" s="968"/>
      <c r="P946" s="971" t="s">
        <v>221</v>
      </c>
      <c r="Q946" s="972"/>
      <c r="R946" s="973" t="s">
        <v>696</v>
      </c>
      <c r="S946" s="974"/>
      <c r="T946" s="975" t="s">
        <v>771</v>
      </c>
      <c r="U946" s="976"/>
      <c r="V946" s="976"/>
      <c r="W946" s="977"/>
      <c r="X946" s="975" t="s">
        <v>771</v>
      </c>
      <c r="Y946" s="976"/>
      <c r="Z946" s="976"/>
      <c r="AA946" s="977"/>
      <c r="AB946" s="34"/>
      <c r="AC946" s="34"/>
      <c r="AD946" s="138" t="s">
        <v>699</v>
      </c>
      <c r="AE946" s="484">
        <v>28</v>
      </c>
      <c r="AF946" s="35" t="s">
        <v>32</v>
      </c>
      <c r="AG946" s="34"/>
      <c r="AH946" s="139">
        <v>920</v>
      </c>
      <c r="AI946" s="140">
        <f t="shared" si="301"/>
        <v>0.92</v>
      </c>
      <c r="AJ946" s="152">
        <v>920</v>
      </c>
      <c r="AK946" s="142">
        <f t="shared" si="302"/>
        <v>0.92</v>
      </c>
      <c r="AL946" s="143">
        <f t="shared" si="303"/>
        <v>0</v>
      </c>
      <c r="AM946" s="144">
        <f t="shared" si="304"/>
        <v>0</v>
      </c>
      <c r="AN946" s="145">
        <f t="shared" si="305"/>
        <v>0</v>
      </c>
      <c r="AO946" s="21"/>
      <c r="AP946" s="306">
        <v>70</v>
      </c>
      <c r="AQ946" s="306">
        <v>5.46</v>
      </c>
    </row>
    <row r="947" spans="2:43" ht="12.95" customHeight="1" x14ac:dyDescent="0.25">
      <c r="B947" s="25">
        <v>44249</v>
      </c>
      <c r="C947" s="137">
        <v>0.81944444444444453</v>
      </c>
      <c r="D947" s="137">
        <v>0.82777777777777783</v>
      </c>
      <c r="E947" s="43">
        <v>2</v>
      </c>
      <c r="F947" s="43">
        <v>40605</v>
      </c>
      <c r="G947" s="25">
        <v>44249</v>
      </c>
      <c r="H947" s="967" t="s">
        <v>542</v>
      </c>
      <c r="I947" s="968"/>
      <c r="J947" s="969"/>
      <c r="K947" s="970"/>
      <c r="L947" s="969"/>
      <c r="M947" s="970"/>
      <c r="N947" s="967"/>
      <c r="O947" s="968"/>
      <c r="P947" s="971" t="s">
        <v>360</v>
      </c>
      <c r="Q947" s="972"/>
      <c r="R947" s="973" t="s">
        <v>201</v>
      </c>
      <c r="S947" s="974"/>
      <c r="T947" s="975" t="s">
        <v>198</v>
      </c>
      <c r="U947" s="976"/>
      <c r="V947" s="976"/>
      <c r="W947" s="977"/>
      <c r="X947" s="991" t="s">
        <v>198</v>
      </c>
      <c r="Y947" s="992"/>
      <c r="Z947" s="992"/>
      <c r="AA947" s="992"/>
      <c r="AB947" s="34"/>
      <c r="AC947" s="34"/>
      <c r="AD947" s="138"/>
      <c r="AE947" s="477">
        <v>45</v>
      </c>
      <c r="AF947" s="35" t="s">
        <v>32</v>
      </c>
      <c r="AG947" s="34"/>
      <c r="AH947" s="139">
        <v>2900</v>
      </c>
      <c r="AI947" s="140">
        <f t="shared" si="301"/>
        <v>2.9</v>
      </c>
      <c r="AJ947" s="836">
        <v>6820</v>
      </c>
      <c r="AK947" s="838">
        <f>+AJ947/1000</f>
        <v>6.82</v>
      </c>
      <c r="AL947" s="840">
        <f>+AJ947-AH948-AH947</f>
        <v>-90</v>
      </c>
      <c r="AM947" s="842">
        <f>+AL947/1000</f>
        <v>-0.09</v>
      </c>
      <c r="AN947" s="844">
        <f>+AL947/SUM(AH947:AH948)</f>
        <v>-1.3024602026049204E-2</v>
      </c>
      <c r="AO947" s="21"/>
      <c r="AP947" s="306">
        <v>71.45</v>
      </c>
      <c r="AQ947" s="306">
        <v>5.91</v>
      </c>
    </row>
    <row r="948" spans="2:43" ht="12.95" customHeight="1" x14ac:dyDescent="0.25">
      <c r="B948" s="25">
        <v>44249</v>
      </c>
      <c r="C948" s="137">
        <v>0.81944444444444453</v>
      </c>
      <c r="D948" s="137">
        <v>0.82777777777777783</v>
      </c>
      <c r="E948" s="43">
        <v>2</v>
      </c>
      <c r="F948" s="43">
        <v>40606</v>
      </c>
      <c r="G948" s="25">
        <v>44249</v>
      </c>
      <c r="H948" s="967" t="s">
        <v>542</v>
      </c>
      <c r="I948" s="968"/>
      <c r="J948" s="969"/>
      <c r="K948" s="970"/>
      <c r="L948" s="969"/>
      <c r="M948" s="970"/>
      <c r="N948" s="967"/>
      <c r="O948" s="968"/>
      <c r="P948" s="971" t="s">
        <v>360</v>
      </c>
      <c r="Q948" s="972"/>
      <c r="R948" s="973" t="s">
        <v>201</v>
      </c>
      <c r="S948" s="974"/>
      <c r="T948" s="975" t="s">
        <v>202</v>
      </c>
      <c r="U948" s="976"/>
      <c r="V948" s="976"/>
      <c r="W948" s="977"/>
      <c r="X948" s="991" t="s">
        <v>202</v>
      </c>
      <c r="Y948" s="992"/>
      <c r="Z948" s="992"/>
      <c r="AA948" s="992"/>
      <c r="AB948" s="34"/>
      <c r="AC948" s="34"/>
      <c r="AD948" s="138"/>
      <c r="AE948" s="484">
        <v>45</v>
      </c>
      <c r="AF948" s="35" t="s">
        <v>32</v>
      </c>
      <c r="AG948" s="34"/>
      <c r="AH948" s="139">
        <v>4010</v>
      </c>
      <c r="AI948" s="140">
        <f t="shared" ref="AI948:AI951" si="306">+AH948/1000</f>
        <v>4.01</v>
      </c>
      <c r="AJ948" s="837"/>
      <c r="AK948" s="839"/>
      <c r="AL948" s="841"/>
      <c r="AM948" s="843"/>
      <c r="AN948" s="845"/>
      <c r="AO948" s="21"/>
      <c r="AP948" s="306">
        <v>71.45</v>
      </c>
      <c r="AQ948" s="306">
        <v>5.91</v>
      </c>
    </row>
    <row r="949" spans="2:43" ht="12.95" customHeight="1" x14ac:dyDescent="0.25">
      <c r="B949" s="25">
        <v>44249</v>
      </c>
      <c r="C949" s="137">
        <v>0.85763888888888884</v>
      </c>
      <c r="D949" s="137">
        <v>0.88611111111111107</v>
      </c>
      <c r="E949" s="43">
        <v>4</v>
      </c>
      <c r="F949" s="43">
        <v>26526</v>
      </c>
      <c r="G949" s="25">
        <v>44249</v>
      </c>
      <c r="H949" s="967" t="s">
        <v>87</v>
      </c>
      <c r="I949" s="968"/>
      <c r="J949" s="969"/>
      <c r="K949" s="970"/>
      <c r="L949" s="969"/>
      <c r="M949" s="970"/>
      <c r="N949" s="967"/>
      <c r="O949" s="968"/>
      <c r="P949" s="971" t="s">
        <v>600</v>
      </c>
      <c r="Q949" s="972"/>
      <c r="R949" s="973" t="s">
        <v>633</v>
      </c>
      <c r="S949" s="974"/>
      <c r="T949" s="975" t="s">
        <v>1131</v>
      </c>
      <c r="U949" s="976"/>
      <c r="V949" s="976"/>
      <c r="W949" s="977"/>
      <c r="X949" s="975" t="s">
        <v>1131</v>
      </c>
      <c r="Y949" s="976"/>
      <c r="Z949" s="976"/>
      <c r="AA949" s="977"/>
      <c r="AB949" s="34"/>
      <c r="AC949" s="34"/>
      <c r="AD949" s="138"/>
      <c r="AE949" s="484">
        <v>56</v>
      </c>
      <c r="AF949" s="46" t="s">
        <v>52</v>
      </c>
      <c r="AG949" s="34"/>
      <c r="AH949" s="139">
        <v>8825</v>
      </c>
      <c r="AI949" s="140">
        <f t="shared" si="306"/>
        <v>8.8249999999999993</v>
      </c>
      <c r="AJ949" s="152">
        <v>8825</v>
      </c>
      <c r="AK949" s="142">
        <f t="shared" ref="AK949:AK951" si="307">+AJ949/1000</f>
        <v>8.8249999999999993</v>
      </c>
      <c r="AL949" s="143">
        <f t="shared" ref="AL949:AL951" si="308">+AJ949-AH949</f>
        <v>0</v>
      </c>
      <c r="AM949" s="144">
        <f t="shared" ref="AM949:AM951" si="309">+AL949/1000</f>
        <v>0</v>
      </c>
      <c r="AN949" s="145">
        <f t="shared" ref="AN949:AN951" si="310">+AL949/AH949</f>
        <v>0</v>
      </c>
      <c r="AO949" s="21"/>
      <c r="AP949" s="306">
        <v>76.849999999999994</v>
      </c>
      <c r="AQ949" s="306">
        <v>3.89</v>
      </c>
    </row>
    <row r="950" spans="2:43" ht="12.95" customHeight="1" x14ac:dyDescent="0.25">
      <c r="B950" s="25">
        <v>44249</v>
      </c>
      <c r="C950" s="137">
        <v>0.8618055555555556</v>
      </c>
      <c r="D950" s="137">
        <v>0.88958333333333339</v>
      </c>
      <c r="E950" s="43">
        <v>4</v>
      </c>
      <c r="F950" s="43">
        <v>1545</v>
      </c>
      <c r="G950" s="25">
        <v>44249</v>
      </c>
      <c r="H950" s="967" t="s">
        <v>55</v>
      </c>
      <c r="I950" s="968"/>
      <c r="J950" s="969"/>
      <c r="K950" s="970"/>
      <c r="L950" s="969"/>
      <c r="M950" s="970"/>
      <c r="N950" s="967"/>
      <c r="O950" s="968"/>
      <c r="P950" s="971" t="s">
        <v>436</v>
      </c>
      <c r="Q950" s="972"/>
      <c r="R950" s="973" t="s">
        <v>90</v>
      </c>
      <c r="S950" s="974"/>
      <c r="T950" s="975" t="s">
        <v>1124</v>
      </c>
      <c r="U950" s="976"/>
      <c r="V950" s="976"/>
      <c r="W950" s="977"/>
      <c r="X950" s="975" t="s">
        <v>1124</v>
      </c>
      <c r="Y950" s="976"/>
      <c r="Z950" s="976"/>
      <c r="AA950" s="977"/>
      <c r="AB950" s="34"/>
      <c r="AC950" s="34"/>
      <c r="AD950" s="138"/>
      <c r="AE950" s="484">
        <v>30</v>
      </c>
      <c r="AF950" s="35" t="s">
        <v>32</v>
      </c>
      <c r="AG950" s="34">
        <v>24300</v>
      </c>
      <c r="AH950" s="139">
        <f>+AG950/2.2</f>
        <v>11045.454545454544</v>
      </c>
      <c r="AI950" s="140">
        <f t="shared" si="306"/>
        <v>11.045454545454545</v>
      </c>
      <c r="AJ950" s="152">
        <v>10340</v>
      </c>
      <c r="AK950" s="142">
        <f t="shared" si="307"/>
        <v>10.34</v>
      </c>
      <c r="AL950" s="143">
        <f t="shared" si="308"/>
        <v>-705.45454545454413</v>
      </c>
      <c r="AM950" s="144">
        <f t="shared" si="309"/>
        <v>-0.70545454545454411</v>
      </c>
      <c r="AN950" s="145">
        <f t="shared" si="310"/>
        <v>-6.3868312757201534E-2</v>
      </c>
      <c r="AO950" s="21"/>
      <c r="AP950" s="306">
        <v>77</v>
      </c>
      <c r="AQ950" s="306">
        <v>3.27</v>
      </c>
    </row>
    <row r="951" spans="2:43" ht="12.95" customHeight="1" x14ac:dyDescent="0.25">
      <c r="B951" s="25">
        <v>44249</v>
      </c>
      <c r="C951" s="137">
        <v>0.9277777777777777</v>
      </c>
      <c r="D951" s="137">
        <v>0.98333333333333339</v>
      </c>
      <c r="E951" s="43">
        <v>4</v>
      </c>
      <c r="F951" s="43">
        <v>26527</v>
      </c>
      <c r="G951" s="25">
        <v>44249</v>
      </c>
      <c r="H951" s="967" t="s">
        <v>1111</v>
      </c>
      <c r="I951" s="968"/>
      <c r="J951" s="969"/>
      <c r="K951" s="970"/>
      <c r="L951" s="969"/>
      <c r="M951" s="970"/>
      <c r="N951" s="967"/>
      <c r="O951" s="968"/>
      <c r="P951" s="971" t="s">
        <v>917</v>
      </c>
      <c r="Q951" s="972"/>
      <c r="R951" s="973" t="s">
        <v>856</v>
      </c>
      <c r="S951" s="985"/>
      <c r="T951" s="982" t="s">
        <v>718</v>
      </c>
      <c r="U951" s="983"/>
      <c r="V951" s="983"/>
      <c r="W951" s="984"/>
      <c r="X951" s="982" t="s">
        <v>718</v>
      </c>
      <c r="Y951" s="983"/>
      <c r="Z951" s="983"/>
      <c r="AA951" s="984"/>
      <c r="AB951" s="34"/>
      <c r="AC951" s="34"/>
      <c r="AD951" s="138"/>
      <c r="AE951" s="484">
        <v>48</v>
      </c>
      <c r="AF951" s="35" t="s">
        <v>32</v>
      </c>
      <c r="AG951" s="34"/>
      <c r="AH951" s="139">
        <v>4500</v>
      </c>
      <c r="AI951" s="140">
        <f t="shared" si="306"/>
        <v>4.5</v>
      </c>
      <c r="AJ951" s="152">
        <v>4500</v>
      </c>
      <c r="AK951" s="142">
        <f t="shared" si="307"/>
        <v>4.5</v>
      </c>
      <c r="AL951" s="143">
        <f t="shared" si="308"/>
        <v>0</v>
      </c>
      <c r="AM951" s="144">
        <f t="shared" si="309"/>
        <v>0</v>
      </c>
      <c r="AN951" s="145">
        <f t="shared" si="310"/>
        <v>0</v>
      </c>
      <c r="AO951" s="21"/>
      <c r="AP951" s="306">
        <v>75.12</v>
      </c>
      <c r="AQ951" s="306">
        <v>2.41</v>
      </c>
    </row>
    <row r="952" spans="2:43" ht="12.95" customHeight="1" thickBot="1" x14ac:dyDescent="0.3">
      <c r="B952" s="24"/>
      <c r="C952" s="146"/>
      <c r="D952" s="146"/>
      <c r="E952" s="27"/>
      <c r="F952" s="36"/>
      <c r="G952" s="31"/>
      <c r="H952" s="909"/>
      <c r="I952" s="910"/>
      <c r="J952" s="911"/>
      <c r="K952" s="912"/>
      <c r="L952" s="911"/>
      <c r="M952" s="912"/>
      <c r="N952" s="913"/>
      <c r="O952" s="910"/>
      <c r="P952" s="913"/>
      <c r="Q952" s="910"/>
      <c r="R952" s="914"/>
      <c r="S952" s="915"/>
      <c r="T952" s="916"/>
      <c r="U952" s="917"/>
      <c r="V952" s="917"/>
      <c r="W952" s="915"/>
      <c r="X952" s="29"/>
      <c r="Y952" s="147"/>
      <c r="Z952" s="147"/>
      <c r="AA952" s="147"/>
      <c r="AB952" s="28"/>
      <c r="AC952" s="36"/>
      <c r="AD952" s="148"/>
      <c r="AE952" s="147"/>
      <c r="AF952" s="28"/>
      <c r="AG952" s="29"/>
      <c r="AH952" s="149"/>
      <c r="AI952" s="153"/>
      <c r="AJ952" s="150"/>
      <c r="AK952" s="154"/>
      <c r="AL952" s="155"/>
      <c r="AM952" s="156"/>
      <c r="AN952" s="157"/>
    </row>
    <row r="953" spans="2:43" ht="12.95" customHeight="1" x14ac:dyDescent="0.25">
      <c r="B953" s="151"/>
      <c r="C953" s="151"/>
      <c r="D953" s="151"/>
      <c r="E953" s="151"/>
      <c r="F953" s="151"/>
      <c r="G953" s="151"/>
      <c r="H953" s="151"/>
      <c r="I953" s="151"/>
      <c r="J953" s="174"/>
      <c r="K953" s="174"/>
      <c r="L953" s="174"/>
      <c r="M953" s="174"/>
      <c r="N953" s="151"/>
      <c r="O953" s="151"/>
      <c r="P953" s="135"/>
      <c r="Q953" s="135"/>
      <c r="R953" s="918" t="s">
        <v>5</v>
      </c>
      <c r="S953" s="919"/>
      <c r="T953" s="919"/>
      <c r="U953" s="919"/>
      <c r="V953" s="919"/>
      <c r="W953" s="919"/>
      <c r="X953" s="919"/>
      <c r="Y953" s="919"/>
      <c r="Z953" s="919"/>
      <c r="AA953" s="919"/>
      <c r="AB953" s="919"/>
      <c r="AC953" s="919"/>
      <c r="AD953" s="919"/>
      <c r="AE953" s="919"/>
      <c r="AF953" s="919"/>
      <c r="AG953" s="265"/>
      <c r="AH953" s="932" t="s">
        <v>4</v>
      </c>
      <c r="AI953" s="933"/>
      <c r="AJ953" s="932" t="s">
        <v>3</v>
      </c>
      <c r="AK953" s="933"/>
      <c r="AL953" s="932" t="s">
        <v>2</v>
      </c>
      <c r="AM953" s="934"/>
      <c r="AN953" s="935"/>
    </row>
    <row r="954" spans="2:43" ht="12.95" customHeight="1" x14ac:dyDescent="0.25">
      <c r="B954" s="151"/>
      <c r="C954" s="151"/>
      <c r="D954" s="151"/>
      <c r="E954" s="151"/>
      <c r="F954" s="151"/>
      <c r="G954" s="151"/>
      <c r="H954" s="151"/>
      <c r="I954" s="151"/>
      <c r="J954" s="174"/>
      <c r="K954" s="174"/>
      <c r="L954" s="174"/>
      <c r="M954" s="174"/>
      <c r="N954" s="151"/>
      <c r="O954" s="151"/>
      <c r="P954" s="135"/>
      <c r="Q954" s="135"/>
      <c r="R954" s="930"/>
      <c r="S954" s="931"/>
      <c r="T954" s="931"/>
      <c r="U954" s="931"/>
      <c r="V954" s="931"/>
      <c r="W954" s="931"/>
      <c r="X954" s="931"/>
      <c r="Y954" s="931"/>
      <c r="Z954" s="931"/>
      <c r="AA954" s="931"/>
      <c r="AB954" s="931"/>
      <c r="AC954" s="931"/>
      <c r="AD954" s="931"/>
      <c r="AE954" s="931"/>
      <c r="AF954" s="931"/>
      <c r="AG954" s="265"/>
      <c r="AH954" s="936" t="s">
        <v>1</v>
      </c>
      <c r="AI954" s="938">
        <f>+SUM(AI925:AI952)</f>
        <v>297.57045454545454</v>
      </c>
      <c r="AJ954" s="936" t="s">
        <v>1</v>
      </c>
      <c r="AK954" s="938">
        <f>+SUM(AK925:AK952)</f>
        <v>301.89500000000004</v>
      </c>
      <c r="AL954" s="936" t="s">
        <v>1</v>
      </c>
      <c r="AM954" s="940">
        <f>+AK954-AI954</f>
        <v>4.3245454545455004</v>
      </c>
      <c r="AN954" s="851">
        <f>+AM954/AI954</f>
        <v>1.4532845544599982E-2</v>
      </c>
    </row>
    <row r="955" spans="2:43" ht="12.95" customHeight="1" thickBot="1" x14ac:dyDescent="0.3">
      <c r="B955" s="151"/>
      <c r="C955" s="151"/>
      <c r="D955" s="151"/>
      <c r="E955" s="151"/>
      <c r="F955" s="151"/>
      <c r="G955" s="151"/>
      <c r="H955" s="151"/>
      <c r="I955" s="151"/>
      <c r="J955" s="174"/>
      <c r="K955" s="174"/>
      <c r="L955" s="174"/>
      <c r="M955" s="174"/>
      <c r="N955" s="151"/>
      <c r="O955" s="151"/>
      <c r="P955" s="135"/>
      <c r="Q955" s="135"/>
      <c r="R955" s="921"/>
      <c r="S955" s="922"/>
      <c r="T955" s="922"/>
      <c r="U955" s="922"/>
      <c r="V955" s="922"/>
      <c r="W955" s="922"/>
      <c r="X955" s="922"/>
      <c r="Y955" s="922"/>
      <c r="Z955" s="922"/>
      <c r="AA955" s="922"/>
      <c r="AB955" s="922"/>
      <c r="AC955" s="922"/>
      <c r="AD955" s="922"/>
      <c r="AE955" s="922"/>
      <c r="AF955" s="922"/>
      <c r="AG955" s="264"/>
      <c r="AH955" s="937"/>
      <c r="AI955" s="939"/>
      <c r="AJ955" s="937"/>
      <c r="AK955" s="939"/>
      <c r="AL955" s="937"/>
      <c r="AM955" s="941"/>
      <c r="AN955" s="852"/>
    </row>
    <row r="956" spans="2:43" ht="12.95" customHeight="1" thickBot="1" x14ac:dyDescent="0.3"/>
    <row r="957" spans="2:43" ht="12.95" customHeight="1" x14ac:dyDescent="0.25">
      <c r="R957" s="918" t="s">
        <v>0</v>
      </c>
      <c r="S957" s="919"/>
      <c r="T957" s="919"/>
      <c r="U957" s="919"/>
      <c r="V957" s="919"/>
      <c r="W957" s="919"/>
      <c r="X957" s="919"/>
      <c r="Y957" s="919"/>
      <c r="Z957" s="919"/>
      <c r="AA957" s="919"/>
      <c r="AB957" s="919"/>
      <c r="AC957" s="919"/>
      <c r="AD957" s="919"/>
      <c r="AE957" s="919"/>
      <c r="AF957" s="920"/>
      <c r="AG957" s="18"/>
      <c r="AH957" s="924">
        <f>+AI954+AH915</f>
        <v>7646.761481818181</v>
      </c>
      <c r="AI957" s="925"/>
      <c r="AJ957" s="924">
        <f>+AK954+AJ915</f>
        <v>8207.9120000000021</v>
      </c>
      <c r="AK957" s="925"/>
      <c r="AL957" s="928">
        <f>+AJ957-AH957</f>
        <v>561.1505181818211</v>
      </c>
      <c r="AM957" s="925"/>
      <c r="AN957" s="945">
        <f>+AL957/AH957</f>
        <v>7.3384075012157379E-2</v>
      </c>
    </row>
    <row r="958" spans="2:43" ht="12.95" customHeight="1" thickBot="1" x14ac:dyDescent="0.3">
      <c r="R958" s="921"/>
      <c r="S958" s="922"/>
      <c r="T958" s="922"/>
      <c r="U958" s="922"/>
      <c r="V958" s="922"/>
      <c r="W958" s="922"/>
      <c r="X958" s="922"/>
      <c r="Y958" s="922"/>
      <c r="Z958" s="922"/>
      <c r="AA958" s="922"/>
      <c r="AB958" s="922"/>
      <c r="AC958" s="922"/>
      <c r="AD958" s="922"/>
      <c r="AE958" s="922"/>
      <c r="AF958" s="923"/>
      <c r="AG958" s="19"/>
      <c r="AH958" s="926"/>
      <c r="AI958" s="927"/>
      <c r="AJ958" s="926"/>
      <c r="AK958" s="927"/>
      <c r="AL958" s="929"/>
      <c r="AM958" s="927"/>
      <c r="AN958" s="946"/>
    </row>
    <row r="959" spans="2:43" ht="12.95" customHeight="1" thickBot="1" x14ac:dyDescent="0.3"/>
    <row r="960" spans="2:43" ht="12.95" customHeight="1" x14ac:dyDescent="0.25">
      <c r="B960" s="882" t="s">
        <v>31</v>
      </c>
      <c r="C960" s="883"/>
      <c r="D960" s="883"/>
      <c r="E960" s="883"/>
      <c r="F960" s="883"/>
      <c r="G960" s="884"/>
      <c r="H960" s="888" t="s">
        <v>30</v>
      </c>
      <c r="I960" s="765"/>
      <c r="J960" s="765"/>
      <c r="K960" s="765"/>
      <c r="L960" s="765"/>
      <c r="M960" s="765"/>
      <c r="N960" s="765"/>
      <c r="O960" s="765"/>
      <c r="P960" s="765"/>
      <c r="Q960" s="765"/>
      <c r="R960" s="765"/>
      <c r="S960" s="765"/>
      <c r="T960" s="765"/>
      <c r="U960" s="765"/>
      <c r="V960" s="765"/>
      <c r="W960" s="765"/>
      <c r="X960" s="765"/>
      <c r="Y960" s="765"/>
      <c r="Z960" s="765"/>
      <c r="AA960" s="765"/>
      <c r="AB960" s="765"/>
      <c r="AC960" s="765"/>
      <c r="AD960" s="765"/>
      <c r="AE960" s="267"/>
      <c r="AF960" s="764" t="s">
        <v>29</v>
      </c>
      <c r="AG960" s="765"/>
      <c r="AH960" s="765"/>
      <c r="AI960" s="765"/>
      <c r="AJ960" s="765"/>
      <c r="AK960" s="766"/>
      <c r="AL960" s="889" t="s">
        <v>39</v>
      </c>
      <c r="AM960" s="890"/>
      <c r="AN960" s="891"/>
      <c r="AO960" s="22"/>
      <c r="AP960" s="168" t="s">
        <v>46</v>
      </c>
    </row>
    <row r="961" spans="2:43" ht="12.95" customHeight="1" thickBot="1" x14ac:dyDescent="0.3">
      <c r="B961" s="885"/>
      <c r="C961" s="886"/>
      <c r="D961" s="886"/>
      <c r="E961" s="886"/>
      <c r="F961" s="886"/>
      <c r="G961" s="887"/>
      <c r="H961" s="892" t="s">
        <v>25</v>
      </c>
      <c r="I961" s="893"/>
      <c r="J961" s="893"/>
      <c r="K961" s="893"/>
      <c r="L961" s="893"/>
      <c r="M961" s="893"/>
      <c r="N961" s="893"/>
      <c r="O961" s="893"/>
      <c r="P961" s="893"/>
      <c r="Q961" s="893"/>
      <c r="R961" s="893"/>
      <c r="S961" s="893"/>
      <c r="T961" s="893"/>
      <c r="U961" s="893"/>
      <c r="V961" s="893"/>
      <c r="W961" s="893"/>
      <c r="X961" s="893"/>
      <c r="Y961" s="893"/>
      <c r="Z961" s="893"/>
      <c r="AA961" s="893"/>
      <c r="AB961" s="893"/>
      <c r="AC961" s="893"/>
      <c r="AD961" s="893"/>
      <c r="AE961" s="268"/>
      <c r="AF961" s="773">
        <v>44250</v>
      </c>
      <c r="AG961" s="774"/>
      <c r="AH961" s="774"/>
      <c r="AI961" s="774"/>
      <c r="AJ961" s="774"/>
      <c r="AK961" s="775"/>
      <c r="AL961" s="896" t="s">
        <v>40</v>
      </c>
      <c r="AM961" s="897"/>
      <c r="AN961" s="898"/>
      <c r="AO961" s="23"/>
      <c r="AP961" s="169" t="s">
        <v>47</v>
      </c>
    </row>
    <row r="962" spans="2:43" ht="12.95" customHeight="1" thickBot="1" x14ac:dyDescent="0.3">
      <c r="B962" s="902" t="s">
        <v>28</v>
      </c>
      <c r="C962" s="903"/>
      <c r="D962" s="903"/>
      <c r="E962" s="903"/>
      <c r="F962" s="903"/>
      <c r="G962" s="904"/>
      <c r="H962" s="894"/>
      <c r="I962" s="895"/>
      <c r="J962" s="895"/>
      <c r="K962" s="895"/>
      <c r="L962" s="895"/>
      <c r="M962" s="895"/>
      <c r="N962" s="895"/>
      <c r="O962" s="895"/>
      <c r="P962" s="895"/>
      <c r="Q962" s="895"/>
      <c r="R962" s="895"/>
      <c r="S962" s="895"/>
      <c r="T962" s="895"/>
      <c r="U962" s="895"/>
      <c r="V962" s="895"/>
      <c r="W962" s="895"/>
      <c r="X962" s="895"/>
      <c r="Y962" s="895"/>
      <c r="Z962" s="895"/>
      <c r="AA962" s="895"/>
      <c r="AB962" s="895"/>
      <c r="AC962" s="895"/>
      <c r="AD962" s="895"/>
      <c r="AE962" s="269"/>
      <c r="AF962" s="776"/>
      <c r="AG962" s="777"/>
      <c r="AH962" s="777"/>
      <c r="AI962" s="777"/>
      <c r="AJ962" s="777"/>
      <c r="AK962" s="778"/>
      <c r="AL962" s="899"/>
      <c r="AM962" s="900"/>
      <c r="AN962" s="901"/>
      <c r="AO962" s="141"/>
      <c r="AP962" s="170"/>
    </row>
    <row r="963" spans="2:43" ht="12.95" customHeight="1" thickBot="1" x14ac:dyDescent="0.3">
      <c r="B963" s="135"/>
      <c r="C963" s="135"/>
      <c r="D963" s="135"/>
      <c r="E963" s="135"/>
      <c r="F963" s="135"/>
      <c r="G963" s="135"/>
      <c r="H963" s="135"/>
      <c r="I963" s="135"/>
      <c r="J963" s="174"/>
      <c r="K963" s="174"/>
      <c r="L963" s="174"/>
      <c r="M963" s="174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  <c r="AL963" s="135"/>
      <c r="AM963" s="135"/>
      <c r="AN963" s="135"/>
      <c r="AO963" s="141"/>
    </row>
    <row r="964" spans="2:43" ht="12.95" customHeight="1" thickBot="1" x14ac:dyDescent="0.3">
      <c r="B964" s="873" t="s">
        <v>27</v>
      </c>
      <c r="C964" s="874"/>
      <c r="D964" s="874"/>
      <c r="E964" s="875"/>
      <c r="F964" s="848" t="s">
        <v>26</v>
      </c>
      <c r="G964" s="850"/>
      <c r="H964" s="848" t="s">
        <v>44</v>
      </c>
      <c r="I964" s="849"/>
      <c r="J964" s="849"/>
      <c r="K964" s="849"/>
      <c r="L964" s="849"/>
      <c r="M964" s="849"/>
      <c r="N964" s="849"/>
      <c r="O964" s="849"/>
      <c r="P964" s="849"/>
      <c r="Q964" s="849"/>
      <c r="R964" s="849"/>
      <c r="S964" s="850"/>
      <c r="T964" s="848" t="s">
        <v>25</v>
      </c>
      <c r="U964" s="849"/>
      <c r="V964" s="849"/>
      <c r="W964" s="849"/>
      <c r="X964" s="849"/>
      <c r="Y964" s="849"/>
      <c r="Z964" s="849"/>
      <c r="AA964" s="849"/>
      <c r="AB964" s="849"/>
      <c r="AC964" s="849"/>
      <c r="AD964" s="849"/>
      <c r="AE964" s="849"/>
      <c r="AF964" s="850"/>
      <c r="AG964" s="879" t="s">
        <v>24</v>
      </c>
      <c r="AH964" s="880"/>
      <c r="AI964" s="881"/>
      <c r="AJ964" s="879" t="s">
        <v>24</v>
      </c>
      <c r="AK964" s="881"/>
      <c r="AL964" s="848" t="s">
        <v>23</v>
      </c>
      <c r="AM964" s="849"/>
      <c r="AN964" s="850"/>
      <c r="AO964" s="141"/>
    </row>
    <row r="965" spans="2:43" ht="12.95" customHeight="1" thickBot="1" x14ac:dyDescent="0.3">
      <c r="B965" s="1" t="s">
        <v>13</v>
      </c>
      <c r="C965" s="2" t="s">
        <v>22</v>
      </c>
      <c r="D965" s="3" t="s">
        <v>22</v>
      </c>
      <c r="E965" s="2" t="s">
        <v>21</v>
      </c>
      <c r="F965" s="907" t="s">
        <v>20</v>
      </c>
      <c r="G965" s="908"/>
      <c r="H965" s="876"/>
      <c r="I965" s="877"/>
      <c r="J965" s="877"/>
      <c r="K965" s="877"/>
      <c r="L965" s="877"/>
      <c r="M965" s="877"/>
      <c r="N965" s="877"/>
      <c r="O965" s="877"/>
      <c r="P965" s="877"/>
      <c r="Q965" s="877"/>
      <c r="R965" s="877"/>
      <c r="S965" s="878"/>
      <c r="T965" s="876"/>
      <c r="U965" s="877"/>
      <c r="V965" s="877"/>
      <c r="W965" s="877"/>
      <c r="X965" s="877"/>
      <c r="Y965" s="877"/>
      <c r="Z965" s="877"/>
      <c r="AA965" s="877"/>
      <c r="AB965" s="877"/>
      <c r="AC965" s="877"/>
      <c r="AD965" s="877"/>
      <c r="AE965" s="877"/>
      <c r="AF965" s="878"/>
      <c r="AG965" s="876" t="s">
        <v>19</v>
      </c>
      <c r="AH965" s="877"/>
      <c r="AI965" s="878"/>
      <c r="AJ965" s="876" t="s">
        <v>18</v>
      </c>
      <c r="AK965" s="878"/>
      <c r="AL965" s="876" t="s">
        <v>17</v>
      </c>
      <c r="AM965" s="877"/>
      <c r="AN965" s="878"/>
      <c r="AO965" s="141"/>
      <c r="AP965" s="846" t="s">
        <v>130</v>
      </c>
      <c r="AQ965" s="846" t="s">
        <v>131</v>
      </c>
    </row>
    <row r="966" spans="2:43" ht="12.95" customHeight="1" thickBot="1" x14ac:dyDescent="0.3">
      <c r="B966" s="4">
        <v>2021</v>
      </c>
      <c r="C966" s="5" t="s">
        <v>16</v>
      </c>
      <c r="D966" s="5" t="s">
        <v>15</v>
      </c>
      <c r="E966" s="30" t="s">
        <v>14</v>
      </c>
      <c r="F966" s="6" t="s">
        <v>14</v>
      </c>
      <c r="G966" s="7" t="s">
        <v>13</v>
      </c>
      <c r="H966" s="868" t="s">
        <v>34</v>
      </c>
      <c r="I966" s="869"/>
      <c r="J966" s="870" t="s">
        <v>43</v>
      </c>
      <c r="K966" s="871"/>
      <c r="L966" s="870" t="s">
        <v>42</v>
      </c>
      <c r="M966" s="871"/>
      <c r="N966" s="872" t="s">
        <v>33</v>
      </c>
      <c r="O966" s="869"/>
      <c r="P966" s="872" t="s">
        <v>12</v>
      </c>
      <c r="Q966" s="869"/>
      <c r="R966" s="872" t="s">
        <v>11</v>
      </c>
      <c r="S966" s="905"/>
      <c r="T966" s="868" t="s">
        <v>35</v>
      </c>
      <c r="U966" s="906"/>
      <c r="V966" s="906"/>
      <c r="W966" s="905"/>
      <c r="X966" s="868" t="s">
        <v>10</v>
      </c>
      <c r="Y966" s="906"/>
      <c r="Z966" s="906"/>
      <c r="AA966" s="906"/>
      <c r="AB966" s="38" t="s">
        <v>1084</v>
      </c>
      <c r="AC966" s="38" t="s">
        <v>38</v>
      </c>
      <c r="AD966" s="37" t="s">
        <v>36</v>
      </c>
      <c r="AE966" s="266" t="s">
        <v>41</v>
      </c>
      <c r="AF966" s="136" t="s">
        <v>9</v>
      </c>
      <c r="AG966" s="8" t="s">
        <v>37</v>
      </c>
      <c r="AH966" s="9" t="s">
        <v>8</v>
      </c>
      <c r="AI966" s="10" t="s">
        <v>7</v>
      </c>
      <c r="AJ966" s="6" t="s">
        <v>8</v>
      </c>
      <c r="AK966" s="7" t="s">
        <v>7</v>
      </c>
      <c r="AL966" s="6" t="s">
        <v>8</v>
      </c>
      <c r="AM966" s="11" t="s">
        <v>7</v>
      </c>
      <c r="AN966" s="7" t="s">
        <v>6</v>
      </c>
      <c r="AO966" s="141"/>
      <c r="AP966" s="847"/>
      <c r="AQ966" s="847"/>
    </row>
    <row r="967" spans="2:43" ht="12.95" customHeight="1" x14ac:dyDescent="0.25">
      <c r="B967" s="25">
        <v>44250</v>
      </c>
      <c r="C967" s="137">
        <v>0.16944444444444443</v>
      </c>
      <c r="D967" s="137">
        <v>0.17777777777777778</v>
      </c>
      <c r="E967" s="43">
        <v>1</v>
      </c>
      <c r="F967" s="43">
        <v>765</v>
      </c>
      <c r="G967" s="25">
        <v>44250</v>
      </c>
      <c r="H967" s="960" t="s">
        <v>199</v>
      </c>
      <c r="I967" s="961"/>
      <c r="J967" s="962"/>
      <c r="K967" s="963"/>
      <c r="L967" s="962"/>
      <c r="M967" s="963"/>
      <c r="N967" s="960"/>
      <c r="O967" s="961"/>
      <c r="P967" s="964" t="s">
        <v>158</v>
      </c>
      <c r="Q967" s="965"/>
      <c r="R967" s="964" t="s">
        <v>306</v>
      </c>
      <c r="S967" s="966"/>
      <c r="T967" s="975" t="s">
        <v>198</v>
      </c>
      <c r="U967" s="976"/>
      <c r="V967" s="976"/>
      <c r="W967" s="977"/>
      <c r="X967" s="975" t="s">
        <v>198</v>
      </c>
      <c r="Y967" s="976"/>
      <c r="Z967" s="976"/>
      <c r="AA967" s="977"/>
      <c r="AB967" s="34"/>
      <c r="AC967" s="34"/>
      <c r="AD967" s="138"/>
      <c r="AE967" s="158">
        <v>44</v>
      </c>
      <c r="AF967" s="35" t="s">
        <v>32</v>
      </c>
      <c r="AG967" s="26"/>
      <c r="AH967" s="160">
        <v>18206</v>
      </c>
      <c r="AI967" s="161">
        <f>+AH967/1000</f>
        <v>18.206</v>
      </c>
      <c r="AJ967" s="836">
        <v>18050</v>
      </c>
      <c r="AK967" s="838">
        <f>+AJ967/1000</f>
        <v>18.05</v>
      </c>
      <c r="AL967" s="840">
        <f>+AJ967-AH969-AH967-AH968</f>
        <v>-350</v>
      </c>
      <c r="AM967" s="842">
        <f>+AL967/1000</f>
        <v>-0.35</v>
      </c>
      <c r="AN967" s="844">
        <f>+AL967/SUM(AH967:AH969)</f>
        <v>-1.9021739130434784E-2</v>
      </c>
      <c r="AO967" s="141"/>
      <c r="AP967" s="306">
        <v>69.849999999999994</v>
      </c>
      <c r="AQ967" s="306">
        <v>4.6100000000000003</v>
      </c>
    </row>
    <row r="968" spans="2:43" ht="12.95" customHeight="1" x14ac:dyDescent="0.25">
      <c r="B968" s="25">
        <v>44250</v>
      </c>
      <c r="C968" s="137">
        <v>0.16944444444444443</v>
      </c>
      <c r="D968" s="137">
        <v>0.17777777777777778</v>
      </c>
      <c r="E968" s="43">
        <v>1</v>
      </c>
      <c r="F968" s="43">
        <v>765</v>
      </c>
      <c r="G968" s="25">
        <v>44250</v>
      </c>
      <c r="H968" s="967" t="s">
        <v>199</v>
      </c>
      <c r="I968" s="968"/>
      <c r="J968" s="969"/>
      <c r="K968" s="970"/>
      <c r="L968" s="969"/>
      <c r="M968" s="970"/>
      <c r="N968" s="967"/>
      <c r="O968" s="968"/>
      <c r="P968" s="971" t="s">
        <v>158</v>
      </c>
      <c r="Q968" s="972"/>
      <c r="R968" s="973" t="s">
        <v>306</v>
      </c>
      <c r="S968" s="974"/>
      <c r="T968" s="979" t="s">
        <v>202</v>
      </c>
      <c r="U968" s="980"/>
      <c r="V968" s="980"/>
      <c r="W968" s="981"/>
      <c r="X968" s="979" t="s">
        <v>202</v>
      </c>
      <c r="Y968" s="980"/>
      <c r="Z968" s="980"/>
      <c r="AA968" s="981"/>
      <c r="AB968" s="34"/>
      <c r="AC968" s="34"/>
      <c r="AD968" s="138"/>
      <c r="AE968" s="158">
        <v>44</v>
      </c>
      <c r="AF968" s="35" t="s">
        <v>32</v>
      </c>
      <c r="AG968" s="34"/>
      <c r="AH968" s="139">
        <v>54</v>
      </c>
      <c r="AI968" s="159">
        <f>+AH968/1000</f>
        <v>5.3999999999999999E-2</v>
      </c>
      <c r="AJ968" s="993"/>
      <c r="AK968" s="994"/>
      <c r="AL968" s="995"/>
      <c r="AM968" s="996"/>
      <c r="AN968" s="997"/>
      <c r="AO968" s="20"/>
      <c r="AP968" s="306">
        <v>69.849999999999994</v>
      </c>
      <c r="AQ968" s="306">
        <v>4.6100000000000003</v>
      </c>
    </row>
    <row r="969" spans="2:43" ht="12.95" customHeight="1" x14ac:dyDescent="0.25">
      <c r="B969" s="25">
        <v>44250</v>
      </c>
      <c r="C969" s="137">
        <v>0.16944444444444443</v>
      </c>
      <c r="D969" s="137">
        <v>0.17777777777777778</v>
      </c>
      <c r="E969" s="43">
        <v>1</v>
      </c>
      <c r="F969" s="43">
        <v>765</v>
      </c>
      <c r="G969" s="25">
        <v>44250</v>
      </c>
      <c r="H969" s="967" t="s">
        <v>199</v>
      </c>
      <c r="I969" s="968"/>
      <c r="J969" s="969"/>
      <c r="K969" s="970"/>
      <c r="L969" s="969"/>
      <c r="M969" s="970"/>
      <c r="N969" s="967"/>
      <c r="O969" s="968"/>
      <c r="P969" s="971" t="s">
        <v>158</v>
      </c>
      <c r="Q969" s="972"/>
      <c r="R969" s="973" t="s">
        <v>306</v>
      </c>
      <c r="S969" s="985"/>
      <c r="T969" s="982" t="s">
        <v>1132</v>
      </c>
      <c r="U969" s="983"/>
      <c r="V969" s="983"/>
      <c r="W969" s="984"/>
      <c r="X969" s="982" t="s">
        <v>1132</v>
      </c>
      <c r="Y969" s="983"/>
      <c r="Z969" s="983"/>
      <c r="AA969" s="984"/>
      <c r="AB969" s="34"/>
      <c r="AC969" s="34"/>
      <c r="AD969" s="138"/>
      <c r="AE969" s="158">
        <v>44</v>
      </c>
      <c r="AF969" s="35" t="s">
        <v>32</v>
      </c>
      <c r="AG969" s="34"/>
      <c r="AH969" s="139">
        <v>140</v>
      </c>
      <c r="AI969" s="140">
        <f>+AH969/1000</f>
        <v>0.14000000000000001</v>
      </c>
      <c r="AJ969" s="837"/>
      <c r="AK969" s="839"/>
      <c r="AL969" s="841"/>
      <c r="AM969" s="843"/>
      <c r="AN969" s="845"/>
      <c r="AO969" s="21"/>
      <c r="AP969" s="306">
        <v>69.849999999999994</v>
      </c>
      <c r="AQ969" s="306">
        <v>4.6100000000000003</v>
      </c>
    </row>
    <row r="970" spans="2:43" ht="12.95" customHeight="1" x14ac:dyDescent="0.25">
      <c r="B970" s="25">
        <v>44250</v>
      </c>
      <c r="C970" s="137">
        <v>0.35000000000000003</v>
      </c>
      <c r="D970" s="137">
        <v>0.38750000000000001</v>
      </c>
      <c r="E970" s="43">
        <v>4</v>
      </c>
      <c r="F970" s="43">
        <v>23458</v>
      </c>
      <c r="G970" s="25">
        <v>44250</v>
      </c>
      <c r="H970" s="967" t="s">
        <v>706</v>
      </c>
      <c r="I970" s="968"/>
      <c r="J970" s="969" t="s">
        <v>777</v>
      </c>
      <c r="K970" s="970"/>
      <c r="L970" s="969" t="s">
        <v>700</v>
      </c>
      <c r="M970" s="970"/>
      <c r="N970" s="967"/>
      <c r="O970" s="968"/>
      <c r="P970" s="971" t="s">
        <v>292</v>
      </c>
      <c r="Q970" s="972"/>
      <c r="R970" s="973" t="s">
        <v>696</v>
      </c>
      <c r="S970" s="974"/>
      <c r="T970" s="975" t="s">
        <v>823</v>
      </c>
      <c r="U970" s="976"/>
      <c r="V970" s="976"/>
      <c r="W970" s="977"/>
      <c r="X970" s="975" t="s">
        <v>823</v>
      </c>
      <c r="Y970" s="976"/>
      <c r="Z970" s="976"/>
      <c r="AA970" s="977"/>
      <c r="AB970" s="34">
        <v>1</v>
      </c>
      <c r="AC970" s="34"/>
      <c r="AD970" s="138" t="s">
        <v>680</v>
      </c>
      <c r="AE970" s="314">
        <v>54</v>
      </c>
      <c r="AF970" s="46" t="s">
        <v>52</v>
      </c>
      <c r="AG970" s="34"/>
      <c r="AH970" s="139">
        <v>2400</v>
      </c>
      <c r="AI970" s="140">
        <f>+AH970/1000</f>
        <v>2.4</v>
      </c>
      <c r="AJ970" s="152">
        <v>2280</v>
      </c>
      <c r="AK970" s="142">
        <f>+AJ970/1000</f>
        <v>2.2799999999999998</v>
      </c>
      <c r="AL970" s="143">
        <f>+AJ970-AH970</f>
        <v>-120</v>
      </c>
      <c r="AM970" s="144">
        <f>+AL970/1000</f>
        <v>-0.12</v>
      </c>
      <c r="AN970" s="145">
        <f>+AL970/AH970</f>
        <v>-0.05</v>
      </c>
      <c r="AO970" s="21"/>
      <c r="AP970" s="306">
        <v>74.62</v>
      </c>
      <c r="AQ970" s="306">
        <v>2.35</v>
      </c>
    </row>
    <row r="971" spans="2:43" ht="12.95" customHeight="1" x14ac:dyDescent="0.25">
      <c r="B971" s="25">
        <v>44250</v>
      </c>
      <c r="C971" s="137">
        <v>0.39930555555555558</v>
      </c>
      <c r="D971" s="137">
        <v>0.40833333333333338</v>
      </c>
      <c r="E971" s="43">
        <v>2</v>
      </c>
      <c r="F971" s="43">
        <v>4806</v>
      </c>
      <c r="G971" s="25">
        <v>44250</v>
      </c>
      <c r="H971" s="967" t="s">
        <v>542</v>
      </c>
      <c r="I971" s="968"/>
      <c r="J971" s="969"/>
      <c r="K971" s="970"/>
      <c r="L971" s="969"/>
      <c r="M971" s="970"/>
      <c r="N971" s="967"/>
      <c r="O971" s="968"/>
      <c r="P971" s="971" t="s">
        <v>360</v>
      </c>
      <c r="Q971" s="972"/>
      <c r="R971" s="973" t="s">
        <v>201</v>
      </c>
      <c r="S971" s="974"/>
      <c r="T971" s="975" t="s">
        <v>198</v>
      </c>
      <c r="U971" s="976"/>
      <c r="V971" s="976"/>
      <c r="W971" s="977"/>
      <c r="X971" s="991" t="s">
        <v>198</v>
      </c>
      <c r="Y971" s="992"/>
      <c r="Z971" s="992"/>
      <c r="AA971" s="992"/>
      <c r="AB971" s="34"/>
      <c r="AC971" s="34"/>
      <c r="AD971" s="138"/>
      <c r="AE971" s="484">
        <v>46</v>
      </c>
      <c r="AF971" s="35" t="s">
        <v>32</v>
      </c>
      <c r="AG971" s="34"/>
      <c r="AH971" s="139">
        <v>23340</v>
      </c>
      <c r="AI971" s="140">
        <f t="shared" ref="AI971:AI985" si="311">+AH971/1000</f>
        <v>23.34</v>
      </c>
      <c r="AJ971" s="152">
        <v>23260</v>
      </c>
      <c r="AK971" s="142">
        <f t="shared" ref="AK971:AK985" si="312">+AJ971/1000</f>
        <v>23.26</v>
      </c>
      <c r="AL971" s="143">
        <f t="shared" ref="AL971:AL981" si="313">+AJ971-AH971</f>
        <v>-80</v>
      </c>
      <c r="AM971" s="144">
        <f t="shared" ref="AM971:AM985" si="314">+AL971/1000</f>
        <v>-0.08</v>
      </c>
      <c r="AN971" s="145">
        <f t="shared" ref="AN971:AN981" si="315">+AL971/AH971</f>
        <v>-3.4275921165381321E-3</v>
      </c>
      <c r="AO971" s="21"/>
      <c r="AP971" s="306">
        <v>70.47</v>
      </c>
      <c r="AQ971" s="306">
        <v>5.32</v>
      </c>
    </row>
    <row r="972" spans="2:43" ht="12.95" customHeight="1" x14ac:dyDescent="0.25">
      <c r="B972" s="25">
        <v>44250</v>
      </c>
      <c r="C972" s="137">
        <v>0.47569444444444442</v>
      </c>
      <c r="D972" s="137">
        <v>0.48541666666666666</v>
      </c>
      <c r="E972" s="43">
        <v>4</v>
      </c>
      <c r="F972" s="43">
        <v>23459</v>
      </c>
      <c r="G972" s="25">
        <v>44250</v>
      </c>
      <c r="H972" s="967" t="s">
        <v>876</v>
      </c>
      <c r="I972" s="968"/>
      <c r="J972" s="969" t="s">
        <v>740</v>
      </c>
      <c r="K972" s="970"/>
      <c r="L972" s="969" t="s">
        <v>700</v>
      </c>
      <c r="M972" s="970"/>
      <c r="N972" s="967"/>
      <c r="O972" s="968"/>
      <c r="P972" s="971" t="s">
        <v>71</v>
      </c>
      <c r="Q972" s="972"/>
      <c r="R972" s="973" t="s">
        <v>1057</v>
      </c>
      <c r="S972" s="974"/>
      <c r="T972" s="975" t="s">
        <v>1118</v>
      </c>
      <c r="U972" s="976"/>
      <c r="V972" s="976"/>
      <c r="W972" s="977"/>
      <c r="X972" s="975" t="s">
        <v>1118</v>
      </c>
      <c r="Y972" s="976"/>
      <c r="Z972" s="976"/>
      <c r="AA972" s="977"/>
      <c r="AB972" s="34">
        <v>1</v>
      </c>
      <c r="AC972" s="34"/>
      <c r="AD972" s="138" t="s">
        <v>699</v>
      </c>
      <c r="AE972" s="158">
        <v>20</v>
      </c>
      <c r="AF972" s="35" t="s">
        <v>32</v>
      </c>
      <c r="AG972" s="34"/>
      <c r="AH972" s="139">
        <v>14400</v>
      </c>
      <c r="AI972" s="140">
        <f t="shared" si="311"/>
        <v>14.4</v>
      </c>
      <c r="AJ972" s="152">
        <v>13550</v>
      </c>
      <c r="AK972" s="142">
        <f t="shared" si="312"/>
        <v>13.55</v>
      </c>
      <c r="AL972" s="143">
        <f t="shared" si="313"/>
        <v>-850</v>
      </c>
      <c r="AM972" s="144">
        <f t="shared" si="314"/>
        <v>-0.85</v>
      </c>
      <c r="AN972" s="145">
        <f t="shared" si="315"/>
        <v>-5.9027777777777776E-2</v>
      </c>
      <c r="AO972" s="21"/>
      <c r="AP972" s="306">
        <v>75.11</v>
      </c>
      <c r="AQ972" s="306">
        <v>2.23</v>
      </c>
    </row>
    <row r="973" spans="2:43" ht="12.95" customHeight="1" x14ac:dyDescent="0.25">
      <c r="B973" s="25">
        <v>44250</v>
      </c>
      <c r="C973" s="137">
        <v>0.54236111111111118</v>
      </c>
      <c r="D973" s="137">
        <v>0.55902777777777779</v>
      </c>
      <c r="E973" s="43">
        <v>3</v>
      </c>
      <c r="F973" s="43">
        <v>40643</v>
      </c>
      <c r="G973" s="25">
        <v>44250</v>
      </c>
      <c r="H973" s="967" t="s">
        <v>542</v>
      </c>
      <c r="I973" s="968"/>
      <c r="J973" s="969"/>
      <c r="K973" s="970"/>
      <c r="L973" s="969"/>
      <c r="M973" s="970"/>
      <c r="N973" s="967"/>
      <c r="O973" s="968"/>
      <c r="P973" s="971" t="s">
        <v>360</v>
      </c>
      <c r="Q973" s="972"/>
      <c r="R973" s="973" t="s">
        <v>201</v>
      </c>
      <c r="S973" s="974"/>
      <c r="T973" s="975" t="s">
        <v>198</v>
      </c>
      <c r="U973" s="976"/>
      <c r="V973" s="976"/>
      <c r="W973" s="977"/>
      <c r="X973" s="991" t="s">
        <v>198</v>
      </c>
      <c r="Y973" s="992"/>
      <c r="Z973" s="992"/>
      <c r="AA973" s="992"/>
      <c r="AB973" s="34"/>
      <c r="AC973" s="34"/>
      <c r="AD973" s="138"/>
      <c r="AE973" s="484">
        <v>37</v>
      </c>
      <c r="AF973" s="35" t="s">
        <v>32</v>
      </c>
      <c r="AG973" s="34"/>
      <c r="AH973" s="139">
        <v>13800</v>
      </c>
      <c r="AI973" s="140">
        <f t="shared" si="311"/>
        <v>13.8</v>
      </c>
      <c r="AJ973" s="836">
        <v>22440</v>
      </c>
      <c r="AK973" s="838">
        <f>+AJ973/1000</f>
        <v>22.44</v>
      </c>
      <c r="AL973" s="840">
        <f>+AJ973-AH974-AH973</f>
        <v>-80</v>
      </c>
      <c r="AM973" s="842">
        <f>+AL973/1000</f>
        <v>-0.08</v>
      </c>
      <c r="AN973" s="844">
        <f>+AL973/SUM(AH973:AH974)</f>
        <v>-3.552397868561279E-3</v>
      </c>
      <c r="AO973" s="21"/>
      <c r="AP973" s="306">
        <v>71.25</v>
      </c>
      <c r="AQ973" s="306">
        <v>5.86</v>
      </c>
    </row>
    <row r="974" spans="2:43" ht="12.95" customHeight="1" x14ac:dyDescent="0.25">
      <c r="B974" s="25">
        <v>44250</v>
      </c>
      <c r="C974" s="137">
        <v>0.54236111111111118</v>
      </c>
      <c r="D974" s="137">
        <v>0.55902777777777779</v>
      </c>
      <c r="E974" s="43">
        <v>3</v>
      </c>
      <c r="F974" s="43">
        <v>40643</v>
      </c>
      <c r="G974" s="25">
        <v>44250</v>
      </c>
      <c r="H974" s="967" t="s">
        <v>542</v>
      </c>
      <c r="I974" s="968"/>
      <c r="J974" s="969"/>
      <c r="K974" s="970"/>
      <c r="L974" s="969"/>
      <c r="M974" s="970"/>
      <c r="N974" s="967"/>
      <c r="O974" s="968"/>
      <c r="P974" s="971" t="s">
        <v>360</v>
      </c>
      <c r="Q974" s="972"/>
      <c r="R974" s="973" t="s">
        <v>201</v>
      </c>
      <c r="S974" s="974"/>
      <c r="T974" s="975" t="s">
        <v>202</v>
      </c>
      <c r="U974" s="976"/>
      <c r="V974" s="976"/>
      <c r="W974" s="977"/>
      <c r="X974" s="991" t="s">
        <v>202</v>
      </c>
      <c r="Y974" s="992"/>
      <c r="Z974" s="992"/>
      <c r="AA974" s="992"/>
      <c r="AB974" s="34"/>
      <c r="AC974" s="34"/>
      <c r="AD974" s="138"/>
      <c r="AE974" s="484">
        <v>37</v>
      </c>
      <c r="AF974" s="35" t="s">
        <v>32</v>
      </c>
      <c r="AG974" s="34"/>
      <c r="AH974" s="139">
        <v>8720</v>
      </c>
      <c r="AI974" s="140">
        <f t="shared" si="311"/>
        <v>8.7200000000000006</v>
      </c>
      <c r="AJ974" s="837"/>
      <c r="AK974" s="839"/>
      <c r="AL974" s="841"/>
      <c r="AM974" s="843"/>
      <c r="AN974" s="845"/>
      <c r="AO974" s="21"/>
      <c r="AP974" s="306">
        <v>71.25</v>
      </c>
      <c r="AQ974" s="306">
        <v>5.86</v>
      </c>
    </row>
    <row r="975" spans="2:43" ht="12.95" customHeight="1" x14ac:dyDescent="0.25">
      <c r="B975" s="25">
        <v>44250</v>
      </c>
      <c r="C975" s="137">
        <v>0.61944444444444446</v>
      </c>
      <c r="D975" s="137">
        <v>0.63194444444444442</v>
      </c>
      <c r="E975" s="43">
        <v>4</v>
      </c>
      <c r="F975" s="43">
        <v>23460</v>
      </c>
      <c r="G975" s="25">
        <v>44250</v>
      </c>
      <c r="H975" s="967" t="s">
        <v>709</v>
      </c>
      <c r="I975" s="968"/>
      <c r="J975" s="969" t="s">
        <v>1138</v>
      </c>
      <c r="K975" s="970"/>
      <c r="L975" s="969" t="s">
        <v>700</v>
      </c>
      <c r="M975" s="970"/>
      <c r="N975" s="967"/>
      <c r="O975" s="968"/>
      <c r="P975" s="971" t="s">
        <v>240</v>
      </c>
      <c r="Q975" s="972"/>
      <c r="R975" s="973" t="s">
        <v>532</v>
      </c>
      <c r="S975" s="974"/>
      <c r="T975" s="975" t="s">
        <v>1118</v>
      </c>
      <c r="U975" s="976"/>
      <c r="V975" s="976"/>
      <c r="W975" s="977"/>
      <c r="X975" s="975" t="s">
        <v>1118</v>
      </c>
      <c r="Y975" s="976"/>
      <c r="Z975" s="976"/>
      <c r="AA975" s="977"/>
      <c r="AB975" s="34">
        <v>1</v>
      </c>
      <c r="AC975" s="34"/>
      <c r="AD975" s="138" t="s">
        <v>699</v>
      </c>
      <c r="AE975" s="158">
        <v>20</v>
      </c>
      <c r="AF975" s="35" t="s">
        <v>32</v>
      </c>
      <c r="AG975" s="34"/>
      <c r="AH975" s="139">
        <v>14400</v>
      </c>
      <c r="AI975" s="140">
        <f t="shared" si="311"/>
        <v>14.4</v>
      </c>
      <c r="AJ975" s="152">
        <v>13050</v>
      </c>
      <c r="AK975" s="142">
        <f t="shared" si="312"/>
        <v>13.05</v>
      </c>
      <c r="AL975" s="143">
        <f t="shared" si="313"/>
        <v>-1350</v>
      </c>
      <c r="AM975" s="144">
        <f t="shared" si="314"/>
        <v>-1.35</v>
      </c>
      <c r="AN975" s="145">
        <f t="shared" si="315"/>
        <v>-9.375E-2</v>
      </c>
      <c r="AO975" s="21"/>
      <c r="AP975" s="306">
        <v>75.03</v>
      </c>
      <c r="AQ975" s="306">
        <v>2.31</v>
      </c>
    </row>
    <row r="976" spans="2:43" ht="12.95" customHeight="1" x14ac:dyDescent="0.25">
      <c r="B976" s="25">
        <v>44250</v>
      </c>
      <c r="C976" s="137">
        <v>0.6777777777777777</v>
      </c>
      <c r="D976" s="137">
        <v>0.68888888888888899</v>
      </c>
      <c r="E976" s="43">
        <v>4</v>
      </c>
      <c r="F976" s="43">
        <v>23461</v>
      </c>
      <c r="G976" s="25">
        <v>44250</v>
      </c>
      <c r="H976" s="967" t="s">
        <v>798</v>
      </c>
      <c r="I976" s="968"/>
      <c r="J976" s="969" t="s">
        <v>772</v>
      </c>
      <c r="K976" s="970"/>
      <c r="L976" s="969" t="s">
        <v>700</v>
      </c>
      <c r="M976" s="970"/>
      <c r="N976" s="967"/>
      <c r="O976" s="968"/>
      <c r="P976" s="971" t="s">
        <v>287</v>
      </c>
      <c r="Q976" s="972"/>
      <c r="R976" s="973" t="s">
        <v>233</v>
      </c>
      <c r="S976" s="974"/>
      <c r="T976" s="975" t="s">
        <v>216</v>
      </c>
      <c r="U976" s="976"/>
      <c r="V976" s="976"/>
      <c r="W976" s="977"/>
      <c r="X976" s="991" t="s">
        <v>761</v>
      </c>
      <c r="Y976" s="992"/>
      <c r="Z976" s="992"/>
      <c r="AA976" s="985"/>
      <c r="AB976" s="34"/>
      <c r="AC976" s="34"/>
      <c r="AD976" s="138" t="s">
        <v>699</v>
      </c>
      <c r="AE976" s="158">
        <v>21</v>
      </c>
      <c r="AF976" s="35" t="s">
        <v>32</v>
      </c>
      <c r="AG976" s="34"/>
      <c r="AH976" s="139">
        <v>4380</v>
      </c>
      <c r="AI976" s="140">
        <f t="shared" si="311"/>
        <v>4.38</v>
      </c>
      <c r="AJ976" s="152">
        <v>4380</v>
      </c>
      <c r="AK976" s="142">
        <f t="shared" si="312"/>
        <v>4.38</v>
      </c>
      <c r="AL976" s="143">
        <f t="shared" si="313"/>
        <v>0</v>
      </c>
      <c r="AM976" s="144">
        <f t="shared" si="314"/>
        <v>0</v>
      </c>
      <c r="AN976" s="145">
        <f t="shared" si="315"/>
        <v>0</v>
      </c>
      <c r="AO976" s="21"/>
      <c r="AP976" s="306">
        <v>73.11</v>
      </c>
      <c r="AQ976" s="306">
        <v>3.06</v>
      </c>
    </row>
    <row r="977" spans="2:43" ht="12.95" customHeight="1" x14ac:dyDescent="0.25">
      <c r="B977" s="25">
        <v>44250</v>
      </c>
      <c r="C977" s="137">
        <v>0.70972222222222225</v>
      </c>
      <c r="D977" s="137">
        <v>0.71527777777777779</v>
      </c>
      <c r="E977" s="43">
        <v>4</v>
      </c>
      <c r="F977" s="43">
        <v>23462</v>
      </c>
      <c r="G977" s="25">
        <v>44250</v>
      </c>
      <c r="H977" s="967" t="s">
        <v>770</v>
      </c>
      <c r="I977" s="968"/>
      <c r="J977" s="969"/>
      <c r="K977" s="970"/>
      <c r="L977" s="969"/>
      <c r="M977" s="970"/>
      <c r="N977" s="967"/>
      <c r="O977" s="968"/>
      <c r="P977" s="971" t="s">
        <v>274</v>
      </c>
      <c r="Q977" s="972"/>
      <c r="R977" s="973" t="s">
        <v>473</v>
      </c>
      <c r="S977" s="974"/>
      <c r="T977" s="975" t="s">
        <v>1118</v>
      </c>
      <c r="U977" s="976"/>
      <c r="V977" s="976"/>
      <c r="W977" s="977"/>
      <c r="X977" s="975" t="s">
        <v>1118</v>
      </c>
      <c r="Y977" s="976"/>
      <c r="Z977" s="976"/>
      <c r="AA977" s="977"/>
      <c r="AB977" s="34">
        <v>1</v>
      </c>
      <c r="AC977" s="34"/>
      <c r="AD977" s="138" t="s">
        <v>699</v>
      </c>
      <c r="AE977" s="158">
        <v>17</v>
      </c>
      <c r="AF977" s="35" t="s">
        <v>32</v>
      </c>
      <c r="AG977" s="34"/>
      <c r="AH977" s="139">
        <v>20000</v>
      </c>
      <c r="AI977" s="140">
        <f t="shared" si="311"/>
        <v>20</v>
      </c>
      <c r="AJ977" s="152">
        <v>20530</v>
      </c>
      <c r="AK977" s="142">
        <f t="shared" si="312"/>
        <v>20.53</v>
      </c>
      <c r="AL977" s="143">
        <f t="shared" si="313"/>
        <v>530</v>
      </c>
      <c r="AM977" s="144">
        <f t="shared" si="314"/>
        <v>0.53</v>
      </c>
      <c r="AN977" s="145">
        <f t="shared" si="315"/>
        <v>2.6499999999999999E-2</v>
      </c>
      <c r="AO977" s="21"/>
      <c r="AP977" s="306">
        <v>75.16</v>
      </c>
      <c r="AQ977" s="306">
        <v>2.27</v>
      </c>
    </row>
    <row r="978" spans="2:43" ht="12.95" customHeight="1" x14ac:dyDescent="0.25">
      <c r="B978" s="25">
        <v>44250</v>
      </c>
      <c r="C978" s="137">
        <v>0.71388888888888891</v>
      </c>
      <c r="D978" s="137">
        <v>0.72499999999999998</v>
      </c>
      <c r="E978" s="43">
        <v>4</v>
      </c>
      <c r="F978" s="43">
        <v>23462</v>
      </c>
      <c r="G978" s="25">
        <v>44250</v>
      </c>
      <c r="H978" s="967" t="s">
        <v>770</v>
      </c>
      <c r="I978" s="968"/>
      <c r="J978" s="969"/>
      <c r="K978" s="970"/>
      <c r="L978" s="969"/>
      <c r="M978" s="970"/>
      <c r="N978" s="967"/>
      <c r="O978" s="968"/>
      <c r="P978" s="971" t="s">
        <v>240</v>
      </c>
      <c r="Q978" s="972"/>
      <c r="R978" s="973" t="s">
        <v>532</v>
      </c>
      <c r="S978" s="974"/>
      <c r="T978" s="975" t="s">
        <v>1118</v>
      </c>
      <c r="U978" s="976"/>
      <c r="V978" s="976"/>
      <c r="W978" s="977"/>
      <c r="X978" s="975" t="s">
        <v>1118</v>
      </c>
      <c r="Y978" s="976"/>
      <c r="Z978" s="976"/>
      <c r="AA978" s="977"/>
      <c r="AB978" s="34">
        <v>1</v>
      </c>
      <c r="AC978" s="34"/>
      <c r="AD978" s="138" t="s">
        <v>699</v>
      </c>
      <c r="AE978" s="158">
        <v>17</v>
      </c>
      <c r="AF978" s="35" t="s">
        <v>32</v>
      </c>
      <c r="AG978" s="34"/>
      <c r="AH978" s="139">
        <v>16000</v>
      </c>
      <c r="AI978" s="140">
        <f t="shared" si="311"/>
        <v>16</v>
      </c>
      <c r="AJ978" s="152">
        <v>16380</v>
      </c>
      <c r="AK978" s="142">
        <f t="shared" si="312"/>
        <v>16.38</v>
      </c>
      <c r="AL978" s="143">
        <f t="shared" si="313"/>
        <v>380</v>
      </c>
      <c r="AM978" s="144">
        <f t="shared" si="314"/>
        <v>0.38</v>
      </c>
      <c r="AN978" s="145">
        <f t="shared" si="315"/>
        <v>2.375E-2</v>
      </c>
      <c r="AO978" s="21"/>
      <c r="AP978" s="306">
        <v>75.16</v>
      </c>
      <c r="AQ978" s="306">
        <v>2.27</v>
      </c>
    </row>
    <row r="979" spans="2:43" ht="12.95" customHeight="1" x14ac:dyDescent="0.25">
      <c r="B979" s="25">
        <v>44250</v>
      </c>
      <c r="C979" s="137">
        <v>0.75416666666666676</v>
      </c>
      <c r="D979" s="137">
        <v>0.76250000000000007</v>
      </c>
      <c r="E979" s="43">
        <v>4</v>
      </c>
      <c r="F979" s="43">
        <v>23463</v>
      </c>
      <c r="G979" s="25">
        <v>44250</v>
      </c>
      <c r="H979" s="967" t="s">
        <v>1100</v>
      </c>
      <c r="I979" s="968"/>
      <c r="J979" s="969"/>
      <c r="K979" s="970"/>
      <c r="L979" s="969"/>
      <c r="M979" s="970"/>
      <c r="N979" s="967"/>
      <c r="O979" s="968"/>
      <c r="P979" s="971" t="s">
        <v>292</v>
      </c>
      <c r="Q979" s="972"/>
      <c r="R979" s="973" t="s">
        <v>543</v>
      </c>
      <c r="S979" s="974"/>
      <c r="T979" s="975" t="s">
        <v>771</v>
      </c>
      <c r="U979" s="976"/>
      <c r="V979" s="976"/>
      <c r="W979" s="977"/>
      <c r="X979" s="975" t="s">
        <v>771</v>
      </c>
      <c r="Y979" s="976"/>
      <c r="Z979" s="976"/>
      <c r="AA979" s="977"/>
      <c r="AB979" s="34"/>
      <c r="AC979" s="34"/>
      <c r="AD979" s="138" t="s">
        <v>699</v>
      </c>
      <c r="AE979" s="158">
        <v>26</v>
      </c>
      <c r="AF979" s="35" t="s">
        <v>32</v>
      </c>
      <c r="AG979" s="34"/>
      <c r="AH979" s="139">
        <v>580</v>
      </c>
      <c r="AI979" s="140">
        <f t="shared" si="311"/>
        <v>0.57999999999999996</v>
      </c>
      <c r="AJ979" s="152">
        <v>580</v>
      </c>
      <c r="AK979" s="142">
        <f t="shared" si="312"/>
        <v>0.57999999999999996</v>
      </c>
      <c r="AL979" s="143">
        <f t="shared" si="313"/>
        <v>0</v>
      </c>
      <c r="AM979" s="144">
        <f t="shared" si="314"/>
        <v>0</v>
      </c>
      <c r="AN979" s="145">
        <f t="shared" si="315"/>
        <v>0</v>
      </c>
      <c r="AO979" s="21"/>
      <c r="AP979" s="306">
        <v>70</v>
      </c>
      <c r="AQ979" s="306">
        <v>5.98</v>
      </c>
    </row>
    <row r="980" spans="2:43" ht="12.95" customHeight="1" x14ac:dyDescent="0.25">
      <c r="B980" s="25">
        <v>44250</v>
      </c>
      <c r="C980" s="137">
        <v>0.76458333333333339</v>
      </c>
      <c r="D980" s="137">
        <v>0.77222222222222225</v>
      </c>
      <c r="E980" s="43">
        <v>4</v>
      </c>
      <c r="F980" s="43">
        <v>40643</v>
      </c>
      <c r="G980" s="25">
        <v>44250</v>
      </c>
      <c r="H980" s="967" t="s">
        <v>542</v>
      </c>
      <c r="I980" s="968"/>
      <c r="J980" s="969"/>
      <c r="K980" s="970"/>
      <c r="L980" s="969"/>
      <c r="M980" s="970"/>
      <c r="N980" s="967"/>
      <c r="O980" s="968"/>
      <c r="P980" s="971" t="s">
        <v>360</v>
      </c>
      <c r="Q980" s="972"/>
      <c r="R980" s="973" t="s">
        <v>201</v>
      </c>
      <c r="S980" s="974"/>
      <c r="T980" s="975" t="s">
        <v>198</v>
      </c>
      <c r="U980" s="976"/>
      <c r="V980" s="976"/>
      <c r="W980" s="977"/>
      <c r="X980" s="991" t="s">
        <v>198</v>
      </c>
      <c r="Y980" s="992"/>
      <c r="Z980" s="992"/>
      <c r="AA980" s="992"/>
      <c r="AB980" s="34"/>
      <c r="AC980" s="34"/>
      <c r="AD980" s="138"/>
      <c r="AE980" s="484">
        <v>40</v>
      </c>
      <c r="AF980" s="35" t="s">
        <v>32</v>
      </c>
      <c r="AG980" s="34"/>
      <c r="AH980" s="139">
        <v>24150</v>
      </c>
      <c r="AI980" s="140">
        <f t="shared" si="311"/>
        <v>24.15</v>
      </c>
      <c r="AJ980" s="152">
        <v>24110</v>
      </c>
      <c r="AK980" s="142">
        <f t="shared" si="312"/>
        <v>24.11</v>
      </c>
      <c r="AL980" s="143">
        <f t="shared" si="313"/>
        <v>-40</v>
      </c>
      <c r="AM980" s="144">
        <f t="shared" si="314"/>
        <v>-0.04</v>
      </c>
      <c r="AN980" s="145">
        <f t="shared" si="315"/>
        <v>-1.6563146997929607E-3</v>
      </c>
      <c r="AO980" s="21"/>
      <c r="AP980" s="306">
        <v>70.62</v>
      </c>
      <c r="AQ980" s="306">
        <v>5.26</v>
      </c>
    </row>
    <row r="981" spans="2:43" ht="12.95" customHeight="1" x14ac:dyDescent="0.25">
      <c r="B981" s="25">
        <v>44250</v>
      </c>
      <c r="C981" s="137">
        <v>0.8652777777777777</v>
      </c>
      <c r="D981" s="137">
        <v>0.88194444444444453</v>
      </c>
      <c r="E981" s="43">
        <v>4</v>
      </c>
      <c r="F981" s="43">
        <v>26529</v>
      </c>
      <c r="G981" s="25">
        <v>44250</v>
      </c>
      <c r="H981" s="967" t="s">
        <v>87</v>
      </c>
      <c r="I981" s="968"/>
      <c r="J981" s="969"/>
      <c r="K981" s="970"/>
      <c r="L981" s="969"/>
      <c r="M981" s="970"/>
      <c r="N981" s="967"/>
      <c r="O981" s="968"/>
      <c r="P981" s="971" t="s">
        <v>600</v>
      </c>
      <c r="Q981" s="972"/>
      <c r="R981" s="973" t="s">
        <v>633</v>
      </c>
      <c r="S981" s="974"/>
      <c r="T981" s="975" t="s">
        <v>1149</v>
      </c>
      <c r="U981" s="976"/>
      <c r="V981" s="976"/>
      <c r="W981" s="977"/>
      <c r="X981" s="975" t="s">
        <v>1149</v>
      </c>
      <c r="Y981" s="976"/>
      <c r="Z981" s="976"/>
      <c r="AA981" s="977"/>
      <c r="AB981" s="34"/>
      <c r="AC981" s="34"/>
      <c r="AD981" s="138"/>
      <c r="AE981" s="314">
        <v>57</v>
      </c>
      <c r="AF981" s="46" t="s">
        <v>52</v>
      </c>
      <c r="AG981" s="34"/>
      <c r="AH981" s="139">
        <v>9465</v>
      </c>
      <c r="AI981" s="140">
        <f t="shared" si="311"/>
        <v>9.4649999999999999</v>
      </c>
      <c r="AJ981" s="152">
        <v>9465</v>
      </c>
      <c r="AK981" s="142">
        <f t="shared" si="312"/>
        <v>9.4649999999999999</v>
      </c>
      <c r="AL981" s="143">
        <f t="shared" si="313"/>
        <v>0</v>
      </c>
      <c r="AM981" s="144">
        <f t="shared" si="314"/>
        <v>0</v>
      </c>
      <c r="AN981" s="145">
        <f t="shared" si="315"/>
        <v>0</v>
      </c>
      <c r="AO981" s="21"/>
      <c r="AP981" s="306">
        <v>77.05</v>
      </c>
      <c r="AQ981" s="306">
        <v>3.18</v>
      </c>
    </row>
    <row r="982" spans="2:43" ht="12.95" customHeight="1" x14ac:dyDescent="0.25">
      <c r="B982" s="25">
        <v>44250</v>
      </c>
      <c r="C982" s="137">
        <v>0.9194444444444444</v>
      </c>
      <c r="D982" s="137">
        <v>0.35833333333333334</v>
      </c>
      <c r="E982" s="43">
        <v>4</v>
      </c>
      <c r="F982" s="43">
        <v>3966</v>
      </c>
      <c r="G982" s="25">
        <v>44250</v>
      </c>
      <c r="H982" s="967" t="s">
        <v>88</v>
      </c>
      <c r="I982" s="968"/>
      <c r="J982" s="969"/>
      <c r="K982" s="970"/>
      <c r="L982" s="969"/>
      <c r="M982" s="970"/>
      <c r="N982" s="967"/>
      <c r="O982" s="968"/>
      <c r="P982" s="971" t="s">
        <v>436</v>
      </c>
      <c r="Q982" s="972"/>
      <c r="R982" s="973" t="s">
        <v>90</v>
      </c>
      <c r="S982" s="974"/>
      <c r="T982" s="975" t="s">
        <v>1124</v>
      </c>
      <c r="U982" s="976"/>
      <c r="V982" s="976"/>
      <c r="W982" s="977"/>
      <c r="X982" s="975" t="s">
        <v>1124</v>
      </c>
      <c r="Y982" s="976"/>
      <c r="Z982" s="976"/>
      <c r="AA982" s="977"/>
      <c r="AB982" s="34"/>
      <c r="AC982" s="34"/>
      <c r="AD982" s="138"/>
      <c r="AE982" s="158">
        <v>33</v>
      </c>
      <c r="AF982" s="35" t="s">
        <v>32</v>
      </c>
      <c r="AG982" s="34">
        <v>10451</v>
      </c>
      <c r="AH982" s="139">
        <f>+AG982/2.2</f>
        <v>4750.454545454545</v>
      </c>
      <c r="AI982" s="140">
        <f t="shared" si="311"/>
        <v>4.750454545454545</v>
      </c>
      <c r="AJ982" s="836">
        <v>8450</v>
      </c>
      <c r="AK982" s="838">
        <f>+AJ982/1000</f>
        <v>8.4499999999999993</v>
      </c>
      <c r="AL982" s="840">
        <f>+AJ982-AH983-AH982</f>
        <v>-246.81818181818107</v>
      </c>
      <c r="AM982" s="842">
        <f>+AL982/1000</f>
        <v>-0.24681818181818108</v>
      </c>
      <c r="AN982" s="844">
        <f>+AL982/SUM(AH982:AH983)</f>
        <v>-2.8380285370825195E-2</v>
      </c>
      <c r="AO982" s="21"/>
      <c r="AP982" s="306">
        <v>76.91</v>
      </c>
      <c r="AQ982" s="306">
        <v>3.24</v>
      </c>
    </row>
    <row r="983" spans="2:43" ht="12.95" customHeight="1" x14ac:dyDescent="0.25">
      <c r="B983" s="25">
        <v>44250</v>
      </c>
      <c r="C983" s="137">
        <v>0.9194444444444444</v>
      </c>
      <c r="D983" s="137">
        <v>0.35833333333333334</v>
      </c>
      <c r="E983" s="43">
        <v>4</v>
      </c>
      <c r="F983" s="43">
        <v>1546</v>
      </c>
      <c r="G983" s="25">
        <v>44250</v>
      </c>
      <c r="H983" s="967" t="s">
        <v>55</v>
      </c>
      <c r="I983" s="968"/>
      <c r="J983" s="969"/>
      <c r="K983" s="970"/>
      <c r="L983" s="969"/>
      <c r="M983" s="970"/>
      <c r="N983" s="967"/>
      <c r="O983" s="968"/>
      <c r="P983" s="971" t="s">
        <v>436</v>
      </c>
      <c r="Q983" s="972"/>
      <c r="R983" s="973" t="s">
        <v>90</v>
      </c>
      <c r="S983" s="974"/>
      <c r="T983" s="975" t="s">
        <v>1124</v>
      </c>
      <c r="U983" s="976"/>
      <c r="V983" s="976"/>
      <c r="W983" s="977"/>
      <c r="X983" s="975" t="s">
        <v>1124</v>
      </c>
      <c r="Y983" s="976"/>
      <c r="Z983" s="976"/>
      <c r="AA983" s="977"/>
      <c r="AB983" s="34"/>
      <c r="AC983" s="34"/>
      <c r="AD983" s="138"/>
      <c r="AE983" s="158">
        <v>31</v>
      </c>
      <c r="AF983" s="35" t="s">
        <v>32</v>
      </c>
      <c r="AG983" s="34">
        <v>8682</v>
      </c>
      <c r="AH983" s="139">
        <f>+AG983/2.2</f>
        <v>3946.363636363636</v>
      </c>
      <c r="AI983" s="140">
        <f t="shared" si="311"/>
        <v>3.9463636363636359</v>
      </c>
      <c r="AJ983" s="837"/>
      <c r="AK983" s="839"/>
      <c r="AL983" s="841"/>
      <c r="AM983" s="843"/>
      <c r="AN983" s="845"/>
      <c r="AO983" s="21"/>
      <c r="AP983" s="306">
        <v>77.010000000000005</v>
      </c>
      <c r="AQ983" s="306">
        <v>3.15</v>
      </c>
    </row>
    <row r="984" spans="2:43" ht="12.95" customHeight="1" x14ac:dyDescent="0.25">
      <c r="B984" s="25">
        <v>44250</v>
      </c>
      <c r="C984" s="137">
        <v>0.92638888888888893</v>
      </c>
      <c r="D984" s="137">
        <v>0.95277777777777783</v>
      </c>
      <c r="E984" s="43">
        <v>4</v>
      </c>
      <c r="F984" s="43">
        <v>26530</v>
      </c>
      <c r="G984" s="25">
        <v>44250</v>
      </c>
      <c r="H984" s="967" t="s">
        <v>712</v>
      </c>
      <c r="I984" s="968"/>
      <c r="J984" s="969"/>
      <c r="K984" s="970"/>
      <c r="L984" s="969"/>
      <c r="M984" s="970"/>
      <c r="N984" s="967"/>
      <c r="O984" s="968"/>
      <c r="P984" s="971" t="s">
        <v>911</v>
      </c>
      <c r="Q984" s="972"/>
      <c r="R984" s="973" t="s">
        <v>1144</v>
      </c>
      <c r="S984" s="974"/>
      <c r="T984" s="975" t="s">
        <v>718</v>
      </c>
      <c r="U984" s="976"/>
      <c r="V984" s="976"/>
      <c r="W984" s="977"/>
      <c r="X984" s="975" t="s">
        <v>718</v>
      </c>
      <c r="Y984" s="976"/>
      <c r="Z984" s="976"/>
      <c r="AA984" s="977"/>
      <c r="AB984" s="34"/>
      <c r="AC984" s="34"/>
      <c r="AD984" s="138"/>
      <c r="AE984" s="158">
        <v>43</v>
      </c>
      <c r="AF984" s="35" t="s">
        <v>32</v>
      </c>
      <c r="AG984" s="34"/>
      <c r="AH984" s="139">
        <v>3780</v>
      </c>
      <c r="AI984" s="140">
        <f t="shared" si="311"/>
        <v>3.78</v>
      </c>
      <c r="AJ984" s="152">
        <v>3780</v>
      </c>
      <c r="AK984" s="142">
        <f t="shared" si="312"/>
        <v>3.78</v>
      </c>
      <c r="AL984" s="143">
        <f t="shared" ref="AL984:AL985" si="316">+AJ984-AH984</f>
        <v>0</v>
      </c>
      <c r="AM984" s="144">
        <f t="shared" si="314"/>
        <v>0</v>
      </c>
      <c r="AN984" s="145">
        <f t="shared" ref="AN984:AN985" si="317">+AL984/AH984</f>
        <v>0</v>
      </c>
      <c r="AO984" s="21"/>
      <c r="AP984" s="306">
        <v>75</v>
      </c>
      <c r="AQ984" s="306">
        <v>2.81</v>
      </c>
    </row>
    <row r="985" spans="2:43" ht="12.95" customHeight="1" x14ac:dyDescent="0.25">
      <c r="B985" s="25">
        <v>44250</v>
      </c>
      <c r="C985" s="137">
        <v>0.14583333333333334</v>
      </c>
      <c r="D985" s="137">
        <v>0.15625</v>
      </c>
      <c r="E985" s="43">
        <v>1</v>
      </c>
      <c r="F985" s="43">
        <v>766</v>
      </c>
      <c r="G985" s="25">
        <v>44250</v>
      </c>
      <c r="H985" s="967" t="s">
        <v>199</v>
      </c>
      <c r="I985" s="968"/>
      <c r="J985" s="969"/>
      <c r="K985" s="970"/>
      <c r="L985" s="969"/>
      <c r="M985" s="970"/>
      <c r="N985" s="967"/>
      <c r="O985" s="968"/>
      <c r="P985" s="971" t="s">
        <v>158</v>
      </c>
      <c r="Q985" s="972"/>
      <c r="R985" s="973" t="s">
        <v>306</v>
      </c>
      <c r="S985" s="985"/>
      <c r="T985" s="975" t="s">
        <v>198</v>
      </c>
      <c r="U985" s="976"/>
      <c r="V985" s="976"/>
      <c r="W985" s="977"/>
      <c r="X985" s="975" t="s">
        <v>198</v>
      </c>
      <c r="Y985" s="976"/>
      <c r="Z985" s="976"/>
      <c r="AA985" s="977"/>
      <c r="AB985" s="34"/>
      <c r="AC985" s="34"/>
      <c r="AD985" s="138"/>
      <c r="AE985" s="158">
        <v>47</v>
      </c>
      <c r="AF985" s="35" t="s">
        <v>32</v>
      </c>
      <c r="AG985" s="34"/>
      <c r="AH985" s="139">
        <v>15069</v>
      </c>
      <c r="AI985" s="140">
        <f t="shared" si="311"/>
        <v>15.069000000000001</v>
      </c>
      <c r="AJ985" s="152">
        <v>15160</v>
      </c>
      <c r="AK985" s="142">
        <f t="shared" si="312"/>
        <v>15.16</v>
      </c>
      <c r="AL985" s="143">
        <f t="shared" si="316"/>
        <v>91</v>
      </c>
      <c r="AM985" s="144">
        <f t="shared" si="314"/>
        <v>9.0999999999999998E-2</v>
      </c>
      <c r="AN985" s="145">
        <f t="shared" si="317"/>
        <v>6.0388877828654857E-3</v>
      </c>
      <c r="AO985" s="21"/>
      <c r="AP985" s="306">
        <v>69.12</v>
      </c>
      <c r="AQ985" s="306">
        <v>4.29</v>
      </c>
    </row>
    <row r="986" spans="2:43" ht="12.95" customHeight="1" thickBot="1" x14ac:dyDescent="0.3">
      <c r="B986" s="24"/>
      <c r="C986" s="146"/>
      <c r="D986" s="146"/>
      <c r="E986" s="27"/>
      <c r="F986" s="36"/>
      <c r="G986" s="31"/>
      <c r="H986" s="909"/>
      <c r="I986" s="910"/>
      <c r="J986" s="911"/>
      <c r="K986" s="912"/>
      <c r="L986" s="911"/>
      <c r="M986" s="912"/>
      <c r="N986" s="913"/>
      <c r="O986" s="910"/>
      <c r="P986" s="913"/>
      <c r="Q986" s="910"/>
      <c r="R986" s="914"/>
      <c r="S986" s="915"/>
      <c r="T986" s="916"/>
      <c r="U986" s="917"/>
      <c r="V986" s="917"/>
      <c r="W986" s="915"/>
      <c r="X986" s="29"/>
      <c r="Y986" s="147"/>
      <c r="Z986" s="147"/>
      <c r="AA986" s="147"/>
      <c r="AB986" s="28"/>
      <c r="AC986" s="36"/>
      <c r="AD986" s="148"/>
      <c r="AE986" s="147"/>
      <c r="AF986" s="28"/>
      <c r="AG986" s="29"/>
      <c r="AH986" s="149"/>
      <c r="AI986" s="153"/>
      <c r="AJ986" s="150"/>
      <c r="AK986" s="154"/>
      <c r="AL986" s="155"/>
      <c r="AM986" s="156"/>
      <c r="AN986" s="157"/>
    </row>
    <row r="987" spans="2:43" ht="12.95" customHeight="1" x14ac:dyDescent="0.25">
      <c r="B987" s="151"/>
      <c r="C987" s="151"/>
      <c r="D987" s="151"/>
      <c r="E987" s="151"/>
      <c r="F987" s="151"/>
      <c r="G987" s="151"/>
      <c r="H987" s="151"/>
      <c r="I987" s="151"/>
      <c r="J987" s="174"/>
      <c r="K987" s="174"/>
      <c r="L987" s="174"/>
      <c r="M987" s="174"/>
      <c r="N987" s="151"/>
      <c r="O987" s="151"/>
      <c r="P987" s="135"/>
      <c r="Q987" s="135"/>
      <c r="R987" s="918" t="s">
        <v>5</v>
      </c>
      <c r="S987" s="919"/>
      <c r="T987" s="919"/>
      <c r="U987" s="919"/>
      <c r="V987" s="919"/>
      <c r="W987" s="919"/>
      <c r="X987" s="919"/>
      <c r="Y987" s="919"/>
      <c r="Z987" s="919"/>
      <c r="AA987" s="919"/>
      <c r="AB987" s="919"/>
      <c r="AC987" s="919"/>
      <c r="AD987" s="919"/>
      <c r="AE987" s="919"/>
      <c r="AF987" s="919"/>
      <c r="AG987" s="265"/>
      <c r="AH987" s="932" t="s">
        <v>4</v>
      </c>
      <c r="AI987" s="933"/>
      <c r="AJ987" s="932" t="s">
        <v>3</v>
      </c>
      <c r="AK987" s="933"/>
      <c r="AL987" s="932" t="s">
        <v>2</v>
      </c>
      <c r="AM987" s="934"/>
      <c r="AN987" s="935"/>
    </row>
    <row r="988" spans="2:43" ht="12.95" customHeight="1" x14ac:dyDescent="0.25">
      <c r="B988" s="151"/>
      <c r="C988" s="151"/>
      <c r="D988" s="151"/>
      <c r="E988" s="151"/>
      <c r="F988" s="151"/>
      <c r="G988" s="151"/>
      <c r="H988" s="151"/>
      <c r="I988" s="151"/>
      <c r="J988" s="174"/>
      <c r="K988" s="174"/>
      <c r="L988" s="174"/>
      <c r="M988" s="174"/>
      <c r="N988" s="151"/>
      <c r="O988" s="151"/>
      <c r="P988" s="135"/>
      <c r="Q988" s="135"/>
      <c r="R988" s="930"/>
      <c r="S988" s="931"/>
      <c r="T988" s="931"/>
      <c r="U988" s="931"/>
      <c r="V988" s="931"/>
      <c r="W988" s="931"/>
      <c r="X988" s="931"/>
      <c r="Y988" s="931"/>
      <c r="Z988" s="931"/>
      <c r="AA988" s="931"/>
      <c r="AB988" s="931"/>
      <c r="AC988" s="931"/>
      <c r="AD988" s="931"/>
      <c r="AE988" s="931"/>
      <c r="AF988" s="931"/>
      <c r="AG988" s="265"/>
      <c r="AH988" s="936" t="s">
        <v>1</v>
      </c>
      <c r="AI988" s="938">
        <f>+SUM(AI967:AI986)</f>
        <v>197.58081818181819</v>
      </c>
      <c r="AJ988" s="936" t="s">
        <v>1</v>
      </c>
      <c r="AK988" s="938">
        <f>+SUM(AK967:AK986)</f>
        <v>195.465</v>
      </c>
      <c r="AL988" s="936" t="s">
        <v>1</v>
      </c>
      <c r="AM988" s="940">
        <f>+AK988-AI988</f>
        <v>-2.1158181818181845</v>
      </c>
      <c r="AN988" s="851">
        <f>+AM988/AI988</f>
        <v>-1.0708621420279585E-2</v>
      </c>
    </row>
    <row r="989" spans="2:43" ht="12.95" customHeight="1" thickBot="1" x14ac:dyDescent="0.3">
      <c r="B989" s="151"/>
      <c r="C989" s="151"/>
      <c r="D989" s="151"/>
      <c r="E989" s="151"/>
      <c r="F989" s="151"/>
      <c r="G989" s="151"/>
      <c r="H989" s="151"/>
      <c r="I989" s="151"/>
      <c r="J989" s="174"/>
      <c r="K989" s="174"/>
      <c r="L989" s="174"/>
      <c r="M989" s="174"/>
      <c r="N989" s="151"/>
      <c r="O989" s="151"/>
      <c r="P989" s="135"/>
      <c r="Q989" s="135"/>
      <c r="R989" s="921"/>
      <c r="S989" s="922"/>
      <c r="T989" s="922"/>
      <c r="U989" s="922"/>
      <c r="V989" s="922"/>
      <c r="W989" s="922"/>
      <c r="X989" s="922"/>
      <c r="Y989" s="922"/>
      <c r="Z989" s="922"/>
      <c r="AA989" s="922"/>
      <c r="AB989" s="922"/>
      <c r="AC989" s="922"/>
      <c r="AD989" s="922"/>
      <c r="AE989" s="922"/>
      <c r="AF989" s="922"/>
      <c r="AG989" s="264"/>
      <c r="AH989" s="937"/>
      <c r="AI989" s="939"/>
      <c r="AJ989" s="937"/>
      <c r="AK989" s="939"/>
      <c r="AL989" s="937"/>
      <c r="AM989" s="941"/>
      <c r="AN989" s="852"/>
    </row>
    <row r="990" spans="2:43" ht="12.95" customHeight="1" thickBot="1" x14ac:dyDescent="0.3"/>
    <row r="991" spans="2:43" ht="12.95" customHeight="1" x14ac:dyDescent="0.25">
      <c r="R991" s="918" t="s">
        <v>0</v>
      </c>
      <c r="S991" s="919"/>
      <c r="T991" s="919"/>
      <c r="U991" s="919"/>
      <c r="V991" s="919"/>
      <c r="W991" s="919"/>
      <c r="X991" s="919"/>
      <c r="Y991" s="919"/>
      <c r="Z991" s="919"/>
      <c r="AA991" s="919"/>
      <c r="AB991" s="919"/>
      <c r="AC991" s="919"/>
      <c r="AD991" s="919"/>
      <c r="AE991" s="919"/>
      <c r="AF991" s="920"/>
      <c r="AG991" s="18"/>
      <c r="AH991" s="924">
        <f>+AI988+AH957</f>
        <v>7844.3422999999993</v>
      </c>
      <c r="AI991" s="925"/>
      <c r="AJ991" s="924">
        <f>+AK988+AJ957</f>
        <v>8403.3770000000022</v>
      </c>
      <c r="AK991" s="925"/>
      <c r="AL991" s="928">
        <f>+AJ991-AH991</f>
        <v>559.03470000000289</v>
      </c>
      <c r="AM991" s="925"/>
      <c r="AN991" s="945">
        <f>+AL991/AH991</f>
        <v>7.1265974714030886E-2</v>
      </c>
    </row>
    <row r="992" spans="2:43" ht="12.95" customHeight="1" thickBot="1" x14ac:dyDescent="0.3">
      <c r="R992" s="921"/>
      <c r="S992" s="922"/>
      <c r="T992" s="922"/>
      <c r="U992" s="922"/>
      <c r="V992" s="922"/>
      <c r="W992" s="922"/>
      <c r="X992" s="922"/>
      <c r="Y992" s="922"/>
      <c r="Z992" s="922"/>
      <c r="AA992" s="922"/>
      <c r="AB992" s="922"/>
      <c r="AC992" s="922"/>
      <c r="AD992" s="922"/>
      <c r="AE992" s="922"/>
      <c r="AF992" s="923"/>
      <c r="AG992" s="19"/>
      <c r="AH992" s="926"/>
      <c r="AI992" s="927"/>
      <c r="AJ992" s="926"/>
      <c r="AK992" s="927"/>
      <c r="AL992" s="929"/>
      <c r="AM992" s="927"/>
      <c r="AN992" s="946"/>
    </row>
    <row r="993" spans="2:43" ht="12.95" customHeight="1" thickBot="1" x14ac:dyDescent="0.3"/>
    <row r="994" spans="2:43" ht="12.95" customHeight="1" x14ac:dyDescent="0.25">
      <c r="B994" s="882" t="s">
        <v>31</v>
      </c>
      <c r="C994" s="883"/>
      <c r="D994" s="883"/>
      <c r="E994" s="883"/>
      <c r="F994" s="883"/>
      <c r="G994" s="884"/>
      <c r="H994" s="888" t="s">
        <v>30</v>
      </c>
      <c r="I994" s="765"/>
      <c r="J994" s="765"/>
      <c r="K994" s="765"/>
      <c r="L994" s="765"/>
      <c r="M994" s="765"/>
      <c r="N994" s="765"/>
      <c r="O994" s="765"/>
      <c r="P994" s="765"/>
      <c r="Q994" s="765"/>
      <c r="R994" s="765"/>
      <c r="S994" s="765"/>
      <c r="T994" s="765"/>
      <c r="U994" s="765"/>
      <c r="V994" s="765"/>
      <c r="W994" s="765"/>
      <c r="X994" s="765"/>
      <c r="Y994" s="765"/>
      <c r="Z994" s="765"/>
      <c r="AA994" s="765"/>
      <c r="AB994" s="765"/>
      <c r="AC994" s="765"/>
      <c r="AD994" s="765"/>
      <c r="AE994" s="267"/>
      <c r="AF994" s="764" t="s">
        <v>29</v>
      </c>
      <c r="AG994" s="765"/>
      <c r="AH994" s="765"/>
      <c r="AI994" s="765"/>
      <c r="AJ994" s="765"/>
      <c r="AK994" s="766"/>
      <c r="AL994" s="889" t="s">
        <v>39</v>
      </c>
      <c r="AM994" s="890"/>
      <c r="AN994" s="891"/>
      <c r="AO994" s="22"/>
    </row>
    <row r="995" spans="2:43" ht="12.95" customHeight="1" x14ac:dyDescent="0.25">
      <c r="B995" s="885"/>
      <c r="C995" s="886"/>
      <c r="D995" s="886"/>
      <c r="E995" s="886"/>
      <c r="F995" s="886"/>
      <c r="G995" s="887"/>
      <c r="H995" s="892" t="s">
        <v>25</v>
      </c>
      <c r="I995" s="893"/>
      <c r="J995" s="893"/>
      <c r="K995" s="893"/>
      <c r="L995" s="893"/>
      <c r="M995" s="893"/>
      <c r="N995" s="893"/>
      <c r="O995" s="893"/>
      <c r="P995" s="893"/>
      <c r="Q995" s="893"/>
      <c r="R995" s="893"/>
      <c r="S995" s="893"/>
      <c r="T995" s="893"/>
      <c r="U995" s="893"/>
      <c r="V995" s="893"/>
      <c r="W995" s="893"/>
      <c r="X995" s="893"/>
      <c r="Y995" s="893"/>
      <c r="Z995" s="893"/>
      <c r="AA995" s="893"/>
      <c r="AB995" s="893"/>
      <c r="AC995" s="893"/>
      <c r="AD995" s="893"/>
      <c r="AE995" s="268"/>
      <c r="AF995" s="773">
        <v>44251</v>
      </c>
      <c r="AG995" s="774"/>
      <c r="AH995" s="774"/>
      <c r="AI995" s="774"/>
      <c r="AJ995" s="774"/>
      <c r="AK995" s="775"/>
      <c r="AL995" s="896" t="s">
        <v>40</v>
      </c>
      <c r="AM995" s="897"/>
      <c r="AN995" s="898"/>
      <c r="AO995" s="23"/>
    </row>
    <row r="996" spans="2:43" ht="12.95" customHeight="1" thickBot="1" x14ac:dyDescent="0.3">
      <c r="B996" s="902" t="s">
        <v>28</v>
      </c>
      <c r="C996" s="903"/>
      <c r="D996" s="903"/>
      <c r="E996" s="903"/>
      <c r="F996" s="903"/>
      <c r="G996" s="904"/>
      <c r="H996" s="894"/>
      <c r="I996" s="895"/>
      <c r="J996" s="895"/>
      <c r="K996" s="895"/>
      <c r="L996" s="895"/>
      <c r="M996" s="895"/>
      <c r="N996" s="895"/>
      <c r="O996" s="895"/>
      <c r="P996" s="895"/>
      <c r="Q996" s="895"/>
      <c r="R996" s="895"/>
      <c r="S996" s="895"/>
      <c r="T996" s="895"/>
      <c r="U996" s="895"/>
      <c r="V996" s="895"/>
      <c r="W996" s="895"/>
      <c r="X996" s="895"/>
      <c r="Y996" s="895"/>
      <c r="Z996" s="895"/>
      <c r="AA996" s="895"/>
      <c r="AB996" s="895"/>
      <c r="AC996" s="895"/>
      <c r="AD996" s="895"/>
      <c r="AE996" s="269"/>
      <c r="AF996" s="776"/>
      <c r="AG996" s="777"/>
      <c r="AH996" s="777"/>
      <c r="AI996" s="777"/>
      <c r="AJ996" s="777"/>
      <c r="AK996" s="778"/>
      <c r="AL996" s="899"/>
      <c r="AM996" s="900"/>
      <c r="AN996" s="901"/>
      <c r="AO996" s="141"/>
    </row>
    <row r="997" spans="2:43" ht="12.95" customHeight="1" thickBot="1" x14ac:dyDescent="0.3">
      <c r="B997" s="135"/>
      <c r="C997" s="135"/>
      <c r="D997" s="135"/>
      <c r="E997" s="135"/>
      <c r="F997" s="135"/>
      <c r="G997" s="135"/>
      <c r="H997" s="135"/>
      <c r="I997" s="135"/>
      <c r="J997" s="174"/>
      <c r="K997" s="174"/>
      <c r="L997" s="174"/>
      <c r="M997" s="174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  <c r="AL997" s="135"/>
      <c r="AM997" s="135"/>
      <c r="AN997" s="135"/>
      <c r="AO997" s="141"/>
    </row>
    <row r="998" spans="2:43" ht="12.95" customHeight="1" thickBot="1" x14ac:dyDescent="0.3">
      <c r="B998" s="873" t="s">
        <v>27</v>
      </c>
      <c r="C998" s="874"/>
      <c r="D998" s="874"/>
      <c r="E998" s="875"/>
      <c r="F998" s="848" t="s">
        <v>26</v>
      </c>
      <c r="G998" s="850"/>
      <c r="H998" s="848" t="s">
        <v>44</v>
      </c>
      <c r="I998" s="849"/>
      <c r="J998" s="849"/>
      <c r="K998" s="849"/>
      <c r="L998" s="849"/>
      <c r="M998" s="849"/>
      <c r="N998" s="849"/>
      <c r="O998" s="849"/>
      <c r="P998" s="849"/>
      <c r="Q998" s="849"/>
      <c r="R998" s="849"/>
      <c r="S998" s="850"/>
      <c r="T998" s="848" t="s">
        <v>25</v>
      </c>
      <c r="U998" s="849"/>
      <c r="V998" s="849"/>
      <c r="W998" s="849"/>
      <c r="X998" s="849"/>
      <c r="Y998" s="849"/>
      <c r="Z998" s="849"/>
      <c r="AA998" s="849"/>
      <c r="AB998" s="849"/>
      <c r="AC998" s="849"/>
      <c r="AD998" s="849"/>
      <c r="AE998" s="849"/>
      <c r="AF998" s="850"/>
      <c r="AG998" s="879" t="s">
        <v>24</v>
      </c>
      <c r="AH998" s="880"/>
      <c r="AI998" s="881"/>
      <c r="AJ998" s="879" t="s">
        <v>24</v>
      </c>
      <c r="AK998" s="881"/>
      <c r="AL998" s="848" t="s">
        <v>23</v>
      </c>
      <c r="AM998" s="849"/>
      <c r="AN998" s="850"/>
      <c r="AO998" s="141"/>
    </row>
    <row r="999" spans="2:43" ht="12.95" customHeight="1" thickBot="1" x14ac:dyDescent="0.3">
      <c r="B999" s="1" t="s">
        <v>13</v>
      </c>
      <c r="C999" s="2" t="s">
        <v>22</v>
      </c>
      <c r="D999" s="3" t="s">
        <v>22</v>
      </c>
      <c r="E999" s="2" t="s">
        <v>21</v>
      </c>
      <c r="F999" s="907" t="s">
        <v>20</v>
      </c>
      <c r="G999" s="908"/>
      <c r="H999" s="876"/>
      <c r="I999" s="877"/>
      <c r="J999" s="877"/>
      <c r="K999" s="877"/>
      <c r="L999" s="877"/>
      <c r="M999" s="877"/>
      <c r="N999" s="877"/>
      <c r="O999" s="877"/>
      <c r="P999" s="877"/>
      <c r="Q999" s="877"/>
      <c r="R999" s="877"/>
      <c r="S999" s="878"/>
      <c r="T999" s="876"/>
      <c r="U999" s="877"/>
      <c r="V999" s="877"/>
      <c r="W999" s="877"/>
      <c r="X999" s="877"/>
      <c r="Y999" s="877"/>
      <c r="Z999" s="877"/>
      <c r="AA999" s="877"/>
      <c r="AB999" s="877"/>
      <c r="AC999" s="877"/>
      <c r="AD999" s="877"/>
      <c r="AE999" s="877"/>
      <c r="AF999" s="878"/>
      <c r="AG999" s="876" t="s">
        <v>19</v>
      </c>
      <c r="AH999" s="877"/>
      <c r="AI999" s="878"/>
      <c r="AJ999" s="876" t="s">
        <v>18</v>
      </c>
      <c r="AK999" s="878"/>
      <c r="AL999" s="876" t="s">
        <v>17</v>
      </c>
      <c r="AM999" s="877"/>
      <c r="AN999" s="878"/>
      <c r="AO999" s="141"/>
      <c r="AP999" s="846" t="s">
        <v>130</v>
      </c>
      <c r="AQ999" s="846" t="s">
        <v>131</v>
      </c>
    </row>
    <row r="1000" spans="2:43" ht="12.95" customHeight="1" thickBot="1" x14ac:dyDescent="0.3">
      <c r="B1000" s="4">
        <v>2021</v>
      </c>
      <c r="C1000" s="5" t="s">
        <v>16</v>
      </c>
      <c r="D1000" s="5" t="s">
        <v>15</v>
      </c>
      <c r="E1000" s="30" t="s">
        <v>14</v>
      </c>
      <c r="F1000" s="6" t="s">
        <v>14</v>
      </c>
      <c r="G1000" s="7" t="s">
        <v>13</v>
      </c>
      <c r="H1000" s="868" t="s">
        <v>34</v>
      </c>
      <c r="I1000" s="869"/>
      <c r="J1000" s="870" t="s">
        <v>43</v>
      </c>
      <c r="K1000" s="871"/>
      <c r="L1000" s="870" t="s">
        <v>42</v>
      </c>
      <c r="M1000" s="871"/>
      <c r="N1000" s="872" t="s">
        <v>33</v>
      </c>
      <c r="O1000" s="869"/>
      <c r="P1000" s="872" t="s">
        <v>12</v>
      </c>
      <c r="Q1000" s="869"/>
      <c r="R1000" s="872" t="s">
        <v>11</v>
      </c>
      <c r="S1000" s="905"/>
      <c r="T1000" s="868" t="s">
        <v>35</v>
      </c>
      <c r="U1000" s="906"/>
      <c r="V1000" s="906"/>
      <c r="W1000" s="905"/>
      <c r="X1000" s="868" t="s">
        <v>10</v>
      </c>
      <c r="Y1000" s="906"/>
      <c r="Z1000" s="906"/>
      <c r="AA1000" s="906"/>
      <c r="AB1000" s="38" t="s">
        <v>1084</v>
      </c>
      <c r="AC1000" s="38" t="s">
        <v>38</v>
      </c>
      <c r="AD1000" s="37" t="s">
        <v>36</v>
      </c>
      <c r="AE1000" s="266" t="s">
        <v>41</v>
      </c>
      <c r="AF1000" s="136" t="s">
        <v>9</v>
      </c>
      <c r="AG1000" s="8" t="s">
        <v>37</v>
      </c>
      <c r="AH1000" s="9" t="s">
        <v>8</v>
      </c>
      <c r="AI1000" s="10" t="s">
        <v>7</v>
      </c>
      <c r="AJ1000" s="6" t="s">
        <v>8</v>
      </c>
      <c r="AK1000" s="7" t="s">
        <v>7</v>
      </c>
      <c r="AL1000" s="6" t="s">
        <v>8</v>
      </c>
      <c r="AM1000" s="11" t="s">
        <v>7</v>
      </c>
      <c r="AN1000" s="7" t="s">
        <v>6</v>
      </c>
      <c r="AO1000" s="141"/>
      <c r="AP1000" s="847"/>
      <c r="AQ1000" s="847"/>
    </row>
    <row r="1001" spans="2:43" ht="12.95" customHeight="1" x14ac:dyDescent="0.25">
      <c r="B1001" s="25">
        <v>44251</v>
      </c>
      <c r="C1001" s="137">
        <v>0.39930555555555558</v>
      </c>
      <c r="D1001" s="137">
        <v>0.41875000000000001</v>
      </c>
      <c r="E1001" s="43">
        <v>3</v>
      </c>
      <c r="F1001" s="43">
        <v>40643</v>
      </c>
      <c r="G1001" s="25">
        <v>44251</v>
      </c>
      <c r="H1001" s="967" t="s">
        <v>542</v>
      </c>
      <c r="I1001" s="968"/>
      <c r="J1001" s="969"/>
      <c r="K1001" s="970"/>
      <c r="L1001" s="969"/>
      <c r="M1001" s="970"/>
      <c r="N1001" s="967"/>
      <c r="O1001" s="968"/>
      <c r="P1001" s="971" t="s">
        <v>360</v>
      </c>
      <c r="Q1001" s="972"/>
      <c r="R1001" s="973" t="s">
        <v>201</v>
      </c>
      <c r="S1001" s="974"/>
      <c r="T1001" s="975" t="s">
        <v>198</v>
      </c>
      <c r="U1001" s="976"/>
      <c r="V1001" s="976"/>
      <c r="W1001" s="977"/>
      <c r="X1001" s="991" t="s">
        <v>198</v>
      </c>
      <c r="Y1001" s="992"/>
      <c r="Z1001" s="992"/>
      <c r="AA1001" s="992"/>
      <c r="AB1001" s="34"/>
      <c r="AC1001" s="34"/>
      <c r="AD1001" s="138"/>
      <c r="AE1001" s="484">
        <v>46</v>
      </c>
      <c r="AF1001" s="35" t="s">
        <v>32</v>
      </c>
      <c r="AG1001" s="26"/>
      <c r="AH1001" s="160">
        <v>24360</v>
      </c>
      <c r="AI1001" s="161">
        <f>+AH1001/1000</f>
        <v>24.36</v>
      </c>
      <c r="AJ1001" s="162">
        <v>24350</v>
      </c>
      <c r="AK1001" s="163">
        <f>+AJ1001/1000</f>
        <v>24.35</v>
      </c>
      <c r="AL1001" s="164">
        <f>+AJ1001-AH1001</f>
        <v>-10</v>
      </c>
      <c r="AM1001" s="163">
        <f>+AL1001/1000</f>
        <v>-0.01</v>
      </c>
      <c r="AN1001" s="165">
        <f>+AL1001/AH1001</f>
        <v>-4.1050903119868636E-4</v>
      </c>
      <c r="AO1001" s="141"/>
      <c r="AP1001" s="306">
        <v>70.25</v>
      </c>
      <c r="AQ1001" s="306">
        <v>5.0999999999999996</v>
      </c>
    </row>
    <row r="1002" spans="2:43" ht="12.95" customHeight="1" x14ac:dyDescent="0.25">
      <c r="B1002" s="25">
        <v>44251</v>
      </c>
      <c r="C1002" s="137">
        <v>0.52916666666666667</v>
      </c>
      <c r="D1002" s="137">
        <v>0.5444444444444444</v>
      </c>
      <c r="E1002" s="43">
        <v>3</v>
      </c>
      <c r="F1002" s="43">
        <v>40669</v>
      </c>
      <c r="G1002" s="25">
        <v>44251</v>
      </c>
      <c r="H1002" s="967" t="s">
        <v>542</v>
      </c>
      <c r="I1002" s="968"/>
      <c r="J1002" s="969"/>
      <c r="K1002" s="970"/>
      <c r="L1002" s="969"/>
      <c r="M1002" s="970"/>
      <c r="N1002" s="967"/>
      <c r="O1002" s="968"/>
      <c r="P1002" s="971" t="s">
        <v>360</v>
      </c>
      <c r="Q1002" s="972"/>
      <c r="R1002" s="973" t="s">
        <v>201</v>
      </c>
      <c r="S1002" s="974"/>
      <c r="T1002" s="979" t="s">
        <v>198</v>
      </c>
      <c r="U1002" s="980"/>
      <c r="V1002" s="980"/>
      <c r="W1002" s="981"/>
      <c r="X1002" s="979" t="s">
        <v>198</v>
      </c>
      <c r="Y1002" s="980"/>
      <c r="Z1002" s="980"/>
      <c r="AA1002" s="981"/>
      <c r="AB1002" s="34"/>
      <c r="AC1002" s="34"/>
      <c r="AD1002" s="138"/>
      <c r="AE1002" s="314">
        <v>54</v>
      </c>
      <c r="AF1002" s="46" t="s">
        <v>52</v>
      </c>
      <c r="AG1002" s="34"/>
      <c r="AH1002" s="139">
        <v>8200</v>
      </c>
      <c r="AI1002" s="159">
        <f>+AH1002/1000</f>
        <v>8.1999999999999993</v>
      </c>
      <c r="AJ1002" s="836">
        <v>22270</v>
      </c>
      <c r="AK1002" s="838">
        <f>+AJ1002/1000</f>
        <v>22.27</v>
      </c>
      <c r="AL1002" s="840">
        <f>+AJ1002-AH1003-AH1002</f>
        <v>0</v>
      </c>
      <c r="AM1002" s="842">
        <f>+AL1002/1000</f>
        <v>0</v>
      </c>
      <c r="AN1002" s="844">
        <f>+AL1002/SUM(AH1002:AH1003)</f>
        <v>0</v>
      </c>
      <c r="AO1002" s="20"/>
      <c r="AP1002" s="306">
        <v>72.13</v>
      </c>
      <c r="AQ1002" s="306">
        <v>4.47</v>
      </c>
    </row>
    <row r="1003" spans="2:43" ht="12.95" customHeight="1" x14ac:dyDescent="0.25">
      <c r="B1003" s="25">
        <v>44251</v>
      </c>
      <c r="C1003" s="137">
        <v>0.52916666666666667</v>
      </c>
      <c r="D1003" s="137">
        <v>0.5444444444444444</v>
      </c>
      <c r="E1003" s="43">
        <v>3</v>
      </c>
      <c r="F1003" s="43">
        <v>40669</v>
      </c>
      <c r="G1003" s="25">
        <v>44251</v>
      </c>
      <c r="H1003" s="967" t="s">
        <v>542</v>
      </c>
      <c r="I1003" s="968"/>
      <c r="J1003" s="969"/>
      <c r="K1003" s="970"/>
      <c r="L1003" s="969"/>
      <c r="M1003" s="970"/>
      <c r="N1003" s="967"/>
      <c r="O1003" s="968"/>
      <c r="P1003" s="971" t="s">
        <v>360</v>
      </c>
      <c r="Q1003" s="972"/>
      <c r="R1003" s="973" t="s">
        <v>201</v>
      </c>
      <c r="S1003" s="985"/>
      <c r="T1003" s="982" t="s">
        <v>202</v>
      </c>
      <c r="U1003" s="983"/>
      <c r="V1003" s="983"/>
      <c r="W1003" s="984"/>
      <c r="X1003" s="982" t="s">
        <v>202</v>
      </c>
      <c r="Y1003" s="983"/>
      <c r="Z1003" s="983"/>
      <c r="AA1003" s="984"/>
      <c r="AB1003" s="34"/>
      <c r="AC1003" s="34"/>
      <c r="AD1003" s="138"/>
      <c r="AE1003" s="499">
        <v>54</v>
      </c>
      <c r="AF1003" s="46" t="s">
        <v>52</v>
      </c>
      <c r="AG1003" s="34"/>
      <c r="AH1003" s="139">
        <v>14070</v>
      </c>
      <c r="AI1003" s="140">
        <f>+AH1003/1000</f>
        <v>14.07</v>
      </c>
      <c r="AJ1003" s="837"/>
      <c r="AK1003" s="839"/>
      <c r="AL1003" s="841"/>
      <c r="AM1003" s="843"/>
      <c r="AN1003" s="845"/>
      <c r="AO1003" s="21"/>
      <c r="AP1003" s="306">
        <v>72.13</v>
      </c>
      <c r="AQ1003" s="306">
        <v>4.47</v>
      </c>
    </row>
    <row r="1004" spans="2:43" ht="12.95" customHeight="1" x14ac:dyDescent="0.25">
      <c r="B1004" s="25">
        <v>44251</v>
      </c>
      <c r="C1004" s="137">
        <v>0.67152777777777783</v>
      </c>
      <c r="D1004" s="137">
        <v>0.68472222222222223</v>
      </c>
      <c r="E1004" s="43">
        <v>3</v>
      </c>
      <c r="F1004" s="43">
        <v>40669</v>
      </c>
      <c r="G1004" s="25">
        <v>44251</v>
      </c>
      <c r="H1004" s="967" t="s">
        <v>542</v>
      </c>
      <c r="I1004" s="968"/>
      <c r="J1004" s="969"/>
      <c r="K1004" s="970"/>
      <c r="L1004" s="969"/>
      <c r="M1004" s="970"/>
      <c r="N1004" s="967"/>
      <c r="O1004" s="968"/>
      <c r="P1004" s="971" t="s">
        <v>360</v>
      </c>
      <c r="Q1004" s="972"/>
      <c r="R1004" s="973" t="s">
        <v>201</v>
      </c>
      <c r="S1004" s="985"/>
      <c r="T1004" s="979" t="s">
        <v>198</v>
      </c>
      <c r="U1004" s="980"/>
      <c r="V1004" s="980"/>
      <c r="W1004" s="981"/>
      <c r="X1004" s="979" t="s">
        <v>198</v>
      </c>
      <c r="Y1004" s="980"/>
      <c r="Z1004" s="980"/>
      <c r="AA1004" s="981"/>
      <c r="AB1004" s="34"/>
      <c r="AC1004" s="34"/>
      <c r="AD1004" s="138"/>
      <c r="AE1004" s="158">
        <v>38</v>
      </c>
      <c r="AF1004" s="35" t="s">
        <v>32</v>
      </c>
      <c r="AG1004" s="34"/>
      <c r="AH1004" s="139">
        <v>20310</v>
      </c>
      <c r="AI1004" s="140">
        <f>+AH1004/1000</f>
        <v>20.309999999999999</v>
      </c>
      <c r="AJ1004" s="152">
        <v>20300</v>
      </c>
      <c r="AK1004" s="142">
        <f>+AJ1004/1000</f>
        <v>20.3</v>
      </c>
      <c r="AL1004" s="143">
        <f>+AJ1004-AH1004</f>
        <v>-10</v>
      </c>
      <c r="AM1004" s="144">
        <f>+AL1004/1000</f>
        <v>-0.01</v>
      </c>
      <c r="AN1004" s="145">
        <f>+AL1004/AH1004</f>
        <v>-4.9236829148202859E-4</v>
      </c>
      <c r="AO1004" s="21"/>
      <c r="AP1004" s="306">
        <v>69.680000000000007</v>
      </c>
      <c r="AQ1004" s="306">
        <v>5.26</v>
      </c>
    </row>
    <row r="1005" spans="2:43" ht="12.95" customHeight="1" x14ac:dyDescent="0.25">
      <c r="B1005" s="25">
        <v>44251</v>
      </c>
      <c r="C1005" s="137">
        <v>0.80902777777777779</v>
      </c>
      <c r="D1005" s="137">
        <v>0.83124999999999993</v>
      </c>
      <c r="E1005" s="43">
        <v>3</v>
      </c>
      <c r="F1005" s="43">
        <v>40668</v>
      </c>
      <c r="G1005" s="25">
        <v>44251</v>
      </c>
      <c r="H1005" s="967" t="s">
        <v>542</v>
      </c>
      <c r="I1005" s="968"/>
      <c r="J1005" s="969"/>
      <c r="K1005" s="970"/>
      <c r="L1005" s="969"/>
      <c r="M1005" s="970"/>
      <c r="N1005" s="967"/>
      <c r="O1005" s="968"/>
      <c r="P1005" s="971" t="s">
        <v>360</v>
      </c>
      <c r="Q1005" s="972"/>
      <c r="R1005" s="973" t="s">
        <v>201</v>
      </c>
      <c r="S1005" s="985"/>
      <c r="T1005" s="979" t="s">
        <v>198</v>
      </c>
      <c r="U1005" s="980"/>
      <c r="V1005" s="980"/>
      <c r="W1005" s="981"/>
      <c r="X1005" s="979" t="s">
        <v>198</v>
      </c>
      <c r="Y1005" s="980"/>
      <c r="Z1005" s="980"/>
      <c r="AA1005" s="981"/>
      <c r="AB1005" s="34"/>
      <c r="AC1005" s="34"/>
      <c r="AD1005" s="138"/>
      <c r="AE1005" s="158">
        <v>41</v>
      </c>
      <c r="AF1005" s="35" t="s">
        <v>32</v>
      </c>
      <c r="AG1005" s="34"/>
      <c r="AH1005" s="139">
        <v>10880</v>
      </c>
      <c r="AI1005" s="140">
        <f t="shared" ref="AI1005:AI1010" si="318">+AH1005/1000</f>
        <v>10.88</v>
      </c>
      <c r="AJ1005" s="152">
        <v>10890</v>
      </c>
      <c r="AK1005" s="142">
        <f t="shared" ref="AK1005:AK1006" si="319">+AJ1005/1000</f>
        <v>10.89</v>
      </c>
      <c r="AL1005" s="143">
        <f t="shared" ref="AL1005:AL1006" si="320">+AJ1005-AH1005</f>
        <v>10</v>
      </c>
      <c r="AM1005" s="144">
        <f t="shared" ref="AM1005:AM1006" si="321">+AL1005/1000</f>
        <v>0.01</v>
      </c>
      <c r="AN1005" s="145">
        <f t="shared" ref="AN1005:AN1006" si="322">+AL1005/AH1005</f>
        <v>9.1911764705882352E-4</v>
      </c>
      <c r="AO1005" s="21"/>
      <c r="AP1005" s="306">
        <v>69.849999999999994</v>
      </c>
      <c r="AQ1005" s="306">
        <v>5.19</v>
      </c>
    </row>
    <row r="1006" spans="2:43" ht="12.95" customHeight="1" x14ac:dyDescent="0.25">
      <c r="B1006" s="25">
        <v>44251</v>
      </c>
      <c r="C1006" s="137">
        <v>0.86319444444444438</v>
      </c>
      <c r="D1006" s="137">
        <v>0.87708333333333333</v>
      </c>
      <c r="E1006" s="43">
        <v>4</v>
      </c>
      <c r="F1006" s="43">
        <v>26531</v>
      </c>
      <c r="G1006" s="25">
        <v>44251</v>
      </c>
      <c r="H1006" s="967" t="s">
        <v>87</v>
      </c>
      <c r="I1006" s="968"/>
      <c r="J1006" s="969"/>
      <c r="K1006" s="970"/>
      <c r="L1006" s="969"/>
      <c r="M1006" s="970"/>
      <c r="N1006" s="967"/>
      <c r="O1006" s="968"/>
      <c r="P1006" s="971" t="s">
        <v>600</v>
      </c>
      <c r="Q1006" s="972"/>
      <c r="R1006" s="973" t="s">
        <v>633</v>
      </c>
      <c r="S1006" s="974"/>
      <c r="T1006" s="975" t="s">
        <v>1166</v>
      </c>
      <c r="U1006" s="976"/>
      <c r="V1006" s="976"/>
      <c r="W1006" s="977"/>
      <c r="X1006" s="975" t="s">
        <v>1166</v>
      </c>
      <c r="Y1006" s="976"/>
      <c r="Z1006" s="976"/>
      <c r="AA1006" s="977"/>
      <c r="AB1006" s="34"/>
      <c r="AC1006" s="34"/>
      <c r="AD1006" s="138"/>
      <c r="AE1006" s="499">
        <v>55</v>
      </c>
      <c r="AF1006" s="46" t="s">
        <v>52</v>
      </c>
      <c r="AG1006" s="34"/>
      <c r="AH1006" s="139">
        <v>6780</v>
      </c>
      <c r="AI1006" s="140">
        <f t="shared" si="318"/>
        <v>6.78</v>
      </c>
      <c r="AJ1006" s="152">
        <v>6780</v>
      </c>
      <c r="AK1006" s="142">
        <f t="shared" si="319"/>
        <v>6.78</v>
      </c>
      <c r="AL1006" s="143">
        <f t="shared" si="320"/>
        <v>0</v>
      </c>
      <c r="AM1006" s="144">
        <f t="shared" si="321"/>
        <v>0</v>
      </c>
      <c r="AN1006" s="145">
        <f t="shared" si="322"/>
        <v>0</v>
      </c>
      <c r="AO1006" s="21"/>
      <c r="AP1006" s="306">
        <v>77.209999999999994</v>
      </c>
      <c r="AQ1006" s="306">
        <v>3.24</v>
      </c>
    </row>
    <row r="1007" spans="2:43" ht="12.95" customHeight="1" x14ac:dyDescent="0.25">
      <c r="B1007" s="25">
        <v>44251</v>
      </c>
      <c r="C1007" s="137">
        <v>0.9194444444444444</v>
      </c>
      <c r="D1007" s="137">
        <v>0.94027777777777777</v>
      </c>
      <c r="E1007" s="43">
        <v>4</v>
      </c>
      <c r="F1007" s="43">
        <v>3976</v>
      </c>
      <c r="G1007" s="25">
        <v>44251</v>
      </c>
      <c r="H1007" s="967" t="s">
        <v>88</v>
      </c>
      <c r="I1007" s="968"/>
      <c r="J1007" s="969"/>
      <c r="K1007" s="970"/>
      <c r="L1007" s="969"/>
      <c r="M1007" s="970"/>
      <c r="N1007" s="967"/>
      <c r="O1007" s="968"/>
      <c r="P1007" s="971" t="s">
        <v>436</v>
      </c>
      <c r="Q1007" s="972"/>
      <c r="R1007" s="973" t="s">
        <v>90</v>
      </c>
      <c r="S1007" s="974"/>
      <c r="T1007" s="975" t="s">
        <v>1124</v>
      </c>
      <c r="U1007" s="976"/>
      <c r="V1007" s="976"/>
      <c r="W1007" s="977"/>
      <c r="X1007" s="975" t="s">
        <v>1124</v>
      </c>
      <c r="Y1007" s="976"/>
      <c r="Z1007" s="976"/>
      <c r="AA1007" s="977"/>
      <c r="AB1007" s="34"/>
      <c r="AC1007" s="34"/>
      <c r="AD1007" s="138"/>
      <c r="AE1007" s="158">
        <v>31</v>
      </c>
      <c r="AF1007" s="35" t="s">
        <v>32</v>
      </c>
      <c r="AG1007" s="34">
        <v>3078</v>
      </c>
      <c r="AH1007" s="139">
        <f>+AG1007/2.2</f>
        <v>1399.090909090909</v>
      </c>
      <c r="AI1007" s="140">
        <f t="shared" si="318"/>
        <v>1.3990909090909089</v>
      </c>
      <c r="AJ1007" s="836">
        <v>6610</v>
      </c>
      <c r="AK1007" s="838">
        <f>+AJ1007/1000</f>
        <v>6.61</v>
      </c>
      <c r="AL1007" s="840">
        <f>+AJ1007-AH1008-AH1007</f>
        <v>-1547.8636363636351</v>
      </c>
      <c r="AM1007" s="842">
        <f>+AL1007/1000</f>
        <v>-1.5478636363636351</v>
      </c>
      <c r="AN1007" s="844">
        <f>+AL1007/SUM(AH1007:AH1008)</f>
        <v>-0.18973884651173145</v>
      </c>
      <c r="AO1007" s="21"/>
      <c r="AP1007" s="306">
        <v>77</v>
      </c>
      <c r="AQ1007" s="306">
        <v>3.26</v>
      </c>
    </row>
    <row r="1008" spans="2:43" ht="12.95" customHeight="1" x14ac:dyDescent="0.25">
      <c r="B1008" s="25">
        <v>44251</v>
      </c>
      <c r="C1008" s="137">
        <v>0.9194444444444444</v>
      </c>
      <c r="D1008" s="137">
        <v>0.94027777777777777</v>
      </c>
      <c r="E1008" s="43">
        <v>4</v>
      </c>
      <c r="F1008" s="43">
        <v>1550</v>
      </c>
      <c r="G1008" s="25">
        <v>44251</v>
      </c>
      <c r="H1008" s="967" t="s">
        <v>55</v>
      </c>
      <c r="I1008" s="968"/>
      <c r="J1008" s="969"/>
      <c r="K1008" s="970"/>
      <c r="L1008" s="969"/>
      <c r="M1008" s="970"/>
      <c r="N1008" s="967"/>
      <c r="O1008" s="968"/>
      <c r="P1008" s="971" t="s">
        <v>436</v>
      </c>
      <c r="Q1008" s="972"/>
      <c r="R1008" s="973" t="s">
        <v>90</v>
      </c>
      <c r="S1008" s="974"/>
      <c r="T1008" s="975" t="s">
        <v>1124</v>
      </c>
      <c r="U1008" s="976"/>
      <c r="V1008" s="976"/>
      <c r="W1008" s="977"/>
      <c r="X1008" s="975" t="s">
        <v>1124</v>
      </c>
      <c r="Y1008" s="976"/>
      <c r="Z1008" s="976"/>
      <c r="AA1008" s="977"/>
      <c r="AB1008" s="34"/>
      <c r="AC1008" s="34"/>
      <c r="AD1008" s="138"/>
      <c r="AE1008" s="158">
        <v>32</v>
      </c>
      <c r="AF1008" s="35" t="s">
        <v>32</v>
      </c>
      <c r="AG1008" s="34">
        <v>14869.3</v>
      </c>
      <c r="AH1008" s="139">
        <f>+AG1008/2.2</f>
        <v>6758.7727272727261</v>
      </c>
      <c r="AI1008" s="140">
        <f t="shared" si="318"/>
        <v>6.758772727272726</v>
      </c>
      <c r="AJ1008" s="837"/>
      <c r="AK1008" s="839"/>
      <c r="AL1008" s="841"/>
      <c r="AM1008" s="843"/>
      <c r="AN1008" s="845"/>
      <c r="AO1008" s="21"/>
      <c r="AP1008" s="306">
        <v>69.97</v>
      </c>
      <c r="AQ1008" s="306">
        <v>3.31</v>
      </c>
    </row>
    <row r="1009" spans="2:43" ht="12.95" customHeight="1" x14ac:dyDescent="0.25">
      <c r="B1009" s="25">
        <v>44252</v>
      </c>
      <c r="C1009" s="137">
        <v>0.11944444444444445</v>
      </c>
      <c r="D1009" s="137">
        <v>0.13333333333333333</v>
      </c>
      <c r="E1009" s="43">
        <v>3</v>
      </c>
      <c r="F1009" s="43">
        <v>768</v>
      </c>
      <c r="G1009" s="25">
        <v>44252</v>
      </c>
      <c r="H1009" s="967" t="s">
        <v>199</v>
      </c>
      <c r="I1009" s="968"/>
      <c r="J1009" s="969"/>
      <c r="K1009" s="970"/>
      <c r="L1009" s="969"/>
      <c r="M1009" s="970"/>
      <c r="N1009" s="967"/>
      <c r="O1009" s="968"/>
      <c r="P1009" s="971" t="s">
        <v>158</v>
      </c>
      <c r="Q1009" s="972"/>
      <c r="R1009" s="973" t="s">
        <v>306</v>
      </c>
      <c r="S1009" s="985"/>
      <c r="T1009" s="975" t="s">
        <v>198</v>
      </c>
      <c r="U1009" s="976"/>
      <c r="V1009" s="976"/>
      <c r="W1009" s="977"/>
      <c r="X1009" s="975" t="s">
        <v>198</v>
      </c>
      <c r="Y1009" s="976"/>
      <c r="Z1009" s="976"/>
      <c r="AA1009" s="977"/>
      <c r="AB1009" s="34"/>
      <c r="AC1009" s="34"/>
      <c r="AD1009" s="138"/>
      <c r="AE1009" s="158">
        <v>48</v>
      </c>
      <c r="AF1009" s="35" t="s">
        <v>32</v>
      </c>
      <c r="AG1009" s="34"/>
      <c r="AH1009" s="139">
        <v>14026</v>
      </c>
      <c r="AI1009" s="140">
        <f t="shared" si="318"/>
        <v>14.026</v>
      </c>
      <c r="AJ1009" s="836">
        <v>14170</v>
      </c>
      <c r="AK1009" s="838">
        <f>+AJ1009/1000</f>
        <v>14.17</v>
      </c>
      <c r="AL1009" s="840">
        <f>+AJ1009-AH1010-AH1009</f>
        <v>65</v>
      </c>
      <c r="AM1009" s="842">
        <f>+AL1009/1000</f>
        <v>6.5000000000000002E-2</v>
      </c>
      <c r="AN1009" s="844">
        <f>+AL1009/SUM(AH1009:AH1010)</f>
        <v>4.608294930875576E-3</v>
      </c>
      <c r="AO1009" s="21"/>
      <c r="AP1009" s="306">
        <v>68.59</v>
      </c>
      <c r="AQ1009" s="306">
        <v>4.38</v>
      </c>
    </row>
    <row r="1010" spans="2:43" ht="12.95" customHeight="1" x14ac:dyDescent="0.25">
      <c r="B1010" s="25">
        <v>44252</v>
      </c>
      <c r="C1010" s="137">
        <v>0.11944444444444445</v>
      </c>
      <c r="D1010" s="137">
        <v>0.13333333333333333</v>
      </c>
      <c r="E1010" s="43">
        <v>3</v>
      </c>
      <c r="F1010" s="43">
        <v>768</v>
      </c>
      <c r="G1010" s="25">
        <v>44252</v>
      </c>
      <c r="H1010" s="967" t="s">
        <v>199</v>
      </c>
      <c r="I1010" s="968"/>
      <c r="J1010" s="969"/>
      <c r="K1010" s="970"/>
      <c r="L1010" s="969"/>
      <c r="M1010" s="970"/>
      <c r="N1010" s="967"/>
      <c r="O1010" s="968"/>
      <c r="P1010" s="971" t="s">
        <v>158</v>
      </c>
      <c r="Q1010" s="972"/>
      <c r="R1010" s="973" t="s">
        <v>306</v>
      </c>
      <c r="S1010" s="985"/>
      <c r="T1010" s="975" t="s">
        <v>202</v>
      </c>
      <c r="U1010" s="976"/>
      <c r="V1010" s="976"/>
      <c r="W1010" s="977"/>
      <c r="X1010" s="975" t="s">
        <v>202</v>
      </c>
      <c r="Y1010" s="976"/>
      <c r="Z1010" s="976"/>
      <c r="AA1010" s="977"/>
      <c r="AB1010" s="34"/>
      <c r="AC1010" s="34"/>
      <c r="AD1010" s="138"/>
      <c r="AE1010" s="158">
        <v>48</v>
      </c>
      <c r="AF1010" s="35" t="s">
        <v>32</v>
      </c>
      <c r="AG1010" s="34"/>
      <c r="AH1010" s="139">
        <v>79</v>
      </c>
      <c r="AI1010" s="140">
        <f t="shared" si="318"/>
        <v>7.9000000000000001E-2</v>
      </c>
      <c r="AJ1010" s="837"/>
      <c r="AK1010" s="839"/>
      <c r="AL1010" s="841"/>
      <c r="AM1010" s="843"/>
      <c r="AN1010" s="845"/>
      <c r="AO1010" s="21"/>
      <c r="AP1010" s="306">
        <v>68.59</v>
      </c>
      <c r="AQ1010" s="306">
        <v>4.38</v>
      </c>
    </row>
    <row r="1011" spans="2:43" ht="12.95" customHeight="1" thickBot="1" x14ac:dyDescent="0.3">
      <c r="B1011" s="24"/>
      <c r="C1011" s="146"/>
      <c r="D1011" s="146"/>
      <c r="E1011" s="27"/>
      <c r="F1011" s="36"/>
      <c r="G1011" s="31"/>
      <c r="H1011" s="909"/>
      <c r="I1011" s="910"/>
      <c r="J1011" s="911"/>
      <c r="K1011" s="912"/>
      <c r="L1011" s="911"/>
      <c r="M1011" s="912"/>
      <c r="N1011" s="913"/>
      <c r="O1011" s="910"/>
      <c r="P1011" s="913"/>
      <c r="Q1011" s="910"/>
      <c r="R1011" s="914"/>
      <c r="S1011" s="915"/>
      <c r="T1011" s="916"/>
      <c r="U1011" s="917"/>
      <c r="V1011" s="917"/>
      <c r="W1011" s="915"/>
      <c r="X1011" s="29"/>
      <c r="Y1011" s="147"/>
      <c r="Z1011" s="147"/>
      <c r="AA1011" s="147"/>
      <c r="AB1011" s="28"/>
      <c r="AC1011" s="36"/>
      <c r="AD1011" s="148"/>
      <c r="AE1011" s="147"/>
      <c r="AF1011" s="28"/>
      <c r="AG1011" s="29"/>
      <c r="AH1011" s="149"/>
      <c r="AI1011" s="153"/>
      <c r="AJ1011" s="150"/>
      <c r="AK1011" s="154"/>
      <c r="AL1011" s="155"/>
      <c r="AM1011" s="156"/>
      <c r="AN1011" s="157"/>
      <c r="AP1011" s="306"/>
      <c r="AQ1011" s="306"/>
    </row>
    <row r="1012" spans="2:43" ht="12.95" customHeight="1" x14ac:dyDescent="0.25">
      <c r="B1012" s="151"/>
      <c r="C1012" s="151"/>
      <c r="D1012" s="151"/>
      <c r="E1012" s="151"/>
      <c r="F1012" s="151"/>
      <c r="G1012" s="151"/>
      <c r="H1012" s="151"/>
      <c r="I1012" s="151"/>
      <c r="J1012" s="174"/>
      <c r="K1012" s="174"/>
      <c r="L1012" s="174"/>
      <c r="M1012" s="174"/>
      <c r="N1012" s="151"/>
      <c r="O1012" s="151"/>
      <c r="P1012" s="135"/>
      <c r="Q1012" s="135"/>
      <c r="R1012" s="918" t="s">
        <v>5</v>
      </c>
      <c r="S1012" s="919"/>
      <c r="T1012" s="919"/>
      <c r="U1012" s="919"/>
      <c r="V1012" s="919"/>
      <c r="W1012" s="919"/>
      <c r="X1012" s="919"/>
      <c r="Y1012" s="919"/>
      <c r="Z1012" s="919"/>
      <c r="AA1012" s="919"/>
      <c r="AB1012" s="919"/>
      <c r="AC1012" s="919"/>
      <c r="AD1012" s="919"/>
      <c r="AE1012" s="919"/>
      <c r="AF1012" s="919"/>
      <c r="AG1012" s="265"/>
      <c r="AH1012" s="932" t="s">
        <v>4</v>
      </c>
      <c r="AI1012" s="933"/>
      <c r="AJ1012" s="932" t="s">
        <v>3</v>
      </c>
      <c r="AK1012" s="933"/>
      <c r="AL1012" s="932" t="s">
        <v>2</v>
      </c>
      <c r="AM1012" s="934"/>
      <c r="AN1012" s="935"/>
    </row>
    <row r="1013" spans="2:43" ht="12.95" customHeight="1" x14ac:dyDescent="0.25">
      <c r="B1013" s="151"/>
      <c r="C1013" s="151"/>
      <c r="D1013" s="151"/>
      <c r="E1013" s="151"/>
      <c r="F1013" s="151"/>
      <c r="G1013" s="151"/>
      <c r="H1013" s="151"/>
      <c r="I1013" s="151"/>
      <c r="J1013" s="174"/>
      <c r="K1013" s="174"/>
      <c r="L1013" s="174"/>
      <c r="M1013" s="174"/>
      <c r="N1013" s="151"/>
      <c r="O1013" s="151"/>
      <c r="P1013" s="135"/>
      <c r="Q1013" s="135"/>
      <c r="R1013" s="930"/>
      <c r="S1013" s="931"/>
      <c r="T1013" s="931"/>
      <c r="U1013" s="931"/>
      <c r="V1013" s="931"/>
      <c r="W1013" s="931"/>
      <c r="X1013" s="931"/>
      <c r="Y1013" s="931"/>
      <c r="Z1013" s="931"/>
      <c r="AA1013" s="931"/>
      <c r="AB1013" s="931"/>
      <c r="AC1013" s="931"/>
      <c r="AD1013" s="931"/>
      <c r="AE1013" s="931"/>
      <c r="AF1013" s="931"/>
      <c r="AG1013" s="265"/>
      <c r="AH1013" s="936" t="s">
        <v>1</v>
      </c>
      <c r="AI1013" s="938">
        <f>+SUM(AI1001:AI1011)</f>
        <v>106.86286363636363</v>
      </c>
      <c r="AJ1013" s="936" t="s">
        <v>1</v>
      </c>
      <c r="AK1013" s="938">
        <f>+SUM(AK1001:AK1011)</f>
        <v>105.37</v>
      </c>
      <c r="AL1013" s="936" t="s">
        <v>1</v>
      </c>
      <c r="AM1013" s="940">
        <f>+AK1013-AI1013</f>
        <v>-1.492863636363623</v>
      </c>
      <c r="AN1013" s="851">
        <f>+AM1013/AI1013</f>
        <v>-1.3969901100943609E-2</v>
      </c>
    </row>
    <row r="1014" spans="2:43" ht="12.95" customHeight="1" thickBot="1" x14ac:dyDescent="0.3">
      <c r="B1014" s="151"/>
      <c r="C1014" s="151"/>
      <c r="D1014" s="151"/>
      <c r="E1014" s="151"/>
      <c r="F1014" s="151"/>
      <c r="G1014" s="151"/>
      <c r="H1014" s="151"/>
      <c r="I1014" s="151"/>
      <c r="J1014" s="174"/>
      <c r="K1014" s="174"/>
      <c r="L1014" s="174"/>
      <c r="M1014" s="174"/>
      <c r="N1014" s="151"/>
      <c r="O1014" s="151"/>
      <c r="P1014" s="135"/>
      <c r="Q1014" s="135"/>
      <c r="R1014" s="921"/>
      <c r="S1014" s="922"/>
      <c r="T1014" s="922"/>
      <c r="U1014" s="922"/>
      <c r="V1014" s="922"/>
      <c r="W1014" s="922"/>
      <c r="X1014" s="922"/>
      <c r="Y1014" s="922"/>
      <c r="Z1014" s="922"/>
      <c r="AA1014" s="922"/>
      <c r="AB1014" s="922"/>
      <c r="AC1014" s="922"/>
      <c r="AD1014" s="922"/>
      <c r="AE1014" s="922"/>
      <c r="AF1014" s="922"/>
      <c r="AG1014" s="264"/>
      <c r="AH1014" s="937"/>
      <c r="AI1014" s="939"/>
      <c r="AJ1014" s="937"/>
      <c r="AK1014" s="939"/>
      <c r="AL1014" s="937"/>
      <c r="AM1014" s="941"/>
      <c r="AN1014" s="852"/>
    </row>
    <row r="1015" spans="2:43" ht="12.95" customHeight="1" thickBot="1" x14ac:dyDescent="0.3"/>
    <row r="1016" spans="2:43" ht="12.95" customHeight="1" x14ac:dyDescent="0.25">
      <c r="R1016" s="918" t="s">
        <v>0</v>
      </c>
      <c r="S1016" s="919"/>
      <c r="T1016" s="919"/>
      <c r="U1016" s="919"/>
      <c r="V1016" s="919"/>
      <c r="W1016" s="919"/>
      <c r="X1016" s="919"/>
      <c r="Y1016" s="919"/>
      <c r="Z1016" s="919"/>
      <c r="AA1016" s="919"/>
      <c r="AB1016" s="919"/>
      <c r="AC1016" s="919"/>
      <c r="AD1016" s="919"/>
      <c r="AE1016" s="919"/>
      <c r="AF1016" s="920"/>
      <c r="AG1016" s="18"/>
      <c r="AH1016" s="924">
        <f>+AI1013+AH991</f>
        <v>7951.2051636363631</v>
      </c>
      <c r="AI1016" s="925"/>
      <c r="AJ1016" s="924">
        <f>+AK1013+AJ991</f>
        <v>8508.747000000003</v>
      </c>
      <c r="AK1016" s="925"/>
      <c r="AL1016" s="928">
        <f>+AJ1016-AH1016</f>
        <v>557.54183636363996</v>
      </c>
      <c r="AM1016" s="925"/>
      <c r="AN1016" s="945">
        <f>+AL1016/AH1016</f>
        <v>7.0120418840841067E-2</v>
      </c>
    </row>
    <row r="1017" spans="2:43" ht="12.95" customHeight="1" thickBot="1" x14ac:dyDescent="0.3">
      <c r="R1017" s="921"/>
      <c r="S1017" s="922"/>
      <c r="T1017" s="922"/>
      <c r="U1017" s="922"/>
      <c r="V1017" s="922"/>
      <c r="W1017" s="922"/>
      <c r="X1017" s="922"/>
      <c r="Y1017" s="922"/>
      <c r="Z1017" s="922"/>
      <c r="AA1017" s="922"/>
      <c r="AB1017" s="922"/>
      <c r="AC1017" s="922"/>
      <c r="AD1017" s="922"/>
      <c r="AE1017" s="922"/>
      <c r="AF1017" s="923"/>
      <c r="AG1017" s="19"/>
      <c r="AH1017" s="926"/>
      <c r="AI1017" s="927"/>
      <c r="AJ1017" s="926"/>
      <c r="AK1017" s="927"/>
      <c r="AL1017" s="929"/>
      <c r="AM1017" s="927"/>
      <c r="AN1017" s="946"/>
    </row>
    <row r="1018" spans="2:43" ht="12.95" customHeight="1" thickBot="1" x14ac:dyDescent="0.3"/>
    <row r="1019" spans="2:43" ht="12.95" customHeight="1" x14ac:dyDescent="0.25">
      <c r="B1019" s="882" t="s">
        <v>31</v>
      </c>
      <c r="C1019" s="883"/>
      <c r="D1019" s="883"/>
      <c r="E1019" s="883"/>
      <c r="F1019" s="883"/>
      <c r="G1019" s="884"/>
      <c r="H1019" s="888" t="s">
        <v>30</v>
      </c>
      <c r="I1019" s="765"/>
      <c r="J1019" s="765"/>
      <c r="K1019" s="765"/>
      <c r="L1019" s="765"/>
      <c r="M1019" s="765"/>
      <c r="N1019" s="765"/>
      <c r="O1019" s="765"/>
      <c r="P1019" s="765"/>
      <c r="Q1019" s="765"/>
      <c r="R1019" s="765"/>
      <c r="S1019" s="765"/>
      <c r="T1019" s="765"/>
      <c r="U1019" s="765"/>
      <c r="V1019" s="765"/>
      <c r="W1019" s="765"/>
      <c r="X1019" s="765"/>
      <c r="Y1019" s="765"/>
      <c r="Z1019" s="765"/>
      <c r="AA1019" s="765"/>
      <c r="AB1019" s="765"/>
      <c r="AC1019" s="765"/>
      <c r="AD1019" s="765"/>
      <c r="AE1019" s="267"/>
      <c r="AF1019" s="764" t="s">
        <v>29</v>
      </c>
      <c r="AG1019" s="765"/>
      <c r="AH1019" s="765"/>
      <c r="AI1019" s="765"/>
      <c r="AJ1019" s="765"/>
      <c r="AK1019" s="766"/>
      <c r="AL1019" s="889" t="s">
        <v>39</v>
      </c>
      <c r="AM1019" s="890"/>
      <c r="AN1019" s="891"/>
      <c r="AO1019" s="22"/>
      <c r="AP1019" s="168" t="s">
        <v>46</v>
      </c>
    </row>
    <row r="1020" spans="2:43" ht="12.95" customHeight="1" thickBot="1" x14ac:dyDescent="0.3">
      <c r="B1020" s="885"/>
      <c r="C1020" s="886"/>
      <c r="D1020" s="886"/>
      <c r="E1020" s="886"/>
      <c r="F1020" s="886"/>
      <c r="G1020" s="887"/>
      <c r="H1020" s="892" t="s">
        <v>25</v>
      </c>
      <c r="I1020" s="893"/>
      <c r="J1020" s="893"/>
      <c r="K1020" s="893"/>
      <c r="L1020" s="893"/>
      <c r="M1020" s="893"/>
      <c r="N1020" s="893"/>
      <c r="O1020" s="893"/>
      <c r="P1020" s="893"/>
      <c r="Q1020" s="893"/>
      <c r="R1020" s="893"/>
      <c r="S1020" s="893"/>
      <c r="T1020" s="893"/>
      <c r="U1020" s="893"/>
      <c r="V1020" s="893"/>
      <c r="W1020" s="893"/>
      <c r="X1020" s="893"/>
      <c r="Y1020" s="893"/>
      <c r="Z1020" s="893"/>
      <c r="AA1020" s="893"/>
      <c r="AB1020" s="893"/>
      <c r="AC1020" s="893"/>
      <c r="AD1020" s="893"/>
      <c r="AE1020" s="268"/>
      <c r="AF1020" s="773">
        <v>44252</v>
      </c>
      <c r="AG1020" s="774"/>
      <c r="AH1020" s="774"/>
      <c r="AI1020" s="774"/>
      <c r="AJ1020" s="774"/>
      <c r="AK1020" s="775"/>
      <c r="AL1020" s="896" t="s">
        <v>40</v>
      </c>
      <c r="AM1020" s="897"/>
      <c r="AN1020" s="898"/>
      <c r="AO1020" s="23"/>
      <c r="AP1020" s="169" t="s">
        <v>47</v>
      </c>
    </row>
    <row r="1021" spans="2:43" ht="12.95" customHeight="1" thickBot="1" x14ac:dyDescent="0.3">
      <c r="B1021" s="902" t="s">
        <v>28</v>
      </c>
      <c r="C1021" s="903"/>
      <c r="D1021" s="903"/>
      <c r="E1021" s="903"/>
      <c r="F1021" s="903"/>
      <c r="G1021" s="904"/>
      <c r="H1021" s="894"/>
      <c r="I1021" s="895"/>
      <c r="J1021" s="895"/>
      <c r="K1021" s="895"/>
      <c r="L1021" s="895"/>
      <c r="M1021" s="895"/>
      <c r="N1021" s="895"/>
      <c r="O1021" s="895"/>
      <c r="P1021" s="895"/>
      <c r="Q1021" s="895"/>
      <c r="R1021" s="895"/>
      <c r="S1021" s="895"/>
      <c r="T1021" s="895"/>
      <c r="U1021" s="895"/>
      <c r="V1021" s="895"/>
      <c r="W1021" s="895"/>
      <c r="X1021" s="895"/>
      <c r="Y1021" s="895"/>
      <c r="Z1021" s="895"/>
      <c r="AA1021" s="895"/>
      <c r="AB1021" s="895"/>
      <c r="AC1021" s="895"/>
      <c r="AD1021" s="895"/>
      <c r="AE1021" s="269"/>
      <c r="AF1021" s="776"/>
      <c r="AG1021" s="777"/>
      <c r="AH1021" s="777"/>
      <c r="AI1021" s="777"/>
      <c r="AJ1021" s="777"/>
      <c r="AK1021" s="778"/>
      <c r="AL1021" s="899"/>
      <c r="AM1021" s="900"/>
      <c r="AN1021" s="901"/>
      <c r="AO1021" s="141"/>
      <c r="AP1021" s="170"/>
    </row>
    <row r="1022" spans="2:43" ht="12.95" customHeight="1" thickBot="1" x14ac:dyDescent="0.3">
      <c r="B1022" s="135"/>
      <c r="C1022" s="135"/>
      <c r="D1022" s="135"/>
      <c r="E1022" s="135"/>
      <c r="F1022" s="135"/>
      <c r="G1022" s="135"/>
      <c r="H1022" s="135"/>
      <c r="I1022" s="135"/>
      <c r="J1022" s="174"/>
      <c r="K1022" s="174"/>
      <c r="L1022" s="174"/>
      <c r="M1022" s="174"/>
      <c r="N1022" s="135"/>
      <c r="O1022" s="135"/>
      <c r="P1022" s="135"/>
      <c r="Q1022" s="135"/>
      <c r="R1022" s="135"/>
      <c r="S1022" s="135"/>
      <c r="T1022" s="135"/>
      <c r="U1022" s="135"/>
      <c r="V1022" s="135"/>
      <c r="W1022" s="135"/>
      <c r="X1022" s="135"/>
      <c r="Y1022" s="135"/>
      <c r="Z1022" s="135"/>
      <c r="AA1022" s="135"/>
      <c r="AB1022" s="135"/>
      <c r="AC1022" s="135"/>
      <c r="AD1022" s="135"/>
      <c r="AE1022" s="135"/>
      <c r="AF1022" s="135"/>
      <c r="AG1022" s="135"/>
      <c r="AH1022" s="135"/>
      <c r="AI1022" s="135"/>
      <c r="AJ1022" s="135"/>
      <c r="AK1022" s="135"/>
      <c r="AL1022" s="135"/>
      <c r="AM1022" s="135"/>
      <c r="AN1022" s="135"/>
      <c r="AO1022" s="141"/>
    </row>
    <row r="1023" spans="2:43" ht="12.95" customHeight="1" thickBot="1" x14ac:dyDescent="0.3">
      <c r="B1023" s="873" t="s">
        <v>27</v>
      </c>
      <c r="C1023" s="874"/>
      <c r="D1023" s="874"/>
      <c r="E1023" s="875"/>
      <c r="F1023" s="848" t="s">
        <v>26</v>
      </c>
      <c r="G1023" s="850"/>
      <c r="H1023" s="848" t="s">
        <v>44</v>
      </c>
      <c r="I1023" s="849"/>
      <c r="J1023" s="849"/>
      <c r="K1023" s="849"/>
      <c r="L1023" s="849"/>
      <c r="M1023" s="849"/>
      <c r="N1023" s="849"/>
      <c r="O1023" s="849"/>
      <c r="P1023" s="849"/>
      <c r="Q1023" s="849"/>
      <c r="R1023" s="849"/>
      <c r="S1023" s="850"/>
      <c r="T1023" s="848" t="s">
        <v>25</v>
      </c>
      <c r="U1023" s="849"/>
      <c r="V1023" s="849"/>
      <c r="W1023" s="849"/>
      <c r="X1023" s="849"/>
      <c r="Y1023" s="849"/>
      <c r="Z1023" s="849"/>
      <c r="AA1023" s="849"/>
      <c r="AB1023" s="849"/>
      <c r="AC1023" s="849"/>
      <c r="AD1023" s="849"/>
      <c r="AE1023" s="849"/>
      <c r="AF1023" s="850"/>
      <c r="AG1023" s="879" t="s">
        <v>24</v>
      </c>
      <c r="AH1023" s="880"/>
      <c r="AI1023" s="881"/>
      <c r="AJ1023" s="879" t="s">
        <v>24</v>
      </c>
      <c r="AK1023" s="881"/>
      <c r="AL1023" s="848" t="s">
        <v>23</v>
      </c>
      <c r="AM1023" s="849"/>
      <c r="AN1023" s="850"/>
      <c r="AO1023" s="141"/>
    </row>
    <row r="1024" spans="2:43" ht="12.95" customHeight="1" thickBot="1" x14ac:dyDescent="0.3">
      <c r="B1024" s="1" t="s">
        <v>13</v>
      </c>
      <c r="C1024" s="2" t="s">
        <v>22</v>
      </c>
      <c r="D1024" s="3" t="s">
        <v>22</v>
      </c>
      <c r="E1024" s="2" t="s">
        <v>21</v>
      </c>
      <c r="F1024" s="907" t="s">
        <v>20</v>
      </c>
      <c r="G1024" s="908"/>
      <c r="H1024" s="876"/>
      <c r="I1024" s="877"/>
      <c r="J1024" s="877"/>
      <c r="K1024" s="877"/>
      <c r="L1024" s="877"/>
      <c r="M1024" s="877"/>
      <c r="N1024" s="877"/>
      <c r="O1024" s="877"/>
      <c r="P1024" s="877"/>
      <c r="Q1024" s="877"/>
      <c r="R1024" s="877"/>
      <c r="S1024" s="878"/>
      <c r="T1024" s="876"/>
      <c r="U1024" s="877"/>
      <c r="V1024" s="877"/>
      <c r="W1024" s="877"/>
      <c r="X1024" s="877"/>
      <c r="Y1024" s="877"/>
      <c r="Z1024" s="877"/>
      <c r="AA1024" s="877"/>
      <c r="AB1024" s="877"/>
      <c r="AC1024" s="877"/>
      <c r="AD1024" s="877"/>
      <c r="AE1024" s="877"/>
      <c r="AF1024" s="878"/>
      <c r="AG1024" s="876" t="s">
        <v>19</v>
      </c>
      <c r="AH1024" s="877"/>
      <c r="AI1024" s="878"/>
      <c r="AJ1024" s="876" t="s">
        <v>18</v>
      </c>
      <c r="AK1024" s="878"/>
      <c r="AL1024" s="876" t="s">
        <v>17</v>
      </c>
      <c r="AM1024" s="877"/>
      <c r="AN1024" s="878"/>
      <c r="AO1024" s="141"/>
      <c r="AP1024" s="846" t="s">
        <v>130</v>
      </c>
      <c r="AQ1024" s="846" t="s">
        <v>131</v>
      </c>
    </row>
    <row r="1025" spans="2:43" ht="12.95" customHeight="1" thickBot="1" x14ac:dyDescent="0.3">
      <c r="B1025" s="4">
        <v>2020</v>
      </c>
      <c r="C1025" s="5" t="s">
        <v>16</v>
      </c>
      <c r="D1025" s="5" t="s">
        <v>15</v>
      </c>
      <c r="E1025" s="30" t="s">
        <v>14</v>
      </c>
      <c r="F1025" s="6" t="s">
        <v>14</v>
      </c>
      <c r="G1025" s="7" t="s">
        <v>13</v>
      </c>
      <c r="H1025" s="868" t="s">
        <v>34</v>
      </c>
      <c r="I1025" s="869"/>
      <c r="J1025" s="870" t="s">
        <v>43</v>
      </c>
      <c r="K1025" s="871"/>
      <c r="L1025" s="870" t="s">
        <v>42</v>
      </c>
      <c r="M1025" s="871"/>
      <c r="N1025" s="872" t="s">
        <v>33</v>
      </c>
      <c r="O1025" s="869"/>
      <c r="P1025" s="872" t="s">
        <v>12</v>
      </c>
      <c r="Q1025" s="869"/>
      <c r="R1025" s="872" t="s">
        <v>11</v>
      </c>
      <c r="S1025" s="905"/>
      <c r="T1025" s="868" t="s">
        <v>35</v>
      </c>
      <c r="U1025" s="906"/>
      <c r="V1025" s="906"/>
      <c r="W1025" s="905"/>
      <c r="X1025" s="868" t="s">
        <v>10</v>
      </c>
      <c r="Y1025" s="906"/>
      <c r="Z1025" s="906"/>
      <c r="AA1025" s="906"/>
      <c r="AB1025" s="38" t="s">
        <v>1084</v>
      </c>
      <c r="AC1025" s="38" t="s">
        <v>38</v>
      </c>
      <c r="AD1025" s="37" t="s">
        <v>36</v>
      </c>
      <c r="AE1025" s="266" t="s">
        <v>41</v>
      </c>
      <c r="AF1025" s="136" t="s">
        <v>9</v>
      </c>
      <c r="AG1025" s="8" t="s">
        <v>37</v>
      </c>
      <c r="AH1025" s="9" t="s">
        <v>8</v>
      </c>
      <c r="AI1025" s="10" t="s">
        <v>7</v>
      </c>
      <c r="AJ1025" s="6" t="s">
        <v>8</v>
      </c>
      <c r="AK1025" s="7" t="s">
        <v>7</v>
      </c>
      <c r="AL1025" s="6" t="s">
        <v>8</v>
      </c>
      <c r="AM1025" s="11" t="s">
        <v>7</v>
      </c>
      <c r="AN1025" s="7" t="s">
        <v>6</v>
      </c>
      <c r="AO1025" s="141"/>
      <c r="AP1025" s="847"/>
      <c r="AQ1025" s="847"/>
    </row>
    <row r="1026" spans="2:43" ht="12.95" customHeight="1" x14ac:dyDescent="0.25">
      <c r="B1026" s="25">
        <v>44252</v>
      </c>
      <c r="C1026" s="137">
        <v>0.39513888888888887</v>
      </c>
      <c r="D1026" s="137">
        <v>0.41875000000000001</v>
      </c>
      <c r="E1026" s="43">
        <v>3</v>
      </c>
      <c r="F1026" s="43">
        <v>40669</v>
      </c>
      <c r="G1026" s="25">
        <v>44252</v>
      </c>
      <c r="H1026" s="967" t="s">
        <v>542</v>
      </c>
      <c r="I1026" s="968"/>
      <c r="J1026" s="969"/>
      <c r="K1026" s="970"/>
      <c r="L1026" s="969"/>
      <c r="M1026" s="970"/>
      <c r="N1026" s="967"/>
      <c r="O1026" s="968"/>
      <c r="P1026" s="971" t="s">
        <v>360</v>
      </c>
      <c r="Q1026" s="972"/>
      <c r="R1026" s="973" t="s">
        <v>201</v>
      </c>
      <c r="S1026" s="974"/>
      <c r="T1026" s="975" t="s">
        <v>198</v>
      </c>
      <c r="U1026" s="976"/>
      <c r="V1026" s="976"/>
      <c r="W1026" s="977"/>
      <c r="X1026" s="991" t="s">
        <v>198</v>
      </c>
      <c r="Y1026" s="992"/>
      <c r="Z1026" s="992"/>
      <c r="AA1026" s="992"/>
      <c r="AB1026" s="34"/>
      <c r="AC1026" s="34"/>
      <c r="AD1026" s="138"/>
      <c r="AE1026" s="499">
        <v>52</v>
      </c>
      <c r="AF1026" s="46" t="s">
        <v>52</v>
      </c>
      <c r="AG1026" s="26"/>
      <c r="AH1026" s="160">
        <v>23710</v>
      </c>
      <c r="AI1026" s="161">
        <f>+AH1026/1000</f>
        <v>23.71</v>
      </c>
      <c r="AJ1026" s="162">
        <v>23680</v>
      </c>
      <c r="AK1026" s="163">
        <f>+AJ1026/1000</f>
        <v>23.68</v>
      </c>
      <c r="AL1026" s="164">
        <f>+AJ1026-AH1026</f>
        <v>-30</v>
      </c>
      <c r="AM1026" s="163">
        <f>+AL1026/1000</f>
        <v>-0.03</v>
      </c>
      <c r="AN1026" s="165">
        <f>+AL1026/AH1026</f>
        <v>-1.2652889076339097E-3</v>
      </c>
      <c r="AO1026" s="141"/>
      <c r="AP1026" s="306">
        <v>71.95</v>
      </c>
      <c r="AQ1026" s="306">
        <v>5.05</v>
      </c>
    </row>
    <row r="1027" spans="2:43" ht="12.95" customHeight="1" x14ac:dyDescent="0.25">
      <c r="B1027" s="25">
        <v>44252</v>
      </c>
      <c r="C1027" s="137">
        <v>0.59027777777777779</v>
      </c>
      <c r="D1027" s="137">
        <v>0.60486111111111118</v>
      </c>
      <c r="E1027" s="43">
        <v>3</v>
      </c>
      <c r="F1027" s="43">
        <v>40717</v>
      </c>
      <c r="G1027" s="25">
        <v>44252</v>
      </c>
      <c r="H1027" s="967" t="s">
        <v>542</v>
      </c>
      <c r="I1027" s="968"/>
      <c r="J1027" s="969"/>
      <c r="K1027" s="970"/>
      <c r="L1027" s="969"/>
      <c r="M1027" s="970"/>
      <c r="N1027" s="967"/>
      <c r="O1027" s="968"/>
      <c r="P1027" s="971" t="s">
        <v>360</v>
      </c>
      <c r="Q1027" s="972"/>
      <c r="R1027" s="973" t="s">
        <v>201</v>
      </c>
      <c r="S1027" s="974"/>
      <c r="T1027" s="979" t="s">
        <v>198</v>
      </c>
      <c r="U1027" s="980"/>
      <c r="V1027" s="980"/>
      <c r="W1027" s="981"/>
      <c r="X1027" s="979" t="s">
        <v>198</v>
      </c>
      <c r="Y1027" s="980"/>
      <c r="Z1027" s="980"/>
      <c r="AA1027" s="981"/>
      <c r="AB1027" s="34"/>
      <c r="AC1027" s="34"/>
      <c r="AD1027" s="138"/>
      <c r="AE1027" s="158">
        <v>36</v>
      </c>
      <c r="AF1027" s="35" t="s">
        <v>32</v>
      </c>
      <c r="AG1027" s="34"/>
      <c r="AH1027" s="139">
        <v>20600</v>
      </c>
      <c r="AI1027" s="159">
        <f>+AH1027/1000</f>
        <v>20.6</v>
      </c>
      <c r="AJ1027" s="152">
        <v>20630</v>
      </c>
      <c r="AK1027" s="272">
        <f>+AJ1027/1000</f>
        <v>20.63</v>
      </c>
      <c r="AL1027" s="273">
        <f>+AJ1027-AH1027</f>
        <v>30</v>
      </c>
      <c r="AM1027" s="274">
        <f>+AL1027/1000</f>
        <v>0.03</v>
      </c>
      <c r="AN1027" s="275">
        <f>+AL1027/AH1027</f>
        <v>1.4563106796116505E-3</v>
      </c>
      <c r="AO1027" s="20"/>
      <c r="AP1027" s="306">
        <v>69.180000000000007</v>
      </c>
      <c r="AQ1027" s="306">
        <v>5.4</v>
      </c>
    </row>
    <row r="1028" spans="2:43" ht="12.95" customHeight="1" x14ac:dyDescent="0.25">
      <c r="B1028" s="25">
        <v>44252</v>
      </c>
      <c r="C1028" s="137">
        <v>0.70763888888888893</v>
      </c>
      <c r="D1028" s="137">
        <v>0.71736111111111101</v>
      </c>
      <c r="E1028" s="43">
        <v>3</v>
      </c>
      <c r="F1028" s="43">
        <v>40718</v>
      </c>
      <c r="G1028" s="25">
        <v>44252</v>
      </c>
      <c r="H1028" s="967" t="s">
        <v>542</v>
      </c>
      <c r="I1028" s="968"/>
      <c r="J1028" s="969"/>
      <c r="K1028" s="970"/>
      <c r="L1028" s="969"/>
      <c r="M1028" s="970"/>
      <c r="N1028" s="967"/>
      <c r="O1028" s="968"/>
      <c r="P1028" s="971" t="s">
        <v>360</v>
      </c>
      <c r="Q1028" s="972"/>
      <c r="R1028" s="973" t="s">
        <v>201</v>
      </c>
      <c r="S1028" s="974"/>
      <c r="T1028" s="979" t="s">
        <v>202</v>
      </c>
      <c r="U1028" s="980"/>
      <c r="V1028" s="980"/>
      <c r="W1028" s="981"/>
      <c r="X1028" s="982" t="s">
        <v>202</v>
      </c>
      <c r="Y1028" s="983"/>
      <c r="Z1028" s="983"/>
      <c r="AA1028" s="984"/>
      <c r="AB1028" s="34"/>
      <c r="AC1028" s="34"/>
      <c r="AD1028" s="138"/>
      <c r="AE1028" s="263">
        <v>40</v>
      </c>
      <c r="AF1028" s="35" t="s">
        <v>32</v>
      </c>
      <c r="AG1028" s="34"/>
      <c r="AH1028" s="139">
        <v>14270</v>
      </c>
      <c r="AI1028" s="140">
        <f>+AH1028/1000</f>
        <v>14.27</v>
      </c>
      <c r="AJ1028" s="152">
        <v>14280</v>
      </c>
      <c r="AK1028" s="142">
        <f>+AJ1028/1000</f>
        <v>14.28</v>
      </c>
      <c r="AL1028" s="143">
        <f>+AJ1028-AH1028</f>
        <v>10</v>
      </c>
      <c r="AM1028" s="144">
        <f>+AL1028/1000</f>
        <v>0.01</v>
      </c>
      <c r="AN1028" s="145">
        <f>+AL1028/AH1028</f>
        <v>7.0077084793272596E-4</v>
      </c>
      <c r="AO1028" s="21"/>
      <c r="AP1028" s="306">
        <v>72.27</v>
      </c>
      <c r="AQ1028" s="306">
        <v>4.03</v>
      </c>
    </row>
    <row r="1029" spans="2:43" ht="12.95" customHeight="1" x14ac:dyDescent="0.25">
      <c r="B1029" s="25">
        <v>44252</v>
      </c>
      <c r="C1029" s="137">
        <v>0.81597222222222221</v>
      </c>
      <c r="D1029" s="137">
        <v>0.83819444444444446</v>
      </c>
      <c r="E1029" s="43">
        <v>3</v>
      </c>
      <c r="F1029" s="43">
        <v>40718</v>
      </c>
      <c r="G1029" s="25">
        <v>44252</v>
      </c>
      <c r="H1029" s="967" t="s">
        <v>542</v>
      </c>
      <c r="I1029" s="968"/>
      <c r="J1029" s="969"/>
      <c r="K1029" s="970"/>
      <c r="L1029" s="969"/>
      <c r="M1029" s="970"/>
      <c r="N1029" s="967"/>
      <c r="O1029" s="968"/>
      <c r="P1029" s="971" t="s">
        <v>360</v>
      </c>
      <c r="Q1029" s="972"/>
      <c r="R1029" s="973" t="s">
        <v>201</v>
      </c>
      <c r="S1029" s="974"/>
      <c r="T1029" s="979" t="s">
        <v>198</v>
      </c>
      <c r="U1029" s="980"/>
      <c r="V1029" s="980"/>
      <c r="W1029" s="981"/>
      <c r="X1029" s="982" t="s">
        <v>198</v>
      </c>
      <c r="Y1029" s="983"/>
      <c r="Z1029" s="983"/>
      <c r="AA1029" s="984"/>
      <c r="AB1029" s="494"/>
      <c r="AC1029" s="34"/>
      <c r="AD1029" s="138"/>
      <c r="AE1029" s="263">
        <v>42</v>
      </c>
      <c r="AF1029" s="35" t="s">
        <v>32</v>
      </c>
      <c r="AG1029" s="34"/>
      <c r="AH1029" s="139">
        <v>22730</v>
      </c>
      <c r="AI1029" s="140">
        <f>+AH1029/1000</f>
        <v>22.73</v>
      </c>
      <c r="AJ1029" s="152">
        <v>22730</v>
      </c>
      <c r="AK1029" s="142">
        <f>+AJ1029/1000</f>
        <v>22.73</v>
      </c>
      <c r="AL1029" s="143">
        <f>+AJ1029-AH1029</f>
        <v>0</v>
      </c>
      <c r="AM1029" s="144">
        <f>+AL1029/1000</f>
        <v>0</v>
      </c>
      <c r="AN1029" s="145">
        <f>+AL1029/AH1029</f>
        <v>0</v>
      </c>
      <c r="AO1029" s="21"/>
      <c r="AP1029" s="306">
        <v>71.31</v>
      </c>
      <c r="AQ1029" s="306">
        <v>5.1100000000000003</v>
      </c>
    </row>
    <row r="1030" spans="2:43" ht="12.95" customHeight="1" x14ac:dyDescent="0.25">
      <c r="B1030" s="25">
        <v>44252</v>
      </c>
      <c r="C1030" s="137">
        <v>0.84791666666666676</v>
      </c>
      <c r="D1030" s="137">
        <v>0.36874999999999997</v>
      </c>
      <c r="E1030" s="43">
        <v>4</v>
      </c>
      <c r="F1030" s="43">
        <v>8885</v>
      </c>
      <c r="G1030" s="25">
        <v>44252</v>
      </c>
      <c r="H1030" s="967" t="s">
        <v>288</v>
      </c>
      <c r="I1030" s="968"/>
      <c r="J1030" s="969"/>
      <c r="K1030" s="970"/>
      <c r="L1030" s="969"/>
      <c r="M1030" s="970"/>
      <c r="N1030" s="967"/>
      <c r="O1030" s="968"/>
      <c r="P1030" s="971" t="s">
        <v>226</v>
      </c>
      <c r="Q1030" s="972"/>
      <c r="R1030" s="973" t="s">
        <v>178</v>
      </c>
      <c r="S1030" s="974"/>
      <c r="T1030" s="975" t="s">
        <v>1170</v>
      </c>
      <c r="U1030" s="976"/>
      <c r="V1030" s="976"/>
      <c r="W1030" s="977"/>
      <c r="X1030" s="975" t="s">
        <v>1170</v>
      </c>
      <c r="Y1030" s="976"/>
      <c r="Z1030" s="976"/>
      <c r="AA1030" s="977"/>
      <c r="AB1030" s="486"/>
      <c r="AC1030" s="34"/>
      <c r="AD1030" s="138"/>
      <c r="AE1030" s="497">
        <v>49</v>
      </c>
      <c r="AF1030" s="35" t="s">
        <v>32</v>
      </c>
      <c r="AG1030" s="34"/>
      <c r="AH1030" s="139">
        <v>6860</v>
      </c>
      <c r="AI1030" s="140">
        <f t="shared" ref="AI1030:AI1034" si="323">+AH1030/1000</f>
        <v>6.86</v>
      </c>
      <c r="AJ1030" s="152">
        <v>6860</v>
      </c>
      <c r="AK1030" s="142">
        <f t="shared" ref="AK1030:AK1032" si="324">+AJ1030/1000</f>
        <v>6.86</v>
      </c>
      <c r="AL1030" s="143">
        <f t="shared" ref="AL1030:AL1032" si="325">+AJ1030-AH1030</f>
        <v>0</v>
      </c>
      <c r="AM1030" s="144">
        <f t="shared" ref="AM1030:AM1032" si="326">+AL1030/1000</f>
        <v>0</v>
      </c>
      <c r="AN1030" s="145">
        <f t="shared" ref="AN1030:AN1032" si="327">+AL1030/AH1030</f>
        <v>0</v>
      </c>
      <c r="AO1030" s="21"/>
      <c r="AP1030" s="306">
        <v>79.92</v>
      </c>
      <c r="AQ1030" s="306">
        <v>1.87</v>
      </c>
    </row>
    <row r="1031" spans="2:43" ht="12.95" customHeight="1" x14ac:dyDescent="0.25">
      <c r="B1031" s="25">
        <v>44252</v>
      </c>
      <c r="C1031" s="137">
        <v>0.85069444444444453</v>
      </c>
      <c r="D1031" s="137">
        <v>0.8979166666666667</v>
      </c>
      <c r="E1031" s="43">
        <v>4</v>
      </c>
      <c r="F1031" s="43">
        <v>26533</v>
      </c>
      <c r="G1031" s="25">
        <v>44252</v>
      </c>
      <c r="H1031" s="967" t="s">
        <v>87</v>
      </c>
      <c r="I1031" s="968"/>
      <c r="J1031" s="969"/>
      <c r="K1031" s="970"/>
      <c r="L1031" s="969"/>
      <c r="M1031" s="970"/>
      <c r="N1031" s="967"/>
      <c r="O1031" s="968"/>
      <c r="P1031" s="971" t="s">
        <v>600</v>
      </c>
      <c r="Q1031" s="972"/>
      <c r="R1031" s="973" t="s">
        <v>633</v>
      </c>
      <c r="S1031" s="974"/>
      <c r="T1031" s="975" t="s">
        <v>601</v>
      </c>
      <c r="U1031" s="976"/>
      <c r="V1031" s="976"/>
      <c r="W1031" s="977"/>
      <c r="X1031" s="975" t="s">
        <v>601</v>
      </c>
      <c r="Y1031" s="976"/>
      <c r="Z1031" s="976"/>
      <c r="AA1031" s="977"/>
      <c r="AB1031" s="486"/>
      <c r="AC1031" s="34"/>
      <c r="AD1031" s="138"/>
      <c r="AE1031" s="499">
        <v>56</v>
      </c>
      <c r="AF1031" s="46" t="s">
        <v>52</v>
      </c>
      <c r="AG1031" s="34"/>
      <c r="AH1031" s="139">
        <v>10615</v>
      </c>
      <c r="AI1031" s="140">
        <f t="shared" si="323"/>
        <v>10.615</v>
      </c>
      <c r="AJ1031" s="152">
        <v>10615</v>
      </c>
      <c r="AK1031" s="142">
        <f t="shared" si="324"/>
        <v>10.615</v>
      </c>
      <c r="AL1031" s="143">
        <f t="shared" si="325"/>
        <v>0</v>
      </c>
      <c r="AM1031" s="144">
        <f t="shared" si="326"/>
        <v>0</v>
      </c>
      <c r="AN1031" s="145">
        <f t="shared" si="327"/>
        <v>0</v>
      </c>
      <c r="AO1031" s="21"/>
      <c r="AP1031" s="306">
        <v>77.14</v>
      </c>
      <c r="AQ1031" s="306">
        <v>3.06</v>
      </c>
    </row>
    <row r="1032" spans="2:43" ht="12.95" customHeight="1" x14ac:dyDescent="0.25">
      <c r="B1032" s="25">
        <v>44252</v>
      </c>
      <c r="C1032" s="137">
        <v>0.97222222222222221</v>
      </c>
      <c r="D1032" s="137">
        <v>8.8888888888888892E-2</v>
      </c>
      <c r="E1032" s="43">
        <v>4</v>
      </c>
      <c r="F1032" s="43">
        <v>26534</v>
      </c>
      <c r="G1032" s="25">
        <v>44252</v>
      </c>
      <c r="H1032" s="967" t="s">
        <v>1167</v>
      </c>
      <c r="I1032" s="968"/>
      <c r="J1032" s="969"/>
      <c r="K1032" s="970"/>
      <c r="L1032" s="969"/>
      <c r="M1032" s="970"/>
      <c r="N1032" s="967"/>
      <c r="O1032" s="968"/>
      <c r="P1032" s="971" t="s">
        <v>1168</v>
      </c>
      <c r="Q1032" s="972"/>
      <c r="R1032" s="973" t="s">
        <v>1169</v>
      </c>
      <c r="S1032" s="974"/>
      <c r="T1032" s="975" t="s">
        <v>269</v>
      </c>
      <c r="U1032" s="976"/>
      <c r="V1032" s="976"/>
      <c r="W1032" s="977"/>
      <c r="X1032" s="975" t="s">
        <v>269</v>
      </c>
      <c r="Y1032" s="976"/>
      <c r="Z1032" s="976"/>
      <c r="AA1032" s="977"/>
      <c r="AB1032" s="486"/>
      <c r="AC1032" s="34"/>
      <c r="AD1032" s="138"/>
      <c r="AE1032" s="497">
        <v>38</v>
      </c>
      <c r="AF1032" s="35" t="s">
        <v>32</v>
      </c>
      <c r="AG1032" s="34"/>
      <c r="AH1032" s="139">
        <v>10270</v>
      </c>
      <c r="AI1032" s="140">
        <f t="shared" si="323"/>
        <v>10.27</v>
      </c>
      <c r="AJ1032" s="152">
        <v>10270</v>
      </c>
      <c r="AK1032" s="142">
        <f t="shared" si="324"/>
        <v>10.27</v>
      </c>
      <c r="AL1032" s="143">
        <f t="shared" si="325"/>
        <v>0</v>
      </c>
      <c r="AM1032" s="144">
        <f t="shared" si="326"/>
        <v>0</v>
      </c>
      <c r="AN1032" s="145">
        <f t="shared" si="327"/>
        <v>0</v>
      </c>
      <c r="AO1032" s="21"/>
      <c r="AP1032" s="306">
        <v>79.81</v>
      </c>
      <c r="AQ1032" s="306">
        <v>1.03</v>
      </c>
    </row>
    <row r="1033" spans="2:43" ht="12.95" customHeight="1" x14ac:dyDescent="0.25">
      <c r="B1033" s="25">
        <v>44253</v>
      </c>
      <c r="C1033" s="137">
        <v>0.11041666666666666</v>
      </c>
      <c r="D1033" s="137">
        <v>0.125</v>
      </c>
      <c r="E1033" s="43">
        <v>3</v>
      </c>
      <c r="F1033" s="43">
        <v>769</v>
      </c>
      <c r="G1033" s="25">
        <v>44253</v>
      </c>
      <c r="H1033" s="967" t="s">
        <v>199</v>
      </c>
      <c r="I1033" s="968"/>
      <c r="J1033" s="969"/>
      <c r="K1033" s="970"/>
      <c r="L1033" s="969"/>
      <c r="M1033" s="970"/>
      <c r="N1033" s="967"/>
      <c r="O1033" s="968"/>
      <c r="P1033" s="971" t="s">
        <v>158</v>
      </c>
      <c r="Q1033" s="972"/>
      <c r="R1033" s="973" t="s">
        <v>306</v>
      </c>
      <c r="S1033" s="974"/>
      <c r="T1033" s="975" t="s">
        <v>198</v>
      </c>
      <c r="U1033" s="976"/>
      <c r="V1033" s="976"/>
      <c r="W1033" s="977"/>
      <c r="X1033" s="975" t="s">
        <v>198</v>
      </c>
      <c r="Y1033" s="976"/>
      <c r="Z1033" s="976"/>
      <c r="AA1033" s="977"/>
      <c r="AB1033" s="486"/>
      <c r="AC1033" s="34"/>
      <c r="AD1033" s="138"/>
      <c r="AE1033" s="497">
        <v>47</v>
      </c>
      <c r="AF1033" s="35" t="s">
        <v>32</v>
      </c>
      <c r="AG1033" s="34"/>
      <c r="AH1033" s="139">
        <v>15611</v>
      </c>
      <c r="AI1033" s="140">
        <f t="shared" si="323"/>
        <v>15.611000000000001</v>
      </c>
      <c r="AJ1033" s="836">
        <v>16260</v>
      </c>
      <c r="AK1033" s="838">
        <f>+AJ1033/1000</f>
        <v>16.260000000000002</v>
      </c>
      <c r="AL1033" s="840">
        <f>+AJ1033-AH1035-AH1033-AH1034</f>
        <v>253</v>
      </c>
      <c r="AM1033" s="842">
        <f>+AL1033/1000</f>
        <v>0.253</v>
      </c>
      <c r="AN1033" s="844">
        <f>+AL1033/SUM(AH1033:AH1035)</f>
        <v>1.5805585056537765E-2</v>
      </c>
      <c r="AO1033" s="21"/>
      <c r="AP1033" s="306">
        <v>66.77</v>
      </c>
      <c r="AQ1033" s="306">
        <v>4.18</v>
      </c>
    </row>
    <row r="1034" spans="2:43" ht="12.95" customHeight="1" x14ac:dyDescent="0.25">
      <c r="B1034" s="25">
        <v>44252</v>
      </c>
      <c r="C1034" s="137">
        <v>0.11041666666666666</v>
      </c>
      <c r="D1034" s="137">
        <v>0.125</v>
      </c>
      <c r="E1034" s="43">
        <v>3</v>
      </c>
      <c r="F1034" s="43">
        <v>769</v>
      </c>
      <c r="G1034" s="25">
        <v>44252</v>
      </c>
      <c r="H1034" s="967" t="s">
        <v>199</v>
      </c>
      <c r="I1034" s="968"/>
      <c r="J1034" s="969"/>
      <c r="K1034" s="970"/>
      <c r="L1034" s="969"/>
      <c r="M1034" s="970"/>
      <c r="N1034" s="967"/>
      <c r="O1034" s="968"/>
      <c r="P1034" s="971" t="s">
        <v>158</v>
      </c>
      <c r="Q1034" s="972"/>
      <c r="R1034" s="973" t="s">
        <v>306</v>
      </c>
      <c r="S1034" s="974"/>
      <c r="T1034" s="979" t="s">
        <v>202</v>
      </c>
      <c r="U1034" s="980"/>
      <c r="V1034" s="980"/>
      <c r="W1034" s="981"/>
      <c r="X1034" s="979" t="s">
        <v>202</v>
      </c>
      <c r="Y1034" s="980"/>
      <c r="Z1034" s="980"/>
      <c r="AA1034" s="981"/>
      <c r="AB1034" s="486"/>
      <c r="AC1034" s="34"/>
      <c r="AD1034" s="138"/>
      <c r="AE1034" s="497">
        <v>47</v>
      </c>
      <c r="AF1034" s="35" t="s">
        <v>32</v>
      </c>
      <c r="AG1034" s="34"/>
      <c r="AH1034" s="139">
        <v>195</v>
      </c>
      <c r="AI1034" s="140">
        <f t="shared" si="323"/>
        <v>0.19500000000000001</v>
      </c>
      <c r="AJ1034" s="993"/>
      <c r="AK1034" s="994"/>
      <c r="AL1034" s="995"/>
      <c r="AM1034" s="996"/>
      <c r="AN1034" s="997"/>
      <c r="AO1034" s="21"/>
      <c r="AP1034" s="306">
        <v>66.77</v>
      </c>
      <c r="AQ1034" s="306">
        <v>4.18</v>
      </c>
    </row>
    <row r="1035" spans="2:43" ht="12.95" customHeight="1" x14ac:dyDescent="0.25">
      <c r="B1035" s="25">
        <v>44252</v>
      </c>
      <c r="C1035" s="137">
        <v>0.11041666666666666</v>
      </c>
      <c r="D1035" s="137">
        <v>0.125</v>
      </c>
      <c r="E1035" s="43">
        <v>3</v>
      </c>
      <c r="F1035" s="43">
        <v>769</v>
      </c>
      <c r="G1035" s="25">
        <v>44252</v>
      </c>
      <c r="H1035" s="967" t="s">
        <v>199</v>
      </c>
      <c r="I1035" s="968"/>
      <c r="J1035" s="969"/>
      <c r="K1035" s="970"/>
      <c r="L1035" s="969"/>
      <c r="M1035" s="970"/>
      <c r="N1035" s="967"/>
      <c r="O1035" s="968"/>
      <c r="P1035" s="971" t="s">
        <v>158</v>
      </c>
      <c r="Q1035" s="972"/>
      <c r="R1035" s="973" t="s">
        <v>306</v>
      </c>
      <c r="S1035" s="985"/>
      <c r="T1035" s="982" t="s">
        <v>1132</v>
      </c>
      <c r="U1035" s="983"/>
      <c r="V1035" s="983"/>
      <c r="W1035" s="984"/>
      <c r="X1035" s="982" t="s">
        <v>1132</v>
      </c>
      <c r="Y1035" s="983"/>
      <c r="Z1035" s="983"/>
      <c r="AA1035" s="984"/>
      <c r="AB1035" s="486"/>
      <c r="AC1035" s="34"/>
      <c r="AD1035" s="138"/>
      <c r="AE1035" s="497">
        <v>47</v>
      </c>
      <c r="AF1035" s="35" t="s">
        <v>32</v>
      </c>
      <c r="AG1035" s="34"/>
      <c r="AH1035" s="139">
        <v>201</v>
      </c>
      <c r="AI1035" s="140">
        <f>+AH1035/1000</f>
        <v>0.20100000000000001</v>
      </c>
      <c r="AJ1035" s="837"/>
      <c r="AK1035" s="839"/>
      <c r="AL1035" s="841"/>
      <c r="AM1035" s="843"/>
      <c r="AN1035" s="845"/>
      <c r="AP1035" s="306">
        <v>66.77</v>
      </c>
      <c r="AQ1035" s="306">
        <v>4.18</v>
      </c>
    </row>
    <row r="1036" spans="2:43" ht="12.95" customHeight="1" thickBot="1" x14ac:dyDescent="0.3">
      <c r="B1036" s="24"/>
      <c r="C1036" s="146"/>
      <c r="D1036" s="146"/>
      <c r="E1036" s="27"/>
      <c r="F1036" s="36"/>
      <c r="G1036" s="31"/>
      <c r="H1036" s="909"/>
      <c r="I1036" s="910"/>
      <c r="J1036" s="911"/>
      <c r="K1036" s="912"/>
      <c r="L1036" s="911"/>
      <c r="M1036" s="912"/>
      <c r="N1036" s="913"/>
      <c r="O1036" s="910"/>
      <c r="P1036" s="913"/>
      <c r="Q1036" s="910"/>
      <c r="R1036" s="914"/>
      <c r="S1036" s="915"/>
      <c r="T1036" s="916"/>
      <c r="U1036" s="917"/>
      <c r="V1036" s="917"/>
      <c r="W1036" s="915"/>
      <c r="X1036" s="29"/>
      <c r="Y1036" s="147"/>
      <c r="Z1036" s="147"/>
      <c r="AA1036" s="147"/>
      <c r="AB1036" s="28"/>
      <c r="AC1036" s="36"/>
      <c r="AD1036" s="148"/>
      <c r="AE1036" s="147"/>
      <c r="AF1036" s="28"/>
      <c r="AG1036" s="29"/>
      <c r="AH1036" s="149"/>
      <c r="AI1036" s="153"/>
      <c r="AJ1036" s="150"/>
      <c r="AK1036" s="154"/>
      <c r="AL1036" s="155"/>
      <c r="AM1036" s="156"/>
      <c r="AN1036" s="157"/>
    </row>
    <row r="1037" spans="2:43" ht="12.95" customHeight="1" x14ac:dyDescent="0.25">
      <c r="B1037" s="151"/>
      <c r="C1037" s="151"/>
      <c r="D1037" s="151"/>
      <c r="E1037" s="151"/>
      <c r="F1037" s="151"/>
      <c r="G1037" s="151"/>
      <c r="H1037" s="151"/>
      <c r="I1037" s="151"/>
      <c r="J1037" s="174"/>
      <c r="K1037" s="174"/>
      <c r="L1037" s="174"/>
      <c r="M1037" s="174"/>
      <c r="N1037" s="151"/>
      <c r="O1037" s="151"/>
      <c r="P1037" s="135"/>
      <c r="Q1037" s="135"/>
      <c r="R1037" s="918" t="s">
        <v>5</v>
      </c>
      <c r="S1037" s="919"/>
      <c r="T1037" s="919"/>
      <c r="U1037" s="919"/>
      <c r="V1037" s="919"/>
      <c r="W1037" s="919"/>
      <c r="X1037" s="919"/>
      <c r="Y1037" s="919"/>
      <c r="Z1037" s="919"/>
      <c r="AA1037" s="919"/>
      <c r="AB1037" s="919"/>
      <c r="AC1037" s="919"/>
      <c r="AD1037" s="919"/>
      <c r="AE1037" s="919"/>
      <c r="AF1037" s="919"/>
      <c r="AG1037" s="265"/>
      <c r="AH1037" s="932" t="s">
        <v>4</v>
      </c>
      <c r="AI1037" s="933"/>
      <c r="AJ1037" s="932" t="s">
        <v>3</v>
      </c>
      <c r="AK1037" s="933"/>
      <c r="AL1037" s="932" t="s">
        <v>2</v>
      </c>
      <c r="AM1037" s="934"/>
      <c r="AN1037" s="935"/>
    </row>
    <row r="1038" spans="2:43" ht="12.95" customHeight="1" x14ac:dyDescent="0.25">
      <c r="B1038" s="151"/>
      <c r="C1038" s="151"/>
      <c r="D1038" s="151"/>
      <c r="E1038" s="151"/>
      <c r="F1038" s="151"/>
      <c r="G1038" s="151"/>
      <c r="H1038" s="151"/>
      <c r="I1038" s="151"/>
      <c r="J1038" s="174"/>
      <c r="K1038" s="174"/>
      <c r="L1038" s="174"/>
      <c r="M1038" s="174"/>
      <c r="N1038" s="151"/>
      <c r="O1038" s="151"/>
      <c r="P1038" s="135"/>
      <c r="Q1038" s="135"/>
      <c r="R1038" s="930"/>
      <c r="S1038" s="931"/>
      <c r="T1038" s="931"/>
      <c r="U1038" s="931"/>
      <c r="V1038" s="931"/>
      <c r="W1038" s="931"/>
      <c r="X1038" s="931"/>
      <c r="Y1038" s="931"/>
      <c r="Z1038" s="931"/>
      <c r="AA1038" s="931"/>
      <c r="AB1038" s="931"/>
      <c r="AC1038" s="931"/>
      <c r="AD1038" s="931"/>
      <c r="AE1038" s="931"/>
      <c r="AF1038" s="931"/>
      <c r="AG1038" s="265"/>
      <c r="AH1038" s="936" t="s">
        <v>1</v>
      </c>
      <c r="AI1038" s="938">
        <f>+SUM(AI1026:AI1036)</f>
        <v>125.06199999999998</v>
      </c>
      <c r="AJ1038" s="936" t="s">
        <v>1</v>
      </c>
      <c r="AK1038" s="938">
        <f>+SUM(AK1026:AK1036)</f>
        <v>125.325</v>
      </c>
      <c r="AL1038" s="936" t="s">
        <v>1</v>
      </c>
      <c r="AM1038" s="940">
        <f>+AK1038-AI1038</f>
        <v>0.26300000000001944</v>
      </c>
      <c r="AN1038" s="851">
        <f>+AM1038/AI1038</f>
        <v>2.1029569333612086E-3</v>
      </c>
    </row>
    <row r="1039" spans="2:43" ht="12.95" customHeight="1" thickBot="1" x14ac:dyDescent="0.3">
      <c r="B1039" s="151"/>
      <c r="C1039" s="151"/>
      <c r="D1039" s="151"/>
      <c r="E1039" s="151"/>
      <c r="F1039" s="151"/>
      <c r="G1039" s="151"/>
      <c r="H1039" s="151"/>
      <c r="I1039" s="151"/>
      <c r="J1039" s="174"/>
      <c r="K1039" s="174"/>
      <c r="L1039" s="174"/>
      <c r="M1039" s="174"/>
      <c r="N1039" s="151"/>
      <c r="O1039" s="151"/>
      <c r="P1039" s="135"/>
      <c r="Q1039" s="135"/>
      <c r="R1039" s="921"/>
      <c r="S1039" s="922"/>
      <c r="T1039" s="922"/>
      <c r="U1039" s="922"/>
      <c r="V1039" s="922"/>
      <c r="W1039" s="922"/>
      <c r="X1039" s="922"/>
      <c r="Y1039" s="922"/>
      <c r="Z1039" s="922"/>
      <c r="AA1039" s="922"/>
      <c r="AB1039" s="922"/>
      <c r="AC1039" s="922"/>
      <c r="AD1039" s="922"/>
      <c r="AE1039" s="922"/>
      <c r="AF1039" s="922"/>
      <c r="AG1039" s="264"/>
      <c r="AH1039" s="937"/>
      <c r="AI1039" s="939"/>
      <c r="AJ1039" s="937"/>
      <c r="AK1039" s="939"/>
      <c r="AL1039" s="937"/>
      <c r="AM1039" s="941"/>
      <c r="AN1039" s="852"/>
    </row>
    <row r="1040" spans="2:43" ht="12.95" customHeight="1" thickBot="1" x14ac:dyDescent="0.3"/>
    <row r="1041" spans="2:43" ht="12.95" customHeight="1" x14ac:dyDescent="0.25">
      <c r="R1041" s="918" t="s">
        <v>0</v>
      </c>
      <c r="S1041" s="919"/>
      <c r="T1041" s="919"/>
      <c r="U1041" s="919"/>
      <c r="V1041" s="919"/>
      <c r="W1041" s="919"/>
      <c r="X1041" s="919"/>
      <c r="Y1041" s="919"/>
      <c r="Z1041" s="919"/>
      <c r="AA1041" s="919"/>
      <c r="AB1041" s="919"/>
      <c r="AC1041" s="919"/>
      <c r="AD1041" s="919"/>
      <c r="AE1041" s="919"/>
      <c r="AF1041" s="920"/>
      <c r="AG1041" s="18"/>
      <c r="AH1041" s="924">
        <f>+AI1038+AH1016</f>
        <v>8076.267163636363</v>
      </c>
      <c r="AI1041" s="925"/>
      <c r="AJ1041" s="924">
        <f>+AK1038+AJ1016</f>
        <v>8634.0720000000038</v>
      </c>
      <c r="AK1041" s="925"/>
      <c r="AL1041" s="928">
        <f>+AJ1041-AH1041</f>
        <v>557.80483636364079</v>
      </c>
      <c r="AM1041" s="925"/>
      <c r="AN1041" s="945">
        <f>+AL1041/AH1041</f>
        <v>6.9067159996288124E-2</v>
      </c>
    </row>
    <row r="1042" spans="2:43" ht="12.95" customHeight="1" thickBot="1" x14ac:dyDescent="0.3">
      <c r="R1042" s="921"/>
      <c r="S1042" s="922"/>
      <c r="T1042" s="922"/>
      <c r="U1042" s="922"/>
      <c r="V1042" s="922"/>
      <c r="W1042" s="922"/>
      <c r="X1042" s="922"/>
      <c r="Y1042" s="922"/>
      <c r="Z1042" s="922"/>
      <c r="AA1042" s="922"/>
      <c r="AB1042" s="922"/>
      <c r="AC1042" s="922"/>
      <c r="AD1042" s="922"/>
      <c r="AE1042" s="922"/>
      <c r="AF1042" s="923"/>
      <c r="AG1042" s="19"/>
      <c r="AH1042" s="926"/>
      <c r="AI1042" s="927"/>
      <c r="AJ1042" s="926"/>
      <c r="AK1042" s="927"/>
      <c r="AL1042" s="929"/>
      <c r="AM1042" s="927"/>
      <c r="AN1042" s="946"/>
    </row>
    <row r="1043" spans="2:43" ht="12.95" customHeight="1" thickBot="1" x14ac:dyDescent="0.3"/>
    <row r="1044" spans="2:43" ht="12.95" customHeight="1" x14ac:dyDescent="0.25">
      <c r="B1044" s="882" t="s">
        <v>31</v>
      </c>
      <c r="C1044" s="883"/>
      <c r="D1044" s="883"/>
      <c r="E1044" s="883"/>
      <c r="F1044" s="883"/>
      <c r="G1044" s="884"/>
      <c r="H1044" s="888" t="s">
        <v>30</v>
      </c>
      <c r="I1044" s="765"/>
      <c r="J1044" s="765"/>
      <c r="K1044" s="765"/>
      <c r="L1044" s="765"/>
      <c r="M1044" s="765"/>
      <c r="N1044" s="765"/>
      <c r="O1044" s="765"/>
      <c r="P1044" s="765"/>
      <c r="Q1044" s="765"/>
      <c r="R1044" s="765"/>
      <c r="S1044" s="765"/>
      <c r="T1044" s="765"/>
      <c r="U1044" s="765"/>
      <c r="V1044" s="765"/>
      <c r="W1044" s="765"/>
      <c r="X1044" s="765"/>
      <c r="Y1044" s="765"/>
      <c r="Z1044" s="765"/>
      <c r="AA1044" s="765"/>
      <c r="AB1044" s="765"/>
      <c r="AC1044" s="765"/>
      <c r="AD1044" s="765"/>
      <c r="AE1044" s="267"/>
      <c r="AF1044" s="764" t="s">
        <v>29</v>
      </c>
      <c r="AG1044" s="765"/>
      <c r="AH1044" s="765"/>
      <c r="AI1044" s="765"/>
      <c r="AJ1044" s="765"/>
      <c r="AK1044" s="766"/>
      <c r="AL1044" s="889" t="s">
        <v>39</v>
      </c>
      <c r="AM1044" s="890"/>
      <c r="AN1044" s="891"/>
      <c r="AO1044" s="22"/>
      <c r="AP1044" s="168" t="s">
        <v>46</v>
      </c>
    </row>
    <row r="1045" spans="2:43" ht="12.95" customHeight="1" thickBot="1" x14ac:dyDescent="0.3">
      <c r="B1045" s="885"/>
      <c r="C1045" s="886"/>
      <c r="D1045" s="886"/>
      <c r="E1045" s="886"/>
      <c r="F1045" s="886"/>
      <c r="G1045" s="887"/>
      <c r="H1045" s="892" t="s">
        <v>25</v>
      </c>
      <c r="I1045" s="893"/>
      <c r="J1045" s="893"/>
      <c r="K1045" s="893"/>
      <c r="L1045" s="893"/>
      <c r="M1045" s="893"/>
      <c r="N1045" s="893"/>
      <c r="O1045" s="893"/>
      <c r="P1045" s="893"/>
      <c r="Q1045" s="893"/>
      <c r="R1045" s="893"/>
      <c r="S1045" s="893"/>
      <c r="T1045" s="893"/>
      <c r="U1045" s="893"/>
      <c r="V1045" s="893"/>
      <c r="W1045" s="893"/>
      <c r="X1045" s="893"/>
      <c r="Y1045" s="893"/>
      <c r="Z1045" s="893"/>
      <c r="AA1045" s="893"/>
      <c r="AB1045" s="893"/>
      <c r="AC1045" s="893"/>
      <c r="AD1045" s="893"/>
      <c r="AE1045" s="268"/>
      <c r="AF1045" s="773">
        <v>44253</v>
      </c>
      <c r="AG1045" s="774"/>
      <c r="AH1045" s="774"/>
      <c r="AI1045" s="774"/>
      <c r="AJ1045" s="774"/>
      <c r="AK1045" s="775"/>
      <c r="AL1045" s="896" t="s">
        <v>40</v>
      </c>
      <c r="AM1045" s="897"/>
      <c r="AN1045" s="898"/>
      <c r="AO1045" s="23"/>
      <c r="AP1045" s="169" t="s">
        <v>47</v>
      </c>
    </row>
    <row r="1046" spans="2:43" ht="12.95" customHeight="1" thickBot="1" x14ac:dyDescent="0.3">
      <c r="B1046" s="902" t="s">
        <v>28</v>
      </c>
      <c r="C1046" s="903"/>
      <c r="D1046" s="903"/>
      <c r="E1046" s="903"/>
      <c r="F1046" s="903"/>
      <c r="G1046" s="904"/>
      <c r="H1046" s="894"/>
      <c r="I1046" s="895"/>
      <c r="J1046" s="895"/>
      <c r="K1046" s="895"/>
      <c r="L1046" s="895"/>
      <c r="M1046" s="895"/>
      <c r="N1046" s="895"/>
      <c r="O1046" s="895"/>
      <c r="P1046" s="895"/>
      <c r="Q1046" s="895"/>
      <c r="R1046" s="895"/>
      <c r="S1046" s="895"/>
      <c r="T1046" s="895"/>
      <c r="U1046" s="895"/>
      <c r="V1046" s="895"/>
      <c r="W1046" s="895"/>
      <c r="X1046" s="895"/>
      <c r="Y1046" s="895"/>
      <c r="Z1046" s="895"/>
      <c r="AA1046" s="895"/>
      <c r="AB1046" s="895"/>
      <c r="AC1046" s="895"/>
      <c r="AD1046" s="895"/>
      <c r="AE1046" s="269"/>
      <c r="AF1046" s="776"/>
      <c r="AG1046" s="777"/>
      <c r="AH1046" s="777"/>
      <c r="AI1046" s="777"/>
      <c r="AJ1046" s="777"/>
      <c r="AK1046" s="778"/>
      <c r="AL1046" s="899"/>
      <c r="AM1046" s="900"/>
      <c r="AN1046" s="901"/>
      <c r="AO1046" s="141"/>
      <c r="AP1046" s="170"/>
    </row>
    <row r="1047" spans="2:43" ht="12.95" customHeight="1" thickBot="1" x14ac:dyDescent="0.3">
      <c r="B1047" s="135"/>
      <c r="C1047" s="135"/>
      <c r="D1047" s="135"/>
      <c r="E1047" s="135"/>
      <c r="F1047" s="135"/>
      <c r="G1047" s="135"/>
      <c r="H1047" s="135"/>
      <c r="I1047" s="135"/>
      <c r="J1047" s="174"/>
      <c r="K1047" s="174"/>
      <c r="L1047" s="174"/>
      <c r="M1047" s="174"/>
      <c r="N1047" s="135"/>
      <c r="O1047" s="135"/>
      <c r="P1047" s="135"/>
      <c r="Q1047" s="135"/>
      <c r="R1047" s="135"/>
      <c r="S1047" s="135"/>
      <c r="T1047" s="135"/>
      <c r="U1047" s="135"/>
      <c r="V1047" s="135"/>
      <c r="W1047" s="135"/>
      <c r="X1047" s="135"/>
      <c r="Y1047" s="135"/>
      <c r="Z1047" s="135"/>
      <c r="AA1047" s="135"/>
      <c r="AB1047" s="135"/>
      <c r="AC1047" s="135"/>
      <c r="AD1047" s="135"/>
      <c r="AE1047" s="135"/>
      <c r="AF1047" s="135"/>
      <c r="AG1047" s="135"/>
      <c r="AH1047" s="135"/>
      <c r="AI1047" s="135"/>
      <c r="AJ1047" s="135"/>
      <c r="AK1047" s="135"/>
      <c r="AL1047" s="135"/>
      <c r="AM1047" s="135"/>
      <c r="AN1047" s="135"/>
      <c r="AO1047" s="141"/>
    </row>
    <row r="1048" spans="2:43" ht="12.95" customHeight="1" thickBot="1" x14ac:dyDescent="0.3">
      <c r="B1048" s="873" t="s">
        <v>27</v>
      </c>
      <c r="C1048" s="874"/>
      <c r="D1048" s="874"/>
      <c r="E1048" s="875"/>
      <c r="F1048" s="848" t="s">
        <v>26</v>
      </c>
      <c r="G1048" s="850"/>
      <c r="H1048" s="848" t="s">
        <v>44</v>
      </c>
      <c r="I1048" s="849"/>
      <c r="J1048" s="849"/>
      <c r="K1048" s="849"/>
      <c r="L1048" s="849"/>
      <c r="M1048" s="849"/>
      <c r="N1048" s="849"/>
      <c r="O1048" s="849"/>
      <c r="P1048" s="849"/>
      <c r="Q1048" s="849"/>
      <c r="R1048" s="849"/>
      <c r="S1048" s="850"/>
      <c r="T1048" s="848" t="s">
        <v>25</v>
      </c>
      <c r="U1048" s="849"/>
      <c r="V1048" s="849"/>
      <c r="W1048" s="849"/>
      <c r="X1048" s="849"/>
      <c r="Y1048" s="849"/>
      <c r="Z1048" s="849"/>
      <c r="AA1048" s="849"/>
      <c r="AB1048" s="849"/>
      <c r="AC1048" s="849"/>
      <c r="AD1048" s="849"/>
      <c r="AE1048" s="849"/>
      <c r="AF1048" s="850"/>
      <c r="AG1048" s="879" t="s">
        <v>24</v>
      </c>
      <c r="AH1048" s="880"/>
      <c r="AI1048" s="881"/>
      <c r="AJ1048" s="879" t="s">
        <v>24</v>
      </c>
      <c r="AK1048" s="881"/>
      <c r="AL1048" s="848" t="s">
        <v>23</v>
      </c>
      <c r="AM1048" s="849"/>
      <c r="AN1048" s="850"/>
      <c r="AO1048" s="141"/>
    </row>
    <row r="1049" spans="2:43" ht="12.95" customHeight="1" thickBot="1" x14ac:dyDescent="0.3">
      <c r="B1049" s="1" t="s">
        <v>13</v>
      </c>
      <c r="C1049" s="2" t="s">
        <v>22</v>
      </c>
      <c r="D1049" s="3" t="s">
        <v>22</v>
      </c>
      <c r="E1049" s="2" t="s">
        <v>21</v>
      </c>
      <c r="F1049" s="907" t="s">
        <v>20</v>
      </c>
      <c r="G1049" s="908"/>
      <c r="H1049" s="876"/>
      <c r="I1049" s="877"/>
      <c r="J1049" s="877"/>
      <c r="K1049" s="877"/>
      <c r="L1049" s="877"/>
      <c r="M1049" s="877"/>
      <c r="N1049" s="877"/>
      <c r="O1049" s="877"/>
      <c r="P1049" s="877"/>
      <c r="Q1049" s="877"/>
      <c r="R1049" s="877"/>
      <c r="S1049" s="878"/>
      <c r="T1049" s="876"/>
      <c r="U1049" s="877"/>
      <c r="V1049" s="877"/>
      <c r="W1049" s="877"/>
      <c r="X1049" s="877"/>
      <c r="Y1049" s="877"/>
      <c r="Z1049" s="877"/>
      <c r="AA1049" s="877"/>
      <c r="AB1049" s="877"/>
      <c r="AC1049" s="877"/>
      <c r="AD1049" s="877"/>
      <c r="AE1049" s="877"/>
      <c r="AF1049" s="878"/>
      <c r="AG1049" s="876" t="s">
        <v>19</v>
      </c>
      <c r="AH1049" s="877"/>
      <c r="AI1049" s="878"/>
      <c r="AJ1049" s="876" t="s">
        <v>18</v>
      </c>
      <c r="AK1049" s="878"/>
      <c r="AL1049" s="876" t="s">
        <v>17</v>
      </c>
      <c r="AM1049" s="877"/>
      <c r="AN1049" s="878"/>
      <c r="AO1049" s="141"/>
      <c r="AP1049" s="846" t="s">
        <v>130</v>
      </c>
      <c r="AQ1049" s="846" t="s">
        <v>131</v>
      </c>
    </row>
    <row r="1050" spans="2:43" ht="12.95" customHeight="1" thickBot="1" x14ac:dyDescent="0.3">
      <c r="B1050" s="4">
        <v>2020</v>
      </c>
      <c r="C1050" s="5" t="s">
        <v>16</v>
      </c>
      <c r="D1050" s="5" t="s">
        <v>15</v>
      </c>
      <c r="E1050" s="30" t="s">
        <v>14</v>
      </c>
      <c r="F1050" s="6" t="s">
        <v>14</v>
      </c>
      <c r="G1050" s="7" t="s">
        <v>13</v>
      </c>
      <c r="H1050" s="868" t="s">
        <v>34</v>
      </c>
      <c r="I1050" s="869"/>
      <c r="J1050" s="870" t="s">
        <v>43</v>
      </c>
      <c r="K1050" s="871"/>
      <c r="L1050" s="870" t="s">
        <v>42</v>
      </c>
      <c r="M1050" s="871"/>
      <c r="N1050" s="872" t="s">
        <v>33</v>
      </c>
      <c r="O1050" s="869"/>
      <c r="P1050" s="872" t="s">
        <v>12</v>
      </c>
      <c r="Q1050" s="869"/>
      <c r="R1050" s="872" t="s">
        <v>11</v>
      </c>
      <c r="S1050" s="905"/>
      <c r="T1050" s="868" t="s">
        <v>35</v>
      </c>
      <c r="U1050" s="906"/>
      <c r="V1050" s="906"/>
      <c r="W1050" s="905"/>
      <c r="X1050" s="868" t="s">
        <v>10</v>
      </c>
      <c r="Y1050" s="906"/>
      <c r="Z1050" s="906"/>
      <c r="AA1050" s="906"/>
      <c r="AB1050" s="38" t="s">
        <v>1084</v>
      </c>
      <c r="AC1050" s="38" t="s">
        <v>38</v>
      </c>
      <c r="AD1050" s="37" t="s">
        <v>36</v>
      </c>
      <c r="AE1050" s="266" t="s">
        <v>41</v>
      </c>
      <c r="AF1050" s="136" t="s">
        <v>9</v>
      </c>
      <c r="AG1050" s="8" t="s">
        <v>37</v>
      </c>
      <c r="AH1050" s="9" t="s">
        <v>8</v>
      </c>
      <c r="AI1050" s="10" t="s">
        <v>7</v>
      </c>
      <c r="AJ1050" s="6" t="s">
        <v>8</v>
      </c>
      <c r="AK1050" s="7" t="s">
        <v>7</v>
      </c>
      <c r="AL1050" s="6" t="s">
        <v>8</v>
      </c>
      <c r="AM1050" s="11" t="s">
        <v>7</v>
      </c>
      <c r="AN1050" s="7" t="s">
        <v>6</v>
      </c>
      <c r="AO1050" s="141"/>
      <c r="AP1050" s="847"/>
      <c r="AQ1050" s="847"/>
    </row>
    <row r="1051" spans="2:43" ht="12.95" customHeight="1" x14ac:dyDescent="0.25">
      <c r="B1051" s="25">
        <v>44253</v>
      </c>
      <c r="C1051" s="137">
        <v>0.38819444444444445</v>
      </c>
      <c r="D1051" s="137">
        <v>0.41597222222222219</v>
      </c>
      <c r="E1051" s="43">
        <v>3</v>
      </c>
      <c r="F1051" s="43">
        <v>40717</v>
      </c>
      <c r="G1051" s="25">
        <v>44253</v>
      </c>
      <c r="H1051" s="967" t="s">
        <v>542</v>
      </c>
      <c r="I1051" s="968"/>
      <c r="J1051" s="969"/>
      <c r="K1051" s="970"/>
      <c r="L1051" s="969"/>
      <c r="M1051" s="970"/>
      <c r="N1051" s="967"/>
      <c r="O1051" s="968"/>
      <c r="P1051" s="971" t="s">
        <v>360</v>
      </c>
      <c r="Q1051" s="972"/>
      <c r="R1051" s="973" t="s">
        <v>201</v>
      </c>
      <c r="S1051" s="974"/>
      <c r="T1051" s="975" t="s">
        <v>198</v>
      </c>
      <c r="U1051" s="976"/>
      <c r="V1051" s="976"/>
      <c r="W1051" s="977"/>
      <c r="X1051" s="991" t="s">
        <v>198</v>
      </c>
      <c r="Y1051" s="992"/>
      <c r="Z1051" s="992"/>
      <c r="AA1051" s="992"/>
      <c r="AB1051" s="34"/>
      <c r="AC1051" s="34"/>
      <c r="AD1051" s="138"/>
      <c r="AE1051" s="284">
        <v>54</v>
      </c>
      <c r="AF1051" s="285" t="s">
        <v>52</v>
      </c>
      <c r="AG1051" s="26"/>
      <c r="AH1051" s="160">
        <v>23570</v>
      </c>
      <c r="AI1051" s="161">
        <f>+AH1051/1000</f>
        <v>23.57</v>
      </c>
      <c r="AJ1051" s="162">
        <v>23540</v>
      </c>
      <c r="AK1051" s="163">
        <f>+AJ1051/1000</f>
        <v>23.54</v>
      </c>
      <c r="AL1051" s="164">
        <f>+AJ1051-AH1051</f>
        <v>-30</v>
      </c>
      <c r="AM1051" s="163">
        <f>+AL1051/1000</f>
        <v>-0.03</v>
      </c>
      <c r="AN1051" s="165">
        <f>+AL1051/AH1051</f>
        <v>-1.2728044123886295E-3</v>
      </c>
      <c r="AO1051" s="141"/>
      <c r="AP1051" s="306">
        <v>71.430000000000007</v>
      </c>
      <c r="AQ1051" s="306">
        <v>5.1100000000000003</v>
      </c>
    </row>
    <row r="1052" spans="2:43" ht="12.95" customHeight="1" x14ac:dyDescent="0.25">
      <c r="B1052" s="25">
        <v>44253</v>
      </c>
      <c r="C1052" s="137">
        <v>0.6118055555555556</v>
      </c>
      <c r="D1052" s="137">
        <v>0.62222222222222223</v>
      </c>
      <c r="E1052" s="43">
        <v>3</v>
      </c>
      <c r="F1052" s="43">
        <v>40747</v>
      </c>
      <c r="G1052" s="25">
        <v>44253</v>
      </c>
      <c r="H1052" s="967" t="s">
        <v>542</v>
      </c>
      <c r="I1052" s="968"/>
      <c r="J1052" s="969"/>
      <c r="K1052" s="970"/>
      <c r="L1052" s="969"/>
      <c r="M1052" s="970"/>
      <c r="N1052" s="967"/>
      <c r="O1052" s="968"/>
      <c r="P1052" s="971" t="s">
        <v>360</v>
      </c>
      <c r="Q1052" s="972"/>
      <c r="R1052" s="973" t="s">
        <v>201</v>
      </c>
      <c r="S1052" s="974"/>
      <c r="T1052" s="979" t="s">
        <v>198</v>
      </c>
      <c r="U1052" s="980"/>
      <c r="V1052" s="980"/>
      <c r="W1052" s="981"/>
      <c r="X1052" s="979" t="s">
        <v>198</v>
      </c>
      <c r="Y1052" s="980"/>
      <c r="Z1052" s="980"/>
      <c r="AA1052" s="981"/>
      <c r="AB1052" s="34"/>
      <c r="AC1052" s="34"/>
      <c r="AD1052" s="138"/>
      <c r="AE1052" s="158">
        <v>48</v>
      </c>
      <c r="AF1052" s="35" t="s">
        <v>32</v>
      </c>
      <c r="AG1052" s="34"/>
      <c r="AH1052" s="139">
        <v>12910</v>
      </c>
      <c r="AI1052" s="159">
        <f>+AH1052/1000</f>
        <v>12.91</v>
      </c>
      <c r="AJ1052" s="836">
        <v>24180</v>
      </c>
      <c r="AK1052" s="838">
        <f>+AJ1052/1000</f>
        <v>24.18</v>
      </c>
      <c r="AL1052" s="840">
        <f>+AJ1052-AH1053-AH1052</f>
        <v>0</v>
      </c>
      <c r="AM1052" s="842">
        <f>+AL1052/1000</f>
        <v>0</v>
      </c>
      <c r="AN1052" s="844">
        <f>+AL1052/SUM(AH1052:AH1053)</f>
        <v>0</v>
      </c>
      <c r="AO1052" s="20"/>
      <c r="AP1052" s="306">
        <v>72.459999999999994</v>
      </c>
      <c r="AQ1052" s="306">
        <v>4.8899999999999997</v>
      </c>
    </row>
    <row r="1053" spans="2:43" ht="12.95" customHeight="1" x14ac:dyDescent="0.25">
      <c r="B1053" s="25">
        <v>44253</v>
      </c>
      <c r="C1053" s="137">
        <v>0.6118055555555556</v>
      </c>
      <c r="D1053" s="137">
        <v>0.62222222222222223</v>
      </c>
      <c r="E1053" s="43">
        <v>3</v>
      </c>
      <c r="F1053" s="43">
        <v>40747</v>
      </c>
      <c r="G1053" s="25">
        <v>44253</v>
      </c>
      <c r="H1053" s="967" t="s">
        <v>542</v>
      </c>
      <c r="I1053" s="968"/>
      <c r="J1053" s="969"/>
      <c r="K1053" s="970"/>
      <c r="L1053" s="969"/>
      <c r="M1053" s="970"/>
      <c r="N1053" s="967"/>
      <c r="O1053" s="968"/>
      <c r="P1053" s="971" t="s">
        <v>360</v>
      </c>
      <c r="Q1053" s="972"/>
      <c r="R1053" s="973" t="s">
        <v>201</v>
      </c>
      <c r="S1053" s="985"/>
      <c r="T1053" s="982" t="s">
        <v>202</v>
      </c>
      <c r="U1053" s="983"/>
      <c r="V1053" s="983"/>
      <c r="W1053" s="984"/>
      <c r="X1053" s="982" t="s">
        <v>202</v>
      </c>
      <c r="Y1053" s="983"/>
      <c r="Z1053" s="983"/>
      <c r="AA1053" s="984"/>
      <c r="AB1053" s="34"/>
      <c r="AC1053" s="34"/>
      <c r="AD1053" s="138"/>
      <c r="AE1053" s="263">
        <v>48</v>
      </c>
      <c r="AF1053" s="35" t="s">
        <v>32</v>
      </c>
      <c r="AG1053" s="34"/>
      <c r="AH1053" s="139">
        <v>11270</v>
      </c>
      <c r="AI1053" s="140">
        <f>+AH1053/1000</f>
        <v>11.27</v>
      </c>
      <c r="AJ1053" s="837"/>
      <c r="AK1053" s="839"/>
      <c r="AL1053" s="841"/>
      <c r="AM1053" s="843"/>
      <c r="AN1053" s="845"/>
      <c r="AO1053" s="21"/>
      <c r="AP1053" s="306">
        <v>72.459999999999994</v>
      </c>
      <c r="AQ1053" s="306">
        <v>4.8899999999999997</v>
      </c>
    </row>
    <row r="1054" spans="2:43" ht="12.95" customHeight="1" x14ac:dyDescent="0.25">
      <c r="B1054" s="25">
        <v>44253</v>
      </c>
      <c r="C1054" s="137">
        <v>0.8125</v>
      </c>
      <c r="D1054" s="137">
        <v>0.8354166666666667</v>
      </c>
      <c r="E1054" s="43">
        <v>3</v>
      </c>
      <c r="F1054" s="43">
        <v>40748</v>
      </c>
      <c r="G1054" s="25">
        <v>44253</v>
      </c>
      <c r="H1054" s="967" t="s">
        <v>542</v>
      </c>
      <c r="I1054" s="968"/>
      <c r="J1054" s="969"/>
      <c r="K1054" s="970"/>
      <c r="L1054" s="969"/>
      <c r="M1054" s="970"/>
      <c r="N1054" s="967"/>
      <c r="O1054" s="968"/>
      <c r="P1054" s="971" t="s">
        <v>360</v>
      </c>
      <c r="Q1054" s="972"/>
      <c r="R1054" s="973" t="s">
        <v>201</v>
      </c>
      <c r="S1054" s="985"/>
      <c r="T1054" s="979" t="s">
        <v>198</v>
      </c>
      <c r="U1054" s="980"/>
      <c r="V1054" s="980"/>
      <c r="W1054" s="981"/>
      <c r="X1054" s="979" t="s">
        <v>198</v>
      </c>
      <c r="Y1054" s="980"/>
      <c r="Z1054" s="980"/>
      <c r="AA1054" s="981"/>
      <c r="AB1054" s="494"/>
      <c r="AC1054" s="34"/>
      <c r="AD1054" s="138"/>
      <c r="AE1054" s="263">
        <v>43</v>
      </c>
      <c r="AF1054" s="35" t="s">
        <v>32</v>
      </c>
      <c r="AG1054" s="34"/>
      <c r="AH1054" s="139">
        <v>23470</v>
      </c>
      <c r="AI1054" s="140">
        <f>+AH1054/1000</f>
        <v>23.47</v>
      </c>
      <c r="AJ1054" s="836">
        <v>24690</v>
      </c>
      <c r="AK1054" s="838">
        <f>+AJ1054/1000</f>
        <v>24.69</v>
      </c>
      <c r="AL1054" s="840">
        <f>+AJ1054-AH1055-AH1054</f>
        <v>-40</v>
      </c>
      <c r="AM1054" s="842">
        <f>+AL1054/1000</f>
        <v>-0.04</v>
      </c>
      <c r="AN1054" s="844">
        <f>+AL1054/SUM(AH1054:AH1055)</f>
        <v>-1.6174686615446825E-3</v>
      </c>
      <c r="AO1054" s="21"/>
      <c r="AP1054" s="306">
        <v>71.489999999999995</v>
      </c>
      <c r="AQ1054" s="306">
        <v>5.28</v>
      </c>
    </row>
    <row r="1055" spans="2:43" ht="12.95" customHeight="1" x14ac:dyDescent="0.25">
      <c r="B1055" s="25">
        <v>44253</v>
      </c>
      <c r="C1055" s="137">
        <v>0.8125</v>
      </c>
      <c r="D1055" s="137">
        <v>0.8354166666666667</v>
      </c>
      <c r="E1055" s="43">
        <v>3</v>
      </c>
      <c r="F1055" s="43">
        <v>40748</v>
      </c>
      <c r="G1055" s="25">
        <v>44253</v>
      </c>
      <c r="H1055" s="967" t="s">
        <v>542</v>
      </c>
      <c r="I1055" s="968"/>
      <c r="J1055" s="969"/>
      <c r="K1055" s="970"/>
      <c r="L1055" s="969"/>
      <c r="M1055" s="970"/>
      <c r="N1055" s="967"/>
      <c r="O1055" s="968"/>
      <c r="P1055" s="971" t="s">
        <v>360</v>
      </c>
      <c r="Q1055" s="972"/>
      <c r="R1055" s="973" t="s">
        <v>201</v>
      </c>
      <c r="S1055" s="985"/>
      <c r="T1055" s="982" t="s">
        <v>202</v>
      </c>
      <c r="U1055" s="983"/>
      <c r="V1055" s="983"/>
      <c r="W1055" s="984"/>
      <c r="X1055" s="982" t="s">
        <v>202</v>
      </c>
      <c r="Y1055" s="983"/>
      <c r="Z1055" s="983"/>
      <c r="AA1055" s="984"/>
      <c r="AB1055" s="500"/>
      <c r="AC1055" s="34"/>
      <c r="AD1055" s="138"/>
      <c r="AE1055" s="497">
        <v>43</v>
      </c>
      <c r="AF1055" s="35" t="s">
        <v>32</v>
      </c>
      <c r="AG1055" s="34"/>
      <c r="AH1055" s="139">
        <v>1260</v>
      </c>
      <c r="AI1055" s="140">
        <f t="shared" ref="AI1055:AI1059" si="328">+AH1055/1000</f>
        <v>1.26</v>
      </c>
      <c r="AJ1055" s="837"/>
      <c r="AK1055" s="839"/>
      <c r="AL1055" s="841"/>
      <c r="AM1055" s="843"/>
      <c r="AN1055" s="845"/>
      <c r="AO1055" s="21"/>
      <c r="AP1055" s="306">
        <v>71.489999999999995</v>
      </c>
      <c r="AQ1055" s="306">
        <v>5.28</v>
      </c>
    </row>
    <row r="1056" spans="2:43" ht="12.95" customHeight="1" x14ac:dyDescent="0.25">
      <c r="B1056" s="25">
        <v>44253</v>
      </c>
      <c r="C1056" s="137">
        <v>0.84444444444444444</v>
      </c>
      <c r="D1056" s="137">
        <v>0.87777777777777777</v>
      </c>
      <c r="E1056" s="43">
        <v>4</v>
      </c>
      <c r="F1056" s="43">
        <v>26535</v>
      </c>
      <c r="G1056" s="25">
        <v>44253</v>
      </c>
      <c r="H1056" s="967" t="s">
        <v>87</v>
      </c>
      <c r="I1056" s="968"/>
      <c r="J1056" s="969"/>
      <c r="K1056" s="970"/>
      <c r="L1056" s="969"/>
      <c r="M1056" s="970"/>
      <c r="N1056" s="967"/>
      <c r="O1056" s="968"/>
      <c r="P1056" s="971" t="s">
        <v>600</v>
      </c>
      <c r="Q1056" s="972"/>
      <c r="R1056" s="973" t="s">
        <v>633</v>
      </c>
      <c r="S1056" s="974"/>
      <c r="T1056" s="975" t="s">
        <v>1189</v>
      </c>
      <c r="U1056" s="976"/>
      <c r="V1056" s="976"/>
      <c r="W1056" s="977"/>
      <c r="X1056" s="975" t="s">
        <v>1189</v>
      </c>
      <c r="Y1056" s="976"/>
      <c r="Z1056" s="976"/>
      <c r="AA1056" s="977"/>
      <c r="AB1056" s="500"/>
      <c r="AC1056" s="34"/>
      <c r="AD1056" s="138"/>
      <c r="AE1056" s="501">
        <v>55</v>
      </c>
      <c r="AF1056" s="46" t="s">
        <v>52</v>
      </c>
      <c r="AG1056" s="34"/>
      <c r="AH1056" s="139">
        <v>10775</v>
      </c>
      <c r="AI1056" s="140">
        <f t="shared" si="328"/>
        <v>10.775</v>
      </c>
      <c r="AJ1056" s="152">
        <v>10775</v>
      </c>
      <c r="AK1056" s="142">
        <f t="shared" ref="AK1056:AK1057" si="329">+AJ1056/1000</f>
        <v>10.775</v>
      </c>
      <c r="AL1056" s="143">
        <f t="shared" ref="AL1056:AL1057" si="330">+AJ1056-AH1056</f>
        <v>0</v>
      </c>
      <c r="AM1056" s="144">
        <f t="shared" ref="AM1056:AM1057" si="331">+AL1056/1000</f>
        <v>0</v>
      </c>
      <c r="AN1056" s="145">
        <f t="shared" ref="AN1056:AN1057" si="332">+AL1056/AH1056</f>
        <v>0</v>
      </c>
      <c r="AO1056" s="21"/>
      <c r="AP1056" s="306">
        <v>77.05</v>
      </c>
      <c r="AQ1056" s="306">
        <v>3.12</v>
      </c>
    </row>
    <row r="1057" spans="2:43" ht="12.95" customHeight="1" x14ac:dyDescent="0.25">
      <c r="B1057" s="25">
        <v>44253</v>
      </c>
      <c r="C1057" s="137">
        <v>0.9159722222222223</v>
      </c>
      <c r="D1057" s="137">
        <v>0.97013888888888899</v>
      </c>
      <c r="E1057" s="43">
        <v>4</v>
      </c>
      <c r="F1057" s="43">
        <v>26536</v>
      </c>
      <c r="G1057" s="25">
        <v>44253</v>
      </c>
      <c r="H1057" s="967" t="s">
        <v>1167</v>
      </c>
      <c r="I1057" s="968"/>
      <c r="J1057" s="969"/>
      <c r="K1057" s="970"/>
      <c r="L1057" s="969"/>
      <c r="M1057" s="970"/>
      <c r="N1057" s="967"/>
      <c r="O1057" s="968"/>
      <c r="P1057" s="971" t="s">
        <v>1168</v>
      </c>
      <c r="Q1057" s="972"/>
      <c r="R1057" s="973" t="s">
        <v>1169</v>
      </c>
      <c r="S1057" s="974"/>
      <c r="T1057" s="975" t="s">
        <v>269</v>
      </c>
      <c r="U1057" s="976"/>
      <c r="V1057" s="976"/>
      <c r="W1057" s="977"/>
      <c r="X1057" s="975" t="s">
        <v>269</v>
      </c>
      <c r="Y1057" s="976"/>
      <c r="Z1057" s="976"/>
      <c r="AA1057" s="977"/>
      <c r="AB1057" s="500"/>
      <c r="AC1057" s="34"/>
      <c r="AD1057" s="138"/>
      <c r="AE1057" s="497">
        <v>37</v>
      </c>
      <c r="AF1057" s="35" t="s">
        <v>32</v>
      </c>
      <c r="AG1057" s="34"/>
      <c r="AH1057" s="139">
        <v>9400</v>
      </c>
      <c r="AI1057" s="140">
        <f t="shared" si="328"/>
        <v>9.4</v>
      </c>
      <c r="AJ1057" s="152">
        <v>9400</v>
      </c>
      <c r="AK1057" s="142">
        <f t="shared" si="329"/>
        <v>9.4</v>
      </c>
      <c r="AL1057" s="143">
        <f t="shared" si="330"/>
        <v>0</v>
      </c>
      <c r="AM1057" s="144">
        <f t="shared" si="331"/>
        <v>0</v>
      </c>
      <c r="AN1057" s="145">
        <f t="shared" si="332"/>
        <v>0</v>
      </c>
      <c r="AO1057" s="21"/>
      <c r="AP1057" s="306">
        <v>79.97</v>
      </c>
      <c r="AQ1057" s="306">
        <v>1.02</v>
      </c>
    </row>
    <row r="1058" spans="2:43" ht="12.95" customHeight="1" x14ac:dyDescent="0.25">
      <c r="B1058" s="25">
        <v>44253</v>
      </c>
      <c r="C1058" s="137">
        <v>0.92499999999999993</v>
      </c>
      <c r="D1058" s="137">
        <v>0.9590277777777777</v>
      </c>
      <c r="E1058" s="43">
        <v>4</v>
      </c>
      <c r="F1058" s="43">
        <v>1551</v>
      </c>
      <c r="G1058" s="25">
        <v>44253</v>
      </c>
      <c r="H1058" s="967" t="s">
        <v>55</v>
      </c>
      <c r="I1058" s="968"/>
      <c r="J1058" s="969"/>
      <c r="K1058" s="970"/>
      <c r="L1058" s="969"/>
      <c r="M1058" s="970"/>
      <c r="N1058" s="967"/>
      <c r="O1058" s="968"/>
      <c r="P1058" s="971" t="s">
        <v>436</v>
      </c>
      <c r="Q1058" s="972"/>
      <c r="R1058" s="973" t="s">
        <v>90</v>
      </c>
      <c r="S1058" s="974"/>
      <c r="T1058" s="975" t="s">
        <v>1124</v>
      </c>
      <c r="U1058" s="976"/>
      <c r="V1058" s="976"/>
      <c r="W1058" s="977"/>
      <c r="X1058" s="975" t="s">
        <v>1124</v>
      </c>
      <c r="Y1058" s="976"/>
      <c r="Z1058" s="976"/>
      <c r="AA1058" s="977"/>
      <c r="AB1058" s="500"/>
      <c r="AC1058" s="34"/>
      <c r="AD1058" s="138"/>
      <c r="AE1058" s="497">
        <v>30</v>
      </c>
      <c r="AF1058" s="35" t="s">
        <v>32</v>
      </c>
      <c r="AG1058" s="34">
        <v>11893.5</v>
      </c>
      <c r="AH1058" s="139">
        <f>+AG1058/2.2</f>
        <v>5406.1363636363631</v>
      </c>
      <c r="AI1058" s="140">
        <f t="shared" si="328"/>
        <v>5.4061363636363629</v>
      </c>
      <c r="AJ1058" s="836">
        <v>9340</v>
      </c>
      <c r="AK1058" s="838">
        <f>+AJ1058/1000</f>
        <v>9.34</v>
      </c>
      <c r="AL1058" s="840">
        <f>+AJ1058-AH1059-AH1058</f>
        <v>539.77272727272793</v>
      </c>
      <c r="AM1058" s="842">
        <f>+AL1058/1000</f>
        <v>0.53977272727272796</v>
      </c>
      <c r="AN1058" s="844">
        <f>+AL1058/SUM(AH1058:AH1059)</f>
        <v>6.1336225820614217E-2</v>
      </c>
      <c r="AO1058" s="21"/>
      <c r="AP1058" s="306">
        <v>76.09</v>
      </c>
      <c r="AQ1058" s="306">
        <v>3.21</v>
      </c>
    </row>
    <row r="1059" spans="2:43" ht="12.95" customHeight="1" x14ac:dyDescent="0.25">
      <c r="B1059" s="25">
        <v>44253</v>
      </c>
      <c r="C1059" s="137">
        <v>0.92499999999999993</v>
      </c>
      <c r="D1059" s="137">
        <v>0.9590277777777777</v>
      </c>
      <c r="E1059" s="43">
        <v>4</v>
      </c>
      <c r="F1059" s="43">
        <v>4000</v>
      </c>
      <c r="G1059" s="25">
        <v>44253</v>
      </c>
      <c r="H1059" s="967" t="s">
        <v>88</v>
      </c>
      <c r="I1059" s="968"/>
      <c r="J1059" s="969"/>
      <c r="K1059" s="970"/>
      <c r="L1059" s="969"/>
      <c r="M1059" s="970"/>
      <c r="N1059" s="967"/>
      <c r="O1059" s="968"/>
      <c r="P1059" s="971" t="s">
        <v>436</v>
      </c>
      <c r="Q1059" s="972"/>
      <c r="R1059" s="973" t="s">
        <v>90</v>
      </c>
      <c r="S1059" s="974"/>
      <c r="T1059" s="975" t="s">
        <v>1124</v>
      </c>
      <c r="U1059" s="976"/>
      <c r="V1059" s="976"/>
      <c r="W1059" s="977"/>
      <c r="X1059" s="975" t="s">
        <v>1124</v>
      </c>
      <c r="Y1059" s="976"/>
      <c r="Z1059" s="976"/>
      <c r="AA1059" s="977"/>
      <c r="AB1059" s="500"/>
      <c r="AC1059" s="34"/>
      <c r="AD1059" s="138"/>
      <c r="AE1059" s="497">
        <v>32</v>
      </c>
      <c r="AF1059" s="35" t="s">
        <v>32</v>
      </c>
      <c r="AG1059" s="34">
        <v>7467</v>
      </c>
      <c r="AH1059" s="139">
        <f>+AG1059/2.2</f>
        <v>3394.090909090909</v>
      </c>
      <c r="AI1059" s="140">
        <f t="shared" si="328"/>
        <v>3.394090909090909</v>
      </c>
      <c r="AJ1059" s="837"/>
      <c r="AK1059" s="839"/>
      <c r="AL1059" s="841"/>
      <c r="AM1059" s="843"/>
      <c r="AN1059" s="845"/>
      <c r="AO1059" s="21"/>
      <c r="AP1059" s="306">
        <v>77</v>
      </c>
      <c r="AQ1059" s="306">
        <v>3.15</v>
      </c>
    </row>
    <row r="1060" spans="2:43" ht="12.95" customHeight="1" thickBot="1" x14ac:dyDescent="0.3">
      <c r="B1060" s="24"/>
      <c r="C1060" s="146"/>
      <c r="D1060" s="146"/>
      <c r="E1060" s="27"/>
      <c r="F1060" s="36"/>
      <c r="G1060" s="31"/>
      <c r="H1060" s="909"/>
      <c r="I1060" s="910"/>
      <c r="J1060" s="911"/>
      <c r="K1060" s="912"/>
      <c r="L1060" s="911"/>
      <c r="M1060" s="912"/>
      <c r="N1060" s="913"/>
      <c r="O1060" s="910"/>
      <c r="P1060" s="913"/>
      <c r="Q1060" s="910"/>
      <c r="R1060" s="914"/>
      <c r="S1060" s="915"/>
      <c r="T1060" s="916"/>
      <c r="U1060" s="917"/>
      <c r="V1060" s="917"/>
      <c r="W1060" s="915"/>
      <c r="X1060" s="29"/>
      <c r="Y1060" s="147"/>
      <c r="Z1060" s="147"/>
      <c r="AA1060" s="147"/>
      <c r="AB1060" s="28"/>
      <c r="AC1060" s="36"/>
      <c r="AD1060" s="148"/>
      <c r="AE1060" s="147"/>
      <c r="AF1060" s="28"/>
      <c r="AG1060" s="29"/>
      <c r="AH1060" s="149"/>
      <c r="AI1060" s="153"/>
      <c r="AJ1060" s="150"/>
      <c r="AK1060" s="154"/>
      <c r="AL1060" s="155"/>
      <c r="AM1060" s="156"/>
      <c r="AN1060" s="157"/>
    </row>
    <row r="1061" spans="2:43" ht="12.95" customHeight="1" x14ac:dyDescent="0.25">
      <c r="B1061" s="151"/>
      <c r="C1061" s="151"/>
      <c r="D1061" s="151"/>
      <c r="E1061" s="151"/>
      <c r="F1061" s="151"/>
      <c r="G1061" s="151"/>
      <c r="H1061" s="151"/>
      <c r="I1061" s="151"/>
      <c r="J1061" s="174"/>
      <c r="K1061" s="174"/>
      <c r="L1061" s="174"/>
      <c r="M1061" s="174"/>
      <c r="N1061" s="151"/>
      <c r="O1061" s="151"/>
      <c r="P1061" s="135"/>
      <c r="Q1061" s="135"/>
      <c r="R1061" s="918" t="s">
        <v>5</v>
      </c>
      <c r="S1061" s="919"/>
      <c r="T1061" s="919"/>
      <c r="U1061" s="919"/>
      <c r="V1061" s="919"/>
      <c r="W1061" s="919"/>
      <c r="X1061" s="919"/>
      <c r="Y1061" s="919"/>
      <c r="Z1061" s="919"/>
      <c r="AA1061" s="919"/>
      <c r="AB1061" s="919"/>
      <c r="AC1061" s="919"/>
      <c r="AD1061" s="919"/>
      <c r="AE1061" s="919"/>
      <c r="AF1061" s="919"/>
      <c r="AG1061" s="265"/>
      <c r="AH1061" s="932" t="s">
        <v>4</v>
      </c>
      <c r="AI1061" s="933"/>
      <c r="AJ1061" s="932" t="s">
        <v>3</v>
      </c>
      <c r="AK1061" s="933"/>
      <c r="AL1061" s="932" t="s">
        <v>2</v>
      </c>
      <c r="AM1061" s="934"/>
      <c r="AN1061" s="935"/>
    </row>
    <row r="1062" spans="2:43" ht="12.95" customHeight="1" x14ac:dyDescent="0.25">
      <c r="B1062" s="151"/>
      <c r="C1062" s="151"/>
      <c r="D1062" s="151"/>
      <c r="E1062" s="151"/>
      <c r="F1062" s="151"/>
      <c r="G1062" s="151"/>
      <c r="H1062" s="151"/>
      <c r="I1062" s="151"/>
      <c r="J1062" s="174"/>
      <c r="K1062" s="174"/>
      <c r="L1062" s="174"/>
      <c r="M1062" s="174"/>
      <c r="N1062" s="151"/>
      <c r="O1062" s="151"/>
      <c r="P1062" s="135"/>
      <c r="Q1062" s="135"/>
      <c r="R1062" s="930"/>
      <c r="S1062" s="931"/>
      <c r="T1062" s="931"/>
      <c r="U1062" s="931"/>
      <c r="V1062" s="931"/>
      <c r="W1062" s="931"/>
      <c r="X1062" s="931"/>
      <c r="Y1062" s="931"/>
      <c r="Z1062" s="931"/>
      <c r="AA1062" s="931"/>
      <c r="AB1062" s="931"/>
      <c r="AC1062" s="931"/>
      <c r="AD1062" s="931"/>
      <c r="AE1062" s="931"/>
      <c r="AF1062" s="931"/>
      <c r="AG1062" s="265"/>
      <c r="AH1062" s="936" t="s">
        <v>1</v>
      </c>
      <c r="AI1062" s="938">
        <f>+SUM(AI1051:AI1060)</f>
        <v>101.45522727272729</v>
      </c>
      <c r="AJ1062" s="936" t="s">
        <v>1</v>
      </c>
      <c r="AK1062" s="938">
        <f>+SUM(AK1051:AK1060)</f>
        <v>101.92500000000001</v>
      </c>
      <c r="AL1062" s="936" t="s">
        <v>1</v>
      </c>
      <c r="AM1062" s="940">
        <f>+AK1062-AI1062</f>
        <v>0.46977272727272634</v>
      </c>
      <c r="AN1062" s="851">
        <f>+AM1062/AI1062</f>
        <v>4.6303452261745454E-3</v>
      </c>
    </row>
    <row r="1063" spans="2:43" ht="12.95" customHeight="1" thickBot="1" x14ac:dyDescent="0.3">
      <c r="B1063" s="151"/>
      <c r="C1063" s="151"/>
      <c r="D1063" s="151"/>
      <c r="E1063" s="151"/>
      <c r="F1063" s="151"/>
      <c r="G1063" s="151"/>
      <c r="H1063" s="151"/>
      <c r="I1063" s="151"/>
      <c r="J1063" s="174"/>
      <c r="K1063" s="174"/>
      <c r="L1063" s="174"/>
      <c r="M1063" s="174"/>
      <c r="N1063" s="151"/>
      <c r="O1063" s="151"/>
      <c r="P1063" s="135"/>
      <c r="Q1063" s="135"/>
      <c r="R1063" s="921"/>
      <c r="S1063" s="922"/>
      <c r="T1063" s="922"/>
      <c r="U1063" s="922"/>
      <c r="V1063" s="922"/>
      <c r="W1063" s="922"/>
      <c r="X1063" s="922"/>
      <c r="Y1063" s="922"/>
      <c r="Z1063" s="922"/>
      <c r="AA1063" s="922"/>
      <c r="AB1063" s="922"/>
      <c r="AC1063" s="922"/>
      <c r="AD1063" s="922"/>
      <c r="AE1063" s="922"/>
      <c r="AF1063" s="922"/>
      <c r="AG1063" s="264"/>
      <c r="AH1063" s="937"/>
      <c r="AI1063" s="939"/>
      <c r="AJ1063" s="937"/>
      <c r="AK1063" s="939"/>
      <c r="AL1063" s="937"/>
      <c r="AM1063" s="941"/>
      <c r="AN1063" s="852"/>
    </row>
    <row r="1064" spans="2:43" ht="12.95" customHeight="1" thickBot="1" x14ac:dyDescent="0.3"/>
    <row r="1065" spans="2:43" ht="12.95" customHeight="1" x14ac:dyDescent="0.25">
      <c r="R1065" s="918" t="s">
        <v>0</v>
      </c>
      <c r="S1065" s="919"/>
      <c r="T1065" s="919"/>
      <c r="U1065" s="919"/>
      <c r="V1065" s="919"/>
      <c r="W1065" s="919"/>
      <c r="X1065" s="919"/>
      <c r="Y1065" s="919"/>
      <c r="Z1065" s="919"/>
      <c r="AA1065" s="919"/>
      <c r="AB1065" s="919"/>
      <c r="AC1065" s="919"/>
      <c r="AD1065" s="919"/>
      <c r="AE1065" s="919"/>
      <c r="AF1065" s="920"/>
      <c r="AG1065" s="18"/>
      <c r="AH1065" s="924">
        <f>+AI1062+AH1041</f>
        <v>8177.7223909090899</v>
      </c>
      <c r="AI1065" s="925"/>
      <c r="AJ1065" s="924">
        <f>+AK1062+AJ1041</f>
        <v>8735.997000000003</v>
      </c>
      <c r="AK1065" s="925"/>
      <c r="AL1065" s="928">
        <f>+AJ1065-AH1065</f>
        <v>558.27460909091315</v>
      </c>
      <c r="AM1065" s="925"/>
      <c r="AN1065" s="945">
        <f>+AL1065/AH1065</f>
        <v>6.8267737935385167E-2</v>
      </c>
    </row>
    <row r="1066" spans="2:43" ht="12.95" customHeight="1" thickBot="1" x14ac:dyDescent="0.3">
      <c r="R1066" s="921"/>
      <c r="S1066" s="922"/>
      <c r="T1066" s="922"/>
      <c r="U1066" s="922"/>
      <c r="V1066" s="922"/>
      <c r="W1066" s="922"/>
      <c r="X1066" s="922"/>
      <c r="Y1066" s="922"/>
      <c r="Z1066" s="922"/>
      <c r="AA1066" s="922"/>
      <c r="AB1066" s="922"/>
      <c r="AC1066" s="922"/>
      <c r="AD1066" s="922"/>
      <c r="AE1066" s="922"/>
      <c r="AF1066" s="923"/>
      <c r="AG1066" s="19"/>
      <c r="AH1066" s="926"/>
      <c r="AI1066" s="927"/>
      <c r="AJ1066" s="926"/>
      <c r="AK1066" s="927"/>
      <c r="AL1066" s="929"/>
      <c r="AM1066" s="927"/>
      <c r="AN1066" s="946"/>
    </row>
    <row r="1067" spans="2:43" ht="12.95" customHeight="1" thickBot="1" x14ac:dyDescent="0.3"/>
    <row r="1068" spans="2:43" ht="12.95" customHeight="1" x14ac:dyDescent="0.25">
      <c r="B1068" s="882" t="s">
        <v>31</v>
      </c>
      <c r="C1068" s="883"/>
      <c r="D1068" s="883"/>
      <c r="E1068" s="883"/>
      <c r="F1068" s="883"/>
      <c r="G1068" s="884"/>
      <c r="H1068" s="888" t="s">
        <v>30</v>
      </c>
      <c r="I1068" s="765"/>
      <c r="J1068" s="765"/>
      <c r="K1068" s="765"/>
      <c r="L1068" s="765"/>
      <c r="M1068" s="765"/>
      <c r="N1068" s="765"/>
      <c r="O1068" s="765"/>
      <c r="P1068" s="765"/>
      <c r="Q1068" s="765"/>
      <c r="R1068" s="765"/>
      <c r="S1068" s="765"/>
      <c r="T1068" s="765"/>
      <c r="U1068" s="765"/>
      <c r="V1068" s="765"/>
      <c r="W1068" s="765"/>
      <c r="X1068" s="765"/>
      <c r="Y1068" s="765"/>
      <c r="Z1068" s="765"/>
      <c r="AA1068" s="765"/>
      <c r="AB1068" s="765"/>
      <c r="AC1068" s="765"/>
      <c r="AD1068" s="765"/>
      <c r="AE1068" s="267"/>
      <c r="AF1068" s="764" t="s">
        <v>29</v>
      </c>
      <c r="AG1068" s="765"/>
      <c r="AH1068" s="765"/>
      <c r="AI1068" s="765"/>
      <c r="AJ1068" s="765"/>
      <c r="AK1068" s="766"/>
      <c r="AL1068" s="889" t="s">
        <v>39</v>
      </c>
      <c r="AM1068" s="890"/>
      <c r="AN1068" s="891"/>
      <c r="AO1068" s="22"/>
      <c r="AP1068" s="168" t="s">
        <v>46</v>
      </c>
    </row>
    <row r="1069" spans="2:43" ht="12.95" customHeight="1" thickBot="1" x14ac:dyDescent="0.3">
      <c r="B1069" s="885"/>
      <c r="C1069" s="886"/>
      <c r="D1069" s="886"/>
      <c r="E1069" s="886"/>
      <c r="F1069" s="886"/>
      <c r="G1069" s="887"/>
      <c r="H1069" s="892" t="s">
        <v>25</v>
      </c>
      <c r="I1069" s="893"/>
      <c r="J1069" s="893"/>
      <c r="K1069" s="893"/>
      <c r="L1069" s="893"/>
      <c r="M1069" s="893"/>
      <c r="N1069" s="893"/>
      <c r="O1069" s="893"/>
      <c r="P1069" s="893"/>
      <c r="Q1069" s="893"/>
      <c r="R1069" s="893"/>
      <c r="S1069" s="893"/>
      <c r="T1069" s="893"/>
      <c r="U1069" s="893"/>
      <c r="V1069" s="893"/>
      <c r="W1069" s="893"/>
      <c r="X1069" s="893"/>
      <c r="Y1069" s="893"/>
      <c r="Z1069" s="893"/>
      <c r="AA1069" s="893"/>
      <c r="AB1069" s="893"/>
      <c r="AC1069" s="893"/>
      <c r="AD1069" s="893"/>
      <c r="AE1069" s="268"/>
      <c r="AF1069" s="773">
        <v>44254</v>
      </c>
      <c r="AG1069" s="774"/>
      <c r="AH1069" s="774"/>
      <c r="AI1069" s="774"/>
      <c r="AJ1069" s="774"/>
      <c r="AK1069" s="775"/>
      <c r="AL1069" s="896" t="s">
        <v>40</v>
      </c>
      <c r="AM1069" s="897"/>
      <c r="AN1069" s="898"/>
      <c r="AO1069" s="23"/>
      <c r="AP1069" s="169" t="s">
        <v>47</v>
      </c>
    </row>
    <row r="1070" spans="2:43" ht="12.95" customHeight="1" thickBot="1" x14ac:dyDescent="0.3">
      <c r="B1070" s="902" t="s">
        <v>28</v>
      </c>
      <c r="C1070" s="903"/>
      <c r="D1070" s="903"/>
      <c r="E1070" s="903"/>
      <c r="F1070" s="903"/>
      <c r="G1070" s="904"/>
      <c r="H1070" s="894"/>
      <c r="I1070" s="895"/>
      <c r="J1070" s="895"/>
      <c r="K1070" s="895"/>
      <c r="L1070" s="895"/>
      <c r="M1070" s="895"/>
      <c r="N1070" s="895"/>
      <c r="O1070" s="895"/>
      <c r="P1070" s="895"/>
      <c r="Q1070" s="895"/>
      <c r="R1070" s="895"/>
      <c r="S1070" s="895"/>
      <c r="T1070" s="895"/>
      <c r="U1070" s="895"/>
      <c r="V1070" s="895"/>
      <c r="W1070" s="895"/>
      <c r="X1070" s="895"/>
      <c r="Y1070" s="895"/>
      <c r="Z1070" s="895"/>
      <c r="AA1070" s="895"/>
      <c r="AB1070" s="895"/>
      <c r="AC1070" s="895"/>
      <c r="AD1070" s="895"/>
      <c r="AE1070" s="269"/>
      <c r="AF1070" s="776"/>
      <c r="AG1070" s="777"/>
      <c r="AH1070" s="777"/>
      <c r="AI1070" s="777"/>
      <c r="AJ1070" s="777"/>
      <c r="AK1070" s="778"/>
      <c r="AL1070" s="899"/>
      <c r="AM1070" s="900"/>
      <c r="AN1070" s="901"/>
      <c r="AO1070" s="141"/>
      <c r="AP1070" s="170"/>
    </row>
    <row r="1071" spans="2:43" ht="12.95" customHeight="1" thickBot="1" x14ac:dyDescent="0.3">
      <c r="B1071" s="135"/>
      <c r="C1071" s="135"/>
      <c r="D1071" s="135"/>
      <c r="E1071" s="135"/>
      <c r="F1071" s="135"/>
      <c r="G1071" s="135"/>
      <c r="H1071" s="135"/>
      <c r="I1071" s="135"/>
      <c r="J1071" s="174"/>
      <c r="K1071" s="174"/>
      <c r="L1071" s="174"/>
      <c r="M1071" s="174"/>
      <c r="N1071" s="135"/>
      <c r="O1071" s="135"/>
      <c r="P1071" s="135"/>
      <c r="Q1071" s="135"/>
      <c r="R1071" s="135"/>
      <c r="S1071" s="135"/>
      <c r="T1071" s="135"/>
      <c r="U1071" s="135"/>
      <c r="V1071" s="135"/>
      <c r="W1071" s="135"/>
      <c r="X1071" s="135"/>
      <c r="Y1071" s="135"/>
      <c r="Z1071" s="135"/>
      <c r="AA1071" s="135"/>
      <c r="AB1071" s="135"/>
      <c r="AC1071" s="135"/>
      <c r="AD1071" s="135"/>
      <c r="AE1071" s="135"/>
      <c r="AF1071" s="135"/>
      <c r="AG1071" s="135"/>
      <c r="AH1071" s="135"/>
      <c r="AI1071" s="135"/>
      <c r="AJ1071" s="135"/>
      <c r="AK1071" s="135"/>
      <c r="AL1071" s="135"/>
      <c r="AM1071" s="135"/>
      <c r="AN1071" s="135"/>
      <c r="AO1071" s="141"/>
      <c r="AP1071" s="171"/>
    </row>
    <row r="1072" spans="2:43" ht="12.95" customHeight="1" thickBot="1" x14ac:dyDescent="0.3">
      <c r="B1072" s="873" t="s">
        <v>27</v>
      </c>
      <c r="C1072" s="874"/>
      <c r="D1072" s="874"/>
      <c r="E1072" s="875"/>
      <c r="F1072" s="848" t="s">
        <v>26</v>
      </c>
      <c r="G1072" s="850"/>
      <c r="H1072" s="848" t="s">
        <v>44</v>
      </c>
      <c r="I1072" s="849"/>
      <c r="J1072" s="849"/>
      <c r="K1072" s="849"/>
      <c r="L1072" s="849"/>
      <c r="M1072" s="849"/>
      <c r="N1072" s="849"/>
      <c r="O1072" s="849"/>
      <c r="P1072" s="849"/>
      <c r="Q1072" s="849"/>
      <c r="R1072" s="849"/>
      <c r="S1072" s="850"/>
      <c r="T1072" s="848" t="s">
        <v>25</v>
      </c>
      <c r="U1072" s="849"/>
      <c r="V1072" s="849"/>
      <c r="W1072" s="849"/>
      <c r="X1072" s="849"/>
      <c r="Y1072" s="849"/>
      <c r="Z1072" s="849"/>
      <c r="AA1072" s="849"/>
      <c r="AB1072" s="849"/>
      <c r="AC1072" s="849"/>
      <c r="AD1072" s="849"/>
      <c r="AE1072" s="849"/>
      <c r="AF1072" s="850"/>
      <c r="AG1072" s="879" t="s">
        <v>24</v>
      </c>
      <c r="AH1072" s="880"/>
      <c r="AI1072" s="881"/>
      <c r="AJ1072" s="879" t="s">
        <v>24</v>
      </c>
      <c r="AK1072" s="881"/>
      <c r="AL1072" s="848" t="s">
        <v>23</v>
      </c>
      <c r="AM1072" s="849"/>
      <c r="AN1072" s="850"/>
      <c r="AO1072" s="141"/>
      <c r="AP1072" s="171"/>
    </row>
    <row r="1073" spans="2:43" ht="12.95" customHeight="1" thickBot="1" x14ac:dyDescent="0.3">
      <c r="B1073" s="1" t="s">
        <v>13</v>
      </c>
      <c r="C1073" s="2" t="s">
        <v>22</v>
      </c>
      <c r="D1073" s="3" t="s">
        <v>22</v>
      </c>
      <c r="E1073" s="2" t="s">
        <v>21</v>
      </c>
      <c r="F1073" s="907" t="s">
        <v>20</v>
      </c>
      <c r="G1073" s="908"/>
      <c r="H1073" s="876"/>
      <c r="I1073" s="877"/>
      <c r="J1073" s="877"/>
      <c r="K1073" s="877"/>
      <c r="L1073" s="877"/>
      <c r="M1073" s="877"/>
      <c r="N1073" s="877"/>
      <c r="O1073" s="877"/>
      <c r="P1073" s="877"/>
      <c r="Q1073" s="877"/>
      <c r="R1073" s="877"/>
      <c r="S1073" s="878"/>
      <c r="T1073" s="876"/>
      <c r="U1073" s="877"/>
      <c r="V1073" s="877"/>
      <c r="W1073" s="877"/>
      <c r="X1073" s="877"/>
      <c r="Y1073" s="877"/>
      <c r="Z1073" s="877"/>
      <c r="AA1073" s="877"/>
      <c r="AB1073" s="877"/>
      <c r="AC1073" s="877"/>
      <c r="AD1073" s="877"/>
      <c r="AE1073" s="877"/>
      <c r="AF1073" s="878"/>
      <c r="AG1073" s="876" t="s">
        <v>19</v>
      </c>
      <c r="AH1073" s="877"/>
      <c r="AI1073" s="878"/>
      <c r="AJ1073" s="876" t="s">
        <v>18</v>
      </c>
      <c r="AK1073" s="878"/>
      <c r="AL1073" s="876" t="s">
        <v>17</v>
      </c>
      <c r="AM1073" s="877"/>
      <c r="AN1073" s="878"/>
      <c r="AO1073" s="141"/>
      <c r="AP1073" s="846" t="s">
        <v>130</v>
      </c>
      <c r="AQ1073" s="846" t="s">
        <v>131</v>
      </c>
    </row>
    <row r="1074" spans="2:43" ht="12.95" customHeight="1" thickBot="1" x14ac:dyDescent="0.3">
      <c r="B1074" s="4">
        <v>2020</v>
      </c>
      <c r="C1074" s="5" t="s">
        <v>16</v>
      </c>
      <c r="D1074" s="5" t="s">
        <v>15</v>
      </c>
      <c r="E1074" s="30" t="s">
        <v>14</v>
      </c>
      <c r="F1074" s="6" t="s">
        <v>14</v>
      </c>
      <c r="G1074" s="7" t="s">
        <v>13</v>
      </c>
      <c r="H1074" s="868" t="s">
        <v>34</v>
      </c>
      <c r="I1074" s="869"/>
      <c r="J1074" s="870" t="s">
        <v>43</v>
      </c>
      <c r="K1074" s="871"/>
      <c r="L1074" s="870" t="s">
        <v>42</v>
      </c>
      <c r="M1074" s="871"/>
      <c r="N1074" s="872" t="s">
        <v>33</v>
      </c>
      <c r="O1074" s="869"/>
      <c r="P1074" s="872" t="s">
        <v>12</v>
      </c>
      <c r="Q1074" s="869"/>
      <c r="R1074" s="872" t="s">
        <v>11</v>
      </c>
      <c r="S1074" s="905"/>
      <c r="T1074" s="868" t="s">
        <v>35</v>
      </c>
      <c r="U1074" s="906"/>
      <c r="V1074" s="906"/>
      <c r="W1074" s="905"/>
      <c r="X1074" s="868" t="s">
        <v>10</v>
      </c>
      <c r="Y1074" s="906"/>
      <c r="Z1074" s="906"/>
      <c r="AA1074" s="906"/>
      <c r="AB1074" s="905"/>
      <c r="AC1074" s="38" t="s">
        <v>38</v>
      </c>
      <c r="AD1074" s="37" t="s">
        <v>36</v>
      </c>
      <c r="AE1074" s="266" t="s">
        <v>41</v>
      </c>
      <c r="AF1074" s="136" t="s">
        <v>9</v>
      </c>
      <c r="AG1074" s="8" t="s">
        <v>37</v>
      </c>
      <c r="AH1074" s="9" t="s">
        <v>8</v>
      </c>
      <c r="AI1074" s="10" t="s">
        <v>7</v>
      </c>
      <c r="AJ1074" s="6" t="s">
        <v>8</v>
      </c>
      <c r="AK1074" s="7" t="s">
        <v>7</v>
      </c>
      <c r="AL1074" s="6" t="s">
        <v>8</v>
      </c>
      <c r="AM1074" s="11" t="s">
        <v>7</v>
      </c>
      <c r="AN1074" s="7" t="s">
        <v>6</v>
      </c>
      <c r="AO1074" s="141"/>
      <c r="AP1074" s="847"/>
      <c r="AQ1074" s="847"/>
    </row>
    <row r="1075" spans="2:43" ht="12.95" customHeight="1" x14ac:dyDescent="0.25">
      <c r="B1075" s="25">
        <v>44254</v>
      </c>
      <c r="C1075" s="137">
        <v>0.38680555555555557</v>
      </c>
      <c r="D1075" s="137">
        <v>0.3972222222222222</v>
      </c>
      <c r="E1075" s="43">
        <v>3</v>
      </c>
      <c r="F1075" s="43">
        <v>40748</v>
      </c>
      <c r="G1075" s="25">
        <v>44254</v>
      </c>
      <c r="H1075" s="967" t="s">
        <v>542</v>
      </c>
      <c r="I1075" s="968"/>
      <c r="J1075" s="969"/>
      <c r="K1075" s="970"/>
      <c r="L1075" s="969"/>
      <c r="M1075" s="970"/>
      <c r="N1075" s="967"/>
      <c r="O1075" s="968"/>
      <c r="P1075" s="971" t="s">
        <v>360</v>
      </c>
      <c r="Q1075" s="972"/>
      <c r="R1075" s="973" t="s">
        <v>201</v>
      </c>
      <c r="S1075" s="974"/>
      <c r="T1075" s="975" t="s">
        <v>198</v>
      </c>
      <c r="U1075" s="976"/>
      <c r="V1075" s="976"/>
      <c r="W1075" s="977"/>
      <c r="X1075" s="991" t="s">
        <v>198</v>
      </c>
      <c r="Y1075" s="992"/>
      <c r="Z1075" s="992"/>
      <c r="AA1075" s="992"/>
      <c r="AB1075" s="34"/>
      <c r="AC1075" s="34"/>
      <c r="AD1075" s="138"/>
      <c r="AE1075" s="284">
        <v>53</v>
      </c>
      <c r="AF1075" s="285" t="s">
        <v>52</v>
      </c>
      <c r="AG1075" s="26"/>
      <c r="AH1075" s="160">
        <v>24100</v>
      </c>
      <c r="AI1075" s="161">
        <f>+AH1075/1000</f>
        <v>24.1</v>
      </c>
      <c r="AJ1075" s="162">
        <v>24050</v>
      </c>
      <c r="AK1075" s="163">
        <f>+AJ1075/1000</f>
        <v>24.05</v>
      </c>
      <c r="AL1075" s="164">
        <f>+AJ1075-AH1075</f>
        <v>-50</v>
      </c>
      <c r="AM1075" s="163">
        <f>+AL1075/1000</f>
        <v>-0.05</v>
      </c>
      <c r="AN1075" s="165">
        <f>+AL1075/AH1075</f>
        <v>-2.0746887966804979E-3</v>
      </c>
      <c r="AO1075" s="141"/>
      <c r="AP1075" s="306">
        <v>69.569999999999993</v>
      </c>
      <c r="AQ1075" s="306">
        <v>5.0199999999999996</v>
      </c>
    </row>
    <row r="1076" spans="2:43" ht="12.95" customHeight="1" x14ac:dyDescent="0.25">
      <c r="B1076" s="25">
        <v>44254</v>
      </c>
      <c r="C1076" s="137">
        <v>0.41111111111111115</v>
      </c>
      <c r="D1076" s="137">
        <v>0.43472222222222223</v>
      </c>
      <c r="E1076" s="43">
        <v>4</v>
      </c>
      <c r="F1076" s="43">
        <v>26537</v>
      </c>
      <c r="G1076" s="25">
        <v>44254</v>
      </c>
      <c r="H1076" s="967" t="s">
        <v>50</v>
      </c>
      <c r="I1076" s="968"/>
      <c r="J1076" s="969"/>
      <c r="K1076" s="970"/>
      <c r="L1076" s="969"/>
      <c r="M1076" s="970"/>
      <c r="N1076" s="967"/>
      <c r="O1076" s="968"/>
      <c r="P1076" s="971" t="s">
        <v>231</v>
      </c>
      <c r="Q1076" s="972"/>
      <c r="R1076" s="973" t="s">
        <v>232</v>
      </c>
      <c r="S1076" s="974"/>
      <c r="T1076" s="979" t="s">
        <v>1192</v>
      </c>
      <c r="U1076" s="980"/>
      <c r="V1076" s="980"/>
      <c r="W1076" s="981"/>
      <c r="X1076" s="979" t="s">
        <v>1192</v>
      </c>
      <c r="Y1076" s="980"/>
      <c r="Z1076" s="980"/>
      <c r="AA1076" s="980"/>
      <c r="AB1076" s="988"/>
      <c r="AC1076" s="34"/>
      <c r="AD1076" s="138"/>
      <c r="AE1076" s="158">
        <v>46</v>
      </c>
      <c r="AF1076" s="35" t="s">
        <v>32</v>
      </c>
      <c r="AG1076" s="34"/>
      <c r="AH1076" s="139">
        <v>3510</v>
      </c>
      <c r="AI1076" s="159">
        <f>+AH1076/1000</f>
        <v>3.51</v>
      </c>
      <c r="AJ1076" s="152">
        <v>3510</v>
      </c>
      <c r="AK1076" s="272">
        <f>+AJ1076/1000</f>
        <v>3.51</v>
      </c>
      <c r="AL1076" s="273">
        <f>+AJ1076-AH1076</f>
        <v>0</v>
      </c>
      <c r="AM1076" s="274">
        <f>+AL1076/1000</f>
        <v>0</v>
      </c>
      <c r="AN1076" s="275">
        <f>+AL1076/AH1076</f>
        <v>0</v>
      </c>
      <c r="AO1076" s="20"/>
      <c r="AP1076" s="306">
        <v>75.180000000000007</v>
      </c>
      <c r="AQ1076" s="306">
        <v>3.28</v>
      </c>
    </row>
    <row r="1077" spans="2:43" ht="12.95" customHeight="1" thickBot="1" x14ac:dyDescent="0.3">
      <c r="B1077" s="24"/>
      <c r="C1077" s="146"/>
      <c r="D1077" s="146"/>
      <c r="E1077" s="27"/>
      <c r="F1077" s="36"/>
      <c r="G1077" s="31"/>
      <c r="H1077" s="909"/>
      <c r="I1077" s="910"/>
      <c r="J1077" s="911"/>
      <c r="K1077" s="912"/>
      <c r="L1077" s="911"/>
      <c r="M1077" s="912"/>
      <c r="N1077" s="913"/>
      <c r="O1077" s="910"/>
      <c r="P1077" s="913"/>
      <c r="Q1077" s="910"/>
      <c r="R1077" s="914"/>
      <c r="S1077" s="915"/>
      <c r="T1077" s="916"/>
      <c r="U1077" s="917"/>
      <c r="V1077" s="917"/>
      <c r="W1077" s="915"/>
      <c r="X1077" s="29"/>
      <c r="Y1077" s="147"/>
      <c r="Z1077" s="147"/>
      <c r="AA1077" s="147"/>
      <c r="AB1077" s="28"/>
      <c r="AC1077" s="36"/>
      <c r="AD1077" s="148"/>
      <c r="AE1077" s="147"/>
      <c r="AF1077" s="28"/>
      <c r="AG1077" s="29"/>
      <c r="AH1077" s="149"/>
      <c r="AI1077" s="153"/>
      <c r="AJ1077" s="150"/>
      <c r="AK1077" s="154"/>
      <c r="AL1077" s="155"/>
      <c r="AM1077" s="156"/>
      <c r="AN1077" s="157"/>
    </row>
    <row r="1078" spans="2:43" ht="12.95" customHeight="1" x14ac:dyDescent="0.25">
      <c r="B1078" s="151"/>
      <c r="C1078" s="151"/>
      <c r="D1078" s="151"/>
      <c r="E1078" s="151"/>
      <c r="F1078" s="151"/>
      <c r="G1078" s="151"/>
      <c r="H1078" s="151"/>
      <c r="I1078" s="151"/>
      <c r="J1078" s="174"/>
      <c r="K1078" s="174"/>
      <c r="L1078" s="174"/>
      <c r="M1078" s="174"/>
      <c r="N1078" s="151"/>
      <c r="O1078" s="151"/>
      <c r="P1078" s="135"/>
      <c r="Q1078" s="135"/>
      <c r="R1078" s="918" t="s">
        <v>5</v>
      </c>
      <c r="S1078" s="919"/>
      <c r="T1078" s="919"/>
      <c r="U1078" s="919"/>
      <c r="V1078" s="919"/>
      <c r="W1078" s="919"/>
      <c r="X1078" s="919"/>
      <c r="Y1078" s="919"/>
      <c r="Z1078" s="919"/>
      <c r="AA1078" s="919"/>
      <c r="AB1078" s="919"/>
      <c r="AC1078" s="919"/>
      <c r="AD1078" s="919"/>
      <c r="AE1078" s="919"/>
      <c r="AF1078" s="919"/>
      <c r="AG1078" s="265"/>
      <c r="AH1078" s="932" t="s">
        <v>4</v>
      </c>
      <c r="AI1078" s="933"/>
      <c r="AJ1078" s="932" t="s">
        <v>3</v>
      </c>
      <c r="AK1078" s="933"/>
      <c r="AL1078" s="932" t="s">
        <v>2</v>
      </c>
      <c r="AM1078" s="934"/>
      <c r="AN1078" s="935"/>
    </row>
    <row r="1079" spans="2:43" ht="12.95" customHeight="1" x14ac:dyDescent="0.25">
      <c r="B1079" s="151"/>
      <c r="C1079" s="151"/>
      <c r="D1079" s="151"/>
      <c r="E1079" s="151"/>
      <c r="F1079" s="151"/>
      <c r="G1079" s="151"/>
      <c r="H1079" s="151"/>
      <c r="I1079" s="151"/>
      <c r="J1079" s="174"/>
      <c r="K1079" s="174"/>
      <c r="L1079" s="174"/>
      <c r="M1079" s="174"/>
      <c r="N1079" s="151"/>
      <c r="O1079" s="151"/>
      <c r="P1079" s="135"/>
      <c r="Q1079" s="135"/>
      <c r="R1079" s="930"/>
      <c r="S1079" s="931"/>
      <c r="T1079" s="931"/>
      <c r="U1079" s="931"/>
      <c r="V1079" s="931"/>
      <c r="W1079" s="931"/>
      <c r="X1079" s="931"/>
      <c r="Y1079" s="931"/>
      <c r="Z1079" s="931"/>
      <c r="AA1079" s="931"/>
      <c r="AB1079" s="931"/>
      <c r="AC1079" s="931"/>
      <c r="AD1079" s="931"/>
      <c r="AE1079" s="931"/>
      <c r="AF1079" s="931"/>
      <c r="AG1079" s="265"/>
      <c r="AH1079" s="936" t="s">
        <v>1</v>
      </c>
      <c r="AI1079" s="938">
        <f>+SUM(AI1075:AI1077)</f>
        <v>27.61</v>
      </c>
      <c r="AJ1079" s="936" t="s">
        <v>1</v>
      </c>
      <c r="AK1079" s="938">
        <f>+SUM(AK1075:AK1077)</f>
        <v>27.560000000000002</v>
      </c>
      <c r="AL1079" s="936" t="s">
        <v>1</v>
      </c>
      <c r="AM1079" s="940">
        <f>+AK1079-AI1079</f>
        <v>-4.9999999999997158E-2</v>
      </c>
      <c r="AN1079" s="851">
        <f>+AM1079/AI1079</f>
        <v>-1.8109380659180427E-3</v>
      </c>
    </row>
    <row r="1080" spans="2:43" ht="12.95" customHeight="1" thickBot="1" x14ac:dyDescent="0.3">
      <c r="B1080" s="151"/>
      <c r="C1080" s="151"/>
      <c r="D1080" s="151"/>
      <c r="E1080" s="151"/>
      <c r="F1080" s="151"/>
      <c r="G1080" s="151"/>
      <c r="H1080" s="151"/>
      <c r="I1080" s="151"/>
      <c r="J1080" s="174"/>
      <c r="K1080" s="174"/>
      <c r="L1080" s="174"/>
      <c r="M1080" s="174"/>
      <c r="N1080" s="151"/>
      <c r="O1080" s="151"/>
      <c r="P1080" s="135"/>
      <c r="Q1080" s="135"/>
      <c r="R1080" s="921"/>
      <c r="S1080" s="922"/>
      <c r="T1080" s="922"/>
      <c r="U1080" s="922"/>
      <c r="V1080" s="922"/>
      <c r="W1080" s="922"/>
      <c r="X1080" s="922"/>
      <c r="Y1080" s="922"/>
      <c r="Z1080" s="922"/>
      <c r="AA1080" s="922"/>
      <c r="AB1080" s="922"/>
      <c r="AC1080" s="922"/>
      <c r="AD1080" s="922"/>
      <c r="AE1080" s="922"/>
      <c r="AF1080" s="922"/>
      <c r="AG1080" s="264"/>
      <c r="AH1080" s="937"/>
      <c r="AI1080" s="939"/>
      <c r="AJ1080" s="937"/>
      <c r="AK1080" s="939"/>
      <c r="AL1080" s="937"/>
      <c r="AM1080" s="941"/>
      <c r="AN1080" s="852"/>
    </row>
    <row r="1081" spans="2:43" ht="12.95" customHeight="1" thickBot="1" x14ac:dyDescent="0.3"/>
    <row r="1082" spans="2:43" ht="12.95" customHeight="1" x14ac:dyDescent="0.25">
      <c r="R1082" s="918" t="s">
        <v>0</v>
      </c>
      <c r="S1082" s="919"/>
      <c r="T1082" s="919"/>
      <c r="U1082" s="919"/>
      <c r="V1082" s="919"/>
      <c r="W1082" s="919"/>
      <c r="X1082" s="919"/>
      <c r="Y1082" s="919"/>
      <c r="Z1082" s="919"/>
      <c r="AA1082" s="919"/>
      <c r="AB1082" s="919"/>
      <c r="AC1082" s="919"/>
      <c r="AD1082" s="919"/>
      <c r="AE1082" s="919"/>
      <c r="AF1082" s="920"/>
      <c r="AG1082" s="18"/>
      <c r="AH1082" s="924">
        <f>+AI1079+AH1065</f>
        <v>8205.3323909090905</v>
      </c>
      <c r="AI1082" s="925"/>
      <c r="AJ1082" s="924">
        <f>+AK1079+AJ1065</f>
        <v>8763.5570000000025</v>
      </c>
      <c r="AK1082" s="925"/>
      <c r="AL1082" s="928">
        <f>+AJ1082-AH1082</f>
        <v>558.22460909091205</v>
      </c>
      <c r="AM1082" s="925"/>
      <c r="AN1082" s="945">
        <f>+AL1082/AH1082</f>
        <v>6.8031931248682162E-2</v>
      </c>
    </row>
    <row r="1083" spans="2:43" ht="12.95" customHeight="1" thickBot="1" x14ac:dyDescent="0.3">
      <c r="R1083" s="921"/>
      <c r="S1083" s="922"/>
      <c r="T1083" s="922"/>
      <c r="U1083" s="922"/>
      <c r="V1083" s="922"/>
      <c r="W1083" s="922"/>
      <c r="X1083" s="922"/>
      <c r="Y1083" s="922"/>
      <c r="Z1083" s="922"/>
      <c r="AA1083" s="922"/>
      <c r="AB1083" s="922"/>
      <c r="AC1083" s="922"/>
      <c r="AD1083" s="922"/>
      <c r="AE1083" s="922"/>
      <c r="AF1083" s="923"/>
      <c r="AG1083" s="19"/>
      <c r="AH1083" s="926"/>
      <c r="AI1083" s="927"/>
      <c r="AJ1083" s="926"/>
      <c r="AK1083" s="927"/>
      <c r="AL1083" s="929"/>
      <c r="AM1083" s="927"/>
      <c r="AN1083" s="946"/>
    </row>
    <row r="1084" spans="2:43" ht="12.95" customHeight="1" thickBot="1" x14ac:dyDescent="0.3"/>
    <row r="1085" spans="2:43" ht="12.95" customHeight="1" x14ac:dyDescent="0.25">
      <c r="B1085" s="882" t="s">
        <v>31</v>
      </c>
      <c r="C1085" s="883"/>
      <c r="D1085" s="883"/>
      <c r="E1085" s="883"/>
      <c r="F1085" s="883"/>
      <c r="G1085" s="884"/>
      <c r="H1085" s="888" t="s">
        <v>30</v>
      </c>
      <c r="I1085" s="765"/>
      <c r="J1085" s="765"/>
      <c r="K1085" s="765"/>
      <c r="L1085" s="765"/>
      <c r="M1085" s="765"/>
      <c r="N1085" s="765"/>
      <c r="O1085" s="765"/>
      <c r="P1085" s="765"/>
      <c r="Q1085" s="765"/>
      <c r="R1085" s="765"/>
      <c r="S1085" s="765"/>
      <c r="T1085" s="765"/>
      <c r="U1085" s="765"/>
      <c r="V1085" s="765"/>
      <c r="W1085" s="765"/>
      <c r="X1085" s="765"/>
      <c r="Y1085" s="765"/>
      <c r="Z1085" s="765"/>
      <c r="AA1085" s="765"/>
      <c r="AB1085" s="765"/>
      <c r="AC1085" s="765"/>
      <c r="AD1085" s="765"/>
      <c r="AE1085" s="267"/>
      <c r="AF1085" s="764" t="s">
        <v>29</v>
      </c>
      <c r="AG1085" s="765"/>
      <c r="AH1085" s="765"/>
      <c r="AI1085" s="765"/>
      <c r="AJ1085" s="765"/>
      <c r="AK1085" s="766"/>
      <c r="AL1085" s="889" t="s">
        <v>39</v>
      </c>
      <c r="AM1085" s="890"/>
      <c r="AN1085" s="891"/>
      <c r="AO1085" s="22"/>
      <c r="AP1085" s="168" t="s">
        <v>46</v>
      </c>
    </row>
    <row r="1086" spans="2:43" ht="12.95" customHeight="1" thickBot="1" x14ac:dyDescent="0.3">
      <c r="B1086" s="885"/>
      <c r="C1086" s="886"/>
      <c r="D1086" s="886"/>
      <c r="E1086" s="886"/>
      <c r="F1086" s="886"/>
      <c r="G1086" s="887"/>
      <c r="H1086" s="892" t="s">
        <v>25</v>
      </c>
      <c r="I1086" s="893"/>
      <c r="J1086" s="893"/>
      <c r="K1086" s="893"/>
      <c r="L1086" s="893"/>
      <c r="M1086" s="893"/>
      <c r="N1086" s="893"/>
      <c r="O1086" s="893"/>
      <c r="P1086" s="893"/>
      <c r="Q1086" s="893"/>
      <c r="R1086" s="893"/>
      <c r="S1086" s="893"/>
      <c r="T1086" s="893"/>
      <c r="U1086" s="893"/>
      <c r="V1086" s="893"/>
      <c r="W1086" s="893"/>
      <c r="X1086" s="893"/>
      <c r="Y1086" s="893"/>
      <c r="Z1086" s="893"/>
      <c r="AA1086" s="893"/>
      <c r="AB1086" s="893"/>
      <c r="AC1086" s="893"/>
      <c r="AD1086" s="893"/>
      <c r="AE1086" s="268"/>
      <c r="AF1086" s="773">
        <v>44255</v>
      </c>
      <c r="AG1086" s="774"/>
      <c r="AH1086" s="774"/>
      <c r="AI1086" s="774"/>
      <c r="AJ1086" s="774"/>
      <c r="AK1086" s="775"/>
      <c r="AL1086" s="896" t="s">
        <v>40</v>
      </c>
      <c r="AM1086" s="897"/>
      <c r="AN1086" s="898"/>
      <c r="AO1086" s="23"/>
      <c r="AP1086" s="169" t="s">
        <v>47</v>
      </c>
    </row>
    <row r="1087" spans="2:43" ht="12.95" customHeight="1" thickBot="1" x14ac:dyDescent="0.3">
      <c r="B1087" s="902" t="s">
        <v>28</v>
      </c>
      <c r="C1087" s="903"/>
      <c r="D1087" s="903"/>
      <c r="E1087" s="903"/>
      <c r="F1087" s="903"/>
      <c r="G1087" s="904"/>
      <c r="H1087" s="894"/>
      <c r="I1087" s="895"/>
      <c r="J1087" s="895"/>
      <c r="K1087" s="895"/>
      <c r="L1087" s="895"/>
      <c r="M1087" s="895"/>
      <c r="N1087" s="895"/>
      <c r="O1087" s="895"/>
      <c r="P1087" s="895"/>
      <c r="Q1087" s="895"/>
      <c r="R1087" s="895"/>
      <c r="S1087" s="895"/>
      <c r="T1087" s="895"/>
      <c r="U1087" s="895"/>
      <c r="V1087" s="895"/>
      <c r="W1087" s="895"/>
      <c r="X1087" s="895"/>
      <c r="Y1087" s="895"/>
      <c r="Z1087" s="895"/>
      <c r="AA1087" s="895"/>
      <c r="AB1087" s="895"/>
      <c r="AC1087" s="895"/>
      <c r="AD1087" s="895"/>
      <c r="AE1087" s="269"/>
      <c r="AF1087" s="776"/>
      <c r="AG1087" s="777"/>
      <c r="AH1087" s="777"/>
      <c r="AI1087" s="777"/>
      <c r="AJ1087" s="777"/>
      <c r="AK1087" s="778"/>
      <c r="AL1087" s="899"/>
      <c r="AM1087" s="900"/>
      <c r="AN1087" s="901"/>
      <c r="AO1087" s="141"/>
      <c r="AP1087" s="170"/>
    </row>
    <row r="1088" spans="2:43" ht="12.95" customHeight="1" thickBot="1" x14ac:dyDescent="0.3">
      <c r="B1088" s="135"/>
      <c r="C1088" s="135"/>
      <c r="D1088" s="135"/>
      <c r="E1088" s="135"/>
      <c r="F1088" s="135"/>
      <c r="G1088" s="135"/>
      <c r="H1088" s="135"/>
      <c r="I1088" s="135"/>
      <c r="J1088" s="174"/>
      <c r="K1088" s="174"/>
      <c r="L1088" s="174"/>
      <c r="M1088" s="174"/>
      <c r="N1088" s="135"/>
      <c r="O1088" s="135"/>
      <c r="P1088" s="135"/>
      <c r="Q1088" s="135"/>
      <c r="R1088" s="135"/>
      <c r="S1088" s="135"/>
      <c r="T1088" s="135"/>
      <c r="U1088" s="135"/>
      <c r="V1088" s="135"/>
      <c r="W1088" s="135"/>
      <c r="X1088" s="135"/>
      <c r="Y1088" s="135"/>
      <c r="Z1088" s="135"/>
      <c r="AA1088" s="135"/>
      <c r="AB1088" s="135"/>
      <c r="AC1088" s="135"/>
      <c r="AD1088" s="135"/>
      <c r="AE1088" s="135"/>
      <c r="AF1088" s="135"/>
      <c r="AG1088" s="135"/>
      <c r="AH1088" s="135"/>
      <c r="AI1088" s="135"/>
      <c r="AJ1088" s="135"/>
      <c r="AK1088" s="135"/>
      <c r="AL1088" s="135"/>
      <c r="AM1088" s="135"/>
      <c r="AN1088" s="135"/>
      <c r="AO1088" s="141"/>
      <c r="AP1088" s="171"/>
    </row>
    <row r="1089" spans="2:42" ht="12.95" customHeight="1" thickBot="1" x14ac:dyDescent="0.3">
      <c r="B1089" s="873" t="s">
        <v>27</v>
      </c>
      <c r="C1089" s="874"/>
      <c r="D1089" s="874"/>
      <c r="E1089" s="875"/>
      <c r="F1089" s="848" t="s">
        <v>26</v>
      </c>
      <c r="G1089" s="850"/>
      <c r="H1089" s="848" t="s">
        <v>44</v>
      </c>
      <c r="I1089" s="849"/>
      <c r="J1089" s="849"/>
      <c r="K1089" s="849"/>
      <c r="L1089" s="849"/>
      <c r="M1089" s="849"/>
      <c r="N1089" s="849"/>
      <c r="O1089" s="849"/>
      <c r="P1089" s="849"/>
      <c r="Q1089" s="849"/>
      <c r="R1089" s="849"/>
      <c r="S1089" s="850"/>
      <c r="T1089" s="848" t="s">
        <v>25</v>
      </c>
      <c r="U1089" s="849"/>
      <c r="V1089" s="849"/>
      <c r="W1089" s="849"/>
      <c r="X1089" s="849"/>
      <c r="Y1089" s="849"/>
      <c r="Z1089" s="849"/>
      <c r="AA1089" s="849"/>
      <c r="AB1089" s="849"/>
      <c r="AC1089" s="849"/>
      <c r="AD1089" s="849"/>
      <c r="AE1089" s="849"/>
      <c r="AF1089" s="850"/>
      <c r="AG1089" s="879" t="s">
        <v>24</v>
      </c>
      <c r="AH1089" s="880"/>
      <c r="AI1089" s="881"/>
      <c r="AJ1089" s="879" t="s">
        <v>24</v>
      </c>
      <c r="AK1089" s="881"/>
      <c r="AL1089" s="848" t="s">
        <v>23</v>
      </c>
      <c r="AM1089" s="849"/>
      <c r="AN1089" s="850"/>
      <c r="AO1089" s="141"/>
      <c r="AP1089" s="171"/>
    </row>
    <row r="1090" spans="2:42" ht="12.95" customHeight="1" thickBot="1" x14ac:dyDescent="0.3">
      <c r="B1090" s="1" t="s">
        <v>13</v>
      </c>
      <c r="C1090" s="2" t="s">
        <v>22</v>
      </c>
      <c r="D1090" s="3" t="s">
        <v>22</v>
      </c>
      <c r="E1090" s="2" t="s">
        <v>21</v>
      </c>
      <c r="F1090" s="907" t="s">
        <v>20</v>
      </c>
      <c r="G1090" s="908"/>
      <c r="H1090" s="876"/>
      <c r="I1090" s="877"/>
      <c r="J1090" s="877"/>
      <c r="K1090" s="877"/>
      <c r="L1090" s="877"/>
      <c r="M1090" s="877"/>
      <c r="N1090" s="877"/>
      <c r="O1090" s="877"/>
      <c r="P1090" s="877"/>
      <c r="Q1090" s="877"/>
      <c r="R1090" s="877"/>
      <c r="S1090" s="878"/>
      <c r="T1090" s="876"/>
      <c r="U1090" s="877"/>
      <c r="V1090" s="877"/>
      <c r="W1090" s="877"/>
      <c r="X1090" s="877"/>
      <c r="Y1090" s="877"/>
      <c r="Z1090" s="877"/>
      <c r="AA1090" s="877"/>
      <c r="AB1090" s="877"/>
      <c r="AC1090" s="877"/>
      <c r="AD1090" s="877"/>
      <c r="AE1090" s="877"/>
      <c r="AF1090" s="878"/>
      <c r="AG1090" s="876" t="s">
        <v>19</v>
      </c>
      <c r="AH1090" s="877"/>
      <c r="AI1090" s="878"/>
      <c r="AJ1090" s="876" t="s">
        <v>18</v>
      </c>
      <c r="AK1090" s="878"/>
      <c r="AL1090" s="876" t="s">
        <v>17</v>
      </c>
      <c r="AM1090" s="877"/>
      <c r="AN1090" s="878"/>
      <c r="AO1090" s="141"/>
      <c r="AP1090" s="171"/>
    </row>
    <row r="1091" spans="2:42" ht="12.95" customHeight="1" thickBot="1" x14ac:dyDescent="0.3">
      <c r="B1091" s="4">
        <v>2020</v>
      </c>
      <c r="C1091" s="5" t="s">
        <v>16</v>
      </c>
      <c r="D1091" s="5" t="s">
        <v>15</v>
      </c>
      <c r="E1091" s="30" t="s">
        <v>14</v>
      </c>
      <c r="F1091" s="6" t="s">
        <v>14</v>
      </c>
      <c r="G1091" s="7" t="s">
        <v>13</v>
      </c>
      <c r="H1091" s="868" t="s">
        <v>34</v>
      </c>
      <c r="I1091" s="869"/>
      <c r="J1091" s="870" t="s">
        <v>43</v>
      </c>
      <c r="K1091" s="871"/>
      <c r="L1091" s="870" t="s">
        <v>42</v>
      </c>
      <c r="M1091" s="871"/>
      <c r="N1091" s="872" t="s">
        <v>33</v>
      </c>
      <c r="O1091" s="869"/>
      <c r="P1091" s="872" t="s">
        <v>12</v>
      </c>
      <c r="Q1091" s="869"/>
      <c r="R1091" s="872" t="s">
        <v>11</v>
      </c>
      <c r="S1091" s="905"/>
      <c r="T1091" s="868" t="s">
        <v>35</v>
      </c>
      <c r="U1091" s="906"/>
      <c r="V1091" s="906"/>
      <c r="W1091" s="905"/>
      <c r="X1091" s="868" t="s">
        <v>10</v>
      </c>
      <c r="Y1091" s="906"/>
      <c r="Z1091" s="906"/>
      <c r="AA1091" s="906"/>
      <c r="AB1091" s="905"/>
      <c r="AC1091" s="38" t="s">
        <v>38</v>
      </c>
      <c r="AD1091" s="37" t="s">
        <v>36</v>
      </c>
      <c r="AE1091" s="266" t="s">
        <v>41</v>
      </c>
      <c r="AF1091" s="136" t="s">
        <v>9</v>
      </c>
      <c r="AG1091" s="8" t="s">
        <v>37</v>
      </c>
      <c r="AH1091" s="9" t="s">
        <v>8</v>
      </c>
      <c r="AI1091" s="10" t="s">
        <v>7</v>
      </c>
      <c r="AJ1091" s="6" t="s">
        <v>8</v>
      </c>
      <c r="AK1091" s="7" t="s">
        <v>7</v>
      </c>
      <c r="AL1091" s="6" t="s">
        <v>8</v>
      </c>
      <c r="AM1091" s="11" t="s">
        <v>7</v>
      </c>
      <c r="AN1091" s="7" t="s">
        <v>6</v>
      </c>
      <c r="AO1091" s="141"/>
      <c r="AP1091" s="171"/>
    </row>
    <row r="1092" spans="2:42" ht="12.95" customHeight="1" thickBot="1" x14ac:dyDescent="0.3">
      <c r="B1092" s="25"/>
      <c r="C1092" s="137"/>
      <c r="D1092" s="137"/>
      <c r="E1092" s="43"/>
      <c r="F1092" s="43"/>
      <c r="G1092" s="25"/>
      <c r="H1092" s="960"/>
      <c r="I1092" s="961"/>
      <c r="J1092" s="962"/>
      <c r="K1092" s="963"/>
      <c r="L1092" s="962"/>
      <c r="M1092" s="963"/>
      <c r="N1092" s="960"/>
      <c r="O1092" s="961"/>
      <c r="P1092" s="964"/>
      <c r="Q1092" s="965"/>
      <c r="R1092" s="964"/>
      <c r="S1092" s="966"/>
      <c r="T1092" s="957"/>
      <c r="U1092" s="958"/>
      <c r="V1092" s="958"/>
      <c r="W1092" s="959"/>
      <c r="X1092" s="986"/>
      <c r="Y1092" s="958"/>
      <c r="Z1092" s="958"/>
      <c r="AA1092" s="958"/>
      <c r="AB1092" s="987"/>
      <c r="AC1092" s="34"/>
      <c r="AD1092" s="138"/>
      <c r="AE1092" s="166"/>
      <c r="AF1092" s="41"/>
      <c r="AG1092" s="26"/>
      <c r="AH1092" s="160"/>
      <c r="AI1092" s="161">
        <f>+AH1092/1000</f>
        <v>0</v>
      </c>
      <c r="AJ1092" s="162"/>
      <c r="AK1092" s="163">
        <f>+AJ1092/1000</f>
        <v>0</v>
      </c>
      <c r="AL1092" s="164">
        <f>+AJ1092-AH1092</f>
        <v>0</v>
      </c>
      <c r="AM1092" s="163">
        <f>+AL1092/1000</f>
        <v>0</v>
      </c>
      <c r="AN1092" s="165" t="e">
        <f>+AL1092/AH1092</f>
        <v>#DIV/0!</v>
      </c>
      <c r="AO1092" s="141"/>
      <c r="AP1092" s="172"/>
    </row>
    <row r="1093" spans="2:42" ht="12.95" customHeight="1" x14ac:dyDescent="0.25">
      <c r="B1093" s="25"/>
      <c r="C1093" s="137"/>
      <c r="D1093" s="137"/>
      <c r="E1093" s="43"/>
      <c r="F1093" s="43"/>
      <c r="G1093" s="25"/>
      <c r="H1093" s="1023" t="s">
        <v>1195</v>
      </c>
      <c r="I1093" s="1024"/>
      <c r="J1093" s="1024"/>
      <c r="K1093" s="1024"/>
      <c r="L1093" s="1024"/>
      <c r="M1093" s="1024"/>
      <c r="N1093" s="1024"/>
      <c r="O1093" s="1024"/>
      <c r="P1093" s="1024"/>
      <c r="Q1093" s="1024"/>
      <c r="R1093" s="1024"/>
      <c r="S1093" s="1024"/>
      <c r="T1093" s="1024"/>
      <c r="U1093" s="1024"/>
      <c r="V1093" s="1024"/>
      <c r="W1093" s="1024"/>
      <c r="X1093" s="1024"/>
      <c r="Y1093" s="1024"/>
      <c r="Z1093" s="1024"/>
      <c r="AA1093" s="1024"/>
      <c r="AB1093" s="1025"/>
      <c r="AC1093" s="34"/>
      <c r="AD1093" s="138"/>
      <c r="AE1093" s="158"/>
      <c r="AF1093" s="35"/>
      <c r="AG1093" s="34"/>
      <c r="AH1093" s="139"/>
      <c r="AI1093" s="159">
        <f>+AH1093/1000</f>
        <v>0</v>
      </c>
      <c r="AJ1093" s="152"/>
      <c r="AK1093" s="272">
        <f>+AJ1093/1000</f>
        <v>0</v>
      </c>
      <c r="AL1093" s="273">
        <f>+AJ1093-AH1093</f>
        <v>0</v>
      </c>
      <c r="AM1093" s="274">
        <f>+AL1093/1000</f>
        <v>0</v>
      </c>
      <c r="AN1093" s="275" t="e">
        <f>+AL1093/AH1093</f>
        <v>#DIV/0!</v>
      </c>
      <c r="AO1093" s="20"/>
    </row>
    <row r="1094" spans="2:42" ht="12.95" customHeight="1" x14ac:dyDescent="0.25">
      <c r="B1094" s="25"/>
      <c r="C1094" s="137"/>
      <c r="D1094" s="137"/>
      <c r="E1094" s="43"/>
      <c r="F1094" s="43"/>
      <c r="G1094" s="25"/>
      <c r="H1094" s="1023"/>
      <c r="I1094" s="1024"/>
      <c r="J1094" s="1024"/>
      <c r="K1094" s="1024"/>
      <c r="L1094" s="1024"/>
      <c r="M1094" s="1024"/>
      <c r="N1094" s="1024"/>
      <c r="O1094" s="1024"/>
      <c r="P1094" s="1024"/>
      <c r="Q1094" s="1024"/>
      <c r="R1094" s="1024"/>
      <c r="S1094" s="1024"/>
      <c r="T1094" s="1024"/>
      <c r="U1094" s="1024"/>
      <c r="V1094" s="1024"/>
      <c r="W1094" s="1024"/>
      <c r="X1094" s="1024"/>
      <c r="Y1094" s="1024"/>
      <c r="Z1094" s="1024"/>
      <c r="AA1094" s="1024"/>
      <c r="AB1094" s="1025"/>
      <c r="AC1094" s="34"/>
      <c r="AD1094" s="138"/>
      <c r="AE1094" s="263"/>
      <c r="AF1094" s="46"/>
      <c r="AG1094" s="34"/>
      <c r="AH1094" s="139"/>
      <c r="AI1094" s="140">
        <f>+AH1094/1000</f>
        <v>0</v>
      </c>
      <c r="AJ1094" s="152"/>
      <c r="AK1094" s="142">
        <f>+AJ1094/1000</f>
        <v>0</v>
      </c>
      <c r="AL1094" s="143">
        <f>+AJ1094-AH1094</f>
        <v>0</v>
      </c>
      <c r="AM1094" s="144">
        <f>+AL1094/1000</f>
        <v>0</v>
      </c>
      <c r="AN1094" s="145" t="e">
        <f>+AL1094/AH1094</f>
        <v>#DIV/0!</v>
      </c>
      <c r="AO1094" s="21"/>
    </row>
    <row r="1095" spans="2:42" ht="12.95" customHeight="1" x14ac:dyDescent="0.25">
      <c r="B1095" s="25"/>
      <c r="C1095" s="137"/>
      <c r="D1095" s="137"/>
      <c r="E1095" s="43"/>
      <c r="F1095" s="43"/>
      <c r="G1095" s="25"/>
      <c r="H1095" s="1023"/>
      <c r="I1095" s="1024"/>
      <c r="J1095" s="1024"/>
      <c r="K1095" s="1024"/>
      <c r="L1095" s="1024"/>
      <c r="M1095" s="1024"/>
      <c r="N1095" s="1024"/>
      <c r="O1095" s="1024"/>
      <c r="P1095" s="1024"/>
      <c r="Q1095" s="1024"/>
      <c r="R1095" s="1024"/>
      <c r="S1095" s="1024"/>
      <c r="T1095" s="1024"/>
      <c r="U1095" s="1024"/>
      <c r="V1095" s="1024"/>
      <c r="W1095" s="1024"/>
      <c r="X1095" s="1024"/>
      <c r="Y1095" s="1024"/>
      <c r="Z1095" s="1024"/>
      <c r="AA1095" s="1024"/>
      <c r="AB1095" s="1025"/>
      <c r="AC1095" s="34"/>
      <c r="AD1095" s="138"/>
      <c r="AE1095" s="263"/>
      <c r="AF1095" s="46"/>
      <c r="AG1095" s="34"/>
      <c r="AH1095" s="139"/>
      <c r="AI1095" s="140">
        <f>+AH1095/1000</f>
        <v>0</v>
      </c>
      <c r="AJ1095" s="152"/>
      <c r="AK1095" s="142">
        <f>+AJ1095/1000</f>
        <v>0</v>
      </c>
      <c r="AL1095" s="143">
        <f>+AJ1095-AH1095</f>
        <v>0</v>
      </c>
      <c r="AM1095" s="144">
        <f>+AL1095/1000</f>
        <v>0</v>
      </c>
      <c r="AN1095" s="145" t="e">
        <f>+AL1095/AH1095</f>
        <v>#DIV/0!</v>
      </c>
      <c r="AO1095" s="21"/>
    </row>
    <row r="1096" spans="2:42" ht="12.95" customHeight="1" thickBot="1" x14ac:dyDescent="0.3">
      <c r="B1096" s="24"/>
      <c r="C1096" s="146"/>
      <c r="D1096" s="146"/>
      <c r="E1096" s="27"/>
      <c r="F1096" s="36"/>
      <c r="G1096" s="31"/>
      <c r="H1096" s="909"/>
      <c r="I1096" s="910"/>
      <c r="J1096" s="911"/>
      <c r="K1096" s="912"/>
      <c r="L1096" s="911"/>
      <c r="M1096" s="912"/>
      <c r="N1096" s="913"/>
      <c r="O1096" s="910"/>
      <c r="P1096" s="913"/>
      <c r="Q1096" s="910"/>
      <c r="R1096" s="914"/>
      <c r="S1096" s="915"/>
      <c r="T1096" s="916"/>
      <c r="U1096" s="917"/>
      <c r="V1096" s="917"/>
      <c r="W1096" s="915"/>
      <c r="X1096" s="29"/>
      <c r="Y1096" s="147"/>
      <c r="Z1096" s="147"/>
      <c r="AA1096" s="147"/>
      <c r="AB1096" s="28"/>
      <c r="AC1096" s="36"/>
      <c r="AD1096" s="148"/>
      <c r="AE1096" s="147"/>
      <c r="AF1096" s="28"/>
      <c r="AG1096" s="29"/>
      <c r="AH1096" s="149"/>
      <c r="AI1096" s="153"/>
      <c r="AJ1096" s="150"/>
      <c r="AK1096" s="154"/>
      <c r="AL1096" s="155"/>
      <c r="AM1096" s="156"/>
      <c r="AN1096" s="157"/>
    </row>
    <row r="1097" spans="2:42" ht="12.95" customHeight="1" x14ac:dyDescent="0.25">
      <c r="B1097" s="151"/>
      <c r="C1097" s="151"/>
      <c r="D1097" s="151"/>
      <c r="E1097" s="151"/>
      <c r="F1097" s="151"/>
      <c r="G1097" s="151"/>
      <c r="H1097" s="151"/>
      <c r="I1097" s="151"/>
      <c r="J1097" s="174"/>
      <c r="K1097" s="174"/>
      <c r="L1097" s="174"/>
      <c r="M1097" s="174"/>
      <c r="N1097" s="151"/>
      <c r="O1097" s="151"/>
      <c r="P1097" s="135"/>
      <c r="Q1097" s="135"/>
      <c r="R1097" s="918" t="s">
        <v>5</v>
      </c>
      <c r="S1097" s="919"/>
      <c r="T1097" s="919"/>
      <c r="U1097" s="919"/>
      <c r="V1097" s="919"/>
      <c r="W1097" s="919"/>
      <c r="X1097" s="919"/>
      <c r="Y1097" s="919"/>
      <c r="Z1097" s="919"/>
      <c r="AA1097" s="919"/>
      <c r="AB1097" s="919"/>
      <c r="AC1097" s="919"/>
      <c r="AD1097" s="919"/>
      <c r="AE1097" s="919"/>
      <c r="AF1097" s="919"/>
      <c r="AG1097" s="265"/>
      <c r="AH1097" s="932" t="s">
        <v>4</v>
      </c>
      <c r="AI1097" s="933"/>
      <c r="AJ1097" s="932" t="s">
        <v>3</v>
      </c>
      <c r="AK1097" s="933"/>
      <c r="AL1097" s="932" t="s">
        <v>2</v>
      </c>
      <c r="AM1097" s="934"/>
      <c r="AN1097" s="935"/>
    </row>
    <row r="1098" spans="2:42" ht="12.95" customHeight="1" x14ac:dyDescent="0.25">
      <c r="B1098" s="151"/>
      <c r="C1098" s="151"/>
      <c r="D1098" s="151"/>
      <c r="E1098" s="151"/>
      <c r="F1098" s="151"/>
      <c r="G1098" s="151"/>
      <c r="H1098" s="151"/>
      <c r="I1098" s="151"/>
      <c r="J1098" s="174"/>
      <c r="K1098" s="174"/>
      <c r="L1098" s="174"/>
      <c r="M1098" s="174"/>
      <c r="N1098" s="151"/>
      <c r="O1098" s="151"/>
      <c r="P1098" s="135"/>
      <c r="Q1098" s="135"/>
      <c r="R1098" s="930"/>
      <c r="S1098" s="931"/>
      <c r="T1098" s="931"/>
      <c r="U1098" s="931"/>
      <c r="V1098" s="931"/>
      <c r="W1098" s="931"/>
      <c r="X1098" s="931"/>
      <c r="Y1098" s="931"/>
      <c r="Z1098" s="931"/>
      <c r="AA1098" s="931"/>
      <c r="AB1098" s="931"/>
      <c r="AC1098" s="931"/>
      <c r="AD1098" s="931"/>
      <c r="AE1098" s="931"/>
      <c r="AF1098" s="931"/>
      <c r="AG1098" s="265"/>
      <c r="AH1098" s="936" t="s">
        <v>1</v>
      </c>
      <c r="AI1098" s="938">
        <f>+SUM(AI1092:AI1096)</f>
        <v>0</v>
      </c>
      <c r="AJ1098" s="936" t="s">
        <v>1</v>
      </c>
      <c r="AK1098" s="938">
        <f>+SUM(AK1092:AK1096)</f>
        <v>0</v>
      </c>
      <c r="AL1098" s="936" t="s">
        <v>1</v>
      </c>
      <c r="AM1098" s="940">
        <f>+AK1098-AI1098</f>
        <v>0</v>
      </c>
      <c r="AN1098" s="851" t="e">
        <f>+AM1098/AI1098</f>
        <v>#DIV/0!</v>
      </c>
    </row>
    <row r="1099" spans="2:42" ht="12.95" customHeight="1" thickBot="1" x14ac:dyDescent="0.3">
      <c r="B1099" s="151"/>
      <c r="C1099" s="151"/>
      <c r="D1099" s="151"/>
      <c r="E1099" s="151"/>
      <c r="F1099" s="151"/>
      <c r="G1099" s="151"/>
      <c r="H1099" s="151"/>
      <c r="I1099" s="151"/>
      <c r="J1099" s="174"/>
      <c r="K1099" s="174"/>
      <c r="L1099" s="174"/>
      <c r="M1099" s="174"/>
      <c r="N1099" s="151"/>
      <c r="O1099" s="151"/>
      <c r="P1099" s="135"/>
      <c r="Q1099" s="135"/>
      <c r="R1099" s="921"/>
      <c r="S1099" s="922"/>
      <c r="T1099" s="922"/>
      <c r="U1099" s="922"/>
      <c r="V1099" s="922"/>
      <c r="W1099" s="922"/>
      <c r="X1099" s="922"/>
      <c r="Y1099" s="922"/>
      <c r="Z1099" s="922"/>
      <c r="AA1099" s="922"/>
      <c r="AB1099" s="922"/>
      <c r="AC1099" s="922"/>
      <c r="AD1099" s="922"/>
      <c r="AE1099" s="922"/>
      <c r="AF1099" s="922"/>
      <c r="AG1099" s="264"/>
      <c r="AH1099" s="937"/>
      <c r="AI1099" s="939"/>
      <c r="AJ1099" s="937"/>
      <c r="AK1099" s="939"/>
      <c r="AL1099" s="937"/>
      <c r="AM1099" s="941"/>
      <c r="AN1099" s="852"/>
    </row>
    <row r="1100" spans="2:42" ht="12.95" customHeight="1" thickBot="1" x14ac:dyDescent="0.3"/>
    <row r="1101" spans="2:42" ht="12.95" customHeight="1" x14ac:dyDescent="0.25">
      <c r="R1101" s="918" t="s">
        <v>0</v>
      </c>
      <c r="S1101" s="919"/>
      <c r="T1101" s="919"/>
      <c r="U1101" s="919"/>
      <c r="V1101" s="919"/>
      <c r="W1101" s="919"/>
      <c r="X1101" s="919"/>
      <c r="Y1101" s="919"/>
      <c r="Z1101" s="919"/>
      <c r="AA1101" s="919"/>
      <c r="AB1101" s="919"/>
      <c r="AC1101" s="919"/>
      <c r="AD1101" s="919"/>
      <c r="AE1101" s="919"/>
      <c r="AF1101" s="920"/>
      <c r="AG1101" s="18"/>
      <c r="AH1101" s="924">
        <f>+AI1098+AH1082</f>
        <v>8205.3323909090905</v>
      </c>
      <c r="AI1101" s="925"/>
      <c r="AJ1101" s="924">
        <f>+AK1098+AJ1082</f>
        <v>8763.5570000000025</v>
      </c>
      <c r="AK1101" s="925"/>
      <c r="AL1101" s="928">
        <f>+AJ1101-AH1101</f>
        <v>558.22460909091205</v>
      </c>
      <c r="AM1101" s="925"/>
      <c r="AN1101" s="945">
        <f>+AL1101/AH1101</f>
        <v>6.8031931248682162E-2</v>
      </c>
    </row>
    <row r="1102" spans="2:42" ht="12.95" customHeight="1" thickBot="1" x14ac:dyDescent="0.3">
      <c r="R1102" s="921"/>
      <c r="S1102" s="922"/>
      <c r="T1102" s="922"/>
      <c r="U1102" s="922"/>
      <c r="V1102" s="922"/>
      <c r="W1102" s="922"/>
      <c r="X1102" s="922"/>
      <c r="Y1102" s="922"/>
      <c r="Z1102" s="922"/>
      <c r="AA1102" s="922"/>
      <c r="AB1102" s="922"/>
      <c r="AC1102" s="922"/>
      <c r="AD1102" s="922"/>
      <c r="AE1102" s="922"/>
      <c r="AF1102" s="923"/>
      <c r="AG1102" s="19"/>
      <c r="AH1102" s="926"/>
      <c r="AI1102" s="927"/>
      <c r="AJ1102" s="926"/>
      <c r="AK1102" s="927"/>
      <c r="AL1102" s="929"/>
      <c r="AM1102" s="927"/>
      <c r="AN1102" s="946"/>
    </row>
    <row r="1103" spans="2:42" ht="12.95" customHeight="1" thickBot="1" x14ac:dyDescent="0.3"/>
    <row r="1104" spans="2:42" ht="12.95" customHeight="1" x14ac:dyDescent="0.25">
      <c r="B1104" s="882" t="s">
        <v>31</v>
      </c>
      <c r="C1104" s="883"/>
      <c r="D1104" s="883"/>
      <c r="E1104" s="883"/>
      <c r="F1104" s="883"/>
      <c r="G1104" s="884"/>
      <c r="H1104" s="888" t="s">
        <v>30</v>
      </c>
      <c r="I1104" s="765"/>
      <c r="J1104" s="765"/>
      <c r="K1104" s="765"/>
      <c r="L1104" s="765"/>
      <c r="M1104" s="765"/>
      <c r="N1104" s="765"/>
      <c r="O1104" s="765"/>
      <c r="P1104" s="765"/>
      <c r="Q1104" s="765"/>
      <c r="R1104" s="765"/>
      <c r="S1104" s="765"/>
      <c r="T1104" s="765"/>
      <c r="U1104" s="765"/>
      <c r="V1104" s="765"/>
      <c r="W1104" s="765"/>
      <c r="X1104" s="765"/>
      <c r="Y1104" s="765"/>
      <c r="Z1104" s="765"/>
      <c r="AA1104" s="765"/>
      <c r="AB1104" s="765"/>
      <c r="AC1104" s="765"/>
      <c r="AD1104" s="765"/>
      <c r="AE1104" s="267"/>
      <c r="AF1104" s="764" t="s">
        <v>29</v>
      </c>
      <c r="AG1104" s="765"/>
      <c r="AH1104" s="765"/>
      <c r="AI1104" s="765"/>
      <c r="AJ1104" s="765"/>
      <c r="AK1104" s="766"/>
      <c r="AL1104" s="889" t="s">
        <v>39</v>
      </c>
      <c r="AM1104" s="890"/>
      <c r="AN1104" s="891"/>
      <c r="AO1104" s="22"/>
    </row>
    <row r="1105" spans="2:43" ht="12.95" customHeight="1" x14ac:dyDescent="0.25">
      <c r="B1105" s="885"/>
      <c r="C1105" s="886"/>
      <c r="D1105" s="886"/>
      <c r="E1105" s="886"/>
      <c r="F1105" s="886"/>
      <c r="G1105" s="887"/>
      <c r="H1105" s="892" t="s">
        <v>25</v>
      </c>
      <c r="I1105" s="893"/>
      <c r="J1105" s="893"/>
      <c r="K1105" s="893"/>
      <c r="L1105" s="893"/>
      <c r="M1105" s="893"/>
      <c r="N1105" s="893"/>
      <c r="O1105" s="893"/>
      <c r="P1105" s="893"/>
      <c r="Q1105" s="893"/>
      <c r="R1105" s="893"/>
      <c r="S1105" s="893"/>
      <c r="T1105" s="893"/>
      <c r="U1105" s="893"/>
      <c r="V1105" s="893"/>
      <c r="W1105" s="893"/>
      <c r="X1105" s="893"/>
      <c r="Y1105" s="893"/>
      <c r="Z1105" s="893"/>
      <c r="AA1105" s="893"/>
      <c r="AB1105" s="893"/>
      <c r="AC1105" s="893"/>
      <c r="AD1105" s="893"/>
      <c r="AE1105" s="268"/>
      <c r="AF1105" s="773">
        <v>44256</v>
      </c>
      <c r="AG1105" s="774"/>
      <c r="AH1105" s="774"/>
      <c r="AI1105" s="774"/>
      <c r="AJ1105" s="774"/>
      <c r="AK1105" s="775"/>
      <c r="AL1105" s="896" t="s">
        <v>40</v>
      </c>
      <c r="AM1105" s="897"/>
      <c r="AN1105" s="898"/>
      <c r="AO1105" s="23"/>
    </row>
    <row r="1106" spans="2:43" ht="12.95" customHeight="1" thickBot="1" x14ac:dyDescent="0.3">
      <c r="B1106" s="902" t="s">
        <v>28</v>
      </c>
      <c r="C1106" s="903"/>
      <c r="D1106" s="903"/>
      <c r="E1106" s="903"/>
      <c r="F1106" s="903"/>
      <c r="G1106" s="904"/>
      <c r="H1106" s="894"/>
      <c r="I1106" s="895"/>
      <c r="J1106" s="895"/>
      <c r="K1106" s="895"/>
      <c r="L1106" s="895"/>
      <c r="M1106" s="895"/>
      <c r="N1106" s="895"/>
      <c r="O1106" s="895"/>
      <c r="P1106" s="895"/>
      <c r="Q1106" s="895"/>
      <c r="R1106" s="895"/>
      <c r="S1106" s="895"/>
      <c r="T1106" s="895"/>
      <c r="U1106" s="895"/>
      <c r="V1106" s="895"/>
      <c r="W1106" s="895"/>
      <c r="X1106" s="895"/>
      <c r="Y1106" s="895"/>
      <c r="Z1106" s="895"/>
      <c r="AA1106" s="895"/>
      <c r="AB1106" s="895"/>
      <c r="AC1106" s="895"/>
      <c r="AD1106" s="895"/>
      <c r="AE1106" s="269"/>
      <c r="AF1106" s="776"/>
      <c r="AG1106" s="777"/>
      <c r="AH1106" s="777"/>
      <c r="AI1106" s="777"/>
      <c r="AJ1106" s="777"/>
      <c r="AK1106" s="778"/>
      <c r="AL1106" s="899"/>
      <c r="AM1106" s="900"/>
      <c r="AN1106" s="901"/>
      <c r="AO1106" s="141"/>
    </row>
    <row r="1107" spans="2:43" ht="12.95" customHeight="1" thickBot="1" x14ac:dyDescent="0.3">
      <c r="B1107" s="135"/>
      <c r="C1107" s="135"/>
      <c r="D1107" s="135"/>
      <c r="E1107" s="135"/>
      <c r="F1107" s="135"/>
      <c r="G1107" s="135"/>
      <c r="H1107" s="135"/>
      <c r="I1107" s="135"/>
      <c r="J1107" s="174"/>
      <c r="K1107" s="174"/>
      <c r="L1107" s="174"/>
      <c r="M1107" s="174"/>
      <c r="N1107" s="135"/>
      <c r="O1107" s="135"/>
      <c r="P1107" s="135"/>
      <c r="Q1107" s="135"/>
      <c r="R1107" s="135"/>
      <c r="S1107" s="135"/>
      <c r="T1107" s="135"/>
      <c r="U1107" s="135"/>
      <c r="V1107" s="135"/>
      <c r="W1107" s="135"/>
      <c r="X1107" s="135"/>
      <c r="Y1107" s="135"/>
      <c r="Z1107" s="135"/>
      <c r="AA1107" s="135"/>
      <c r="AB1107" s="135"/>
      <c r="AC1107" s="135"/>
      <c r="AD1107" s="135"/>
      <c r="AE1107" s="135"/>
      <c r="AF1107" s="135"/>
      <c r="AG1107" s="135"/>
      <c r="AH1107" s="135"/>
      <c r="AI1107" s="135"/>
      <c r="AJ1107" s="135"/>
      <c r="AK1107" s="135"/>
      <c r="AL1107" s="135"/>
      <c r="AM1107" s="135"/>
      <c r="AN1107" s="135"/>
      <c r="AO1107" s="141"/>
    </row>
    <row r="1108" spans="2:43" ht="12.95" customHeight="1" thickBot="1" x14ac:dyDescent="0.3">
      <c r="B1108" s="873" t="s">
        <v>27</v>
      </c>
      <c r="C1108" s="874"/>
      <c r="D1108" s="874"/>
      <c r="E1108" s="875"/>
      <c r="F1108" s="848" t="s">
        <v>26</v>
      </c>
      <c r="G1108" s="850"/>
      <c r="H1108" s="848" t="s">
        <v>44</v>
      </c>
      <c r="I1108" s="849"/>
      <c r="J1108" s="849"/>
      <c r="K1108" s="849"/>
      <c r="L1108" s="849"/>
      <c r="M1108" s="849"/>
      <c r="N1108" s="849"/>
      <c r="O1108" s="849"/>
      <c r="P1108" s="849"/>
      <c r="Q1108" s="849"/>
      <c r="R1108" s="849"/>
      <c r="S1108" s="850"/>
      <c r="T1108" s="848" t="s">
        <v>25</v>
      </c>
      <c r="U1108" s="849"/>
      <c r="V1108" s="849"/>
      <c r="W1108" s="849"/>
      <c r="X1108" s="849"/>
      <c r="Y1108" s="849"/>
      <c r="Z1108" s="849"/>
      <c r="AA1108" s="849"/>
      <c r="AB1108" s="849"/>
      <c r="AC1108" s="849"/>
      <c r="AD1108" s="849"/>
      <c r="AE1108" s="849"/>
      <c r="AF1108" s="850"/>
      <c r="AG1108" s="879" t="s">
        <v>24</v>
      </c>
      <c r="AH1108" s="880"/>
      <c r="AI1108" s="881"/>
      <c r="AJ1108" s="879" t="s">
        <v>24</v>
      </c>
      <c r="AK1108" s="881"/>
      <c r="AL1108" s="848" t="s">
        <v>23</v>
      </c>
      <c r="AM1108" s="849"/>
      <c r="AN1108" s="850"/>
      <c r="AO1108" s="141"/>
    </row>
    <row r="1109" spans="2:43" ht="12.95" customHeight="1" thickBot="1" x14ac:dyDescent="0.3">
      <c r="B1109" s="1" t="s">
        <v>13</v>
      </c>
      <c r="C1109" s="2" t="s">
        <v>22</v>
      </c>
      <c r="D1109" s="3" t="s">
        <v>22</v>
      </c>
      <c r="E1109" s="2" t="s">
        <v>21</v>
      </c>
      <c r="F1109" s="907" t="s">
        <v>20</v>
      </c>
      <c r="G1109" s="908"/>
      <c r="H1109" s="876"/>
      <c r="I1109" s="877"/>
      <c r="J1109" s="877"/>
      <c r="K1109" s="877"/>
      <c r="L1109" s="877"/>
      <c r="M1109" s="877"/>
      <c r="N1109" s="877"/>
      <c r="O1109" s="877"/>
      <c r="P1109" s="877"/>
      <c r="Q1109" s="877"/>
      <c r="R1109" s="877"/>
      <c r="S1109" s="878"/>
      <c r="T1109" s="876"/>
      <c r="U1109" s="877"/>
      <c r="V1109" s="877"/>
      <c r="W1109" s="877"/>
      <c r="X1109" s="877"/>
      <c r="Y1109" s="877"/>
      <c r="Z1109" s="877"/>
      <c r="AA1109" s="877"/>
      <c r="AB1109" s="877"/>
      <c r="AC1109" s="877"/>
      <c r="AD1109" s="877"/>
      <c r="AE1109" s="877"/>
      <c r="AF1109" s="878"/>
      <c r="AG1109" s="876" t="s">
        <v>19</v>
      </c>
      <c r="AH1109" s="877"/>
      <c r="AI1109" s="878"/>
      <c r="AJ1109" s="876" t="s">
        <v>18</v>
      </c>
      <c r="AK1109" s="878"/>
      <c r="AL1109" s="876" t="s">
        <v>17</v>
      </c>
      <c r="AM1109" s="877"/>
      <c r="AN1109" s="878"/>
      <c r="AO1109" s="141"/>
      <c r="AP1109" s="846" t="s">
        <v>130</v>
      </c>
      <c r="AQ1109" s="846" t="s">
        <v>131</v>
      </c>
    </row>
    <row r="1110" spans="2:43" ht="12.95" customHeight="1" thickBot="1" x14ac:dyDescent="0.3">
      <c r="B1110" s="4">
        <v>2021</v>
      </c>
      <c r="C1110" s="5" t="s">
        <v>16</v>
      </c>
      <c r="D1110" s="5" t="s">
        <v>15</v>
      </c>
      <c r="E1110" s="30" t="s">
        <v>14</v>
      </c>
      <c r="F1110" s="6" t="s">
        <v>14</v>
      </c>
      <c r="G1110" s="7" t="s">
        <v>13</v>
      </c>
      <c r="H1110" s="868" t="s">
        <v>34</v>
      </c>
      <c r="I1110" s="869"/>
      <c r="J1110" s="870" t="s">
        <v>43</v>
      </c>
      <c r="K1110" s="871"/>
      <c r="L1110" s="870" t="s">
        <v>42</v>
      </c>
      <c r="M1110" s="871"/>
      <c r="N1110" s="872" t="s">
        <v>33</v>
      </c>
      <c r="O1110" s="869"/>
      <c r="P1110" s="872" t="s">
        <v>12</v>
      </c>
      <c r="Q1110" s="869"/>
      <c r="R1110" s="872" t="s">
        <v>11</v>
      </c>
      <c r="S1110" s="905"/>
      <c r="T1110" s="868" t="s">
        <v>35</v>
      </c>
      <c r="U1110" s="906"/>
      <c r="V1110" s="906"/>
      <c r="W1110" s="905"/>
      <c r="X1110" s="868" t="s">
        <v>10</v>
      </c>
      <c r="Y1110" s="906"/>
      <c r="Z1110" s="906"/>
      <c r="AA1110" s="906"/>
      <c r="AB1110" s="38" t="s">
        <v>1084</v>
      </c>
      <c r="AC1110" s="38" t="s">
        <v>38</v>
      </c>
      <c r="AD1110" s="37" t="s">
        <v>36</v>
      </c>
      <c r="AE1110" s="266" t="s">
        <v>41</v>
      </c>
      <c r="AF1110" s="136" t="s">
        <v>9</v>
      </c>
      <c r="AG1110" s="8" t="s">
        <v>37</v>
      </c>
      <c r="AH1110" s="9" t="s">
        <v>8</v>
      </c>
      <c r="AI1110" s="10" t="s">
        <v>7</v>
      </c>
      <c r="AJ1110" s="6" t="s">
        <v>8</v>
      </c>
      <c r="AK1110" s="7" t="s">
        <v>7</v>
      </c>
      <c r="AL1110" s="6" t="s">
        <v>8</v>
      </c>
      <c r="AM1110" s="11" t="s">
        <v>7</v>
      </c>
      <c r="AN1110" s="7" t="s">
        <v>6</v>
      </c>
      <c r="AO1110" s="141"/>
      <c r="AP1110" s="847"/>
      <c r="AQ1110" s="847"/>
    </row>
    <row r="1111" spans="2:43" ht="12.95" customHeight="1" x14ac:dyDescent="0.25">
      <c r="B1111" s="25">
        <v>44256</v>
      </c>
      <c r="C1111" s="137"/>
      <c r="D1111" s="137"/>
      <c r="E1111" s="43"/>
      <c r="F1111" s="43"/>
      <c r="G1111" s="25">
        <v>44256</v>
      </c>
      <c r="H1111" s="960"/>
      <c r="I1111" s="961"/>
      <c r="J1111" s="962"/>
      <c r="K1111" s="963"/>
      <c r="L1111" s="962"/>
      <c r="M1111" s="963"/>
      <c r="N1111" s="960"/>
      <c r="O1111" s="961"/>
      <c r="P1111" s="964"/>
      <c r="Q1111" s="965"/>
      <c r="R1111" s="964"/>
      <c r="S1111" s="966"/>
      <c r="T1111" s="957"/>
      <c r="U1111" s="958"/>
      <c r="V1111" s="958"/>
      <c r="W1111" s="959"/>
      <c r="X1111" s="991"/>
      <c r="Y1111" s="992"/>
      <c r="Z1111" s="992"/>
      <c r="AA1111" s="992"/>
      <c r="AB1111" s="34"/>
      <c r="AC1111" s="34"/>
      <c r="AD1111" s="138"/>
      <c r="AE1111" s="166"/>
      <c r="AF1111" s="41"/>
      <c r="AG1111" s="26"/>
      <c r="AH1111" s="160"/>
      <c r="AI1111" s="161">
        <f>+AH1111/1000</f>
        <v>0</v>
      </c>
      <c r="AJ1111" s="162"/>
      <c r="AK1111" s="163">
        <f>+AJ1111/1000</f>
        <v>0</v>
      </c>
      <c r="AL1111" s="164">
        <f>+AJ1111-AH1111</f>
        <v>0</v>
      </c>
      <c r="AM1111" s="163">
        <f>+AL1111/1000</f>
        <v>0</v>
      </c>
      <c r="AN1111" s="165" t="e">
        <f>+AL1111/AH1111</f>
        <v>#DIV/0!</v>
      </c>
      <c r="AO1111" s="141"/>
      <c r="AP1111" s="306"/>
      <c r="AQ1111" s="306"/>
    </row>
    <row r="1112" spans="2:43" ht="12.95" customHeight="1" x14ac:dyDescent="0.25">
      <c r="B1112" s="25">
        <v>44256</v>
      </c>
      <c r="C1112" s="137"/>
      <c r="D1112" s="137"/>
      <c r="E1112" s="43"/>
      <c r="F1112" s="43"/>
      <c r="G1112" s="25">
        <v>44256</v>
      </c>
      <c r="H1112" s="967"/>
      <c r="I1112" s="968"/>
      <c r="J1112" s="969"/>
      <c r="K1112" s="970"/>
      <c r="L1112" s="969"/>
      <c r="M1112" s="970"/>
      <c r="N1112" s="967"/>
      <c r="O1112" s="968"/>
      <c r="P1112" s="971"/>
      <c r="Q1112" s="972"/>
      <c r="R1112" s="973"/>
      <c r="S1112" s="974"/>
      <c r="T1112" s="979"/>
      <c r="U1112" s="980"/>
      <c r="V1112" s="980"/>
      <c r="W1112" s="981"/>
      <c r="X1112" s="991"/>
      <c r="Y1112" s="992"/>
      <c r="Z1112" s="992"/>
      <c r="AA1112" s="992"/>
      <c r="AB1112" s="34"/>
      <c r="AC1112" s="34"/>
      <c r="AD1112" s="138"/>
      <c r="AE1112" s="158"/>
      <c r="AF1112" s="35"/>
      <c r="AG1112" s="34"/>
      <c r="AH1112" s="139"/>
      <c r="AI1112" s="159">
        <f>+AH1112/1000</f>
        <v>0</v>
      </c>
      <c r="AJ1112" s="152"/>
      <c r="AK1112" s="272">
        <f>+AJ1112/1000</f>
        <v>0</v>
      </c>
      <c r="AL1112" s="273">
        <f>+AJ1112-AH1112</f>
        <v>0</v>
      </c>
      <c r="AM1112" s="274">
        <f>+AL1112/1000</f>
        <v>0</v>
      </c>
      <c r="AN1112" s="275" t="e">
        <f>+AL1112/AH1112</f>
        <v>#DIV/0!</v>
      </c>
      <c r="AO1112" s="20"/>
      <c r="AP1112" s="306"/>
      <c r="AQ1112" s="306"/>
    </row>
    <row r="1113" spans="2:43" ht="12.95" customHeight="1" x14ac:dyDescent="0.25">
      <c r="B1113" s="25">
        <v>44256</v>
      </c>
      <c r="C1113" s="137"/>
      <c r="D1113" s="137"/>
      <c r="E1113" s="43"/>
      <c r="F1113" s="43"/>
      <c r="G1113" s="25">
        <v>44256</v>
      </c>
      <c r="H1113" s="967"/>
      <c r="I1113" s="968"/>
      <c r="J1113" s="969"/>
      <c r="K1113" s="970"/>
      <c r="L1113" s="969"/>
      <c r="M1113" s="970"/>
      <c r="N1113" s="967"/>
      <c r="O1113" s="968"/>
      <c r="P1113" s="971"/>
      <c r="Q1113" s="972"/>
      <c r="R1113" s="973"/>
      <c r="S1113" s="985"/>
      <c r="T1113" s="982"/>
      <c r="U1113" s="983"/>
      <c r="V1113" s="983"/>
      <c r="W1113" s="984"/>
      <c r="X1113" s="991"/>
      <c r="Y1113" s="992"/>
      <c r="Z1113" s="992"/>
      <c r="AA1113" s="992"/>
      <c r="AB1113" s="34"/>
      <c r="AC1113" s="34"/>
      <c r="AD1113" s="138"/>
      <c r="AE1113" s="263"/>
      <c r="AF1113" s="46"/>
      <c r="AG1113" s="34"/>
      <c r="AH1113" s="139"/>
      <c r="AI1113" s="140">
        <f>+AH1113/1000</f>
        <v>0</v>
      </c>
      <c r="AJ1113" s="152"/>
      <c r="AK1113" s="142">
        <f>+AJ1113/1000</f>
        <v>0</v>
      </c>
      <c r="AL1113" s="143">
        <f>+AJ1113-AH1113</f>
        <v>0</v>
      </c>
      <c r="AM1113" s="144">
        <f>+AL1113/1000</f>
        <v>0</v>
      </c>
      <c r="AN1113" s="145" t="e">
        <f>+AL1113/AH1113</f>
        <v>#DIV/0!</v>
      </c>
      <c r="AO1113" s="21"/>
      <c r="AP1113" s="306"/>
      <c r="AQ1113" s="306"/>
    </row>
    <row r="1114" spans="2:43" ht="12.95" customHeight="1" x14ac:dyDescent="0.25">
      <c r="B1114" s="25">
        <v>44256</v>
      </c>
      <c r="C1114" s="137"/>
      <c r="D1114" s="137"/>
      <c r="E1114" s="43"/>
      <c r="F1114" s="43"/>
      <c r="G1114" s="25">
        <v>44256</v>
      </c>
      <c r="H1114" s="967"/>
      <c r="I1114" s="968"/>
      <c r="J1114" s="969"/>
      <c r="K1114" s="970"/>
      <c r="L1114" s="969"/>
      <c r="M1114" s="970"/>
      <c r="N1114" s="967"/>
      <c r="O1114" s="968"/>
      <c r="P1114" s="971"/>
      <c r="Q1114" s="972"/>
      <c r="R1114" s="973"/>
      <c r="S1114" s="974"/>
      <c r="T1114" s="975"/>
      <c r="U1114" s="976"/>
      <c r="V1114" s="976"/>
      <c r="W1114" s="977"/>
      <c r="X1114" s="991"/>
      <c r="Y1114" s="992"/>
      <c r="Z1114" s="992"/>
      <c r="AA1114" s="992"/>
      <c r="AB1114" s="34"/>
      <c r="AC1114" s="34"/>
      <c r="AD1114" s="138"/>
      <c r="AE1114" s="263"/>
      <c r="AF1114" s="46"/>
      <c r="AG1114" s="34"/>
      <c r="AH1114" s="139"/>
      <c r="AI1114" s="140">
        <f>+AH1114/1000</f>
        <v>0</v>
      </c>
      <c r="AJ1114" s="152"/>
      <c r="AK1114" s="142">
        <f>+AJ1114/1000</f>
        <v>0</v>
      </c>
      <c r="AL1114" s="143">
        <f>+AJ1114-AH1114</f>
        <v>0</v>
      </c>
      <c r="AM1114" s="144">
        <f>+AL1114/1000</f>
        <v>0</v>
      </c>
      <c r="AN1114" s="145" t="e">
        <f>+AL1114/AH1114</f>
        <v>#DIV/0!</v>
      </c>
      <c r="AO1114" s="21"/>
      <c r="AP1114" s="306"/>
      <c r="AQ1114" s="306"/>
    </row>
    <row r="1115" spans="2:43" ht="12.95" customHeight="1" x14ac:dyDescent="0.25">
      <c r="B1115" s="25">
        <v>44256</v>
      </c>
      <c r="C1115" s="137"/>
      <c r="D1115" s="137"/>
      <c r="E1115" s="43"/>
      <c r="F1115" s="43"/>
      <c r="G1115" s="25">
        <v>44256</v>
      </c>
      <c r="H1115" s="967"/>
      <c r="I1115" s="968"/>
      <c r="J1115" s="969"/>
      <c r="K1115" s="970"/>
      <c r="L1115" s="969"/>
      <c r="M1115" s="970"/>
      <c r="N1115" s="967"/>
      <c r="O1115" s="968"/>
      <c r="P1115" s="989"/>
      <c r="Q1115" s="990"/>
      <c r="R1115" s="973"/>
      <c r="S1115" s="974"/>
      <c r="T1115" s="991"/>
      <c r="U1115" s="992"/>
      <c r="V1115" s="992"/>
      <c r="W1115" s="974"/>
      <c r="X1115" s="991"/>
      <c r="Y1115" s="992"/>
      <c r="Z1115" s="992"/>
      <c r="AA1115" s="992"/>
      <c r="AB1115" s="34"/>
      <c r="AC1115" s="34"/>
      <c r="AD1115" s="138"/>
      <c r="AE1115" s="263"/>
      <c r="AF1115" s="46"/>
      <c r="AG1115" s="34"/>
      <c r="AH1115" s="139"/>
      <c r="AI1115" s="140">
        <f>+AH1115/1000</f>
        <v>0</v>
      </c>
      <c r="AJ1115" s="152"/>
      <c r="AK1115" s="142">
        <f>+AJ1115/1000</f>
        <v>0</v>
      </c>
      <c r="AL1115" s="143">
        <f>+AJ1115-AH1115</f>
        <v>0</v>
      </c>
      <c r="AM1115" s="144">
        <f>+AL1115/1000</f>
        <v>0</v>
      </c>
      <c r="AN1115" s="145" t="e">
        <f>+AL1115/AH1115</f>
        <v>#DIV/0!</v>
      </c>
      <c r="AP1115" s="306"/>
      <c r="AQ1115" s="306"/>
    </row>
    <row r="1116" spans="2:43" ht="12.95" customHeight="1" thickBot="1" x14ac:dyDescent="0.3">
      <c r="B1116" s="24"/>
      <c r="C1116" s="146"/>
      <c r="D1116" s="146"/>
      <c r="E1116" s="27"/>
      <c r="F1116" s="36"/>
      <c r="G1116" s="31"/>
      <c r="H1116" s="909"/>
      <c r="I1116" s="910"/>
      <c r="J1116" s="911"/>
      <c r="K1116" s="912"/>
      <c r="L1116" s="911"/>
      <c r="M1116" s="912"/>
      <c r="N1116" s="913"/>
      <c r="O1116" s="910"/>
      <c r="P1116" s="913"/>
      <c r="Q1116" s="910"/>
      <c r="R1116" s="914"/>
      <c r="S1116" s="915"/>
      <c r="T1116" s="916"/>
      <c r="U1116" s="917"/>
      <c r="V1116" s="917"/>
      <c r="W1116" s="915"/>
      <c r="X1116" s="29"/>
      <c r="Y1116" s="147"/>
      <c r="Z1116" s="147"/>
      <c r="AA1116" s="147"/>
      <c r="AB1116" s="28"/>
      <c r="AC1116" s="36"/>
      <c r="AD1116" s="148"/>
      <c r="AE1116" s="147"/>
      <c r="AF1116" s="28"/>
      <c r="AG1116" s="29"/>
      <c r="AH1116" s="149"/>
      <c r="AI1116" s="153"/>
      <c r="AJ1116" s="150"/>
      <c r="AK1116" s="154"/>
      <c r="AL1116" s="155"/>
      <c r="AM1116" s="156"/>
      <c r="AN1116" s="157"/>
    </row>
    <row r="1117" spans="2:43" ht="12.95" customHeight="1" x14ac:dyDescent="0.25">
      <c r="B1117" s="151"/>
      <c r="C1117" s="151"/>
      <c r="D1117" s="151"/>
      <c r="E1117" s="151"/>
      <c r="F1117" s="151"/>
      <c r="G1117" s="151"/>
      <c r="H1117" s="151"/>
      <c r="I1117" s="151"/>
      <c r="J1117" s="174"/>
      <c r="K1117" s="174"/>
      <c r="L1117" s="174"/>
      <c r="M1117" s="174"/>
      <c r="N1117" s="151"/>
      <c r="O1117" s="151"/>
      <c r="P1117" s="135"/>
      <c r="Q1117" s="135"/>
      <c r="R1117" s="918" t="s">
        <v>5</v>
      </c>
      <c r="S1117" s="919"/>
      <c r="T1117" s="919"/>
      <c r="U1117" s="919"/>
      <c r="V1117" s="919"/>
      <c r="W1117" s="919"/>
      <c r="X1117" s="919"/>
      <c r="Y1117" s="919"/>
      <c r="Z1117" s="919"/>
      <c r="AA1117" s="919"/>
      <c r="AB1117" s="919"/>
      <c r="AC1117" s="919"/>
      <c r="AD1117" s="919"/>
      <c r="AE1117" s="919"/>
      <c r="AF1117" s="919"/>
      <c r="AG1117" s="265"/>
      <c r="AH1117" s="932" t="s">
        <v>4</v>
      </c>
      <c r="AI1117" s="933"/>
      <c r="AJ1117" s="932" t="s">
        <v>3</v>
      </c>
      <c r="AK1117" s="933"/>
      <c r="AL1117" s="932" t="s">
        <v>2</v>
      </c>
      <c r="AM1117" s="934"/>
      <c r="AN1117" s="935"/>
    </row>
    <row r="1118" spans="2:43" ht="12.95" customHeight="1" x14ac:dyDescent="0.25">
      <c r="B1118" s="151"/>
      <c r="C1118" s="151"/>
      <c r="D1118" s="151"/>
      <c r="E1118" s="151"/>
      <c r="F1118" s="151"/>
      <c r="G1118" s="151"/>
      <c r="H1118" s="151"/>
      <c r="I1118" s="151"/>
      <c r="J1118" s="174"/>
      <c r="K1118" s="174"/>
      <c r="L1118" s="174"/>
      <c r="M1118" s="174"/>
      <c r="N1118" s="151"/>
      <c r="O1118" s="151"/>
      <c r="P1118" s="135"/>
      <c r="Q1118" s="135"/>
      <c r="R1118" s="930"/>
      <c r="S1118" s="931"/>
      <c r="T1118" s="931"/>
      <c r="U1118" s="931"/>
      <c r="V1118" s="931"/>
      <c r="W1118" s="931"/>
      <c r="X1118" s="931"/>
      <c r="Y1118" s="931"/>
      <c r="Z1118" s="931"/>
      <c r="AA1118" s="931"/>
      <c r="AB1118" s="931"/>
      <c r="AC1118" s="931"/>
      <c r="AD1118" s="931"/>
      <c r="AE1118" s="931"/>
      <c r="AF1118" s="931"/>
      <c r="AG1118" s="265"/>
      <c r="AH1118" s="936" t="s">
        <v>1</v>
      </c>
      <c r="AI1118" s="938">
        <f>+SUM(AI1111:AI1116)</f>
        <v>0</v>
      </c>
      <c r="AJ1118" s="936" t="s">
        <v>1</v>
      </c>
      <c r="AK1118" s="938">
        <f>+SUM(AK1111:AK1116)</f>
        <v>0</v>
      </c>
      <c r="AL1118" s="936" t="s">
        <v>1</v>
      </c>
      <c r="AM1118" s="940">
        <f>+AK1118-AI1118</f>
        <v>0</v>
      </c>
      <c r="AN1118" s="851" t="e">
        <f>+AM1118/AI1118</f>
        <v>#DIV/0!</v>
      </c>
    </row>
    <row r="1119" spans="2:43" ht="12.95" customHeight="1" thickBot="1" x14ac:dyDescent="0.3">
      <c r="B1119" s="151"/>
      <c r="C1119" s="151"/>
      <c r="D1119" s="151"/>
      <c r="E1119" s="151"/>
      <c r="F1119" s="151"/>
      <c r="G1119" s="151"/>
      <c r="H1119" s="151"/>
      <c r="I1119" s="151"/>
      <c r="J1119" s="174"/>
      <c r="K1119" s="174"/>
      <c r="L1119" s="174"/>
      <c r="M1119" s="174"/>
      <c r="N1119" s="151"/>
      <c r="O1119" s="151"/>
      <c r="P1119" s="135"/>
      <c r="Q1119" s="135"/>
      <c r="R1119" s="921"/>
      <c r="S1119" s="922"/>
      <c r="T1119" s="922"/>
      <c r="U1119" s="922"/>
      <c r="V1119" s="922"/>
      <c r="W1119" s="922"/>
      <c r="X1119" s="922"/>
      <c r="Y1119" s="922"/>
      <c r="Z1119" s="922"/>
      <c r="AA1119" s="922"/>
      <c r="AB1119" s="922"/>
      <c r="AC1119" s="922"/>
      <c r="AD1119" s="922"/>
      <c r="AE1119" s="922"/>
      <c r="AF1119" s="922"/>
      <c r="AG1119" s="264"/>
      <c r="AH1119" s="937"/>
      <c r="AI1119" s="939"/>
      <c r="AJ1119" s="937"/>
      <c r="AK1119" s="939"/>
      <c r="AL1119" s="937"/>
      <c r="AM1119" s="941"/>
      <c r="AN1119" s="852"/>
    </row>
    <row r="1120" spans="2:43" ht="12.95" customHeight="1" thickBot="1" x14ac:dyDescent="0.3"/>
    <row r="1121" spans="2:42" ht="12.95" customHeight="1" x14ac:dyDescent="0.25">
      <c r="R1121" s="918" t="s">
        <v>0</v>
      </c>
      <c r="S1121" s="919"/>
      <c r="T1121" s="919"/>
      <c r="U1121" s="919"/>
      <c r="V1121" s="919"/>
      <c r="W1121" s="919"/>
      <c r="X1121" s="919"/>
      <c r="Y1121" s="919"/>
      <c r="Z1121" s="919"/>
      <c r="AA1121" s="919"/>
      <c r="AB1121" s="919"/>
      <c r="AC1121" s="919"/>
      <c r="AD1121" s="919"/>
      <c r="AE1121" s="919"/>
      <c r="AF1121" s="920"/>
      <c r="AG1121" s="18"/>
      <c r="AH1121" s="924">
        <f>+AI1118+AH1101</f>
        <v>8205.3323909090905</v>
      </c>
      <c r="AI1121" s="925"/>
      <c r="AJ1121" s="924">
        <f>+AK1118+AJ1101</f>
        <v>8763.5570000000025</v>
      </c>
      <c r="AK1121" s="925"/>
      <c r="AL1121" s="928">
        <f>+AJ1121-AH1121</f>
        <v>558.22460909091205</v>
      </c>
      <c r="AM1121" s="925"/>
      <c r="AN1121" s="945">
        <f>+AL1121/AH1121</f>
        <v>6.8031931248682162E-2</v>
      </c>
    </row>
    <row r="1122" spans="2:42" ht="12.95" customHeight="1" thickBot="1" x14ac:dyDescent="0.3">
      <c r="R1122" s="921"/>
      <c r="S1122" s="922"/>
      <c r="T1122" s="922"/>
      <c r="U1122" s="922"/>
      <c r="V1122" s="922"/>
      <c r="W1122" s="922"/>
      <c r="X1122" s="922"/>
      <c r="Y1122" s="922"/>
      <c r="Z1122" s="922"/>
      <c r="AA1122" s="922"/>
      <c r="AB1122" s="922"/>
      <c r="AC1122" s="922"/>
      <c r="AD1122" s="922"/>
      <c r="AE1122" s="922"/>
      <c r="AF1122" s="923"/>
      <c r="AG1122" s="19"/>
      <c r="AH1122" s="926"/>
      <c r="AI1122" s="927"/>
      <c r="AJ1122" s="926"/>
      <c r="AK1122" s="927"/>
      <c r="AL1122" s="929"/>
      <c r="AM1122" s="927"/>
      <c r="AN1122" s="946"/>
    </row>
    <row r="1123" spans="2:42" ht="12.95" customHeight="1" thickBot="1" x14ac:dyDescent="0.3"/>
    <row r="1124" spans="2:42" ht="12.95" customHeight="1" x14ac:dyDescent="0.25">
      <c r="B1124" s="882" t="s">
        <v>31</v>
      </c>
      <c r="C1124" s="883"/>
      <c r="D1124" s="883"/>
      <c r="E1124" s="883"/>
      <c r="F1124" s="883"/>
      <c r="G1124" s="884"/>
      <c r="H1124" s="888" t="s">
        <v>30</v>
      </c>
      <c r="I1124" s="765"/>
      <c r="J1124" s="765"/>
      <c r="K1124" s="765"/>
      <c r="L1124" s="765"/>
      <c r="M1124" s="765"/>
      <c r="N1124" s="765"/>
      <c r="O1124" s="765"/>
      <c r="P1124" s="765"/>
      <c r="Q1124" s="765"/>
      <c r="R1124" s="765"/>
      <c r="S1124" s="765"/>
      <c r="T1124" s="765"/>
      <c r="U1124" s="765"/>
      <c r="V1124" s="765"/>
      <c r="W1124" s="765"/>
      <c r="X1124" s="765"/>
      <c r="Y1124" s="765"/>
      <c r="Z1124" s="765"/>
      <c r="AA1124" s="765"/>
      <c r="AB1124" s="765"/>
      <c r="AC1124" s="765"/>
      <c r="AD1124" s="765"/>
      <c r="AE1124" s="267"/>
      <c r="AF1124" s="764" t="s">
        <v>29</v>
      </c>
      <c r="AG1124" s="765"/>
      <c r="AH1124" s="765"/>
      <c r="AI1124" s="765"/>
      <c r="AJ1124" s="765"/>
      <c r="AK1124" s="766"/>
      <c r="AL1124" s="889" t="s">
        <v>39</v>
      </c>
      <c r="AM1124" s="890"/>
      <c r="AN1124" s="891"/>
      <c r="AO1124" s="22"/>
      <c r="AP1124" s="168" t="s">
        <v>46</v>
      </c>
    </row>
    <row r="1125" spans="2:42" ht="12.95" customHeight="1" thickBot="1" x14ac:dyDescent="0.3">
      <c r="B1125" s="885"/>
      <c r="C1125" s="886"/>
      <c r="D1125" s="886"/>
      <c r="E1125" s="886"/>
      <c r="F1125" s="886"/>
      <c r="G1125" s="887"/>
      <c r="H1125" s="892" t="s">
        <v>25</v>
      </c>
      <c r="I1125" s="893"/>
      <c r="J1125" s="893"/>
      <c r="K1125" s="893"/>
      <c r="L1125" s="893"/>
      <c r="M1125" s="893"/>
      <c r="N1125" s="893"/>
      <c r="O1125" s="893"/>
      <c r="P1125" s="893"/>
      <c r="Q1125" s="893"/>
      <c r="R1125" s="893"/>
      <c r="S1125" s="893"/>
      <c r="T1125" s="893"/>
      <c r="U1125" s="893"/>
      <c r="V1125" s="893"/>
      <c r="W1125" s="893"/>
      <c r="X1125" s="893"/>
      <c r="Y1125" s="893"/>
      <c r="Z1125" s="893"/>
      <c r="AA1125" s="893"/>
      <c r="AB1125" s="893"/>
      <c r="AC1125" s="893"/>
      <c r="AD1125" s="893"/>
      <c r="AE1125" s="268"/>
      <c r="AF1125" s="773"/>
      <c r="AG1125" s="774"/>
      <c r="AH1125" s="774"/>
      <c r="AI1125" s="774"/>
      <c r="AJ1125" s="774"/>
      <c r="AK1125" s="775"/>
      <c r="AL1125" s="896" t="s">
        <v>40</v>
      </c>
      <c r="AM1125" s="897"/>
      <c r="AN1125" s="898"/>
      <c r="AO1125" s="23"/>
      <c r="AP1125" s="169" t="s">
        <v>47</v>
      </c>
    </row>
    <row r="1126" spans="2:42" ht="12.95" customHeight="1" thickBot="1" x14ac:dyDescent="0.3">
      <c r="B1126" s="902" t="s">
        <v>28</v>
      </c>
      <c r="C1126" s="903"/>
      <c r="D1126" s="903"/>
      <c r="E1126" s="903"/>
      <c r="F1126" s="903"/>
      <c r="G1126" s="904"/>
      <c r="H1126" s="894"/>
      <c r="I1126" s="895"/>
      <c r="J1126" s="895"/>
      <c r="K1126" s="895"/>
      <c r="L1126" s="895"/>
      <c r="M1126" s="895"/>
      <c r="N1126" s="895"/>
      <c r="O1126" s="895"/>
      <c r="P1126" s="895"/>
      <c r="Q1126" s="895"/>
      <c r="R1126" s="895"/>
      <c r="S1126" s="895"/>
      <c r="T1126" s="895"/>
      <c r="U1126" s="895"/>
      <c r="V1126" s="895"/>
      <c r="W1126" s="895"/>
      <c r="X1126" s="895"/>
      <c r="Y1126" s="895"/>
      <c r="Z1126" s="895"/>
      <c r="AA1126" s="895"/>
      <c r="AB1126" s="895"/>
      <c r="AC1126" s="895"/>
      <c r="AD1126" s="895"/>
      <c r="AE1126" s="269"/>
      <c r="AF1126" s="776"/>
      <c r="AG1126" s="777"/>
      <c r="AH1126" s="777"/>
      <c r="AI1126" s="777"/>
      <c r="AJ1126" s="777"/>
      <c r="AK1126" s="778"/>
      <c r="AL1126" s="899"/>
      <c r="AM1126" s="900"/>
      <c r="AN1126" s="901"/>
      <c r="AO1126" s="141"/>
      <c r="AP1126" s="170"/>
    </row>
    <row r="1127" spans="2:42" ht="12.95" customHeight="1" thickBot="1" x14ac:dyDescent="0.3">
      <c r="B1127" s="135"/>
      <c r="C1127" s="135"/>
      <c r="D1127" s="135"/>
      <c r="E1127" s="135"/>
      <c r="F1127" s="135"/>
      <c r="G1127" s="135"/>
      <c r="H1127" s="135"/>
      <c r="I1127" s="135"/>
      <c r="J1127" s="174"/>
      <c r="K1127" s="174"/>
      <c r="L1127" s="174"/>
      <c r="M1127" s="174"/>
      <c r="N1127" s="135"/>
      <c r="O1127" s="135"/>
      <c r="P1127" s="135"/>
      <c r="Q1127" s="135"/>
      <c r="R1127" s="135"/>
      <c r="S1127" s="135"/>
      <c r="T1127" s="135"/>
      <c r="U1127" s="135"/>
      <c r="V1127" s="135"/>
      <c r="W1127" s="135"/>
      <c r="X1127" s="135"/>
      <c r="Y1127" s="135"/>
      <c r="Z1127" s="135"/>
      <c r="AA1127" s="135"/>
      <c r="AB1127" s="135"/>
      <c r="AC1127" s="135"/>
      <c r="AD1127" s="135"/>
      <c r="AE1127" s="135"/>
      <c r="AF1127" s="135"/>
      <c r="AG1127" s="135"/>
      <c r="AH1127" s="135"/>
      <c r="AI1127" s="135"/>
      <c r="AJ1127" s="135"/>
      <c r="AK1127" s="135"/>
      <c r="AL1127" s="135"/>
      <c r="AM1127" s="135"/>
      <c r="AN1127" s="135"/>
      <c r="AO1127" s="141"/>
      <c r="AP1127" s="171"/>
    </row>
    <row r="1128" spans="2:42" ht="12.95" customHeight="1" thickBot="1" x14ac:dyDescent="0.3">
      <c r="B1128" s="873" t="s">
        <v>27</v>
      </c>
      <c r="C1128" s="874"/>
      <c r="D1128" s="874"/>
      <c r="E1128" s="875"/>
      <c r="F1128" s="848" t="s">
        <v>26</v>
      </c>
      <c r="G1128" s="850"/>
      <c r="H1128" s="848" t="s">
        <v>44</v>
      </c>
      <c r="I1128" s="849"/>
      <c r="J1128" s="849"/>
      <c r="K1128" s="849"/>
      <c r="L1128" s="849"/>
      <c r="M1128" s="849"/>
      <c r="N1128" s="849"/>
      <c r="O1128" s="849"/>
      <c r="P1128" s="849"/>
      <c r="Q1128" s="849"/>
      <c r="R1128" s="849"/>
      <c r="S1128" s="850"/>
      <c r="T1128" s="848" t="s">
        <v>25</v>
      </c>
      <c r="U1128" s="849"/>
      <c r="V1128" s="849"/>
      <c r="W1128" s="849"/>
      <c r="X1128" s="849"/>
      <c r="Y1128" s="849"/>
      <c r="Z1128" s="849"/>
      <c r="AA1128" s="849"/>
      <c r="AB1128" s="849"/>
      <c r="AC1128" s="849"/>
      <c r="AD1128" s="849"/>
      <c r="AE1128" s="849"/>
      <c r="AF1128" s="850"/>
      <c r="AG1128" s="879" t="s">
        <v>24</v>
      </c>
      <c r="AH1128" s="880"/>
      <c r="AI1128" s="881"/>
      <c r="AJ1128" s="879" t="s">
        <v>24</v>
      </c>
      <c r="AK1128" s="881"/>
      <c r="AL1128" s="848" t="s">
        <v>23</v>
      </c>
      <c r="AM1128" s="849"/>
      <c r="AN1128" s="850"/>
      <c r="AO1128" s="141"/>
      <c r="AP1128" s="171"/>
    </row>
    <row r="1129" spans="2:42" ht="12.95" customHeight="1" thickBot="1" x14ac:dyDescent="0.3">
      <c r="B1129" s="1" t="s">
        <v>13</v>
      </c>
      <c r="C1129" s="2" t="s">
        <v>22</v>
      </c>
      <c r="D1129" s="3" t="s">
        <v>22</v>
      </c>
      <c r="E1129" s="2" t="s">
        <v>21</v>
      </c>
      <c r="F1129" s="907" t="s">
        <v>20</v>
      </c>
      <c r="G1129" s="908"/>
      <c r="H1129" s="876"/>
      <c r="I1129" s="877"/>
      <c r="J1129" s="877"/>
      <c r="K1129" s="877"/>
      <c r="L1129" s="877"/>
      <c r="M1129" s="877"/>
      <c r="N1129" s="877"/>
      <c r="O1129" s="877"/>
      <c r="P1129" s="877"/>
      <c r="Q1129" s="877"/>
      <c r="R1129" s="877"/>
      <c r="S1129" s="878"/>
      <c r="T1129" s="876"/>
      <c r="U1129" s="877"/>
      <c r="V1129" s="877"/>
      <c r="W1129" s="877"/>
      <c r="X1129" s="877"/>
      <c r="Y1129" s="877"/>
      <c r="Z1129" s="877"/>
      <c r="AA1129" s="877"/>
      <c r="AB1129" s="877"/>
      <c r="AC1129" s="877"/>
      <c r="AD1129" s="877"/>
      <c r="AE1129" s="877"/>
      <c r="AF1129" s="878"/>
      <c r="AG1129" s="876" t="s">
        <v>19</v>
      </c>
      <c r="AH1129" s="877"/>
      <c r="AI1129" s="878"/>
      <c r="AJ1129" s="876" t="s">
        <v>18</v>
      </c>
      <c r="AK1129" s="878"/>
      <c r="AL1129" s="876" t="s">
        <v>17</v>
      </c>
      <c r="AM1129" s="877"/>
      <c r="AN1129" s="878"/>
      <c r="AO1129" s="141"/>
      <c r="AP1129" s="171"/>
    </row>
    <row r="1130" spans="2:42" ht="12.95" customHeight="1" thickBot="1" x14ac:dyDescent="0.3">
      <c r="B1130" s="4">
        <v>2020</v>
      </c>
      <c r="C1130" s="5" t="s">
        <v>16</v>
      </c>
      <c r="D1130" s="5" t="s">
        <v>15</v>
      </c>
      <c r="E1130" s="30" t="s">
        <v>14</v>
      </c>
      <c r="F1130" s="6" t="s">
        <v>14</v>
      </c>
      <c r="G1130" s="7" t="s">
        <v>13</v>
      </c>
      <c r="H1130" s="868" t="s">
        <v>34</v>
      </c>
      <c r="I1130" s="869"/>
      <c r="J1130" s="870" t="s">
        <v>43</v>
      </c>
      <c r="K1130" s="871"/>
      <c r="L1130" s="870" t="s">
        <v>42</v>
      </c>
      <c r="M1130" s="871"/>
      <c r="N1130" s="872" t="s">
        <v>33</v>
      </c>
      <c r="O1130" s="869"/>
      <c r="P1130" s="872" t="s">
        <v>12</v>
      </c>
      <c r="Q1130" s="869"/>
      <c r="R1130" s="872" t="s">
        <v>11</v>
      </c>
      <c r="S1130" s="905"/>
      <c r="T1130" s="868" t="s">
        <v>35</v>
      </c>
      <c r="U1130" s="906"/>
      <c r="V1130" s="906"/>
      <c r="W1130" s="905"/>
      <c r="X1130" s="868" t="s">
        <v>10</v>
      </c>
      <c r="Y1130" s="906"/>
      <c r="Z1130" s="906"/>
      <c r="AA1130" s="906"/>
      <c r="AB1130" s="905"/>
      <c r="AC1130" s="38" t="s">
        <v>38</v>
      </c>
      <c r="AD1130" s="37" t="s">
        <v>36</v>
      </c>
      <c r="AE1130" s="266" t="s">
        <v>41</v>
      </c>
      <c r="AF1130" s="136" t="s">
        <v>9</v>
      </c>
      <c r="AG1130" s="8" t="s">
        <v>37</v>
      </c>
      <c r="AH1130" s="9" t="s">
        <v>8</v>
      </c>
      <c r="AI1130" s="10" t="s">
        <v>7</v>
      </c>
      <c r="AJ1130" s="6" t="s">
        <v>8</v>
      </c>
      <c r="AK1130" s="7" t="s">
        <v>7</v>
      </c>
      <c r="AL1130" s="6" t="s">
        <v>8</v>
      </c>
      <c r="AM1130" s="11" t="s">
        <v>7</v>
      </c>
      <c r="AN1130" s="7" t="s">
        <v>6</v>
      </c>
      <c r="AO1130" s="141"/>
      <c r="AP1130" s="171"/>
    </row>
    <row r="1131" spans="2:42" ht="12.95" customHeight="1" thickBot="1" x14ac:dyDescent="0.3">
      <c r="B1131" s="25"/>
      <c r="C1131" s="137"/>
      <c r="D1131" s="137"/>
      <c r="E1131" s="43"/>
      <c r="F1131" s="43"/>
      <c r="G1131" s="25"/>
      <c r="H1131" s="960"/>
      <c r="I1131" s="961"/>
      <c r="J1131" s="962"/>
      <c r="K1131" s="963"/>
      <c r="L1131" s="962"/>
      <c r="M1131" s="963"/>
      <c r="N1131" s="960"/>
      <c r="O1131" s="961"/>
      <c r="P1131" s="964"/>
      <c r="Q1131" s="965"/>
      <c r="R1131" s="964"/>
      <c r="S1131" s="966"/>
      <c r="T1131" s="957"/>
      <c r="U1131" s="958"/>
      <c r="V1131" s="958"/>
      <c r="W1131" s="959"/>
      <c r="X1131" s="986"/>
      <c r="Y1131" s="958"/>
      <c r="Z1131" s="958"/>
      <c r="AA1131" s="958"/>
      <c r="AB1131" s="987"/>
      <c r="AC1131" s="34"/>
      <c r="AD1131" s="138"/>
      <c r="AE1131" s="166"/>
      <c r="AF1131" s="41"/>
      <c r="AG1131" s="26"/>
      <c r="AH1131" s="160"/>
      <c r="AI1131" s="161">
        <f>+AH1131/1000</f>
        <v>0</v>
      </c>
      <c r="AJ1131" s="162"/>
      <c r="AK1131" s="163">
        <f>+AJ1131/1000</f>
        <v>0</v>
      </c>
      <c r="AL1131" s="164">
        <f>+AJ1131-AH1131</f>
        <v>0</v>
      </c>
      <c r="AM1131" s="163">
        <f>+AL1131/1000</f>
        <v>0</v>
      </c>
      <c r="AN1131" s="165" t="e">
        <f>+AL1131/AH1131</f>
        <v>#DIV/0!</v>
      </c>
      <c r="AO1131" s="141"/>
      <c r="AP1131" s="172"/>
    </row>
    <row r="1132" spans="2:42" ht="12.95" customHeight="1" x14ac:dyDescent="0.25">
      <c r="B1132" s="25"/>
      <c r="C1132" s="137"/>
      <c r="D1132" s="137"/>
      <c r="E1132" s="43"/>
      <c r="F1132" s="43"/>
      <c r="G1132" s="25"/>
      <c r="H1132" s="967"/>
      <c r="I1132" s="968"/>
      <c r="J1132" s="969"/>
      <c r="K1132" s="970"/>
      <c r="L1132" s="969"/>
      <c r="M1132" s="970"/>
      <c r="N1132" s="967"/>
      <c r="O1132" s="968"/>
      <c r="P1132" s="971"/>
      <c r="Q1132" s="972"/>
      <c r="R1132" s="973"/>
      <c r="S1132" s="974"/>
      <c r="T1132" s="979"/>
      <c r="U1132" s="980"/>
      <c r="V1132" s="980"/>
      <c r="W1132" s="981"/>
      <c r="X1132" s="979"/>
      <c r="Y1132" s="980"/>
      <c r="Z1132" s="980"/>
      <c r="AA1132" s="980"/>
      <c r="AB1132" s="988"/>
      <c r="AC1132" s="34"/>
      <c r="AD1132" s="138"/>
      <c r="AE1132" s="158"/>
      <c r="AF1132" s="35"/>
      <c r="AG1132" s="34"/>
      <c r="AH1132" s="139"/>
      <c r="AI1132" s="159">
        <f>+AH1132/1000</f>
        <v>0</v>
      </c>
      <c r="AJ1132" s="152"/>
      <c r="AK1132" s="272">
        <f>+AJ1132/1000</f>
        <v>0</v>
      </c>
      <c r="AL1132" s="273">
        <f>+AJ1132-AH1132</f>
        <v>0</v>
      </c>
      <c r="AM1132" s="274">
        <f>+AL1132/1000</f>
        <v>0</v>
      </c>
      <c r="AN1132" s="275" t="e">
        <f>+AL1132/AH1132</f>
        <v>#DIV/0!</v>
      </c>
      <c r="AO1132" s="20"/>
    </row>
    <row r="1133" spans="2:42" ht="12.95" customHeight="1" x14ac:dyDescent="0.25">
      <c r="B1133" s="25"/>
      <c r="C1133" s="137"/>
      <c r="D1133" s="137"/>
      <c r="E1133" s="43"/>
      <c r="F1133" s="43"/>
      <c r="G1133" s="25"/>
      <c r="H1133" s="967"/>
      <c r="I1133" s="968"/>
      <c r="J1133" s="969"/>
      <c r="K1133" s="970"/>
      <c r="L1133" s="969"/>
      <c r="M1133" s="970"/>
      <c r="N1133" s="967"/>
      <c r="O1133" s="968"/>
      <c r="P1133" s="971"/>
      <c r="Q1133" s="972"/>
      <c r="R1133" s="973"/>
      <c r="S1133" s="985"/>
      <c r="T1133" s="982"/>
      <c r="U1133" s="983"/>
      <c r="V1133" s="983"/>
      <c r="W1133" s="984"/>
      <c r="X1133" s="982"/>
      <c r="Y1133" s="983"/>
      <c r="Z1133" s="983"/>
      <c r="AA1133" s="983"/>
      <c r="AB1133" s="984"/>
      <c r="AC1133" s="34"/>
      <c r="AD1133" s="138"/>
      <c r="AE1133" s="263"/>
      <c r="AF1133" s="46"/>
      <c r="AG1133" s="34"/>
      <c r="AH1133" s="139"/>
      <c r="AI1133" s="140">
        <f>+AH1133/1000</f>
        <v>0</v>
      </c>
      <c r="AJ1133" s="152"/>
      <c r="AK1133" s="142">
        <f>+AJ1133/1000</f>
        <v>0</v>
      </c>
      <c r="AL1133" s="143">
        <f>+AJ1133-AH1133</f>
        <v>0</v>
      </c>
      <c r="AM1133" s="144">
        <f>+AL1133/1000</f>
        <v>0</v>
      </c>
      <c r="AN1133" s="145" t="e">
        <f>+AL1133/AH1133</f>
        <v>#DIV/0!</v>
      </c>
      <c r="AO1133" s="21"/>
    </row>
    <row r="1134" spans="2:42" ht="12.95" customHeight="1" x14ac:dyDescent="0.25">
      <c r="B1134" s="25"/>
      <c r="C1134" s="137"/>
      <c r="D1134" s="137"/>
      <c r="E1134" s="43"/>
      <c r="F1134" s="43"/>
      <c r="G1134" s="25"/>
      <c r="H1134" s="967"/>
      <c r="I1134" s="968"/>
      <c r="J1134" s="969"/>
      <c r="K1134" s="970"/>
      <c r="L1134" s="969"/>
      <c r="M1134" s="970"/>
      <c r="N1134" s="967"/>
      <c r="O1134" s="968"/>
      <c r="P1134" s="971"/>
      <c r="Q1134" s="972"/>
      <c r="R1134" s="973"/>
      <c r="S1134" s="974"/>
      <c r="T1134" s="975"/>
      <c r="U1134" s="976"/>
      <c r="V1134" s="976"/>
      <c r="W1134" s="977"/>
      <c r="X1134" s="975"/>
      <c r="Y1134" s="976"/>
      <c r="Z1134" s="976"/>
      <c r="AA1134" s="976"/>
      <c r="AB1134" s="978"/>
      <c r="AC1134" s="34"/>
      <c r="AD1134" s="138"/>
      <c r="AE1134" s="263"/>
      <c r="AF1134" s="46"/>
      <c r="AG1134" s="34"/>
      <c r="AH1134" s="139"/>
      <c r="AI1134" s="140">
        <f>+AH1134/1000</f>
        <v>0</v>
      </c>
      <c r="AJ1134" s="152"/>
      <c r="AK1134" s="142">
        <f>+AJ1134/1000</f>
        <v>0</v>
      </c>
      <c r="AL1134" s="143">
        <f>+AJ1134-AH1134</f>
        <v>0</v>
      </c>
      <c r="AM1134" s="144">
        <f>+AL1134/1000</f>
        <v>0</v>
      </c>
      <c r="AN1134" s="145" t="e">
        <f>+AL1134/AH1134</f>
        <v>#DIV/0!</v>
      </c>
      <c r="AO1134" s="21"/>
    </row>
    <row r="1135" spans="2:42" ht="12.95" customHeight="1" x14ac:dyDescent="0.25">
      <c r="B1135" s="25"/>
      <c r="C1135" s="137"/>
      <c r="D1135" s="137"/>
      <c r="E1135" s="43"/>
      <c r="F1135" s="43"/>
      <c r="G1135" s="25"/>
      <c r="H1135" s="967"/>
      <c r="I1135" s="968"/>
      <c r="J1135" s="969"/>
      <c r="K1135" s="970"/>
      <c r="L1135" s="969"/>
      <c r="M1135" s="970"/>
      <c r="N1135" s="967"/>
      <c r="O1135" s="968"/>
      <c r="P1135" s="989"/>
      <c r="Q1135" s="990"/>
      <c r="R1135" s="973"/>
      <c r="S1135" s="974"/>
      <c r="T1135" s="991"/>
      <c r="U1135" s="992"/>
      <c r="V1135" s="992"/>
      <c r="W1135" s="974"/>
      <c r="X1135" s="991"/>
      <c r="Y1135" s="992"/>
      <c r="Z1135" s="992"/>
      <c r="AA1135" s="992"/>
      <c r="AB1135" s="985"/>
      <c r="AC1135" s="34"/>
      <c r="AD1135" s="138"/>
      <c r="AE1135" s="263"/>
      <c r="AF1135" s="46"/>
      <c r="AG1135" s="34"/>
      <c r="AH1135" s="139"/>
      <c r="AI1135" s="140">
        <f>+AH1135/1000</f>
        <v>0</v>
      </c>
      <c r="AJ1135" s="152"/>
      <c r="AK1135" s="142">
        <f>+AJ1135/1000</f>
        <v>0</v>
      </c>
      <c r="AL1135" s="143">
        <f>+AJ1135-AH1135</f>
        <v>0</v>
      </c>
      <c r="AM1135" s="144">
        <f>+AL1135/1000</f>
        <v>0</v>
      </c>
      <c r="AN1135" s="145" t="e">
        <f>+AL1135/AH1135</f>
        <v>#DIV/0!</v>
      </c>
    </row>
    <row r="1136" spans="2:42" ht="12.95" customHeight="1" thickBot="1" x14ac:dyDescent="0.3">
      <c r="B1136" s="24"/>
      <c r="C1136" s="146"/>
      <c r="D1136" s="146"/>
      <c r="E1136" s="27"/>
      <c r="F1136" s="36"/>
      <c r="G1136" s="31"/>
      <c r="H1136" s="909"/>
      <c r="I1136" s="910"/>
      <c r="J1136" s="911"/>
      <c r="K1136" s="912"/>
      <c r="L1136" s="911"/>
      <c r="M1136" s="912"/>
      <c r="N1136" s="913"/>
      <c r="O1136" s="910"/>
      <c r="P1136" s="913"/>
      <c r="Q1136" s="910"/>
      <c r="R1136" s="914"/>
      <c r="S1136" s="915"/>
      <c r="T1136" s="916"/>
      <c r="U1136" s="917"/>
      <c r="V1136" s="917"/>
      <c r="W1136" s="915"/>
      <c r="X1136" s="29"/>
      <c r="Y1136" s="147"/>
      <c r="Z1136" s="147"/>
      <c r="AA1136" s="147"/>
      <c r="AB1136" s="28"/>
      <c r="AC1136" s="36"/>
      <c r="AD1136" s="148"/>
      <c r="AE1136" s="147"/>
      <c r="AF1136" s="28"/>
      <c r="AG1136" s="29"/>
      <c r="AH1136" s="149"/>
      <c r="AI1136" s="153"/>
      <c r="AJ1136" s="150"/>
      <c r="AK1136" s="154"/>
      <c r="AL1136" s="155"/>
      <c r="AM1136" s="156"/>
      <c r="AN1136" s="157"/>
    </row>
    <row r="1137" spans="2:42" ht="12.95" customHeight="1" x14ac:dyDescent="0.25">
      <c r="B1137" s="151"/>
      <c r="C1137" s="151"/>
      <c r="D1137" s="151"/>
      <c r="E1137" s="151"/>
      <c r="F1137" s="151"/>
      <c r="G1137" s="151"/>
      <c r="H1137" s="151"/>
      <c r="I1137" s="151"/>
      <c r="J1137" s="174"/>
      <c r="K1137" s="174"/>
      <c r="L1137" s="174"/>
      <c r="M1137" s="174"/>
      <c r="N1137" s="151"/>
      <c r="O1137" s="151"/>
      <c r="P1137" s="135"/>
      <c r="Q1137" s="135"/>
      <c r="R1137" s="918" t="s">
        <v>5</v>
      </c>
      <c r="S1137" s="919"/>
      <c r="T1137" s="919"/>
      <c r="U1137" s="919"/>
      <c r="V1137" s="919"/>
      <c r="W1137" s="919"/>
      <c r="X1137" s="919"/>
      <c r="Y1137" s="919"/>
      <c r="Z1137" s="919"/>
      <c r="AA1137" s="919"/>
      <c r="AB1137" s="919"/>
      <c r="AC1137" s="919"/>
      <c r="AD1137" s="919"/>
      <c r="AE1137" s="919"/>
      <c r="AF1137" s="919"/>
      <c r="AG1137" s="265"/>
      <c r="AH1137" s="932" t="s">
        <v>4</v>
      </c>
      <c r="AI1137" s="933"/>
      <c r="AJ1137" s="932" t="s">
        <v>3</v>
      </c>
      <c r="AK1137" s="933"/>
      <c r="AL1137" s="932" t="s">
        <v>2</v>
      </c>
      <c r="AM1137" s="934"/>
      <c r="AN1137" s="935"/>
    </row>
    <row r="1138" spans="2:42" ht="12.95" customHeight="1" x14ac:dyDescent="0.25">
      <c r="B1138" s="151"/>
      <c r="C1138" s="151"/>
      <c r="D1138" s="151"/>
      <c r="E1138" s="151"/>
      <c r="F1138" s="151"/>
      <c r="G1138" s="151"/>
      <c r="H1138" s="151"/>
      <c r="I1138" s="151"/>
      <c r="J1138" s="174"/>
      <c r="K1138" s="174"/>
      <c r="L1138" s="174"/>
      <c r="M1138" s="174"/>
      <c r="N1138" s="151"/>
      <c r="O1138" s="151"/>
      <c r="P1138" s="135"/>
      <c r="Q1138" s="135"/>
      <c r="R1138" s="930"/>
      <c r="S1138" s="931"/>
      <c r="T1138" s="931"/>
      <c r="U1138" s="931"/>
      <c r="V1138" s="931"/>
      <c r="W1138" s="931"/>
      <c r="X1138" s="931"/>
      <c r="Y1138" s="931"/>
      <c r="Z1138" s="931"/>
      <c r="AA1138" s="931"/>
      <c r="AB1138" s="931"/>
      <c r="AC1138" s="931"/>
      <c r="AD1138" s="931"/>
      <c r="AE1138" s="931"/>
      <c r="AF1138" s="931"/>
      <c r="AG1138" s="265"/>
      <c r="AH1138" s="936" t="s">
        <v>1</v>
      </c>
      <c r="AI1138" s="938">
        <f>+SUM(AI1131:AI1136)</f>
        <v>0</v>
      </c>
      <c r="AJ1138" s="936" t="s">
        <v>1</v>
      </c>
      <c r="AK1138" s="938">
        <f>+SUM(AK1131:AK1136)</f>
        <v>0</v>
      </c>
      <c r="AL1138" s="936" t="s">
        <v>1</v>
      </c>
      <c r="AM1138" s="940">
        <f>+AK1138-AI1138</f>
        <v>0</v>
      </c>
      <c r="AN1138" s="851" t="e">
        <f>+AM1138/AI1138</f>
        <v>#DIV/0!</v>
      </c>
    </row>
    <row r="1139" spans="2:42" ht="12.95" customHeight="1" thickBot="1" x14ac:dyDescent="0.3">
      <c r="B1139" s="151"/>
      <c r="C1139" s="151"/>
      <c r="D1139" s="151"/>
      <c r="E1139" s="151"/>
      <c r="F1139" s="151"/>
      <c r="G1139" s="151"/>
      <c r="H1139" s="151"/>
      <c r="I1139" s="151"/>
      <c r="J1139" s="174"/>
      <c r="K1139" s="174"/>
      <c r="L1139" s="174"/>
      <c r="M1139" s="174"/>
      <c r="N1139" s="151"/>
      <c r="O1139" s="151"/>
      <c r="P1139" s="135"/>
      <c r="Q1139" s="135"/>
      <c r="R1139" s="921"/>
      <c r="S1139" s="922"/>
      <c r="T1139" s="922"/>
      <c r="U1139" s="922"/>
      <c r="V1139" s="922"/>
      <c r="W1139" s="922"/>
      <c r="X1139" s="922"/>
      <c r="Y1139" s="922"/>
      <c r="Z1139" s="922"/>
      <c r="AA1139" s="922"/>
      <c r="AB1139" s="922"/>
      <c r="AC1139" s="922"/>
      <c r="AD1139" s="922"/>
      <c r="AE1139" s="922"/>
      <c r="AF1139" s="922"/>
      <c r="AG1139" s="264"/>
      <c r="AH1139" s="937"/>
      <c r="AI1139" s="939"/>
      <c r="AJ1139" s="937"/>
      <c r="AK1139" s="939"/>
      <c r="AL1139" s="937"/>
      <c r="AM1139" s="941"/>
      <c r="AN1139" s="852"/>
    </row>
    <row r="1140" spans="2:42" ht="12.95" customHeight="1" thickBot="1" x14ac:dyDescent="0.3"/>
    <row r="1141" spans="2:42" ht="12.95" customHeight="1" x14ac:dyDescent="0.25">
      <c r="R1141" s="918" t="s">
        <v>0</v>
      </c>
      <c r="S1141" s="919"/>
      <c r="T1141" s="919"/>
      <c r="U1141" s="919"/>
      <c r="V1141" s="919"/>
      <c r="W1141" s="919"/>
      <c r="X1141" s="919"/>
      <c r="Y1141" s="919"/>
      <c r="Z1141" s="919"/>
      <c r="AA1141" s="919"/>
      <c r="AB1141" s="919"/>
      <c r="AC1141" s="919"/>
      <c r="AD1141" s="919"/>
      <c r="AE1141" s="919"/>
      <c r="AF1141" s="920"/>
      <c r="AG1141" s="18"/>
      <c r="AH1141" s="924">
        <f>+AI1138+AH1121</f>
        <v>8205.3323909090905</v>
      </c>
      <c r="AI1141" s="925"/>
      <c r="AJ1141" s="924">
        <f>+AK1138+AJ1121</f>
        <v>8763.5570000000025</v>
      </c>
      <c r="AK1141" s="925"/>
      <c r="AL1141" s="928">
        <f>+AJ1141-AH1141</f>
        <v>558.22460909091205</v>
      </c>
      <c r="AM1141" s="925"/>
      <c r="AN1141" s="945">
        <f>+AL1141/AH1141</f>
        <v>6.8031931248682162E-2</v>
      </c>
    </row>
    <row r="1142" spans="2:42" ht="12.95" customHeight="1" thickBot="1" x14ac:dyDescent="0.3">
      <c r="R1142" s="921"/>
      <c r="S1142" s="922"/>
      <c r="T1142" s="922"/>
      <c r="U1142" s="922"/>
      <c r="V1142" s="922"/>
      <c r="W1142" s="922"/>
      <c r="X1142" s="922"/>
      <c r="Y1142" s="922"/>
      <c r="Z1142" s="922"/>
      <c r="AA1142" s="922"/>
      <c r="AB1142" s="922"/>
      <c r="AC1142" s="922"/>
      <c r="AD1142" s="922"/>
      <c r="AE1142" s="922"/>
      <c r="AF1142" s="923"/>
      <c r="AG1142" s="19"/>
      <c r="AH1142" s="926"/>
      <c r="AI1142" s="927"/>
      <c r="AJ1142" s="926"/>
      <c r="AK1142" s="927"/>
      <c r="AL1142" s="929"/>
      <c r="AM1142" s="927"/>
      <c r="AN1142" s="946"/>
    </row>
    <row r="1143" spans="2:42" ht="12.95" customHeight="1" thickBot="1" x14ac:dyDescent="0.3"/>
    <row r="1144" spans="2:42" ht="12.95" customHeight="1" x14ac:dyDescent="0.25">
      <c r="B1144" s="882" t="s">
        <v>31</v>
      </c>
      <c r="C1144" s="883"/>
      <c r="D1144" s="883"/>
      <c r="E1144" s="883"/>
      <c r="F1144" s="883"/>
      <c r="G1144" s="884"/>
      <c r="H1144" s="888" t="s">
        <v>30</v>
      </c>
      <c r="I1144" s="765"/>
      <c r="J1144" s="765"/>
      <c r="K1144" s="765"/>
      <c r="L1144" s="765"/>
      <c r="M1144" s="765"/>
      <c r="N1144" s="765"/>
      <c r="O1144" s="765"/>
      <c r="P1144" s="765"/>
      <c r="Q1144" s="765"/>
      <c r="R1144" s="765"/>
      <c r="S1144" s="765"/>
      <c r="T1144" s="765"/>
      <c r="U1144" s="765"/>
      <c r="V1144" s="765"/>
      <c r="W1144" s="765"/>
      <c r="X1144" s="765"/>
      <c r="Y1144" s="765"/>
      <c r="Z1144" s="765"/>
      <c r="AA1144" s="765"/>
      <c r="AB1144" s="765"/>
      <c r="AC1144" s="765"/>
      <c r="AD1144" s="765"/>
      <c r="AE1144" s="267"/>
      <c r="AF1144" s="764" t="s">
        <v>29</v>
      </c>
      <c r="AG1144" s="765"/>
      <c r="AH1144" s="765"/>
      <c r="AI1144" s="765"/>
      <c r="AJ1144" s="765"/>
      <c r="AK1144" s="766"/>
      <c r="AL1144" s="889" t="s">
        <v>39</v>
      </c>
      <c r="AM1144" s="890"/>
      <c r="AN1144" s="891"/>
      <c r="AO1144" s="22"/>
      <c r="AP1144" s="168" t="s">
        <v>46</v>
      </c>
    </row>
    <row r="1145" spans="2:42" ht="12.95" customHeight="1" thickBot="1" x14ac:dyDescent="0.3">
      <c r="B1145" s="885"/>
      <c r="C1145" s="886"/>
      <c r="D1145" s="886"/>
      <c r="E1145" s="886"/>
      <c r="F1145" s="886"/>
      <c r="G1145" s="887"/>
      <c r="H1145" s="892" t="s">
        <v>25</v>
      </c>
      <c r="I1145" s="893"/>
      <c r="J1145" s="893"/>
      <c r="K1145" s="893"/>
      <c r="L1145" s="893"/>
      <c r="M1145" s="893"/>
      <c r="N1145" s="893"/>
      <c r="O1145" s="893"/>
      <c r="P1145" s="893"/>
      <c r="Q1145" s="893"/>
      <c r="R1145" s="893"/>
      <c r="S1145" s="893"/>
      <c r="T1145" s="893"/>
      <c r="U1145" s="893"/>
      <c r="V1145" s="893"/>
      <c r="W1145" s="893"/>
      <c r="X1145" s="893"/>
      <c r="Y1145" s="893"/>
      <c r="Z1145" s="893"/>
      <c r="AA1145" s="893"/>
      <c r="AB1145" s="893"/>
      <c r="AC1145" s="893"/>
      <c r="AD1145" s="893"/>
      <c r="AE1145" s="268"/>
      <c r="AF1145" s="773"/>
      <c r="AG1145" s="774"/>
      <c r="AH1145" s="774"/>
      <c r="AI1145" s="774"/>
      <c r="AJ1145" s="774"/>
      <c r="AK1145" s="775"/>
      <c r="AL1145" s="896" t="s">
        <v>40</v>
      </c>
      <c r="AM1145" s="897"/>
      <c r="AN1145" s="898"/>
      <c r="AO1145" s="23"/>
      <c r="AP1145" s="169" t="s">
        <v>47</v>
      </c>
    </row>
    <row r="1146" spans="2:42" ht="12.95" customHeight="1" thickBot="1" x14ac:dyDescent="0.3">
      <c r="B1146" s="902" t="s">
        <v>28</v>
      </c>
      <c r="C1146" s="903"/>
      <c r="D1146" s="903"/>
      <c r="E1146" s="903"/>
      <c r="F1146" s="903"/>
      <c r="G1146" s="904"/>
      <c r="H1146" s="894"/>
      <c r="I1146" s="895"/>
      <c r="J1146" s="895"/>
      <c r="K1146" s="895"/>
      <c r="L1146" s="895"/>
      <c r="M1146" s="895"/>
      <c r="N1146" s="895"/>
      <c r="O1146" s="895"/>
      <c r="P1146" s="895"/>
      <c r="Q1146" s="895"/>
      <c r="R1146" s="895"/>
      <c r="S1146" s="895"/>
      <c r="T1146" s="895"/>
      <c r="U1146" s="895"/>
      <c r="V1146" s="895"/>
      <c r="W1146" s="895"/>
      <c r="X1146" s="895"/>
      <c r="Y1146" s="895"/>
      <c r="Z1146" s="895"/>
      <c r="AA1146" s="895"/>
      <c r="AB1146" s="895"/>
      <c r="AC1146" s="895"/>
      <c r="AD1146" s="895"/>
      <c r="AE1146" s="269"/>
      <c r="AF1146" s="776"/>
      <c r="AG1146" s="777"/>
      <c r="AH1146" s="777"/>
      <c r="AI1146" s="777"/>
      <c r="AJ1146" s="777"/>
      <c r="AK1146" s="778"/>
      <c r="AL1146" s="899"/>
      <c r="AM1146" s="900"/>
      <c r="AN1146" s="901"/>
      <c r="AO1146" s="141"/>
      <c r="AP1146" s="170"/>
    </row>
    <row r="1147" spans="2:42" ht="12.95" customHeight="1" thickBot="1" x14ac:dyDescent="0.3">
      <c r="B1147" s="135"/>
      <c r="C1147" s="135"/>
      <c r="D1147" s="135"/>
      <c r="E1147" s="135"/>
      <c r="F1147" s="135"/>
      <c r="G1147" s="135"/>
      <c r="H1147" s="135"/>
      <c r="I1147" s="135"/>
      <c r="J1147" s="174"/>
      <c r="K1147" s="174"/>
      <c r="L1147" s="174"/>
      <c r="M1147" s="174"/>
      <c r="N1147" s="135"/>
      <c r="O1147" s="135"/>
      <c r="P1147" s="135"/>
      <c r="Q1147" s="135"/>
      <c r="R1147" s="135"/>
      <c r="S1147" s="135"/>
      <c r="T1147" s="135"/>
      <c r="U1147" s="135"/>
      <c r="V1147" s="135"/>
      <c r="W1147" s="135"/>
      <c r="X1147" s="135"/>
      <c r="Y1147" s="135"/>
      <c r="Z1147" s="135"/>
      <c r="AA1147" s="135"/>
      <c r="AB1147" s="135"/>
      <c r="AC1147" s="135"/>
      <c r="AD1147" s="135"/>
      <c r="AE1147" s="135"/>
      <c r="AF1147" s="135"/>
      <c r="AG1147" s="135"/>
      <c r="AH1147" s="135"/>
      <c r="AI1147" s="135"/>
      <c r="AJ1147" s="135"/>
      <c r="AK1147" s="135"/>
      <c r="AL1147" s="135"/>
      <c r="AM1147" s="135"/>
      <c r="AN1147" s="135"/>
      <c r="AO1147" s="141"/>
      <c r="AP1147" s="171"/>
    </row>
    <row r="1148" spans="2:42" ht="12.95" customHeight="1" thickBot="1" x14ac:dyDescent="0.3">
      <c r="B1148" s="873" t="s">
        <v>27</v>
      </c>
      <c r="C1148" s="874"/>
      <c r="D1148" s="874"/>
      <c r="E1148" s="875"/>
      <c r="F1148" s="848" t="s">
        <v>26</v>
      </c>
      <c r="G1148" s="850"/>
      <c r="H1148" s="848" t="s">
        <v>44</v>
      </c>
      <c r="I1148" s="849"/>
      <c r="J1148" s="849"/>
      <c r="K1148" s="849"/>
      <c r="L1148" s="849"/>
      <c r="M1148" s="849"/>
      <c r="N1148" s="849"/>
      <c r="O1148" s="849"/>
      <c r="P1148" s="849"/>
      <c r="Q1148" s="849"/>
      <c r="R1148" s="849"/>
      <c r="S1148" s="850"/>
      <c r="T1148" s="848" t="s">
        <v>25</v>
      </c>
      <c r="U1148" s="849"/>
      <c r="V1148" s="849"/>
      <c r="W1148" s="849"/>
      <c r="X1148" s="849"/>
      <c r="Y1148" s="849"/>
      <c r="Z1148" s="849"/>
      <c r="AA1148" s="849"/>
      <c r="AB1148" s="849"/>
      <c r="AC1148" s="849"/>
      <c r="AD1148" s="849"/>
      <c r="AE1148" s="849"/>
      <c r="AF1148" s="850"/>
      <c r="AG1148" s="879" t="s">
        <v>24</v>
      </c>
      <c r="AH1148" s="880"/>
      <c r="AI1148" s="881"/>
      <c r="AJ1148" s="879" t="s">
        <v>24</v>
      </c>
      <c r="AK1148" s="881"/>
      <c r="AL1148" s="848" t="s">
        <v>23</v>
      </c>
      <c r="AM1148" s="849"/>
      <c r="AN1148" s="850"/>
      <c r="AO1148" s="141"/>
      <c r="AP1148" s="171"/>
    </row>
    <row r="1149" spans="2:42" ht="12.95" customHeight="1" thickBot="1" x14ac:dyDescent="0.3">
      <c r="B1149" s="1" t="s">
        <v>13</v>
      </c>
      <c r="C1149" s="2" t="s">
        <v>22</v>
      </c>
      <c r="D1149" s="3" t="s">
        <v>22</v>
      </c>
      <c r="E1149" s="2" t="s">
        <v>21</v>
      </c>
      <c r="F1149" s="907" t="s">
        <v>20</v>
      </c>
      <c r="G1149" s="908"/>
      <c r="H1149" s="876"/>
      <c r="I1149" s="877"/>
      <c r="J1149" s="877"/>
      <c r="K1149" s="877"/>
      <c r="L1149" s="877"/>
      <c r="M1149" s="877"/>
      <c r="N1149" s="877"/>
      <c r="O1149" s="877"/>
      <c r="P1149" s="877"/>
      <c r="Q1149" s="877"/>
      <c r="R1149" s="877"/>
      <c r="S1149" s="878"/>
      <c r="T1149" s="876"/>
      <c r="U1149" s="877"/>
      <c r="V1149" s="877"/>
      <c r="W1149" s="877"/>
      <c r="X1149" s="877"/>
      <c r="Y1149" s="877"/>
      <c r="Z1149" s="877"/>
      <c r="AA1149" s="877"/>
      <c r="AB1149" s="877"/>
      <c r="AC1149" s="877"/>
      <c r="AD1149" s="877"/>
      <c r="AE1149" s="877"/>
      <c r="AF1149" s="878"/>
      <c r="AG1149" s="876" t="s">
        <v>19</v>
      </c>
      <c r="AH1149" s="877"/>
      <c r="AI1149" s="878"/>
      <c r="AJ1149" s="876" t="s">
        <v>18</v>
      </c>
      <c r="AK1149" s="878"/>
      <c r="AL1149" s="876" t="s">
        <v>17</v>
      </c>
      <c r="AM1149" s="877"/>
      <c r="AN1149" s="878"/>
      <c r="AO1149" s="141"/>
      <c r="AP1149" s="171"/>
    </row>
    <row r="1150" spans="2:42" ht="12.95" customHeight="1" thickBot="1" x14ac:dyDescent="0.3">
      <c r="B1150" s="4">
        <v>2020</v>
      </c>
      <c r="C1150" s="5" t="s">
        <v>16</v>
      </c>
      <c r="D1150" s="5" t="s">
        <v>15</v>
      </c>
      <c r="E1150" s="30" t="s">
        <v>14</v>
      </c>
      <c r="F1150" s="6" t="s">
        <v>14</v>
      </c>
      <c r="G1150" s="7" t="s">
        <v>13</v>
      </c>
      <c r="H1150" s="868" t="s">
        <v>34</v>
      </c>
      <c r="I1150" s="869"/>
      <c r="J1150" s="870" t="s">
        <v>43</v>
      </c>
      <c r="K1150" s="871"/>
      <c r="L1150" s="870" t="s">
        <v>42</v>
      </c>
      <c r="M1150" s="871"/>
      <c r="N1150" s="872" t="s">
        <v>33</v>
      </c>
      <c r="O1150" s="869"/>
      <c r="P1150" s="872" t="s">
        <v>12</v>
      </c>
      <c r="Q1150" s="869"/>
      <c r="R1150" s="872" t="s">
        <v>11</v>
      </c>
      <c r="S1150" s="905"/>
      <c r="T1150" s="868" t="s">
        <v>35</v>
      </c>
      <c r="U1150" s="906"/>
      <c r="V1150" s="906"/>
      <c r="W1150" s="905"/>
      <c r="X1150" s="868" t="s">
        <v>10</v>
      </c>
      <c r="Y1150" s="906"/>
      <c r="Z1150" s="906"/>
      <c r="AA1150" s="906"/>
      <c r="AB1150" s="905"/>
      <c r="AC1150" s="38" t="s">
        <v>38</v>
      </c>
      <c r="AD1150" s="37" t="s">
        <v>36</v>
      </c>
      <c r="AE1150" s="266" t="s">
        <v>41</v>
      </c>
      <c r="AF1150" s="136" t="s">
        <v>9</v>
      </c>
      <c r="AG1150" s="8" t="s">
        <v>37</v>
      </c>
      <c r="AH1150" s="9" t="s">
        <v>8</v>
      </c>
      <c r="AI1150" s="10" t="s">
        <v>7</v>
      </c>
      <c r="AJ1150" s="6" t="s">
        <v>8</v>
      </c>
      <c r="AK1150" s="7" t="s">
        <v>7</v>
      </c>
      <c r="AL1150" s="6" t="s">
        <v>8</v>
      </c>
      <c r="AM1150" s="11" t="s">
        <v>7</v>
      </c>
      <c r="AN1150" s="7" t="s">
        <v>6</v>
      </c>
      <c r="AO1150" s="141"/>
      <c r="AP1150" s="171"/>
    </row>
    <row r="1151" spans="2:42" ht="12.95" customHeight="1" thickBot="1" x14ac:dyDescent="0.3">
      <c r="B1151" s="25"/>
      <c r="C1151" s="137"/>
      <c r="D1151" s="137"/>
      <c r="E1151" s="43"/>
      <c r="F1151" s="43"/>
      <c r="G1151" s="25"/>
      <c r="H1151" s="960"/>
      <c r="I1151" s="961"/>
      <c r="J1151" s="962"/>
      <c r="K1151" s="963"/>
      <c r="L1151" s="962"/>
      <c r="M1151" s="963"/>
      <c r="N1151" s="960"/>
      <c r="O1151" s="961"/>
      <c r="P1151" s="964"/>
      <c r="Q1151" s="965"/>
      <c r="R1151" s="964"/>
      <c r="S1151" s="966"/>
      <c r="T1151" s="957"/>
      <c r="U1151" s="958"/>
      <c r="V1151" s="958"/>
      <c r="W1151" s="959"/>
      <c r="X1151" s="986"/>
      <c r="Y1151" s="958"/>
      <c r="Z1151" s="958"/>
      <c r="AA1151" s="958"/>
      <c r="AB1151" s="987"/>
      <c r="AC1151" s="34"/>
      <c r="AD1151" s="138"/>
      <c r="AE1151" s="166"/>
      <c r="AF1151" s="41"/>
      <c r="AG1151" s="26"/>
      <c r="AH1151" s="160"/>
      <c r="AI1151" s="161">
        <f>+AH1151/1000</f>
        <v>0</v>
      </c>
      <c r="AJ1151" s="162"/>
      <c r="AK1151" s="163">
        <f>+AJ1151/1000</f>
        <v>0</v>
      </c>
      <c r="AL1151" s="164">
        <f>+AJ1151-AH1151</f>
        <v>0</v>
      </c>
      <c r="AM1151" s="163">
        <f>+AL1151/1000</f>
        <v>0</v>
      </c>
      <c r="AN1151" s="165" t="e">
        <f>+AL1151/AH1151</f>
        <v>#DIV/0!</v>
      </c>
      <c r="AO1151" s="141"/>
      <c r="AP1151" s="172"/>
    </row>
    <row r="1152" spans="2:42" ht="12.95" customHeight="1" x14ac:dyDescent="0.25">
      <c r="B1152" s="25"/>
      <c r="C1152" s="137"/>
      <c r="D1152" s="137"/>
      <c r="E1152" s="43"/>
      <c r="F1152" s="43"/>
      <c r="G1152" s="25"/>
      <c r="H1152" s="967"/>
      <c r="I1152" s="968"/>
      <c r="J1152" s="969"/>
      <c r="K1152" s="970"/>
      <c r="L1152" s="969"/>
      <c r="M1152" s="970"/>
      <c r="N1152" s="967"/>
      <c r="O1152" s="968"/>
      <c r="P1152" s="971"/>
      <c r="Q1152" s="972"/>
      <c r="R1152" s="973"/>
      <c r="S1152" s="974"/>
      <c r="T1152" s="979"/>
      <c r="U1152" s="980"/>
      <c r="V1152" s="980"/>
      <c r="W1152" s="981"/>
      <c r="X1152" s="979"/>
      <c r="Y1152" s="980"/>
      <c r="Z1152" s="980"/>
      <c r="AA1152" s="980"/>
      <c r="AB1152" s="988"/>
      <c r="AC1152" s="34"/>
      <c r="AD1152" s="138"/>
      <c r="AE1152" s="158"/>
      <c r="AF1152" s="35"/>
      <c r="AG1152" s="34"/>
      <c r="AH1152" s="139"/>
      <c r="AI1152" s="159">
        <f>+AH1152/1000</f>
        <v>0</v>
      </c>
      <c r="AJ1152" s="152"/>
      <c r="AK1152" s="272">
        <f>+AJ1152/1000</f>
        <v>0</v>
      </c>
      <c r="AL1152" s="273">
        <f>+AJ1152-AH1152</f>
        <v>0</v>
      </c>
      <c r="AM1152" s="274">
        <f>+AL1152/1000</f>
        <v>0</v>
      </c>
      <c r="AN1152" s="275" t="e">
        <f>+AL1152/AH1152</f>
        <v>#DIV/0!</v>
      </c>
      <c r="AO1152" s="20"/>
    </row>
    <row r="1153" spans="2:42" ht="12.95" customHeight="1" x14ac:dyDescent="0.25">
      <c r="B1153" s="25"/>
      <c r="C1153" s="137"/>
      <c r="D1153" s="137"/>
      <c r="E1153" s="43"/>
      <c r="F1153" s="43"/>
      <c r="G1153" s="25"/>
      <c r="H1153" s="967"/>
      <c r="I1153" s="968"/>
      <c r="J1153" s="969"/>
      <c r="K1153" s="970"/>
      <c r="L1153" s="969"/>
      <c r="M1153" s="970"/>
      <c r="N1153" s="967"/>
      <c r="O1153" s="968"/>
      <c r="P1153" s="971"/>
      <c r="Q1153" s="972"/>
      <c r="R1153" s="973"/>
      <c r="S1153" s="985"/>
      <c r="T1153" s="982"/>
      <c r="U1153" s="983"/>
      <c r="V1153" s="983"/>
      <c r="W1153" s="984"/>
      <c r="X1153" s="982"/>
      <c r="Y1153" s="983"/>
      <c r="Z1153" s="983"/>
      <c r="AA1153" s="983"/>
      <c r="AB1153" s="984"/>
      <c r="AC1153" s="34"/>
      <c r="AD1153" s="138"/>
      <c r="AE1153" s="263"/>
      <c r="AF1153" s="46"/>
      <c r="AG1153" s="34"/>
      <c r="AH1153" s="139"/>
      <c r="AI1153" s="140">
        <f>+AH1153/1000</f>
        <v>0</v>
      </c>
      <c r="AJ1153" s="152"/>
      <c r="AK1153" s="142">
        <f>+AJ1153/1000</f>
        <v>0</v>
      </c>
      <c r="AL1153" s="143">
        <f>+AJ1153-AH1153</f>
        <v>0</v>
      </c>
      <c r="AM1153" s="144">
        <f>+AL1153/1000</f>
        <v>0</v>
      </c>
      <c r="AN1153" s="145" t="e">
        <f>+AL1153/AH1153</f>
        <v>#DIV/0!</v>
      </c>
      <c r="AO1153" s="21"/>
    </row>
    <row r="1154" spans="2:42" ht="12.95" customHeight="1" x14ac:dyDescent="0.25">
      <c r="B1154" s="25"/>
      <c r="C1154" s="137"/>
      <c r="D1154" s="137"/>
      <c r="E1154" s="43"/>
      <c r="F1154" s="43"/>
      <c r="G1154" s="25"/>
      <c r="H1154" s="967"/>
      <c r="I1154" s="968"/>
      <c r="J1154" s="969"/>
      <c r="K1154" s="970"/>
      <c r="L1154" s="969"/>
      <c r="M1154" s="970"/>
      <c r="N1154" s="967"/>
      <c r="O1154" s="968"/>
      <c r="P1154" s="971"/>
      <c r="Q1154" s="972"/>
      <c r="R1154" s="973"/>
      <c r="S1154" s="974"/>
      <c r="T1154" s="975"/>
      <c r="U1154" s="976"/>
      <c r="V1154" s="976"/>
      <c r="W1154" s="977"/>
      <c r="X1154" s="975"/>
      <c r="Y1154" s="976"/>
      <c r="Z1154" s="976"/>
      <c r="AA1154" s="976"/>
      <c r="AB1154" s="978"/>
      <c r="AC1154" s="34"/>
      <c r="AD1154" s="138"/>
      <c r="AE1154" s="263"/>
      <c r="AF1154" s="46"/>
      <c r="AG1154" s="34"/>
      <c r="AH1154" s="139"/>
      <c r="AI1154" s="140">
        <f>+AH1154/1000</f>
        <v>0</v>
      </c>
      <c r="AJ1154" s="152"/>
      <c r="AK1154" s="142">
        <f>+AJ1154/1000</f>
        <v>0</v>
      </c>
      <c r="AL1154" s="143">
        <f>+AJ1154-AH1154</f>
        <v>0</v>
      </c>
      <c r="AM1154" s="144">
        <f>+AL1154/1000</f>
        <v>0</v>
      </c>
      <c r="AN1154" s="145" t="e">
        <f>+AL1154/AH1154</f>
        <v>#DIV/0!</v>
      </c>
      <c r="AO1154" s="21"/>
    </row>
    <row r="1155" spans="2:42" ht="12.95" customHeight="1" x14ac:dyDescent="0.25">
      <c r="B1155" s="25"/>
      <c r="C1155" s="137"/>
      <c r="D1155" s="137"/>
      <c r="E1155" s="43"/>
      <c r="F1155" s="43"/>
      <c r="G1155" s="25"/>
      <c r="H1155" s="967"/>
      <c r="I1155" s="968"/>
      <c r="J1155" s="969"/>
      <c r="K1155" s="970"/>
      <c r="L1155" s="969"/>
      <c r="M1155" s="970"/>
      <c r="N1155" s="967"/>
      <c r="O1155" s="968"/>
      <c r="P1155" s="989"/>
      <c r="Q1155" s="990"/>
      <c r="R1155" s="973"/>
      <c r="S1155" s="974"/>
      <c r="T1155" s="991"/>
      <c r="U1155" s="992"/>
      <c r="V1155" s="992"/>
      <c r="W1155" s="974"/>
      <c r="X1155" s="991"/>
      <c r="Y1155" s="992"/>
      <c r="Z1155" s="992"/>
      <c r="AA1155" s="992"/>
      <c r="AB1155" s="985"/>
      <c r="AC1155" s="34"/>
      <c r="AD1155" s="138"/>
      <c r="AE1155" s="263"/>
      <c r="AF1155" s="46"/>
      <c r="AG1155" s="34"/>
      <c r="AH1155" s="139"/>
      <c r="AI1155" s="140">
        <f>+AH1155/1000</f>
        <v>0</v>
      </c>
      <c r="AJ1155" s="152"/>
      <c r="AK1155" s="142">
        <f>+AJ1155/1000</f>
        <v>0</v>
      </c>
      <c r="AL1155" s="143">
        <f>+AJ1155-AH1155</f>
        <v>0</v>
      </c>
      <c r="AM1155" s="144">
        <f>+AL1155/1000</f>
        <v>0</v>
      </c>
      <c r="AN1155" s="145" t="e">
        <f>+AL1155/AH1155</f>
        <v>#DIV/0!</v>
      </c>
    </row>
    <row r="1156" spans="2:42" ht="12.95" customHeight="1" thickBot="1" x14ac:dyDescent="0.3">
      <c r="B1156" s="24"/>
      <c r="C1156" s="146"/>
      <c r="D1156" s="146"/>
      <c r="E1156" s="27"/>
      <c r="F1156" s="36"/>
      <c r="G1156" s="31"/>
      <c r="H1156" s="909"/>
      <c r="I1156" s="910"/>
      <c r="J1156" s="911"/>
      <c r="K1156" s="912"/>
      <c r="L1156" s="911"/>
      <c r="M1156" s="912"/>
      <c r="N1156" s="913"/>
      <c r="O1156" s="910"/>
      <c r="P1156" s="913"/>
      <c r="Q1156" s="910"/>
      <c r="R1156" s="914"/>
      <c r="S1156" s="915"/>
      <c r="T1156" s="916"/>
      <c r="U1156" s="917"/>
      <c r="V1156" s="917"/>
      <c r="W1156" s="915"/>
      <c r="X1156" s="29"/>
      <c r="Y1156" s="147"/>
      <c r="Z1156" s="147"/>
      <c r="AA1156" s="147"/>
      <c r="AB1156" s="28"/>
      <c r="AC1156" s="36"/>
      <c r="AD1156" s="148"/>
      <c r="AE1156" s="147"/>
      <c r="AF1156" s="28"/>
      <c r="AG1156" s="29"/>
      <c r="AH1156" s="149"/>
      <c r="AI1156" s="153"/>
      <c r="AJ1156" s="150"/>
      <c r="AK1156" s="154"/>
      <c r="AL1156" s="155"/>
      <c r="AM1156" s="156"/>
      <c r="AN1156" s="157"/>
    </row>
    <row r="1157" spans="2:42" ht="12.95" customHeight="1" x14ac:dyDescent="0.25">
      <c r="B1157" s="151"/>
      <c r="C1157" s="151"/>
      <c r="D1157" s="151"/>
      <c r="E1157" s="151"/>
      <c r="F1157" s="151"/>
      <c r="G1157" s="151"/>
      <c r="H1157" s="151"/>
      <c r="I1157" s="151"/>
      <c r="J1157" s="174"/>
      <c r="K1157" s="174"/>
      <c r="L1157" s="174"/>
      <c r="M1157" s="174"/>
      <c r="N1157" s="151"/>
      <c r="O1157" s="151"/>
      <c r="P1157" s="135"/>
      <c r="Q1157" s="135"/>
      <c r="R1157" s="918" t="s">
        <v>5</v>
      </c>
      <c r="S1157" s="919"/>
      <c r="T1157" s="919"/>
      <c r="U1157" s="919"/>
      <c r="V1157" s="919"/>
      <c r="W1157" s="919"/>
      <c r="X1157" s="919"/>
      <c r="Y1157" s="919"/>
      <c r="Z1157" s="919"/>
      <c r="AA1157" s="919"/>
      <c r="AB1157" s="919"/>
      <c r="AC1157" s="919"/>
      <c r="AD1157" s="919"/>
      <c r="AE1157" s="919"/>
      <c r="AF1157" s="919"/>
      <c r="AG1157" s="265"/>
      <c r="AH1157" s="932" t="s">
        <v>4</v>
      </c>
      <c r="AI1157" s="933"/>
      <c r="AJ1157" s="932" t="s">
        <v>3</v>
      </c>
      <c r="AK1157" s="933"/>
      <c r="AL1157" s="932" t="s">
        <v>2</v>
      </c>
      <c r="AM1157" s="934"/>
      <c r="AN1157" s="935"/>
    </row>
    <row r="1158" spans="2:42" ht="12.95" customHeight="1" x14ac:dyDescent="0.25">
      <c r="B1158" s="151"/>
      <c r="C1158" s="151"/>
      <c r="D1158" s="151"/>
      <c r="E1158" s="151"/>
      <c r="F1158" s="151"/>
      <c r="G1158" s="151"/>
      <c r="H1158" s="151"/>
      <c r="I1158" s="151"/>
      <c r="J1158" s="174"/>
      <c r="K1158" s="174"/>
      <c r="L1158" s="174"/>
      <c r="M1158" s="174"/>
      <c r="N1158" s="151"/>
      <c r="O1158" s="151"/>
      <c r="P1158" s="135"/>
      <c r="Q1158" s="135"/>
      <c r="R1158" s="930"/>
      <c r="S1158" s="931"/>
      <c r="T1158" s="931"/>
      <c r="U1158" s="931"/>
      <c r="V1158" s="931"/>
      <c r="W1158" s="931"/>
      <c r="X1158" s="931"/>
      <c r="Y1158" s="931"/>
      <c r="Z1158" s="931"/>
      <c r="AA1158" s="931"/>
      <c r="AB1158" s="931"/>
      <c r="AC1158" s="931"/>
      <c r="AD1158" s="931"/>
      <c r="AE1158" s="931"/>
      <c r="AF1158" s="931"/>
      <c r="AG1158" s="265"/>
      <c r="AH1158" s="936" t="s">
        <v>1</v>
      </c>
      <c r="AI1158" s="938">
        <f>+SUM(AI1151:AI1156)</f>
        <v>0</v>
      </c>
      <c r="AJ1158" s="936" t="s">
        <v>1</v>
      </c>
      <c r="AK1158" s="938">
        <f>+SUM(AK1151:AK1156)</f>
        <v>0</v>
      </c>
      <c r="AL1158" s="936" t="s">
        <v>1</v>
      </c>
      <c r="AM1158" s="940">
        <f>+AK1158-AI1158</f>
        <v>0</v>
      </c>
      <c r="AN1158" s="851" t="e">
        <f>+AM1158/AI1158</f>
        <v>#DIV/0!</v>
      </c>
    </row>
    <row r="1159" spans="2:42" ht="12.95" customHeight="1" thickBot="1" x14ac:dyDescent="0.3">
      <c r="B1159" s="151"/>
      <c r="C1159" s="151"/>
      <c r="D1159" s="151"/>
      <c r="E1159" s="151"/>
      <c r="F1159" s="151"/>
      <c r="G1159" s="151"/>
      <c r="H1159" s="151"/>
      <c r="I1159" s="151"/>
      <c r="J1159" s="174"/>
      <c r="K1159" s="174"/>
      <c r="L1159" s="174"/>
      <c r="M1159" s="174"/>
      <c r="N1159" s="151"/>
      <c r="O1159" s="151"/>
      <c r="P1159" s="135"/>
      <c r="Q1159" s="135"/>
      <c r="R1159" s="921"/>
      <c r="S1159" s="922"/>
      <c r="T1159" s="922"/>
      <c r="U1159" s="922"/>
      <c r="V1159" s="922"/>
      <c r="W1159" s="922"/>
      <c r="X1159" s="922"/>
      <c r="Y1159" s="922"/>
      <c r="Z1159" s="922"/>
      <c r="AA1159" s="922"/>
      <c r="AB1159" s="922"/>
      <c r="AC1159" s="922"/>
      <c r="AD1159" s="922"/>
      <c r="AE1159" s="922"/>
      <c r="AF1159" s="922"/>
      <c r="AG1159" s="264"/>
      <c r="AH1159" s="937"/>
      <c r="AI1159" s="939"/>
      <c r="AJ1159" s="937"/>
      <c r="AK1159" s="939"/>
      <c r="AL1159" s="937"/>
      <c r="AM1159" s="941"/>
      <c r="AN1159" s="852"/>
    </row>
    <row r="1160" spans="2:42" ht="12.95" customHeight="1" thickBot="1" x14ac:dyDescent="0.3"/>
    <row r="1161" spans="2:42" ht="12.95" customHeight="1" x14ac:dyDescent="0.25">
      <c r="R1161" s="918" t="s">
        <v>0</v>
      </c>
      <c r="S1161" s="919"/>
      <c r="T1161" s="919"/>
      <c r="U1161" s="919"/>
      <c r="V1161" s="919"/>
      <c r="W1161" s="919"/>
      <c r="X1161" s="919"/>
      <c r="Y1161" s="919"/>
      <c r="Z1161" s="919"/>
      <c r="AA1161" s="919"/>
      <c r="AB1161" s="919"/>
      <c r="AC1161" s="919"/>
      <c r="AD1161" s="919"/>
      <c r="AE1161" s="919"/>
      <c r="AF1161" s="920"/>
      <c r="AG1161" s="18"/>
      <c r="AH1161" s="924">
        <f>+AI1158+AH1141</f>
        <v>8205.3323909090905</v>
      </c>
      <c r="AI1161" s="925"/>
      <c r="AJ1161" s="924">
        <f>+AK1158+AJ1141</f>
        <v>8763.5570000000025</v>
      </c>
      <c r="AK1161" s="925"/>
      <c r="AL1161" s="928">
        <f>+AJ1161-AH1161</f>
        <v>558.22460909091205</v>
      </c>
      <c r="AM1161" s="925"/>
      <c r="AN1161" s="945">
        <f>+AL1161/AH1161</f>
        <v>6.8031931248682162E-2</v>
      </c>
    </row>
    <row r="1162" spans="2:42" ht="12.95" customHeight="1" thickBot="1" x14ac:dyDescent="0.3">
      <c r="R1162" s="921"/>
      <c r="S1162" s="922"/>
      <c r="T1162" s="922"/>
      <c r="U1162" s="922"/>
      <c r="V1162" s="922"/>
      <c r="W1162" s="922"/>
      <c r="X1162" s="922"/>
      <c r="Y1162" s="922"/>
      <c r="Z1162" s="922"/>
      <c r="AA1162" s="922"/>
      <c r="AB1162" s="922"/>
      <c r="AC1162" s="922"/>
      <c r="AD1162" s="922"/>
      <c r="AE1162" s="922"/>
      <c r="AF1162" s="923"/>
      <c r="AG1162" s="19"/>
      <c r="AH1162" s="926"/>
      <c r="AI1162" s="927"/>
      <c r="AJ1162" s="926"/>
      <c r="AK1162" s="927"/>
      <c r="AL1162" s="929"/>
      <c r="AM1162" s="927"/>
      <c r="AN1162" s="946"/>
    </row>
    <row r="1163" spans="2:42" ht="12.95" customHeight="1" thickBot="1" x14ac:dyDescent="0.3"/>
    <row r="1164" spans="2:42" ht="12.95" customHeight="1" x14ac:dyDescent="0.25">
      <c r="B1164" s="882" t="s">
        <v>31</v>
      </c>
      <c r="C1164" s="883"/>
      <c r="D1164" s="883"/>
      <c r="E1164" s="883"/>
      <c r="F1164" s="883"/>
      <c r="G1164" s="884"/>
      <c r="H1164" s="888" t="s">
        <v>30</v>
      </c>
      <c r="I1164" s="765"/>
      <c r="J1164" s="765"/>
      <c r="K1164" s="765"/>
      <c r="L1164" s="765"/>
      <c r="M1164" s="765"/>
      <c r="N1164" s="765"/>
      <c r="O1164" s="765"/>
      <c r="P1164" s="765"/>
      <c r="Q1164" s="765"/>
      <c r="R1164" s="765"/>
      <c r="S1164" s="765"/>
      <c r="T1164" s="765"/>
      <c r="U1164" s="765"/>
      <c r="V1164" s="765"/>
      <c r="W1164" s="765"/>
      <c r="X1164" s="765"/>
      <c r="Y1164" s="765"/>
      <c r="Z1164" s="765"/>
      <c r="AA1164" s="765"/>
      <c r="AB1164" s="765"/>
      <c r="AC1164" s="765"/>
      <c r="AD1164" s="765"/>
      <c r="AE1164" s="267"/>
      <c r="AF1164" s="764" t="s">
        <v>29</v>
      </c>
      <c r="AG1164" s="765"/>
      <c r="AH1164" s="765"/>
      <c r="AI1164" s="765"/>
      <c r="AJ1164" s="765"/>
      <c r="AK1164" s="766"/>
      <c r="AL1164" s="889" t="s">
        <v>39</v>
      </c>
      <c r="AM1164" s="890"/>
      <c r="AN1164" s="891"/>
      <c r="AO1164" s="22"/>
      <c r="AP1164" s="168" t="s">
        <v>46</v>
      </c>
    </row>
    <row r="1165" spans="2:42" ht="12.95" customHeight="1" thickBot="1" x14ac:dyDescent="0.3">
      <c r="B1165" s="885"/>
      <c r="C1165" s="886"/>
      <c r="D1165" s="886"/>
      <c r="E1165" s="886"/>
      <c r="F1165" s="886"/>
      <c r="G1165" s="887"/>
      <c r="H1165" s="892" t="s">
        <v>25</v>
      </c>
      <c r="I1165" s="893"/>
      <c r="J1165" s="893"/>
      <c r="K1165" s="893"/>
      <c r="L1165" s="893"/>
      <c r="M1165" s="893"/>
      <c r="N1165" s="893"/>
      <c r="O1165" s="893"/>
      <c r="P1165" s="893"/>
      <c r="Q1165" s="893"/>
      <c r="R1165" s="893"/>
      <c r="S1165" s="893"/>
      <c r="T1165" s="893"/>
      <c r="U1165" s="893"/>
      <c r="V1165" s="893"/>
      <c r="W1165" s="893"/>
      <c r="X1165" s="893"/>
      <c r="Y1165" s="893"/>
      <c r="Z1165" s="893"/>
      <c r="AA1165" s="893"/>
      <c r="AB1165" s="893"/>
      <c r="AC1165" s="893"/>
      <c r="AD1165" s="893"/>
      <c r="AE1165" s="268"/>
      <c r="AF1165" s="773"/>
      <c r="AG1165" s="774"/>
      <c r="AH1165" s="774"/>
      <c r="AI1165" s="774"/>
      <c r="AJ1165" s="774"/>
      <c r="AK1165" s="775"/>
      <c r="AL1165" s="896" t="s">
        <v>40</v>
      </c>
      <c r="AM1165" s="897"/>
      <c r="AN1165" s="898"/>
      <c r="AO1165" s="23"/>
      <c r="AP1165" s="169" t="s">
        <v>47</v>
      </c>
    </row>
    <row r="1166" spans="2:42" ht="12.95" customHeight="1" thickBot="1" x14ac:dyDescent="0.3">
      <c r="B1166" s="902" t="s">
        <v>28</v>
      </c>
      <c r="C1166" s="903"/>
      <c r="D1166" s="903"/>
      <c r="E1166" s="903"/>
      <c r="F1166" s="903"/>
      <c r="G1166" s="904"/>
      <c r="H1166" s="894"/>
      <c r="I1166" s="895"/>
      <c r="J1166" s="895"/>
      <c r="K1166" s="895"/>
      <c r="L1166" s="895"/>
      <c r="M1166" s="895"/>
      <c r="N1166" s="895"/>
      <c r="O1166" s="895"/>
      <c r="P1166" s="895"/>
      <c r="Q1166" s="895"/>
      <c r="R1166" s="895"/>
      <c r="S1166" s="895"/>
      <c r="T1166" s="895"/>
      <c r="U1166" s="895"/>
      <c r="V1166" s="895"/>
      <c r="W1166" s="895"/>
      <c r="X1166" s="895"/>
      <c r="Y1166" s="895"/>
      <c r="Z1166" s="895"/>
      <c r="AA1166" s="895"/>
      <c r="AB1166" s="895"/>
      <c r="AC1166" s="895"/>
      <c r="AD1166" s="895"/>
      <c r="AE1166" s="269"/>
      <c r="AF1166" s="776"/>
      <c r="AG1166" s="777"/>
      <c r="AH1166" s="777"/>
      <c r="AI1166" s="777"/>
      <c r="AJ1166" s="777"/>
      <c r="AK1166" s="778"/>
      <c r="AL1166" s="899"/>
      <c r="AM1166" s="900"/>
      <c r="AN1166" s="901"/>
      <c r="AO1166" s="141"/>
      <c r="AP1166" s="170"/>
    </row>
    <row r="1167" spans="2:42" ht="12.95" customHeight="1" thickBot="1" x14ac:dyDescent="0.3">
      <c r="B1167" s="135"/>
      <c r="C1167" s="135"/>
      <c r="D1167" s="135"/>
      <c r="E1167" s="135"/>
      <c r="F1167" s="135"/>
      <c r="G1167" s="135"/>
      <c r="H1167" s="135"/>
      <c r="I1167" s="135"/>
      <c r="J1167" s="174"/>
      <c r="K1167" s="174"/>
      <c r="L1167" s="174"/>
      <c r="M1167" s="174"/>
      <c r="N1167" s="135"/>
      <c r="O1167" s="135"/>
      <c r="P1167" s="135"/>
      <c r="Q1167" s="135"/>
      <c r="R1167" s="135"/>
      <c r="S1167" s="135"/>
      <c r="T1167" s="135"/>
      <c r="U1167" s="135"/>
      <c r="V1167" s="135"/>
      <c r="W1167" s="135"/>
      <c r="X1167" s="135"/>
      <c r="Y1167" s="135"/>
      <c r="Z1167" s="135"/>
      <c r="AA1167" s="135"/>
      <c r="AB1167" s="135"/>
      <c r="AC1167" s="135"/>
      <c r="AD1167" s="135"/>
      <c r="AE1167" s="135"/>
      <c r="AF1167" s="135"/>
      <c r="AG1167" s="135"/>
      <c r="AH1167" s="135"/>
      <c r="AI1167" s="135"/>
      <c r="AJ1167" s="135"/>
      <c r="AK1167" s="135"/>
      <c r="AL1167" s="135"/>
      <c r="AM1167" s="135"/>
      <c r="AN1167" s="135"/>
      <c r="AO1167" s="141"/>
      <c r="AP1167" s="171"/>
    </row>
    <row r="1168" spans="2:42" ht="12.95" customHeight="1" thickBot="1" x14ac:dyDescent="0.3">
      <c r="B1168" s="873" t="s">
        <v>27</v>
      </c>
      <c r="C1168" s="874"/>
      <c r="D1168" s="874"/>
      <c r="E1168" s="875"/>
      <c r="F1168" s="848" t="s">
        <v>26</v>
      </c>
      <c r="G1168" s="850"/>
      <c r="H1168" s="848" t="s">
        <v>44</v>
      </c>
      <c r="I1168" s="849"/>
      <c r="J1168" s="849"/>
      <c r="K1168" s="849"/>
      <c r="L1168" s="849"/>
      <c r="M1168" s="849"/>
      <c r="N1168" s="849"/>
      <c r="O1168" s="849"/>
      <c r="P1168" s="849"/>
      <c r="Q1168" s="849"/>
      <c r="R1168" s="849"/>
      <c r="S1168" s="850"/>
      <c r="T1168" s="848" t="s">
        <v>25</v>
      </c>
      <c r="U1168" s="849"/>
      <c r="V1168" s="849"/>
      <c r="W1168" s="849"/>
      <c r="X1168" s="849"/>
      <c r="Y1168" s="849"/>
      <c r="Z1168" s="849"/>
      <c r="AA1168" s="849"/>
      <c r="AB1168" s="849"/>
      <c r="AC1168" s="849"/>
      <c r="AD1168" s="849"/>
      <c r="AE1168" s="849"/>
      <c r="AF1168" s="850"/>
      <c r="AG1168" s="879" t="s">
        <v>24</v>
      </c>
      <c r="AH1168" s="880"/>
      <c r="AI1168" s="881"/>
      <c r="AJ1168" s="879" t="s">
        <v>24</v>
      </c>
      <c r="AK1168" s="881"/>
      <c r="AL1168" s="848" t="s">
        <v>23</v>
      </c>
      <c r="AM1168" s="849"/>
      <c r="AN1168" s="850"/>
      <c r="AO1168" s="141"/>
      <c r="AP1168" s="171"/>
    </row>
    <row r="1169" spans="2:42" ht="12.95" customHeight="1" thickBot="1" x14ac:dyDescent="0.3">
      <c r="B1169" s="1" t="s">
        <v>13</v>
      </c>
      <c r="C1169" s="2" t="s">
        <v>22</v>
      </c>
      <c r="D1169" s="3" t="s">
        <v>22</v>
      </c>
      <c r="E1169" s="2" t="s">
        <v>21</v>
      </c>
      <c r="F1169" s="907" t="s">
        <v>20</v>
      </c>
      <c r="G1169" s="908"/>
      <c r="H1169" s="876"/>
      <c r="I1169" s="877"/>
      <c r="J1169" s="877"/>
      <c r="K1169" s="877"/>
      <c r="L1169" s="877"/>
      <c r="M1169" s="877"/>
      <c r="N1169" s="877"/>
      <c r="O1169" s="877"/>
      <c r="P1169" s="877"/>
      <c r="Q1169" s="877"/>
      <c r="R1169" s="877"/>
      <c r="S1169" s="878"/>
      <c r="T1169" s="876"/>
      <c r="U1169" s="877"/>
      <c r="V1169" s="877"/>
      <c r="W1169" s="877"/>
      <c r="X1169" s="877"/>
      <c r="Y1169" s="877"/>
      <c r="Z1169" s="877"/>
      <c r="AA1169" s="877"/>
      <c r="AB1169" s="877"/>
      <c r="AC1169" s="877"/>
      <c r="AD1169" s="877"/>
      <c r="AE1169" s="877"/>
      <c r="AF1169" s="878"/>
      <c r="AG1169" s="876" t="s">
        <v>19</v>
      </c>
      <c r="AH1169" s="877"/>
      <c r="AI1169" s="878"/>
      <c r="AJ1169" s="876" t="s">
        <v>18</v>
      </c>
      <c r="AK1169" s="878"/>
      <c r="AL1169" s="876" t="s">
        <v>17</v>
      </c>
      <c r="AM1169" s="877"/>
      <c r="AN1169" s="878"/>
      <c r="AO1169" s="141"/>
      <c r="AP1169" s="171"/>
    </row>
    <row r="1170" spans="2:42" ht="12.95" customHeight="1" thickBot="1" x14ac:dyDescent="0.3">
      <c r="B1170" s="4">
        <v>2020</v>
      </c>
      <c r="C1170" s="5" t="s">
        <v>16</v>
      </c>
      <c r="D1170" s="5" t="s">
        <v>15</v>
      </c>
      <c r="E1170" s="30" t="s">
        <v>14</v>
      </c>
      <c r="F1170" s="6" t="s">
        <v>14</v>
      </c>
      <c r="G1170" s="7" t="s">
        <v>13</v>
      </c>
      <c r="H1170" s="868" t="s">
        <v>34</v>
      </c>
      <c r="I1170" s="869"/>
      <c r="J1170" s="870" t="s">
        <v>43</v>
      </c>
      <c r="K1170" s="871"/>
      <c r="L1170" s="870" t="s">
        <v>42</v>
      </c>
      <c r="M1170" s="871"/>
      <c r="N1170" s="872" t="s">
        <v>33</v>
      </c>
      <c r="O1170" s="869"/>
      <c r="P1170" s="872" t="s">
        <v>12</v>
      </c>
      <c r="Q1170" s="869"/>
      <c r="R1170" s="872" t="s">
        <v>11</v>
      </c>
      <c r="S1170" s="905"/>
      <c r="T1170" s="868" t="s">
        <v>35</v>
      </c>
      <c r="U1170" s="906"/>
      <c r="V1170" s="906"/>
      <c r="W1170" s="905"/>
      <c r="X1170" s="868" t="s">
        <v>10</v>
      </c>
      <c r="Y1170" s="906"/>
      <c r="Z1170" s="906"/>
      <c r="AA1170" s="906"/>
      <c r="AB1170" s="905"/>
      <c r="AC1170" s="38" t="s">
        <v>38</v>
      </c>
      <c r="AD1170" s="37" t="s">
        <v>36</v>
      </c>
      <c r="AE1170" s="266" t="s">
        <v>41</v>
      </c>
      <c r="AF1170" s="136" t="s">
        <v>9</v>
      </c>
      <c r="AG1170" s="8" t="s">
        <v>37</v>
      </c>
      <c r="AH1170" s="9" t="s">
        <v>8</v>
      </c>
      <c r="AI1170" s="10" t="s">
        <v>7</v>
      </c>
      <c r="AJ1170" s="6" t="s">
        <v>8</v>
      </c>
      <c r="AK1170" s="7" t="s">
        <v>7</v>
      </c>
      <c r="AL1170" s="6" t="s">
        <v>8</v>
      </c>
      <c r="AM1170" s="11" t="s">
        <v>7</v>
      </c>
      <c r="AN1170" s="7" t="s">
        <v>6</v>
      </c>
      <c r="AO1170" s="141"/>
      <c r="AP1170" s="171"/>
    </row>
    <row r="1171" spans="2:42" ht="12.95" customHeight="1" thickBot="1" x14ac:dyDescent="0.3">
      <c r="B1171" s="25"/>
      <c r="C1171" s="137"/>
      <c r="D1171" s="137"/>
      <c r="E1171" s="43"/>
      <c r="F1171" s="43"/>
      <c r="G1171" s="25"/>
      <c r="H1171" s="960"/>
      <c r="I1171" s="961"/>
      <c r="J1171" s="962"/>
      <c r="K1171" s="963"/>
      <c r="L1171" s="962"/>
      <c r="M1171" s="963"/>
      <c r="N1171" s="960"/>
      <c r="O1171" s="961"/>
      <c r="P1171" s="964"/>
      <c r="Q1171" s="965"/>
      <c r="R1171" s="964"/>
      <c r="S1171" s="966"/>
      <c r="T1171" s="957"/>
      <c r="U1171" s="958"/>
      <c r="V1171" s="958"/>
      <c r="W1171" s="959"/>
      <c r="X1171" s="986"/>
      <c r="Y1171" s="958"/>
      <c r="Z1171" s="958"/>
      <c r="AA1171" s="958"/>
      <c r="AB1171" s="987"/>
      <c r="AC1171" s="34"/>
      <c r="AD1171" s="138"/>
      <c r="AE1171" s="166"/>
      <c r="AF1171" s="41"/>
      <c r="AG1171" s="26"/>
      <c r="AH1171" s="160"/>
      <c r="AI1171" s="161">
        <f>+AH1171/1000</f>
        <v>0</v>
      </c>
      <c r="AJ1171" s="162"/>
      <c r="AK1171" s="163">
        <f>+AJ1171/1000</f>
        <v>0</v>
      </c>
      <c r="AL1171" s="164">
        <f>+AJ1171-AH1171</f>
        <v>0</v>
      </c>
      <c r="AM1171" s="163">
        <f>+AL1171/1000</f>
        <v>0</v>
      </c>
      <c r="AN1171" s="165" t="e">
        <f>+AL1171/AH1171</f>
        <v>#DIV/0!</v>
      </c>
      <c r="AO1171" s="141"/>
      <c r="AP1171" s="172"/>
    </row>
    <row r="1172" spans="2:42" ht="12.95" customHeight="1" x14ac:dyDescent="0.25">
      <c r="B1172" s="25"/>
      <c r="C1172" s="137"/>
      <c r="D1172" s="137"/>
      <c r="E1172" s="43"/>
      <c r="F1172" s="43"/>
      <c r="G1172" s="25"/>
      <c r="H1172" s="967"/>
      <c r="I1172" s="968"/>
      <c r="J1172" s="969"/>
      <c r="K1172" s="970"/>
      <c r="L1172" s="969"/>
      <c r="M1172" s="970"/>
      <c r="N1172" s="967"/>
      <c r="O1172" s="968"/>
      <c r="P1172" s="971"/>
      <c r="Q1172" s="972"/>
      <c r="R1172" s="973"/>
      <c r="S1172" s="974"/>
      <c r="T1172" s="979"/>
      <c r="U1172" s="980"/>
      <c r="V1172" s="980"/>
      <c r="W1172" s="981"/>
      <c r="X1172" s="979"/>
      <c r="Y1172" s="980"/>
      <c r="Z1172" s="980"/>
      <c r="AA1172" s="980"/>
      <c r="AB1172" s="988"/>
      <c r="AC1172" s="34"/>
      <c r="AD1172" s="138"/>
      <c r="AE1172" s="158"/>
      <c r="AF1172" s="35"/>
      <c r="AG1172" s="34"/>
      <c r="AH1172" s="139"/>
      <c r="AI1172" s="159">
        <f>+AH1172/1000</f>
        <v>0</v>
      </c>
      <c r="AJ1172" s="152"/>
      <c r="AK1172" s="272">
        <f>+AJ1172/1000</f>
        <v>0</v>
      </c>
      <c r="AL1172" s="273">
        <f>+AJ1172-AH1172</f>
        <v>0</v>
      </c>
      <c r="AM1172" s="274">
        <f>+AL1172/1000</f>
        <v>0</v>
      </c>
      <c r="AN1172" s="275" t="e">
        <f>+AL1172/AH1172</f>
        <v>#DIV/0!</v>
      </c>
      <c r="AO1172" s="20"/>
    </row>
    <row r="1173" spans="2:42" ht="12.95" customHeight="1" x14ac:dyDescent="0.25">
      <c r="B1173" s="25"/>
      <c r="C1173" s="137"/>
      <c r="D1173" s="137"/>
      <c r="E1173" s="43"/>
      <c r="F1173" s="43"/>
      <c r="G1173" s="25"/>
      <c r="H1173" s="967"/>
      <c r="I1173" s="968"/>
      <c r="J1173" s="969"/>
      <c r="K1173" s="970"/>
      <c r="L1173" s="969"/>
      <c r="M1173" s="970"/>
      <c r="N1173" s="967"/>
      <c r="O1173" s="968"/>
      <c r="P1173" s="971"/>
      <c r="Q1173" s="972"/>
      <c r="R1173" s="973"/>
      <c r="S1173" s="985"/>
      <c r="T1173" s="982"/>
      <c r="U1173" s="983"/>
      <c r="V1173" s="983"/>
      <c r="W1173" s="984"/>
      <c r="X1173" s="982"/>
      <c r="Y1173" s="983"/>
      <c r="Z1173" s="983"/>
      <c r="AA1173" s="983"/>
      <c r="AB1173" s="984"/>
      <c r="AC1173" s="34"/>
      <c r="AD1173" s="138"/>
      <c r="AE1173" s="263"/>
      <c r="AF1173" s="46"/>
      <c r="AG1173" s="34"/>
      <c r="AH1173" s="139"/>
      <c r="AI1173" s="140">
        <f>+AH1173/1000</f>
        <v>0</v>
      </c>
      <c r="AJ1173" s="152"/>
      <c r="AK1173" s="142">
        <f>+AJ1173/1000</f>
        <v>0</v>
      </c>
      <c r="AL1173" s="143">
        <f>+AJ1173-AH1173</f>
        <v>0</v>
      </c>
      <c r="AM1173" s="144">
        <f>+AL1173/1000</f>
        <v>0</v>
      </c>
      <c r="AN1173" s="145" t="e">
        <f>+AL1173/AH1173</f>
        <v>#DIV/0!</v>
      </c>
      <c r="AO1173" s="21"/>
    </row>
    <row r="1174" spans="2:42" ht="12.95" customHeight="1" x14ac:dyDescent="0.25">
      <c r="B1174" s="25"/>
      <c r="C1174" s="137"/>
      <c r="D1174" s="137"/>
      <c r="E1174" s="43"/>
      <c r="F1174" s="43"/>
      <c r="G1174" s="25"/>
      <c r="H1174" s="967"/>
      <c r="I1174" s="968"/>
      <c r="J1174" s="969"/>
      <c r="K1174" s="970"/>
      <c r="L1174" s="969"/>
      <c r="M1174" s="970"/>
      <c r="N1174" s="967"/>
      <c r="O1174" s="968"/>
      <c r="P1174" s="971"/>
      <c r="Q1174" s="972"/>
      <c r="R1174" s="973"/>
      <c r="S1174" s="974"/>
      <c r="T1174" s="975"/>
      <c r="U1174" s="976"/>
      <c r="V1174" s="976"/>
      <c r="W1174" s="977"/>
      <c r="X1174" s="975"/>
      <c r="Y1174" s="976"/>
      <c r="Z1174" s="976"/>
      <c r="AA1174" s="976"/>
      <c r="AB1174" s="978"/>
      <c r="AC1174" s="34"/>
      <c r="AD1174" s="138"/>
      <c r="AE1174" s="263"/>
      <c r="AF1174" s="46"/>
      <c r="AG1174" s="34"/>
      <c r="AH1174" s="139"/>
      <c r="AI1174" s="140">
        <f>+AH1174/1000</f>
        <v>0</v>
      </c>
      <c r="AJ1174" s="152"/>
      <c r="AK1174" s="142">
        <f>+AJ1174/1000</f>
        <v>0</v>
      </c>
      <c r="AL1174" s="143">
        <f>+AJ1174-AH1174</f>
        <v>0</v>
      </c>
      <c r="AM1174" s="144">
        <f>+AL1174/1000</f>
        <v>0</v>
      </c>
      <c r="AN1174" s="145" t="e">
        <f>+AL1174/AH1174</f>
        <v>#DIV/0!</v>
      </c>
      <c r="AO1174" s="21"/>
    </row>
    <row r="1175" spans="2:42" ht="12.95" customHeight="1" x14ac:dyDescent="0.25">
      <c r="B1175" s="25"/>
      <c r="C1175" s="137"/>
      <c r="D1175" s="137"/>
      <c r="E1175" s="43"/>
      <c r="F1175" s="43"/>
      <c r="G1175" s="25"/>
      <c r="H1175" s="967"/>
      <c r="I1175" s="968"/>
      <c r="J1175" s="969"/>
      <c r="K1175" s="970"/>
      <c r="L1175" s="969"/>
      <c r="M1175" s="970"/>
      <c r="N1175" s="967"/>
      <c r="O1175" s="968"/>
      <c r="P1175" s="989"/>
      <c r="Q1175" s="990"/>
      <c r="R1175" s="973"/>
      <c r="S1175" s="974"/>
      <c r="T1175" s="991"/>
      <c r="U1175" s="992"/>
      <c r="V1175" s="992"/>
      <c r="W1175" s="974"/>
      <c r="X1175" s="991"/>
      <c r="Y1175" s="992"/>
      <c r="Z1175" s="992"/>
      <c r="AA1175" s="992"/>
      <c r="AB1175" s="985"/>
      <c r="AC1175" s="34"/>
      <c r="AD1175" s="138"/>
      <c r="AE1175" s="263"/>
      <c r="AF1175" s="46"/>
      <c r="AG1175" s="34"/>
      <c r="AH1175" s="139"/>
      <c r="AI1175" s="140">
        <f>+AH1175/1000</f>
        <v>0</v>
      </c>
      <c r="AJ1175" s="152"/>
      <c r="AK1175" s="142">
        <f>+AJ1175/1000</f>
        <v>0</v>
      </c>
      <c r="AL1175" s="143">
        <f>+AJ1175-AH1175</f>
        <v>0</v>
      </c>
      <c r="AM1175" s="144">
        <f>+AL1175/1000</f>
        <v>0</v>
      </c>
      <c r="AN1175" s="145" t="e">
        <f>+AL1175/AH1175</f>
        <v>#DIV/0!</v>
      </c>
    </row>
    <row r="1176" spans="2:42" ht="12.95" customHeight="1" thickBot="1" x14ac:dyDescent="0.3">
      <c r="B1176" s="24"/>
      <c r="C1176" s="146"/>
      <c r="D1176" s="146"/>
      <c r="E1176" s="27"/>
      <c r="F1176" s="36"/>
      <c r="G1176" s="31"/>
      <c r="H1176" s="909"/>
      <c r="I1176" s="910"/>
      <c r="J1176" s="911"/>
      <c r="K1176" s="912"/>
      <c r="L1176" s="911"/>
      <c r="M1176" s="912"/>
      <c r="N1176" s="913"/>
      <c r="O1176" s="910"/>
      <c r="P1176" s="913"/>
      <c r="Q1176" s="910"/>
      <c r="R1176" s="914"/>
      <c r="S1176" s="915"/>
      <c r="T1176" s="916"/>
      <c r="U1176" s="917"/>
      <c r="V1176" s="917"/>
      <c r="W1176" s="915"/>
      <c r="X1176" s="29"/>
      <c r="Y1176" s="147"/>
      <c r="Z1176" s="147"/>
      <c r="AA1176" s="147"/>
      <c r="AB1176" s="28"/>
      <c r="AC1176" s="36"/>
      <c r="AD1176" s="148"/>
      <c r="AE1176" s="147"/>
      <c r="AF1176" s="28"/>
      <c r="AG1176" s="29"/>
      <c r="AH1176" s="149"/>
      <c r="AI1176" s="153"/>
      <c r="AJ1176" s="150"/>
      <c r="AK1176" s="154"/>
      <c r="AL1176" s="155"/>
      <c r="AM1176" s="156"/>
      <c r="AN1176" s="157"/>
    </row>
    <row r="1177" spans="2:42" ht="12.95" customHeight="1" x14ac:dyDescent="0.25">
      <c r="B1177" s="151"/>
      <c r="C1177" s="151"/>
      <c r="D1177" s="151"/>
      <c r="E1177" s="151"/>
      <c r="F1177" s="151"/>
      <c r="G1177" s="151"/>
      <c r="H1177" s="151"/>
      <c r="I1177" s="151"/>
      <c r="J1177" s="174"/>
      <c r="K1177" s="174"/>
      <c r="L1177" s="174"/>
      <c r="M1177" s="174"/>
      <c r="N1177" s="151"/>
      <c r="O1177" s="151"/>
      <c r="P1177" s="135"/>
      <c r="Q1177" s="135"/>
      <c r="R1177" s="918" t="s">
        <v>5</v>
      </c>
      <c r="S1177" s="919"/>
      <c r="T1177" s="919"/>
      <c r="U1177" s="919"/>
      <c r="V1177" s="919"/>
      <c r="W1177" s="919"/>
      <c r="X1177" s="919"/>
      <c r="Y1177" s="919"/>
      <c r="Z1177" s="919"/>
      <c r="AA1177" s="919"/>
      <c r="AB1177" s="919"/>
      <c r="AC1177" s="919"/>
      <c r="AD1177" s="919"/>
      <c r="AE1177" s="919"/>
      <c r="AF1177" s="919"/>
      <c r="AG1177" s="265"/>
      <c r="AH1177" s="932" t="s">
        <v>4</v>
      </c>
      <c r="AI1177" s="933"/>
      <c r="AJ1177" s="932" t="s">
        <v>3</v>
      </c>
      <c r="AK1177" s="933"/>
      <c r="AL1177" s="932" t="s">
        <v>2</v>
      </c>
      <c r="AM1177" s="934"/>
      <c r="AN1177" s="935"/>
    </row>
    <row r="1178" spans="2:42" ht="12.95" customHeight="1" x14ac:dyDescent="0.25">
      <c r="B1178" s="151"/>
      <c r="C1178" s="151"/>
      <c r="D1178" s="151"/>
      <c r="E1178" s="151"/>
      <c r="F1178" s="151"/>
      <c r="G1178" s="151"/>
      <c r="H1178" s="151"/>
      <c r="I1178" s="151"/>
      <c r="J1178" s="174"/>
      <c r="K1178" s="174"/>
      <c r="L1178" s="174"/>
      <c r="M1178" s="174"/>
      <c r="N1178" s="151"/>
      <c r="O1178" s="151"/>
      <c r="P1178" s="135"/>
      <c r="Q1178" s="135"/>
      <c r="R1178" s="930"/>
      <c r="S1178" s="931"/>
      <c r="T1178" s="931"/>
      <c r="U1178" s="931"/>
      <c r="V1178" s="931"/>
      <c r="W1178" s="931"/>
      <c r="X1178" s="931"/>
      <c r="Y1178" s="931"/>
      <c r="Z1178" s="931"/>
      <c r="AA1178" s="931"/>
      <c r="AB1178" s="931"/>
      <c r="AC1178" s="931"/>
      <c r="AD1178" s="931"/>
      <c r="AE1178" s="931"/>
      <c r="AF1178" s="931"/>
      <c r="AG1178" s="265"/>
      <c r="AH1178" s="936" t="s">
        <v>1</v>
      </c>
      <c r="AI1178" s="938">
        <f>+SUM(AI1171:AI1176)</f>
        <v>0</v>
      </c>
      <c r="AJ1178" s="936" t="s">
        <v>1</v>
      </c>
      <c r="AK1178" s="938">
        <f>+SUM(AK1171:AK1176)</f>
        <v>0</v>
      </c>
      <c r="AL1178" s="936" t="s">
        <v>1</v>
      </c>
      <c r="AM1178" s="940">
        <f>+AK1178-AI1178</f>
        <v>0</v>
      </c>
      <c r="AN1178" s="851" t="e">
        <f>+AM1178/AI1178</f>
        <v>#DIV/0!</v>
      </c>
    </row>
    <row r="1179" spans="2:42" ht="12.95" customHeight="1" thickBot="1" x14ac:dyDescent="0.3">
      <c r="B1179" s="151"/>
      <c r="C1179" s="151"/>
      <c r="D1179" s="151"/>
      <c r="E1179" s="151"/>
      <c r="F1179" s="151"/>
      <c r="G1179" s="151"/>
      <c r="H1179" s="151"/>
      <c r="I1179" s="151"/>
      <c r="J1179" s="174"/>
      <c r="K1179" s="174"/>
      <c r="L1179" s="174"/>
      <c r="M1179" s="174"/>
      <c r="N1179" s="151"/>
      <c r="O1179" s="151"/>
      <c r="P1179" s="135"/>
      <c r="Q1179" s="135"/>
      <c r="R1179" s="921"/>
      <c r="S1179" s="922"/>
      <c r="T1179" s="922"/>
      <c r="U1179" s="922"/>
      <c r="V1179" s="922"/>
      <c r="W1179" s="922"/>
      <c r="X1179" s="922"/>
      <c r="Y1179" s="922"/>
      <c r="Z1179" s="922"/>
      <c r="AA1179" s="922"/>
      <c r="AB1179" s="922"/>
      <c r="AC1179" s="922"/>
      <c r="AD1179" s="922"/>
      <c r="AE1179" s="922"/>
      <c r="AF1179" s="922"/>
      <c r="AG1179" s="264"/>
      <c r="AH1179" s="937"/>
      <c r="AI1179" s="939"/>
      <c r="AJ1179" s="937"/>
      <c r="AK1179" s="939"/>
      <c r="AL1179" s="937"/>
      <c r="AM1179" s="941"/>
      <c r="AN1179" s="852"/>
    </row>
    <row r="1180" spans="2:42" ht="12.95" customHeight="1" thickBot="1" x14ac:dyDescent="0.3"/>
    <row r="1181" spans="2:42" ht="12.95" customHeight="1" x14ac:dyDescent="0.25">
      <c r="R1181" s="918" t="s">
        <v>0</v>
      </c>
      <c r="S1181" s="919"/>
      <c r="T1181" s="919"/>
      <c r="U1181" s="919"/>
      <c r="V1181" s="919"/>
      <c r="W1181" s="919"/>
      <c r="X1181" s="919"/>
      <c r="Y1181" s="919"/>
      <c r="Z1181" s="919"/>
      <c r="AA1181" s="919"/>
      <c r="AB1181" s="919"/>
      <c r="AC1181" s="919"/>
      <c r="AD1181" s="919"/>
      <c r="AE1181" s="919"/>
      <c r="AF1181" s="920"/>
      <c r="AG1181" s="18"/>
      <c r="AH1181" s="924">
        <f>+AI1178+AH1161</f>
        <v>8205.3323909090905</v>
      </c>
      <c r="AI1181" s="925"/>
      <c r="AJ1181" s="924">
        <f>+AK1178+AJ1161</f>
        <v>8763.5570000000025</v>
      </c>
      <c r="AK1181" s="925"/>
      <c r="AL1181" s="928">
        <f>+AJ1181-AH1181</f>
        <v>558.22460909091205</v>
      </c>
      <c r="AM1181" s="925"/>
      <c r="AN1181" s="945">
        <f>+AL1181/AH1181</f>
        <v>6.8031931248682162E-2</v>
      </c>
    </row>
    <row r="1182" spans="2:42" ht="12.95" customHeight="1" thickBot="1" x14ac:dyDescent="0.3">
      <c r="R1182" s="921"/>
      <c r="S1182" s="922"/>
      <c r="T1182" s="922"/>
      <c r="U1182" s="922"/>
      <c r="V1182" s="922"/>
      <c r="W1182" s="922"/>
      <c r="X1182" s="922"/>
      <c r="Y1182" s="922"/>
      <c r="Z1182" s="922"/>
      <c r="AA1182" s="922"/>
      <c r="AB1182" s="922"/>
      <c r="AC1182" s="922"/>
      <c r="AD1182" s="922"/>
      <c r="AE1182" s="922"/>
      <c r="AF1182" s="923"/>
      <c r="AG1182" s="19"/>
      <c r="AH1182" s="926"/>
      <c r="AI1182" s="927"/>
      <c r="AJ1182" s="926"/>
      <c r="AK1182" s="927"/>
      <c r="AL1182" s="929"/>
      <c r="AM1182" s="927"/>
      <c r="AN1182" s="946"/>
    </row>
    <row r="1183" spans="2:42" ht="12.95" customHeight="1" thickBot="1" x14ac:dyDescent="0.3"/>
    <row r="1184" spans="2:42" ht="12.95" customHeight="1" x14ac:dyDescent="0.25">
      <c r="B1184" s="882" t="s">
        <v>31</v>
      </c>
      <c r="C1184" s="883"/>
      <c r="D1184" s="883"/>
      <c r="E1184" s="883"/>
      <c r="F1184" s="883"/>
      <c r="G1184" s="884"/>
      <c r="H1184" s="888" t="s">
        <v>30</v>
      </c>
      <c r="I1184" s="765"/>
      <c r="J1184" s="765"/>
      <c r="K1184" s="765"/>
      <c r="L1184" s="765"/>
      <c r="M1184" s="765"/>
      <c r="N1184" s="765"/>
      <c r="O1184" s="765"/>
      <c r="P1184" s="765"/>
      <c r="Q1184" s="765"/>
      <c r="R1184" s="765"/>
      <c r="S1184" s="765"/>
      <c r="T1184" s="765"/>
      <c r="U1184" s="765"/>
      <c r="V1184" s="765"/>
      <c r="W1184" s="765"/>
      <c r="X1184" s="765"/>
      <c r="Y1184" s="765"/>
      <c r="Z1184" s="765"/>
      <c r="AA1184" s="765"/>
      <c r="AB1184" s="765"/>
      <c r="AC1184" s="765"/>
      <c r="AD1184" s="765"/>
      <c r="AE1184" s="267"/>
      <c r="AF1184" s="764" t="s">
        <v>29</v>
      </c>
      <c r="AG1184" s="765"/>
      <c r="AH1184" s="765"/>
      <c r="AI1184" s="765"/>
      <c r="AJ1184" s="765"/>
      <c r="AK1184" s="766"/>
      <c r="AL1184" s="889" t="s">
        <v>39</v>
      </c>
      <c r="AM1184" s="890"/>
      <c r="AN1184" s="891"/>
      <c r="AO1184" s="22"/>
      <c r="AP1184" s="168" t="s">
        <v>46</v>
      </c>
    </row>
    <row r="1185" spans="2:42" ht="12.95" customHeight="1" thickBot="1" x14ac:dyDescent="0.3">
      <c r="B1185" s="885"/>
      <c r="C1185" s="886"/>
      <c r="D1185" s="886"/>
      <c r="E1185" s="886"/>
      <c r="F1185" s="886"/>
      <c r="G1185" s="887"/>
      <c r="H1185" s="892" t="s">
        <v>25</v>
      </c>
      <c r="I1185" s="893"/>
      <c r="J1185" s="893"/>
      <c r="K1185" s="893"/>
      <c r="L1185" s="893"/>
      <c r="M1185" s="893"/>
      <c r="N1185" s="893"/>
      <c r="O1185" s="893"/>
      <c r="P1185" s="893"/>
      <c r="Q1185" s="893"/>
      <c r="R1185" s="893"/>
      <c r="S1185" s="893"/>
      <c r="T1185" s="893"/>
      <c r="U1185" s="893"/>
      <c r="V1185" s="893"/>
      <c r="W1185" s="893"/>
      <c r="X1185" s="893"/>
      <c r="Y1185" s="893"/>
      <c r="Z1185" s="893"/>
      <c r="AA1185" s="893"/>
      <c r="AB1185" s="893"/>
      <c r="AC1185" s="893"/>
      <c r="AD1185" s="893"/>
      <c r="AE1185" s="268"/>
      <c r="AF1185" s="773"/>
      <c r="AG1185" s="774"/>
      <c r="AH1185" s="774"/>
      <c r="AI1185" s="774"/>
      <c r="AJ1185" s="774"/>
      <c r="AK1185" s="775"/>
      <c r="AL1185" s="896" t="s">
        <v>40</v>
      </c>
      <c r="AM1185" s="897"/>
      <c r="AN1185" s="898"/>
      <c r="AO1185" s="23"/>
      <c r="AP1185" s="169" t="s">
        <v>47</v>
      </c>
    </row>
    <row r="1186" spans="2:42" ht="12.95" customHeight="1" thickBot="1" x14ac:dyDescent="0.3">
      <c r="B1186" s="902" t="s">
        <v>28</v>
      </c>
      <c r="C1186" s="903"/>
      <c r="D1186" s="903"/>
      <c r="E1186" s="903"/>
      <c r="F1186" s="903"/>
      <c r="G1186" s="904"/>
      <c r="H1186" s="894"/>
      <c r="I1186" s="895"/>
      <c r="J1186" s="895"/>
      <c r="K1186" s="895"/>
      <c r="L1186" s="895"/>
      <c r="M1186" s="895"/>
      <c r="N1186" s="895"/>
      <c r="O1186" s="895"/>
      <c r="P1186" s="895"/>
      <c r="Q1186" s="895"/>
      <c r="R1186" s="895"/>
      <c r="S1186" s="895"/>
      <c r="T1186" s="895"/>
      <c r="U1186" s="895"/>
      <c r="V1186" s="895"/>
      <c r="W1186" s="895"/>
      <c r="X1186" s="895"/>
      <c r="Y1186" s="895"/>
      <c r="Z1186" s="895"/>
      <c r="AA1186" s="895"/>
      <c r="AB1186" s="895"/>
      <c r="AC1186" s="895"/>
      <c r="AD1186" s="895"/>
      <c r="AE1186" s="269"/>
      <c r="AF1186" s="776"/>
      <c r="AG1186" s="777"/>
      <c r="AH1186" s="777"/>
      <c r="AI1186" s="777"/>
      <c r="AJ1186" s="777"/>
      <c r="AK1186" s="778"/>
      <c r="AL1186" s="899"/>
      <c r="AM1186" s="900"/>
      <c r="AN1186" s="901"/>
      <c r="AO1186" s="141"/>
      <c r="AP1186" s="170"/>
    </row>
    <row r="1187" spans="2:42" ht="12.95" customHeight="1" thickBot="1" x14ac:dyDescent="0.3">
      <c r="B1187" s="135"/>
      <c r="C1187" s="135"/>
      <c r="D1187" s="135"/>
      <c r="E1187" s="135"/>
      <c r="F1187" s="135"/>
      <c r="G1187" s="135"/>
      <c r="H1187" s="135"/>
      <c r="I1187" s="135"/>
      <c r="J1187" s="174"/>
      <c r="K1187" s="174"/>
      <c r="L1187" s="174"/>
      <c r="M1187" s="174"/>
      <c r="N1187" s="135"/>
      <c r="O1187" s="135"/>
      <c r="P1187" s="135"/>
      <c r="Q1187" s="135"/>
      <c r="R1187" s="135"/>
      <c r="S1187" s="135"/>
      <c r="T1187" s="135"/>
      <c r="U1187" s="135"/>
      <c r="V1187" s="135"/>
      <c r="W1187" s="135"/>
      <c r="X1187" s="135"/>
      <c r="Y1187" s="135"/>
      <c r="Z1187" s="135"/>
      <c r="AA1187" s="135"/>
      <c r="AB1187" s="135"/>
      <c r="AC1187" s="135"/>
      <c r="AD1187" s="135"/>
      <c r="AE1187" s="135"/>
      <c r="AF1187" s="135"/>
      <c r="AG1187" s="135"/>
      <c r="AH1187" s="135"/>
      <c r="AI1187" s="135"/>
      <c r="AJ1187" s="135"/>
      <c r="AK1187" s="135"/>
      <c r="AL1187" s="135"/>
      <c r="AM1187" s="135"/>
      <c r="AN1187" s="135"/>
      <c r="AO1187" s="141"/>
      <c r="AP1187" s="171"/>
    </row>
    <row r="1188" spans="2:42" ht="12.95" customHeight="1" thickBot="1" x14ac:dyDescent="0.3">
      <c r="B1188" s="873" t="s">
        <v>27</v>
      </c>
      <c r="C1188" s="874"/>
      <c r="D1188" s="874"/>
      <c r="E1188" s="875"/>
      <c r="F1188" s="848" t="s">
        <v>26</v>
      </c>
      <c r="G1188" s="850"/>
      <c r="H1188" s="848" t="s">
        <v>44</v>
      </c>
      <c r="I1188" s="849"/>
      <c r="J1188" s="849"/>
      <c r="K1188" s="849"/>
      <c r="L1188" s="849"/>
      <c r="M1188" s="849"/>
      <c r="N1188" s="849"/>
      <c r="O1188" s="849"/>
      <c r="P1188" s="849"/>
      <c r="Q1188" s="849"/>
      <c r="R1188" s="849"/>
      <c r="S1188" s="850"/>
      <c r="T1188" s="848" t="s">
        <v>25</v>
      </c>
      <c r="U1188" s="849"/>
      <c r="V1188" s="849"/>
      <c r="W1188" s="849"/>
      <c r="X1188" s="849"/>
      <c r="Y1188" s="849"/>
      <c r="Z1188" s="849"/>
      <c r="AA1188" s="849"/>
      <c r="AB1188" s="849"/>
      <c r="AC1188" s="849"/>
      <c r="AD1188" s="849"/>
      <c r="AE1188" s="849"/>
      <c r="AF1188" s="850"/>
      <c r="AG1188" s="879" t="s">
        <v>24</v>
      </c>
      <c r="AH1188" s="880"/>
      <c r="AI1188" s="881"/>
      <c r="AJ1188" s="879" t="s">
        <v>24</v>
      </c>
      <c r="AK1188" s="881"/>
      <c r="AL1188" s="848" t="s">
        <v>23</v>
      </c>
      <c r="AM1188" s="849"/>
      <c r="AN1188" s="850"/>
      <c r="AO1188" s="141"/>
      <c r="AP1188" s="171"/>
    </row>
    <row r="1189" spans="2:42" ht="12.95" customHeight="1" thickBot="1" x14ac:dyDescent="0.3">
      <c r="B1189" s="1" t="s">
        <v>13</v>
      </c>
      <c r="C1189" s="2" t="s">
        <v>22</v>
      </c>
      <c r="D1189" s="3" t="s">
        <v>22</v>
      </c>
      <c r="E1189" s="2" t="s">
        <v>21</v>
      </c>
      <c r="F1189" s="907" t="s">
        <v>20</v>
      </c>
      <c r="G1189" s="908"/>
      <c r="H1189" s="876"/>
      <c r="I1189" s="877"/>
      <c r="J1189" s="877"/>
      <c r="K1189" s="877"/>
      <c r="L1189" s="877"/>
      <c r="M1189" s="877"/>
      <c r="N1189" s="877"/>
      <c r="O1189" s="877"/>
      <c r="P1189" s="877"/>
      <c r="Q1189" s="877"/>
      <c r="R1189" s="877"/>
      <c r="S1189" s="878"/>
      <c r="T1189" s="876"/>
      <c r="U1189" s="877"/>
      <c r="V1189" s="877"/>
      <c r="W1189" s="877"/>
      <c r="X1189" s="877"/>
      <c r="Y1189" s="877"/>
      <c r="Z1189" s="877"/>
      <c r="AA1189" s="877"/>
      <c r="AB1189" s="877"/>
      <c r="AC1189" s="877"/>
      <c r="AD1189" s="877"/>
      <c r="AE1189" s="877"/>
      <c r="AF1189" s="878"/>
      <c r="AG1189" s="876" t="s">
        <v>19</v>
      </c>
      <c r="AH1189" s="877"/>
      <c r="AI1189" s="878"/>
      <c r="AJ1189" s="876" t="s">
        <v>18</v>
      </c>
      <c r="AK1189" s="878"/>
      <c r="AL1189" s="876" t="s">
        <v>17</v>
      </c>
      <c r="AM1189" s="877"/>
      <c r="AN1189" s="878"/>
      <c r="AO1189" s="141"/>
      <c r="AP1189" s="171"/>
    </row>
    <row r="1190" spans="2:42" ht="12.95" customHeight="1" thickBot="1" x14ac:dyDescent="0.3">
      <c r="B1190" s="4">
        <v>2020</v>
      </c>
      <c r="C1190" s="5" t="s">
        <v>16</v>
      </c>
      <c r="D1190" s="5" t="s">
        <v>15</v>
      </c>
      <c r="E1190" s="30" t="s">
        <v>14</v>
      </c>
      <c r="F1190" s="6" t="s">
        <v>14</v>
      </c>
      <c r="G1190" s="7" t="s">
        <v>13</v>
      </c>
      <c r="H1190" s="868" t="s">
        <v>34</v>
      </c>
      <c r="I1190" s="869"/>
      <c r="J1190" s="870" t="s">
        <v>43</v>
      </c>
      <c r="K1190" s="871"/>
      <c r="L1190" s="870" t="s">
        <v>42</v>
      </c>
      <c r="M1190" s="871"/>
      <c r="N1190" s="872" t="s">
        <v>33</v>
      </c>
      <c r="O1190" s="869"/>
      <c r="P1190" s="872" t="s">
        <v>12</v>
      </c>
      <c r="Q1190" s="869"/>
      <c r="R1190" s="872" t="s">
        <v>11</v>
      </c>
      <c r="S1190" s="905"/>
      <c r="T1190" s="868" t="s">
        <v>35</v>
      </c>
      <c r="U1190" s="906"/>
      <c r="V1190" s="906"/>
      <c r="W1190" s="905"/>
      <c r="X1190" s="868" t="s">
        <v>10</v>
      </c>
      <c r="Y1190" s="906"/>
      <c r="Z1190" s="906"/>
      <c r="AA1190" s="906"/>
      <c r="AB1190" s="905"/>
      <c r="AC1190" s="38" t="s">
        <v>38</v>
      </c>
      <c r="AD1190" s="37" t="s">
        <v>36</v>
      </c>
      <c r="AE1190" s="266" t="s">
        <v>41</v>
      </c>
      <c r="AF1190" s="136" t="s">
        <v>9</v>
      </c>
      <c r="AG1190" s="8" t="s">
        <v>37</v>
      </c>
      <c r="AH1190" s="9" t="s">
        <v>8</v>
      </c>
      <c r="AI1190" s="10" t="s">
        <v>7</v>
      </c>
      <c r="AJ1190" s="6" t="s">
        <v>8</v>
      </c>
      <c r="AK1190" s="7" t="s">
        <v>7</v>
      </c>
      <c r="AL1190" s="6" t="s">
        <v>8</v>
      </c>
      <c r="AM1190" s="11" t="s">
        <v>7</v>
      </c>
      <c r="AN1190" s="7" t="s">
        <v>6</v>
      </c>
      <c r="AO1190" s="141"/>
      <c r="AP1190" s="171"/>
    </row>
    <row r="1191" spans="2:42" ht="12.95" customHeight="1" thickBot="1" x14ac:dyDescent="0.3">
      <c r="B1191" s="25"/>
      <c r="C1191" s="137"/>
      <c r="D1191" s="137"/>
      <c r="E1191" s="43"/>
      <c r="F1191" s="43"/>
      <c r="G1191" s="25"/>
      <c r="H1191" s="960"/>
      <c r="I1191" s="961"/>
      <c r="J1191" s="962"/>
      <c r="K1191" s="963"/>
      <c r="L1191" s="962"/>
      <c r="M1191" s="963"/>
      <c r="N1191" s="960"/>
      <c r="O1191" s="961"/>
      <c r="P1191" s="964"/>
      <c r="Q1191" s="965"/>
      <c r="R1191" s="964"/>
      <c r="S1191" s="966"/>
      <c r="T1191" s="957"/>
      <c r="U1191" s="958"/>
      <c r="V1191" s="958"/>
      <c r="W1191" s="959"/>
      <c r="X1191" s="986"/>
      <c r="Y1191" s="958"/>
      <c r="Z1191" s="958"/>
      <c r="AA1191" s="958"/>
      <c r="AB1191" s="987"/>
      <c r="AC1191" s="34"/>
      <c r="AD1191" s="138"/>
      <c r="AE1191" s="166"/>
      <c r="AF1191" s="41"/>
      <c r="AG1191" s="26"/>
      <c r="AH1191" s="160"/>
      <c r="AI1191" s="161">
        <f>+AH1191/1000</f>
        <v>0</v>
      </c>
      <c r="AJ1191" s="162"/>
      <c r="AK1191" s="163">
        <f>+AJ1191/1000</f>
        <v>0</v>
      </c>
      <c r="AL1191" s="164">
        <f>+AJ1191-AH1191</f>
        <v>0</v>
      </c>
      <c r="AM1191" s="163">
        <f>+AL1191/1000</f>
        <v>0</v>
      </c>
      <c r="AN1191" s="165" t="e">
        <f>+AL1191/AH1191</f>
        <v>#DIV/0!</v>
      </c>
      <c r="AO1191" s="141"/>
      <c r="AP1191" s="172"/>
    </row>
    <row r="1192" spans="2:42" ht="12.95" customHeight="1" x14ac:dyDescent="0.25">
      <c r="B1192" s="25"/>
      <c r="C1192" s="137"/>
      <c r="D1192" s="137"/>
      <c r="E1192" s="43"/>
      <c r="F1192" s="43"/>
      <c r="G1192" s="25"/>
      <c r="H1192" s="967"/>
      <c r="I1192" s="968"/>
      <c r="J1192" s="969"/>
      <c r="K1192" s="970"/>
      <c r="L1192" s="969"/>
      <c r="M1192" s="970"/>
      <c r="N1192" s="967"/>
      <c r="O1192" s="968"/>
      <c r="P1192" s="971"/>
      <c r="Q1192" s="972"/>
      <c r="R1192" s="973"/>
      <c r="S1192" s="974"/>
      <c r="T1192" s="979"/>
      <c r="U1192" s="980"/>
      <c r="V1192" s="980"/>
      <c r="W1192" s="981"/>
      <c r="X1192" s="979"/>
      <c r="Y1192" s="980"/>
      <c r="Z1192" s="980"/>
      <c r="AA1192" s="980"/>
      <c r="AB1192" s="988"/>
      <c r="AC1192" s="34"/>
      <c r="AD1192" s="138"/>
      <c r="AE1192" s="158"/>
      <c r="AF1192" s="35"/>
      <c r="AG1192" s="34"/>
      <c r="AH1192" s="139"/>
      <c r="AI1192" s="159">
        <f>+AH1192/1000</f>
        <v>0</v>
      </c>
      <c r="AJ1192" s="152"/>
      <c r="AK1192" s="272">
        <f>+AJ1192/1000</f>
        <v>0</v>
      </c>
      <c r="AL1192" s="273">
        <f>+AJ1192-AH1192</f>
        <v>0</v>
      </c>
      <c r="AM1192" s="274">
        <f>+AL1192/1000</f>
        <v>0</v>
      </c>
      <c r="AN1192" s="275" t="e">
        <f>+AL1192/AH1192</f>
        <v>#DIV/0!</v>
      </c>
      <c r="AO1192" s="20"/>
    </row>
    <row r="1193" spans="2:42" x14ac:dyDescent="0.25">
      <c r="B1193" s="25"/>
      <c r="C1193" s="137"/>
      <c r="D1193" s="137"/>
      <c r="E1193" s="43"/>
      <c r="F1193" s="43"/>
      <c r="G1193" s="25"/>
      <c r="H1193" s="967"/>
      <c r="I1193" s="968"/>
      <c r="J1193" s="969"/>
      <c r="K1193" s="970"/>
      <c r="L1193" s="969"/>
      <c r="M1193" s="970"/>
      <c r="N1193" s="967"/>
      <c r="O1193" s="968"/>
      <c r="P1193" s="971"/>
      <c r="Q1193" s="972"/>
      <c r="R1193" s="973"/>
      <c r="S1193" s="985"/>
      <c r="T1193" s="982"/>
      <c r="U1193" s="983"/>
      <c r="V1193" s="983"/>
      <c r="W1193" s="984"/>
      <c r="X1193" s="982"/>
      <c r="Y1193" s="983"/>
      <c r="Z1193" s="983"/>
      <c r="AA1193" s="983"/>
      <c r="AB1193" s="984"/>
      <c r="AC1193" s="34"/>
      <c r="AD1193" s="138"/>
      <c r="AE1193" s="263"/>
      <c r="AF1193" s="46"/>
      <c r="AG1193" s="34"/>
      <c r="AH1193" s="139"/>
      <c r="AI1193" s="140">
        <f>+AH1193/1000</f>
        <v>0</v>
      </c>
      <c r="AJ1193" s="152"/>
      <c r="AK1193" s="142">
        <f>+AJ1193/1000</f>
        <v>0</v>
      </c>
      <c r="AL1193" s="143">
        <f>+AJ1193-AH1193</f>
        <v>0</v>
      </c>
      <c r="AM1193" s="144">
        <f>+AL1193/1000</f>
        <v>0</v>
      </c>
      <c r="AN1193" s="145" t="e">
        <f>+AL1193/AH1193</f>
        <v>#DIV/0!</v>
      </c>
      <c r="AO1193" s="21"/>
    </row>
    <row r="1194" spans="2:42" x14ac:dyDescent="0.25">
      <c r="B1194" s="25"/>
      <c r="C1194" s="137"/>
      <c r="D1194" s="137"/>
      <c r="E1194" s="43"/>
      <c r="F1194" s="43"/>
      <c r="G1194" s="25"/>
      <c r="H1194" s="967"/>
      <c r="I1194" s="968"/>
      <c r="J1194" s="969"/>
      <c r="K1194" s="970"/>
      <c r="L1194" s="969"/>
      <c r="M1194" s="970"/>
      <c r="N1194" s="967"/>
      <c r="O1194" s="968"/>
      <c r="P1194" s="971"/>
      <c r="Q1194" s="972"/>
      <c r="R1194" s="973"/>
      <c r="S1194" s="974"/>
      <c r="T1194" s="975"/>
      <c r="U1194" s="976"/>
      <c r="V1194" s="976"/>
      <c r="W1194" s="977"/>
      <c r="X1194" s="975"/>
      <c r="Y1194" s="976"/>
      <c r="Z1194" s="976"/>
      <c r="AA1194" s="976"/>
      <c r="AB1194" s="978"/>
      <c r="AC1194" s="34"/>
      <c r="AD1194" s="138"/>
      <c r="AE1194" s="263"/>
      <c r="AF1194" s="46"/>
      <c r="AG1194" s="34"/>
      <c r="AH1194" s="139"/>
      <c r="AI1194" s="140">
        <f>+AH1194/1000</f>
        <v>0</v>
      </c>
      <c r="AJ1194" s="152"/>
      <c r="AK1194" s="142">
        <f>+AJ1194/1000</f>
        <v>0</v>
      </c>
      <c r="AL1194" s="143">
        <f>+AJ1194-AH1194</f>
        <v>0</v>
      </c>
      <c r="AM1194" s="144">
        <f>+AL1194/1000</f>
        <v>0</v>
      </c>
      <c r="AN1194" s="145" t="e">
        <f>+AL1194/AH1194</f>
        <v>#DIV/0!</v>
      </c>
      <c r="AO1194" s="21"/>
    </row>
    <row r="1195" spans="2:42" x14ac:dyDescent="0.25">
      <c r="B1195" s="25"/>
      <c r="C1195" s="137"/>
      <c r="D1195" s="137"/>
      <c r="E1195" s="43"/>
      <c r="F1195" s="43"/>
      <c r="G1195" s="25"/>
      <c r="H1195" s="967"/>
      <c r="I1195" s="968"/>
      <c r="J1195" s="969"/>
      <c r="K1195" s="970"/>
      <c r="L1195" s="969"/>
      <c r="M1195" s="970"/>
      <c r="N1195" s="967"/>
      <c r="O1195" s="968"/>
      <c r="P1195" s="989"/>
      <c r="Q1195" s="990"/>
      <c r="R1195" s="973"/>
      <c r="S1195" s="974"/>
      <c r="T1195" s="991"/>
      <c r="U1195" s="992"/>
      <c r="V1195" s="992"/>
      <c r="W1195" s="974"/>
      <c r="X1195" s="991"/>
      <c r="Y1195" s="992"/>
      <c r="Z1195" s="992"/>
      <c r="AA1195" s="992"/>
      <c r="AB1195" s="985"/>
      <c r="AC1195" s="34"/>
      <c r="AD1195" s="138"/>
      <c r="AE1195" s="263"/>
      <c r="AF1195" s="46"/>
      <c r="AG1195" s="34"/>
      <c r="AH1195" s="139"/>
      <c r="AI1195" s="140">
        <f>+AH1195/1000</f>
        <v>0</v>
      </c>
      <c r="AJ1195" s="152"/>
      <c r="AK1195" s="142">
        <f>+AJ1195/1000</f>
        <v>0</v>
      </c>
      <c r="AL1195" s="143">
        <f>+AJ1195-AH1195</f>
        <v>0</v>
      </c>
      <c r="AM1195" s="144">
        <f>+AL1195/1000</f>
        <v>0</v>
      </c>
      <c r="AN1195" s="145" t="e">
        <f>+AL1195/AH1195</f>
        <v>#DIV/0!</v>
      </c>
    </row>
    <row r="1196" spans="2:42" ht="17.25" thickBot="1" x14ac:dyDescent="0.3">
      <c r="B1196" s="24"/>
      <c r="C1196" s="146"/>
      <c r="D1196" s="146"/>
      <c r="E1196" s="27"/>
      <c r="F1196" s="36"/>
      <c r="G1196" s="31"/>
      <c r="H1196" s="909"/>
      <c r="I1196" s="910"/>
      <c r="J1196" s="911"/>
      <c r="K1196" s="912"/>
      <c r="L1196" s="911"/>
      <c r="M1196" s="912"/>
      <c r="N1196" s="913"/>
      <c r="O1196" s="910"/>
      <c r="P1196" s="913"/>
      <c r="Q1196" s="910"/>
      <c r="R1196" s="914"/>
      <c r="S1196" s="915"/>
      <c r="T1196" s="916"/>
      <c r="U1196" s="917"/>
      <c r="V1196" s="917"/>
      <c r="W1196" s="915"/>
      <c r="X1196" s="29"/>
      <c r="Y1196" s="147"/>
      <c r="Z1196" s="147"/>
      <c r="AA1196" s="147"/>
      <c r="AB1196" s="28"/>
      <c r="AC1196" s="36"/>
      <c r="AD1196" s="148"/>
      <c r="AE1196" s="147"/>
      <c r="AF1196" s="28"/>
      <c r="AG1196" s="29"/>
      <c r="AH1196" s="149"/>
      <c r="AI1196" s="153"/>
      <c r="AJ1196" s="150"/>
      <c r="AK1196" s="154"/>
      <c r="AL1196" s="155"/>
      <c r="AM1196" s="156"/>
      <c r="AN1196" s="157"/>
    </row>
    <row r="1197" spans="2:42" x14ac:dyDescent="0.25">
      <c r="B1197" s="151"/>
      <c r="C1197" s="151"/>
      <c r="D1197" s="151"/>
      <c r="E1197" s="151"/>
      <c r="F1197" s="151"/>
      <c r="G1197" s="151"/>
      <c r="H1197" s="151"/>
      <c r="I1197" s="151"/>
      <c r="J1197" s="174"/>
      <c r="K1197" s="174"/>
      <c r="L1197" s="174"/>
      <c r="M1197" s="174"/>
      <c r="N1197" s="151"/>
      <c r="O1197" s="151"/>
      <c r="P1197" s="135"/>
      <c r="Q1197" s="135"/>
      <c r="R1197" s="918" t="s">
        <v>5</v>
      </c>
      <c r="S1197" s="919"/>
      <c r="T1197" s="919"/>
      <c r="U1197" s="919"/>
      <c r="V1197" s="919"/>
      <c r="W1197" s="919"/>
      <c r="X1197" s="919"/>
      <c r="Y1197" s="919"/>
      <c r="Z1197" s="919"/>
      <c r="AA1197" s="919"/>
      <c r="AB1197" s="919"/>
      <c r="AC1197" s="919"/>
      <c r="AD1197" s="919"/>
      <c r="AE1197" s="919"/>
      <c r="AF1197" s="919"/>
      <c r="AG1197" s="265"/>
      <c r="AH1197" s="932" t="s">
        <v>4</v>
      </c>
      <c r="AI1197" s="933"/>
      <c r="AJ1197" s="932" t="s">
        <v>3</v>
      </c>
      <c r="AK1197" s="933"/>
      <c r="AL1197" s="932" t="s">
        <v>2</v>
      </c>
      <c r="AM1197" s="934"/>
      <c r="AN1197" s="935"/>
    </row>
    <row r="1198" spans="2:42" x14ac:dyDescent="0.25">
      <c r="B1198" s="151"/>
      <c r="C1198" s="151"/>
      <c r="D1198" s="151"/>
      <c r="E1198" s="151"/>
      <c r="F1198" s="151"/>
      <c r="G1198" s="151"/>
      <c r="H1198" s="151"/>
      <c r="I1198" s="151"/>
      <c r="J1198" s="174"/>
      <c r="K1198" s="174"/>
      <c r="L1198" s="174"/>
      <c r="M1198" s="174"/>
      <c r="N1198" s="151"/>
      <c r="O1198" s="151"/>
      <c r="P1198" s="135"/>
      <c r="Q1198" s="135"/>
      <c r="R1198" s="930"/>
      <c r="S1198" s="931"/>
      <c r="T1198" s="931"/>
      <c r="U1198" s="931"/>
      <c r="V1198" s="931"/>
      <c r="W1198" s="931"/>
      <c r="X1198" s="931"/>
      <c r="Y1198" s="931"/>
      <c r="Z1198" s="931"/>
      <c r="AA1198" s="931"/>
      <c r="AB1198" s="931"/>
      <c r="AC1198" s="931"/>
      <c r="AD1198" s="931"/>
      <c r="AE1198" s="931"/>
      <c r="AF1198" s="931"/>
      <c r="AG1198" s="265"/>
      <c r="AH1198" s="936" t="s">
        <v>1</v>
      </c>
      <c r="AI1198" s="938">
        <f>+SUM(AI1191:AI1196)</f>
        <v>0</v>
      </c>
      <c r="AJ1198" s="936" t="s">
        <v>1</v>
      </c>
      <c r="AK1198" s="938">
        <f>+SUM(AK1191:AK1196)</f>
        <v>0</v>
      </c>
      <c r="AL1198" s="936" t="s">
        <v>1</v>
      </c>
      <c r="AM1198" s="940">
        <f>+AK1198-AI1198</f>
        <v>0</v>
      </c>
      <c r="AN1198" s="851" t="e">
        <f>+AM1198/AI1198</f>
        <v>#DIV/0!</v>
      </c>
    </row>
    <row r="1199" spans="2:42" ht="17.25" thickBot="1" x14ac:dyDescent="0.3">
      <c r="B1199" s="151"/>
      <c r="C1199" s="151"/>
      <c r="D1199" s="151"/>
      <c r="E1199" s="151"/>
      <c r="F1199" s="151"/>
      <c r="G1199" s="151"/>
      <c r="H1199" s="151"/>
      <c r="I1199" s="151"/>
      <c r="J1199" s="174"/>
      <c r="K1199" s="174"/>
      <c r="L1199" s="174"/>
      <c r="M1199" s="174"/>
      <c r="N1199" s="151"/>
      <c r="O1199" s="151"/>
      <c r="P1199" s="135"/>
      <c r="Q1199" s="135"/>
      <c r="R1199" s="921"/>
      <c r="S1199" s="922"/>
      <c r="T1199" s="922"/>
      <c r="U1199" s="922"/>
      <c r="V1199" s="922"/>
      <c r="W1199" s="922"/>
      <c r="X1199" s="922"/>
      <c r="Y1199" s="922"/>
      <c r="Z1199" s="922"/>
      <c r="AA1199" s="922"/>
      <c r="AB1199" s="922"/>
      <c r="AC1199" s="922"/>
      <c r="AD1199" s="922"/>
      <c r="AE1199" s="922"/>
      <c r="AF1199" s="922"/>
      <c r="AG1199" s="264"/>
      <c r="AH1199" s="937"/>
      <c r="AI1199" s="939"/>
      <c r="AJ1199" s="937"/>
      <c r="AK1199" s="939"/>
      <c r="AL1199" s="937"/>
      <c r="AM1199" s="941"/>
      <c r="AN1199" s="852"/>
    </row>
    <row r="1200" spans="2:42" ht="17.25" thickBot="1" x14ac:dyDescent="0.3"/>
    <row r="1201" spans="18:40" x14ac:dyDescent="0.25">
      <c r="R1201" s="918" t="s">
        <v>0</v>
      </c>
      <c r="S1201" s="919"/>
      <c r="T1201" s="919"/>
      <c r="U1201" s="919"/>
      <c r="V1201" s="919"/>
      <c r="W1201" s="919"/>
      <c r="X1201" s="919"/>
      <c r="Y1201" s="919"/>
      <c r="Z1201" s="919"/>
      <c r="AA1201" s="919"/>
      <c r="AB1201" s="919"/>
      <c r="AC1201" s="919"/>
      <c r="AD1201" s="919"/>
      <c r="AE1201" s="919"/>
      <c r="AF1201" s="920"/>
      <c r="AG1201" s="18"/>
      <c r="AH1201" s="924">
        <f>+AI1198+AH1181</f>
        <v>8205.3323909090905</v>
      </c>
      <c r="AI1201" s="925"/>
      <c r="AJ1201" s="924">
        <f>+AK1198+AJ1181</f>
        <v>8763.5570000000025</v>
      </c>
      <c r="AK1201" s="925"/>
      <c r="AL1201" s="928">
        <f>+AJ1201-AH1201</f>
        <v>558.22460909091205</v>
      </c>
      <c r="AM1201" s="925"/>
      <c r="AN1201" s="945">
        <f>+AL1201/AH1201</f>
        <v>6.8031931248682162E-2</v>
      </c>
    </row>
    <row r="1202" spans="18:40" ht="17.25" thickBot="1" x14ac:dyDescent="0.3">
      <c r="R1202" s="921"/>
      <c r="S1202" s="922"/>
      <c r="T1202" s="922"/>
      <c r="U1202" s="922"/>
      <c r="V1202" s="922"/>
      <c r="W1202" s="922"/>
      <c r="X1202" s="922"/>
      <c r="Y1202" s="922"/>
      <c r="Z1202" s="922"/>
      <c r="AA1202" s="922"/>
      <c r="AB1202" s="922"/>
      <c r="AC1202" s="922"/>
      <c r="AD1202" s="922"/>
      <c r="AE1202" s="922"/>
      <c r="AF1202" s="923"/>
      <c r="AG1202" s="19"/>
      <c r="AH1202" s="926"/>
      <c r="AI1202" s="927"/>
      <c r="AJ1202" s="926"/>
      <c r="AK1202" s="927"/>
      <c r="AL1202" s="929"/>
      <c r="AM1202" s="927"/>
      <c r="AN1202" s="946"/>
    </row>
  </sheetData>
  <mergeCells count="7767">
    <mergeCell ref="AQ1049:AQ1050"/>
    <mergeCell ref="AJ1052:AJ1053"/>
    <mergeCell ref="AK1052:AK1053"/>
    <mergeCell ref="AL1052:AL1053"/>
    <mergeCell ref="AM1052:AM1053"/>
    <mergeCell ref="AN1052:AN1053"/>
    <mergeCell ref="H1058:I1058"/>
    <mergeCell ref="J1058:K1058"/>
    <mergeCell ref="L1058:M1058"/>
    <mergeCell ref="N1058:O1058"/>
    <mergeCell ref="P1058:Q1058"/>
    <mergeCell ref="R1058:S1058"/>
    <mergeCell ref="T1058:W1058"/>
    <mergeCell ref="X1058:AA1058"/>
    <mergeCell ref="H1059:I1059"/>
    <mergeCell ref="J1059:K1059"/>
    <mergeCell ref="L1059:M1059"/>
    <mergeCell ref="N1059:O1059"/>
    <mergeCell ref="P1059:Q1059"/>
    <mergeCell ref="R1059:S1059"/>
    <mergeCell ref="T1059:W1059"/>
    <mergeCell ref="X1059:AA1059"/>
    <mergeCell ref="AP1049:AP1050"/>
    <mergeCell ref="J1055:K1055"/>
    <mergeCell ref="X1055:AA1055"/>
    <mergeCell ref="H1056:I1056"/>
    <mergeCell ref="J1056:K1056"/>
    <mergeCell ref="R1056:S1056"/>
    <mergeCell ref="T1056:W1056"/>
    <mergeCell ref="X1056:AA1056"/>
    <mergeCell ref="H1057:I1057"/>
    <mergeCell ref="J1057:K1057"/>
    <mergeCell ref="L1057:M1057"/>
    <mergeCell ref="N1057:O1057"/>
    <mergeCell ref="P1057:Q1057"/>
    <mergeCell ref="R1057:S1057"/>
    <mergeCell ref="T1057:W1057"/>
    <mergeCell ref="X1057:AA1057"/>
    <mergeCell ref="AP1073:AP1074"/>
    <mergeCell ref="AQ1073:AQ1074"/>
    <mergeCell ref="H1076:I1076"/>
    <mergeCell ref="J1076:K1076"/>
    <mergeCell ref="L1076:M1076"/>
    <mergeCell ref="N1076:O1076"/>
    <mergeCell ref="P1076:Q1076"/>
    <mergeCell ref="R1076:S1076"/>
    <mergeCell ref="R1032:S1032"/>
    <mergeCell ref="T1032:W1032"/>
    <mergeCell ref="H1033:I1033"/>
    <mergeCell ref="J1033:K1033"/>
    <mergeCell ref="L1033:M1033"/>
    <mergeCell ref="N1033:O1033"/>
    <mergeCell ref="P1033:Q1033"/>
    <mergeCell ref="R1033:S1033"/>
    <mergeCell ref="T1033:W1033"/>
    <mergeCell ref="H1034:I1034"/>
    <mergeCell ref="J1034:K1034"/>
    <mergeCell ref="L1034:M1034"/>
    <mergeCell ref="N1034:O1034"/>
    <mergeCell ref="P1034:Q1034"/>
    <mergeCell ref="R1034:S1034"/>
    <mergeCell ref="T1034:W1034"/>
    <mergeCell ref="L1055:M1055"/>
    <mergeCell ref="N1055:O1055"/>
    <mergeCell ref="AP999:AP1000"/>
    <mergeCell ref="AQ999:AQ1000"/>
    <mergeCell ref="X1026:AA1026"/>
    <mergeCell ref="H1030:I1030"/>
    <mergeCell ref="J1030:K1030"/>
    <mergeCell ref="L1030:M1030"/>
    <mergeCell ref="N1030:O1030"/>
    <mergeCell ref="P1030:Q1030"/>
    <mergeCell ref="R1030:S1030"/>
    <mergeCell ref="T1030:W1030"/>
    <mergeCell ref="H1031:I1031"/>
    <mergeCell ref="J1031:K1031"/>
    <mergeCell ref="L1031:M1031"/>
    <mergeCell ref="N1031:O1031"/>
    <mergeCell ref="P1031:Q1031"/>
    <mergeCell ref="R1031:S1031"/>
    <mergeCell ref="T1031:W1031"/>
    <mergeCell ref="AP1024:AP1025"/>
    <mergeCell ref="AQ1024:AQ1025"/>
    <mergeCell ref="X1025:AA1025"/>
    <mergeCell ref="X1027:AA1027"/>
    <mergeCell ref="X1028:AA1028"/>
    <mergeCell ref="X1029:AA1029"/>
    <mergeCell ref="X1030:AA1030"/>
    <mergeCell ref="X1031:AA1031"/>
    <mergeCell ref="AJ1007:AJ1008"/>
    <mergeCell ref="AK1002:AK1003"/>
    <mergeCell ref="AL1002:AL1003"/>
    <mergeCell ref="AM1002:AM1003"/>
    <mergeCell ref="H1001:I1001"/>
    <mergeCell ref="J1001:K1001"/>
    <mergeCell ref="L1001:M1001"/>
    <mergeCell ref="N1001:O1001"/>
    <mergeCell ref="P1001:Q1001"/>
    <mergeCell ref="R1001:S1001"/>
    <mergeCell ref="T1001:W1001"/>
    <mergeCell ref="X1001:AA1001"/>
    <mergeCell ref="AG999:AI999"/>
    <mergeCell ref="AJ999:AK999"/>
    <mergeCell ref="P1055:Q1055"/>
    <mergeCell ref="R1055:S1055"/>
    <mergeCell ref="T1055:W1055"/>
    <mergeCell ref="X1032:AA1032"/>
    <mergeCell ref="X1033:AA1033"/>
    <mergeCell ref="X1034:AA1034"/>
    <mergeCell ref="X1009:AA1009"/>
    <mergeCell ref="X1003:AA1003"/>
    <mergeCell ref="X1004:AA1004"/>
    <mergeCell ref="H1002:I1002"/>
    <mergeCell ref="J1002:K1002"/>
    <mergeCell ref="J1003:K1003"/>
    <mergeCell ref="L1003:M1003"/>
    <mergeCell ref="N1003:O1003"/>
    <mergeCell ref="P1003:Q1003"/>
    <mergeCell ref="R1003:S1003"/>
    <mergeCell ref="T1002:W1002"/>
    <mergeCell ref="X1008:AA1008"/>
    <mergeCell ref="R1002:S1002"/>
    <mergeCell ref="AK1007:AK1008"/>
    <mergeCell ref="L1053:M1053"/>
    <mergeCell ref="N1053:O1053"/>
    <mergeCell ref="P1053:Q1053"/>
    <mergeCell ref="R1053:S1053"/>
    <mergeCell ref="X1053:AA1053"/>
    <mergeCell ref="AL1007:AL1008"/>
    <mergeCell ref="AM1007:AM1008"/>
    <mergeCell ref="H946:I946"/>
    <mergeCell ref="J946:K946"/>
    <mergeCell ref="L946:M946"/>
    <mergeCell ref="N946:O946"/>
    <mergeCell ref="P946:Q946"/>
    <mergeCell ref="R946:S946"/>
    <mergeCell ref="T946:W946"/>
    <mergeCell ref="X946:AA946"/>
    <mergeCell ref="H947:I947"/>
    <mergeCell ref="J947:K947"/>
    <mergeCell ref="L947:M947"/>
    <mergeCell ref="N947:O947"/>
    <mergeCell ref="P947:Q947"/>
    <mergeCell ref="R947:S947"/>
    <mergeCell ref="R1000:S1000"/>
    <mergeCell ref="AJ1002:AJ1003"/>
    <mergeCell ref="T1003:W1003"/>
    <mergeCell ref="H1004:I1004"/>
    <mergeCell ref="J1004:K1004"/>
    <mergeCell ref="L1004:M1004"/>
    <mergeCell ref="N1004:O1004"/>
    <mergeCell ref="P1004:Q1004"/>
    <mergeCell ref="R1004:S1004"/>
    <mergeCell ref="T1004:W1004"/>
    <mergeCell ref="H1003:I1003"/>
    <mergeCell ref="L1008:M1008"/>
    <mergeCell ref="N1008:O1008"/>
    <mergeCell ref="P1008:Q1008"/>
    <mergeCell ref="R1008:S1008"/>
    <mergeCell ref="T1008:W1008"/>
    <mergeCell ref="AP923:AP924"/>
    <mergeCell ref="AQ923:AQ924"/>
    <mergeCell ref="H945:I945"/>
    <mergeCell ref="J945:K945"/>
    <mergeCell ref="L945:M945"/>
    <mergeCell ref="N945:O945"/>
    <mergeCell ref="P945:Q945"/>
    <mergeCell ref="R945:S945"/>
    <mergeCell ref="T945:W945"/>
    <mergeCell ref="X945:AA945"/>
    <mergeCell ref="H938:I938"/>
    <mergeCell ref="J938:K938"/>
    <mergeCell ref="L938:M938"/>
    <mergeCell ref="N938:O938"/>
    <mergeCell ref="P938:Q938"/>
    <mergeCell ref="R938:S938"/>
    <mergeCell ref="T938:W938"/>
    <mergeCell ref="X938:AA938"/>
    <mergeCell ref="H939:I939"/>
    <mergeCell ref="J939:K939"/>
    <mergeCell ref="L939:M939"/>
    <mergeCell ref="N939:O939"/>
    <mergeCell ref="P939:Q939"/>
    <mergeCell ref="R939:S939"/>
    <mergeCell ref="T939:W939"/>
    <mergeCell ref="X939:AA939"/>
    <mergeCell ref="AJ937:AJ938"/>
    <mergeCell ref="AK930:AK931"/>
    <mergeCell ref="AL930:AL931"/>
    <mergeCell ref="AM930:AM931"/>
    <mergeCell ref="AN930:AN931"/>
    <mergeCell ref="AJ934:AJ935"/>
    <mergeCell ref="AK934:AK935"/>
    <mergeCell ref="AL934:AL935"/>
    <mergeCell ref="AM934:AM935"/>
    <mergeCell ref="AN934:AN935"/>
    <mergeCell ref="AJ930:AJ931"/>
    <mergeCell ref="P936:Q936"/>
    <mergeCell ref="R936:S936"/>
    <mergeCell ref="T936:W936"/>
    <mergeCell ref="H937:I937"/>
    <mergeCell ref="J937:K937"/>
    <mergeCell ref="L937:M937"/>
    <mergeCell ref="N937:O937"/>
    <mergeCell ref="P937:Q937"/>
    <mergeCell ref="R937:S937"/>
    <mergeCell ref="T937:W937"/>
    <mergeCell ref="X937:AA937"/>
    <mergeCell ref="AK937:AK938"/>
    <mergeCell ref="AL937:AL938"/>
    <mergeCell ref="AM937:AM938"/>
    <mergeCell ref="AN937:AN938"/>
    <mergeCell ref="H932:I932"/>
    <mergeCell ref="J932:K932"/>
    <mergeCell ref="L932:M932"/>
    <mergeCell ref="N932:O932"/>
    <mergeCell ref="P932:Q932"/>
    <mergeCell ref="R932:S932"/>
    <mergeCell ref="T932:W932"/>
    <mergeCell ref="X932:AA932"/>
    <mergeCell ref="H933:I933"/>
    <mergeCell ref="H936:I936"/>
    <mergeCell ref="J936:K936"/>
    <mergeCell ref="L936:M936"/>
    <mergeCell ref="N936:O936"/>
    <mergeCell ref="H929:I929"/>
    <mergeCell ref="J929:K929"/>
    <mergeCell ref="L929:M929"/>
    <mergeCell ref="N929:O929"/>
    <mergeCell ref="P929:Q929"/>
    <mergeCell ref="R929:S929"/>
    <mergeCell ref="T929:W929"/>
    <mergeCell ref="X929:AA929"/>
    <mergeCell ref="H930:I930"/>
    <mergeCell ref="J930:K930"/>
    <mergeCell ref="L930:M930"/>
    <mergeCell ref="N930:O930"/>
    <mergeCell ref="P930:Q930"/>
    <mergeCell ref="R930:S930"/>
    <mergeCell ref="T930:W930"/>
    <mergeCell ref="X930:AA930"/>
    <mergeCell ref="H931:I931"/>
    <mergeCell ref="J931:K931"/>
    <mergeCell ref="L931:M931"/>
    <mergeCell ref="N931:O931"/>
    <mergeCell ref="P931:Q931"/>
    <mergeCell ref="R931:S931"/>
    <mergeCell ref="T931:W931"/>
    <mergeCell ref="X931:AA931"/>
    <mergeCell ref="H935:I935"/>
    <mergeCell ref="J935:K935"/>
    <mergeCell ref="L935:M935"/>
    <mergeCell ref="N935:O935"/>
    <mergeCell ref="P935:Q935"/>
    <mergeCell ref="R935:S935"/>
    <mergeCell ref="T935:W935"/>
    <mergeCell ref="H927:I927"/>
    <mergeCell ref="J927:K927"/>
    <mergeCell ref="L927:M927"/>
    <mergeCell ref="N927:O927"/>
    <mergeCell ref="P927:Q927"/>
    <mergeCell ref="R927:S927"/>
    <mergeCell ref="T927:W927"/>
    <mergeCell ref="X927:AA927"/>
    <mergeCell ref="H934:I934"/>
    <mergeCell ref="J934:K934"/>
    <mergeCell ref="L934:M934"/>
    <mergeCell ref="N934:O934"/>
    <mergeCell ref="P934:Q934"/>
    <mergeCell ref="R934:S934"/>
    <mergeCell ref="T934:W934"/>
    <mergeCell ref="X934:AA934"/>
    <mergeCell ref="J933:K933"/>
    <mergeCell ref="L933:M933"/>
    <mergeCell ref="N933:O933"/>
    <mergeCell ref="P933:Q933"/>
    <mergeCell ref="R933:S933"/>
    <mergeCell ref="T933:W933"/>
    <mergeCell ref="X933:AA933"/>
    <mergeCell ref="X935:AA935"/>
    <mergeCell ref="H928:I928"/>
    <mergeCell ref="J928:K928"/>
    <mergeCell ref="L928:M928"/>
    <mergeCell ref="N928:O928"/>
    <mergeCell ref="P928:Q928"/>
    <mergeCell ref="R928:S928"/>
    <mergeCell ref="T928:W928"/>
    <mergeCell ref="X928:AA928"/>
    <mergeCell ref="AP878:AP879"/>
    <mergeCell ref="L907:M907"/>
    <mergeCell ref="N907:O907"/>
    <mergeCell ref="P907:Q907"/>
    <mergeCell ref="R907:S907"/>
    <mergeCell ref="T907:W907"/>
    <mergeCell ref="X907:AA907"/>
    <mergeCell ref="R906:S906"/>
    <mergeCell ref="T906:W906"/>
    <mergeCell ref="X906:AA906"/>
    <mergeCell ref="H907:I907"/>
    <mergeCell ref="H905:I905"/>
    <mergeCell ref="J905:K905"/>
    <mergeCell ref="L905:M905"/>
    <mergeCell ref="N905:O905"/>
    <mergeCell ref="P905:Q905"/>
    <mergeCell ref="AN898:AN899"/>
    <mergeCell ref="H900:I900"/>
    <mergeCell ref="J900:K900"/>
    <mergeCell ref="L900:M900"/>
    <mergeCell ref="N900:O900"/>
    <mergeCell ref="P900:Q900"/>
    <mergeCell ref="R900:S900"/>
    <mergeCell ref="H926:I926"/>
    <mergeCell ref="J926:K926"/>
    <mergeCell ref="L926:M926"/>
    <mergeCell ref="N926:O926"/>
    <mergeCell ref="P926:Q926"/>
    <mergeCell ref="R926:S926"/>
    <mergeCell ref="T926:W926"/>
    <mergeCell ref="X926:AA926"/>
    <mergeCell ref="P902:Q902"/>
    <mergeCell ref="R902:S902"/>
    <mergeCell ref="T902:W902"/>
    <mergeCell ref="X902:AA902"/>
    <mergeCell ref="H903:I903"/>
    <mergeCell ref="J903:K903"/>
    <mergeCell ref="L903:M903"/>
    <mergeCell ref="N903:O903"/>
    <mergeCell ref="P903:Q903"/>
    <mergeCell ref="R903:S903"/>
    <mergeCell ref="T903:W903"/>
    <mergeCell ref="X903:AA903"/>
    <mergeCell ref="H904:I904"/>
    <mergeCell ref="J904:K904"/>
    <mergeCell ref="L904:M904"/>
    <mergeCell ref="N904:O904"/>
    <mergeCell ref="P904:Q904"/>
    <mergeCell ref="J907:K907"/>
    <mergeCell ref="X925:AA925"/>
    <mergeCell ref="H925:I925"/>
    <mergeCell ref="J925:K925"/>
    <mergeCell ref="L925:M925"/>
    <mergeCell ref="N925:O925"/>
    <mergeCell ref="P925:Q925"/>
    <mergeCell ref="AQ878:AQ879"/>
    <mergeCell ref="AJ907:AJ908"/>
    <mergeCell ref="AK907:AK908"/>
    <mergeCell ref="AL907:AL908"/>
    <mergeCell ref="AM907:AM908"/>
    <mergeCell ref="AN907:AN908"/>
    <mergeCell ref="H906:I906"/>
    <mergeCell ref="J906:K906"/>
    <mergeCell ref="L906:M906"/>
    <mergeCell ref="N906:O906"/>
    <mergeCell ref="P906:Q906"/>
    <mergeCell ref="R904:S904"/>
    <mergeCell ref="T904:W904"/>
    <mergeCell ref="X904:AA904"/>
    <mergeCell ref="AJ893:AJ894"/>
    <mergeCell ref="AK893:AK894"/>
    <mergeCell ref="AL893:AL894"/>
    <mergeCell ref="AM893:AM894"/>
    <mergeCell ref="AJ898:AJ899"/>
    <mergeCell ref="AK898:AK899"/>
    <mergeCell ref="AL898:AL899"/>
    <mergeCell ref="AM898:AM899"/>
    <mergeCell ref="R905:S905"/>
    <mergeCell ref="T905:W905"/>
    <mergeCell ref="X905:AA905"/>
    <mergeCell ref="T900:W900"/>
    <mergeCell ref="X900:AA900"/>
    <mergeCell ref="H901:I901"/>
    <mergeCell ref="J901:K901"/>
    <mergeCell ref="L901:M901"/>
    <mergeCell ref="N901:O901"/>
    <mergeCell ref="P901:Q901"/>
    <mergeCell ref="X901:AA901"/>
    <mergeCell ref="H898:I898"/>
    <mergeCell ref="J898:K898"/>
    <mergeCell ref="L898:M898"/>
    <mergeCell ref="N898:O898"/>
    <mergeCell ref="P898:Q898"/>
    <mergeCell ref="R898:S898"/>
    <mergeCell ref="T898:W898"/>
    <mergeCell ref="X898:AA898"/>
    <mergeCell ref="H899:I899"/>
    <mergeCell ref="J899:K899"/>
    <mergeCell ref="L899:M899"/>
    <mergeCell ref="N899:O899"/>
    <mergeCell ref="P899:Q899"/>
    <mergeCell ref="R899:S899"/>
    <mergeCell ref="T899:W899"/>
    <mergeCell ref="X899:AA899"/>
    <mergeCell ref="AN893:AN894"/>
    <mergeCell ref="H896:I896"/>
    <mergeCell ref="J896:K896"/>
    <mergeCell ref="L896:M896"/>
    <mergeCell ref="N896:O896"/>
    <mergeCell ref="P896:Q896"/>
    <mergeCell ref="R896:S896"/>
    <mergeCell ref="T896:W896"/>
    <mergeCell ref="X896:AA896"/>
    <mergeCell ref="H897:I897"/>
    <mergeCell ref="J897:K897"/>
    <mergeCell ref="L897:M897"/>
    <mergeCell ref="N897:O897"/>
    <mergeCell ref="P897:Q897"/>
    <mergeCell ref="R897:S897"/>
    <mergeCell ref="T897:W897"/>
    <mergeCell ref="X897:AA897"/>
    <mergeCell ref="AJ895:AJ896"/>
    <mergeCell ref="AK895:AK896"/>
    <mergeCell ref="AL895:AL896"/>
    <mergeCell ref="AM895:AM896"/>
    <mergeCell ref="AN895:AN896"/>
    <mergeCell ref="H892:I892"/>
    <mergeCell ref="J892:K892"/>
    <mergeCell ref="L892:M892"/>
    <mergeCell ref="N892:O892"/>
    <mergeCell ref="P892:Q892"/>
    <mergeCell ref="R892:S892"/>
    <mergeCell ref="T892:W892"/>
    <mergeCell ref="X892:AA892"/>
    <mergeCell ref="H893:I893"/>
    <mergeCell ref="J893:K893"/>
    <mergeCell ref="L893:M893"/>
    <mergeCell ref="N893:O893"/>
    <mergeCell ref="P893:Q893"/>
    <mergeCell ref="R893:S893"/>
    <mergeCell ref="T893:W893"/>
    <mergeCell ref="X893:AA893"/>
    <mergeCell ref="H894:I894"/>
    <mergeCell ref="J894:K894"/>
    <mergeCell ref="L894:M894"/>
    <mergeCell ref="N894:O894"/>
    <mergeCell ref="P894:Q894"/>
    <mergeCell ref="R894:S894"/>
    <mergeCell ref="T894:W894"/>
    <mergeCell ref="X894:AA894"/>
    <mergeCell ref="AJ885:AJ886"/>
    <mergeCell ref="AK885:AK886"/>
    <mergeCell ref="AL885:AL886"/>
    <mergeCell ref="AM885:AM886"/>
    <mergeCell ref="AN885:AN886"/>
    <mergeCell ref="H890:I890"/>
    <mergeCell ref="J890:K890"/>
    <mergeCell ref="L890:M890"/>
    <mergeCell ref="N890:O890"/>
    <mergeCell ref="P890:Q890"/>
    <mergeCell ref="R890:S890"/>
    <mergeCell ref="T890:W890"/>
    <mergeCell ref="X890:AA890"/>
    <mergeCell ref="H891:I891"/>
    <mergeCell ref="J891:K891"/>
    <mergeCell ref="L891:M891"/>
    <mergeCell ref="N891:O891"/>
    <mergeCell ref="P891:Q891"/>
    <mergeCell ref="R891:S891"/>
    <mergeCell ref="T891:W891"/>
    <mergeCell ref="X891:AA891"/>
    <mergeCell ref="H886:I886"/>
    <mergeCell ref="J886:K886"/>
    <mergeCell ref="L886:M886"/>
    <mergeCell ref="N886:O886"/>
    <mergeCell ref="P886:Q886"/>
    <mergeCell ref="R886:S886"/>
    <mergeCell ref="T886:W886"/>
    <mergeCell ref="X886:AA886"/>
    <mergeCell ref="H887:I887"/>
    <mergeCell ref="J887:K887"/>
    <mergeCell ref="L887:M887"/>
    <mergeCell ref="N887:O887"/>
    <mergeCell ref="P887:Q887"/>
    <mergeCell ref="R887:S887"/>
    <mergeCell ref="T887:W887"/>
    <mergeCell ref="X887:AA887"/>
    <mergeCell ref="H888:I888"/>
    <mergeCell ref="J888:K888"/>
    <mergeCell ref="L888:M888"/>
    <mergeCell ref="N888:O888"/>
    <mergeCell ref="P888:Q888"/>
    <mergeCell ref="R888:S888"/>
    <mergeCell ref="T888:W888"/>
    <mergeCell ref="X888:AA888"/>
    <mergeCell ref="T883:W883"/>
    <mergeCell ref="X883:AA883"/>
    <mergeCell ref="H884:I884"/>
    <mergeCell ref="J884:K884"/>
    <mergeCell ref="L884:M884"/>
    <mergeCell ref="N884:O884"/>
    <mergeCell ref="P884:Q884"/>
    <mergeCell ref="R884:S884"/>
    <mergeCell ref="T884:W884"/>
    <mergeCell ref="X884:AA884"/>
    <mergeCell ref="H885:I885"/>
    <mergeCell ref="J885:K885"/>
    <mergeCell ref="L885:M885"/>
    <mergeCell ref="N885:O885"/>
    <mergeCell ref="P885:Q885"/>
    <mergeCell ref="R885:S885"/>
    <mergeCell ref="T885:W885"/>
    <mergeCell ref="X885:AA885"/>
    <mergeCell ref="R883:S883"/>
    <mergeCell ref="P881:Q881"/>
    <mergeCell ref="R881:S881"/>
    <mergeCell ref="T881:W881"/>
    <mergeCell ref="X881:AA881"/>
    <mergeCell ref="H863:I863"/>
    <mergeCell ref="J863:K863"/>
    <mergeCell ref="L863:M863"/>
    <mergeCell ref="N863:O863"/>
    <mergeCell ref="P863:Q863"/>
    <mergeCell ref="R863:S863"/>
    <mergeCell ref="T863:W863"/>
    <mergeCell ref="X863:AA863"/>
    <mergeCell ref="H864:I864"/>
    <mergeCell ref="J864:K864"/>
    <mergeCell ref="L864:M864"/>
    <mergeCell ref="N864:O864"/>
    <mergeCell ref="P864:Q864"/>
    <mergeCell ref="R864:S864"/>
    <mergeCell ref="T864:W864"/>
    <mergeCell ref="X864:AA864"/>
    <mergeCell ref="H879:I879"/>
    <mergeCell ref="J879:K879"/>
    <mergeCell ref="L879:M879"/>
    <mergeCell ref="N879:O879"/>
    <mergeCell ref="P879:Q879"/>
    <mergeCell ref="H865:I865"/>
    <mergeCell ref="J865:K865"/>
    <mergeCell ref="L865:M865"/>
    <mergeCell ref="N865:O865"/>
    <mergeCell ref="P865:Q865"/>
    <mergeCell ref="R865:S865"/>
    <mergeCell ref="T865:W865"/>
    <mergeCell ref="H860:I860"/>
    <mergeCell ref="J860:K860"/>
    <mergeCell ref="L860:M860"/>
    <mergeCell ref="N860:O860"/>
    <mergeCell ref="P860:Q860"/>
    <mergeCell ref="R860:S860"/>
    <mergeCell ref="T860:W860"/>
    <mergeCell ref="X860:AA860"/>
    <mergeCell ref="H861:I861"/>
    <mergeCell ref="J861:K861"/>
    <mergeCell ref="L861:M861"/>
    <mergeCell ref="N861:O861"/>
    <mergeCell ref="P861:Q861"/>
    <mergeCell ref="R861:S861"/>
    <mergeCell ref="T861:W861"/>
    <mergeCell ref="X861:AA861"/>
    <mergeCell ref="H862:I862"/>
    <mergeCell ref="J862:K862"/>
    <mergeCell ref="L862:M862"/>
    <mergeCell ref="N862:O862"/>
    <mergeCell ref="P862:Q862"/>
    <mergeCell ref="R862:S862"/>
    <mergeCell ref="T862:W862"/>
    <mergeCell ref="X862:AA862"/>
    <mergeCell ref="X936:AA936"/>
    <mergeCell ref="X940:AA940"/>
    <mergeCell ref="X941:AA941"/>
    <mergeCell ref="X882:AA882"/>
    <mergeCell ref="X895:AA895"/>
    <mergeCell ref="X122:AA122"/>
    <mergeCell ref="X123:AA123"/>
    <mergeCell ref="X124:AA124"/>
    <mergeCell ref="X125:AA125"/>
    <mergeCell ref="X126:AA126"/>
    <mergeCell ref="X127:AA127"/>
    <mergeCell ref="X128:AA128"/>
    <mergeCell ref="X129:AA129"/>
    <mergeCell ref="X130:AA130"/>
    <mergeCell ref="X131:AA131"/>
    <mergeCell ref="X132:AA132"/>
    <mergeCell ref="X133:AA133"/>
    <mergeCell ref="X134:AA134"/>
    <mergeCell ref="X135:AA135"/>
    <mergeCell ref="X908:AA908"/>
    <mergeCell ref="X248:AA248"/>
    <mergeCell ref="X249:AA249"/>
    <mergeCell ref="X136:AA136"/>
    <mergeCell ref="X137:AA137"/>
    <mergeCell ref="X138:AA138"/>
    <mergeCell ref="X178:AA178"/>
    <mergeCell ref="X179:AA179"/>
    <mergeCell ref="X180:AA180"/>
    <mergeCell ref="X181:AA181"/>
    <mergeCell ref="X182:AA182"/>
    <mergeCell ref="X183:AA183"/>
    <mergeCell ref="X184:AA184"/>
    <mergeCell ref="X185:AA185"/>
    <mergeCell ref="X186:AA186"/>
    <mergeCell ref="X187:AA187"/>
    <mergeCell ref="X188:AA188"/>
    <mergeCell ref="X189:AA189"/>
    <mergeCell ref="X190:AA190"/>
    <mergeCell ref="X174:AA174"/>
    <mergeCell ref="X175:AA175"/>
    <mergeCell ref="X176:AA176"/>
    <mergeCell ref="X177:AA177"/>
    <mergeCell ref="X141:AA141"/>
    <mergeCell ref="X156:AA156"/>
    <mergeCell ref="X157:AA157"/>
    <mergeCell ref="X158:AA158"/>
    <mergeCell ref="X159:AA159"/>
    <mergeCell ref="X160:AA160"/>
    <mergeCell ref="X161:AA161"/>
    <mergeCell ref="X162:AA162"/>
    <mergeCell ref="X163:AA163"/>
    <mergeCell ref="X164:AA164"/>
    <mergeCell ref="X165:AA165"/>
    <mergeCell ref="X166:AA166"/>
    <mergeCell ref="X167:AA167"/>
    <mergeCell ref="X168:AA168"/>
    <mergeCell ref="X169:AA169"/>
    <mergeCell ref="X170:AA170"/>
    <mergeCell ref="X171:AA171"/>
    <mergeCell ref="X172:AA172"/>
    <mergeCell ref="X191:AA191"/>
    <mergeCell ref="X192:AA192"/>
    <mergeCell ref="X193:AA193"/>
    <mergeCell ref="X194:AA194"/>
    <mergeCell ref="X256:AA256"/>
    <mergeCell ref="X257:AA257"/>
    <mergeCell ref="X258:AA258"/>
    <mergeCell ref="X317:AA317"/>
    <mergeCell ref="X318:AA318"/>
    <mergeCell ref="X319:AA319"/>
    <mergeCell ref="X320:AA320"/>
    <mergeCell ref="X321:AA321"/>
    <mergeCell ref="X213:AA213"/>
    <mergeCell ref="X214:AA214"/>
    <mergeCell ref="X215:AA215"/>
    <mergeCell ref="X216:AA216"/>
    <mergeCell ref="X217:AA217"/>
    <mergeCell ref="X218:AA218"/>
    <mergeCell ref="X219:AA219"/>
    <mergeCell ref="X220:AA220"/>
    <mergeCell ref="X221:AA221"/>
    <mergeCell ref="X222:AA222"/>
    <mergeCell ref="X223:AA223"/>
    <mergeCell ref="X224:AA224"/>
    <mergeCell ref="X225:AA225"/>
    <mergeCell ref="X226:AA226"/>
    <mergeCell ref="X227:AA227"/>
    <mergeCell ref="X228:AA228"/>
    <mergeCell ref="X229:AA229"/>
    <mergeCell ref="X259:AA259"/>
    <mergeCell ref="X260:AA260"/>
    <mergeCell ref="X261:AA261"/>
    <mergeCell ref="X230:AA230"/>
    <mergeCell ref="X231:AA231"/>
    <mergeCell ref="X232:AA232"/>
    <mergeCell ref="X236:AA236"/>
    <mergeCell ref="X237:AA237"/>
    <mergeCell ref="X238:AA238"/>
    <mergeCell ref="X239:AA239"/>
    <mergeCell ref="X240:AA240"/>
    <mergeCell ref="X241:AA241"/>
    <mergeCell ref="X242:AA242"/>
    <mergeCell ref="X300:AA300"/>
    <mergeCell ref="X301:AA301"/>
    <mergeCell ref="X302:AA302"/>
    <mergeCell ref="X303:AA303"/>
    <mergeCell ref="X304:AA304"/>
    <mergeCell ref="X305:AA305"/>
    <mergeCell ref="X306:AA306"/>
    <mergeCell ref="X253:AA253"/>
    <mergeCell ref="X254:AA254"/>
    <mergeCell ref="X255:AA255"/>
    <mergeCell ref="X250:AA250"/>
    <mergeCell ref="X251:AA251"/>
    <mergeCell ref="X252:AA252"/>
    <mergeCell ref="X262:AA262"/>
    <mergeCell ref="X263:AA263"/>
    <mergeCell ref="X264:AA264"/>
    <mergeCell ref="X265:AA265"/>
    <mergeCell ref="X243:AA243"/>
    <mergeCell ref="X244:AA244"/>
    <mergeCell ref="X245:AA245"/>
    <mergeCell ref="X246:AA246"/>
    <mergeCell ref="X247:AA247"/>
    <mergeCell ref="X310:AA310"/>
    <mergeCell ref="X311:AA311"/>
    <mergeCell ref="X312:AA312"/>
    <mergeCell ref="X313:AA313"/>
    <mergeCell ref="X314:AA314"/>
    <mergeCell ref="X315:AA315"/>
    <mergeCell ref="X316:AA316"/>
    <mergeCell ref="X282:AA282"/>
    <mergeCell ref="X283:AA283"/>
    <mergeCell ref="X284:AA284"/>
    <mergeCell ref="X285:AA285"/>
    <mergeCell ref="X286:AA286"/>
    <mergeCell ref="X287:AA287"/>
    <mergeCell ref="X288:AA288"/>
    <mergeCell ref="X289:AA289"/>
    <mergeCell ref="X290:AA290"/>
    <mergeCell ref="X291:AA291"/>
    <mergeCell ref="X292:AA292"/>
    <mergeCell ref="X293:AA293"/>
    <mergeCell ref="X294:AA294"/>
    <mergeCell ref="X295:AA295"/>
    <mergeCell ref="X296:AA296"/>
    <mergeCell ref="X297:AA297"/>
    <mergeCell ref="X298:AA298"/>
    <mergeCell ref="X409:AA409"/>
    <mergeCell ref="X410:AA410"/>
    <mergeCell ref="X411:AA411"/>
    <mergeCell ref="X336:AA336"/>
    <mergeCell ref="X337:AA337"/>
    <mergeCell ref="X338:AA338"/>
    <mergeCell ref="X339:AA339"/>
    <mergeCell ref="X340:AA340"/>
    <mergeCell ref="X341:AA341"/>
    <mergeCell ref="X342:AA342"/>
    <mergeCell ref="X343:AA343"/>
    <mergeCell ref="X344:AA344"/>
    <mergeCell ref="X345:AA345"/>
    <mergeCell ref="X346:AA346"/>
    <mergeCell ref="X347:AA347"/>
    <mergeCell ref="X348:AA348"/>
    <mergeCell ref="X349:AA349"/>
    <mergeCell ref="X350:AA350"/>
    <mergeCell ref="X351:AA351"/>
    <mergeCell ref="X352:AA352"/>
    <mergeCell ref="X353:AA353"/>
    <mergeCell ref="X354:AA354"/>
    <mergeCell ref="X355:AA355"/>
    <mergeCell ref="X356:AA356"/>
    <mergeCell ref="X357:AA357"/>
    <mergeCell ref="X358:AA358"/>
    <mergeCell ref="X359:AA359"/>
    <mergeCell ref="X392:AA392"/>
    <mergeCell ref="X393:AA393"/>
    <mergeCell ref="X394:AA394"/>
    <mergeCell ref="X395:AA395"/>
    <mergeCell ref="X396:AA396"/>
    <mergeCell ref="X397:AA397"/>
    <mergeCell ref="X398:AA398"/>
    <mergeCell ref="X399:AA399"/>
    <mergeCell ref="X400:AA400"/>
    <mergeCell ref="X401:AA401"/>
    <mergeCell ref="X402:AA402"/>
    <mergeCell ref="X403:AA403"/>
    <mergeCell ref="X404:AA404"/>
    <mergeCell ref="X405:AA405"/>
    <mergeCell ref="X406:AA406"/>
    <mergeCell ref="X407:AA407"/>
    <mergeCell ref="X408:AA408"/>
    <mergeCell ref="X375:AA375"/>
    <mergeCell ref="X376:AA376"/>
    <mergeCell ref="X377:AA377"/>
    <mergeCell ref="X378:AA378"/>
    <mergeCell ref="X379:AA379"/>
    <mergeCell ref="X380:AA380"/>
    <mergeCell ref="X381:AA381"/>
    <mergeCell ref="X382:AA382"/>
    <mergeCell ref="X383:AA383"/>
    <mergeCell ref="X384:AA384"/>
    <mergeCell ref="X385:AA385"/>
    <mergeCell ref="X386:AA386"/>
    <mergeCell ref="X387:AA387"/>
    <mergeCell ref="X388:AA388"/>
    <mergeCell ref="X389:AA389"/>
    <mergeCell ref="X390:AA390"/>
    <mergeCell ref="X391:AA391"/>
    <mergeCell ref="X549:AA549"/>
    <mergeCell ref="X550:AA550"/>
    <mergeCell ref="X551:AA551"/>
    <mergeCell ref="X552:AA552"/>
    <mergeCell ref="X553:AA553"/>
    <mergeCell ref="X554:AA554"/>
    <mergeCell ref="X555:AA555"/>
    <mergeCell ref="X556:AA556"/>
    <mergeCell ref="X557:AA557"/>
    <mergeCell ref="X558:AA558"/>
    <mergeCell ref="X559:AA559"/>
    <mergeCell ref="X560:AA560"/>
    <mergeCell ref="X561:AA561"/>
    <mergeCell ref="X562:AA562"/>
    <mergeCell ref="X563:AA563"/>
    <mergeCell ref="X564:AA564"/>
    <mergeCell ref="X565:AA565"/>
    <mergeCell ref="X513:AA513"/>
    <mergeCell ref="X514:AA514"/>
    <mergeCell ref="X515:AA515"/>
    <mergeCell ref="X516:AA516"/>
    <mergeCell ref="X517:AA517"/>
    <mergeCell ref="X532:AA532"/>
    <mergeCell ref="X533:AA533"/>
    <mergeCell ref="X534:AA534"/>
    <mergeCell ref="X535:AA535"/>
    <mergeCell ref="X536:AA536"/>
    <mergeCell ref="X537:AA537"/>
    <mergeCell ref="X545:AA545"/>
    <mergeCell ref="X538:AA538"/>
    <mergeCell ref="X539:AA539"/>
    <mergeCell ref="X540:AA540"/>
    <mergeCell ref="X547:AA547"/>
    <mergeCell ref="X548:AA548"/>
    <mergeCell ref="X468:AA468"/>
    <mergeCell ref="X469:AA469"/>
    <mergeCell ref="X470:AA470"/>
    <mergeCell ref="X471:AA471"/>
    <mergeCell ref="X472:AA472"/>
    <mergeCell ref="X487:AA487"/>
    <mergeCell ref="X488:AA488"/>
    <mergeCell ref="X489:AA489"/>
    <mergeCell ref="X490:AA490"/>
    <mergeCell ref="X508:AA508"/>
    <mergeCell ref="X499:AA499"/>
    <mergeCell ref="X500:AA500"/>
    <mergeCell ref="X501:AA501"/>
    <mergeCell ref="X502:AA502"/>
    <mergeCell ref="X503:AA503"/>
    <mergeCell ref="X493:AA493"/>
    <mergeCell ref="X494:AA494"/>
    <mergeCell ref="X495:AA495"/>
    <mergeCell ref="X496:AA496"/>
    <mergeCell ref="X445:AA445"/>
    <mergeCell ref="X446:AA446"/>
    <mergeCell ref="X447:AA447"/>
    <mergeCell ref="X448:AA448"/>
    <mergeCell ref="X449:AA449"/>
    <mergeCell ref="X450:AA450"/>
    <mergeCell ref="X451:AA451"/>
    <mergeCell ref="X452:AA452"/>
    <mergeCell ref="X453:AA453"/>
    <mergeCell ref="X454:AA454"/>
    <mergeCell ref="X456:AA456"/>
    <mergeCell ref="X457:AA457"/>
    <mergeCell ref="X463:AA463"/>
    <mergeCell ref="X464:AA464"/>
    <mergeCell ref="X465:AA465"/>
    <mergeCell ref="X466:AA466"/>
    <mergeCell ref="X467:AA467"/>
    <mergeCell ref="X428:AA428"/>
    <mergeCell ref="X429:AA429"/>
    <mergeCell ref="X430:AA430"/>
    <mergeCell ref="X431:AA431"/>
    <mergeCell ref="X432:AA432"/>
    <mergeCell ref="X433:AA433"/>
    <mergeCell ref="X434:AA434"/>
    <mergeCell ref="X435:AA435"/>
    <mergeCell ref="X436:AA436"/>
    <mergeCell ref="X437:AA437"/>
    <mergeCell ref="X438:AA438"/>
    <mergeCell ref="X439:AA439"/>
    <mergeCell ref="X440:AA440"/>
    <mergeCell ref="X441:AA441"/>
    <mergeCell ref="X442:AA442"/>
    <mergeCell ref="X443:AA443"/>
    <mergeCell ref="X444:AA444"/>
    <mergeCell ref="X644:AA644"/>
    <mergeCell ref="X645:AA645"/>
    <mergeCell ref="X646:AA646"/>
    <mergeCell ref="X647:AA647"/>
    <mergeCell ref="X648:AA648"/>
    <mergeCell ref="X672:AA672"/>
    <mergeCell ref="X673:AA673"/>
    <mergeCell ref="X674:AA674"/>
    <mergeCell ref="X675:AA675"/>
    <mergeCell ref="X676:AA676"/>
    <mergeCell ref="X677:AA677"/>
    <mergeCell ref="X583:AA583"/>
    <mergeCell ref="X584:AA584"/>
    <mergeCell ref="X585:AA585"/>
    <mergeCell ref="X586:AA586"/>
    <mergeCell ref="X587:AA587"/>
    <mergeCell ref="X588:AA588"/>
    <mergeCell ref="X589:AA589"/>
    <mergeCell ref="X590:AA590"/>
    <mergeCell ref="X591:AA591"/>
    <mergeCell ref="X592:AA592"/>
    <mergeCell ref="X593:AA593"/>
    <mergeCell ref="X594:AA594"/>
    <mergeCell ref="X595:AA595"/>
    <mergeCell ref="X596:AA596"/>
    <mergeCell ref="X597:AA597"/>
    <mergeCell ref="X599:AA599"/>
    <mergeCell ref="X600:AA600"/>
    <mergeCell ref="X598:AA598"/>
    <mergeCell ref="X601:AA601"/>
    <mergeCell ref="X602:AA602"/>
    <mergeCell ref="X684:AA684"/>
    <mergeCell ref="X685:AA685"/>
    <mergeCell ref="X686:AA686"/>
    <mergeCell ref="X687:AA687"/>
    <mergeCell ref="X688:AA688"/>
    <mergeCell ref="X705:AA705"/>
    <mergeCell ref="X689:AA689"/>
    <mergeCell ref="X706:AA706"/>
    <mergeCell ref="X707:AA707"/>
    <mergeCell ref="X708:AA708"/>
    <mergeCell ref="X709:AA709"/>
    <mergeCell ref="X726:AA726"/>
    <mergeCell ref="X624:AA624"/>
    <mergeCell ref="X625:AA625"/>
    <mergeCell ref="X626:AA626"/>
    <mergeCell ref="X627:AA627"/>
    <mergeCell ref="X628:AA628"/>
    <mergeCell ref="X629:AA629"/>
    <mergeCell ref="X630:AA630"/>
    <mergeCell ref="X631:AA631"/>
    <mergeCell ref="X632:AA632"/>
    <mergeCell ref="X633:AA633"/>
    <mergeCell ref="X634:AA634"/>
    <mergeCell ref="X635:AA635"/>
    <mergeCell ref="X636:AA636"/>
    <mergeCell ref="X637:AA637"/>
    <mergeCell ref="X638:AA638"/>
    <mergeCell ref="X639:AA639"/>
    <mergeCell ref="X640:AA640"/>
    <mergeCell ref="X641:AA641"/>
    <mergeCell ref="X642:AA642"/>
    <mergeCell ref="X643:AA643"/>
    <mergeCell ref="X710:AA710"/>
    <mergeCell ref="X711:AA711"/>
    <mergeCell ref="X712:AA712"/>
    <mergeCell ref="X713:AA713"/>
    <mergeCell ref="X714:AA714"/>
    <mergeCell ref="X715:AA715"/>
    <mergeCell ref="X716:AA716"/>
    <mergeCell ref="X717:AA717"/>
    <mergeCell ref="X718:AA718"/>
    <mergeCell ref="X719:AA719"/>
    <mergeCell ref="X720:AA720"/>
    <mergeCell ref="X721:AA721"/>
    <mergeCell ref="X855:AA855"/>
    <mergeCell ref="X789:AA789"/>
    <mergeCell ref="X790:AA790"/>
    <mergeCell ref="X791:AA791"/>
    <mergeCell ref="X792:AA792"/>
    <mergeCell ref="X793:AA793"/>
    <mergeCell ref="X794:AA794"/>
    <mergeCell ref="X795:AA795"/>
    <mergeCell ref="X796:AA796"/>
    <mergeCell ref="X739:AA739"/>
    <mergeCell ref="X740:AA740"/>
    <mergeCell ref="X733:AA733"/>
    <mergeCell ref="X734:AA734"/>
    <mergeCell ref="X735:AA735"/>
    <mergeCell ref="X722:AA722"/>
    <mergeCell ref="X723:AA723"/>
    <mergeCell ref="X724:AA724"/>
    <mergeCell ref="X725:AA725"/>
    <mergeCell ref="X856:AA856"/>
    <mergeCell ref="X857:AA857"/>
    <mergeCell ref="X858:AA858"/>
    <mergeCell ref="X859:AA859"/>
    <mergeCell ref="X879:AA879"/>
    <mergeCell ref="X880:AA880"/>
    <mergeCell ref="X889:AA889"/>
    <mergeCell ref="X909:AA909"/>
    <mergeCell ref="X762:AA762"/>
    <mergeCell ref="X763:AA763"/>
    <mergeCell ref="X764:AA764"/>
    <mergeCell ref="X765:AA765"/>
    <mergeCell ref="X766:AA766"/>
    <mergeCell ref="X767:AA767"/>
    <mergeCell ref="X768:AA768"/>
    <mergeCell ref="X769:AA769"/>
    <mergeCell ref="X770:AA770"/>
    <mergeCell ref="X771:AA771"/>
    <mergeCell ref="X772:AA772"/>
    <mergeCell ref="X773:AA773"/>
    <mergeCell ref="X774:AA774"/>
    <mergeCell ref="X775:AA775"/>
    <mergeCell ref="X776:AA776"/>
    <mergeCell ref="X777:AA777"/>
    <mergeCell ref="X778:AA778"/>
    <mergeCell ref="X779:AA779"/>
    <mergeCell ref="X780:AA780"/>
    <mergeCell ref="X781:AA781"/>
    <mergeCell ref="X843:AA843"/>
    <mergeCell ref="X842:AA842"/>
    <mergeCell ref="X841:AA841"/>
    <mergeCell ref="X788:AA788"/>
    <mergeCell ref="H859:I859"/>
    <mergeCell ref="J859:K859"/>
    <mergeCell ref="L859:M859"/>
    <mergeCell ref="N859:O859"/>
    <mergeCell ref="P859:Q859"/>
    <mergeCell ref="R859:S859"/>
    <mergeCell ref="T859:W859"/>
    <mergeCell ref="X817:AA817"/>
    <mergeCell ref="X818:AA818"/>
    <mergeCell ref="X819:AA819"/>
    <mergeCell ref="X820:AA820"/>
    <mergeCell ref="X821:AA821"/>
    <mergeCell ref="X822:AA822"/>
    <mergeCell ref="X823:AA823"/>
    <mergeCell ref="X824:AA824"/>
    <mergeCell ref="X825:AA825"/>
    <mergeCell ref="X826:AA826"/>
    <mergeCell ref="X827:AA827"/>
    <mergeCell ref="X828:AA828"/>
    <mergeCell ref="X829:AA829"/>
    <mergeCell ref="X830:AA830"/>
    <mergeCell ref="X831:AA831"/>
    <mergeCell ref="X832:AA832"/>
    <mergeCell ref="X833:AA833"/>
    <mergeCell ref="X834:AA834"/>
    <mergeCell ref="X835:AA835"/>
    <mergeCell ref="X836:AA836"/>
    <mergeCell ref="X837:AA837"/>
    <mergeCell ref="X838:AA838"/>
    <mergeCell ref="X839:AA839"/>
    <mergeCell ref="X840:AA840"/>
    <mergeCell ref="H856:I856"/>
    <mergeCell ref="J856:K856"/>
    <mergeCell ref="L856:M856"/>
    <mergeCell ref="N856:O856"/>
    <mergeCell ref="P856:Q856"/>
    <mergeCell ref="R856:S856"/>
    <mergeCell ref="T856:W856"/>
    <mergeCell ref="H857:I857"/>
    <mergeCell ref="J857:K857"/>
    <mergeCell ref="L857:M857"/>
    <mergeCell ref="N857:O857"/>
    <mergeCell ref="P857:Q857"/>
    <mergeCell ref="R857:S857"/>
    <mergeCell ref="T857:W857"/>
    <mergeCell ref="H858:I858"/>
    <mergeCell ref="J858:K858"/>
    <mergeCell ref="L858:M858"/>
    <mergeCell ref="N858:O858"/>
    <mergeCell ref="P858:Q858"/>
    <mergeCell ref="R858:S858"/>
    <mergeCell ref="T858:W858"/>
    <mergeCell ref="AJ844:AJ846"/>
    <mergeCell ref="AK844:AK846"/>
    <mergeCell ref="AL844:AL846"/>
    <mergeCell ref="AM844:AM846"/>
    <mergeCell ref="AN844:AN846"/>
    <mergeCell ref="H854:I854"/>
    <mergeCell ref="J854:K854"/>
    <mergeCell ref="L854:M854"/>
    <mergeCell ref="N854:O854"/>
    <mergeCell ref="P854:Q854"/>
    <mergeCell ref="R854:S854"/>
    <mergeCell ref="T854:W854"/>
    <mergeCell ref="H855:I855"/>
    <mergeCell ref="J855:K855"/>
    <mergeCell ref="L855:M855"/>
    <mergeCell ref="N855:O855"/>
    <mergeCell ref="P855:Q855"/>
    <mergeCell ref="R855:S855"/>
    <mergeCell ref="T855:W855"/>
    <mergeCell ref="X844:AA844"/>
    <mergeCell ref="X845:AA845"/>
    <mergeCell ref="X846:AA846"/>
    <mergeCell ref="X847:AA847"/>
    <mergeCell ref="X848:AA848"/>
    <mergeCell ref="X849:AA849"/>
    <mergeCell ref="X850:AA850"/>
    <mergeCell ref="X851:AA851"/>
    <mergeCell ref="X852:AA852"/>
    <mergeCell ref="X853:AA853"/>
    <mergeCell ref="X854:AA854"/>
    <mergeCell ref="N850:O850"/>
    <mergeCell ref="P850:Q850"/>
    <mergeCell ref="R850:S850"/>
    <mergeCell ref="T850:W850"/>
    <mergeCell ref="H851:I851"/>
    <mergeCell ref="J851:K851"/>
    <mergeCell ref="L851:M851"/>
    <mergeCell ref="N851:O851"/>
    <mergeCell ref="P851:Q851"/>
    <mergeCell ref="R851:S851"/>
    <mergeCell ref="T851:W851"/>
    <mergeCell ref="H852:I852"/>
    <mergeCell ref="J852:K852"/>
    <mergeCell ref="L852:M852"/>
    <mergeCell ref="N852:O852"/>
    <mergeCell ref="P852:Q852"/>
    <mergeCell ref="R852:S852"/>
    <mergeCell ref="T852:W852"/>
    <mergeCell ref="H853:I853"/>
    <mergeCell ref="J853:K853"/>
    <mergeCell ref="L853:M853"/>
    <mergeCell ref="N853:O853"/>
    <mergeCell ref="P853:Q853"/>
    <mergeCell ref="R853:S853"/>
    <mergeCell ref="T853:W853"/>
    <mergeCell ref="H850:I850"/>
    <mergeCell ref="J850:K850"/>
    <mergeCell ref="L850:M850"/>
    <mergeCell ref="AJ830:AJ831"/>
    <mergeCell ref="AK830:AK831"/>
    <mergeCell ref="AL830:AL831"/>
    <mergeCell ref="AM830:AM831"/>
    <mergeCell ref="AN830:AN831"/>
    <mergeCell ref="H829:I829"/>
    <mergeCell ref="J829:K829"/>
    <mergeCell ref="L829:M829"/>
    <mergeCell ref="N829:O829"/>
    <mergeCell ref="P829:Q829"/>
    <mergeCell ref="R829:S829"/>
    <mergeCell ref="T829:W829"/>
    <mergeCell ref="H849:I849"/>
    <mergeCell ref="J849:K849"/>
    <mergeCell ref="L849:M849"/>
    <mergeCell ref="N849:O849"/>
    <mergeCell ref="P849:Q849"/>
    <mergeCell ref="R849:S849"/>
    <mergeCell ref="T849:W849"/>
    <mergeCell ref="H846:I846"/>
    <mergeCell ref="J846:K846"/>
    <mergeCell ref="L846:M846"/>
    <mergeCell ref="N846:O846"/>
    <mergeCell ref="P846:Q846"/>
    <mergeCell ref="R846:S846"/>
    <mergeCell ref="T846:W846"/>
    <mergeCell ref="H847:I847"/>
    <mergeCell ref="J847:K847"/>
    <mergeCell ref="L847:M847"/>
    <mergeCell ref="N847:O847"/>
    <mergeCell ref="P847:Q847"/>
    <mergeCell ref="R847:S847"/>
    <mergeCell ref="T847:W847"/>
    <mergeCell ref="H848:I848"/>
    <mergeCell ref="J848:K848"/>
    <mergeCell ref="L848:M848"/>
    <mergeCell ref="N848:O848"/>
    <mergeCell ref="P848:Q848"/>
    <mergeCell ref="R848:S848"/>
    <mergeCell ref="T848:W848"/>
    <mergeCell ref="H843:I843"/>
    <mergeCell ref="J843:K843"/>
    <mergeCell ref="L843:M843"/>
    <mergeCell ref="N843:O843"/>
    <mergeCell ref="P843:Q843"/>
    <mergeCell ref="R843:S843"/>
    <mergeCell ref="T843:W843"/>
    <mergeCell ref="H844:I844"/>
    <mergeCell ref="J844:K844"/>
    <mergeCell ref="L844:M844"/>
    <mergeCell ref="N844:O844"/>
    <mergeCell ref="P844:Q844"/>
    <mergeCell ref="R844:S844"/>
    <mergeCell ref="T844:W844"/>
    <mergeCell ref="H845:I845"/>
    <mergeCell ref="J845:K845"/>
    <mergeCell ref="L845:M845"/>
    <mergeCell ref="N845:O845"/>
    <mergeCell ref="P845:Q845"/>
    <mergeCell ref="R845:S845"/>
    <mergeCell ref="T845:W845"/>
    <mergeCell ref="H840:I840"/>
    <mergeCell ref="J840:K840"/>
    <mergeCell ref="L840:M840"/>
    <mergeCell ref="N840:O840"/>
    <mergeCell ref="P840:Q840"/>
    <mergeCell ref="R840:S840"/>
    <mergeCell ref="T840:W840"/>
    <mergeCell ref="H841:I841"/>
    <mergeCell ref="J841:K841"/>
    <mergeCell ref="L841:M841"/>
    <mergeCell ref="N841:O841"/>
    <mergeCell ref="P841:Q841"/>
    <mergeCell ref="R841:S841"/>
    <mergeCell ref="T841:W841"/>
    <mergeCell ref="H842:I842"/>
    <mergeCell ref="J842:K842"/>
    <mergeCell ref="L842:M842"/>
    <mergeCell ref="N842:O842"/>
    <mergeCell ref="P842:Q842"/>
    <mergeCell ref="R842:S842"/>
    <mergeCell ref="T842:W842"/>
    <mergeCell ref="H837:I837"/>
    <mergeCell ref="J837:K837"/>
    <mergeCell ref="L837:M837"/>
    <mergeCell ref="N837:O837"/>
    <mergeCell ref="P837:Q837"/>
    <mergeCell ref="R837:S837"/>
    <mergeCell ref="T837:W837"/>
    <mergeCell ref="H838:I838"/>
    <mergeCell ref="J838:K838"/>
    <mergeCell ref="L838:M838"/>
    <mergeCell ref="N838:O838"/>
    <mergeCell ref="P838:Q838"/>
    <mergeCell ref="R838:S838"/>
    <mergeCell ref="T838:W838"/>
    <mergeCell ref="H839:I839"/>
    <mergeCell ref="J839:K839"/>
    <mergeCell ref="L839:M839"/>
    <mergeCell ref="N839:O839"/>
    <mergeCell ref="P839:Q839"/>
    <mergeCell ref="R839:S839"/>
    <mergeCell ref="T839:W839"/>
    <mergeCell ref="AK820:AK821"/>
    <mergeCell ref="AL820:AL821"/>
    <mergeCell ref="AM820:AM821"/>
    <mergeCell ref="AN820:AN821"/>
    <mergeCell ref="AJ826:AJ827"/>
    <mergeCell ref="AK826:AK827"/>
    <mergeCell ref="AL826:AL827"/>
    <mergeCell ref="AM826:AM827"/>
    <mergeCell ref="AN826:AN827"/>
    <mergeCell ref="H836:I836"/>
    <mergeCell ref="J836:K836"/>
    <mergeCell ref="L836:M836"/>
    <mergeCell ref="N836:O836"/>
    <mergeCell ref="P836:Q836"/>
    <mergeCell ref="R836:S836"/>
    <mergeCell ref="T836:W836"/>
    <mergeCell ref="H738:I738"/>
    <mergeCell ref="J738:K738"/>
    <mergeCell ref="L738:M738"/>
    <mergeCell ref="N738:O738"/>
    <mergeCell ref="P738:Q738"/>
    <mergeCell ref="R738:S738"/>
    <mergeCell ref="T738:W738"/>
    <mergeCell ref="H739:I739"/>
    <mergeCell ref="J739:K739"/>
    <mergeCell ref="L739:M739"/>
    <mergeCell ref="N739:O739"/>
    <mergeCell ref="P739:Q739"/>
    <mergeCell ref="R739:S739"/>
    <mergeCell ref="T739:W739"/>
    <mergeCell ref="AJ820:AJ821"/>
    <mergeCell ref="X782:AA782"/>
    <mergeCell ref="H733:I733"/>
    <mergeCell ref="J733:K733"/>
    <mergeCell ref="L733:M733"/>
    <mergeCell ref="N733:O733"/>
    <mergeCell ref="P733:Q733"/>
    <mergeCell ref="R733:S733"/>
    <mergeCell ref="T733:W733"/>
    <mergeCell ref="H734:I734"/>
    <mergeCell ref="J734:K734"/>
    <mergeCell ref="L734:M734"/>
    <mergeCell ref="N734:O734"/>
    <mergeCell ref="P734:Q734"/>
    <mergeCell ref="R734:S734"/>
    <mergeCell ref="T734:W734"/>
    <mergeCell ref="H735:I735"/>
    <mergeCell ref="J735:K735"/>
    <mergeCell ref="L735:M735"/>
    <mergeCell ref="N735:O735"/>
    <mergeCell ref="L728:M728"/>
    <mergeCell ref="N728:O728"/>
    <mergeCell ref="P728:Q728"/>
    <mergeCell ref="R728:S728"/>
    <mergeCell ref="T728:W728"/>
    <mergeCell ref="H729:I729"/>
    <mergeCell ref="J729:K729"/>
    <mergeCell ref="L729:M729"/>
    <mergeCell ref="N729:O729"/>
    <mergeCell ref="P729:Q729"/>
    <mergeCell ref="R729:S729"/>
    <mergeCell ref="T729:W729"/>
    <mergeCell ref="H736:I736"/>
    <mergeCell ref="J736:K736"/>
    <mergeCell ref="L736:M736"/>
    <mergeCell ref="P735:Q735"/>
    <mergeCell ref="R735:S735"/>
    <mergeCell ref="T735:W735"/>
    <mergeCell ref="H730:I730"/>
    <mergeCell ref="J730:K730"/>
    <mergeCell ref="L730:M730"/>
    <mergeCell ref="N730:O730"/>
    <mergeCell ref="P730:Q730"/>
    <mergeCell ref="R730:S730"/>
    <mergeCell ref="T730:W730"/>
    <mergeCell ref="H731:I731"/>
    <mergeCell ref="J731:K731"/>
    <mergeCell ref="L731:M731"/>
    <mergeCell ref="N731:O731"/>
    <mergeCell ref="P731:Q731"/>
    <mergeCell ref="R731:S731"/>
    <mergeCell ref="T731:W731"/>
    <mergeCell ref="J726:K726"/>
    <mergeCell ref="L726:M726"/>
    <mergeCell ref="N726:O726"/>
    <mergeCell ref="P726:Q726"/>
    <mergeCell ref="R726:S726"/>
    <mergeCell ref="T726:W726"/>
    <mergeCell ref="AJ709:AJ710"/>
    <mergeCell ref="AK709:AK710"/>
    <mergeCell ref="AL709:AL710"/>
    <mergeCell ref="T721:W721"/>
    <mergeCell ref="R715:S715"/>
    <mergeCell ref="T715:W715"/>
    <mergeCell ref="H716:I716"/>
    <mergeCell ref="J716:K716"/>
    <mergeCell ref="L716:M716"/>
    <mergeCell ref="H744:I744"/>
    <mergeCell ref="J744:K744"/>
    <mergeCell ref="L744:M744"/>
    <mergeCell ref="N744:O744"/>
    <mergeCell ref="P744:Q744"/>
    <mergeCell ref="R744:S744"/>
    <mergeCell ref="T744:W744"/>
    <mergeCell ref="H732:I732"/>
    <mergeCell ref="J732:K732"/>
    <mergeCell ref="L732:M732"/>
    <mergeCell ref="N732:O732"/>
    <mergeCell ref="P732:Q732"/>
    <mergeCell ref="R732:S732"/>
    <mergeCell ref="T732:W732"/>
    <mergeCell ref="T727:W727"/>
    <mergeCell ref="H728:I728"/>
    <mergeCell ref="J728:K728"/>
    <mergeCell ref="AN709:AN710"/>
    <mergeCell ref="H722:I722"/>
    <mergeCell ref="J722:K722"/>
    <mergeCell ref="L722:M722"/>
    <mergeCell ref="N722:O722"/>
    <mergeCell ref="P722:Q722"/>
    <mergeCell ref="R722:S722"/>
    <mergeCell ref="T722:W722"/>
    <mergeCell ref="H723:I723"/>
    <mergeCell ref="J723:K723"/>
    <mergeCell ref="L723:M723"/>
    <mergeCell ref="N723:O723"/>
    <mergeCell ref="P723:Q723"/>
    <mergeCell ref="R723:S723"/>
    <mergeCell ref="T723:W723"/>
    <mergeCell ref="AJ718:AJ719"/>
    <mergeCell ref="AK718:AK719"/>
    <mergeCell ref="AL718:AL719"/>
    <mergeCell ref="AM718:AM719"/>
    <mergeCell ref="AN718:AN719"/>
    <mergeCell ref="T716:W716"/>
    <mergeCell ref="H712:I712"/>
    <mergeCell ref="J712:K712"/>
    <mergeCell ref="L712:M712"/>
    <mergeCell ref="N712:O712"/>
    <mergeCell ref="H721:I721"/>
    <mergeCell ref="J721:K721"/>
    <mergeCell ref="L721:M721"/>
    <mergeCell ref="N721:O721"/>
    <mergeCell ref="P721:Q721"/>
    <mergeCell ref="R721:S721"/>
    <mergeCell ref="P711:Q711"/>
    <mergeCell ref="H688:I688"/>
    <mergeCell ref="J688:K688"/>
    <mergeCell ref="L688:M688"/>
    <mergeCell ref="N688:O688"/>
    <mergeCell ref="P688:Q688"/>
    <mergeCell ref="R688:S688"/>
    <mergeCell ref="T688:W688"/>
    <mergeCell ref="H689:I689"/>
    <mergeCell ref="J689:K689"/>
    <mergeCell ref="L689:M689"/>
    <mergeCell ref="N689:O689"/>
    <mergeCell ref="P689:Q689"/>
    <mergeCell ref="R689:S689"/>
    <mergeCell ref="T689:W689"/>
    <mergeCell ref="AJ680:AJ681"/>
    <mergeCell ref="AJ682:AJ683"/>
    <mergeCell ref="H685:I685"/>
    <mergeCell ref="J685:K685"/>
    <mergeCell ref="L685:M685"/>
    <mergeCell ref="N685:O685"/>
    <mergeCell ref="P685:Q685"/>
    <mergeCell ref="R685:S685"/>
    <mergeCell ref="T685:W685"/>
    <mergeCell ref="H686:I686"/>
    <mergeCell ref="J686:K686"/>
    <mergeCell ref="L686:M686"/>
    <mergeCell ref="N686:O686"/>
    <mergeCell ref="P686:Q686"/>
    <mergeCell ref="R686:S686"/>
    <mergeCell ref="T686:W686"/>
    <mergeCell ref="H687:I687"/>
    <mergeCell ref="J687:K687"/>
    <mergeCell ref="AP668:AP669"/>
    <mergeCell ref="AQ668:AQ669"/>
    <mergeCell ref="AJ672:AJ673"/>
    <mergeCell ref="AK672:AK673"/>
    <mergeCell ref="AL672:AL673"/>
    <mergeCell ref="AM672:AM673"/>
    <mergeCell ref="AN672:AN673"/>
    <mergeCell ref="H683:I683"/>
    <mergeCell ref="J683:K683"/>
    <mergeCell ref="L683:M683"/>
    <mergeCell ref="N683:O683"/>
    <mergeCell ref="P683:Q683"/>
    <mergeCell ref="R683:S683"/>
    <mergeCell ref="T683:W683"/>
    <mergeCell ref="H684:I684"/>
    <mergeCell ref="J684:K684"/>
    <mergeCell ref="L684:M684"/>
    <mergeCell ref="N684:O684"/>
    <mergeCell ref="P684:Q684"/>
    <mergeCell ref="R684:S684"/>
    <mergeCell ref="T684:W684"/>
    <mergeCell ref="H682:I682"/>
    <mergeCell ref="J682:K682"/>
    <mergeCell ref="L682:M682"/>
    <mergeCell ref="N682:O682"/>
    <mergeCell ref="P682:Q682"/>
    <mergeCell ref="R682:S682"/>
    <mergeCell ref="T682:W682"/>
    <mergeCell ref="AK680:AK681"/>
    <mergeCell ref="AL680:AL681"/>
    <mergeCell ref="J675:K675"/>
    <mergeCell ref="L675:M675"/>
    <mergeCell ref="R678:S678"/>
    <mergeCell ref="T678:W678"/>
    <mergeCell ref="AM680:AM681"/>
    <mergeCell ref="AN680:AN681"/>
    <mergeCell ref="AK682:AK683"/>
    <mergeCell ref="AL682:AL683"/>
    <mergeCell ref="AM682:AM683"/>
    <mergeCell ref="AN682:AN683"/>
    <mergeCell ref="H680:I680"/>
    <mergeCell ref="J680:K680"/>
    <mergeCell ref="L680:M680"/>
    <mergeCell ref="N680:O680"/>
    <mergeCell ref="P680:Q680"/>
    <mergeCell ref="R680:S680"/>
    <mergeCell ref="T680:W680"/>
    <mergeCell ref="H681:I681"/>
    <mergeCell ref="J681:K681"/>
    <mergeCell ref="L681:M681"/>
    <mergeCell ref="N681:O681"/>
    <mergeCell ref="P681:Q681"/>
    <mergeCell ref="R681:S681"/>
    <mergeCell ref="T681:W681"/>
    <mergeCell ref="X678:AA678"/>
    <mergeCell ref="X679:AA679"/>
    <mergeCell ref="X680:AA680"/>
    <mergeCell ref="X681:AA681"/>
    <mergeCell ref="X682:AA682"/>
    <mergeCell ref="X683:AA683"/>
    <mergeCell ref="L676:M676"/>
    <mergeCell ref="N676:O676"/>
    <mergeCell ref="P676:Q676"/>
    <mergeCell ref="R676:S676"/>
    <mergeCell ref="T676:W676"/>
    <mergeCell ref="T675:W675"/>
    <mergeCell ref="H676:I676"/>
    <mergeCell ref="J676:K676"/>
    <mergeCell ref="H677:I677"/>
    <mergeCell ref="J677:K677"/>
    <mergeCell ref="L677:M677"/>
    <mergeCell ref="N677:O677"/>
    <mergeCell ref="P677:Q677"/>
    <mergeCell ref="R677:S677"/>
    <mergeCell ref="T677:W677"/>
    <mergeCell ref="L687:M687"/>
    <mergeCell ref="N687:O687"/>
    <mergeCell ref="P687:Q687"/>
    <mergeCell ref="R687:S687"/>
    <mergeCell ref="T687:W687"/>
    <mergeCell ref="H679:I679"/>
    <mergeCell ref="J679:K679"/>
    <mergeCell ref="L679:M679"/>
    <mergeCell ref="N679:O679"/>
    <mergeCell ref="P679:Q679"/>
    <mergeCell ref="R679:S679"/>
    <mergeCell ref="T679:W679"/>
    <mergeCell ref="H678:I678"/>
    <mergeCell ref="J678:K678"/>
    <mergeCell ref="L678:M678"/>
    <mergeCell ref="N678:O678"/>
    <mergeCell ref="P678:Q678"/>
    <mergeCell ref="AL612:AN613"/>
    <mergeCell ref="R604:AF606"/>
    <mergeCell ref="AH604:AI604"/>
    <mergeCell ref="T652:W652"/>
    <mergeCell ref="H671:I671"/>
    <mergeCell ref="J671:K671"/>
    <mergeCell ref="L671:M671"/>
    <mergeCell ref="N671:O671"/>
    <mergeCell ref="P671:Q671"/>
    <mergeCell ref="R671:S671"/>
    <mergeCell ref="T671:W671"/>
    <mergeCell ref="R669:S669"/>
    <mergeCell ref="T669:W669"/>
    <mergeCell ref="H670:I670"/>
    <mergeCell ref="J670:K670"/>
    <mergeCell ref="L670:M670"/>
    <mergeCell ref="X671:AA671"/>
    <mergeCell ref="R650:S650"/>
    <mergeCell ref="T650:W650"/>
    <mergeCell ref="H648:I648"/>
    <mergeCell ref="J648:K648"/>
    <mergeCell ref="L648:M648"/>
    <mergeCell ref="AN660:AN661"/>
    <mergeCell ref="R656:AF658"/>
    <mergeCell ref="AH656:AI656"/>
    <mergeCell ref="H620:I620"/>
    <mergeCell ref="J620:K620"/>
    <mergeCell ref="AK653:AK654"/>
    <mergeCell ref="AL653:AL654"/>
    <mergeCell ref="N654:O654"/>
    <mergeCell ref="P654:Q654"/>
    <mergeCell ref="R654:S654"/>
    <mergeCell ref="H602:I602"/>
    <mergeCell ref="J602:K602"/>
    <mergeCell ref="L602:M602"/>
    <mergeCell ref="AJ653:AJ654"/>
    <mergeCell ref="H653:I653"/>
    <mergeCell ref="J653:K653"/>
    <mergeCell ref="L653:M653"/>
    <mergeCell ref="N653:O653"/>
    <mergeCell ref="P653:Q653"/>
    <mergeCell ref="X654:AA654"/>
    <mergeCell ref="AJ647:AJ648"/>
    <mergeCell ref="AK647:AK648"/>
    <mergeCell ref="AL647:AL648"/>
    <mergeCell ref="AM647:AM648"/>
    <mergeCell ref="N602:O602"/>
    <mergeCell ref="P602:Q602"/>
    <mergeCell ref="R602:S602"/>
    <mergeCell ref="T602:W602"/>
    <mergeCell ref="X619:AA619"/>
    <mergeCell ref="X617:AA617"/>
    <mergeCell ref="P651:Q651"/>
    <mergeCell ref="R651:S651"/>
    <mergeCell ref="T651:W651"/>
    <mergeCell ref="H652:I652"/>
    <mergeCell ref="T620:W620"/>
    <mergeCell ref="H621:I621"/>
    <mergeCell ref="J621:K621"/>
    <mergeCell ref="L621:M621"/>
    <mergeCell ref="N621:O621"/>
    <mergeCell ref="P621:Q621"/>
    <mergeCell ref="R621:S621"/>
    <mergeCell ref="T621:W621"/>
    <mergeCell ref="AQ579:AQ580"/>
    <mergeCell ref="AJ591:AJ592"/>
    <mergeCell ref="AK591:AK592"/>
    <mergeCell ref="AL591:AL592"/>
    <mergeCell ref="AM591:AM592"/>
    <mergeCell ref="AN591:AN592"/>
    <mergeCell ref="H595:I595"/>
    <mergeCell ref="J595:K595"/>
    <mergeCell ref="L595:M595"/>
    <mergeCell ref="N595:O595"/>
    <mergeCell ref="P595:Q595"/>
    <mergeCell ref="R595:S595"/>
    <mergeCell ref="T595:W595"/>
    <mergeCell ref="H600:I600"/>
    <mergeCell ref="J600:K600"/>
    <mergeCell ref="L600:M600"/>
    <mergeCell ref="N600:O600"/>
    <mergeCell ref="P600:Q600"/>
    <mergeCell ref="R600:S600"/>
    <mergeCell ref="T600:W600"/>
    <mergeCell ref="J594:K594"/>
    <mergeCell ref="L594:M594"/>
    <mergeCell ref="N594:O594"/>
    <mergeCell ref="P594:Q594"/>
    <mergeCell ref="R594:S594"/>
    <mergeCell ref="T594:W594"/>
    <mergeCell ref="H596:I596"/>
    <mergeCell ref="T590:W590"/>
    <mergeCell ref="T593:W593"/>
    <mergeCell ref="H594:I594"/>
    <mergeCell ref="H588:I588"/>
    <mergeCell ref="J588:K588"/>
    <mergeCell ref="AP579:AP580"/>
    <mergeCell ref="H601:I601"/>
    <mergeCell ref="H591:I591"/>
    <mergeCell ref="J591:K591"/>
    <mergeCell ref="L591:M591"/>
    <mergeCell ref="N591:O591"/>
    <mergeCell ref="P591:Q591"/>
    <mergeCell ref="R591:S591"/>
    <mergeCell ref="T591:W591"/>
    <mergeCell ref="H592:I592"/>
    <mergeCell ref="J592:K592"/>
    <mergeCell ref="L592:M592"/>
    <mergeCell ref="N592:O592"/>
    <mergeCell ref="P592:Q592"/>
    <mergeCell ref="R592:S592"/>
    <mergeCell ref="T592:W592"/>
    <mergeCell ref="J601:K601"/>
    <mergeCell ref="L601:M601"/>
    <mergeCell ref="N601:O601"/>
    <mergeCell ref="P601:Q601"/>
    <mergeCell ref="R601:S601"/>
    <mergeCell ref="T601:W601"/>
    <mergeCell ref="H593:I593"/>
    <mergeCell ref="J593:K593"/>
    <mergeCell ref="L593:M593"/>
    <mergeCell ref="N593:O593"/>
    <mergeCell ref="P593:Q593"/>
    <mergeCell ref="R593:S593"/>
    <mergeCell ref="L588:M588"/>
    <mergeCell ref="N588:O588"/>
    <mergeCell ref="P588:Q588"/>
    <mergeCell ref="R588:S588"/>
    <mergeCell ref="T588:W588"/>
    <mergeCell ref="H589:I589"/>
    <mergeCell ref="J589:K589"/>
    <mergeCell ref="L589:M589"/>
    <mergeCell ref="N589:O589"/>
    <mergeCell ref="P589:Q589"/>
    <mergeCell ref="R589:S589"/>
    <mergeCell ref="T589:W589"/>
    <mergeCell ref="H590:I590"/>
    <mergeCell ref="J590:K590"/>
    <mergeCell ref="L590:M590"/>
    <mergeCell ref="N590:O590"/>
    <mergeCell ref="P590:Q590"/>
    <mergeCell ref="R590:S590"/>
    <mergeCell ref="AJ559:AJ561"/>
    <mergeCell ref="AK559:AK561"/>
    <mergeCell ref="AL559:AL561"/>
    <mergeCell ref="T584:W584"/>
    <mergeCell ref="H583:I583"/>
    <mergeCell ref="J583:K583"/>
    <mergeCell ref="L583:M583"/>
    <mergeCell ref="N583:O583"/>
    <mergeCell ref="P583:Q583"/>
    <mergeCell ref="R583:S583"/>
    <mergeCell ref="H587:I587"/>
    <mergeCell ref="J587:K587"/>
    <mergeCell ref="L587:M587"/>
    <mergeCell ref="N587:O587"/>
    <mergeCell ref="P587:Q587"/>
    <mergeCell ref="R587:S587"/>
    <mergeCell ref="T587:W587"/>
    <mergeCell ref="T580:W580"/>
    <mergeCell ref="AM559:AM561"/>
    <mergeCell ref="AN559:AN561"/>
    <mergeCell ref="H585:I585"/>
    <mergeCell ref="J585:K585"/>
    <mergeCell ref="L585:M585"/>
    <mergeCell ref="N585:O585"/>
    <mergeCell ref="P585:Q585"/>
    <mergeCell ref="R585:S585"/>
    <mergeCell ref="T585:W585"/>
    <mergeCell ref="H586:I586"/>
    <mergeCell ref="J586:K586"/>
    <mergeCell ref="L586:M586"/>
    <mergeCell ref="N586:O586"/>
    <mergeCell ref="P586:Q586"/>
    <mergeCell ref="R586:S586"/>
    <mergeCell ref="T586:W586"/>
    <mergeCell ref="H582:I582"/>
    <mergeCell ref="J582:K582"/>
    <mergeCell ref="L582:M582"/>
    <mergeCell ref="N582:O582"/>
    <mergeCell ref="P582:Q582"/>
    <mergeCell ref="R582:S582"/>
    <mergeCell ref="T582:W582"/>
    <mergeCell ref="R580:S580"/>
    <mergeCell ref="T583:W583"/>
    <mergeCell ref="H584:I584"/>
    <mergeCell ref="J584:K584"/>
    <mergeCell ref="L584:M584"/>
    <mergeCell ref="X582:AA582"/>
    <mergeCell ref="N584:O584"/>
    <mergeCell ref="P584:Q584"/>
    <mergeCell ref="R584:S584"/>
    <mergeCell ref="AP486:AP487"/>
    <mergeCell ref="AQ486:AQ487"/>
    <mergeCell ref="H495:I495"/>
    <mergeCell ref="J495:K495"/>
    <mergeCell ref="L495:M495"/>
    <mergeCell ref="N495:O495"/>
    <mergeCell ref="P495:Q495"/>
    <mergeCell ref="R495:S495"/>
    <mergeCell ref="T495:W495"/>
    <mergeCell ref="H496:I496"/>
    <mergeCell ref="J496:K496"/>
    <mergeCell ref="L496:M496"/>
    <mergeCell ref="N496:O496"/>
    <mergeCell ref="P496:Q496"/>
    <mergeCell ref="R496:S496"/>
    <mergeCell ref="T496:W496"/>
    <mergeCell ref="R492:S492"/>
    <mergeCell ref="T492:W492"/>
    <mergeCell ref="H493:I493"/>
    <mergeCell ref="J493:K493"/>
    <mergeCell ref="L493:M493"/>
    <mergeCell ref="N493:O493"/>
    <mergeCell ref="P493:Q493"/>
    <mergeCell ref="R493:S493"/>
    <mergeCell ref="T493:W493"/>
    <mergeCell ref="H494:I494"/>
    <mergeCell ref="H491:I491"/>
    <mergeCell ref="J491:K491"/>
    <mergeCell ref="L491:M491"/>
    <mergeCell ref="N491:O491"/>
    <mergeCell ref="J494:K494"/>
    <mergeCell ref="H492:I492"/>
    <mergeCell ref="AJ471:AJ472"/>
    <mergeCell ref="AK471:AK472"/>
    <mergeCell ref="AL471:AL472"/>
    <mergeCell ref="AM471:AM472"/>
    <mergeCell ref="AN471:AN472"/>
    <mergeCell ref="H489:I489"/>
    <mergeCell ref="J489:K489"/>
    <mergeCell ref="L489:M489"/>
    <mergeCell ref="N489:O489"/>
    <mergeCell ref="P489:Q489"/>
    <mergeCell ref="R489:S489"/>
    <mergeCell ref="T489:W489"/>
    <mergeCell ref="H490:I490"/>
    <mergeCell ref="J490:K490"/>
    <mergeCell ref="L490:M490"/>
    <mergeCell ref="N490:O490"/>
    <mergeCell ref="P490:Q490"/>
    <mergeCell ref="R490:S490"/>
    <mergeCell ref="T490:W490"/>
    <mergeCell ref="H472:I472"/>
    <mergeCell ref="J472:K472"/>
    <mergeCell ref="L472:M472"/>
    <mergeCell ref="N472:O472"/>
    <mergeCell ref="H471:I471"/>
    <mergeCell ref="J471:K471"/>
    <mergeCell ref="L471:M471"/>
    <mergeCell ref="N471:O471"/>
    <mergeCell ref="P472:Q472"/>
    <mergeCell ref="R472:S472"/>
    <mergeCell ref="R471:S471"/>
    <mergeCell ref="T471:W471"/>
    <mergeCell ref="AL481:AN481"/>
    <mergeCell ref="H466:I466"/>
    <mergeCell ref="J466:K466"/>
    <mergeCell ref="L466:M466"/>
    <mergeCell ref="N466:O466"/>
    <mergeCell ref="P466:Q466"/>
    <mergeCell ref="R466:S466"/>
    <mergeCell ref="T466:W466"/>
    <mergeCell ref="T472:W472"/>
    <mergeCell ref="H469:I469"/>
    <mergeCell ref="J469:K469"/>
    <mergeCell ref="L469:M469"/>
    <mergeCell ref="N469:O469"/>
    <mergeCell ref="P469:Q469"/>
    <mergeCell ref="R469:S469"/>
    <mergeCell ref="T469:W469"/>
    <mergeCell ref="H470:I470"/>
    <mergeCell ref="J470:K470"/>
    <mergeCell ref="L470:M470"/>
    <mergeCell ref="N470:O470"/>
    <mergeCell ref="P470:Q470"/>
    <mergeCell ref="R470:S470"/>
    <mergeCell ref="T467:W467"/>
    <mergeCell ref="H468:I468"/>
    <mergeCell ref="J468:K468"/>
    <mergeCell ref="L468:M468"/>
    <mergeCell ref="N468:O468"/>
    <mergeCell ref="P468:Q468"/>
    <mergeCell ref="R468:S468"/>
    <mergeCell ref="T468:W468"/>
    <mergeCell ref="T470:W470"/>
    <mergeCell ref="AP425:AP426"/>
    <mergeCell ref="N463:O463"/>
    <mergeCell ref="P463:Q463"/>
    <mergeCell ref="R463:S463"/>
    <mergeCell ref="T463:W463"/>
    <mergeCell ref="H464:I464"/>
    <mergeCell ref="J464:K464"/>
    <mergeCell ref="L464:M464"/>
    <mergeCell ref="N464:O464"/>
    <mergeCell ref="P464:Q464"/>
    <mergeCell ref="R464:S464"/>
    <mergeCell ref="T464:W464"/>
    <mergeCell ref="H465:I465"/>
    <mergeCell ref="J465:K465"/>
    <mergeCell ref="H428:I428"/>
    <mergeCell ref="J428:K428"/>
    <mergeCell ref="L428:M428"/>
    <mergeCell ref="N428:O428"/>
    <mergeCell ref="P428:Q428"/>
    <mergeCell ref="R428:S428"/>
    <mergeCell ref="T428:W428"/>
    <mergeCell ref="R426:S426"/>
    <mergeCell ref="T426:W426"/>
    <mergeCell ref="H427:I427"/>
    <mergeCell ref="J427:K427"/>
    <mergeCell ref="L427:M427"/>
    <mergeCell ref="N427:O427"/>
    <mergeCell ref="X458:AA458"/>
    <mergeCell ref="X459:AA459"/>
    <mergeCell ref="X460:AA460"/>
    <mergeCell ref="X461:AA461"/>
    <mergeCell ref="X462:AA462"/>
    <mergeCell ref="AQ335:AQ336"/>
    <mergeCell ref="N359:O359"/>
    <mergeCell ref="P359:Q359"/>
    <mergeCell ref="R359:S359"/>
    <mergeCell ref="T359:W359"/>
    <mergeCell ref="H353:I353"/>
    <mergeCell ref="H461:I461"/>
    <mergeCell ref="J461:K461"/>
    <mergeCell ref="L461:M461"/>
    <mergeCell ref="N461:O461"/>
    <mergeCell ref="P461:Q461"/>
    <mergeCell ref="R461:S461"/>
    <mergeCell ref="T461:W461"/>
    <mergeCell ref="H462:I462"/>
    <mergeCell ref="J462:K462"/>
    <mergeCell ref="L462:M462"/>
    <mergeCell ref="N462:O462"/>
    <mergeCell ref="P462:Q462"/>
    <mergeCell ref="R462:S462"/>
    <mergeCell ref="T462:W462"/>
    <mergeCell ref="AQ425:AQ426"/>
    <mergeCell ref="J353:K353"/>
    <mergeCell ref="L353:M353"/>
    <mergeCell ref="N353:O353"/>
    <mergeCell ref="P353:Q353"/>
    <mergeCell ref="R353:S353"/>
    <mergeCell ref="T353:W353"/>
    <mergeCell ref="J354:K354"/>
    <mergeCell ref="AJ349:AJ350"/>
    <mergeCell ref="L354:M354"/>
    <mergeCell ref="N354:O354"/>
    <mergeCell ref="P354:Q354"/>
    <mergeCell ref="AP335:AP336"/>
    <mergeCell ref="AN349:AN350"/>
    <mergeCell ref="H351:I351"/>
    <mergeCell ref="J351:K351"/>
    <mergeCell ref="L351:M351"/>
    <mergeCell ref="N351:O351"/>
    <mergeCell ref="P351:Q351"/>
    <mergeCell ref="R351:S351"/>
    <mergeCell ref="T351:W351"/>
    <mergeCell ref="H352:I352"/>
    <mergeCell ref="J352:K352"/>
    <mergeCell ref="L352:M352"/>
    <mergeCell ref="N352:O352"/>
    <mergeCell ref="P352:Q352"/>
    <mergeCell ref="R352:S352"/>
    <mergeCell ref="AM344:AM345"/>
    <mergeCell ref="AN344:AN345"/>
    <mergeCell ref="H346:I346"/>
    <mergeCell ref="J346:K346"/>
    <mergeCell ref="L346:M346"/>
    <mergeCell ref="N346:O346"/>
    <mergeCell ref="P346:Q346"/>
    <mergeCell ref="AM346:AM347"/>
    <mergeCell ref="AN346:AN347"/>
    <mergeCell ref="H345:I345"/>
    <mergeCell ref="AJ346:AJ347"/>
    <mergeCell ref="AK349:AK350"/>
    <mergeCell ref="J345:K345"/>
    <mergeCell ref="AL349:AL350"/>
    <mergeCell ref="L345:M345"/>
    <mergeCell ref="N345:O345"/>
    <mergeCell ref="P345:Q345"/>
    <mergeCell ref="L355:M355"/>
    <mergeCell ref="N355:O355"/>
    <mergeCell ref="P355:Q355"/>
    <mergeCell ref="R355:S355"/>
    <mergeCell ref="T355:W355"/>
    <mergeCell ref="AM349:AM350"/>
    <mergeCell ref="R356:S356"/>
    <mergeCell ref="T356:W356"/>
    <mergeCell ref="AJ344:AJ345"/>
    <mergeCell ref="AK344:AK345"/>
    <mergeCell ref="AL344:AL345"/>
    <mergeCell ref="H349:I349"/>
    <mergeCell ref="J349:K349"/>
    <mergeCell ref="L349:M349"/>
    <mergeCell ref="N349:O349"/>
    <mergeCell ref="P349:Q349"/>
    <mergeCell ref="R349:S349"/>
    <mergeCell ref="T349:W349"/>
    <mergeCell ref="H350:I350"/>
    <mergeCell ref="J350:K350"/>
    <mergeCell ref="L350:M350"/>
    <mergeCell ref="R346:S346"/>
    <mergeCell ref="T346:W346"/>
    <mergeCell ref="H347:I347"/>
    <mergeCell ref="J347:K347"/>
    <mergeCell ref="L347:M347"/>
    <mergeCell ref="T347:W347"/>
    <mergeCell ref="AK346:AK347"/>
    <mergeCell ref="AL346:AL347"/>
    <mergeCell ref="N344:O344"/>
    <mergeCell ref="P344:Q344"/>
    <mergeCell ref="R344:S344"/>
    <mergeCell ref="T344:W344"/>
    <mergeCell ref="H357:I357"/>
    <mergeCell ref="J357:K357"/>
    <mergeCell ref="L357:M357"/>
    <mergeCell ref="N357:O357"/>
    <mergeCell ref="P357:Q357"/>
    <mergeCell ref="R357:S357"/>
    <mergeCell ref="T357:W357"/>
    <mergeCell ref="H348:I348"/>
    <mergeCell ref="J348:K348"/>
    <mergeCell ref="L348:M348"/>
    <mergeCell ref="N348:O348"/>
    <mergeCell ref="P348:Q348"/>
    <mergeCell ref="R348:S348"/>
    <mergeCell ref="T348:W348"/>
    <mergeCell ref="P350:Q350"/>
    <mergeCell ref="T350:W350"/>
    <mergeCell ref="H354:I354"/>
    <mergeCell ref="N350:O350"/>
    <mergeCell ref="R350:S350"/>
    <mergeCell ref="R345:S345"/>
    <mergeCell ref="T345:W345"/>
    <mergeCell ref="R354:S354"/>
    <mergeCell ref="T352:W352"/>
    <mergeCell ref="H356:I356"/>
    <mergeCell ref="J356:K356"/>
    <mergeCell ref="T354:W354"/>
    <mergeCell ref="H355:I355"/>
    <mergeCell ref="J355:K355"/>
    <mergeCell ref="L356:M356"/>
    <mergeCell ref="N356:O356"/>
    <mergeCell ref="P356:Q356"/>
    <mergeCell ref="T340:W340"/>
    <mergeCell ref="H341:I341"/>
    <mergeCell ref="J341:K341"/>
    <mergeCell ref="L341:M341"/>
    <mergeCell ref="N341:O341"/>
    <mergeCell ref="P341:Q341"/>
    <mergeCell ref="R341:S341"/>
    <mergeCell ref="T341:W341"/>
    <mergeCell ref="H342:I342"/>
    <mergeCell ref="J342:K342"/>
    <mergeCell ref="L342:M342"/>
    <mergeCell ref="N342:O342"/>
    <mergeCell ref="P342:Q342"/>
    <mergeCell ref="R342:S342"/>
    <mergeCell ref="T342:W342"/>
    <mergeCell ref="H343:I343"/>
    <mergeCell ref="J343:K343"/>
    <mergeCell ref="L343:M343"/>
    <mergeCell ref="N343:O343"/>
    <mergeCell ref="P343:Q343"/>
    <mergeCell ref="R343:S343"/>
    <mergeCell ref="T343:W343"/>
    <mergeCell ref="P347:Q347"/>
    <mergeCell ref="R347:S347"/>
    <mergeCell ref="H344:I344"/>
    <mergeCell ref="J344:K344"/>
    <mergeCell ref="L344:M344"/>
    <mergeCell ref="H247:I247"/>
    <mergeCell ref="J247:K247"/>
    <mergeCell ref="L247:M247"/>
    <mergeCell ref="N247:O247"/>
    <mergeCell ref="P247:Q247"/>
    <mergeCell ref="R247:S247"/>
    <mergeCell ref="T247:W247"/>
    <mergeCell ref="H248:I248"/>
    <mergeCell ref="J248:K248"/>
    <mergeCell ref="L248:M248"/>
    <mergeCell ref="N248:O248"/>
    <mergeCell ref="P248:Q248"/>
    <mergeCell ref="R248:S248"/>
    <mergeCell ref="J252:K252"/>
    <mergeCell ref="L252:M252"/>
    <mergeCell ref="T250:W250"/>
    <mergeCell ref="H250:I250"/>
    <mergeCell ref="J250:K250"/>
    <mergeCell ref="L250:M250"/>
    <mergeCell ref="N250:O250"/>
    <mergeCell ref="P250:Q250"/>
    <mergeCell ref="R250:S250"/>
    <mergeCell ref="H251:I251"/>
    <mergeCell ref="J251:K251"/>
    <mergeCell ref="L251:M251"/>
    <mergeCell ref="P337:Q337"/>
    <mergeCell ref="R340:S340"/>
    <mergeCell ref="AP212:AP213"/>
    <mergeCell ref="AQ212:AQ213"/>
    <mergeCell ref="T248:W248"/>
    <mergeCell ref="H249:I249"/>
    <mergeCell ref="J249:K249"/>
    <mergeCell ref="L249:M249"/>
    <mergeCell ref="N249:O249"/>
    <mergeCell ref="P249:Q249"/>
    <mergeCell ref="R249:S249"/>
    <mergeCell ref="T249:W249"/>
    <mergeCell ref="H244:I244"/>
    <mergeCell ref="J244:K244"/>
    <mergeCell ref="L244:M244"/>
    <mergeCell ref="N244:O244"/>
    <mergeCell ref="P244:Q244"/>
    <mergeCell ref="R244:S244"/>
    <mergeCell ref="T244:W244"/>
    <mergeCell ref="H245:I245"/>
    <mergeCell ref="J245:K245"/>
    <mergeCell ref="L245:M245"/>
    <mergeCell ref="N245:O245"/>
    <mergeCell ref="P245:Q245"/>
    <mergeCell ref="R245:S245"/>
    <mergeCell ref="T245:W245"/>
    <mergeCell ref="AJ240:AJ241"/>
    <mergeCell ref="AK240:AK241"/>
    <mergeCell ref="AL240:AL241"/>
    <mergeCell ref="AM240:AM241"/>
    <mergeCell ref="AN240:AN241"/>
    <mergeCell ref="AJ243:AJ244"/>
    <mergeCell ref="AK243:AK244"/>
    <mergeCell ref="AL243:AL244"/>
    <mergeCell ref="AM243:AM244"/>
    <mergeCell ref="AN243:AN244"/>
    <mergeCell ref="H246:I246"/>
    <mergeCell ref="J246:K246"/>
    <mergeCell ref="L246:M246"/>
    <mergeCell ref="N246:O246"/>
    <mergeCell ref="P246:Q246"/>
    <mergeCell ref="R246:S246"/>
    <mergeCell ref="T246:W246"/>
    <mergeCell ref="H240:I240"/>
    <mergeCell ref="J240:K240"/>
    <mergeCell ref="L240:M240"/>
    <mergeCell ref="N240:O240"/>
    <mergeCell ref="P240:Q240"/>
    <mergeCell ref="R240:S240"/>
    <mergeCell ref="T240:W240"/>
    <mergeCell ref="H241:I241"/>
    <mergeCell ref="J241:K241"/>
    <mergeCell ref="L241:M241"/>
    <mergeCell ref="N241:O241"/>
    <mergeCell ref="P241:Q241"/>
    <mergeCell ref="R241:S241"/>
    <mergeCell ref="T241:W241"/>
    <mergeCell ref="H242:I242"/>
    <mergeCell ref="J242:K242"/>
    <mergeCell ref="L242:M242"/>
    <mergeCell ref="N242:O242"/>
    <mergeCell ref="P242:Q242"/>
    <mergeCell ref="R242:S242"/>
    <mergeCell ref="T242:W242"/>
    <mergeCell ref="H238:I238"/>
    <mergeCell ref="J238:K238"/>
    <mergeCell ref="L238:M238"/>
    <mergeCell ref="N238:O238"/>
    <mergeCell ref="P238:Q238"/>
    <mergeCell ref="R238:S238"/>
    <mergeCell ref="T238:W238"/>
    <mergeCell ref="H239:I239"/>
    <mergeCell ref="J239:K239"/>
    <mergeCell ref="L239:M239"/>
    <mergeCell ref="N239:O239"/>
    <mergeCell ref="P239:Q239"/>
    <mergeCell ref="R239:S239"/>
    <mergeCell ref="T239:W239"/>
    <mergeCell ref="H243:I243"/>
    <mergeCell ref="J243:K243"/>
    <mergeCell ref="L243:M243"/>
    <mergeCell ref="N243:O243"/>
    <mergeCell ref="P243:Q243"/>
    <mergeCell ref="R243:S243"/>
    <mergeCell ref="T243:W243"/>
    <mergeCell ref="AJ233:AJ234"/>
    <mergeCell ref="AK233:AK234"/>
    <mergeCell ref="AL233:AL234"/>
    <mergeCell ref="AM233:AM234"/>
    <mergeCell ref="AN233:AN234"/>
    <mergeCell ref="H236:I236"/>
    <mergeCell ref="J236:K236"/>
    <mergeCell ref="L236:M236"/>
    <mergeCell ref="N236:O236"/>
    <mergeCell ref="P236:Q236"/>
    <mergeCell ref="R236:S236"/>
    <mergeCell ref="T236:W236"/>
    <mergeCell ref="H237:I237"/>
    <mergeCell ref="J237:K237"/>
    <mergeCell ref="L237:M237"/>
    <mergeCell ref="N237:O237"/>
    <mergeCell ref="P237:Q237"/>
    <mergeCell ref="R237:S237"/>
    <mergeCell ref="T237:W237"/>
    <mergeCell ref="H235:I235"/>
    <mergeCell ref="J235:K235"/>
    <mergeCell ref="L235:M235"/>
    <mergeCell ref="N235:O235"/>
    <mergeCell ref="P235:Q235"/>
    <mergeCell ref="R235:S235"/>
    <mergeCell ref="T235:W235"/>
    <mergeCell ref="X233:AA233"/>
    <mergeCell ref="X234:AA234"/>
    <mergeCell ref="X235:AA235"/>
    <mergeCell ref="H232:I232"/>
    <mergeCell ref="J232:K232"/>
    <mergeCell ref="L232:M232"/>
    <mergeCell ref="N232:O232"/>
    <mergeCell ref="P232:Q232"/>
    <mergeCell ref="R232:S232"/>
    <mergeCell ref="T232:W232"/>
    <mergeCell ref="H233:I233"/>
    <mergeCell ref="J233:K233"/>
    <mergeCell ref="L233:M233"/>
    <mergeCell ref="N233:O233"/>
    <mergeCell ref="P233:Q233"/>
    <mergeCell ref="R233:S233"/>
    <mergeCell ref="T233:W233"/>
    <mergeCell ref="H234:I234"/>
    <mergeCell ref="J234:K234"/>
    <mergeCell ref="L234:M234"/>
    <mergeCell ref="N234:O234"/>
    <mergeCell ref="P234:Q234"/>
    <mergeCell ref="R234:S234"/>
    <mergeCell ref="T234:W234"/>
    <mergeCell ref="J228:K228"/>
    <mergeCell ref="L228:M228"/>
    <mergeCell ref="N228:O228"/>
    <mergeCell ref="P228:Q228"/>
    <mergeCell ref="R228:S228"/>
    <mergeCell ref="T228:W228"/>
    <mergeCell ref="H231:I231"/>
    <mergeCell ref="J231:K231"/>
    <mergeCell ref="L231:M231"/>
    <mergeCell ref="N231:O231"/>
    <mergeCell ref="P231:Q231"/>
    <mergeCell ref="R231:S231"/>
    <mergeCell ref="T231:W231"/>
    <mergeCell ref="H230:I230"/>
    <mergeCell ref="J230:K230"/>
    <mergeCell ref="L230:M230"/>
    <mergeCell ref="N230:O230"/>
    <mergeCell ref="P230:Q230"/>
    <mergeCell ref="R230:S230"/>
    <mergeCell ref="T230:W230"/>
    <mergeCell ref="H229:I229"/>
    <mergeCell ref="J229:K229"/>
    <mergeCell ref="L229:M229"/>
    <mergeCell ref="N229:O229"/>
    <mergeCell ref="P229:Q229"/>
    <mergeCell ref="R229:S229"/>
    <mergeCell ref="T229:W229"/>
    <mergeCell ref="H228:I228"/>
    <mergeCell ref="AK221:AK222"/>
    <mergeCell ref="AL221:AL222"/>
    <mergeCell ref="AM221:AM222"/>
    <mergeCell ref="AN221:AN222"/>
    <mergeCell ref="H223:I223"/>
    <mergeCell ref="J223:K223"/>
    <mergeCell ref="L223:M223"/>
    <mergeCell ref="N223:O223"/>
    <mergeCell ref="P223:Q223"/>
    <mergeCell ref="R223:S223"/>
    <mergeCell ref="T223:W223"/>
    <mergeCell ref="H224:I224"/>
    <mergeCell ref="J224:K224"/>
    <mergeCell ref="L224:M224"/>
    <mergeCell ref="N224:O224"/>
    <mergeCell ref="P224:Q224"/>
    <mergeCell ref="R224:S224"/>
    <mergeCell ref="T224:W224"/>
    <mergeCell ref="N222:O222"/>
    <mergeCell ref="P222:Q222"/>
    <mergeCell ref="R222:S222"/>
    <mergeCell ref="T222:W222"/>
    <mergeCell ref="AJ221:AJ222"/>
    <mergeCell ref="N219:O219"/>
    <mergeCell ref="P219:Q219"/>
    <mergeCell ref="R219:S219"/>
    <mergeCell ref="N225:O225"/>
    <mergeCell ref="P225:Q225"/>
    <mergeCell ref="R225:S225"/>
    <mergeCell ref="T225:W225"/>
    <mergeCell ref="H226:I226"/>
    <mergeCell ref="J226:K226"/>
    <mergeCell ref="L226:M226"/>
    <mergeCell ref="N226:O226"/>
    <mergeCell ref="P226:Q226"/>
    <mergeCell ref="R226:S226"/>
    <mergeCell ref="T226:W226"/>
    <mergeCell ref="H221:I221"/>
    <mergeCell ref="J221:K221"/>
    <mergeCell ref="L221:M221"/>
    <mergeCell ref="N221:O221"/>
    <mergeCell ref="P221:Q221"/>
    <mergeCell ref="R221:S221"/>
    <mergeCell ref="T221:W221"/>
    <mergeCell ref="H222:I222"/>
    <mergeCell ref="J222:K222"/>
    <mergeCell ref="L222:M222"/>
    <mergeCell ref="T219:W219"/>
    <mergeCell ref="N198:O198"/>
    <mergeCell ref="P198:Q198"/>
    <mergeCell ref="R198:S198"/>
    <mergeCell ref="T198:W198"/>
    <mergeCell ref="H194:I194"/>
    <mergeCell ref="J194:K194"/>
    <mergeCell ref="H227:I227"/>
    <mergeCell ref="J227:K227"/>
    <mergeCell ref="L227:M227"/>
    <mergeCell ref="N227:O227"/>
    <mergeCell ref="P227:Q227"/>
    <mergeCell ref="R227:S227"/>
    <mergeCell ref="T227:W227"/>
    <mergeCell ref="J218:K218"/>
    <mergeCell ref="L218:M218"/>
    <mergeCell ref="N218:O218"/>
    <mergeCell ref="P218:Q218"/>
    <mergeCell ref="R218:S218"/>
    <mergeCell ref="T215:W215"/>
    <mergeCell ref="T216:W216"/>
    <mergeCell ref="T217:W217"/>
    <mergeCell ref="T218:W218"/>
    <mergeCell ref="H220:I220"/>
    <mergeCell ref="J220:K220"/>
    <mergeCell ref="L220:M220"/>
    <mergeCell ref="N220:O220"/>
    <mergeCell ref="P220:Q220"/>
    <mergeCell ref="R220:S220"/>
    <mergeCell ref="T220:W220"/>
    <mergeCell ref="H225:I225"/>
    <mergeCell ref="J225:K225"/>
    <mergeCell ref="L225:M225"/>
    <mergeCell ref="L195:M195"/>
    <mergeCell ref="N195:O195"/>
    <mergeCell ref="P195:Q195"/>
    <mergeCell ref="R195:S195"/>
    <mergeCell ref="T195:W195"/>
    <mergeCell ref="H196:I196"/>
    <mergeCell ref="J196:K196"/>
    <mergeCell ref="L196:M196"/>
    <mergeCell ref="N196:O196"/>
    <mergeCell ref="P196:Q196"/>
    <mergeCell ref="R196:S196"/>
    <mergeCell ref="T196:W196"/>
    <mergeCell ref="AK194:AK195"/>
    <mergeCell ref="AL194:AL195"/>
    <mergeCell ref="AM194:AM195"/>
    <mergeCell ref="AN194:AN195"/>
    <mergeCell ref="AJ197:AJ198"/>
    <mergeCell ref="AK197:AK198"/>
    <mergeCell ref="AL197:AL198"/>
    <mergeCell ref="AM197:AM198"/>
    <mergeCell ref="AN197:AN198"/>
    <mergeCell ref="AJ194:AJ195"/>
    <mergeCell ref="H197:I197"/>
    <mergeCell ref="J197:K197"/>
    <mergeCell ref="L197:M197"/>
    <mergeCell ref="N197:O197"/>
    <mergeCell ref="P197:Q197"/>
    <mergeCell ref="R197:S197"/>
    <mergeCell ref="T197:W197"/>
    <mergeCell ref="H198:I198"/>
    <mergeCell ref="J198:K198"/>
    <mergeCell ref="L198:M198"/>
    <mergeCell ref="X195:AA195"/>
    <mergeCell ref="X196:AA196"/>
    <mergeCell ref="X197:AA197"/>
    <mergeCell ref="X198:AA198"/>
    <mergeCell ref="J191:K191"/>
    <mergeCell ref="L191:M191"/>
    <mergeCell ref="N191:O191"/>
    <mergeCell ref="P191:Q191"/>
    <mergeCell ref="R191:S191"/>
    <mergeCell ref="T191:W191"/>
    <mergeCell ref="H192:I192"/>
    <mergeCell ref="J192:K192"/>
    <mergeCell ref="L192:M192"/>
    <mergeCell ref="N192:O192"/>
    <mergeCell ref="P192:Q192"/>
    <mergeCell ref="R192:S192"/>
    <mergeCell ref="T192:W192"/>
    <mergeCell ref="H193:I193"/>
    <mergeCell ref="J193:K193"/>
    <mergeCell ref="L193:M193"/>
    <mergeCell ref="N193:O193"/>
    <mergeCell ref="P193:Q193"/>
    <mergeCell ref="R193:S193"/>
    <mergeCell ref="T193:W193"/>
    <mergeCell ref="H191:I191"/>
    <mergeCell ref="L194:M194"/>
    <mergeCell ref="N194:O194"/>
    <mergeCell ref="P194:Q194"/>
    <mergeCell ref="R194:S194"/>
    <mergeCell ref="T194:W194"/>
    <mergeCell ref="H195:I195"/>
    <mergeCell ref="J195:K195"/>
    <mergeCell ref="AL185:AL186"/>
    <mergeCell ref="AM185:AM186"/>
    <mergeCell ref="AN185:AN186"/>
    <mergeCell ref="H190:I190"/>
    <mergeCell ref="J190:K190"/>
    <mergeCell ref="L190:M190"/>
    <mergeCell ref="N190:O190"/>
    <mergeCell ref="P190:Q190"/>
    <mergeCell ref="R190:S190"/>
    <mergeCell ref="T190:W190"/>
    <mergeCell ref="J188:K188"/>
    <mergeCell ref="L188:M188"/>
    <mergeCell ref="N188:O188"/>
    <mergeCell ref="P188:Q188"/>
    <mergeCell ref="R188:S188"/>
    <mergeCell ref="T188:W188"/>
    <mergeCell ref="H184:I184"/>
    <mergeCell ref="J184:K184"/>
    <mergeCell ref="L184:M184"/>
    <mergeCell ref="N184:O184"/>
    <mergeCell ref="P184:Q184"/>
    <mergeCell ref="R184:S184"/>
    <mergeCell ref="T184:W184"/>
    <mergeCell ref="H189:I189"/>
    <mergeCell ref="J189:K189"/>
    <mergeCell ref="H187:I187"/>
    <mergeCell ref="J187:K187"/>
    <mergeCell ref="N187:O187"/>
    <mergeCell ref="P187:Q187"/>
    <mergeCell ref="R187:S187"/>
    <mergeCell ref="T187:W187"/>
    <mergeCell ref="H185:I185"/>
    <mergeCell ref="H137:I137"/>
    <mergeCell ref="J137:K137"/>
    <mergeCell ref="L137:M137"/>
    <mergeCell ref="N137:O137"/>
    <mergeCell ref="P137:Q137"/>
    <mergeCell ref="R137:S137"/>
    <mergeCell ref="T137:W137"/>
    <mergeCell ref="H133:I133"/>
    <mergeCell ref="J133:K133"/>
    <mergeCell ref="L133:M133"/>
    <mergeCell ref="N133:O133"/>
    <mergeCell ref="P133:Q133"/>
    <mergeCell ref="R133:S133"/>
    <mergeCell ref="T133:W133"/>
    <mergeCell ref="H134:I134"/>
    <mergeCell ref="J134:K134"/>
    <mergeCell ref="L134:M134"/>
    <mergeCell ref="N134:O134"/>
    <mergeCell ref="P134:Q134"/>
    <mergeCell ref="R134:S134"/>
    <mergeCell ref="T134:W134"/>
    <mergeCell ref="T135:W135"/>
    <mergeCell ref="H136:I136"/>
    <mergeCell ref="J136:K136"/>
    <mergeCell ref="L136:M136"/>
    <mergeCell ref="N136:O136"/>
    <mergeCell ref="P136:Q136"/>
    <mergeCell ref="R136:S136"/>
    <mergeCell ref="T136:W136"/>
    <mergeCell ref="P131:Q131"/>
    <mergeCell ref="R131:S131"/>
    <mergeCell ref="T131:W131"/>
    <mergeCell ref="H132:I132"/>
    <mergeCell ref="J132:K132"/>
    <mergeCell ref="L132:M132"/>
    <mergeCell ref="N132:O132"/>
    <mergeCell ref="P132:Q132"/>
    <mergeCell ref="H135:I135"/>
    <mergeCell ref="J135:K135"/>
    <mergeCell ref="L135:M135"/>
    <mergeCell ref="N135:O135"/>
    <mergeCell ref="P135:Q135"/>
    <mergeCell ref="R135:S135"/>
    <mergeCell ref="H131:I131"/>
    <mergeCell ref="J131:K131"/>
    <mergeCell ref="P123:Q123"/>
    <mergeCell ref="R123:S123"/>
    <mergeCell ref="T123:W123"/>
    <mergeCell ref="P129:Q129"/>
    <mergeCell ref="R129:S129"/>
    <mergeCell ref="H124:I124"/>
    <mergeCell ref="P128:Q128"/>
    <mergeCell ref="R128:S128"/>
    <mergeCell ref="T128:W128"/>
    <mergeCell ref="H129:I129"/>
    <mergeCell ref="J129:K129"/>
    <mergeCell ref="L129:M129"/>
    <mergeCell ref="N129:O129"/>
    <mergeCell ref="J124:K124"/>
    <mergeCell ref="H126:I126"/>
    <mergeCell ref="J126:K126"/>
    <mergeCell ref="L126:M126"/>
    <mergeCell ref="R126:S126"/>
    <mergeCell ref="T126:W126"/>
    <mergeCell ref="P124:Q124"/>
    <mergeCell ref="J122:K122"/>
    <mergeCell ref="L122:M122"/>
    <mergeCell ref="N122:O122"/>
    <mergeCell ref="P122:Q122"/>
    <mergeCell ref="R122:S122"/>
    <mergeCell ref="T122:W122"/>
    <mergeCell ref="H123:I123"/>
    <mergeCell ref="J123:K123"/>
    <mergeCell ref="L123:M123"/>
    <mergeCell ref="N123:O123"/>
    <mergeCell ref="H122:I122"/>
    <mergeCell ref="L124:M124"/>
    <mergeCell ref="N124:O124"/>
    <mergeCell ref="AJ124:AJ125"/>
    <mergeCell ref="AK124:AK125"/>
    <mergeCell ref="AL124:AL125"/>
    <mergeCell ref="AM124:AM125"/>
    <mergeCell ref="AN124:AN125"/>
    <mergeCell ref="R125:S125"/>
    <mergeCell ref="T125:W125"/>
    <mergeCell ref="H130:I130"/>
    <mergeCell ref="J130:K130"/>
    <mergeCell ref="L130:M130"/>
    <mergeCell ref="N130:O130"/>
    <mergeCell ref="P130:Q130"/>
    <mergeCell ref="R130:S130"/>
    <mergeCell ref="T130:W130"/>
    <mergeCell ref="J128:K128"/>
    <mergeCell ref="L128:M128"/>
    <mergeCell ref="N128:O128"/>
    <mergeCell ref="H127:I127"/>
    <mergeCell ref="J127:K127"/>
    <mergeCell ref="L127:M127"/>
    <mergeCell ref="N127:O127"/>
    <mergeCell ref="P127:Q127"/>
    <mergeCell ref="R127:S127"/>
    <mergeCell ref="T127:W127"/>
    <mergeCell ref="H128:I128"/>
    <mergeCell ref="H125:I125"/>
    <mergeCell ref="J125:K125"/>
    <mergeCell ref="L125:M125"/>
    <mergeCell ref="N125:O125"/>
    <mergeCell ref="P125:Q125"/>
    <mergeCell ref="N126:O126"/>
    <mergeCell ref="P126:Q126"/>
    <mergeCell ref="H121:I121"/>
    <mergeCell ref="J121:K121"/>
    <mergeCell ref="L121:M121"/>
    <mergeCell ref="N121:O121"/>
    <mergeCell ref="P121:Q121"/>
    <mergeCell ref="R121:S121"/>
    <mergeCell ref="T121:W121"/>
    <mergeCell ref="L117:M117"/>
    <mergeCell ref="N117:O117"/>
    <mergeCell ref="P117:Q117"/>
    <mergeCell ref="R117:S117"/>
    <mergeCell ref="T117:W117"/>
    <mergeCell ref="AP115:AP116"/>
    <mergeCell ref="AQ115:AQ116"/>
    <mergeCell ref="AJ119:AJ121"/>
    <mergeCell ref="AK119:AK121"/>
    <mergeCell ref="AL119:AL121"/>
    <mergeCell ref="AM119:AM121"/>
    <mergeCell ref="AN119:AN121"/>
    <mergeCell ref="X116:AA116"/>
    <mergeCell ref="X118:AA118"/>
    <mergeCell ref="X117:AA117"/>
    <mergeCell ref="X119:AA119"/>
    <mergeCell ref="X120:AA120"/>
    <mergeCell ref="X121:AA121"/>
    <mergeCell ref="L118:M118"/>
    <mergeCell ref="N118:O118"/>
    <mergeCell ref="P118:Q118"/>
    <mergeCell ref="T119:W119"/>
    <mergeCell ref="H120:I120"/>
    <mergeCell ref="J120:K120"/>
    <mergeCell ref="L120:M120"/>
    <mergeCell ref="R100:S100"/>
    <mergeCell ref="T100:W100"/>
    <mergeCell ref="H101:I101"/>
    <mergeCell ref="J101:K101"/>
    <mergeCell ref="L101:M101"/>
    <mergeCell ref="N101:O101"/>
    <mergeCell ref="J119:K119"/>
    <mergeCell ref="L119:M119"/>
    <mergeCell ref="N119:O119"/>
    <mergeCell ref="P119:Q119"/>
    <mergeCell ref="R119:S119"/>
    <mergeCell ref="J117:K117"/>
    <mergeCell ref="H102:I102"/>
    <mergeCell ref="J102:K102"/>
    <mergeCell ref="L102:M102"/>
    <mergeCell ref="N102:O102"/>
    <mergeCell ref="P102:Q102"/>
    <mergeCell ref="R102:S102"/>
    <mergeCell ref="T102:W102"/>
    <mergeCell ref="P101:Q101"/>
    <mergeCell ref="R101:S101"/>
    <mergeCell ref="T101:W101"/>
    <mergeCell ref="H118:I118"/>
    <mergeCell ref="J118:K118"/>
    <mergeCell ref="R118:S118"/>
    <mergeCell ref="T118:W118"/>
    <mergeCell ref="R116:S116"/>
    <mergeCell ref="H110:AD110"/>
    <mergeCell ref="X100:AA100"/>
    <mergeCell ref="X101:AA101"/>
    <mergeCell ref="AP90:AP91"/>
    <mergeCell ref="P93:Q93"/>
    <mergeCell ref="R93:S93"/>
    <mergeCell ref="T93:W93"/>
    <mergeCell ref="R91:S91"/>
    <mergeCell ref="T91:W91"/>
    <mergeCell ref="H92:I92"/>
    <mergeCell ref="J92:K92"/>
    <mergeCell ref="L92:M92"/>
    <mergeCell ref="N92:O92"/>
    <mergeCell ref="P92:Q92"/>
    <mergeCell ref="R92:S92"/>
    <mergeCell ref="T92:W92"/>
    <mergeCell ref="H98:I98"/>
    <mergeCell ref="J98:K98"/>
    <mergeCell ref="L98:M98"/>
    <mergeCell ref="N98:O98"/>
    <mergeCell ref="P98:Q98"/>
    <mergeCell ref="R98:S98"/>
    <mergeCell ref="T98:W98"/>
    <mergeCell ref="H97:I97"/>
    <mergeCell ref="J97:K97"/>
    <mergeCell ref="L97:M97"/>
    <mergeCell ref="N97:O97"/>
    <mergeCell ref="P97:Q97"/>
    <mergeCell ref="R97:S97"/>
    <mergeCell ref="T97:W97"/>
    <mergeCell ref="J96:K96"/>
    <mergeCell ref="L96:M96"/>
    <mergeCell ref="N96:O96"/>
    <mergeCell ref="P96:Q96"/>
    <mergeCell ref="R96:S96"/>
    <mergeCell ref="AQ90:AQ91"/>
    <mergeCell ref="AJ74:AJ75"/>
    <mergeCell ref="AK74:AK75"/>
    <mergeCell ref="AL74:AL75"/>
    <mergeCell ref="AM74:AM75"/>
    <mergeCell ref="AN74:AN75"/>
    <mergeCell ref="H94:I94"/>
    <mergeCell ref="J94:K94"/>
    <mergeCell ref="L94:M94"/>
    <mergeCell ref="N94:O94"/>
    <mergeCell ref="P94:Q94"/>
    <mergeCell ref="R94:S94"/>
    <mergeCell ref="T94:W94"/>
    <mergeCell ref="H95:I95"/>
    <mergeCell ref="J95:K95"/>
    <mergeCell ref="L95:M95"/>
    <mergeCell ref="N95:O95"/>
    <mergeCell ref="P95:Q95"/>
    <mergeCell ref="R95:S95"/>
    <mergeCell ref="T95:W95"/>
    <mergeCell ref="N76:O76"/>
    <mergeCell ref="P76:Q76"/>
    <mergeCell ref="R76:S76"/>
    <mergeCell ref="T76:W76"/>
    <mergeCell ref="H93:I93"/>
    <mergeCell ref="J93:K93"/>
    <mergeCell ref="L93:M93"/>
    <mergeCell ref="N93:O93"/>
    <mergeCell ref="AN79:AN80"/>
    <mergeCell ref="R82:AF83"/>
    <mergeCell ref="AH82:AI83"/>
    <mergeCell ref="AJ82:AK83"/>
    <mergeCell ref="AP50:AP51"/>
    <mergeCell ref="AQ50:AQ51"/>
    <mergeCell ref="AJ55:AJ56"/>
    <mergeCell ref="AK55:AK56"/>
    <mergeCell ref="AL55:AL56"/>
    <mergeCell ref="AM55:AM56"/>
    <mergeCell ref="AN55:AN56"/>
    <mergeCell ref="H75:I75"/>
    <mergeCell ref="J75:K75"/>
    <mergeCell ref="L75:M75"/>
    <mergeCell ref="N75:O75"/>
    <mergeCell ref="P75:Q75"/>
    <mergeCell ref="R75:S75"/>
    <mergeCell ref="T75:W75"/>
    <mergeCell ref="AP70:AP71"/>
    <mergeCell ref="AQ70:AQ71"/>
    <mergeCell ref="H74:I74"/>
    <mergeCell ref="J74:K74"/>
    <mergeCell ref="L74:M74"/>
    <mergeCell ref="N74:O74"/>
    <mergeCell ref="P74:Q74"/>
    <mergeCell ref="R74:S74"/>
    <mergeCell ref="T74:W74"/>
    <mergeCell ref="AL69:AN69"/>
    <mergeCell ref="AN59:AN60"/>
    <mergeCell ref="R62:AF63"/>
    <mergeCell ref="AH62:AI63"/>
    <mergeCell ref="AJ62:AK63"/>
    <mergeCell ref="AL62:AM63"/>
    <mergeCell ref="AN62:AN63"/>
    <mergeCell ref="X71:AA71"/>
    <mergeCell ref="X72:AA72"/>
    <mergeCell ref="AN33:AN34"/>
    <mergeCell ref="AJ35:AJ36"/>
    <mergeCell ref="AK35:AK36"/>
    <mergeCell ref="AL35:AL36"/>
    <mergeCell ref="AM35:AM36"/>
    <mergeCell ref="AN35:AN36"/>
    <mergeCell ref="AP30:AP31"/>
    <mergeCell ref="AQ30:AQ31"/>
    <mergeCell ref="N34:O34"/>
    <mergeCell ref="P34:Q34"/>
    <mergeCell ref="R34:S34"/>
    <mergeCell ref="T34:W34"/>
    <mergeCell ref="X34:AB34"/>
    <mergeCell ref="H35:I35"/>
    <mergeCell ref="J35:K35"/>
    <mergeCell ref="L35:M35"/>
    <mergeCell ref="N35:O35"/>
    <mergeCell ref="P35:Q35"/>
    <mergeCell ref="R35:S35"/>
    <mergeCell ref="T35:W35"/>
    <mergeCell ref="X35:AB35"/>
    <mergeCell ref="AJ33:AJ34"/>
    <mergeCell ref="AK33:AK34"/>
    <mergeCell ref="AL33:AL34"/>
    <mergeCell ref="AM33:AM34"/>
    <mergeCell ref="T33:W33"/>
    <mergeCell ref="X33:AB33"/>
    <mergeCell ref="H36:I36"/>
    <mergeCell ref="J36:K36"/>
    <mergeCell ref="L36:M36"/>
    <mergeCell ref="N36:O36"/>
    <mergeCell ref="P36:Q36"/>
    <mergeCell ref="AN1198:AN1199"/>
    <mergeCell ref="R1201:AF1202"/>
    <mergeCell ref="AH1201:AI1202"/>
    <mergeCell ref="AJ1201:AK1202"/>
    <mergeCell ref="AL1201:AM1202"/>
    <mergeCell ref="AN1201:AN1202"/>
    <mergeCell ref="R1197:AF1199"/>
    <mergeCell ref="AH1197:AI1197"/>
    <mergeCell ref="AJ1197:AK1197"/>
    <mergeCell ref="AL1197:AN1197"/>
    <mergeCell ref="AH1198:AH1199"/>
    <mergeCell ref="AI1198:AI1199"/>
    <mergeCell ref="AJ1198:AJ1199"/>
    <mergeCell ref="AK1198:AK1199"/>
    <mergeCell ref="AL1198:AL1199"/>
    <mergeCell ref="AM1198:AM1199"/>
    <mergeCell ref="T1195:W1195"/>
    <mergeCell ref="X1195:AB1195"/>
    <mergeCell ref="H1196:I1196"/>
    <mergeCell ref="J1196:K1196"/>
    <mergeCell ref="L1196:M1196"/>
    <mergeCell ref="N1196:O1196"/>
    <mergeCell ref="P1196:Q1196"/>
    <mergeCell ref="R1196:S1196"/>
    <mergeCell ref="T1196:W1196"/>
    <mergeCell ref="H1195:I1195"/>
    <mergeCell ref="J1195:K1195"/>
    <mergeCell ref="L1195:M1195"/>
    <mergeCell ref="N1195:O1195"/>
    <mergeCell ref="P1195:Q1195"/>
    <mergeCell ref="R1195:S1195"/>
    <mergeCell ref="T1193:W1193"/>
    <mergeCell ref="X1193:AB1193"/>
    <mergeCell ref="H1194:I1194"/>
    <mergeCell ref="J1194:K1194"/>
    <mergeCell ref="L1194:M1194"/>
    <mergeCell ref="N1194:O1194"/>
    <mergeCell ref="P1194:Q1194"/>
    <mergeCell ref="R1194:S1194"/>
    <mergeCell ref="T1194:W1194"/>
    <mergeCell ref="X1194:AB1194"/>
    <mergeCell ref="H1193:I1193"/>
    <mergeCell ref="J1193:K1193"/>
    <mergeCell ref="L1193:M1193"/>
    <mergeCell ref="N1193:O1193"/>
    <mergeCell ref="P1193:Q1193"/>
    <mergeCell ref="R1193:S1193"/>
    <mergeCell ref="X1191:AB1191"/>
    <mergeCell ref="H1192:I1192"/>
    <mergeCell ref="J1192:K1192"/>
    <mergeCell ref="L1192:M1192"/>
    <mergeCell ref="N1192:O1192"/>
    <mergeCell ref="P1192:Q1192"/>
    <mergeCell ref="R1192:S1192"/>
    <mergeCell ref="T1192:W1192"/>
    <mergeCell ref="X1192:AB1192"/>
    <mergeCell ref="R1190:S1190"/>
    <mergeCell ref="T1190:W1190"/>
    <mergeCell ref="X1190:AB1190"/>
    <mergeCell ref="H1191:I1191"/>
    <mergeCell ref="J1191:K1191"/>
    <mergeCell ref="L1191:M1191"/>
    <mergeCell ref="N1191:O1191"/>
    <mergeCell ref="P1191:Q1191"/>
    <mergeCell ref="R1191:S1191"/>
    <mergeCell ref="T1191:W1191"/>
    <mergeCell ref="AL1188:AN1188"/>
    <mergeCell ref="F1189:G1189"/>
    <mergeCell ref="AG1189:AI1189"/>
    <mergeCell ref="AJ1189:AK1189"/>
    <mergeCell ref="AL1189:AN1189"/>
    <mergeCell ref="H1190:I1190"/>
    <mergeCell ref="J1190:K1190"/>
    <mergeCell ref="L1190:M1190"/>
    <mergeCell ref="N1190:O1190"/>
    <mergeCell ref="P1190:Q1190"/>
    <mergeCell ref="B1188:E1188"/>
    <mergeCell ref="F1188:G1188"/>
    <mergeCell ref="H1188:S1189"/>
    <mergeCell ref="T1188:AF1189"/>
    <mergeCell ref="AG1188:AI1188"/>
    <mergeCell ref="AJ1188:AK1188"/>
    <mergeCell ref="B1184:G1185"/>
    <mergeCell ref="H1184:AD1184"/>
    <mergeCell ref="AF1184:AK1184"/>
    <mergeCell ref="AL1184:AN1184"/>
    <mergeCell ref="H1185:AD1186"/>
    <mergeCell ref="AF1185:AK1186"/>
    <mergeCell ref="AL1185:AN1186"/>
    <mergeCell ref="B1186:G1186"/>
    <mergeCell ref="AN1178:AN1179"/>
    <mergeCell ref="R1181:AF1182"/>
    <mergeCell ref="AH1181:AI1182"/>
    <mergeCell ref="AJ1181:AK1182"/>
    <mergeCell ref="AL1181:AM1182"/>
    <mergeCell ref="AN1181:AN1182"/>
    <mergeCell ref="R1177:AF1179"/>
    <mergeCell ref="AH1177:AI1177"/>
    <mergeCell ref="AJ1177:AK1177"/>
    <mergeCell ref="AL1177:AN1177"/>
    <mergeCell ref="AH1178:AH1179"/>
    <mergeCell ref="AI1178:AI1179"/>
    <mergeCell ref="AJ1178:AJ1179"/>
    <mergeCell ref="AK1178:AK1179"/>
    <mergeCell ref="AL1178:AL1179"/>
    <mergeCell ref="AM1178:AM1179"/>
    <mergeCell ref="T1175:W1175"/>
    <mergeCell ref="X1175:AB1175"/>
    <mergeCell ref="H1176:I1176"/>
    <mergeCell ref="J1176:K1176"/>
    <mergeCell ref="L1176:M1176"/>
    <mergeCell ref="N1176:O1176"/>
    <mergeCell ref="P1176:Q1176"/>
    <mergeCell ref="R1176:S1176"/>
    <mergeCell ref="T1176:W1176"/>
    <mergeCell ref="H1175:I1175"/>
    <mergeCell ref="J1175:K1175"/>
    <mergeCell ref="L1175:M1175"/>
    <mergeCell ref="N1175:O1175"/>
    <mergeCell ref="P1175:Q1175"/>
    <mergeCell ref="R1175:S1175"/>
    <mergeCell ref="T1173:W1173"/>
    <mergeCell ref="X1173:AB1173"/>
    <mergeCell ref="H1174:I1174"/>
    <mergeCell ref="J1174:K1174"/>
    <mergeCell ref="L1174:M1174"/>
    <mergeCell ref="N1174:O1174"/>
    <mergeCell ref="P1174:Q1174"/>
    <mergeCell ref="R1174:S1174"/>
    <mergeCell ref="T1174:W1174"/>
    <mergeCell ref="X1174:AB1174"/>
    <mergeCell ref="H1173:I1173"/>
    <mergeCell ref="J1173:K1173"/>
    <mergeCell ref="L1173:M1173"/>
    <mergeCell ref="N1173:O1173"/>
    <mergeCell ref="P1173:Q1173"/>
    <mergeCell ref="R1173:S1173"/>
    <mergeCell ref="X1171:AB1171"/>
    <mergeCell ref="H1172:I1172"/>
    <mergeCell ref="J1172:K1172"/>
    <mergeCell ref="L1172:M1172"/>
    <mergeCell ref="N1172:O1172"/>
    <mergeCell ref="P1172:Q1172"/>
    <mergeCell ref="R1172:S1172"/>
    <mergeCell ref="T1172:W1172"/>
    <mergeCell ref="X1172:AB1172"/>
    <mergeCell ref="R1170:S1170"/>
    <mergeCell ref="T1170:W1170"/>
    <mergeCell ref="X1170:AB1170"/>
    <mergeCell ref="H1171:I1171"/>
    <mergeCell ref="J1171:K1171"/>
    <mergeCell ref="L1171:M1171"/>
    <mergeCell ref="N1171:O1171"/>
    <mergeCell ref="P1171:Q1171"/>
    <mergeCell ref="R1171:S1171"/>
    <mergeCell ref="T1171:W1171"/>
    <mergeCell ref="AL1168:AN1168"/>
    <mergeCell ref="F1169:G1169"/>
    <mergeCell ref="AG1169:AI1169"/>
    <mergeCell ref="AJ1169:AK1169"/>
    <mergeCell ref="AL1169:AN1169"/>
    <mergeCell ref="H1170:I1170"/>
    <mergeCell ref="J1170:K1170"/>
    <mergeCell ref="L1170:M1170"/>
    <mergeCell ref="N1170:O1170"/>
    <mergeCell ref="P1170:Q1170"/>
    <mergeCell ref="B1168:E1168"/>
    <mergeCell ref="F1168:G1168"/>
    <mergeCell ref="H1168:S1169"/>
    <mergeCell ref="T1168:AF1169"/>
    <mergeCell ref="AG1168:AI1168"/>
    <mergeCell ref="AJ1168:AK1168"/>
    <mergeCell ref="B1164:G1165"/>
    <mergeCell ref="H1164:AD1164"/>
    <mergeCell ref="AF1164:AK1164"/>
    <mergeCell ref="AL1164:AN1164"/>
    <mergeCell ref="H1165:AD1166"/>
    <mergeCell ref="AF1165:AK1166"/>
    <mergeCell ref="AL1165:AN1166"/>
    <mergeCell ref="B1166:G1166"/>
    <mergeCell ref="AN1158:AN1159"/>
    <mergeCell ref="R1161:AF1162"/>
    <mergeCell ref="AH1161:AI1162"/>
    <mergeCell ref="AJ1161:AK1162"/>
    <mergeCell ref="AL1161:AM1162"/>
    <mergeCell ref="AN1161:AN1162"/>
    <mergeCell ref="R1157:AF1159"/>
    <mergeCell ref="AH1157:AI1157"/>
    <mergeCell ref="AJ1157:AK1157"/>
    <mergeCell ref="AL1157:AN1157"/>
    <mergeCell ref="AH1158:AH1159"/>
    <mergeCell ref="AI1158:AI1159"/>
    <mergeCell ref="AJ1158:AJ1159"/>
    <mergeCell ref="AK1158:AK1159"/>
    <mergeCell ref="AL1158:AL1159"/>
    <mergeCell ref="AM1158:AM1159"/>
    <mergeCell ref="T1155:W1155"/>
    <mergeCell ref="X1155:AB1155"/>
    <mergeCell ref="H1156:I1156"/>
    <mergeCell ref="J1156:K1156"/>
    <mergeCell ref="L1156:M1156"/>
    <mergeCell ref="N1156:O1156"/>
    <mergeCell ref="P1156:Q1156"/>
    <mergeCell ref="R1156:S1156"/>
    <mergeCell ref="T1156:W1156"/>
    <mergeCell ref="H1155:I1155"/>
    <mergeCell ref="J1155:K1155"/>
    <mergeCell ref="L1155:M1155"/>
    <mergeCell ref="N1155:O1155"/>
    <mergeCell ref="P1155:Q1155"/>
    <mergeCell ref="R1155:S1155"/>
    <mergeCell ref="T1153:W1153"/>
    <mergeCell ref="X1153:AB1153"/>
    <mergeCell ref="H1154:I1154"/>
    <mergeCell ref="J1154:K1154"/>
    <mergeCell ref="L1154:M1154"/>
    <mergeCell ref="N1154:O1154"/>
    <mergeCell ref="P1154:Q1154"/>
    <mergeCell ref="R1154:S1154"/>
    <mergeCell ref="T1154:W1154"/>
    <mergeCell ref="X1154:AB1154"/>
    <mergeCell ref="H1153:I1153"/>
    <mergeCell ref="J1153:K1153"/>
    <mergeCell ref="L1153:M1153"/>
    <mergeCell ref="N1153:O1153"/>
    <mergeCell ref="P1153:Q1153"/>
    <mergeCell ref="R1153:S1153"/>
    <mergeCell ref="X1151:AB1151"/>
    <mergeCell ref="H1152:I1152"/>
    <mergeCell ref="J1152:K1152"/>
    <mergeCell ref="L1152:M1152"/>
    <mergeCell ref="N1152:O1152"/>
    <mergeCell ref="P1152:Q1152"/>
    <mergeCell ref="R1152:S1152"/>
    <mergeCell ref="T1152:W1152"/>
    <mergeCell ref="X1152:AB1152"/>
    <mergeCell ref="R1150:S1150"/>
    <mergeCell ref="T1150:W1150"/>
    <mergeCell ref="X1150:AB1150"/>
    <mergeCell ref="H1151:I1151"/>
    <mergeCell ref="J1151:K1151"/>
    <mergeCell ref="L1151:M1151"/>
    <mergeCell ref="N1151:O1151"/>
    <mergeCell ref="P1151:Q1151"/>
    <mergeCell ref="R1151:S1151"/>
    <mergeCell ref="T1151:W1151"/>
    <mergeCell ref="AL1148:AN1148"/>
    <mergeCell ref="F1149:G1149"/>
    <mergeCell ref="AG1149:AI1149"/>
    <mergeCell ref="AJ1149:AK1149"/>
    <mergeCell ref="AL1149:AN1149"/>
    <mergeCell ref="H1150:I1150"/>
    <mergeCell ref="J1150:K1150"/>
    <mergeCell ref="L1150:M1150"/>
    <mergeCell ref="N1150:O1150"/>
    <mergeCell ref="P1150:Q1150"/>
    <mergeCell ref="B1148:E1148"/>
    <mergeCell ref="F1148:G1148"/>
    <mergeCell ref="H1148:S1149"/>
    <mergeCell ref="T1148:AF1149"/>
    <mergeCell ref="AG1148:AI1148"/>
    <mergeCell ref="AJ1148:AK1148"/>
    <mergeCell ref="B1144:G1145"/>
    <mergeCell ref="H1144:AD1144"/>
    <mergeCell ref="AF1144:AK1144"/>
    <mergeCell ref="AL1144:AN1144"/>
    <mergeCell ref="H1145:AD1146"/>
    <mergeCell ref="AF1145:AK1146"/>
    <mergeCell ref="AL1145:AN1146"/>
    <mergeCell ref="B1146:G1146"/>
    <mergeCell ref="AN1138:AN1139"/>
    <mergeCell ref="R1141:AF1142"/>
    <mergeCell ref="AH1141:AI1142"/>
    <mergeCell ref="AJ1141:AK1142"/>
    <mergeCell ref="AL1141:AM1142"/>
    <mergeCell ref="AN1141:AN1142"/>
    <mergeCell ref="R1137:AF1139"/>
    <mergeCell ref="AH1137:AI1137"/>
    <mergeCell ref="AJ1137:AK1137"/>
    <mergeCell ref="AL1137:AN1137"/>
    <mergeCell ref="AH1138:AH1139"/>
    <mergeCell ref="AI1138:AI1139"/>
    <mergeCell ref="AJ1138:AJ1139"/>
    <mergeCell ref="AK1138:AK1139"/>
    <mergeCell ref="AL1138:AL1139"/>
    <mergeCell ref="AM1138:AM1139"/>
    <mergeCell ref="T1135:W1135"/>
    <mergeCell ref="X1135:AB1135"/>
    <mergeCell ref="H1136:I1136"/>
    <mergeCell ref="J1136:K1136"/>
    <mergeCell ref="L1136:M1136"/>
    <mergeCell ref="N1136:O1136"/>
    <mergeCell ref="P1136:Q1136"/>
    <mergeCell ref="R1136:S1136"/>
    <mergeCell ref="T1136:W1136"/>
    <mergeCell ref="H1135:I1135"/>
    <mergeCell ref="J1135:K1135"/>
    <mergeCell ref="L1135:M1135"/>
    <mergeCell ref="N1135:O1135"/>
    <mergeCell ref="P1135:Q1135"/>
    <mergeCell ref="R1135:S1135"/>
    <mergeCell ref="T1133:W1133"/>
    <mergeCell ref="X1133:AB1133"/>
    <mergeCell ref="H1134:I1134"/>
    <mergeCell ref="J1134:K1134"/>
    <mergeCell ref="L1134:M1134"/>
    <mergeCell ref="N1134:O1134"/>
    <mergeCell ref="P1134:Q1134"/>
    <mergeCell ref="R1134:S1134"/>
    <mergeCell ref="T1134:W1134"/>
    <mergeCell ref="X1134:AB1134"/>
    <mergeCell ref="H1133:I1133"/>
    <mergeCell ref="J1133:K1133"/>
    <mergeCell ref="L1133:M1133"/>
    <mergeCell ref="N1133:O1133"/>
    <mergeCell ref="P1133:Q1133"/>
    <mergeCell ref="R1133:S1133"/>
    <mergeCell ref="X1131:AB1131"/>
    <mergeCell ref="H1132:I1132"/>
    <mergeCell ref="J1132:K1132"/>
    <mergeCell ref="L1132:M1132"/>
    <mergeCell ref="N1132:O1132"/>
    <mergeCell ref="P1132:Q1132"/>
    <mergeCell ref="R1132:S1132"/>
    <mergeCell ref="T1132:W1132"/>
    <mergeCell ref="X1132:AB1132"/>
    <mergeCell ref="R1130:S1130"/>
    <mergeCell ref="T1130:W1130"/>
    <mergeCell ref="X1130:AB1130"/>
    <mergeCell ref="H1131:I1131"/>
    <mergeCell ref="J1131:K1131"/>
    <mergeCell ref="L1131:M1131"/>
    <mergeCell ref="N1131:O1131"/>
    <mergeCell ref="P1131:Q1131"/>
    <mergeCell ref="R1131:S1131"/>
    <mergeCell ref="T1131:W1131"/>
    <mergeCell ref="AL1128:AN1128"/>
    <mergeCell ref="F1129:G1129"/>
    <mergeCell ref="AG1129:AI1129"/>
    <mergeCell ref="AJ1129:AK1129"/>
    <mergeCell ref="AL1129:AN1129"/>
    <mergeCell ref="H1130:I1130"/>
    <mergeCell ref="J1130:K1130"/>
    <mergeCell ref="L1130:M1130"/>
    <mergeCell ref="N1130:O1130"/>
    <mergeCell ref="P1130:Q1130"/>
    <mergeCell ref="B1128:E1128"/>
    <mergeCell ref="F1128:G1128"/>
    <mergeCell ref="H1128:S1129"/>
    <mergeCell ref="T1128:AF1129"/>
    <mergeCell ref="AG1128:AI1128"/>
    <mergeCell ref="AJ1128:AK1128"/>
    <mergeCell ref="B1124:G1125"/>
    <mergeCell ref="H1124:AD1124"/>
    <mergeCell ref="AF1124:AK1124"/>
    <mergeCell ref="AL1124:AN1124"/>
    <mergeCell ref="H1125:AD1126"/>
    <mergeCell ref="AF1125:AK1126"/>
    <mergeCell ref="AL1125:AN1126"/>
    <mergeCell ref="B1126:G1126"/>
    <mergeCell ref="L1114:M1114"/>
    <mergeCell ref="N1114:O1114"/>
    <mergeCell ref="P1114:Q1114"/>
    <mergeCell ref="R1114:S1114"/>
    <mergeCell ref="T1114:W1114"/>
    <mergeCell ref="H1113:I1113"/>
    <mergeCell ref="J1113:K1113"/>
    <mergeCell ref="L1113:M1113"/>
    <mergeCell ref="N1113:O1113"/>
    <mergeCell ref="P1113:Q1113"/>
    <mergeCell ref="R1113:S1113"/>
    <mergeCell ref="AN1118:AN1119"/>
    <mergeCell ref="R1121:AF1122"/>
    <mergeCell ref="AH1121:AI1122"/>
    <mergeCell ref="AJ1121:AK1122"/>
    <mergeCell ref="AL1121:AM1122"/>
    <mergeCell ref="AN1121:AN1122"/>
    <mergeCell ref="R1117:AF1119"/>
    <mergeCell ref="AH1117:AI1117"/>
    <mergeCell ref="AJ1117:AK1117"/>
    <mergeCell ref="AL1117:AN1117"/>
    <mergeCell ref="AH1118:AH1119"/>
    <mergeCell ref="AI1118:AI1119"/>
    <mergeCell ref="AJ1118:AJ1119"/>
    <mergeCell ref="AK1118:AK1119"/>
    <mergeCell ref="AL1118:AL1119"/>
    <mergeCell ref="AM1118:AM1119"/>
    <mergeCell ref="T1115:W1115"/>
    <mergeCell ref="H1112:I1112"/>
    <mergeCell ref="J1112:K1112"/>
    <mergeCell ref="L1112:M1112"/>
    <mergeCell ref="N1112:O1112"/>
    <mergeCell ref="P1112:Q1112"/>
    <mergeCell ref="R1112:S1112"/>
    <mergeCell ref="T1112:W1112"/>
    <mergeCell ref="R1110:S1110"/>
    <mergeCell ref="T1110:W1110"/>
    <mergeCell ref="H1111:I1111"/>
    <mergeCell ref="J1111:K1111"/>
    <mergeCell ref="L1111:M1111"/>
    <mergeCell ref="N1111:O1111"/>
    <mergeCell ref="P1111:Q1111"/>
    <mergeCell ref="R1111:S1111"/>
    <mergeCell ref="T1111:W1111"/>
    <mergeCell ref="H1116:I1116"/>
    <mergeCell ref="J1116:K1116"/>
    <mergeCell ref="L1116:M1116"/>
    <mergeCell ref="N1116:O1116"/>
    <mergeCell ref="P1116:Q1116"/>
    <mergeCell ref="R1116:S1116"/>
    <mergeCell ref="T1116:W1116"/>
    <mergeCell ref="H1115:I1115"/>
    <mergeCell ref="J1115:K1115"/>
    <mergeCell ref="L1115:M1115"/>
    <mergeCell ref="N1115:O1115"/>
    <mergeCell ref="P1115:Q1115"/>
    <mergeCell ref="R1115:S1115"/>
    <mergeCell ref="T1113:W1113"/>
    <mergeCell ref="H1114:I1114"/>
    <mergeCell ref="J1114:K1114"/>
    <mergeCell ref="F1109:G1109"/>
    <mergeCell ref="AG1109:AI1109"/>
    <mergeCell ref="AJ1109:AK1109"/>
    <mergeCell ref="AL1109:AN1109"/>
    <mergeCell ref="H1110:I1110"/>
    <mergeCell ref="J1110:K1110"/>
    <mergeCell ref="L1110:M1110"/>
    <mergeCell ref="N1110:O1110"/>
    <mergeCell ref="P1110:Q1110"/>
    <mergeCell ref="B1108:E1108"/>
    <mergeCell ref="F1108:G1108"/>
    <mergeCell ref="H1108:S1109"/>
    <mergeCell ref="T1108:AF1109"/>
    <mergeCell ref="AG1108:AI1108"/>
    <mergeCell ref="AJ1108:AK1108"/>
    <mergeCell ref="B1104:G1105"/>
    <mergeCell ref="H1104:AD1104"/>
    <mergeCell ref="AF1104:AK1104"/>
    <mergeCell ref="AL1104:AN1104"/>
    <mergeCell ref="H1105:AD1106"/>
    <mergeCell ref="AF1105:AK1106"/>
    <mergeCell ref="AL1105:AN1106"/>
    <mergeCell ref="B1106:G1106"/>
    <mergeCell ref="AN1098:AN1099"/>
    <mergeCell ref="R1101:AF1102"/>
    <mergeCell ref="AH1101:AI1102"/>
    <mergeCell ref="AJ1101:AK1102"/>
    <mergeCell ref="AL1101:AM1102"/>
    <mergeCell ref="AN1101:AN1102"/>
    <mergeCell ref="R1097:AF1099"/>
    <mergeCell ref="AH1097:AI1097"/>
    <mergeCell ref="AJ1097:AK1097"/>
    <mergeCell ref="AL1097:AN1097"/>
    <mergeCell ref="AH1098:AH1099"/>
    <mergeCell ref="AI1098:AI1099"/>
    <mergeCell ref="AJ1098:AJ1099"/>
    <mergeCell ref="AK1098:AK1099"/>
    <mergeCell ref="AL1098:AL1099"/>
    <mergeCell ref="AM1098:AM1099"/>
    <mergeCell ref="AL1108:AN1108"/>
    <mergeCell ref="X1092:AB1092"/>
    <mergeCell ref="R1091:S1091"/>
    <mergeCell ref="T1091:W1091"/>
    <mergeCell ref="X1091:AB1091"/>
    <mergeCell ref="H1092:I1092"/>
    <mergeCell ref="J1092:K1092"/>
    <mergeCell ref="L1092:M1092"/>
    <mergeCell ref="N1092:O1092"/>
    <mergeCell ref="P1092:Q1092"/>
    <mergeCell ref="R1092:S1092"/>
    <mergeCell ref="T1092:W1092"/>
    <mergeCell ref="H1096:I1096"/>
    <mergeCell ref="J1096:K1096"/>
    <mergeCell ref="L1096:M1096"/>
    <mergeCell ref="N1096:O1096"/>
    <mergeCell ref="P1096:Q1096"/>
    <mergeCell ref="R1096:S1096"/>
    <mergeCell ref="T1096:W1096"/>
    <mergeCell ref="AL1089:AN1089"/>
    <mergeCell ref="F1090:G1090"/>
    <mergeCell ref="AG1090:AI1090"/>
    <mergeCell ref="AJ1090:AK1090"/>
    <mergeCell ref="AL1090:AN1090"/>
    <mergeCell ref="H1091:I1091"/>
    <mergeCell ref="J1091:K1091"/>
    <mergeCell ref="L1091:M1091"/>
    <mergeCell ref="N1091:O1091"/>
    <mergeCell ref="P1091:Q1091"/>
    <mergeCell ref="B1089:E1089"/>
    <mergeCell ref="F1089:G1089"/>
    <mergeCell ref="H1089:S1090"/>
    <mergeCell ref="T1089:AF1090"/>
    <mergeCell ref="AG1089:AI1089"/>
    <mergeCell ref="AJ1089:AK1089"/>
    <mergeCell ref="B1085:G1086"/>
    <mergeCell ref="H1085:AD1085"/>
    <mergeCell ref="AF1085:AK1085"/>
    <mergeCell ref="AL1085:AN1085"/>
    <mergeCell ref="H1086:AD1087"/>
    <mergeCell ref="AF1086:AK1087"/>
    <mergeCell ref="AL1086:AN1087"/>
    <mergeCell ref="B1087:G1087"/>
    <mergeCell ref="AN1079:AN1080"/>
    <mergeCell ref="R1082:AF1083"/>
    <mergeCell ref="AH1082:AI1083"/>
    <mergeCell ref="AJ1082:AK1083"/>
    <mergeCell ref="AL1082:AM1083"/>
    <mergeCell ref="AN1082:AN1083"/>
    <mergeCell ref="R1078:AF1080"/>
    <mergeCell ref="AH1078:AI1078"/>
    <mergeCell ref="AJ1078:AK1078"/>
    <mergeCell ref="AL1078:AN1078"/>
    <mergeCell ref="AH1079:AH1080"/>
    <mergeCell ref="AI1079:AI1080"/>
    <mergeCell ref="AJ1079:AJ1080"/>
    <mergeCell ref="AK1079:AK1080"/>
    <mergeCell ref="AL1079:AL1080"/>
    <mergeCell ref="AM1079:AM1080"/>
    <mergeCell ref="H1077:I1077"/>
    <mergeCell ref="J1077:K1077"/>
    <mergeCell ref="L1077:M1077"/>
    <mergeCell ref="N1077:O1077"/>
    <mergeCell ref="P1077:Q1077"/>
    <mergeCell ref="R1077:S1077"/>
    <mergeCell ref="T1077:W1077"/>
    <mergeCell ref="J1075:K1075"/>
    <mergeCell ref="L1075:M1075"/>
    <mergeCell ref="N1075:O1075"/>
    <mergeCell ref="P1075:Q1075"/>
    <mergeCell ref="R1075:S1075"/>
    <mergeCell ref="T1075:W1075"/>
    <mergeCell ref="X1075:AA1075"/>
    <mergeCell ref="AL1072:AN1072"/>
    <mergeCell ref="F1073:G1073"/>
    <mergeCell ref="AG1073:AI1073"/>
    <mergeCell ref="AJ1073:AK1073"/>
    <mergeCell ref="AL1073:AN1073"/>
    <mergeCell ref="H1074:I1074"/>
    <mergeCell ref="J1074:K1074"/>
    <mergeCell ref="L1074:M1074"/>
    <mergeCell ref="N1074:O1074"/>
    <mergeCell ref="P1074:Q1074"/>
    <mergeCell ref="B1072:E1072"/>
    <mergeCell ref="F1072:G1072"/>
    <mergeCell ref="H1072:S1073"/>
    <mergeCell ref="T1072:AF1073"/>
    <mergeCell ref="AG1072:AI1072"/>
    <mergeCell ref="AJ1072:AK1072"/>
    <mergeCell ref="B1068:G1069"/>
    <mergeCell ref="H1068:AD1068"/>
    <mergeCell ref="AF1068:AK1068"/>
    <mergeCell ref="AL1068:AN1068"/>
    <mergeCell ref="H1069:AD1070"/>
    <mergeCell ref="AF1069:AK1070"/>
    <mergeCell ref="AL1069:AN1070"/>
    <mergeCell ref="B1070:G1070"/>
    <mergeCell ref="AN1062:AN1063"/>
    <mergeCell ref="R1065:AF1066"/>
    <mergeCell ref="AH1065:AI1066"/>
    <mergeCell ref="AJ1065:AK1066"/>
    <mergeCell ref="AL1065:AM1066"/>
    <mergeCell ref="AN1065:AN1066"/>
    <mergeCell ref="R1061:AF1063"/>
    <mergeCell ref="AH1061:AI1061"/>
    <mergeCell ref="AJ1061:AK1061"/>
    <mergeCell ref="AL1061:AN1061"/>
    <mergeCell ref="AH1062:AH1063"/>
    <mergeCell ref="AI1062:AI1063"/>
    <mergeCell ref="AJ1062:AJ1063"/>
    <mergeCell ref="AK1062:AK1063"/>
    <mergeCell ref="X1054:AA1054"/>
    <mergeCell ref="H1055:I1055"/>
    <mergeCell ref="H1052:I1052"/>
    <mergeCell ref="J1052:K1052"/>
    <mergeCell ref="L1052:M1052"/>
    <mergeCell ref="N1052:O1052"/>
    <mergeCell ref="P1052:Q1052"/>
    <mergeCell ref="R1052:S1052"/>
    <mergeCell ref="T1052:W1052"/>
    <mergeCell ref="R1050:S1050"/>
    <mergeCell ref="T1050:W1050"/>
    <mergeCell ref="H1051:I1051"/>
    <mergeCell ref="J1051:K1051"/>
    <mergeCell ref="L1051:M1051"/>
    <mergeCell ref="N1051:O1051"/>
    <mergeCell ref="P1051:Q1051"/>
    <mergeCell ref="R1051:S1051"/>
    <mergeCell ref="T1051:W1051"/>
    <mergeCell ref="X1050:AA1050"/>
    <mergeCell ref="X1051:AA1051"/>
    <mergeCell ref="X1052:AA1052"/>
    <mergeCell ref="T1053:W1053"/>
    <mergeCell ref="H1054:I1054"/>
    <mergeCell ref="J1054:K1054"/>
    <mergeCell ref="L1054:M1054"/>
    <mergeCell ref="N1054:O1054"/>
    <mergeCell ref="P1054:Q1054"/>
    <mergeCell ref="R1054:S1054"/>
    <mergeCell ref="T1054:W1054"/>
    <mergeCell ref="H1053:I1053"/>
    <mergeCell ref="J1053:K1053"/>
    <mergeCell ref="AL1048:AN1048"/>
    <mergeCell ref="F1049:G1049"/>
    <mergeCell ref="AG1049:AI1049"/>
    <mergeCell ref="AJ1049:AK1049"/>
    <mergeCell ref="AL1049:AN1049"/>
    <mergeCell ref="H1050:I1050"/>
    <mergeCell ref="J1050:K1050"/>
    <mergeCell ref="L1050:M1050"/>
    <mergeCell ref="N1050:O1050"/>
    <mergeCell ref="P1050:Q1050"/>
    <mergeCell ref="B1048:E1048"/>
    <mergeCell ref="F1048:G1048"/>
    <mergeCell ref="H1048:S1049"/>
    <mergeCell ref="T1048:AF1049"/>
    <mergeCell ref="AG1048:AI1048"/>
    <mergeCell ref="AJ1048:AK1048"/>
    <mergeCell ref="B1044:G1045"/>
    <mergeCell ref="H1044:AD1044"/>
    <mergeCell ref="AF1044:AK1044"/>
    <mergeCell ref="AL1044:AN1044"/>
    <mergeCell ref="H1045:AD1046"/>
    <mergeCell ref="AF1045:AK1046"/>
    <mergeCell ref="AL1045:AN1046"/>
    <mergeCell ref="B1046:G1046"/>
    <mergeCell ref="L1032:M1032"/>
    <mergeCell ref="N1032:O1032"/>
    <mergeCell ref="P1032:Q1032"/>
    <mergeCell ref="AN1038:AN1039"/>
    <mergeCell ref="R1041:AF1042"/>
    <mergeCell ref="AH1041:AI1042"/>
    <mergeCell ref="AJ1041:AK1042"/>
    <mergeCell ref="AL1041:AM1042"/>
    <mergeCell ref="AN1041:AN1042"/>
    <mergeCell ref="R1037:AF1039"/>
    <mergeCell ref="AH1037:AI1037"/>
    <mergeCell ref="AJ1037:AK1037"/>
    <mergeCell ref="AL1037:AN1037"/>
    <mergeCell ref="AH1038:AH1039"/>
    <mergeCell ref="AI1038:AI1039"/>
    <mergeCell ref="AJ1038:AJ1039"/>
    <mergeCell ref="AK1038:AK1039"/>
    <mergeCell ref="AL1038:AL1039"/>
    <mergeCell ref="AM1038:AM1039"/>
    <mergeCell ref="T1035:W1035"/>
    <mergeCell ref="X1035:AA1035"/>
    <mergeCell ref="AJ1033:AJ1035"/>
    <mergeCell ref="AK1033:AK1035"/>
    <mergeCell ref="AL1033:AL1035"/>
    <mergeCell ref="AM1033:AM1035"/>
    <mergeCell ref="AN1033:AN1035"/>
    <mergeCell ref="H1027:I1027"/>
    <mergeCell ref="J1027:K1027"/>
    <mergeCell ref="L1027:M1027"/>
    <mergeCell ref="H1036:I1036"/>
    <mergeCell ref="J1036:K1036"/>
    <mergeCell ref="L1036:M1036"/>
    <mergeCell ref="N1036:O1036"/>
    <mergeCell ref="P1036:Q1036"/>
    <mergeCell ref="R1036:S1036"/>
    <mergeCell ref="T1036:W1036"/>
    <mergeCell ref="H1035:I1035"/>
    <mergeCell ref="J1035:K1035"/>
    <mergeCell ref="L1035:M1035"/>
    <mergeCell ref="N1035:O1035"/>
    <mergeCell ref="P1035:Q1035"/>
    <mergeCell ref="R1035:S1035"/>
    <mergeCell ref="T1028:W1028"/>
    <mergeCell ref="H1029:I1029"/>
    <mergeCell ref="J1029:K1029"/>
    <mergeCell ref="L1029:M1029"/>
    <mergeCell ref="N1029:O1029"/>
    <mergeCell ref="P1029:Q1029"/>
    <mergeCell ref="R1029:S1029"/>
    <mergeCell ref="T1029:W1029"/>
    <mergeCell ref="H1028:I1028"/>
    <mergeCell ref="J1028:K1028"/>
    <mergeCell ref="L1028:M1028"/>
    <mergeCell ref="N1028:O1028"/>
    <mergeCell ref="P1028:Q1028"/>
    <mergeCell ref="R1028:S1028"/>
    <mergeCell ref="H1032:I1032"/>
    <mergeCell ref="J1032:K1032"/>
    <mergeCell ref="H1026:I1026"/>
    <mergeCell ref="J1026:K1026"/>
    <mergeCell ref="L1026:M1026"/>
    <mergeCell ref="N1026:O1026"/>
    <mergeCell ref="P1026:Q1026"/>
    <mergeCell ref="R1026:S1026"/>
    <mergeCell ref="T1026:W1026"/>
    <mergeCell ref="AL1023:AN1023"/>
    <mergeCell ref="F1024:G1024"/>
    <mergeCell ref="AG1024:AI1024"/>
    <mergeCell ref="AJ1024:AK1024"/>
    <mergeCell ref="AL1024:AN1024"/>
    <mergeCell ref="H1025:I1025"/>
    <mergeCell ref="J1025:K1025"/>
    <mergeCell ref="L1025:M1025"/>
    <mergeCell ref="N1025:O1025"/>
    <mergeCell ref="P1025:Q1025"/>
    <mergeCell ref="B1023:E1023"/>
    <mergeCell ref="F1023:G1023"/>
    <mergeCell ref="H1023:S1024"/>
    <mergeCell ref="T1023:AF1024"/>
    <mergeCell ref="AG1023:AI1023"/>
    <mergeCell ref="AJ1023:AK1023"/>
    <mergeCell ref="B1019:G1020"/>
    <mergeCell ref="H1019:AD1019"/>
    <mergeCell ref="AF1019:AK1019"/>
    <mergeCell ref="AL1019:AN1019"/>
    <mergeCell ref="H1020:AD1021"/>
    <mergeCell ref="AF1020:AK1021"/>
    <mergeCell ref="AL1020:AN1021"/>
    <mergeCell ref="B1021:G1021"/>
    <mergeCell ref="R1016:AF1017"/>
    <mergeCell ref="AH1016:AI1017"/>
    <mergeCell ref="AJ1016:AK1017"/>
    <mergeCell ref="AL1016:AM1017"/>
    <mergeCell ref="AN1016:AN1017"/>
    <mergeCell ref="AN1002:AN1003"/>
    <mergeCell ref="H1005:I1005"/>
    <mergeCell ref="J1005:K1005"/>
    <mergeCell ref="L1005:M1005"/>
    <mergeCell ref="N1005:O1005"/>
    <mergeCell ref="P1005:Q1005"/>
    <mergeCell ref="R1005:S1005"/>
    <mergeCell ref="T1005:W1005"/>
    <mergeCell ref="X1005:AA1005"/>
    <mergeCell ref="H1006:I1006"/>
    <mergeCell ref="R1012:AF1014"/>
    <mergeCell ref="AH1012:AI1012"/>
    <mergeCell ref="AJ1012:AK1012"/>
    <mergeCell ref="AL1012:AN1012"/>
    <mergeCell ref="AH1013:AH1014"/>
    <mergeCell ref="AI1013:AI1014"/>
    <mergeCell ref="AJ1013:AJ1014"/>
    <mergeCell ref="AK1013:AK1014"/>
    <mergeCell ref="AL1013:AL1014"/>
    <mergeCell ref="AM1013:AM1014"/>
    <mergeCell ref="R1010:S1010"/>
    <mergeCell ref="T1010:W1010"/>
    <mergeCell ref="X1010:AA1010"/>
    <mergeCell ref="AJ1009:AJ1010"/>
    <mergeCell ref="AK1009:AK1010"/>
    <mergeCell ref="AL1009:AL1010"/>
    <mergeCell ref="X1002:AA1002"/>
    <mergeCell ref="X1006:AA1006"/>
    <mergeCell ref="X1007:AA1007"/>
    <mergeCell ref="L1002:M1002"/>
    <mergeCell ref="N1002:O1002"/>
    <mergeCell ref="P1002:Q1002"/>
    <mergeCell ref="H1010:I1010"/>
    <mergeCell ref="J1006:K1006"/>
    <mergeCell ref="L1006:M1006"/>
    <mergeCell ref="N1006:O1006"/>
    <mergeCell ref="P1006:Q1006"/>
    <mergeCell ref="R1006:S1006"/>
    <mergeCell ref="T1006:W1006"/>
    <mergeCell ref="H1007:I1007"/>
    <mergeCell ref="J1007:K1007"/>
    <mergeCell ref="L1007:M1007"/>
    <mergeCell ref="H1009:I1009"/>
    <mergeCell ref="J1009:K1009"/>
    <mergeCell ref="L1009:M1009"/>
    <mergeCell ref="N1009:O1009"/>
    <mergeCell ref="P1009:Q1009"/>
    <mergeCell ref="R1009:S1009"/>
    <mergeCell ref="T1009:W1009"/>
    <mergeCell ref="AL999:AN999"/>
    <mergeCell ref="H1000:I1000"/>
    <mergeCell ref="J1000:K1000"/>
    <mergeCell ref="L1000:M1000"/>
    <mergeCell ref="N1000:O1000"/>
    <mergeCell ref="P1000:Q1000"/>
    <mergeCell ref="B998:E998"/>
    <mergeCell ref="F998:G998"/>
    <mergeCell ref="H998:S999"/>
    <mergeCell ref="T998:AF999"/>
    <mergeCell ref="AG998:AI998"/>
    <mergeCell ref="AJ998:AK998"/>
    <mergeCell ref="B994:G995"/>
    <mergeCell ref="H994:AD994"/>
    <mergeCell ref="AF994:AK994"/>
    <mergeCell ref="AL994:AN994"/>
    <mergeCell ref="H995:AD996"/>
    <mergeCell ref="AF995:AK996"/>
    <mergeCell ref="AL995:AN996"/>
    <mergeCell ref="B996:G996"/>
    <mergeCell ref="X1000:AA1000"/>
    <mergeCell ref="T1000:W1000"/>
    <mergeCell ref="F999:G999"/>
    <mergeCell ref="AN988:AN989"/>
    <mergeCell ref="R991:AF992"/>
    <mergeCell ref="AH991:AI992"/>
    <mergeCell ref="AJ991:AK992"/>
    <mergeCell ref="AL991:AM992"/>
    <mergeCell ref="AN991:AN992"/>
    <mergeCell ref="R987:AF989"/>
    <mergeCell ref="AH987:AI987"/>
    <mergeCell ref="AJ987:AK987"/>
    <mergeCell ref="AL987:AN987"/>
    <mergeCell ref="AH988:AH989"/>
    <mergeCell ref="AI988:AI989"/>
    <mergeCell ref="AJ988:AJ989"/>
    <mergeCell ref="AK988:AK989"/>
    <mergeCell ref="AL988:AL989"/>
    <mergeCell ref="AM988:AM989"/>
    <mergeCell ref="AL998:AN998"/>
    <mergeCell ref="H986:I986"/>
    <mergeCell ref="J986:K986"/>
    <mergeCell ref="L986:M986"/>
    <mergeCell ref="N986:O986"/>
    <mergeCell ref="P986:Q986"/>
    <mergeCell ref="R986:S986"/>
    <mergeCell ref="T986:W986"/>
    <mergeCell ref="T969:W969"/>
    <mergeCell ref="H970:I970"/>
    <mergeCell ref="J970:K970"/>
    <mergeCell ref="L970:M970"/>
    <mergeCell ref="N970:O970"/>
    <mergeCell ref="P970:Q970"/>
    <mergeCell ref="R970:S970"/>
    <mergeCell ref="T970:W970"/>
    <mergeCell ref="H969:I969"/>
    <mergeCell ref="J969:K969"/>
    <mergeCell ref="L969:M969"/>
    <mergeCell ref="N969:O969"/>
    <mergeCell ref="P969:Q969"/>
    <mergeCell ref="R969:S969"/>
    <mergeCell ref="H974:I974"/>
    <mergeCell ref="J974:K974"/>
    <mergeCell ref="L974:M974"/>
    <mergeCell ref="H973:I973"/>
    <mergeCell ref="J973:K973"/>
    <mergeCell ref="L973:M973"/>
    <mergeCell ref="N973:O973"/>
    <mergeCell ref="P973:Q973"/>
    <mergeCell ref="R973:S973"/>
    <mergeCell ref="T973:W973"/>
    <mergeCell ref="N974:O974"/>
    <mergeCell ref="F965:G965"/>
    <mergeCell ref="AG965:AI965"/>
    <mergeCell ref="AJ965:AK965"/>
    <mergeCell ref="AL965:AN965"/>
    <mergeCell ref="H966:I966"/>
    <mergeCell ref="J966:K966"/>
    <mergeCell ref="L966:M966"/>
    <mergeCell ref="N966:O966"/>
    <mergeCell ref="P966:Q966"/>
    <mergeCell ref="B964:E964"/>
    <mergeCell ref="F964:G964"/>
    <mergeCell ref="H964:S965"/>
    <mergeCell ref="T964:AF965"/>
    <mergeCell ref="AG964:AI964"/>
    <mergeCell ref="AJ964:AK964"/>
    <mergeCell ref="B960:G961"/>
    <mergeCell ref="H960:AD960"/>
    <mergeCell ref="AF960:AK960"/>
    <mergeCell ref="AL960:AN960"/>
    <mergeCell ref="H961:AD962"/>
    <mergeCell ref="AF961:AK962"/>
    <mergeCell ref="AL961:AN962"/>
    <mergeCell ref="B962:G962"/>
    <mergeCell ref="R966:S966"/>
    <mergeCell ref="T966:W966"/>
    <mergeCell ref="AN954:AN955"/>
    <mergeCell ref="R957:AF958"/>
    <mergeCell ref="AH957:AI958"/>
    <mergeCell ref="AJ957:AK958"/>
    <mergeCell ref="AL957:AM958"/>
    <mergeCell ref="AN957:AN958"/>
    <mergeCell ref="R953:AF955"/>
    <mergeCell ref="AH953:AI953"/>
    <mergeCell ref="AJ953:AK953"/>
    <mergeCell ref="AL953:AN953"/>
    <mergeCell ref="AH954:AH955"/>
    <mergeCell ref="AI954:AI955"/>
    <mergeCell ref="AJ954:AJ955"/>
    <mergeCell ref="AK954:AK955"/>
    <mergeCell ref="AL954:AL955"/>
    <mergeCell ref="AM954:AM955"/>
    <mergeCell ref="AL964:AN964"/>
    <mergeCell ref="T940:W940"/>
    <mergeCell ref="H941:I941"/>
    <mergeCell ref="J941:K941"/>
    <mergeCell ref="L941:M941"/>
    <mergeCell ref="N941:O941"/>
    <mergeCell ref="P941:Q941"/>
    <mergeCell ref="R941:S941"/>
    <mergeCell ref="T941:W941"/>
    <mergeCell ref="H940:I940"/>
    <mergeCell ref="J940:K940"/>
    <mergeCell ref="L940:M940"/>
    <mergeCell ref="N940:O940"/>
    <mergeCell ref="P940:Q940"/>
    <mergeCell ref="R940:S940"/>
    <mergeCell ref="H942:I942"/>
    <mergeCell ref="J942:K942"/>
    <mergeCell ref="L942:M942"/>
    <mergeCell ref="N942:O942"/>
    <mergeCell ref="P942:Q942"/>
    <mergeCell ref="R942:S942"/>
    <mergeCell ref="T942:W942"/>
    <mergeCell ref="R925:S925"/>
    <mergeCell ref="T925:W925"/>
    <mergeCell ref="H895:I895"/>
    <mergeCell ref="J895:K895"/>
    <mergeCell ref="L895:M895"/>
    <mergeCell ref="N895:O895"/>
    <mergeCell ref="P895:Q895"/>
    <mergeCell ref="R895:S895"/>
    <mergeCell ref="T895:W895"/>
    <mergeCell ref="H908:I908"/>
    <mergeCell ref="J908:K908"/>
    <mergeCell ref="L908:M908"/>
    <mergeCell ref="N908:O908"/>
    <mergeCell ref="P908:Q908"/>
    <mergeCell ref="R908:S908"/>
    <mergeCell ref="T909:W909"/>
    <mergeCell ref="H909:I909"/>
    <mergeCell ref="J909:K909"/>
    <mergeCell ref="L909:M909"/>
    <mergeCell ref="N909:O909"/>
    <mergeCell ref="P909:Q909"/>
    <mergeCell ref="R909:S909"/>
    <mergeCell ref="H902:I902"/>
    <mergeCell ref="J902:K902"/>
    <mergeCell ref="L902:M902"/>
    <mergeCell ref="N902:O902"/>
    <mergeCell ref="T908:W908"/>
    <mergeCell ref="R901:S901"/>
    <mergeCell ref="T901:W901"/>
    <mergeCell ref="AL922:AN922"/>
    <mergeCell ref="F923:G923"/>
    <mergeCell ref="AG923:AI923"/>
    <mergeCell ref="AJ923:AK923"/>
    <mergeCell ref="AL923:AN923"/>
    <mergeCell ref="H924:I924"/>
    <mergeCell ref="J924:K924"/>
    <mergeCell ref="L924:M924"/>
    <mergeCell ref="N924:O924"/>
    <mergeCell ref="P924:Q924"/>
    <mergeCell ref="B922:E922"/>
    <mergeCell ref="F922:G922"/>
    <mergeCell ref="H922:S923"/>
    <mergeCell ref="T922:AF923"/>
    <mergeCell ref="AG922:AI922"/>
    <mergeCell ref="AJ922:AK922"/>
    <mergeCell ref="B918:G919"/>
    <mergeCell ref="H918:AD918"/>
    <mergeCell ref="AF918:AK918"/>
    <mergeCell ref="AL918:AN918"/>
    <mergeCell ref="H919:AD920"/>
    <mergeCell ref="AF919:AK920"/>
    <mergeCell ref="AL919:AN920"/>
    <mergeCell ref="B920:G920"/>
    <mergeCell ref="R924:S924"/>
    <mergeCell ref="T924:W924"/>
    <mergeCell ref="X924:AA924"/>
    <mergeCell ref="AN912:AN913"/>
    <mergeCell ref="R915:AF916"/>
    <mergeCell ref="AH915:AI916"/>
    <mergeCell ref="AJ915:AK916"/>
    <mergeCell ref="AL915:AM916"/>
    <mergeCell ref="AN915:AN916"/>
    <mergeCell ref="R911:AF913"/>
    <mergeCell ref="AH911:AI911"/>
    <mergeCell ref="AJ911:AK911"/>
    <mergeCell ref="AL911:AN911"/>
    <mergeCell ref="AH912:AH913"/>
    <mergeCell ref="AI912:AI913"/>
    <mergeCell ref="AJ912:AJ913"/>
    <mergeCell ref="AK912:AK913"/>
    <mergeCell ref="AL912:AL913"/>
    <mergeCell ref="AM912:AM913"/>
    <mergeCell ref="H910:I910"/>
    <mergeCell ref="J910:K910"/>
    <mergeCell ref="L910:M910"/>
    <mergeCell ref="N910:O910"/>
    <mergeCell ref="P910:Q910"/>
    <mergeCell ref="R910:S910"/>
    <mergeCell ref="T910:W910"/>
    <mergeCell ref="H889:I889"/>
    <mergeCell ref="J889:K889"/>
    <mergeCell ref="L889:M889"/>
    <mergeCell ref="N889:O889"/>
    <mergeCell ref="P889:Q889"/>
    <mergeCell ref="R889:S889"/>
    <mergeCell ref="T889:W889"/>
    <mergeCell ref="R879:S879"/>
    <mergeCell ref="T879:W879"/>
    <mergeCell ref="H880:I880"/>
    <mergeCell ref="J880:K880"/>
    <mergeCell ref="L880:M880"/>
    <mergeCell ref="N880:O880"/>
    <mergeCell ref="P880:Q880"/>
    <mergeCell ref="R880:S880"/>
    <mergeCell ref="T880:W880"/>
    <mergeCell ref="H882:I882"/>
    <mergeCell ref="J882:K882"/>
    <mergeCell ref="L882:M882"/>
    <mergeCell ref="N882:O882"/>
    <mergeCell ref="P882:Q882"/>
    <mergeCell ref="R882:S882"/>
    <mergeCell ref="T882:W882"/>
    <mergeCell ref="H883:I883"/>
    <mergeCell ref="J883:K883"/>
    <mergeCell ref="L883:M883"/>
    <mergeCell ref="N883:O883"/>
    <mergeCell ref="P883:Q883"/>
    <mergeCell ref="H881:I881"/>
    <mergeCell ref="J881:K881"/>
    <mergeCell ref="L881:M881"/>
    <mergeCell ref="N881:O881"/>
    <mergeCell ref="B877:E877"/>
    <mergeCell ref="F877:G877"/>
    <mergeCell ref="H877:S878"/>
    <mergeCell ref="T877:AF878"/>
    <mergeCell ref="AG877:AI877"/>
    <mergeCell ref="AJ877:AK877"/>
    <mergeCell ref="B873:G874"/>
    <mergeCell ref="H873:AD873"/>
    <mergeCell ref="AF873:AK873"/>
    <mergeCell ref="AL873:AN873"/>
    <mergeCell ref="H874:AD875"/>
    <mergeCell ref="AF874:AK875"/>
    <mergeCell ref="AL874:AN875"/>
    <mergeCell ref="B875:G875"/>
    <mergeCell ref="AI867:AI868"/>
    <mergeCell ref="AJ867:AJ868"/>
    <mergeCell ref="AK867:AK868"/>
    <mergeCell ref="AL867:AL868"/>
    <mergeCell ref="AM867:AM868"/>
    <mergeCell ref="AL877:AN877"/>
    <mergeCell ref="F878:G878"/>
    <mergeCell ref="AG878:AI878"/>
    <mergeCell ref="AJ878:AK878"/>
    <mergeCell ref="AL878:AN878"/>
    <mergeCell ref="T820:W820"/>
    <mergeCell ref="H821:I821"/>
    <mergeCell ref="J821:K821"/>
    <mergeCell ref="L821:M821"/>
    <mergeCell ref="N821:O821"/>
    <mergeCell ref="P821:Q821"/>
    <mergeCell ref="R821:S821"/>
    <mergeCell ref="T821:W821"/>
    <mergeCell ref="H820:I820"/>
    <mergeCell ref="J820:K820"/>
    <mergeCell ref="L820:M820"/>
    <mergeCell ref="N820:O820"/>
    <mergeCell ref="P820:Q820"/>
    <mergeCell ref="R820:S820"/>
    <mergeCell ref="H824:I824"/>
    <mergeCell ref="J824:K824"/>
    <mergeCell ref="L824:M824"/>
    <mergeCell ref="N824:O824"/>
    <mergeCell ref="P824:Q824"/>
    <mergeCell ref="R824:S824"/>
    <mergeCell ref="T824:W824"/>
    <mergeCell ref="H819:I819"/>
    <mergeCell ref="J819:K819"/>
    <mergeCell ref="L819:M819"/>
    <mergeCell ref="N819:O819"/>
    <mergeCell ref="P819:Q819"/>
    <mergeCell ref="R819:S819"/>
    <mergeCell ref="T819:W819"/>
    <mergeCell ref="R817:S817"/>
    <mergeCell ref="T817:W817"/>
    <mergeCell ref="H818:I818"/>
    <mergeCell ref="J818:K818"/>
    <mergeCell ref="L818:M818"/>
    <mergeCell ref="N818:O818"/>
    <mergeCell ref="P818:Q818"/>
    <mergeCell ref="R818:S818"/>
    <mergeCell ref="T818:W818"/>
    <mergeCell ref="AL815:AN815"/>
    <mergeCell ref="H817:I817"/>
    <mergeCell ref="J817:K817"/>
    <mergeCell ref="L817:M817"/>
    <mergeCell ref="N817:O817"/>
    <mergeCell ref="P817:Q817"/>
    <mergeCell ref="H769:I769"/>
    <mergeCell ref="J769:K769"/>
    <mergeCell ref="L769:M769"/>
    <mergeCell ref="B815:E815"/>
    <mergeCell ref="F815:G815"/>
    <mergeCell ref="H815:S816"/>
    <mergeCell ref="T815:AF816"/>
    <mergeCell ref="AG815:AI815"/>
    <mergeCell ref="AJ815:AK815"/>
    <mergeCell ref="B811:G812"/>
    <mergeCell ref="H811:AD811"/>
    <mergeCell ref="AF811:AK811"/>
    <mergeCell ref="AL811:AN811"/>
    <mergeCell ref="H812:AD813"/>
    <mergeCell ref="AF812:AK813"/>
    <mergeCell ref="AL812:AN813"/>
    <mergeCell ref="B813:G813"/>
    <mergeCell ref="AL808:AM809"/>
    <mergeCell ref="AN808:AN809"/>
    <mergeCell ref="R804:AF806"/>
    <mergeCell ref="AH804:AI804"/>
    <mergeCell ref="AJ804:AK804"/>
    <mergeCell ref="AL804:AN804"/>
    <mergeCell ref="AH805:AH806"/>
    <mergeCell ref="AI805:AI806"/>
    <mergeCell ref="AJ805:AJ806"/>
    <mergeCell ref="AK805:AK806"/>
    <mergeCell ref="AL805:AL806"/>
    <mergeCell ref="AM805:AM806"/>
    <mergeCell ref="X785:AA785"/>
    <mergeCell ref="X786:AA786"/>
    <mergeCell ref="X787:AA787"/>
    <mergeCell ref="T763:W763"/>
    <mergeCell ref="N767:O767"/>
    <mergeCell ref="P767:Q767"/>
    <mergeCell ref="R767:S767"/>
    <mergeCell ref="T767:W767"/>
    <mergeCell ref="T802:W802"/>
    <mergeCell ref="X802:AA802"/>
    <mergeCell ref="R802:S802"/>
    <mergeCell ref="F816:G816"/>
    <mergeCell ref="AG816:AI816"/>
    <mergeCell ref="AJ816:AK816"/>
    <mergeCell ref="AL816:AN816"/>
    <mergeCell ref="T765:W765"/>
    <mergeCell ref="H766:I766"/>
    <mergeCell ref="J766:K766"/>
    <mergeCell ref="L766:M766"/>
    <mergeCell ref="N766:O766"/>
    <mergeCell ref="P766:Q766"/>
    <mergeCell ref="R766:S766"/>
    <mergeCell ref="T766:W766"/>
    <mergeCell ref="H765:I765"/>
    <mergeCell ref="J765:K765"/>
    <mergeCell ref="L765:M765"/>
    <mergeCell ref="N765:O765"/>
    <mergeCell ref="P765:Q765"/>
    <mergeCell ref="R765:S765"/>
    <mergeCell ref="H767:I767"/>
    <mergeCell ref="J767:K767"/>
    <mergeCell ref="L767:M767"/>
    <mergeCell ref="X797:AA797"/>
    <mergeCell ref="X798:AA798"/>
    <mergeCell ref="X799:AA799"/>
    <mergeCell ref="T769:W769"/>
    <mergeCell ref="AL760:AN760"/>
    <mergeCell ref="F761:G761"/>
    <mergeCell ref="AG761:AI761"/>
    <mergeCell ref="AJ761:AK761"/>
    <mergeCell ref="AL761:AN761"/>
    <mergeCell ref="H762:I762"/>
    <mergeCell ref="J762:K762"/>
    <mergeCell ref="L762:M762"/>
    <mergeCell ref="N762:O762"/>
    <mergeCell ref="P762:Q762"/>
    <mergeCell ref="B760:E760"/>
    <mergeCell ref="F760:G760"/>
    <mergeCell ref="H760:S761"/>
    <mergeCell ref="T760:AF761"/>
    <mergeCell ref="AG760:AI760"/>
    <mergeCell ref="AJ760:AK760"/>
    <mergeCell ref="H764:I764"/>
    <mergeCell ref="J764:K764"/>
    <mergeCell ref="L764:M764"/>
    <mergeCell ref="N764:O764"/>
    <mergeCell ref="P764:Q764"/>
    <mergeCell ref="R764:S764"/>
    <mergeCell ref="T764:W764"/>
    <mergeCell ref="R762:S762"/>
    <mergeCell ref="T762:W762"/>
    <mergeCell ref="H763:I763"/>
    <mergeCell ref="J763:K763"/>
    <mergeCell ref="L763:M763"/>
    <mergeCell ref="N763:O763"/>
    <mergeCell ref="P763:Q763"/>
    <mergeCell ref="R763:S763"/>
    <mergeCell ref="R711:S711"/>
    <mergeCell ref="T711:W711"/>
    <mergeCell ref="AN750:AN751"/>
    <mergeCell ref="R753:AF754"/>
    <mergeCell ref="AH753:AI754"/>
    <mergeCell ref="AJ753:AK754"/>
    <mergeCell ref="AL753:AM754"/>
    <mergeCell ref="AN753:AN754"/>
    <mergeCell ref="R749:AF751"/>
    <mergeCell ref="AH749:AI749"/>
    <mergeCell ref="AJ749:AK749"/>
    <mergeCell ref="AL749:AN749"/>
    <mergeCell ref="AH750:AH751"/>
    <mergeCell ref="AI750:AI751"/>
    <mergeCell ref="AJ750:AJ751"/>
    <mergeCell ref="AK750:AK751"/>
    <mergeCell ref="AL750:AL751"/>
    <mergeCell ref="AM750:AM751"/>
    <mergeCell ref="T747:W747"/>
    <mergeCell ref="X727:AA727"/>
    <mergeCell ref="X728:AA728"/>
    <mergeCell ref="X729:AA729"/>
    <mergeCell ref="X730:AA730"/>
    <mergeCell ref="X731:AA731"/>
    <mergeCell ref="X732:AA732"/>
    <mergeCell ref="X736:AA736"/>
    <mergeCell ref="X737:AA737"/>
    <mergeCell ref="X738:AA738"/>
    <mergeCell ref="X741:AA741"/>
    <mergeCell ref="X742:AA742"/>
    <mergeCell ref="X743:AA743"/>
    <mergeCell ref="T719:W719"/>
    <mergeCell ref="N736:O736"/>
    <mergeCell ref="P736:Q736"/>
    <mergeCell ref="R736:S736"/>
    <mergeCell ref="T736:W736"/>
    <mergeCell ref="H740:I740"/>
    <mergeCell ref="J740:K740"/>
    <mergeCell ref="L740:M740"/>
    <mergeCell ref="N740:O740"/>
    <mergeCell ref="P740:Q740"/>
    <mergeCell ref="R740:S740"/>
    <mergeCell ref="T740:W740"/>
    <mergeCell ref="H741:I741"/>
    <mergeCell ref="B756:G757"/>
    <mergeCell ref="H756:AD756"/>
    <mergeCell ref="AF756:AK756"/>
    <mergeCell ref="AL756:AN756"/>
    <mergeCell ref="H757:AD758"/>
    <mergeCell ref="AF757:AK758"/>
    <mergeCell ref="AL757:AN758"/>
    <mergeCell ref="B758:G758"/>
    <mergeCell ref="X744:AA744"/>
    <mergeCell ref="X745:AA745"/>
    <mergeCell ref="X746:AA746"/>
    <mergeCell ref="X747:AA747"/>
    <mergeCell ref="H737:I737"/>
    <mergeCell ref="J737:K737"/>
    <mergeCell ref="L737:M737"/>
    <mergeCell ref="N737:O737"/>
    <mergeCell ref="P737:Q737"/>
    <mergeCell ref="R737:S737"/>
    <mergeCell ref="T737:W737"/>
    <mergeCell ref="H742:I742"/>
    <mergeCell ref="T707:W707"/>
    <mergeCell ref="H724:I724"/>
    <mergeCell ref="J724:K724"/>
    <mergeCell ref="L724:M724"/>
    <mergeCell ref="N724:O724"/>
    <mergeCell ref="P724:Q724"/>
    <mergeCell ref="R724:S724"/>
    <mergeCell ref="T724:W724"/>
    <mergeCell ref="H727:I727"/>
    <mergeCell ref="J727:K727"/>
    <mergeCell ref="L727:M727"/>
    <mergeCell ref="N727:O727"/>
    <mergeCell ref="P727:Q727"/>
    <mergeCell ref="R727:S727"/>
    <mergeCell ref="H708:I708"/>
    <mergeCell ref="J708:K708"/>
    <mergeCell ref="L708:M708"/>
    <mergeCell ref="N708:O708"/>
    <mergeCell ref="P708:Q708"/>
    <mergeCell ref="R708:S708"/>
    <mergeCell ref="H725:I725"/>
    <mergeCell ref="J725:K725"/>
    <mergeCell ref="L725:M725"/>
    <mergeCell ref="N725:O725"/>
    <mergeCell ref="P725:Q725"/>
    <mergeCell ref="R725:S725"/>
    <mergeCell ref="T725:W725"/>
    <mergeCell ref="H726:I726"/>
    <mergeCell ref="H711:I711"/>
    <mergeCell ref="J711:K711"/>
    <mergeCell ref="L711:M711"/>
    <mergeCell ref="N711:O711"/>
    <mergeCell ref="F703:G703"/>
    <mergeCell ref="AG703:AI703"/>
    <mergeCell ref="AJ703:AK703"/>
    <mergeCell ref="AL703:AN703"/>
    <mergeCell ref="H704:I704"/>
    <mergeCell ref="J704:K704"/>
    <mergeCell ref="L704:M704"/>
    <mergeCell ref="N704:O704"/>
    <mergeCell ref="P704:Q704"/>
    <mergeCell ref="B702:E702"/>
    <mergeCell ref="F702:G702"/>
    <mergeCell ref="H702:S703"/>
    <mergeCell ref="T702:AF703"/>
    <mergeCell ref="AG702:AI702"/>
    <mergeCell ref="AJ702:AK702"/>
    <mergeCell ref="B698:G699"/>
    <mergeCell ref="H698:AD698"/>
    <mergeCell ref="AF698:AK698"/>
    <mergeCell ref="AL698:AN698"/>
    <mergeCell ref="H699:AD700"/>
    <mergeCell ref="AF699:AK700"/>
    <mergeCell ref="AL699:AN700"/>
    <mergeCell ref="B700:G700"/>
    <mergeCell ref="R704:S704"/>
    <mergeCell ref="T704:W704"/>
    <mergeCell ref="X704:AA704"/>
    <mergeCell ref="AN692:AN693"/>
    <mergeCell ref="R695:AF696"/>
    <mergeCell ref="AH695:AI696"/>
    <mergeCell ref="AJ695:AK696"/>
    <mergeCell ref="AL695:AM696"/>
    <mergeCell ref="AN695:AN696"/>
    <mergeCell ref="R691:AF693"/>
    <mergeCell ref="AH691:AI691"/>
    <mergeCell ref="AJ691:AK691"/>
    <mergeCell ref="AL691:AN691"/>
    <mergeCell ref="AH692:AH693"/>
    <mergeCell ref="AI692:AI693"/>
    <mergeCell ref="AJ692:AJ693"/>
    <mergeCell ref="AK692:AK693"/>
    <mergeCell ref="AL692:AL693"/>
    <mergeCell ref="AM692:AM693"/>
    <mergeCell ref="AL702:AN702"/>
    <mergeCell ref="H690:I690"/>
    <mergeCell ref="J690:K690"/>
    <mergeCell ref="L690:M690"/>
    <mergeCell ref="N690:O690"/>
    <mergeCell ref="P690:Q690"/>
    <mergeCell ref="R690:S690"/>
    <mergeCell ref="T690:W690"/>
    <mergeCell ref="T672:W672"/>
    <mergeCell ref="H673:I673"/>
    <mergeCell ref="J673:K673"/>
    <mergeCell ref="L673:M673"/>
    <mergeCell ref="N673:O673"/>
    <mergeCell ref="P673:Q673"/>
    <mergeCell ref="R673:S673"/>
    <mergeCell ref="T673:W673"/>
    <mergeCell ref="H672:I672"/>
    <mergeCell ref="J672:K672"/>
    <mergeCell ref="L672:M672"/>
    <mergeCell ref="N672:O672"/>
    <mergeCell ref="P672:Q672"/>
    <mergeCell ref="R672:S672"/>
    <mergeCell ref="H674:I674"/>
    <mergeCell ref="J674:K674"/>
    <mergeCell ref="L674:M674"/>
    <mergeCell ref="N674:O674"/>
    <mergeCell ref="P674:Q674"/>
    <mergeCell ref="R674:S674"/>
    <mergeCell ref="T674:W674"/>
    <mergeCell ref="H675:I675"/>
    <mergeCell ref="N675:O675"/>
    <mergeCell ref="P675:Q675"/>
    <mergeCell ref="R675:S675"/>
    <mergeCell ref="F668:G668"/>
    <mergeCell ref="AG668:AI668"/>
    <mergeCell ref="AJ668:AK668"/>
    <mergeCell ref="AL668:AN668"/>
    <mergeCell ref="H669:I669"/>
    <mergeCell ref="J669:K669"/>
    <mergeCell ref="L669:M669"/>
    <mergeCell ref="N669:O669"/>
    <mergeCell ref="P669:Q669"/>
    <mergeCell ref="B667:E667"/>
    <mergeCell ref="F667:G667"/>
    <mergeCell ref="H667:S668"/>
    <mergeCell ref="T667:AF668"/>
    <mergeCell ref="AG667:AI667"/>
    <mergeCell ref="AJ667:AK667"/>
    <mergeCell ref="N670:O670"/>
    <mergeCell ref="P670:Q670"/>
    <mergeCell ref="R670:S670"/>
    <mergeCell ref="X670:AA670"/>
    <mergeCell ref="T670:W670"/>
    <mergeCell ref="X669:AA669"/>
    <mergeCell ref="AL667:AN667"/>
    <mergeCell ref="AH660:AI661"/>
    <mergeCell ref="AJ660:AK661"/>
    <mergeCell ref="AL660:AM661"/>
    <mergeCell ref="AM653:AM654"/>
    <mergeCell ref="H633:I633"/>
    <mergeCell ref="J633:K633"/>
    <mergeCell ref="L633:M633"/>
    <mergeCell ref="N633:O633"/>
    <mergeCell ref="H626:I626"/>
    <mergeCell ref="J626:K626"/>
    <mergeCell ref="L626:M626"/>
    <mergeCell ref="N626:O626"/>
    <mergeCell ref="P626:Q626"/>
    <mergeCell ref="R626:S626"/>
    <mergeCell ref="T626:W626"/>
    <mergeCell ref="N632:O632"/>
    <mergeCell ref="P632:Q632"/>
    <mergeCell ref="R632:S632"/>
    <mergeCell ref="T632:W632"/>
    <mergeCell ref="AJ656:AK656"/>
    <mergeCell ref="AL656:AN656"/>
    <mergeCell ref="J652:K652"/>
    <mergeCell ref="L652:M652"/>
    <mergeCell ref="N652:O652"/>
    <mergeCell ref="P652:Q652"/>
    <mergeCell ref="R652:S652"/>
    <mergeCell ref="AH657:AH658"/>
    <mergeCell ref="AI657:AI658"/>
    <mergeCell ref="AJ657:AJ658"/>
    <mergeCell ref="AK657:AK658"/>
    <mergeCell ref="AL657:AL658"/>
    <mergeCell ref="AM657:AM658"/>
    <mergeCell ref="P633:Q633"/>
    <mergeCell ref="H627:I627"/>
    <mergeCell ref="J627:K627"/>
    <mergeCell ref="AN647:AN648"/>
    <mergeCell ref="H649:I649"/>
    <mergeCell ref="J649:K649"/>
    <mergeCell ref="L649:M649"/>
    <mergeCell ref="N649:O649"/>
    <mergeCell ref="P649:Q649"/>
    <mergeCell ref="R649:S649"/>
    <mergeCell ref="T649:W649"/>
    <mergeCell ref="H650:I650"/>
    <mergeCell ref="J650:K650"/>
    <mergeCell ref="L627:M627"/>
    <mergeCell ref="N627:O627"/>
    <mergeCell ref="P627:Q627"/>
    <mergeCell ref="R627:S627"/>
    <mergeCell ref="T627:W627"/>
    <mergeCell ref="H628:I628"/>
    <mergeCell ref="J628:K628"/>
    <mergeCell ref="L628:M628"/>
    <mergeCell ref="N628:O628"/>
    <mergeCell ref="P628:Q628"/>
    <mergeCell ref="R628:S628"/>
    <mergeCell ref="T628:W628"/>
    <mergeCell ref="H629:I629"/>
    <mergeCell ref="J629:K629"/>
    <mergeCell ref="L629:M629"/>
    <mergeCell ref="N629:O629"/>
    <mergeCell ref="P629:Q629"/>
    <mergeCell ref="R629:S629"/>
    <mergeCell ref="T629:W629"/>
    <mergeCell ref="AJ615:AK615"/>
    <mergeCell ref="L624:M624"/>
    <mergeCell ref="N624:O624"/>
    <mergeCell ref="P624:Q624"/>
    <mergeCell ref="R624:S624"/>
    <mergeCell ref="T624:W624"/>
    <mergeCell ref="H625:I625"/>
    <mergeCell ref="J625:K625"/>
    <mergeCell ref="L625:M625"/>
    <mergeCell ref="N625:O625"/>
    <mergeCell ref="P625:Q625"/>
    <mergeCell ref="R625:S625"/>
    <mergeCell ref="T625:W625"/>
    <mergeCell ref="B663:G664"/>
    <mergeCell ref="H663:AD663"/>
    <mergeCell ref="H664:AD665"/>
    <mergeCell ref="B665:G665"/>
    <mergeCell ref="R660:AF661"/>
    <mergeCell ref="N648:O648"/>
    <mergeCell ref="P648:Q648"/>
    <mergeCell ref="R648:S648"/>
    <mergeCell ref="X649:AA649"/>
    <mergeCell ref="X650:AA650"/>
    <mergeCell ref="X651:AA651"/>
    <mergeCell ref="X652:AA652"/>
    <mergeCell ref="X653:AA653"/>
    <mergeCell ref="N623:O623"/>
    <mergeCell ref="P623:Q623"/>
    <mergeCell ref="R623:S623"/>
    <mergeCell ref="T623:W623"/>
    <mergeCell ref="H624:I624"/>
    <mergeCell ref="J624:K624"/>
    <mergeCell ref="L623:M623"/>
    <mergeCell ref="X620:AA620"/>
    <mergeCell ref="X621:AA621"/>
    <mergeCell ref="X622:AA622"/>
    <mergeCell ref="X623:AA623"/>
    <mergeCell ref="H619:I619"/>
    <mergeCell ref="J619:K619"/>
    <mergeCell ref="L619:M619"/>
    <mergeCell ref="N619:O619"/>
    <mergeCell ref="P619:Q619"/>
    <mergeCell ref="R619:S619"/>
    <mergeCell ref="T619:W619"/>
    <mergeCell ref="R617:S617"/>
    <mergeCell ref="T617:W617"/>
    <mergeCell ref="H618:I618"/>
    <mergeCell ref="J618:K618"/>
    <mergeCell ref="B615:E615"/>
    <mergeCell ref="F615:G615"/>
    <mergeCell ref="H615:S616"/>
    <mergeCell ref="T615:AF616"/>
    <mergeCell ref="L620:M620"/>
    <mergeCell ref="N620:O620"/>
    <mergeCell ref="P620:Q620"/>
    <mergeCell ref="R620:S620"/>
    <mergeCell ref="H623:I623"/>
    <mergeCell ref="J623:K623"/>
    <mergeCell ref="AJ604:AK604"/>
    <mergeCell ref="AL604:AN604"/>
    <mergeCell ref="AH605:AH606"/>
    <mergeCell ref="AI605:AI606"/>
    <mergeCell ref="AJ605:AJ606"/>
    <mergeCell ref="AK605:AK606"/>
    <mergeCell ref="AL605:AL606"/>
    <mergeCell ref="AM605:AM606"/>
    <mergeCell ref="AL615:AN615"/>
    <mergeCell ref="F616:G616"/>
    <mergeCell ref="AG616:AI616"/>
    <mergeCell ref="AJ616:AK616"/>
    <mergeCell ref="AL616:AN616"/>
    <mergeCell ref="X618:AA618"/>
    <mergeCell ref="L618:M618"/>
    <mergeCell ref="N618:O618"/>
    <mergeCell ref="P618:Q618"/>
    <mergeCell ref="R618:S618"/>
    <mergeCell ref="T618:W618"/>
    <mergeCell ref="H617:I617"/>
    <mergeCell ref="J617:K617"/>
    <mergeCell ref="L617:M617"/>
    <mergeCell ref="N617:O617"/>
    <mergeCell ref="P617:Q617"/>
    <mergeCell ref="B611:G612"/>
    <mergeCell ref="H611:AD611"/>
    <mergeCell ref="AF611:AK611"/>
    <mergeCell ref="AL611:AN611"/>
    <mergeCell ref="H612:AD613"/>
    <mergeCell ref="AF612:AK613"/>
    <mergeCell ref="B613:G613"/>
    <mergeCell ref="AG615:AI615"/>
    <mergeCell ref="H581:I581"/>
    <mergeCell ref="J581:K581"/>
    <mergeCell ref="L581:M581"/>
    <mergeCell ref="N581:O581"/>
    <mergeCell ref="P581:Q581"/>
    <mergeCell ref="R581:S581"/>
    <mergeCell ref="T581:W581"/>
    <mergeCell ref="AL578:AN578"/>
    <mergeCell ref="F579:G579"/>
    <mergeCell ref="AG579:AI579"/>
    <mergeCell ref="AJ579:AK579"/>
    <mergeCell ref="AL579:AN579"/>
    <mergeCell ref="H580:I580"/>
    <mergeCell ref="J580:K580"/>
    <mergeCell ref="L580:M580"/>
    <mergeCell ref="N580:O580"/>
    <mergeCell ref="P580:Q580"/>
    <mergeCell ref="X581:AA581"/>
    <mergeCell ref="X580:AA580"/>
    <mergeCell ref="B578:E578"/>
    <mergeCell ref="F578:G578"/>
    <mergeCell ref="H578:S579"/>
    <mergeCell ref="T578:AF579"/>
    <mergeCell ref="AG578:AI578"/>
    <mergeCell ref="AJ578:AK578"/>
    <mergeCell ref="B574:G575"/>
    <mergeCell ref="H574:AD574"/>
    <mergeCell ref="AF574:AK574"/>
    <mergeCell ref="AL574:AN574"/>
    <mergeCell ref="H575:AD576"/>
    <mergeCell ref="AF575:AK576"/>
    <mergeCell ref="AL575:AN576"/>
    <mergeCell ref="B576:G576"/>
    <mergeCell ref="AN568:AN569"/>
    <mergeCell ref="R571:AF572"/>
    <mergeCell ref="AH571:AI572"/>
    <mergeCell ref="AJ571:AK572"/>
    <mergeCell ref="AL571:AM572"/>
    <mergeCell ref="AN571:AN572"/>
    <mergeCell ref="R567:AF569"/>
    <mergeCell ref="AH567:AI567"/>
    <mergeCell ref="AJ567:AK567"/>
    <mergeCell ref="AL567:AN567"/>
    <mergeCell ref="AH568:AH569"/>
    <mergeCell ref="AI568:AI569"/>
    <mergeCell ref="AJ568:AJ569"/>
    <mergeCell ref="AK568:AK569"/>
    <mergeCell ref="AL568:AL569"/>
    <mergeCell ref="AM568:AM569"/>
    <mergeCell ref="H566:I566"/>
    <mergeCell ref="J566:K566"/>
    <mergeCell ref="L566:M566"/>
    <mergeCell ref="N566:O566"/>
    <mergeCell ref="P566:Q566"/>
    <mergeCell ref="R566:S566"/>
    <mergeCell ref="T566:W566"/>
    <mergeCell ref="T535:W535"/>
    <mergeCell ref="H536:I536"/>
    <mergeCell ref="J536:K536"/>
    <mergeCell ref="L536:M536"/>
    <mergeCell ref="N536:O536"/>
    <mergeCell ref="P536:Q536"/>
    <mergeCell ref="R536:S536"/>
    <mergeCell ref="T536:W536"/>
    <mergeCell ref="H535:I535"/>
    <mergeCell ref="J535:K535"/>
    <mergeCell ref="L535:M535"/>
    <mergeCell ref="N535:O535"/>
    <mergeCell ref="P535:Q535"/>
    <mergeCell ref="R535:S535"/>
    <mergeCell ref="H537:I537"/>
    <mergeCell ref="J537:K537"/>
    <mergeCell ref="L537:M537"/>
    <mergeCell ref="N537:O537"/>
    <mergeCell ref="P537:Q537"/>
    <mergeCell ref="R537:S537"/>
    <mergeCell ref="T537:W537"/>
    <mergeCell ref="H538:I538"/>
    <mergeCell ref="J538:K538"/>
    <mergeCell ref="L538:M538"/>
    <mergeCell ref="N538:O538"/>
    <mergeCell ref="H534:I534"/>
    <mergeCell ref="J534:K534"/>
    <mergeCell ref="L534:M534"/>
    <mergeCell ref="N534:O534"/>
    <mergeCell ref="P534:Q534"/>
    <mergeCell ref="R534:S534"/>
    <mergeCell ref="T534:W534"/>
    <mergeCell ref="R532:S532"/>
    <mergeCell ref="T532:W532"/>
    <mergeCell ref="H533:I533"/>
    <mergeCell ref="J533:K533"/>
    <mergeCell ref="L533:M533"/>
    <mergeCell ref="N533:O533"/>
    <mergeCell ref="P533:Q533"/>
    <mergeCell ref="R533:S533"/>
    <mergeCell ref="T533:W533"/>
    <mergeCell ref="AL530:AN530"/>
    <mergeCell ref="F531:G531"/>
    <mergeCell ref="AG531:AI531"/>
    <mergeCell ref="AJ531:AK531"/>
    <mergeCell ref="AL531:AN531"/>
    <mergeCell ref="H532:I532"/>
    <mergeCell ref="J532:K532"/>
    <mergeCell ref="L532:M532"/>
    <mergeCell ref="N532:O532"/>
    <mergeCell ref="P532:Q532"/>
    <mergeCell ref="B530:E530"/>
    <mergeCell ref="F530:G530"/>
    <mergeCell ref="H530:S531"/>
    <mergeCell ref="T530:AF531"/>
    <mergeCell ref="AG530:AI530"/>
    <mergeCell ref="AJ530:AK530"/>
    <mergeCell ref="B526:G527"/>
    <mergeCell ref="H526:AD526"/>
    <mergeCell ref="AF526:AK526"/>
    <mergeCell ref="AL526:AN526"/>
    <mergeCell ref="H527:AD528"/>
    <mergeCell ref="AF527:AK528"/>
    <mergeCell ref="AL527:AN528"/>
    <mergeCell ref="B528:G528"/>
    <mergeCell ref="X511:AA511"/>
    <mergeCell ref="X512:AA512"/>
    <mergeCell ref="H499:I499"/>
    <mergeCell ref="J499:K499"/>
    <mergeCell ref="L499:M499"/>
    <mergeCell ref="N499:O499"/>
    <mergeCell ref="P499:Q499"/>
    <mergeCell ref="P491:Q491"/>
    <mergeCell ref="R491:S491"/>
    <mergeCell ref="T491:W491"/>
    <mergeCell ref="AN520:AN521"/>
    <mergeCell ref="R523:AF524"/>
    <mergeCell ref="AH523:AI524"/>
    <mergeCell ref="AJ523:AK524"/>
    <mergeCell ref="AL523:AM524"/>
    <mergeCell ref="AN523:AN524"/>
    <mergeCell ref="R519:AF521"/>
    <mergeCell ref="AH519:AI519"/>
    <mergeCell ref="AJ519:AK519"/>
    <mergeCell ref="AL519:AN519"/>
    <mergeCell ref="AH520:AH521"/>
    <mergeCell ref="AI520:AI521"/>
    <mergeCell ref="AJ520:AJ521"/>
    <mergeCell ref="AK520:AK521"/>
    <mergeCell ref="AL520:AL521"/>
    <mergeCell ref="AM520:AM521"/>
    <mergeCell ref="R499:S499"/>
    <mergeCell ref="T499:W499"/>
    <mergeCell ref="X491:AA491"/>
    <mergeCell ref="X492:AA492"/>
    <mergeCell ref="N494:O494"/>
    <mergeCell ref="P494:Q494"/>
    <mergeCell ref="J492:K492"/>
    <mergeCell ref="L492:M492"/>
    <mergeCell ref="N492:O492"/>
    <mergeCell ref="P492:Q492"/>
    <mergeCell ref="AL485:AN485"/>
    <mergeCell ref="F486:G486"/>
    <mergeCell ref="AG486:AI486"/>
    <mergeCell ref="AJ486:AK486"/>
    <mergeCell ref="AL486:AN486"/>
    <mergeCell ref="H487:I487"/>
    <mergeCell ref="J487:K487"/>
    <mergeCell ref="L487:M487"/>
    <mergeCell ref="N487:O487"/>
    <mergeCell ref="P487:Q487"/>
    <mergeCell ref="N498:O498"/>
    <mergeCell ref="P498:Q498"/>
    <mergeCell ref="R498:S498"/>
    <mergeCell ref="T498:W498"/>
    <mergeCell ref="X497:AA497"/>
    <mergeCell ref="X498:AA498"/>
    <mergeCell ref="L494:M494"/>
    <mergeCell ref="H498:I498"/>
    <mergeCell ref="J498:K498"/>
    <mergeCell ref="L498:M498"/>
    <mergeCell ref="R494:S494"/>
    <mergeCell ref="T494:W494"/>
    <mergeCell ref="B485:E485"/>
    <mergeCell ref="F485:G485"/>
    <mergeCell ref="H485:S486"/>
    <mergeCell ref="T485:AF486"/>
    <mergeCell ref="AG485:AI485"/>
    <mergeCell ref="AJ485:AK485"/>
    <mergeCell ref="R487:S487"/>
    <mergeCell ref="T487:W487"/>
    <mergeCell ref="H488:I488"/>
    <mergeCell ref="J488:K488"/>
    <mergeCell ref="L488:M488"/>
    <mergeCell ref="N488:O488"/>
    <mergeCell ref="P488:Q488"/>
    <mergeCell ref="R488:S488"/>
    <mergeCell ref="T488:W488"/>
    <mergeCell ref="B481:G482"/>
    <mergeCell ref="H481:AD481"/>
    <mergeCell ref="AF481:AK481"/>
    <mergeCell ref="H482:AD483"/>
    <mergeCell ref="AF482:AK483"/>
    <mergeCell ref="AL482:AN483"/>
    <mergeCell ref="B483:G483"/>
    <mergeCell ref="AN475:AN476"/>
    <mergeCell ref="R478:AF479"/>
    <mergeCell ref="AH478:AI479"/>
    <mergeCell ref="AJ478:AK479"/>
    <mergeCell ref="AL478:AM479"/>
    <mergeCell ref="AN478:AN479"/>
    <mergeCell ref="R474:AF476"/>
    <mergeCell ref="AH474:AI474"/>
    <mergeCell ref="AJ474:AK474"/>
    <mergeCell ref="AL474:AN474"/>
    <mergeCell ref="AH475:AH476"/>
    <mergeCell ref="AI475:AI476"/>
    <mergeCell ref="AJ475:AJ476"/>
    <mergeCell ref="AK475:AK476"/>
    <mergeCell ref="AL475:AL476"/>
    <mergeCell ref="AM475:AM476"/>
    <mergeCell ref="P473:Q473"/>
    <mergeCell ref="R473:S473"/>
    <mergeCell ref="T473:W473"/>
    <mergeCell ref="T459:W459"/>
    <mergeCell ref="H460:I460"/>
    <mergeCell ref="J460:K460"/>
    <mergeCell ref="L460:M460"/>
    <mergeCell ref="N460:O460"/>
    <mergeCell ref="P460:Q460"/>
    <mergeCell ref="R460:S460"/>
    <mergeCell ref="T460:W460"/>
    <mergeCell ref="H459:I459"/>
    <mergeCell ref="J459:K459"/>
    <mergeCell ref="L459:M459"/>
    <mergeCell ref="N459:O459"/>
    <mergeCell ref="P459:Q459"/>
    <mergeCell ref="R459:S459"/>
    <mergeCell ref="H463:I463"/>
    <mergeCell ref="J463:K463"/>
    <mergeCell ref="L463:M463"/>
    <mergeCell ref="H467:I467"/>
    <mergeCell ref="J467:K467"/>
    <mergeCell ref="L467:M467"/>
    <mergeCell ref="N467:O467"/>
    <mergeCell ref="P467:Q467"/>
    <mergeCell ref="R467:S467"/>
    <mergeCell ref="L465:M465"/>
    <mergeCell ref="N465:O465"/>
    <mergeCell ref="P465:Q465"/>
    <mergeCell ref="R465:S465"/>
    <mergeCell ref="T465:W465"/>
    <mergeCell ref="P471:Q471"/>
    <mergeCell ref="T427:W427"/>
    <mergeCell ref="X426:AA426"/>
    <mergeCell ref="F425:G425"/>
    <mergeCell ref="AG425:AI425"/>
    <mergeCell ref="AJ425:AK425"/>
    <mergeCell ref="AL425:AN425"/>
    <mergeCell ref="H426:I426"/>
    <mergeCell ref="J426:K426"/>
    <mergeCell ref="L426:M426"/>
    <mergeCell ref="N426:O426"/>
    <mergeCell ref="P426:Q426"/>
    <mergeCell ref="B424:E424"/>
    <mergeCell ref="F424:G424"/>
    <mergeCell ref="H424:S425"/>
    <mergeCell ref="T424:AF425"/>
    <mergeCell ref="AG424:AI424"/>
    <mergeCell ref="AJ424:AK424"/>
    <mergeCell ref="AL424:AN424"/>
    <mergeCell ref="X427:AA427"/>
    <mergeCell ref="B420:G421"/>
    <mergeCell ref="H420:AD420"/>
    <mergeCell ref="AF420:AK420"/>
    <mergeCell ref="AL420:AN420"/>
    <mergeCell ref="H421:AD422"/>
    <mergeCell ref="AF421:AK422"/>
    <mergeCell ref="AL421:AN422"/>
    <mergeCell ref="B422:G422"/>
    <mergeCell ref="AN414:AN415"/>
    <mergeCell ref="R417:AF418"/>
    <mergeCell ref="AH417:AI418"/>
    <mergeCell ref="AJ417:AK418"/>
    <mergeCell ref="AL417:AM418"/>
    <mergeCell ref="AN417:AN418"/>
    <mergeCell ref="R413:AF415"/>
    <mergeCell ref="AH413:AI413"/>
    <mergeCell ref="AJ413:AK413"/>
    <mergeCell ref="AL413:AN413"/>
    <mergeCell ref="AH414:AH415"/>
    <mergeCell ref="AI414:AI415"/>
    <mergeCell ref="AJ414:AJ415"/>
    <mergeCell ref="AK414:AK415"/>
    <mergeCell ref="AL414:AL415"/>
    <mergeCell ref="AM414:AM415"/>
    <mergeCell ref="N411:O411"/>
    <mergeCell ref="P411:Q411"/>
    <mergeCell ref="R411:S411"/>
    <mergeCell ref="T411:W411"/>
    <mergeCell ref="N406:O406"/>
    <mergeCell ref="P406:Q406"/>
    <mergeCell ref="R406:S406"/>
    <mergeCell ref="T406:W406"/>
    <mergeCell ref="T408:W408"/>
    <mergeCell ref="R408:S408"/>
    <mergeCell ref="P408:Q408"/>
    <mergeCell ref="H405:I405"/>
    <mergeCell ref="J405:K405"/>
    <mergeCell ref="L405:M405"/>
    <mergeCell ref="N405:O405"/>
    <mergeCell ref="P409:Q409"/>
    <mergeCell ref="R409:S409"/>
    <mergeCell ref="T409:W409"/>
    <mergeCell ref="T405:W405"/>
    <mergeCell ref="H376:I376"/>
    <mergeCell ref="J376:K376"/>
    <mergeCell ref="L376:M376"/>
    <mergeCell ref="N376:O376"/>
    <mergeCell ref="P376:Q376"/>
    <mergeCell ref="R376:S376"/>
    <mergeCell ref="T376:W376"/>
    <mergeCell ref="R374:S374"/>
    <mergeCell ref="T374:W374"/>
    <mergeCell ref="H375:I375"/>
    <mergeCell ref="J375:K375"/>
    <mergeCell ref="L375:M375"/>
    <mergeCell ref="N375:O375"/>
    <mergeCell ref="P375:Q375"/>
    <mergeCell ref="R375:S375"/>
    <mergeCell ref="T375:W375"/>
    <mergeCell ref="F373:G373"/>
    <mergeCell ref="AG373:AI373"/>
    <mergeCell ref="AJ373:AK373"/>
    <mergeCell ref="AL373:AN373"/>
    <mergeCell ref="H374:I374"/>
    <mergeCell ref="J374:K374"/>
    <mergeCell ref="L374:M374"/>
    <mergeCell ref="N374:O374"/>
    <mergeCell ref="P374:Q374"/>
    <mergeCell ref="B372:E372"/>
    <mergeCell ref="F372:G372"/>
    <mergeCell ref="H372:S373"/>
    <mergeCell ref="T372:AF373"/>
    <mergeCell ref="AG372:AI372"/>
    <mergeCell ref="AJ372:AK372"/>
    <mergeCell ref="B368:G369"/>
    <mergeCell ref="H368:AD368"/>
    <mergeCell ref="AF368:AK368"/>
    <mergeCell ref="AL368:AN368"/>
    <mergeCell ref="H369:AD370"/>
    <mergeCell ref="AF369:AK370"/>
    <mergeCell ref="AL369:AN370"/>
    <mergeCell ref="B370:G370"/>
    <mergeCell ref="X374:AA374"/>
    <mergeCell ref="AN362:AN363"/>
    <mergeCell ref="R365:AF366"/>
    <mergeCell ref="AH365:AI366"/>
    <mergeCell ref="AJ365:AK366"/>
    <mergeCell ref="AL365:AM366"/>
    <mergeCell ref="AN365:AN366"/>
    <mergeCell ref="R361:AF363"/>
    <mergeCell ref="AH361:AI361"/>
    <mergeCell ref="AJ361:AK361"/>
    <mergeCell ref="AL361:AN361"/>
    <mergeCell ref="AH362:AH363"/>
    <mergeCell ref="AI362:AI363"/>
    <mergeCell ref="AJ362:AJ363"/>
    <mergeCell ref="AK362:AK363"/>
    <mergeCell ref="AL362:AL363"/>
    <mergeCell ref="AM362:AM363"/>
    <mergeCell ref="AL372:AN372"/>
    <mergeCell ref="R337:S337"/>
    <mergeCell ref="T337:W337"/>
    <mergeCell ref="H360:I360"/>
    <mergeCell ref="J360:K360"/>
    <mergeCell ref="L360:M360"/>
    <mergeCell ref="N360:O360"/>
    <mergeCell ref="P360:Q360"/>
    <mergeCell ref="R360:S360"/>
    <mergeCell ref="T360:W360"/>
    <mergeCell ref="T358:W358"/>
    <mergeCell ref="H358:I358"/>
    <mergeCell ref="J358:K358"/>
    <mergeCell ref="L358:M358"/>
    <mergeCell ref="N358:O358"/>
    <mergeCell ref="P358:Q358"/>
    <mergeCell ref="R358:S358"/>
    <mergeCell ref="H359:I359"/>
    <mergeCell ref="J359:K359"/>
    <mergeCell ref="L359:M359"/>
    <mergeCell ref="H339:I339"/>
    <mergeCell ref="J339:K339"/>
    <mergeCell ref="L339:M339"/>
    <mergeCell ref="N339:O339"/>
    <mergeCell ref="P339:Q339"/>
    <mergeCell ref="R339:S339"/>
    <mergeCell ref="T339:W339"/>
    <mergeCell ref="H340:I340"/>
    <mergeCell ref="J340:K340"/>
    <mergeCell ref="L340:M340"/>
    <mergeCell ref="N340:O340"/>
    <mergeCell ref="P340:Q340"/>
    <mergeCell ref="N347:O347"/>
    <mergeCell ref="AL334:AN334"/>
    <mergeCell ref="F335:G335"/>
    <mergeCell ref="AG335:AI335"/>
    <mergeCell ref="AJ335:AK335"/>
    <mergeCell ref="AL335:AN335"/>
    <mergeCell ref="H336:I336"/>
    <mergeCell ref="J336:K336"/>
    <mergeCell ref="L336:M336"/>
    <mergeCell ref="N336:O336"/>
    <mergeCell ref="P336:Q336"/>
    <mergeCell ref="B334:E334"/>
    <mergeCell ref="F334:G334"/>
    <mergeCell ref="H334:S335"/>
    <mergeCell ref="T334:AF335"/>
    <mergeCell ref="AG334:AI334"/>
    <mergeCell ref="AJ334:AK334"/>
    <mergeCell ref="B330:G331"/>
    <mergeCell ref="H330:AD330"/>
    <mergeCell ref="AF330:AK330"/>
    <mergeCell ref="AL330:AN330"/>
    <mergeCell ref="H331:AD332"/>
    <mergeCell ref="AF331:AK332"/>
    <mergeCell ref="AL331:AN332"/>
    <mergeCell ref="B332:G332"/>
    <mergeCell ref="R336:S336"/>
    <mergeCell ref="T336:W336"/>
    <mergeCell ref="AN324:AN325"/>
    <mergeCell ref="R327:AF328"/>
    <mergeCell ref="AH327:AI328"/>
    <mergeCell ref="AJ327:AK328"/>
    <mergeCell ref="AL327:AM328"/>
    <mergeCell ref="AN327:AN328"/>
    <mergeCell ref="R323:AF325"/>
    <mergeCell ref="AH323:AI323"/>
    <mergeCell ref="AJ323:AK323"/>
    <mergeCell ref="AL323:AN323"/>
    <mergeCell ref="AH324:AH325"/>
    <mergeCell ref="AI324:AI325"/>
    <mergeCell ref="AJ324:AJ325"/>
    <mergeCell ref="AK324:AK325"/>
    <mergeCell ref="AL324:AL325"/>
    <mergeCell ref="AM324:AM325"/>
    <mergeCell ref="H322:I322"/>
    <mergeCell ref="J322:K322"/>
    <mergeCell ref="L322:M322"/>
    <mergeCell ref="N322:O322"/>
    <mergeCell ref="P322:Q322"/>
    <mergeCell ref="R322:S322"/>
    <mergeCell ref="T322:W322"/>
    <mergeCell ref="R283:S283"/>
    <mergeCell ref="H287:I287"/>
    <mergeCell ref="J287:K287"/>
    <mergeCell ref="L287:M287"/>
    <mergeCell ref="N287:O287"/>
    <mergeCell ref="P287:Q287"/>
    <mergeCell ref="R287:S287"/>
    <mergeCell ref="T287:W287"/>
    <mergeCell ref="H285:I285"/>
    <mergeCell ref="J285:K285"/>
    <mergeCell ref="L285:M285"/>
    <mergeCell ref="N285:O285"/>
    <mergeCell ref="P285:Q285"/>
    <mergeCell ref="R285:S285"/>
    <mergeCell ref="T285:W285"/>
    <mergeCell ref="H286:I286"/>
    <mergeCell ref="J286:K286"/>
    <mergeCell ref="L286:M286"/>
    <mergeCell ref="N286:O286"/>
    <mergeCell ref="P286:Q286"/>
    <mergeCell ref="R286:S286"/>
    <mergeCell ref="T286:W286"/>
    <mergeCell ref="AL278:AN278"/>
    <mergeCell ref="AL279:AN279"/>
    <mergeCell ref="H280:I280"/>
    <mergeCell ref="J280:K280"/>
    <mergeCell ref="L280:M280"/>
    <mergeCell ref="N280:O280"/>
    <mergeCell ref="P280:Q280"/>
    <mergeCell ref="B278:E278"/>
    <mergeCell ref="F278:G278"/>
    <mergeCell ref="H278:S279"/>
    <mergeCell ref="T278:AF279"/>
    <mergeCell ref="AG278:AI278"/>
    <mergeCell ref="AJ278:AK278"/>
    <mergeCell ref="B274:G275"/>
    <mergeCell ref="H274:AD274"/>
    <mergeCell ref="AF274:AK274"/>
    <mergeCell ref="AL274:AN274"/>
    <mergeCell ref="H275:AD276"/>
    <mergeCell ref="AF275:AK276"/>
    <mergeCell ref="AL275:AN276"/>
    <mergeCell ref="B276:G276"/>
    <mergeCell ref="R280:S280"/>
    <mergeCell ref="T280:W280"/>
    <mergeCell ref="F279:G279"/>
    <mergeCell ref="AG279:AI279"/>
    <mergeCell ref="AJ279:AK279"/>
    <mergeCell ref="X280:AA280"/>
    <mergeCell ref="L255:M255"/>
    <mergeCell ref="N255:O255"/>
    <mergeCell ref="P255:Q255"/>
    <mergeCell ref="R255:S255"/>
    <mergeCell ref="T255:W255"/>
    <mergeCell ref="AL271:AM272"/>
    <mergeCell ref="AN271:AN272"/>
    <mergeCell ref="R267:AF269"/>
    <mergeCell ref="AH267:AI267"/>
    <mergeCell ref="AJ267:AK267"/>
    <mergeCell ref="AL267:AN267"/>
    <mergeCell ref="AH268:AH269"/>
    <mergeCell ref="AI268:AI269"/>
    <mergeCell ref="AJ268:AJ269"/>
    <mergeCell ref="AK268:AK269"/>
    <mergeCell ref="AL268:AL269"/>
    <mergeCell ref="AM268:AM269"/>
    <mergeCell ref="T261:W261"/>
    <mergeCell ref="AK264:AK265"/>
    <mergeCell ref="AL264:AL265"/>
    <mergeCell ref="AM264:AM265"/>
    <mergeCell ref="AN264:AN265"/>
    <mergeCell ref="AN268:AN269"/>
    <mergeCell ref="AH271:AI272"/>
    <mergeCell ref="N216:O216"/>
    <mergeCell ref="P216:Q216"/>
    <mergeCell ref="R216:S216"/>
    <mergeCell ref="H217:I217"/>
    <mergeCell ref="J217:K217"/>
    <mergeCell ref="L217:M217"/>
    <mergeCell ref="N217:O217"/>
    <mergeCell ref="P217:Q217"/>
    <mergeCell ref="R217:S217"/>
    <mergeCell ref="H256:I256"/>
    <mergeCell ref="J256:K256"/>
    <mergeCell ref="L256:M256"/>
    <mergeCell ref="N256:O256"/>
    <mergeCell ref="P256:Q256"/>
    <mergeCell ref="R256:S256"/>
    <mergeCell ref="T256:W256"/>
    <mergeCell ref="N251:O251"/>
    <mergeCell ref="P251:Q251"/>
    <mergeCell ref="R251:S251"/>
    <mergeCell ref="T251:W251"/>
    <mergeCell ref="H252:I252"/>
    <mergeCell ref="N252:O252"/>
    <mergeCell ref="P252:Q252"/>
    <mergeCell ref="R252:S252"/>
    <mergeCell ref="T252:W252"/>
    <mergeCell ref="H253:I253"/>
    <mergeCell ref="J253:K253"/>
    <mergeCell ref="P254:Q254"/>
    <mergeCell ref="R254:S254"/>
    <mergeCell ref="T254:W254"/>
    <mergeCell ref="H255:I255"/>
    <mergeCell ref="J255:K255"/>
    <mergeCell ref="H218:I218"/>
    <mergeCell ref="H215:I215"/>
    <mergeCell ref="J215:K215"/>
    <mergeCell ref="L215:M215"/>
    <mergeCell ref="N215:O215"/>
    <mergeCell ref="P215:Q215"/>
    <mergeCell ref="R215:S215"/>
    <mergeCell ref="H219:I219"/>
    <mergeCell ref="J219:K219"/>
    <mergeCell ref="L219:M219"/>
    <mergeCell ref="AL211:AN211"/>
    <mergeCell ref="F212:G212"/>
    <mergeCell ref="AG212:AI212"/>
    <mergeCell ref="AJ212:AK212"/>
    <mergeCell ref="AL212:AN212"/>
    <mergeCell ref="H213:I213"/>
    <mergeCell ref="J213:K213"/>
    <mergeCell ref="L213:M213"/>
    <mergeCell ref="N213:O213"/>
    <mergeCell ref="P213:Q213"/>
    <mergeCell ref="R213:S213"/>
    <mergeCell ref="T213:W213"/>
    <mergeCell ref="H214:I214"/>
    <mergeCell ref="J214:K214"/>
    <mergeCell ref="L214:M214"/>
    <mergeCell ref="N214:O214"/>
    <mergeCell ref="P214:Q214"/>
    <mergeCell ref="R214:S214"/>
    <mergeCell ref="T214:W214"/>
    <mergeCell ref="H216:I216"/>
    <mergeCell ref="J216:K216"/>
    <mergeCell ref="L216:M216"/>
    <mergeCell ref="B211:E211"/>
    <mergeCell ref="F211:G211"/>
    <mergeCell ref="H211:S212"/>
    <mergeCell ref="T211:AF212"/>
    <mergeCell ref="AG211:AI211"/>
    <mergeCell ref="AJ211:AK211"/>
    <mergeCell ref="B207:G208"/>
    <mergeCell ref="H207:AD207"/>
    <mergeCell ref="AF207:AK207"/>
    <mergeCell ref="AL207:AN207"/>
    <mergeCell ref="H208:AD209"/>
    <mergeCell ref="AF208:AK209"/>
    <mergeCell ref="AL208:AN209"/>
    <mergeCell ref="B209:G209"/>
    <mergeCell ref="AN201:AN202"/>
    <mergeCell ref="R204:AF205"/>
    <mergeCell ref="AH204:AI205"/>
    <mergeCell ref="AJ204:AK205"/>
    <mergeCell ref="AL204:AM205"/>
    <mergeCell ref="AN204:AN205"/>
    <mergeCell ref="R200:AF202"/>
    <mergeCell ref="AH200:AI200"/>
    <mergeCell ref="AJ200:AK200"/>
    <mergeCell ref="AL200:AN200"/>
    <mergeCell ref="AH201:AH202"/>
    <mergeCell ref="AI201:AI202"/>
    <mergeCell ref="AJ201:AJ202"/>
    <mergeCell ref="AK201:AK202"/>
    <mergeCell ref="AL201:AL202"/>
    <mergeCell ref="AM201:AM202"/>
    <mergeCell ref="H199:I199"/>
    <mergeCell ref="J199:K199"/>
    <mergeCell ref="L199:M199"/>
    <mergeCell ref="N199:O199"/>
    <mergeCell ref="P199:Q199"/>
    <mergeCell ref="R199:S199"/>
    <mergeCell ref="H183:I183"/>
    <mergeCell ref="J183:K183"/>
    <mergeCell ref="L183:M183"/>
    <mergeCell ref="N183:O183"/>
    <mergeCell ref="P183:Q183"/>
    <mergeCell ref="R183:S183"/>
    <mergeCell ref="T183:W183"/>
    <mergeCell ref="H158:I158"/>
    <mergeCell ref="J158:K158"/>
    <mergeCell ref="L158:M158"/>
    <mergeCell ref="N158:O158"/>
    <mergeCell ref="P158:Q158"/>
    <mergeCell ref="R158:S158"/>
    <mergeCell ref="T158:W158"/>
    <mergeCell ref="H163:I163"/>
    <mergeCell ref="T163:W163"/>
    <mergeCell ref="H170:I170"/>
    <mergeCell ref="H180:I180"/>
    <mergeCell ref="L164:M164"/>
    <mergeCell ref="N164:O164"/>
    <mergeCell ref="P164:Q164"/>
    <mergeCell ref="R164:S164"/>
    <mergeCell ref="J170:K170"/>
    <mergeCell ref="H162:I162"/>
    <mergeCell ref="J162:K162"/>
    <mergeCell ref="T170:W170"/>
    <mergeCell ref="P157:Q157"/>
    <mergeCell ref="R157:S157"/>
    <mergeCell ref="T157:W157"/>
    <mergeCell ref="AL154:AN154"/>
    <mergeCell ref="F155:G155"/>
    <mergeCell ref="AG155:AI155"/>
    <mergeCell ref="AJ155:AK155"/>
    <mergeCell ref="AL155:AN155"/>
    <mergeCell ref="H156:I156"/>
    <mergeCell ref="J156:K156"/>
    <mergeCell ref="L156:M156"/>
    <mergeCell ref="N156:O156"/>
    <mergeCell ref="P156:Q156"/>
    <mergeCell ref="P182:Q182"/>
    <mergeCell ref="R182:S182"/>
    <mergeCell ref="T182:W182"/>
    <mergeCell ref="H181:I181"/>
    <mergeCell ref="J181:K181"/>
    <mergeCell ref="L181:M181"/>
    <mergeCell ref="N181:O181"/>
    <mergeCell ref="P181:Q181"/>
    <mergeCell ref="R181:S181"/>
    <mergeCell ref="AL163:AL164"/>
    <mergeCell ref="AM163:AM164"/>
    <mergeCell ref="AN163:AN164"/>
    <mergeCell ref="H161:I161"/>
    <mergeCell ref="J161:K161"/>
    <mergeCell ref="L161:M161"/>
    <mergeCell ref="N161:O161"/>
    <mergeCell ref="P161:Q161"/>
    <mergeCell ref="R161:S161"/>
    <mergeCell ref="T161:W161"/>
    <mergeCell ref="B154:E154"/>
    <mergeCell ref="F154:G154"/>
    <mergeCell ref="H154:S155"/>
    <mergeCell ref="T154:AF155"/>
    <mergeCell ref="AG154:AI154"/>
    <mergeCell ref="AJ154:AK154"/>
    <mergeCell ref="B150:G151"/>
    <mergeCell ref="H150:AD150"/>
    <mergeCell ref="AF150:AK150"/>
    <mergeCell ref="AL150:AN150"/>
    <mergeCell ref="H151:AD152"/>
    <mergeCell ref="AF151:AK152"/>
    <mergeCell ref="AL151:AN152"/>
    <mergeCell ref="B152:G152"/>
    <mergeCell ref="AN144:AN145"/>
    <mergeCell ref="R147:AF148"/>
    <mergeCell ref="AH147:AI148"/>
    <mergeCell ref="AJ147:AK148"/>
    <mergeCell ref="AL147:AM148"/>
    <mergeCell ref="AN147:AN148"/>
    <mergeCell ref="R143:AF145"/>
    <mergeCell ref="AH143:AI143"/>
    <mergeCell ref="AJ143:AK143"/>
    <mergeCell ref="AL143:AN143"/>
    <mergeCell ref="AH144:AH145"/>
    <mergeCell ref="AI144:AI145"/>
    <mergeCell ref="AJ144:AJ145"/>
    <mergeCell ref="AK144:AK145"/>
    <mergeCell ref="AL144:AL145"/>
    <mergeCell ref="AM144:AM145"/>
    <mergeCell ref="AK139:AK141"/>
    <mergeCell ref="AL139:AL141"/>
    <mergeCell ref="AM139:AM141"/>
    <mergeCell ref="AN139:AN141"/>
    <mergeCell ref="R132:S132"/>
    <mergeCell ref="T132:W132"/>
    <mergeCell ref="R124:S124"/>
    <mergeCell ref="T124:W124"/>
    <mergeCell ref="T129:W129"/>
    <mergeCell ref="L131:M131"/>
    <mergeCell ref="N131:O131"/>
    <mergeCell ref="B114:E114"/>
    <mergeCell ref="F114:G114"/>
    <mergeCell ref="H114:S115"/>
    <mergeCell ref="T114:AF115"/>
    <mergeCell ref="AG114:AI114"/>
    <mergeCell ref="AJ114:AK114"/>
    <mergeCell ref="N116:O116"/>
    <mergeCell ref="P116:Q116"/>
    <mergeCell ref="H138:I138"/>
    <mergeCell ref="J138:K138"/>
    <mergeCell ref="L138:M138"/>
    <mergeCell ref="N138:O138"/>
    <mergeCell ref="P138:Q138"/>
    <mergeCell ref="R138:S138"/>
    <mergeCell ref="T138:W138"/>
    <mergeCell ref="H139:I139"/>
    <mergeCell ref="J139:K139"/>
    <mergeCell ref="L139:M139"/>
    <mergeCell ref="N139:O139"/>
    <mergeCell ref="P139:Q139"/>
    <mergeCell ref="R139:S139"/>
    <mergeCell ref="N120:O120"/>
    <mergeCell ref="P120:Q120"/>
    <mergeCell ref="R120:S120"/>
    <mergeCell ref="T120:W120"/>
    <mergeCell ref="H119:I119"/>
    <mergeCell ref="AL114:AN114"/>
    <mergeCell ref="F115:G115"/>
    <mergeCell ref="AG115:AI115"/>
    <mergeCell ref="AJ115:AK115"/>
    <mergeCell ref="AL115:AN115"/>
    <mergeCell ref="H116:I116"/>
    <mergeCell ref="J116:K116"/>
    <mergeCell ref="L116:M116"/>
    <mergeCell ref="T116:W116"/>
    <mergeCell ref="H117:I117"/>
    <mergeCell ref="AN104:AN105"/>
    <mergeCell ref="R107:AF108"/>
    <mergeCell ref="AH107:AI108"/>
    <mergeCell ref="AJ107:AK108"/>
    <mergeCell ref="AL107:AM108"/>
    <mergeCell ref="AN107:AN108"/>
    <mergeCell ref="R103:AF105"/>
    <mergeCell ref="AH103:AI103"/>
    <mergeCell ref="AJ103:AK103"/>
    <mergeCell ref="AL103:AN103"/>
    <mergeCell ref="AH104:AH105"/>
    <mergeCell ref="AI104:AI105"/>
    <mergeCell ref="AJ104:AJ105"/>
    <mergeCell ref="AK104:AK105"/>
    <mergeCell ref="AL104:AL105"/>
    <mergeCell ref="AM104:AM105"/>
    <mergeCell ref="B110:G111"/>
    <mergeCell ref="AF110:AK110"/>
    <mergeCell ref="AL110:AN110"/>
    <mergeCell ref="H111:AD112"/>
    <mergeCell ref="AF111:AK112"/>
    <mergeCell ref="AL111:AN112"/>
    <mergeCell ref="B112:G112"/>
    <mergeCell ref="AG89:AI89"/>
    <mergeCell ref="AJ89:AK89"/>
    <mergeCell ref="B85:G86"/>
    <mergeCell ref="H85:AD85"/>
    <mergeCell ref="AF85:AK85"/>
    <mergeCell ref="AL85:AN85"/>
    <mergeCell ref="H86:AD87"/>
    <mergeCell ref="AF86:AK87"/>
    <mergeCell ref="AL86:AN87"/>
    <mergeCell ref="B87:G87"/>
    <mergeCell ref="AL89:AN89"/>
    <mergeCell ref="F90:G90"/>
    <mergeCell ref="AG90:AI90"/>
    <mergeCell ref="AJ90:AK90"/>
    <mergeCell ref="AL90:AN90"/>
    <mergeCell ref="H91:I91"/>
    <mergeCell ref="J91:K91"/>
    <mergeCell ref="L91:M91"/>
    <mergeCell ref="N91:O91"/>
    <mergeCell ref="P91:Q91"/>
    <mergeCell ref="X91:AA91"/>
    <mergeCell ref="H100:I100"/>
    <mergeCell ref="J100:K100"/>
    <mergeCell ref="L100:M100"/>
    <mergeCell ref="N100:O100"/>
    <mergeCell ref="P100:Q100"/>
    <mergeCell ref="H77:I77"/>
    <mergeCell ref="J77:K77"/>
    <mergeCell ref="L77:M77"/>
    <mergeCell ref="N77:O77"/>
    <mergeCell ref="P77:Q77"/>
    <mergeCell ref="R77:S77"/>
    <mergeCell ref="T77:W77"/>
    <mergeCell ref="H99:I99"/>
    <mergeCell ref="J99:K99"/>
    <mergeCell ref="L99:M99"/>
    <mergeCell ref="N99:O99"/>
    <mergeCell ref="P99:Q99"/>
    <mergeCell ref="R99:S99"/>
    <mergeCell ref="T99:W99"/>
    <mergeCell ref="B89:E89"/>
    <mergeCell ref="F89:G89"/>
    <mergeCell ref="H89:S90"/>
    <mergeCell ref="T89:AF90"/>
    <mergeCell ref="H96:I96"/>
    <mergeCell ref="T96:W96"/>
    <mergeCell ref="X92:AA92"/>
    <mergeCell ref="X93:AA93"/>
    <mergeCell ref="X94:AA94"/>
    <mergeCell ref="X95:AA95"/>
    <mergeCell ref="X96:AA96"/>
    <mergeCell ref="X97:AA97"/>
    <mergeCell ref="X98:AA98"/>
    <mergeCell ref="X99:AA99"/>
    <mergeCell ref="R72:S72"/>
    <mergeCell ref="T72:W72"/>
    <mergeCell ref="AL82:AM83"/>
    <mergeCell ref="AN82:AN83"/>
    <mergeCell ref="R78:AF80"/>
    <mergeCell ref="AH78:AI78"/>
    <mergeCell ref="AJ78:AK78"/>
    <mergeCell ref="AL78:AN78"/>
    <mergeCell ref="AH79:AH80"/>
    <mergeCell ref="AI79:AI80"/>
    <mergeCell ref="AJ79:AJ80"/>
    <mergeCell ref="AK79:AK80"/>
    <mergeCell ref="AL79:AL80"/>
    <mergeCell ref="AM79:AM80"/>
    <mergeCell ref="X73:AA73"/>
    <mergeCell ref="X74:AA74"/>
    <mergeCell ref="X75:AA75"/>
    <mergeCell ref="X76:AA76"/>
    <mergeCell ref="F70:G70"/>
    <mergeCell ref="AG70:AI70"/>
    <mergeCell ref="AJ70:AK70"/>
    <mergeCell ref="AL70:AN70"/>
    <mergeCell ref="H71:I71"/>
    <mergeCell ref="J71:K71"/>
    <mergeCell ref="L71:M71"/>
    <mergeCell ref="N71:O71"/>
    <mergeCell ref="P71:Q71"/>
    <mergeCell ref="B69:E69"/>
    <mergeCell ref="F69:G69"/>
    <mergeCell ref="H69:S70"/>
    <mergeCell ref="T69:AF70"/>
    <mergeCell ref="AG69:AI69"/>
    <mergeCell ref="AJ69:AK69"/>
    <mergeCell ref="H76:I76"/>
    <mergeCell ref="J76:K76"/>
    <mergeCell ref="L76:M76"/>
    <mergeCell ref="H73:I73"/>
    <mergeCell ref="J73:K73"/>
    <mergeCell ref="L73:M73"/>
    <mergeCell ref="N73:O73"/>
    <mergeCell ref="P73:Q73"/>
    <mergeCell ref="R73:S73"/>
    <mergeCell ref="T73:W73"/>
    <mergeCell ref="R71:S71"/>
    <mergeCell ref="T71:W71"/>
    <mergeCell ref="H72:I72"/>
    <mergeCell ref="J72:K72"/>
    <mergeCell ref="L72:M72"/>
    <mergeCell ref="N72:O72"/>
    <mergeCell ref="P72:Q72"/>
    <mergeCell ref="B65:G66"/>
    <mergeCell ref="H65:AD65"/>
    <mergeCell ref="AF65:AK65"/>
    <mergeCell ref="AL65:AN65"/>
    <mergeCell ref="H66:AD67"/>
    <mergeCell ref="AF66:AK67"/>
    <mergeCell ref="AL66:AN67"/>
    <mergeCell ref="B67:G67"/>
    <mergeCell ref="R58:AF60"/>
    <mergeCell ref="AH58:AI58"/>
    <mergeCell ref="AJ58:AK58"/>
    <mergeCell ref="AL58:AN58"/>
    <mergeCell ref="AH59:AH60"/>
    <mergeCell ref="AI59:AI60"/>
    <mergeCell ref="AJ59:AJ60"/>
    <mergeCell ref="AK59:AK60"/>
    <mergeCell ref="AL59:AL60"/>
    <mergeCell ref="AM59:AM60"/>
    <mergeCell ref="H57:I57"/>
    <mergeCell ref="J57:K57"/>
    <mergeCell ref="L57:M57"/>
    <mergeCell ref="N57:O57"/>
    <mergeCell ref="P57:Q57"/>
    <mergeCell ref="R57:S57"/>
    <mergeCell ref="T57:W57"/>
    <mergeCell ref="H56:I56"/>
    <mergeCell ref="J56:K56"/>
    <mergeCell ref="L56:M56"/>
    <mergeCell ref="N56:O56"/>
    <mergeCell ref="P56:Q56"/>
    <mergeCell ref="R56:S56"/>
    <mergeCell ref="T56:W56"/>
    <mergeCell ref="X56:AB56"/>
    <mergeCell ref="H55:I55"/>
    <mergeCell ref="J55:K55"/>
    <mergeCell ref="L55:M55"/>
    <mergeCell ref="N55:O55"/>
    <mergeCell ref="P55:Q55"/>
    <mergeCell ref="R55:S55"/>
    <mergeCell ref="T55:W55"/>
    <mergeCell ref="X55:AB55"/>
    <mergeCell ref="X52:AB52"/>
    <mergeCell ref="H54:I54"/>
    <mergeCell ref="J54:K54"/>
    <mergeCell ref="L54:M54"/>
    <mergeCell ref="N54:O54"/>
    <mergeCell ref="P54:Q54"/>
    <mergeCell ref="R54:S54"/>
    <mergeCell ref="T54:W54"/>
    <mergeCell ref="X54:AB54"/>
    <mergeCell ref="H53:I53"/>
    <mergeCell ref="J53:K53"/>
    <mergeCell ref="L53:M53"/>
    <mergeCell ref="H52:I52"/>
    <mergeCell ref="J52:K52"/>
    <mergeCell ref="L52:M52"/>
    <mergeCell ref="N52:O52"/>
    <mergeCell ref="P52:Q52"/>
    <mergeCell ref="R52:S52"/>
    <mergeCell ref="T52:W52"/>
    <mergeCell ref="N53:O53"/>
    <mergeCell ref="P53:Q53"/>
    <mergeCell ref="R53:S53"/>
    <mergeCell ref="T53:W53"/>
    <mergeCell ref="X53:AB53"/>
    <mergeCell ref="AL49:AN49"/>
    <mergeCell ref="F50:G50"/>
    <mergeCell ref="AG50:AI50"/>
    <mergeCell ref="AJ50:AK50"/>
    <mergeCell ref="AL50:AN50"/>
    <mergeCell ref="H51:I51"/>
    <mergeCell ref="J51:K51"/>
    <mergeCell ref="L51:M51"/>
    <mergeCell ref="N51:O51"/>
    <mergeCell ref="P51:Q51"/>
    <mergeCell ref="B49:E49"/>
    <mergeCell ref="F49:G49"/>
    <mergeCell ref="H49:S50"/>
    <mergeCell ref="T49:AF50"/>
    <mergeCell ref="AG49:AI49"/>
    <mergeCell ref="AJ49:AK49"/>
    <mergeCell ref="B45:G46"/>
    <mergeCell ref="H45:AD45"/>
    <mergeCell ref="AF45:AK45"/>
    <mergeCell ref="AL45:AN45"/>
    <mergeCell ref="H46:AD47"/>
    <mergeCell ref="AF46:AK47"/>
    <mergeCell ref="AL46:AN47"/>
    <mergeCell ref="B47:G47"/>
    <mergeCell ref="R51:S51"/>
    <mergeCell ref="T51:W51"/>
    <mergeCell ref="X51:AB51"/>
    <mergeCell ref="AN39:AN40"/>
    <mergeCell ref="R42:AF43"/>
    <mergeCell ref="AH42:AI43"/>
    <mergeCell ref="AJ42:AK43"/>
    <mergeCell ref="AL42:AM43"/>
    <mergeCell ref="AN42:AN43"/>
    <mergeCell ref="R38:AF40"/>
    <mergeCell ref="AH38:AI38"/>
    <mergeCell ref="AJ38:AK38"/>
    <mergeCell ref="AL38:AN38"/>
    <mergeCell ref="AH39:AH40"/>
    <mergeCell ref="AI39:AI40"/>
    <mergeCell ref="AJ39:AJ40"/>
    <mergeCell ref="AK39:AK40"/>
    <mergeCell ref="AL39:AL40"/>
    <mergeCell ref="AM39:AM40"/>
    <mergeCell ref="H37:I37"/>
    <mergeCell ref="J37:K37"/>
    <mergeCell ref="L37:M37"/>
    <mergeCell ref="N37:O37"/>
    <mergeCell ref="P37:Q37"/>
    <mergeCell ref="R37:S37"/>
    <mergeCell ref="T37:W37"/>
    <mergeCell ref="R36:S36"/>
    <mergeCell ref="T36:W36"/>
    <mergeCell ref="X36:AB36"/>
    <mergeCell ref="H33:I33"/>
    <mergeCell ref="J33:K33"/>
    <mergeCell ref="L33:M33"/>
    <mergeCell ref="N33:O33"/>
    <mergeCell ref="P33:Q33"/>
    <mergeCell ref="R33:S33"/>
    <mergeCell ref="H34:I34"/>
    <mergeCell ref="J34:K34"/>
    <mergeCell ref="L34:M34"/>
    <mergeCell ref="X32:AB32"/>
    <mergeCell ref="R31:S31"/>
    <mergeCell ref="T31:W31"/>
    <mergeCell ref="X31:AB31"/>
    <mergeCell ref="H32:I32"/>
    <mergeCell ref="J32:K32"/>
    <mergeCell ref="L32:M32"/>
    <mergeCell ref="N32:O32"/>
    <mergeCell ref="P32:Q32"/>
    <mergeCell ref="R32:S32"/>
    <mergeCell ref="T32:W32"/>
    <mergeCell ref="F30:G30"/>
    <mergeCell ref="AG30:AI30"/>
    <mergeCell ref="AJ30:AK30"/>
    <mergeCell ref="AL30:AN30"/>
    <mergeCell ref="H31:I31"/>
    <mergeCell ref="J31:K31"/>
    <mergeCell ref="L31:M31"/>
    <mergeCell ref="N31:O31"/>
    <mergeCell ref="P31:Q31"/>
    <mergeCell ref="B29:E29"/>
    <mergeCell ref="F29:G29"/>
    <mergeCell ref="H29:S30"/>
    <mergeCell ref="T29:AF30"/>
    <mergeCell ref="AG29:AI29"/>
    <mergeCell ref="AJ29:AK29"/>
    <mergeCell ref="B25:G26"/>
    <mergeCell ref="H25:AD25"/>
    <mergeCell ref="AF25:AK25"/>
    <mergeCell ref="AL25:AN25"/>
    <mergeCell ref="H26:AD27"/>
    <mergeCell ref="AF26:AK27"/>
    <mergeCell ref="AL26:AN27"/>
    <mergeCell ref="B27:G27"/>
    <mergeCell ref="AN19:AN20"/>
    <mergeCell ref="R22:AF23"/>
    <mergeCell ref="AH22:AI23"/>
    <mergeCell ref="AJ22:AK23"/>
    <mergeCell ref="AL22:AM23"/>
    <mergeCell ref="AN22:AN23"/>
    <mergeCell ref="R18:AF20"/>
    <mergeCell ref="AH18:AI18"/>
    <mergeCell ref="AJ18:AK18"/>
    <mergeCell ref="AL18:AN18"/>
    <mergeCell ref="AH19:AH20"/>
    <mergeCell ref="AI19:AI20"/>
    <mergeCell ref="AJ19:AJ20"/>
    <mergeCell ref="AK19:AK20"/>
    <mergeCell ref="AL19:AL20"/>
    <mergeCell ref="AM19:AM20"/>
    <mergeCell ref="AL29:AN29"/>
    <mergeCell ref="H17:I17"/>
    <mergeCell ref="J17:K17"/>
    <mergeCell ref="L17:M17"/>
    <mergeCell ref="N17:O17"/>
    <mergeCell ref="P17:Q17"/>
    <mergeCell ref="R17:S17"/>
    <mergeCell ref="T17:W17"/>
    <mergeCell ref="H13:I13"/>
    <mergeCell ref="J13:K13"/>
    <mergeCell ref="L13:M13"/>
    <mergeCell ref="N13:O13"/>
    <mergeCell ref="P13:Q13"/>
    <mergeCell ref="R13:S13"/>
    <mergeCell ref="T13:W13"/>
    <mergeCell ref="X13:AB13"/>
    <mergeCell ref="H11:I11"/>
    <mergeCell ref="J11:K11"/>
    <mergeCell ref="L11:M11"/>
    <mergeCell ref="X9:AB9"/>
    <mergeCell ref="H10:I10"/>
    <mergeCell ref="J10:K10"/>
    <mergeCell ref="L10:M10"/>
    <mergeCell ref="N10:O10"/>
    <mergeCell ref="P10:Q10"/>
    <mergeCell ref="R10:S10"/>
    <mergeCell ref="T10:W10"/>
    <mergeCell ref="X10:AB10"/>
    <mergeCell ref="R8:S8"/>
    <mergeCell ref="T8:W8"/>
    <mergeCell ref="X8:AB8"/>
    <mergeCell ref="H9:I9"/>
    <mergeCell ref="J9:K9"/>
    <mergeCell ref="L9:M9"/>
    <mergeCell ref="N9:O9"/>
    <mergeCell ref="P9:Q9"/>
    <mergeCell ref="R9:S9"/>
    <mergeCell ref="T9:W9"/>
    <mergeCell ref="AL6:AN6"/>
    <mergeCell ref="F7:G7"/>
    <mergeCell ref="AG7:AI7"/>
    <mergeCell ref="AJ7:AK7"/>
    <mergeCell ref="AL7:AN7"/>
    <mergeCell ref="H8:I8"/>
    <mergeCell ref="J8:K8"/>
    <mergeCell ref="L8:M8"/>
    <mergeCell ref="N8:O8"/>
    <mergeCell ref="P8:Q8"/>
    <mergeCell ref="B6:E6"/>
    <mergeCell ref="F6:G6"/>
    <mergeCell ref="H6:S7"/>
    <mergeCell ref="T6:AF7"/>
    <mergeCell ref="AG6:AI6"/>
    <mergeCell ref="AJ6:AK6"/>
    <mergeCell ref="B2:G3"/>
    <mergeCell ref="H2:AD2"/>
    <mergeCell ref="AF2:AK2"/>
    <mergeCell ref="AL2:AN2"/>
    <mergeCell ref="H3:AD4"/>
    <mergeCell ref="AF3:AK4"/>
    <mergeCell ref="AL3:AN4"/>
    <mergeCell ref="B4:G4"/>
    <mergeCell ref="AP7:AP8"/>
    <mergeCell ref="AQ7:AQ8"/>
    <mergeCell ref="H14:I14"/>
    <mergeCell ref="J14:K14"/>
    <mergeCell ref="L14:M14"/>
    <mergeCell ref="N14:O14"/>
    <mergeCell ref="P14:Q14"/>
    <mergeCell ref="R14:S14"/>
    <mergeCell ref="T14:W14"/>
    <mergeCell ref="X14:AB14"/>
    <mergeCell ref="H15:I15"/>
    <mergeCell ref="J15:K15"/>
    <mergeCell ref="L15:M15"/>
    <mergeCell ref="N15:O15"/>
    <mergeCell ref="P15:Q15"/>
    <mergeCell ref="R15:S15"/>
    <mergeCell ref="T15:W15"/>
    <mergeCell ref="X15:AB15"/>
    <mergeCell ref="AJ14:AJ16"/>
    <mergeCell ref="N11:O11"/>
    <mergeCell ref="P11:Q11"/>
    <mergeCell ref="R11:S11"/>
    <mergeCell ref="T11:W11"/>
    <mergeCell ref="X11:AB11"/>
    <mergeCell ref="H12:I12"/>
    <mergeCell ref="J12:K12"/>
    <mergeCell ref="L12:M12"/>
    <mergeCell ref="N12:O12"/>
    <mergeCell ref="P12:Q12"/>
    <mergeCell ref="R12:S12"/>
    <mergeCell ref="T12:W12"/>
    <mergeCell ref="X12:AB12"/>
    <mergeCell ref="AK14:AK16"/>
    <mergeCell ref="AL14:AL16"/>
    <mergeCell ref="AM14:AM16"/>
    <mergeCell ref="AN14:AN16"/>
    <mergeCell ref="AJ11:AJ13"/>
    <mergeCell ref="AK11:AK13"/>
    <mergeCell ref="AL11:AL13"/>
    <mergeCell ref="AM11:AM13"/>
    <mergeCell ref="AN11:AN13"/>
    <mergeCell ref="H16:I16"/>
    <mergeCell ref="J16:K16"/>
    <mergeCell ref="L16:M16"/>
    <mergeCell ref="N16:O16"/>
    <mergeCell ref="P16:Q16"/>
    <mergeCell ref="R16:S16"/>
    <mergeCell ref="T16:W16"/>
    <mergeCell ref="X16:AB16"/>
    <mergeCell ref="T140:W140"/>
    <mergeCell ref="X139:AA139"/>
    <mergeCell ref="X140:AA140"/>
    <mergeCell ref="AJ159:AJ160"/>
    <mergeCell ref="AK159:AK160"/>
    <mergeCell ref="AL159:AL160"/>
    <mergeCell ref="AM159:AM160"/>
    <mergeCell ref="AN159:AN160"/>
    <mergeCell ref="H159:I159"/>
    <mergeCell ref="J159:K159"/>
    <mergeCell ref="L159:M159"/>
    <mergeCell ref="N159:O159"/>
    <mergeCell ref="P159:Q159"/>
    <mergeCell ref="R159:S159"/>
    <mergeCell ref="H160:I160"/>
    <mergeCell ref="T159:W159"/>
    <mergeCell ref="T160:W160"/>
    <mergeCell ref="R156:S156"/>
    <mergeCell ref="T156:W156"/>
    <mergeCell ref="H157:I157"/>
    <mergeCell ref="J157:K157"/>
    <mergeCell ref="L157:M157"/>
    <mergeCell ref="N157:O157"/>
    <mergeCell ref="H141:I141"/>
    <mergeCell ref="J141:K141"/>
    <mergeCell ref="H142:I142"/>
    <mergeCell ref="J142:K142"/>
    <mergeCell ref="L142:M142"/>
    <mergeCell ref="N142:O142"/>
    <mergeCell ref="P142:Q142"/>
    <mergeCell ref="R142:S142"/>
    <mergeCell ref="T142:W142"/>
    <mergeCell ref="L141:M141"/>
    <mergeCell ref="N141:O141"/>
    <mergeCell ref="P141:Q141"/>
    <mergeCell ref="R141:S141"/>
    <mergeCell ref="T141:W141"/>
    <mergeCell ref="AJ139:AJ141"/>
    <mergeCell ref="H164:I164"/>
    <mergeCell ref="J160:K160"/>
    <mergeCell ref="L160:M160"/>
    <mergeCell ref="N160:O160"/>
    <mergeCell ref="P160:Q160"/>
    <mergeCell ref="R160:S160"/>
    <mergeCell ref="J163:K163"/>
    <mergeCell ref="L163:M163"/>
    <mergeCell ref="N163:O163"/>
    <mergeCell ref="P163:Q163"/>
    <mergeCell ref="R163:S163"/>
    <mergeCell ref="J164:K164"/>
    <mergeCell ref="T164:W164"/>
    <mergeCell ref="L162:M162"/>
    <mergeCell ref="N162:O162"/>
    <mergeCell ref="P162:Q162"/>
    <mergeCell ref="R162:S162"/>
    <mergeCell ref="T162:W162"/>
    <mergeCell ref="AJ161:AJ162"/>
    <mergeCell ref="T139:W139"/>
    <mergeCell ref="H140:I140"/>
    <mergeCell ref="J140:K140"/>
    <mergeCell ref="L140:M140"/>
    <mergeCell ref="N140:O140"/>
    <mergeCell ref="P140:Q140"/>
    <mergeCell ref="R140:S140"/>
    <mergeCell ref="H175:I175"/>
    <mergeCell ref="J175:K175"/>
    <mergeCell ref="AJ163:AJ164"/>
    <mergeCell ref="N168:O168"/>
    <mergeCell ref="P168:Q168"/>
    <mergeCell ref="R168:S168"/>
    <mergeCell ref="T168:W168"/>
    <mergeCell ref="N178:O178"/>
    <mergeCell ref="P178:Q178"/>
    <mergeCell ref="R178:S178"/>
    <mergeCell ref="T178:W178"/>
    <mergeCell ref="J171:K171"/>
    <mergeCell ref="L171:M171"/>
    <mergeCell ref="N171:O171"/>
    <mergeCell ref="P171:Q171"/>
    <mergeCell ref="R171:S171"/>
    <mergeCell ref="T171:W171"/>
    <mergeCell ref="R167:S167"/>
    <mergeCell ref="T167:W167"/>
    <mergeCell ref="X173:AA173"/>
    <mergeCell ref="J165:K165"/>
    <mergeCell ref="L165:M165"/>
    <mergeCell ref="N165:O165"/>
    <mergeCell ref="L175:M175"/>
    <mergeCell ref="N175:O175"/>
    <mergeCell ref="P175:Q175"/>
    <mergeCell ref="R173:S173"/>
    <mergeCell ref="T173:W173"/>
    <mergeCell ref="J178:K178"/>
    <mergeCell ref="L178:M178"/>
    <mergeCell ref="AJ175:AJ176"/>
    <mergeCell ref="H166:I166"/>
    <mergeCell ref="AK175:AK176"/>
    <mergeCell ref="AL175:AL176"/>
    <mergeCell ref="AM175:AM176"/>
    <mergeCell ref="R175:S175"/>
    <mergeCell ref="T175:W175"/>
    <mergeCell ref="AK161:AK162"/>
    <mergeCell ref="AL161:AL162"/>
    <mergeCell ref="AM161:AM162"/>
    <mergeCell ref="R166:S166"/>
    <mergeCell ref="T166:W166"/>
    <mergeCell ref="L167:M167"/>
    <mergeCell ref="N167:O167"/>
    <mergeCell ref="P167:Q167"/>
    <mergeCell ref="J174:K174"/>
    <mergeCell ref="L174:M174"/>
    <mergeCell ref="N174:O174"/>
    <mergeCell ref="P174:Q174"/>
    <mergeCell ref="R174:S174"/>
    <mergeCell ref="T174:W174"/>
    <mergeCell ref="AK163:AK164"/>
    <mergeCell ref="J166:K166"/>
    <mergeCell ref="H167:I167"/>
    <mergeCell ref="J167:K167"/>
    <mergeCell ref="H172:I172"/>
    <mergeCell ref="J172:K172"/>
    <mergeCell ref="L172:M172"/>
    <mergeCell ref="N172:O172"/>
    <mergeCell ref="P172:Q172"/>
    <mergeCell ref="R172:S172"/>
    <mergeCell ref="T172:W172"/>
    <mergeCell ref="AN161:AN162"/>
    <mergeCell ref="AJ165:AJ166"/>
    <mergeCell ref="AN165:AN166"/>
    <mergeCell ref="AJ168:AJ169"/>
    <mergeCell ref="AK168:AK169"/>
    <mergeCell ref="AL168:AL169"/>
    <mergeCell ref="AM168:AM169"/>
    <mergeCell ref="AK165:AK166"/>
    <mergeCell ref="AL165:AL166"/>
    <mergeCell ref="AM165:AM166"/>
    <mergeCell ref="L170:M170"/>
    <mergeCell ref="N170:O170"/>
    <mergeCell ref="P170:Q170"/>
    <mergeCell ref="R170:S170"/>
    <mergeCell ref="H165:I165"/>
    <mergeCell ref="L166:M166"/>
    <mergeCell ref="N166:O166"/>
    <mergeCell ref="P166:Q166"/>
    <mergeCell ref="H168:I168"/>
    <mergeCell ref="AJ252:AJ253"/>
    <mergeCell ref="AK252:AK253"/>
    <mergeCell ref="AL252:AL253"/>
    <mergeCell ref="AM252:AM253"/>
    <mergeCell ref="L189:M189"/>
    <mergeCell ref="N189:O189"/>
    <mergeCell ref="P189:Q189"/>
    <mergeCell ref="R189:S189"/>
    <mergeCell ref="T189:W189"/>
    <mergeCell ref="H188:I188"/>
    <mergeCell ref="H177:I177"/>
    <mergeCell ref="J177:K177"/>
    <mergeCell ref="L177:M177"/>
    <mergeCell ref="N177:O177"/>
    <mergeCell ref="P177:Q177"/>
    <mergeCell ref="R177:S177"/>
    <mergeCell ref="T177:W177"/>
    <mergeCell ref="H179:I179"/>
    <mergeCell ref="J179:K179"/>
    <mergeCell ref="L179:M179"/>
    <mergeCell ref="N179:O179"/>
    <mergeCell ref="P179:Q179"/>
    <mergeCell ref="R179:S179"/>
    <mergeCell ref="T179:W179"/>
    <mergeCell ref="T181:W181"/>
    <mergeCell ref="H182:I182"/>
    <mergeCell ref="H178:I178"/>
    <mergeCell ref="J180:K180"/>
    <mergeCell ref="L180:M180"/>
    <mergeCell ref="N180:O180"/>
    <mergeCell ref="P180:Q180"/>
    <mergeCell ref="R180:S180"/>
    <mergeCell ref="AP155:AP156"/>
    <mergeCell ref="AQ155:AQ156"/>
    <mergeCell ref="AJ181:AJ182"/>
    <mergeCell ref="AK181:AK182"/>
    <mergeCell ref="AL181:AL182"/>
    <mergeCell ref="AM181:AM182"/>
    <mergeCell ref="AN181:AN182"/>
    <mergeCell ref="H186:I186"/>
    <mergeCell ref="J186:K186"/>
    <mergeCell ref="L186:M186"/>
    <mergeCell ref="N186:O186"/>
    <mergeCell ref="P186:Q186"/>
    <mergeCell ref="R186:S186"/>
    <mergeCell ref="T186:W186"/>
    <mergeCell ref="H176:I176"/>
    <mergeCell ref="J176:K176"/>
    <mergeCell ref="L176:M176"/>
    <mergeCell ref="N176:O176"/>
    <mergeCell ref="P176:Q176"/>
    <mergeCell ref="R176:S176"/>
    <mergeCell ref="AN175:AN176"/>
    <mergeCell ref="H169:I169"/>
    <mergeCell ref="J169:K169"/>
    <mergeCell ref="L169:M169"/>
    <mergeCell ref="N169:O169"/>
    <mergeCell ref="P169:Q169"/>
    <mergeCell ref="R169:S169"/>
    <mergeCell ref="T169:W169"/>
    <mergeCell ref="T176:W176"/>
    <mergeCell ref="P165:Q165"/>
    <mergeCell ref="R165:S165"/>
    <mergeCell ref="T165:W165"/>
    <mergeCell ref="J185:K185"/>
    <mergeCell ref="L185:M185"/>
    <mergeCell ref="N185:O185"/>
    <mergeCell ref="P185:Q185"/>
    <mergeCell ref="R185:S185"/>
    <mergeCell ref="T185:W185"/>
    <mergeCell ref="J168:K168"/>
    <mergeCell ref="L168:M168"/>
    <mergeCell ref="AM178:AM179"/>
    <mergeCell ref="AN178:AN179"/>
    <mergeCell ref="H174:I174"/>
    <mergeCell ref="J182:K182"/>
    <mergeCell ref="L182:M182"/>
    <mergeCell ref="N182:O182"/>
    <mergeCell ref="AJ178:AJ179"/>
    <mergeCell ref="AK178:AK179"/>
    <mergeCell ref="AL178:AL179"/>
    <mergeCell ref="T180:W180"/>
    <mergeCell ref="AJ183:AJ184"/>
    <mergeCell ref="AK183:AK184"/>
    <mergeCell ref="AL183:AL184"/>
    <mergeCell ref="AM183:AM184"/>
    <mergeCell ref="AN183:AN184"/>
    <mergeCell ref="AJ185:AJ186"/>
    <mergeCell ref="AK185:AK186"/>
    <mergeCell ref="AN168:AN169"/>
    <mergeCell ref="H171:I171"/>
    <mergeCell ref="H173:I173"/>
    <mergeCell ref="J173:K173"/>
    <mergeCell ref="L173:M173"/>
    <mergeCell ref="N173:O173"/>
    <mergeCell ref="P173:Q173"/>
    <mergeCell ref="H262:I262"/>
    <mergeCell ref="J262:K262"/>
    <mergeCell ref="L262:M262"/>
    <mergeCell ref="N262:O262"/>
    <mergeCell ref="P262:Q262"/>
    <mergeCell ref="R262:S262"/>
    <mergeCell ref="T262:W262"/>
    <mergeCell ref="H257:I257"/>
    <mergeCell ref="J257:K257"/>
    <mergeCell ref="L257:M257"/>
    <mergeCell ref="N257:O257"/>
    <mergeCell ref="P257:Q257"/>
    <mergeCell ref="R257:S257"/>
    <mergeCell ref="T257:W257"/>
    <mergeCell ref="H258:I258"/>
    <mergeCell ref="J258:K258"/>
    <mergeCell ref="L258:M258"/>
    <mergeCell ref="N258:O258"/>
    <mergeCell ref="P258:Q258"/>
    <mergeCell ref="R258:S258"/>
    <mergeCell ref="T258:W258"/>
    <mergeCell ref="H259:I259"/>
    <mergeCell ref="J259:K259"/>
    <mergeCell ref="L259:M259"/>
    <mergeCell ref="N259:O259"/>
    <mergeCell ref="P259:Q259"/>
    <mergeCell ref="R259:S259"/>
    <mergeCell ref="N261:O261"/>
    <mergeCell ref="P261:Q261"/>
    <mergeCell ref="R261:S261"/>
    <mergeCell ref="T259:W259"/>
    <mergeCell ref="AN252:AN253"/>
    <mergeCell ref="AJ257:AJ258"/>
    <mergeCell ref="AK257:AK258"/>
    <mergeCell ref="AL257:AL258"/>
    <mergeCell ref="AM257:AM258"/>
    <mergeCell ref="AN257:AN258"/>
    <mergeCell ref="L253:M253"/>
    <mergeCell ref="N253:O253"/>
    <mergeCell ref="P253:Q253"/>
    <mergeCell ref="R253:S253"/>
    <mergeCell ref="T253:W253"/>
    <mergeCell ref="H254:I254"/>
    <mergeCell ref="J254:K254"/>
    <mergeCell ref="L254:M254"/>
    <mergeCell ref="N254:O254"/>
    <mergeCell ref="H263:I263"/>
    <mergeCell ref="J263:K263"/>
    <mergeCell ref="L263:M263"/>
    <mergeCell ref="N263:O263"/>
    <mergeCell ref="P263:Q263"/>
    <mergeCell ref="R263:S263"/>
    <mergeCell ref="T263:W263"/>
    <mergeCell ref="H260:I260"/>
    <mergeCell ref="J260:K260"/>
    <mergeCell ref="L260:M260"/>
    <mergeCell ref="N260:O260"/>
    <mergeCell ref="P260:Q260"/>
    <mergeCell ref="R260:S260"/>
    <mergeCell ref="T260:W260"/>
    <mergeCell ref="H261:I261"/>
    <mergeCell ref="J261:K261"/>
    <mergeCell ref="L261:M261"/>
    <mergeCell ref="H264:I264"/>
    <mergeCell ref="J264:K264"/>
    <mergeCell ref="L264:M264"/>
    <mergeCell ref="N264:O264"/>
    <mergeCell ref="P264:Q264"/>
    <mergeCell ref="R264:S264"/>
    <mergeCell ref="T264:W264"/>
    <mergeCell ref="H265:I265"/>
    <mergeCell ref="J265:K265"/>
    <mergeCell ref="L265:M265"/>
    <mergeCell ref="N265:O265"/>
    <mergeCell ref="R271:AF272"/>
    <mergeCell ref="N282:O282"/>
    <mergeCell ref="P282:Q282"/>
    <mergeCell ref="R282:S282"/>
    <mergeCell ref="T282:W282"/>
    <mergeCell ref="H281:I281"/>
    <mergeCell ref="J281:K281"/>
    <mergeCell ref="L281:M281"/>
    <mergeCell ref="N281:O281"/>
    <mergeCell ref="P281:Q281"/>
    <mergeCell ref="R281:S281"/>
    <mergeCell ref="T281:W281"/>
    <mergeCell ref="X281:AA281"/>
    <mergeCell ref="J291:K291"/>
    <mergeCell ref="AJ264:AJ265"/>
    <mergeCell ref="P265:Q265"/>
    <mergeCell ref="R265:S265"/>
    <mergeCell ref="T265:W265"/>
    <mergeCell ref="H266:I266"/>
    <mergeCell ref="J266:K266"/>
    <mergeCell ref="L266:M266"/>
    <mergeCell ref="N266:O266"/>
    <mergeCell ref="P266:Q266"/>
    <mergeCell ref="R266:S266"/>
    <mergeCell ref="T266:W266"/>
    <mergeCell ref="H282:I282"/>
    <mergeCell ref="J282:K282"/>
    <mergeCell ref="L282:M282"/>
    <mergeCell ref="R294:S294"/>
    <mergeCell ref="T294:W294"/>
    <mergeCell ref="H288:I288"/>
    <mergeCell ref="J288:K288"/>
    <mergeCell ref="AJ271:AK272"/>
    <mergeCell ref="T283:W283"/>
    <mergeCell ref="J284:K284"/>
    <mergeCell ref="L284:M284"/>
    <mergeCell ref="N284:O284"/>
    <mergeCell ref="P284:Q284"/>
    <mergeCell ref="R284:S284"/>
    <mergeCell ref="T284:W284"/>
    <mergeCell ref="H284:I284"/>
    <mergeCell ref="J283:K283"/>
    <mergeCell ref="L283:M283"/>
    <mergeCell ref="N283:O283"/>
    <mergeCell ref="P283:Q283"/>
    <mergeCell ref="P288:Q288"/>
    <mergeCell ref="R288:S288"/>
    <mergeCell ref="T288:W288"/>
    <mergeCell ref="H289:I289"/>
    <mergeCell ref="J289:K289"/>
    <mergeCell ref="L289:M289"/>
    <mergeCell ref="N289:O289"/>
    <mergeCell ref="P289:Q289"/>
    <mergeCell ref="R289:S289"/>
    <mergeCell ref="T289:W289"/>
    <mergeCell ref="H295:I295"/>
    <mergeCell ref="J295:K295"/>
    <mergeCell ref="H293:I293"/>
    <mergeCell ref="J293:K293"/>
    <mergeCell ref="L293:M293"/>
    <mergeCell ref="N293:O293"/>
    <mergeCell ref="P293:Q293"/>
    <mergeCell ref="R293:S293"/>
    <mergeCell ref="T293:W293"/>
    <mergeCell ref="L295:M295"/>
    <mergeCell ref="N295:O295"/>
    <mergeCell ref="P295:Q295"/>
    <mergeCell ref="R295:S295"/>
    <mergeCell ref="T295:W295"/>
    <mergeCell ref="H290:I290"/>
    <mergeCell ref="J290:K290"/>
    <mergeCell ref="L290:M290"/>
    <mergeCell ref="N290:O290"/>
    <mergeCell ref="P290:Q290"/>
    <mergeCell ref="R290:S290"/>
    <mergeCell ref="T290:W290"/>
    <mergeCell ref="H291:I291"/>
    <mergeCell ref="AM295:AM296"/>
    <mergeCell ref="AN295:AN296"/>
    <mergeCell ref="H296:I296"/>
    <mergeCell ref="J296:K296"/>
    <mergeCell ref="N299:O299"/>
    <mergeCell ref="P299:Q299"/>
    <mergeCell ref="R299:S299"/>
    <mergeCell ref="T299:W299"/>
    <mergeCell ref="AJ298:AJ299"/>
    <mergeCell ref="N297:O297"/>
    <mergeCell ref="P297:Q297"/>
    <mergeCell ref="R297:S297"/>
    <mergeCell ref="T297:W297"/>
    <mergeCell ref="AJ295:AJ296"/>
    <mergeCell ref="AK295:AK296"/>
    <mergeCell ref="AL295:AL296"/>
    <mergeCell ref="AK298:AK299"/>
    <mergeCell ref="AL298:AL299"/>
    <mergeCell ref="AM298:AM299"/>
    <mergeCell ref="AN298:AN299"/>
    <mergeCell ref="L296:M296"/>
    <mergeCell ref="N296:O296"/>
    <mergeCell ref="P296:Q296"/>
    <mergeCell ref="R296:S296"/>
    <mergeCell ref="T296:W296"/>
    <mergeCell ref="H297:I297"/>
    <mergeCell ref="J297:K297"/>
    <mergeCell ref="L297:M297"/>
    <mergeCell ref="X299:AA299"/>
    <mergeCell ref="AQ279:AQ280"/>
    <mergeCell ref="H283:I283"/>
    <mergeCell ref="AJ287:AJ290"/>
    <mergeCell ref="AK287:AK290"/>
    <mergeCell ref="AL287:AL290"/>
    <mergeCell ref="AM287:AM290"/>
    <mergeCell ref="AN287:AN290"/>
    <mergeCell ref="AP279:AP280"/>
    <mergeCell ref="AJ291:AJ292"/>
    <mergeCell ref="AK291:AK292"/>
    <mergeCell ref="AL291:AL292"/>
    <mergeCell ref="AM291:AM292"/>
    <mergeCell ref="AN291:AN292"/>
    <mergeCell ref="H294:I294"/>
    <mergeCell ref="J294:K294"/>
    <mergeCell ref="L294:M294"/>
    <mergeCell ref="N294:O294"/>
    <mergeCell ref="P294:Q294"/>
    <mergeCell ref="L291:M291"/>
    <mergeCell ref="N291:O291"/>
    <mergeCell ref="P291:Q291"/>
    <mergeCell ref="R291:S291"/>
    <mergeCell ref="T291:W291"/>
    <mergeCell ref="H292:I292"/>
    <mergeCell ref="J292:K292"/>
    <mergeCell ref="L292:M292"/>
    <mergeCell ref="N292:O292"/>
    <mergeCell ref="P292:Q292"/>
    <mergeCell ref="R292:S292"/>
    <mergeCell ref="T292:W292"/>
    <mergeCell ref="L288:M288"/>
    <mergeCell ref="N288:O288"/>
    <mergeCell ref="H300:I300"/>
    <mergeCell ref="J300:K300"/>
    <mergeCell ref="L300:M300"/>
    <mergeCell ref="N300:O300"/>
    <mergeCell ref="P300:Q300"/>
    <mergeCell ref="R300:S300"/>
    <mergeCell ref="T300:W300"/>
    <mergeCell ref="H298:I298"/>
    <mergeCell ref="J298:K298"/>
    <mergeCell ref="L298:M298"/>
    <mergeCell ref="N298:O298"/>
    <mergeCell ref="P298:Q298"/>
    <mergeCell ref="R298:S298"/>
    <mergeCell ref="T298:W298"/>
    <mergeCell ref="H299:I299"/>
    <mergeCell ref="J299:K299"/>
    <mergeCell ref="L299:M299"/>
    <mergeCell ref="H301:I301"/>
    <mergeCell ref="J301:K301"/>
    <mergeCell ref="L301:M301"/>
    <mergeCell ref="N301:O301"/>
    <mergeCell ref="P301:Q301"/>
    <mergeCell ref="R301:S301"/>
    <mergeCell ref="T301:W301"/>
    <mergeCell ref="H302:I302"/>
    <mergeCell ref="J302:K302"/>
    <mergeCell ref="L302:M302"/>
    <mergeCell ref="N302:O302"/>
    <mergeCell ref="P302:Q302"/>
    <mergeCell ref="R302:S302"/>
    <mergeCell ref="T302:W302"/>
    <mergeCell ref="H304:I304"/>
    <mergeCell ref="J304:K304"/>
    <mergeCell ref="L304:M304"/>
    <mergeCell ref="N304:O304"/>
    <mergeCell ref="P304:Q304"/>
    <mergeCell ref="R304:S304"/>
    <mergeCell ref="T304:W304"/>
    <mergeCell ref="H303:I303"/>
    <mergeCell ref="J303:K303"/>
    <mergeCell ref="L303:M303"/>
    <mergeCell ref="N303:O303"/>
    <mergeCell ref="P303:Q303"/>
    <mergeCell ref="R303:S303"/>
    <mergeCell ref="T303:W303"/>
    <mergeCell ref="H305:I305"/>
    <mergeCell ref="J305:K305"/>
    <mergeCell ref="L305:M305"/>
    <mergeCell ref="N305:O305"/>
    <mergeCell ref="P305:Q305"/>
    <mergeCell ref="R305:S305"/>
    <mergeCell ref="T305:W305"/>
    <mergeCell ref="H306:I306"/>
    <mergeCell ref="J306:K306"/>
    <mergeCell ref="L306:M306"/>
    <mergeCell ref="N306:O306"/>
    <mergeCell ref="P306:Q306"/>
    <mergeCell ref="R306:S306"/>
    <mergeCell ref="T306:W306"/>
    <mergeCell ref="H307:I307"/>
    <mergeCell ref="J307:K307"/>
    <mergeCell ref="L307:M307"/>
    <mergeCell ref="N307:O307"/>
    <mergeCell ref="P307:Q307"/>
    <mergeCell ref="R307:S307"/>
    <mergeCell ref="T307:W307"/>
    <mergeCell ref="AJ307:AJ308"/>
    <mergeCell ref="AK307:AK308"/>
    <mergeCell ref="AL307:AL308"/>
    <mergeCell ref="AM307:AM308"/>
    <mergeCell ref="AN307:AN308"/>
    <mergeCell ref="H309:I309"/>
    <mergeCell ref="J309:K309"/>
    <mergeCell ref="L309:M309"/>
    <mergeCell ref="N309:O309"/>
    <mergeCell ref="P309:Q309"/>
    <mergeCell ref="R309:S309"/>
    <mergeCell ref="T309:W309"/>
    <mergeCell ref="J308:K308"/>
    <mergeCell ref="L308:M308"/>
    <mergeCell ref="N308:O308"/>
    <mergeCell ref="P308:Q308"/>
    <mergeCell ref="R308:S308"/>
    <mergeCell ref="T308:W308"/>
    <mergeCell ref="H308:I308"/>
    <mergeCell ref="X307:AA307"/>
    <mergeCell ref="X308:AA308"/>
    <mergeCell ref="X309:AA309"/>
    <mergeCell ref="H310:I310"/>
    <mergeCell ref="J310:K310"/>
    <mergeCell ref="L310:M310"/>
    <mergeCell ref="N310:O310"/>
    <mergeCell ref="P310:Q310"/>
    <mergeCell ref="R310:S310"/>
    <mergeCell ref="T310:W310"/>
    <mergeCell ref="H311:I311"/>
    <mergeCell ref="J311:K311"/>
    <mergeCell ref="L311:M311"/>
    <mergeCell ref="N311:O311"/>
    <mergeCell ref="P311:Q311"/>
    <mergeCell ref="R311:S311"/>
    <mergeCell ref="T311:W311"/>
    <mergeCell ref="H313:I313"/>
    <mergeCell ref="J313:K313"/>
    <mergeCell ref="L313:M313"/>
    <mergeCell ref="N313:O313"/>
    <mergeCell ref="P313:Q313"/>
    <mergeCell ref="R313:S313"/>
    <mergeCell ref="T313:W313"/>
    <mergeCell ref="H312:I312"/>
    <mergeCell ref="J312:K312"/>
    <mergeCell ref="L312:M312"/>
    <mergeCell ref="N312:O312"/>
    <mergeCell ref="P312:Q312"/>
    <mergeCell ref="R312:S312"/>
    <mergeCell ref="T312:W312"/>
    <mergeCell ref="H314:I314"/>
    <mergeCell ref="J314:K314"/>
    <mergeCell ref="L314:M314"/>
    <mergeCell ref="N314:O314"/>
    <mergeCell ref="P314:Q314"/>
    <mergeCell ref="R314:S314"/>
    <mergeCell ref="T314:W314"/>
    <mergeCell ref="H315:I315"/>
    <mergeCell ref="J315:K315"/>
    <mergeCell ref="L315:M315"/>
    <mergeCell ref="N315:O315"/>
    <mergeCell ref="P315:Q315"/>
    <mergeCell ref="R315:S315"/>
    <mergeCell ref="T315:W315"/>
    <mergeCell ref="H316:I316"/>
    <mergeCell ref="J316:K316"/>
    <mergeCell ref="L316:M316"/>
    <mergeCell ref="N316:O316"/>
    <mergeCell ref="P316:Q316"/>
    <mergeCell ref="R316:S316"/>
    <mergeCell ref="T316:W316"/>
    <mergeCell ref="H317:I317"/>
    <mergeCell ref="J317:K317"/>
    <mergeCell ref="L317:M317"/>
    <mergeCell ref="N317:O317"/>
    <mergeCell ref="P317:Q317"/>
    <mergeCell ref="R317:S317"/>
    <mergeCell ref="T317:W317"/>
    <mergeCell ref="H318:I318"/>
    <mergeCell ref="J318:K318"/>
    <mergeCell ref="L318:M318"/>
    <mergeCell ref="N318:O318"/>
    <mergeCell ref="P318:Q318"/>
    <mergeCell ref="R318:S318"/>
    <mergeCell ref="T318:W318"/>
    <mergeCell ref="H319:I319"/>
    <mergeCell ref="J319:K319"/>
    <mergeCell ref="L319:M319"/>
    <mergeCell ref="N319:O319"/>
    <mergeCell ref="P319:Q319"/>
    <mergeCell ref="R319:S319"/>
    <mergeCell ref="T319:W319"/>
    <mergeCell ref="H320:I320"/>
    <mergeCell ref="J320:K320"/>
    <mergeCell ref="L320:M320"/>
    <mergeCell ref="N320:O320"/>
    <mergeCell ref="P320:Q320"/>
    <mergeCell ref="R320:S320"/>
    <mergeCell ref="T320:W320"/>
    <mergeCell ref="H321:I321"/>
    <mergeCell ref="J321:K321"/>
    <mergeCell ref="L321:M321"/>
    <mergeCell ref="N321:O321"/>
    <mergeCell ref="P321:Q321"/>
    <mergeCell ref="R321:S321"/>
    <mergeCell ref="T321:W321"/>
    <mergeCell ref="H377:I377"/>
    <mergeCell ref="J377:K377"/>
    <mergeCell ref="L377:M377"/>
    <mergeCell ref="N377:O377"/>
    <mergeCell ref="P377:Q377"/>
    <mergeCell ref="R377:S377"/>
    <mergeCell ref="T377:W377"/>
    <mergeCell ref="H338:I338"/>
    <mergeCell ref="J338:K338"/>
    <mergeCell ref="L338:M338"/>
    <mergeCell ref="N338:O338"/>
    <mergeCell ref="P338:Q338"/>
    <mergeCell ref="R338:S338"/>
    <mergeCell ref="T338:W338"/>
    <mergeCell ref="H337:I337"/>
    <mergeCell ref="J337:K337"/>
    <mergeCell ref="L337:M337"/>
    <mergeCell ref="N337:O337"/>
    <mergeCell ref="H378:I378"/>
    <mergeCell ref="J378:K378"/>
    <mergeCell ref="L378:M378"/>
    <mergeCell ref="N378:O378"/>
    <mergeCell ref="P378:Q378"/>
    <mergeCell ref="R378:S378"/>
    <mergeCell ref="T378:W378"/>
    <mergeCell ref="H379:I379"/>
    <mergeCell ref="J379:K379"/>
    <mergeCell ref="L379:M379"/>
    <mergeCell ref="N379:O379"/>
    <mergeCell ref="P379:Q379"/>
    <mergeCell ref="R379:S379"/>
    <mergeCell ref="T379:W379"/>
    <mergeCell ref="H380:I380"/>
    <mergeCell ref="J380:K380"/>
    <mergeCell ref="L380:M380"/>
    <mergeCell ref="N380:O380"/>
    <mergeCell ref="P380:Q380"/>
    <mergeCell ref="R380:S380"/>
    <mergeCell ref="T380:W380"/>
    <mergeCell ref="H381:I381"/>
    <mergeCell ref="J381:K381"/>
    <mergeCell ref="L381:M381"/>
    <mergeCell ref="N381:O381"/>
    <mergeCell ref="P381:Q381"/>
    <mergeCell ref="R381:S381"/>
    <mergeCell ref="T381:W381"/>
    <mergeCell ref="H382:I382"/>
    <mergeCell ref="J382:K382"/>
    <mergeCell ref="L382:M382"/>
    <mergeCell ref="N382:O382"/>
    <mergeCell ref="P382:Q382"/>
    <mergeCell ref="R382:S382"/>
    <mergeCell ref="T382:W382"/>
    <mergeCell ref="H383:I383"/>
    <mergeCell ref="J383:K383"/>
    <mergeCell ref="L383:M383"/>
    <mergeCell ref="N383:O383"/>
    <mergeCell ref="P383:Q383"/>
    <mergeCell ref="R383:S383"/>
    <mergeCell ref="T383:W383"/>
    <mergeCell ref="H384:I384"/>
    <mergeCell ref="J384:K384"/>
    <mergeCell ref="L384:M384"/>
    <mergeCell ref="N384:O384"/>
    <mergeCell ref="P384:Q384"/>
    <mergeCell ref="R384:S384"/>
    <mergeCell ref="T384:W384"/>
    <mergeCell ref="H403:I403"/>
    <mergeCell ref="J403:K403"/>
    <mergeCell ref="L403:M403"/>
    <mergeCell ref="N403:O403"/>
    <mergeCell ref="P403:Q403"/>
    <mergeCell ref="R403:S403"/>
    <mergeCell ref="T403:W403"/>
    <mergeCell ref="H385:I385"/>
    <mergeCell ref="J385:K385"/>
    <mergeCell ref="L385:M385"/>
    <mergeCell ref="N385:O385"/>
    <mergeCell ref="P385:Q385"/>
    <mergeCell ref="R385:S385"/>
    <mergeCell ref="T385:W385"/>
    <mergeCell ref="H386:I386"/>
    <mergeCell ref="J386:K386"/>
    <mergeCell ref="L386:M386"/>
    <mergeCell ref="N386:O386"/>
    <mergeCell ref="P386:Q386"/>
    <mergeCell ref="R386:S386"/>
    <mergeCell ref="T386:W386"/>
    <mergeCell ref="H390:I390"/>
    <mergeCell ref="J390:K390"/>
    <mergeCell ref="L390:M390"/>
    <mergeCell ref="N390:O390"/>
    <mergeCell ref="H391:I391"/>
    <mergeCell ref="J391:K391"/>
    <mergeCell ref="L391:M391"/>
    <mergeCell ref="N391:O391"/>
    <mergeCell ref="P391:Q391"/>
    <mergeCell ref="R391:S391"/>
    <mergeCell ref="T391:W391"/>
    <mergeCell ref="P396:Q396"/>
    <mergeCell ref="R396:S396"/>
    <mergeCell ref="T396:W396"/>
    <mergeCell ref="H392:I392"/>
    <mergeCell ref="J392:K392"/>
    <mergeCell ref="L392:M392"/>
    <mergeCell ref="N392:O392"/>
    <mergeCell ref="P392:Q392"/>
    <mergeCell ref="R392:S392"/>
    <mergeCell ref="T392:W392"/>
    <mergeCell ref="H393:I393"/>
    <mergeCell ref="J393:K393"/>
    <mergeCell ref="L393:M393"/>
    <mergeCell ref="N393:O393"/>
    <mergeCell ref="T393:W393"/>
    <mergeCell ref="H394:I394"/>
    <mergeCell ref="J394:K394"/>
    <mergeCell ref="L394:M394"/>
    <mergeCell ref="N394:O394"/>
    <mergeCell ref="P394:Q394"/>
    <mergeCell ref="R394:S394"/>
    <mergeCell ref="T394:W394"/>
    <mergeCell ref="P393:Q393"/>
    <mergeCell ref="R393:S393"/>
    <mergeCell ref="J389:K389"/>
    <mergeCell ref="L389:M389"/>
    <mergeCell ref="N389:O389"/>
    <mergeCell ref="P389:Q389"/>
    <mergeCell ref="R389:S389"/>
    <mergeCell ref="T389:W389"/>
    <mergeCell ref="H387:I387"/>
    <mergeCell ref="J387:K387"/>
    <mergeCell ref="L387:M387"/>
    <mergeCell ref="N387:O387"/>
    <mergeCell ref="P387:Q387"/>
    <mergeCell ref="R387:S387"/>
    <mergeCell ref="T387:W387"/>
    <mergeCell ref="AJ386:AJ387"/>
    <mergeCell ref="P390:Q390"/>
    <mergeCell ref="R390:S390"/>
    <mergeCell ref="T390:W390"/>
    <mergeCell ref="AP373:AP374"/>
    <mergeCell ref="AQ373:AQ374"/>
    <mergeCell ref="T407:W407"/>
    <mergeCell ref="R407:S407"/>
    <mergeCell ref="P407:Q407"/>
    <mergeCell ref="N407:O407"/>
    <mergeCell ref="L407:M407"/>
    <mergeCell ref="J407:K407"/>
    <mergeCell ref="H407:I407"/>
    <mergeCell ref="H396:I396"/>
    <mergeCell ref="J396:K396"/>
    <mergeCell ref="L396:M396"/>
    <mergeCell ref="N396:O396"/>
    <mergeCell ref="H400:I400"/>
    <mergeCell ref="J400:K400"/>
    <mergeCell ref="L400:M400"/>
    <mergeCell ref="N400:O400"/>
    <mergeCell ref="P400:Q400"/>
    <mergeCell ref="R400:S400"/>
    <mergeCell ref="T400:W400"/>
    <mergeCell ref="AK386:AK387"/>
    <mergeCell ref="AL386:AL387"/>
    <mergeCell ref="AM386:AM387"/>
    <mergeCell ref="AN386:AN387"/>
    <mergeCell ref="H388:I388"/>
    <mergeCell ref="J388:K388"/>
    <mergeCell ref="L388:M388"/>
    <mergeCell ref="N388:O388"/>
    <mergeCell ref="P388:Q388"/>
    <mergeCell ref="R388:S388"/>
    <mergeCell ref="T388:W388"/>
    <mergeCell ref="H389:I389"/>
    <mergeCell ref="H397:I397"/>
    <mergeCell ref="J397:K397"/>
    <mergeCell ref="N398:O398"/>
    <mergeCell ref="N408:O408"/>
    <mergeCell ref="L408:M408"/>
    <mergeCell ref="J408:K408"/>
    <mergeCell ref="H408:I408"/>
    <mergeCell ref="P405:Q405"/>
    <mergeCell ref="R405:S405"/>
    <mergeCell ref="H402:I402"/>
    <mergeCell ref="J402:K402"/>
    <mergeCell ref="L402:M402"/>
    <mergeCell ref="N402:O402"/>
    <mergeCell ref="P402:Q402"/>
    <mergeCell ref="R402:S402"/>
    <mergeCell ref="T402:W402"/>
    <mergeCell ref="H395:I395"/>
    <mergeCell ref="J395:K395"/>
    <mergeCell ref="L395:M395"/>
    <mergeCell ref="N395:O395"/>
    <mergeCell ref="P395:Q395"/>
    <mergeCell ref="R395:S395"/>
    <mergeCell ref="T395:W395"/>
    <mergeCell ref="L397:M397"/>
    <mergeCell ref="N397:O397"/>
    <mergeCell ref="P397:Q397"/>
    <mergeCell ref="R397:S397"/>
    <mergeCell ref="T397:W397"/>
    <mergeCell ref="J404:K404"/>
    <mergeCell ref="AJ408:AJ410"/>
    <mergeCell ref="AK408:AK410"/>
    <mergeCell ref="AL408:AL410"/>
    <mergeCell ref="P398:Q398"/>
    <mergeCell ref="R398:S398"/>
    <mergeCell ref="T398:W398"/>
    <mergeCell ref="H399:I399"/>
    <mergeCell ref="J399:K399"/>
    <mergeCell ref="L399:M399"/>
    <mergeCell ref="N399:O399"/>
    <mergeCell ref="P399:Q399"/>
    <mergeCell ref="R399:S399"/>
    <mergeCell ref="T399:W399"/>
    <mergeCell ref="H398:I398"/>
    <mergeCell ref="J398:K398"/>
    <mergeCell ref="L398:M398"/>
    <mergeCell ref="T404:W404"/>
    <mergeCell ref="H404:I404"/>
    <mergeCell ref="H401:I401"/>
    <mergeCell ref="J401:K401"/>
    <mergeCell ref="L401:M401"/>
    <mergeCell ref="N401:O401"/>
    <mergeCell ref="P401:Q401"/>
    <mergeCell ref="R401:S401"/>
    <mergeCell ref="T401:W401"/>
    <mergeCell ref="L404:M404"/>
    <mergeCell ref="N404:O404"/>
    <mergeCell ref="P404:Q404"/>
    <mergeCell ref="R404:S404"/>
    <mergeCell ref="H406:I406"/>
    <mergeCell ref="J406:K406"/>
    <mergeCell ref="L406:M406"/>
    <mergeCell ref="AM408:AM410"/>
    <mergeCell ref="AN408:AN410"/>
    <mergeCell ref="H429:I429"/>
    <mergeCell ref="J429:K429"/>
    <mergeCell ref="L429:M429"/>
    <mergeCell ref="N429:O429"/>
    <mergeCell ref="P429:Q429"/>
    <mergeCell ref="R429:S429"/>
    <mergeCell ref="T429:W429"/>
    <mergeCell ref="H410:I410"/>
    <mergeCell ref="J410:K410"/>
    <mergeCell ref="L410:M410"/>
    <mergeCell ref="N410:O410"/>
    <mergeCell ref="P410:Q410"/>
    <mergeCell ref="R410:S410"/>
    <mergeCell ref="T410:W410"/>
    <mergeCell ref="H411:I411"/>
    <mergeCell ref="J411:K411"/>
    <mergeCell ref="L411:M411"/>
    <mergeCell ref="H412:I412"/>
    <mergeCell ref="J412:K412"/>
    <mergeCell ref="L412:M412"/>
    <mergeCell ref="N412:O412"/>
    <mergeCell ref="H409:I409"/>
    <mergeCell ref="J409:K409"/>
    <mergeCell ref="L409:M409"/>
    <mergeCell ref="N409:O409"/>
    <mergeCell ref="P412:Q412"/>
    <mergeCell ref="R412:S412"/>
    <mergeCell ref="T412:W412"/>
    <mergeCell ref="P427:Q427"/>
    <mergeCell ref="R427:S427"/>
    <mergeCell ref="H430:I430"/>
    <mergeCell ref="J430:K430"/>
    <mergeCell ref="L430:M430"/>
    <mergeCell ref="N430:O430"/>
    <mergeCell ref="P430:Q430"/>
    <mergeCell ref="R430:S430"/>
    <mergeCell ref="T430:W430"/>
    <mergeCell ref="H431:I431"/>
    <mergeCell ref="J431:K431"/>
    <mergeCell ref="L431:M431"/>
    <mergeCell ref="N431:O431"/>
    <mergeCell ref="P431:Q431"/>
    <mergeCell ref="R431:S431"/>
    <mergeCell ref="T431:W431"/>
    <mergeCell ref="H432:I432"/>
    <mergeCell ref="J432:K432"/>
    <mergeCell ref="L432:M432"/>
    <mergeCell ref="N432:O432"/>
    <mergeCell ref="P432:Q432"/>
    <mergeCell ref="R432:S432"/>
    <mergeCell ref="T432:W432"/>
    <mergeCell ref="H433:I433"/>
    <mergeCell ref="J433:K433"/>
    <mergeCell ref="L433:M433"/>
    <mergeCell ref="N433:O433"/>
    <mergeCell ref="P433:Q433"/>
    <mergeCell ref="R433:S433"/>
    <mergeCell ref="T433:W433"/>
    <mergeCell ref="H434:I434"/>
    <mergeCell ref="J434:K434"/>
    <mergeCell ref="L434:M434"/>
    <mergeCell ref="N434:O434"/>
    <mergeCell ref="P434:Q434"/>
    <mergeCell ref="R434:S434"/>
    <mergeCell ref="T434:W434"/>
    <mergeCell ref="H435:I435"/>
    <mergeCell ref="J435:K435"/>
    <mergeCell ref="L435:M435"/>
    <mergeCell ref="N435:O435"/>
    <mergeCell ref="P435:Q435"/>
    <mergeCell ref="R435:S435"/>
    <mergeCell ref="T435:W435"/>
    <mergeCell ref="H436:I436"/>
    <mergeCell ref="J436:K436"/>
    <mergeCell ref="L436:M436"/>
    <mergeCell ref="N436:O436"/>
    <mergeCell ref="P436:Q436"/>
    <mergeCell ref="R436:S436"/>
    <mergeCell ref="T436:W436"/>
    <mergeCell ref="H437:I437"/>
    <mergeCell ref="J437:K437"/>
    <mergeCell ref="L437:M437"/>
    <mergeCell ref="N437:O437"/>
    <mergeCell ref="P437:Q437"/>
    <mergeCell ref="R437:S437"/>
    <mergeCell ref="T437:W437"/>
    <mergeCell ref="H438:I438"/>
    <mergeCell ref="J438:K438"/>
    <mergeCell ref="L438:M438"/>
    <mergeCell ref="N438:O438"/>
    <mergeCell ref="P438:Q438"/>
    <mergeCell ref="R438:S438"/>
    <mergeCell ref="T438:W438"/>
    <mergeCell ref="H439:I439"/>
    <mergeCell ref="J439:K439"/>
    <mergeCell ref="L439:M439"/>
    <mergeCell ref="N439:O439"/>
    <mergeCell ref="P439:Q439"/>
    <mergeCell ref="R439:S439"/>
    <mergeCell ref="T439:W439"/>
    <mergeCell ref="H440:I440"/>
    <mergeCell ref="J440:K440"/>
    <mergeCell ref="L440:M440"/>
    <mergeCell ref="N440:O440"/>
    <mergeCell ref="P440:Q440"/>
    <mergeCell ref="R440:S440"/>
    <mergeCell ref="T440:W440"/>
    <mergeCell ref="N442:O442"/>
    <mergeCell ref="P442:Q442"/>
    <mergeCell ref="R442:S442"/>
    <mergeCell ref="T442:W442"/>
    <mergeCell ref="N444:O444"/>
    <mergeCell ref="P444:Q444"/>
    <mergeCell ref="R444:S444"/>
    <mergeCell ref="T444:W444"/>
    <mergeCell ref="AJ440:AJ441"/>
    <mergeCell ref="AK440:AK441"/>
    <mergeCell ref="AL440:AL441"/>
    <mergeCell ref="AM440:AM441"/>
    <mergeCell ref="H458:I458"/>
    <mergeCell ref="J458:K458"/>
    <mergeCell ref="L458:M458"/>
    <mergeCell ref="N458:O458"/>
    <mergeCell ref="P458:Q458"/>
    <mergeCell ref="R458:S458"/>
    <mergeCell ref="T458:W458"/>
    <mergeCell ref="H443:I443"/>
    <mergeCell ref="J443:K443"/>
    <mergeCell ref="L443:M443"/>
    <mergeCell ref="H447:I447"/>
    <mergeCell ref="J447:K447"/>
    <mergeCell ref="L447:M447"/>
    <mergeCell ref="N447:O447"/>
    <mergeCell ref="P447:Q447"/>
    <mergeCell ref="R447:S447"/>
    <mergeCell ref="T447:W447"/>
    <mergeCell ref="H448:I448"/>
    <mergeCell ref="J448:K448"/>
    <mergeCell ref="L448:M448"/>
    <mergeCell ref="N448:O448"/>
    <mergeCell ref="P448:Q448"/>
    <mergeCell ref="R448:S448"/>
    <mergeCell ref="T448:W448"/>
    <mergeCell ref="AN440:AN441"/>
    <mergeCell ref="H445:I445"/>
    <mergeCell ref="J445:K445"/>
    <mergeCell ref="L445:M445"/>
    <mergeCell ref="N445:O445"/>
    <mergeCell ref="P445:Q445"/>
    <mergeCell ref="R445:S445"/>
    <mergeCell ref="T445:W445"/>
    <mergeCell ref="H446:I446"/>
    <mergeCell ref="J446:K446"/>
    <mergeCell ref="L446:M446"/>
    <mergeCell ref="N446:O446"/>
    <mergeCell ref="P446:Q446"/>
    <mergeCell ref="R446:S446"/>
    <mergeCell ref="T446:W446"/>
    <mergeCell ref="H441:I441"/>
    <mergeCell ref="J441:K441"/>
    <mergeCell ref="L441:M441"/>
    <mergeCell ref="N441:O441"/>
    <mergeCell ref="P441:Q441"/>
    <mergeCell ref="R441:S441"/>
    <mergeCell ref="T441:W441"/>
    <mergeCell ref="H442:I442"/>
    <mergeCell ref="J442:K442"/>
    <mergeCell ref="L442:M442"/>
    <mergeCell ref="N443:O443"/>
    <mergeCell ref="P443:Q443"/>
    <mergeCell ref="R443:S443"/>
    <mergeCell ref="T443:W443"/>
    <mergeCell ref="H444:I444"/>
    <mergeCell ref="J444:K444"/>
    <mergeCell ref="L444:M444"/>
    <mergeCell ref="H449:I449"/>
    <mergeCell ref="J449:K449"/>
    <mergeCell ref="L449:M449"/>
    <mergeCell ref="N449:O449"/>
    <mergeCell ref="P449:Q449"/>
    <mergeCell ref="R449:S449"/>
    <mergeCell ref="T449:W449"/>
    <mergeCell ref="H450:I450"/>
    <mergeCell ref="J450:K450"/>
    <mergeCell ref="L450:M450"/>
    <mergeCell ref="N450:O450"/>
    <mergeCell ref="P450:Q450"/>
    <mergeCell ref="R450:S450"/>
    <mergeCell ref="T450:W450"/>
    <mergeCell ref="H451:I451"/>
    <mergeCell ref="J451:K451"/>
    <mergeCell ref="L451:M451"/>
    <mergeCell ref="N451:O451"/>
    <mergeCell ref="P451:Q451"/>
    <mergeCell ref="R451:S451"/>
    <mergeCell ref="T451:W451"/>
    <mergeCell ref="H452:I452"/>
    <mergeCell ref="J452:K452"/>
    <mergeCell ref="L452:M452"/>
    <mergeCell ref="N452:O452"/>
    <mergeCell ref="P452:Q452"/>
    <mergeCell ref="R452:S452"/>
    <mergeCell ref="T452:W452"/>
    <mergeCell ref="H456:I456"/>
    <mergeCell ref="J456:K456"/>
    <mergeCell ref="L456:M456"/>
    <mergeCell ref="N456:O456"/>
    <mergeCell ref="P456:Q456"/>
    <mergeCell ref="R456:S456"/>
    <mergeCell ref="T456:W456"/>
    <mergeCell ref="H453:I453"/>
    <mergeCell ref="J453:K453"/>
    <mergeCell ref="L453:M453"/>
    <mergeCell ref="N453:O453"/>
    <mergeCell ref="P453:Q453"/>
    <mergeCell ref="R453:S453"/>
    <mergeCell ref="T453:W453"/>
    <mergeCell ref="H454:I454"/>
    <mergeCell ref="J454:K454"/>
    <mergeCell ref="L454:M454"/>
    <mergeCell ref="N454:O454"/>
    <mergeCell ref="P501:Q501"/>
    <mergeCell ref="R501:S501"/>
    <mergeCell ref="T501:W501"/>
    <mergeCell ref="P454:Q454"/>
    <mergeCell ref="R454:S454"/>
    <mergeCell ref="T454:W454"/>
    <mergeCell ref="H455:I455"/>
    <mergeCell ref="J455:K455"/>
    <mergeCell ref="L455:M455"/>
    <mergeCell ref="N455:O455"/>
    <mergeCell ref="P455:Q455"/>
    <mergeCell ref="R455:S455"/>
    <mergeCell ref="T455:W455"/>
    <mergeCell ref="X455:AA455"/>
    <mergeCell ref="H497:I497"/>
    <mergeCell ref="J497:K497"/>
    <mergeCell ref="L497:M497"/>
    <mergeCell ref="N497:O497"/>
    <mergeCell ref="P497:Q497"/>
    <mergeCell ref="R497:S497"/>
    <mergeCell ref="T497:W497"/>
    <mergeCell ref="H457:I457"/>
    <mergeCell ref="J457:K457"/>
    <mergeCell ref="L457:M457"/>
    <mergeCell ref="N457:O457"/>
    <mergeCell ref="P457:Q457"/>
    <mergeCell ref="R457:S457"/>
    <mergeCell ref="T457:W457"/>
    <mergeCell ref="H473:I473"/>
    <mergeCell ref="J473:K473"/>
    <mergeCell ref="L473:M473"/>
    <mergeCell ref="N473:O473"/>
    <mergeCell ref="H500:I500"/>
    <mergeCell ref="J500:K500"/>
    <mergeCell ref="L500:M500"/>
    <mergeCell ref="N500:O500"/>
    <mergeCell ref="P500:Q500"/>
    <mergeCell ref="R500:S500"/>
    <mergeCell ref="T500:W500"/>
    <mergeCell ref="H504:I504"/>
    <mergeCell ref="J504:K504"/>
    <mergeCell ref="L504:M504"/>
    <mergeCell ref="N504:O504"/>
    <mergeCell ref="P504:Q504"/>
    <mergeCell ref="R504:S504"/>
    <mergeCell ref="T504:W504"/>
    <mergeCell ref="H502:I502"/>
    <mergeCell ref="J502:K502"/>
    <mergeCell ref="L502:M502"/>
    <mergeCell ref="N502:O502"/>
    <mergeCell ref="P502:Q502"/>
    <mergeCell ref="R502:S502"/>
    <mergeCell ref="T502:W502"/>
    <mergeCell ref="H503:I503"/>
    <mergeCell ref="J503:K503"/>
    <mergeCell ref="L503:M503"/>
    <mergeCell ref="N503:O503"/>
    <mergeCell ref="P503:Q503"/>
    <mergeCell ref="R503:S503"/>
    <mergeCell ref="T503:W503"/>
    <mergeCell ref="H501:I501"/>
    <mergeCell ref="J501:K501"/>
    <mergeCell ref="L501:M501"/>
    <mergeCell ref="N501:O501"/>
    <mergeCell ref="H505:I505"/>
    <mergeCell ref="J505:K505"/>
    <mergeCell ref="L505:M505"/>
    <mergeCell ref="N505:O505"/>
    <mergeCell ref="P505:Q505"/>
    <mergeCell ref="R505:S505"/>
    <mergeCell ref="T505:W505"/>
    <mergeCell ref="H506:I506"/>
    <mergeCell ref="J506:K506"/>
    <mergeCell ref="L506:M506"/>
    <mergeCell ref="N506:O506"/>
    <mergeCell ref="P506:Q506"/>
    <mergeCell ref="R506:S506"/>
    <mergeCell ref="T506:W506"/>
    <mergeCell ref="X504:AA504"/>
    <mergeCell ref="X505:AA505"/>
    <mergeCell ref="X506:AA506"/>
    <mergeCell ref="H507:I507"/>
    <mergeCell ref="J507:K507"/>
    <mergeCell ref="L507:M507"/>
    <mergeCell ref="N507:O507"/>
    <mergeCell ref="P507:Q507"/>
    <mergeCell ref="R507:S507"/>
    <mergeCell ref="T507:W507"/>
    <mergeCell ref="X507:AA507"/>
    <mergeCell ref="H508:I508"/>
    <mergeCell ref="J508:K508"/>
    <mergeCell ref="L508:M508"/>
    <mergeCell ref="N508:O508"/>
    <mergeCell ref="P508:Q508"/>
    <mergeCell ref="R508:S508"/>
    <mergeCell ref="T508:W508"/>
    <mergeCell ref="H510:I510"/>
    <mergeCell ref="J510:K510"/>
    <mergeCell ref="L510:M510"/>
    <mergeCell ref="N510:O510"/>
    <mergeCell ref="P510:Q510"/>
    <mergeCell ref="R510:S510"/>
    <mergeCell ref="T510:W510"/>
    <mergeCell ref="H509:I509"/>
    <mergeCell ref="J509:K509"/>
    <mergeCell ref="L509:M509"/>
    <mergeCell ref="N509:O509"/>
    <mergeCell ref="P509:Q509"/>
    <mergeCell ref="R509:S509"/>
    <mergeCell ref="T509:W509"/>
    <mergeCell ref="X509:AA509"/>
    <mergeCell ref="X510:AA510"/>
    <mergeCell ref="H518:I518"/>
    <mergeCell ref="J518:K518"/>
    <mergeCell ref="H511:I511"/>
    <mergeCell ref="J511:K511"/>
    <mergeCell ref="L511:M511"/>
    <mergeCell ref="N511:O511"/>
    <mergeCell ref="P511:Q511"/>
    <mergeCell ref="R511:S511"/>
    <mergeCell ref="T511:W511"/>
    <mergeCell ref="H512:I512"/>
    <mergeCell ref="J512:K512"/>
    <mergeCell ref="L512:M512"/>
    <mergeCell ref="N512:O512"/>
    <mergeCell ref="P512:Q512"/>
    <mergeCell ref="R512:S512"/>
    <mergeCell ref="T512:W512"/>
    <mergeCell ref="H513:I513"/>
    <mergeCell ref="J513:K513"/>
    <mergeCell ref="L513:M513"/>
    <mergeCell ref="N513:O513"/>
    <mergeCell ref="P513:Q513"/>
    <mergeCell ref="R513:S513"/>
    <mergeCell ref="T513:W513"/>
    <mergeCell ref="L518:M518"/>
    <mergeCell ref="N518:O518"/>
    <mergeCell ref="P518:Q518"/>
    <mergeCell ref="R518:S518"/>
    <mergeCell ref="T518:W518"/>
    <mergeCell ref="H517:I517"/>
    <mergeCell ref="J517:K517"/>
    <mergeCell ref="L517:M517"/>
    <mergeCell ref="N517:O517"/>
    <mergeCell ref="P517:Q517"/>
    <mergeCell ref="R517:S517"/>
    <mergeCell ref="T517:W517"/>
    <mergeCell ref="H514:I514"/>
    <mergeCell ref="J514:K514"/>
    <mergeCell ref="L514:M514"/>
    <mergeCell ref="N514:O514"/>
    <mergeCell ref="P514:Q514"/>
    <mergeCell ref="R514:S514"/>
    <mergeCell ref="T514:W514"/>
    <mergeCell ref="H515:I515"/>
    <mergeCell ref="J515:K515"/>
    <mergeCell ref="L515:M515"/>
    <mergeCell ref="N515:O515"/>
    <mergeCell ref="P515:Q515"/>
    <mergeCell ref="R515:S515"/>
    <mergeCell ref="T515:W515"/>
    <mergeCell ref="H516:I516"/>
    <mergeCell ref="J516:K516"/>
    <mergeCell ref="L516:M516"/>
    <mergeCell ref="N516:O516"/>
    <mergeCell ref="P516:Q516"/>
    <mergeCell ref="R516:S516"/>
    <mergeCell ref="T516:W516"/>
    <mergeCell ref="H541:I541"/>
    <mergeCell ref="J541:K541"/>
    <mergeCell ref="L541:M541"/>
    <mergeCell ref="N541:O541"/>
    <mergeCell ref="P541:Q541"/>
    <mergeCell ref="R541:S541"/>
    <mergeCell ref="T541:W541"/>
    <mergeCell ref="H542:I542"/>
    <mergeCell ref="J542:K542"/>
    <mergeCell ref="L542:M542"/>
    <mergeCell ref="N542:O542"/>
    <mergeCell ref="P542:Q542"/>
    <mergeCell ref="R542:S542"/>
    <mergeCell ref="T542:W542"/>
    <mergeCell ref="P538:Q538"/>
    <mergeCell ref="R538:S538"/>
    <mergeCell ref="T538:W538"/>
    <mergeCell ref="H539:I539"/>
    <mergeCell ref="J539:K539"/>
    <mergeCell ref="L539:M539"/>
    <mergeCell ref="N539:O539"/>
    <mergeCell ref="P539:Q539"/>
    <mergeCell ref="R539:S539"/>
    <mergeCell ref="T539:W539"/>
    <mergeCell ref="H540:I540"/>
    <mergeCell ref="J540:K540"/>
    <mergeCell ref="L540:M540"/>
    <mergeCell ref="N540:O540"/>
    <mergeCell ref="P540:Q540"/>
    <mergeCell ref="R540:S540"/>
    <mergeCell ref="T540:W540"/>
    <mergeCell ref="H543:I543"/>
    <mergeCell ref="J543:K543"/>
    <mergeCell ref="L543:M543"/>
    <mergeCell ref="N543:O543"/>
    <mergeCell ref="P543:Q543"/>
    <mergeCell ref="R543:S543"/>
    <mergeCell ref="T543:W543"/>
    <mergeCell ref="X541:AA541"/>
    <mergeCell ref="X542:AA542"/>
    <mergeCell ref="X543:AA543"/>
    <mergeCell ref="J549:K549"/>
    <mergeCell ref="L549:M549"/>
    <mergeCell ref="N549:O549"/>
    <mergeCell ref="P549:Q549"/>
    <mergeCell ref="R549:S549"/>
    <mergeCell ref="T549:W549"/>
    <mergeCell ref="H544:I544"/>
    <mergeCell ref="J544:K544"/>
    <mergeCell ref="L544:M544"/>
    <mergeCell ref="N544:O544"/>
    <mergeCell ref="P544:Q544"/>
    <mergeCell ref="R544:S544"/>
    <mergeCell ref="T544:W544"/>
    <mergeCell ref="H545:I545"/>
    <mergeCell ref="J545:K545"/>
    <mergeCell ref="L545:M545"/>
    <mergeCell ref="N545:O545"/>
    <mergeCell ref="P545:Q545"/>
    <mergeCell ref="R545:S545"/>
    <mergeCell ref="T545:W545"/>
    <mergeCell ref="H546:I546"/>
    <mergeCell ref="J546:K546"/>
    <mergeCell ref="N546:O546"/>
    <mergeCell ref="P546:Q546"/>
    <mergeCell ref="R546:S546"/>
    <mergeCell ref="T546:W546"/>
    <mergeCell ref="X544:AA544"/>
    <mergeCell ref="P552:Q552"/>
    <mergeCell ref="R552:S552"/>
    <mergeCell ref="T552:W552"/>
    <mergeCell ref="H553:I553"/>
    <mergeCell ref="J553:K553"/>
    <mergeCell ref="L553:M553"/>
    <mergeCell ref="N553:O553"/>
    <mergeCell ref="P553:Q553"/>
    <mergeCell ref="R553:S553"/>
    <mergeCell ref="T553:W553"/>
    <mergeCell ref="H554:I554"/>
    <mergeCell ref="J554:K554"/>
    <mergeCell ref="L554:M554"/>
    <mergeCell ref="H547:I547"/>
    <mergeCell ref="J547:K547"/>
    <mergeCell ref="L547:M547"/>
    <mergeCell ref="N547:O547"/>
    <mergeCell ref="P547:Q547"/>
    <mergeCell ref="R547:S547"/>
    <mergeCell ref="T547:W547"/>
    <mergeCell ref="H548:I548"/>
    <mergeCell ref="J548:K548"/>
    <mergeCell ref="L548:M548"/>
    <mergeCell ref="N548:O548"/>
    <mergeCell ref="P548:Q548"/>
    <mergeCell ref="R548:S548"/>
    <mergeCell ref="X546:AA546"/>
    <mergeCell ref="T548:W548"/>
    <mergeCell ref="H549:I549"/>
    <mergeCell ref="N554:O554"/>
    <mergeCell ref="P554:Q554"/>
    <mergeCell ref="R554:S554"/>
    <mergeCell ref="T554:W554"/>
    <mergeCell ref="AP531:AP532"/>
    <mergeCell ref="AQ531:AQ532"/>
    <mergeCell ref="AJ533:AJ534"/>
    <mergeCell ref="AK533:AK534"/>
    <mergeCell ref="AL533:AL534"/>
    <mergeCell ref="AM533:AM534"/>
    <mergeCell ref="AN533:AN534"/>
    <mergeCell ref="H550:I550"/>
    <mergeCell ref="J550:K550"/>
    <mergeCell ref="L550:M550"/>
    <mergeCell ref="N550:O550"/>
    <mergeCell ref="P550:Q550"/>
    <mergeCell ref="R550:S550"/>
    <mergeCell ref="T550:W550"/>
    <mergeCell ref="H551:I551"/>
    <mergeCell ref="J551:K551"/>
    <mergeCell ref="L551:M551"/>
    <mergeCell ref="N551:O551"/>
    <mergeCell ref="P551:Q551"/>
    <mergeCell ref="R551:S551"/>
    <mergeCell ref="T551:W551"/>
    <mergeCell ref="H552:I552"/>
    <mergeCell ref="J552:K552"/>
    <mergeCell ref="L552:M552"/>
    <mergeCell ref="N552:O552"/>
    <mergeCell ref="L546:M546"/>
    <mergeCell ref="H557:I557"/>
    <mergeCell ref="J557:K557"/>
    <mergeCell ref="L557:M557"/>
    <mergeCell ref="N557:O557"/>
    <mergeCell ref="P557:Q557"/>
    <mergeCell ref="R557:S557"/>
    <mergeCell ref="T557:W557"/>
    <mergeCell ref="H558:I558"/>
    <mergeCell ref="J558:K558"/>
    <mergeCell ref="L558:M558"/>
    <mergeCell ref="N558:O558"/>
    <mergeCell ref="P558:Q558"/>
    <mergeCell ref="R558:S558"/>
    <mergeCell ref="T558:W558"/>
    <mergeCell ref="H555:I555"/>
    <mergeCell ref="J555:K555"/>
    <mergeCell ref="L555:M555"/>
    <mergeCell ref="P555:Q555"/>
    <mergeCell ref="R555:S555"/>
    <mergeCell ref="T555:W555"/>
    <mergeCell ref="N555:O555"/>
    <mergeCell ref="H556:I556"/>
    <mergeCell ref="J556:K556"/>
    <mergeCell ref="L556:M556"/>
    <mergeCell ref="N556:O556"/>
    <mergeCell ref="P556:Q556"/>
    <mergeCell ref="R556:S556"/>
    <mergeCell ref="T556:W556"/>
    <mergeCell ref="H559:I559"/>
    <mergeCell ref="J559:K559"/>
    <mergeCell ref="L559:M559"/>
    <mergeCell ref="N559:O559"/>
    <mergeCell ref="P559:Q559"/>
    <mergeCell ref="R559:S559"/>
    <mergeCell ref="T559:W559"/>
    <mergeCell ref="H560:I560"/>
    <mergeCell ref="J560:K560"/>
    <mergeCell ref="L560:M560"/>
    <mergeCell ref="N560:O560"/>
    <mergeCell ref="P560:Q560"/>
    <mergeCell ref="R560:S560"/>
    <mergeCell ref="T560:W560"/>
    <mergeCell ref="H561:I561"/>
    <mergeCell ref="J561:K561"/>
    <mergeCell ref="L561:M561"/>
    <mergeCell ref="N561:O561"/>
    <mergeCell ref="P561:Q561"/>
    <mergeCell ref="R561:S561"/>
    <mergeCell ref="T561:W561"/>
    <mergeCell ref="H565:I565"/>
    <mergeCell ref="J565:K565"/>
    <mergeCell ref="L565:M565"/>
    <mergeCell ref="N565:O565"/>
    <mergeCell ref="P565:Q565"/>
    <mergeCell ref="R565:S565"/>
    <mergeCell ref="T565:W565"/>
    <mergeCell ref="H562:I562"/>
    <mergeCell ref="J562:K562"/>
    <mergeCell ref="L562:M562"/>
    <mergeCell ref="N562:O562"/>
    <mergeCell ref="P562:Q562"/>
    <mergeCell ref="R562:S562"/>
    <mergeCell ref="T562:W562"/>
    <mergeCell ref="H563:I563"/>
    <mergeCell ref="J563:K563"/>
    <mergeCell ref="L563:M563"/>
    <mergeCell ref="N563:O563"/>
    <mergeCell ref="P563:Q563"/>
    <mergeCell ref="R563:S563"/>
    <mergeCell ref="T563:W563"/>
    <mergeCell ref="H564:I564"/>
    <mergeCell ref="J564:K564"/>
    <mergeCell ref="L564:M564"/>
    <mergeCell ref="N564:O564"/>
    <mergeCell ref="P564:Q564"/>
    <mergeCell ref="R564:S564"/>
    <mergeCell ref="T564:W564"/>
    <mergeCell ref="J596:K596"/>
    <mergeCell ref="L596:M596"/>
    <mergeCell ref="N596:O596"/>
    <mergeCell ref="P596:Q596"/>
    <mergeCell ref="R596:S596"/>
    <mergeCell ref="T596:W596"/>
    <mergeCell ref="H597:I597"/>
    <mergeCell ref="J597:K597"/>
    <mergeCell ref="L597:M597"/>
    <mergeCell ref="N597:O597"/>
    <mergeCell ref="P597:Q597"/>
    <mergeCell ref="R597:S597"/>
    <mergeCell ref="T597:W597"/>
    <mergeCell ref="H598:I598"/>
    <mergeCell ref="J598:K598"/>
    <mergeCell ref="L598:M598"/>
    <mergeCell ref="N598:O598"/>
    <mergeCell ref="P598:Q598"/>
    <mergeCell ref="R598:S598"/>
    <mergeCell ref="T598:W598"/>
    <mergeCell ref="H599:I599"/>
    <mergeCell ref="J599:K599"/>
    <mergeCell ref="L599:M599"/>
    <mergeCell ref="N599:O599"/>
    <mergeCell ref="P599:Q599"/>
    <mergeCell ref="R599:S599"/>
    <mergeCell ref="T599:W599"/>
    <mergeCell ref="AJ601:AJ602"/>
    <mergeCell ref="AK601:AK602"/>
    <mergeCell ref="AL601:AL602"/>
    <mergeCell ref="AM601:AM602"/>
    <mergeCell ref="AN601:AN602"/>
    <mergeCell ref="H622:I622"/>
    <mergeCell ref="J622:K622"/>
    <mergeCell ref="L622:M622"/>
    <mergeCell ref="N622:O622"/>
    <mergeCell ref="P622:Q622"/>
    <mergeCell ref="R622:S622"/>
    <mergeCell ref="T622:W622"/>
    <mergeCell ref="H603:I603"/>
    <mergeCell ref="J603:K603"/>
    <mergeCell ref="L603:M603"/>
    <mergeCell ref="N603:O603"/>
    <mergeCell ref="P603:Q603"/>
    <mergeCell ref="R603:S603"/>
    <mergeCell ref="T603:W603"/>
    <mergeCell ref="AN605:AN606"/>
    <mergeCell ref="R608:AF609"/>
    <mergeCell ref="AH608:AI609"/>
    <mergeCell ref="AJ608:AK609"/>
    <mergeCell ref="AL608:AM609"/>
    <mergeCell ref="AN608:AN609"/>
    <mergeCell ref="AQ616:AQ617"/>
    <mergeCell ref="AJ634:AJ635"/>
    <mergeCell ref="AK634:AK635"/>
    <mergeCell ref="AL634:AL635"/>
    <mergeCell ref="AM634:AM635"/>
    <mergeCell ref="AN634:AN635"/>
    <mergeCell ref="H640:I640"/>
    <mergeCell ref="J640:K640"/>
    <mergeCell ref="L640:M640"/>
    <mergeCell ref="N640:O640"/>
    <mergeCell ref="P640:Q640"/>
    <mergeCell ref="R640:S640"/>
    <mergeCell ref="T640:W640"/>
    <mergeCell ref="H630:I630"/>
    <mergeCell ref="J630:K630"/>
    <mergeCell ref="L630:M630"/>
    <mergeCell ref="N630:O630"/>
    <mergeCell ref="P630:Q630"/>
    <mergeCell ref="R630:S630"/>
    <mergeCell ref="T630:W630"/>
    <mergeCell ref="H631:I631"/>
    <mergeCell ref="J631:K631"/>
    <mergeCell ref="L631:M631"/>
    <mergeCell ref="N631:O631"/>
    <mergeCell ref="P631:Q631"/>
    <mergeCell ref="R631:S631"/>
    <mergeCell ref="T631:W631"/>
    <mergeCell ref="H636:I636"/>
    <mergeCell ref="J636:K636"/>
    <mergeCell ref="L636:M636"/>
    <mergeCell ref="N636:O636"/>
    <mergeCell ref="P636:Q636"/>
    <mergeCell ref="P638:Q638"/>
    <mergeCell ref="R638:S638"/>
    <mergeCell ref="T638:W638"/>
    <mergeCell ref="H639:I639"/>
    <mergeCell ref="J639:K639"/>
    <mergeCell ref="AP616:AP617"/>
    <mergeCell ref="L639:M639"/>
    <mergeCell ref="N639:O639"/>
    <mergeCell ref="P639:Q639"/>
    <mergeCell ref="R639:S639"/>
    <mergeCell ref="T639:W639"/>
    <mergeCell ref="H637:I637"/>
    <mergeCell ref="J637:K637"/>
    <mergeCell ref="L637:M637"/>
    <mergeCell ref="N637:O637"/>
    <mergeCell ref="P637:Q637"/>
    <mergeCell ref="R637:S637"/>
    <mergeCell ref="T637:W637"/>
    <mergeCell ref="H632:I632"/>
    <mergeCell ref="R633:S633"/>
    <mergeCell ref="T633:W633"/>
    <mergeCell ref="H634:I634"/>
    <mergeCell ref="J634:K634"/>
    <mergeCell ref="L634:M634"/>
    <mergeCell ref="N634:O634"/>
    <mergeCell ref="P634:Q634"/>
    <mergeCell ref="R634:S634"/>
    <mergeCell ref="T634:W634"/>
    <mergeCell ref="R636:S636"/>
    <mergeCell ref="T636:W636"/>
    <mergeCell ref="J632:K632"/>
    <mergeCell ref="L632:M632"/>
    <mergeCell ref="H642:I642"/>
    <mergeCell ref="J642:K642"/>
    <mergeCell ref="L642:M642"/>
    <mergeCell ref="N642:O642"/>
    <mergeCell ref="P642:Q642"/>
    <mergeCell ref="R642:S642"/>
    <mergeCell ref="T642:W642"/>
    <mergeCell ref="H635:I635"/>
    <mergeCell ref="J635:K635"/>
    <mergeCell ref="L635:M635"/>
    <mergeCell ref="N635:O635"/>
    <mergeCell ref="P635:Q635"/>
    <mergeCell ref="R635:S635"/>
    <mergeCell ref="T635:W635"/>
    <mergeCell ref="H643:I643"/>
    <mergeCell ref="J643:K643"/>
    <mergeCell ref="L643:M643"/>
    <mergeCell ref="N643:O643"/>
    <mergeCell ref="P643:Q643"/>
    <mergeCell ref="R643:S643"/>
    <mergeCell ref="T643:W643"/>
    <mergeCell ref="H641:I641"/>
    <mergeCell ref="J641:K641"/>
    <mergeCell ref="L641:M641"/>
    <mergeCell ref="N641:O641"/>
    <mergeCell ref="P641:Q641"/>
    <mergeCell ref="R641:S641"/>
    <mergeCell ref="T641:W641"/>
    <mergeCell ref="H638:I638"/>
    <mergeCell ref="J638:K638"/>
    <mergeCell ref="L638:M638"/>
    <mergeCell ref="N638:O638"/>
    <mergeCell ref="H644:I644"/>
    <mergeCell ref="J644:K644"/>
    <mergeCell ref="L644:M644"/>
    <mergeCell ref="N644:O644"/>
    <mergeCell ref="P644:Q644"/>
    <mergeCell ref="R644:S644"/>
    <mergeCell ref="T644:W644"/>
    <mergeCell ref="H645:I645"/>
    <mergeCell ref="J645:K645"/>
    <mergeCell ref="L645:M645"/>
    <mergeCell ref="N645:O645"/>
    <mergeCell ref="P645:Q645"/>
    <mergeCell ref="R645:S645"/>
    <mergeCell ref="T645:W645"/>
    <mergeCell ref="H706:I706"/>
    <mergeCell ref="J706:K706"/>
    <mergeCell ref="L706:M706"/>
    <mergeCell ref="N706:O706"/>
    <mergeCell ref="P706:Q706"/>
    <mergeCell ref="R706:S706"/>
    <mergeCell ref="T706:W706"/>
    <mergeCell ref="H705:I705"/>
    <mergeCell ref="J705:K705"/>
    <mergeCell ref="H646:I646"/>
    <mergeCell ref="J646:K646"/>
    <mergeCell ref="L646:M646"/>
    <mergeCell ref="N646:O646"/>
    <mergeCell ref="P646:Q646"/>
    <mergeCell ref="R646:S646"/>
    <mergeCell ref="T646:W646"/>
    <mergeCell ref="H647:I647"/>
    <mergeCell ref="J647:K647"/>
    <mergeCell ref="H714:I714"/>
    <mergeCell ref="J714:K714"/>
    <mergeCell ref="L714:M714"/>
    <mergeCell ref="N714:O714"/>
    <mergeCell ref="P714:Q714"/>
    <mergeCell ref="R714:S714"/>
    <mergeCell ref="T714:W714"/>
    <mergeCell ref="H715:I715"/>
    <mergeCell ref="J715:K715"/>
    <mergeCell ref="N716:O716"/>
    <mergeCell ref="P716:Q716"/>
    <mergeCell ref="R716:S716"/>
    <mergeCell ref="T717:W717"/>
    <mergeCell ref="H718:I718"/>
    <mergeCell ref="J718:K718"/>
    <mergeCell ref="L718:M718"/>
    <mergeCell ref="N718:O718"/>
    <mergeCell ref="P718:Q718"/>
    <mergeCell ref="R718:S718"/>
    <mergeCell ref="L715:M715"/>
    <mergeCell ref="N715:O715"/>
    <mergeCell ref="P715:Q715"/>
    <mergeCell ref="T718:W718"/>
    <mergeCell ref="J717:K717"/>
    <mergeCell ref="L717:M717"/>
    <mergeCell ref="N717:O717"/>
    <mergeCell ref="P717:Q717"/>
    <mergeCell ref="R717:S717"/>
    <mergeCell ref="L647:M647"/>
    <mergeCell ref="N647:O647"/>
    <mergeCell ref="P647:Q647"/>
    <mergeCell ref="R647:S647"/>
    <mergeCell ref="T647:W647"/>
    <mergeCell ref="H655:I655"/>
    <mergeCell ref="J655:K655"/>
    <mergeCell ref="L655:M655"/>
    <mergeCell ref="N655:O655"/>
    <mergeCell ref="H651:I651"/>
    <mergeCell ref="J651:K651"/>
    <mergeCell ref="L651:M651"/>
    <mergeCell ref="N651:O651"/>
    <mergeCell ref="AF663:AK663"/>
    <mergeCell ref="AL663:AN663"/>
    <mergeCell ref="AF664:AK665"/>
    <mergeCell ref="AL664:AN665"/>
    <mergeCell ref="AN657:AN658"/>
    <mergeCell ref="AN653:AN654"/>
    <mergeCell ref="R653:S653"/>
    <mergeCell ref="T653:W653"/>
    <mergeCell ref="P655:Q655"/>
    <mergeCell ref="R655:S655"/>
    <mergeCell ref="T655:W655"/>
    <mergeCell ref="H654:I654"/>
    <mergeCell ref="J654:K654"/>
    <mergeCell ref="L654:M654"/>
    <mergeCell ref="T648:W648"/>
    <mergeCell ref="T654:W654"/>
    <mergeCell ref="L650:M650"/>
    <mergeCell ref="N650:O650"/>
    <mergeCell ref="P650:Q650"/>
    <mergeCell ref="AJ705:AJ706"/>
    <mergeCell ref="AK705:AK706"/>
    <mergeCell ref="AL705:AL706"/>
    <mergeCell ref="AM705:AM706"/>
    <mergeCell ref="AN705:AN706"/>
    <mergeCell ref="H709:I709"/>
    <mergeCell ref="J709:K709"/>
    <mergeCell ref="L709:M709"/>
    <mergeCell ref="N709:O709"/>
    <mergeCell ref="P709:Q709"/>
    <mergeCell ref="R709:S709"/>
    <mergeCell ref="T709:W709"/>
    <mergeCell ref="H710:I710"/>
    <mergeCell ref="J710:K710"/>
    <mergeCell ref="L710:M710"/>
    <mergeCell ref="N710:O710"/>
    <mergeCell ref="P710:Q710"/>
    <mergeCell ref="R710:S710"/>
    <mergeCell ref="T710:W710"/>
    <mergeCell ref="L705:M705"/>
    <mergeCell ref="N705:O705"/>
    <mergeCell ref="P705:Q705"/>
    <mergeCell ref="R705:S705"/>
    <mergeCell ref="T705:W705"/>
    <mergeCell ref="T708:W708"/>
    <mergeCell ref="H707:I707"/>
    <mergeCell ref="J707:K707"/>
    <mergeCell ref="L707:M707"/>
    <mergeCell ref="N707:O707"/>
    <mergeCell ref="P707:Q707"/>
    <mergeCell ref="R707:S707"/>
    <mergeCell ref="AM709:AM710"/>
    <mergeCell ref="J742:K742"/>
    <mergeCell ref="L742:M742"/>
    <mergeCell ref="N742:O742"/>
    <mergeCell ref="P742:Q742"/>
    <mergeCell ref="R742:S742"/>
    <mergeCell ref="T742:W742"/>
    <mergeCell ref="AQ703:AQ704"/>
    <mergeCell ref="H720:I720"/>
    <mergeCell ref="J720:K720"/>
    <mergeCell ref="L720:M720"/>
    <mergeCell ref="N720:O720"/>
    <mergeCell ref="P720:Q720"/>
    <mergeCell ref="R720:S720"/>
    <mergeCell ref="T720:W720"/>
    <mergeCell ref="P712:Q712"/>
    <mergeCell ref="R712:S712"/>
    <mergeCell ref="T712:W712"/>
    <mergeCell ref="H713:I713"/>
    <mergeCell ref="J713:K713"/>
    <mergeCell ref="L713:M713"/>
    <mergeCell ref="N713:O713"/>
    <mergeCell ref="P713:Q713"/>
    <mergeCell ref="R713:S713"/>
    <mergeCell ref="T713:W713"/>
    <mergeCell ref="H719:I719"/>
    <mergeCell ref="J719:K719"/>
    <mergeCell ref="L719:M719"/>
    <mergeCell ref="N719:O719"/>
    <mergeCell ref="P719:Q719"/>
    <mergeCell ref="R719:S719"/>
    <mergeCell ref="AP703:AP704"/>
    <mergeCell ref="H717:I717"/>
    <mergeCell ref="J772:K772"/>
    <mergeCell ref="L772:M772"/>
    <mergeCell ref="N772:O772"/>
    <mergeCell ref="P772:Q772"/>
    <mergeCell ref="R772:S772"/>
    <mergeCell ref="T772:W772"/>
    <mergeCell ref="H773:I773"/>
    <mergeCell ref="J773:K773"/>
    <mergeCell ref="L773:M773"/>
    <mergeCell ref="N773:O773"/>
    <mergeCell ref="H748:I748"/>
    <mergeCell ref="J741:K741"/>
    <mergeCell ref="L741:M741"/>
    <mergeCell ref="N741:O741"/>
    <mergeCell ref="P741:Q741"/>
    <mergeCell ref="R741:S741"/>
    <mergeCell ref="T741:W741"/>
    <mergeCell ref="J748:K748"/>
    <mergeCell ref="L748:M748"/>
    <mergeCell ref="N748:O748"/>
    <mergeCell ref="P748:Q748"/>
    <mergeCell ref="R748:S748"/>
    <mergeCell ref="T748:W748"/>
    <mergeCell ref="H747:I747"/>
    <mergeCell ref="J747:K747"/>
    <mergeCell ref="L747:M747"/>
    <mergeCell ref="N747:O747"/>
    <mergeCell ref="P747:Q747"/>
    <mergeCell ref="R747:S747"/>
    <mergeCell ref="N769:O769"/>
    <mergeCell ref="P769:Q769"/>
    <mergeCell ref="R769:S769"/>
    <mergeCell ref="AM743:AM744"/>
    <mergeCell ref="AN743:AN744"/>
    <mergeCell ref="H745:I745"/>
    <mergeCell ref="J745:K745"/>
    <mergeCell ref="L745:M745"/>
    <mergeCell ref="N745:O745"/>
    <mergeCell ref="P745:Q745"/>
    <mergeCell ref="R745:S745"/>
    <mergeCell ref="T745:W745"/>
    <mergeCell ref="H746:I746"/>
    <mergeCell ref="J746:K746"/>
    <mergeCell ref="L746:M746"/>
    <mergeCell ref="N746:O746"/>
    <mergeCell ref="P746:Q746"/>
    <mergeCell ref="R746:S746"/>
    <mergeCell ref="T746:W746"/>
    <mergeCell ref="AJ746:AJ747"/>
    <mergeCell ref="AK746:AK747"/>
    <mergeCell ref="AL746:AL747"/>
    <mergeCell ref="AM746:AM747"/>
    <mergeCell ref="AN746:AN747"/>
    <mergeCell ref="H743:I743"/>
    <mergeCell ref="J743:K743"/>
    <mergeCell ref="L743:M743"/>
    <mergeCell ref="N743:O743"/>
    <mergeCell ref="P743:Q743"/>
    <mergeCell ref="R743:S743"/>
    <mergeCell ref="T743:W743"/>
    <mergeCell ref="AJ743:AJ744"/>
    <mergeCell ref="AK743:AK744"/>
    <mergeCell ref="AL743:AL744"/>
    <mergeCell ref="R774:S774"/>
    <mergeCell ref="T774:W774"/>
    <mergeCell ref="H775:I775"/>
    <mergeCell ref="J775:K775"/>
    <mergeCell ref="L775:M775"/>
    <mergeCell ref="N775:O775"/>
    <mergeCell ref="P775:Q775"/>
    <mergeCell ref="R775:S775"/>
    <mergeCell ref="T775:W775"/>
    <mergeCell ref="J779:K779"/>
    <mergeCell ref="H770:I770"/>
    <mergeCell ref="J770:K770"/>
    <mergeCell ref="L770:M770"/>
    <mergeCell ref="N770:O770"/>
    <mergeCell ref="P770:Q770"/>
    <mergeCell ref="R770:S770"/>
    <mergeCell ref="T770:W770"/>
    <mergeCell ref="H776:I776"/>
    <mergeCell ref="J776:K776"/>
    <mergeCell ref="L776:M776"/>
    <mergeCell ref="N776:O776"/>
    <mergeCell ref="P776:Q776"/>
    <mergeCell ref="R776:S776"/>
    <mergeCell ref="T776:W776"/>
    <mergeCell ref="H771:I771"/>
    <mergeCell ref="J771:K771"/>
    <mergeCell ref="L771:M771"/>
    <mergeCell ref="N771:O771"/>
    <mergeCell ref="P771:Q771"/>
    <mergeCell ref="R771:S771"/>
    <mergeCell ref="T771:W771"/>
    <mergeCell ref="H772:I772"/>
    <mergeCell ref="P777:Q777"/>
    <mergeCell ref="R777:S777"/>
    <mergeCell ref="T777:W777"/>
    <mergeCell ref="H778:I778"/>
    <mergeCell ref="J778:K778"/>
    <mergeCell ref="L778:M778"/>
    <mergeCell ref="N778:O778"/>
    <mergeCell ref="P778:Q778"/>
    <mergeCell ref="R778:S778"/>
    <mergeCell ref="T778:W778"/>
    <mergeCell ref="P773:Q773"/>
    <mergeCell ref="R773:S773"/>
    <mergeCell ref="T773:W773"/>
    <mergeCell ref="H787:I787"/>
    <mergeCell ref="J787:K787"/>
    <mergeCell ref="L787:M787"/>
    <mergeCell ref="N787:O787"/>
    <mergeCell ref="P787:Q787"/>
    <mergeCell ref="R787:S787"/>
    <mergeCell ref="T787:W787"/>
    <mergeCell ref="H782:I782"/>
    <mergeCell ref="J782:K782"/>
    <mergeCell ref="L782:M782"/>
    <mergeCell ref="N782:O782"/>
    <mergeCell ref="P782:Q782"/>
    <mergeCell ref="R782:S782"/>
    <mergeCell ref="T782:W782"/>
    <mergeCell ref="H774:I774"/>
    <mergeCell ref="J774:K774"/>
    <mergeCell ref="L774:M774"/>
    <mergeCell ref="N774:O774"/>
    <mergeCell ref="P774:Q774"/>
    <mergeCell ref="AP761:AP762"/>
    <mergeCell ref="AQ761:AQ762"/>
    <mergeCell ref="H768:I768"/>
    <mergeCell ref="J768:K768"/>
    <mergeCell ref="L768:M768"/>
    <mergeCell ref="N768:O768"/>
    <mergeCell ref="P768:Q768"/>
    <mergeCell ref="R768:S768"/>
    <mergeCell ref="T768:W768"/>
    <mergeCell ref="AJ773:AJ774"/>
    <mergeCell ref="AK773:AK774"/>
    <mergeCell ref="AL773:AL774"/>
    <mergeCell ref="AM773:AM774"/>
    <mergeCell ref="AN773:AN774"/>
    <mergeCell ref="H781:I781"/>
    <mergeCell ref="J781:K781"/>
    <mergeCell ref="L781:M781"/>
    <mergeCell ref="N781:O781"/>
    <mergeCell ref="P781:Q781"/>
    <mergeCell ref="R781:S781"/>
    <mergeCell ref="T781:W781"/>
    <mergeCell ref="H779:I779"/>
    <mergeCell ref="L779:M779"/>
    <mergeCell ref="N779:O779"/>
    <mergeCell ref="P779:Q779"/>
    <mergeCell ref="R779:S779"/>
    <mergeCell ref="T779:W779"/>
    <mergeCell ref="AJ779:AJ780"/>
    <mergeCell ref="H777:I777"/>
    <mergeCell ref="J777:K777"/>
    <mergeCell ref="L777:M777"/>
    <mergeCell ref="N777:O777"/>
    <mergeCell ref="AM783:AM784"/>
    <mergeCell ref="AN783:AN784"/>
    <mergeCell ref="H788:I788"/>
    <mergeCell ref="J788:K788"/>
    <mergeCell ref="L788:M788"/>
    <mergeCell ref="N788:O788"/>
    <mergeCell ref="P788:Q788"/>
    <mergeCell ref="R788:S788"/>
    <mergeCell ref="T788:W788"/>
    <mergeCell ref="H783:I783"/>
    <mergeCell ref="J783:K783"/>
    <mergeCell ref="L783:M783"/>
    <mergeCell ref="N783:O783"/>
    <mergeCell ref="P783:Q783"/>
    <mergeCell ref="R783:S783"/>
    <mergeCell ref="T783:W783"/>
    <mergeCell ref="H784:I784"/>
    <mergeCell ref="J784:K784"/>
    <mergeCell ref="L784:M784"/>
    <mergeCell ref="N784:O784"/>
    <mergeCell ref="P784:Q784"/>
    <mergeCell ref="R784:S784"/>
    <mergeCell ref="T784:W784"/>
    <mergeCell ref="H785:I785"/>
    <mergeCell ref="J785:K785"/>
    <mergeCell ref="L785:M785"/>
    <mergeCell ref="N785:O785"/>
    <mergeCell ref="P785:Q785"/>
    <mergeCell ref="R785:S785"/>
    <mergeCell ref="T785:W785"/>
    <mergeCell ref="X783:AA783"/>
    <mergeCell ref="X784:AA784"/>
    <mergeCell ref="H793:I793"/>
    <mergeCell ref="J793:K793"/>
    <mergeCell ref="L793:M793"/>
    <mergeCell ref="N793:O793"/>
    <mergeCell ref="P793:Q793"/>
    <mergeCell ref="R793:S793"/>
    <mergeCell ref="T793:W793"/>
    <mergeCell ref="H800:I800"/>
    <mergeCell ref="J800:K800"/>
    <mergeCell ref="L800:M800"/>
    <mergeCell ref="N800:O800"/>
    <mergeCell ref="P800:Q800"/>
    <mergeCell ref="R800:S800"/>
    <mergeCell ref="T800:W800"/>
    <mergeCell ref="H801:I801"/>
    <mergeCell ref="J801:K801"/>
    <mergeCell ref="L801:M801"/>
    <mergeCell ref="N801:O801"/>
    <mergeCell ref="P801:Q801"/>
    <mergeCell ref="R801:S801"/>
    <mergeCell ref="T801:W801"/>
    <mergeCell ref="H794:I794"/>
    <mergeCell ref="J794:K794"/>
    <mergeCell ref="L794:M794"/>
    <mergeCell ref="N794:O794"/>
    <mergeCell ref="P794:Q794"/>
    <mergeCell ref="R794:S794"/>
    <mergeCell ref="T794:W794"/>
    <mergeCell ref="H795:I795"/>
    <mergeCell ref="J795:K795"/>
    <mergeCell ref="L795:M795"/>
    <mergeCell ref="N795:O795"/>
    <mergeCell ref="J791:K791"/>
    <mergeCell ref="L791:M791"/>
    <mergeCell ref="N791:O791"/>
    <mergeCell ref="P791:Q791"/>
    <mergeCell ref="R791:S791"/>
    <mergeCell ref="T791:W791"/>
    <mergeCell ref="AK779:AK780"/>
    <mergeCell ref="AL779:AL780"/>
    <mergeCell ref="AM779:AM780"/>
    <mergeCell ref="AN779:AN780"/>
    <mergeCell ref="H780:I780"/>
    <mergeCell ref="J780:K780"/>
    <mergeCell ref="L780:M780"/>
    <mergeCell ref="N780:O780"/>
    <mergeCell ref="P780:Q780"/>
    <mergeCell ref="R780:S780"/>
    <mergeCell ref="T780:W780"/>
    <mergeCell ref="AJ786:AJ787"/>
    <mergeCell ref="AK786:AK787"/>
    <mergeCell ref="AL786:AL787"/>
    <mergeCell ref="AM786:AM787"/>
    <mergeCell ref="AN786:AN787"/>
    <mergeCell ref="H786:I786"/>
    <mergeCell ref="J786:K786"/>
    <mergeCell ref="L786:M786"/>
    <mergeCell ref="N786:O786"/>
    <mergeCell ref="P786:Q786"/>
    <mergeCell ref="R786:S786"/>
    <mergeCell ref="T786:W786"/>
    <mergeCell ref="AJ783:AJ784"/>
    <mergeCell ref="AK783:AK784"/>
    <mergeCell ref="AL783:AL784"/>
    <mergeCell ref="H792:I792"/>
    <mergeCell ref="J792:K792"/>
    <mergeCell ref="L792:M792"/>
    <mergeCell ref="N792:O792"/>
    <mergeCell ref="P792:Q792"/>
    <mergeCell ref="R792:S792"/>
    <mergeCell ref="T792:W792"/>
    <mergeCell ref="AJ789:AJ790"/>
    <mergeCell ref="AK789:AK790"/>
    <mergeCell ref="AL789:AL790"/>
    <mergeCell ref="AM789:AM790"/>
    <mergeCell ref="AN789:AN790"/>
    <mergeCell ref="AJ792:AJ793"/>
    <mergeCell ref="AK792:AK793"/>
    <mergeCell ref="AL792:AL793"/>
    <mergeCell ref="AM792:AM793"/>
    <mergeCell ref="AN792:AN793"/>
    <mergeCell ref="H789:I789"/>
    <mergeCell ref="J789:K789"/>
    <mergeCell ref="L789:M789"/>
    <mergeCell ref="N789:O789"/>
    <mergeCell ref="P789:Q789"/>
    <mergeCell ref="R789:S789"/>
    <mergeCell ref="T789:W789"/>
    <mergeCell ref="H790:I790"/>
    <mergeCell ref="J790:K790"/>
    <mergeCell ref="L790:M790"/>
    <mergeCell ref="N790:O790"/>
    <mergeCell ref="P790:Q790"/>
    <mergeCell ref="R790:S790"/>
    <mergeCell ref="T790:W790"/>
    <mergeCell ref="H791:I791"/>
    <mergeCell ref="P795:Q795"/>
    <mergeCell ref="R795:S795"/>
    <mergeCell ref="T795:W795"/>
    <mergeCell ref="H796:I796"/>
    <mergeCell ref="J796:K796"/>
    <mergeCell ref="L796:M796"/>
    <mergeCell ref="N796:O796"/>
    <mergeCell ref="P796:Q796"/>
    <mergeCell ref="R796:S796"/>
    <mergeCell ref="T796:W796"/>
    <mergeCell ref="H797:I797"/>
    <mergeCell ref="J797:K797"/>
    <mergeCell ref="L797:M797"/>
    <mergeCell ref="N797:O797"/>
    <mergeCell ref="P797:Q797"/>
    <mergeCell ref="R797:S797"/>
    <mergeCell ref="T797:W797"/>
    <mergeCell ref="H798:I798"/>
    <mergeCell ref="J798:K798"/>
    <mergeCell ref="L798:M798"/>
    <mergeCell ref="N798:O798"/>
    <mergeCell ref="P798:Q798"/>
    <mergeCell ref="R798:S798"/>
    <mergeCell ref="T798:W798"/>
    <mergeCell ref="H799:I799"/>
    <mergeCell ref="J799:K799"/>
    <mergeCell ref="L799:M799"/>
    <mergeCell ref="N799:O799"/>
    <mergeCell ref="P799:Q799"/>
    <mergeCell ref="R799:S799"/>
    <mergeCell ref="T799:W799"/>
    <mergeCell ref="AJ800:AJ801"/>
    <mergeCell ref="AK800:AK801"/>
    <mergeCell ref="AL800:AL801"/>
    <mergeCell ref="X800:AA800"/>
    <mergeCell ref="X801:AA801"/>
    <mergeCell ref="AM800:AM801"/>
    <mergeCell ref="AN800:AN801"/>
    <mergeCell ref="H822:I822"/>
    <mergeCell ref="J822:K822"/>
    <mergeCell ref="L822:M822"/>
    <mergeCell ref="N822:O822"/>
    <mergeCell ref="P822:Q822"/>
    <mergeCell ref="R822:S822"/>
    <mergeCell ref="T822:W822"/>
    <mergeCell ref="H823:I823"/>
    <mergeCell ref="J823:K823"/>
    <mergeCell ref="L823:M823"/>
    <mergeCell ref="N823:O823"/>
    <mergeCell ref="P823:Q823"/>
    <mergeCell ref="R823:S823"/>
    <mergeCell ref="T823:W823"/>
    <mergeCell ref="H803:I803"/>
    <mergeCell ref="J803:K803"/>
    <mergeCell ref="L803:M803"/>
    <mergeCell ref="N803:O803"/>
    <mergeCell ref="P803:Q803"/>
    <mergeCell ref="R803:S803"/>
    <mergeCell ref="T803:W803"/>
    <mergeCell ref="H802:I802"/>
    <mergeCell ref="J802:K802"/>
    <mergeCell ref="L802:M802"/>
    <mergeCell ref="N802:O802"/>
    <mergeCell ref="P802:Q802"/>
    <mergeCell ref="AN805:AN806"/>
    <mergeCell ref="R808:AF809"/>
    <mergeCell ref="AH808:AI809"/>
    <mergeCell ref="AJ808:AK809"/>
    <mergeCell ref="H825:I825"/>
    <mergeCell ref="J825:K825"/>
    <mergeCell ref="L825:M825"/>
    <mergeCell ref="N825:O825"/>
    <mergeCell ref="P825:Q825"/>
    <mergeCell ref="R825:S825"/>
    <mergeCell ref="T825:W825"/>
    <mergeCell ref="H826:I826"/>
    <mergeCell ref="J826:K826"/>
    <mergeCell ref="L826:M826"/>
    <mergeCell ref="N826:O826"/>
    <mergeCell ref="P826:Q826"/>
    <mergeCell ref="R826:S826"/>
    <mergeCell ref="T826:W826"/>
    <mergeCell ref="L833:M833"/>
    <mergeCell ref="N833:O833"/>
    <mergeCell ref="P833:Q833"/>
    <mergeCell ref="R833:S833"/>
    <mergeCell ref="T833:W833"/>
    <mergeCell ref="H827:I827"/>
    <mergeCell ref="J827:K827"/>
    <mergeCell ref="L827:M827"/>
    <mergeCell ref="N827:O827"/>
    <mergeCell ref="P827:Q827"/>
    <mergeCell ref="R827:S827"/>
    <mergeCell ref="T827:W827"/>
    <mergeCell ref="H828:I828"/>
    <mergeCell ref="J828:K828"/>
    <mergeCell ref="L828:M828"/>
    <mergeCell ref="N828:O828"/>
    <mergeCell ref="P828:Q828"/>
    <mergeCell ref="R828:S828"/>
    <mergeCell ref="T828:W828"/>
    <mergeCell ref="H830:I830"/>
    <mergeCell ref="J830:K830"/>
    <mergeCell ref="L830:M830"/>
    <mergeCell ref="N830:O830"/>
    <mergeCell ref="P830:Q830"/>
    <mergeCell ref="R830:S830"/>
    <mergeCell ref="T830:W830"/>
    <mergeCell ref="AQ816:AQ817"/>
    <mergeCell ref="H834:I834"/>
    <mergeCell ref="J834:K834"/>
    <mergeCell ref="L834:M834"/>
    <mergeCell ref="N834:O834"/>
    <mergeCell ref="P834:Q834"/>
    <mergeCell ref="R834:S834"/>
    <mergeCell ref="T834:W834"/>
    <mergeCell ref="H835:I835"/>
    <mergeCell ref="J835:K835"/>
    <mergeCell ref="L835:M835"/>
    <mergeCell ref="N835:O835"/>
    <mergeCell ref="P835:Q835"/>
    <mergeCell ref="R835:S835"/>
    <mergeCell ref="T835:W835"/>
    <mergeCell ref="AP816:AP817"/>
    <mergeCell ref="H831:I831"/>
    <mergeCell ref="J831:K831"/>
    <mergeCell ref="L831:M831"/>
    <mergeCell ref="N831:O831"/>
    <mergeCell ref="P831:Q831"/>
    <mergeCell ref="R831:S831"/>
    <mergeCell ref="T831:W831"/>
    <mergeCell ref="H832:I832"/>
    <mergeCell ref="J832:K832"/>
    <mergeCell ref="L832:M832"/>
    <mergeCell ref="N832:O832"/>
    <mergeCell ref="P832:Q832"/>
    <mergeCell ref="R832:S832"/>
    <mergeCell ref="T832:W832"/>
    <mergeCell ref="H833:I833"/>
    <mergeCell ref="J833:K833"/>
    <mergeCell ref="AJ941:AJ942"/>
    <mergeCell ref="AK941:AK942"/>
    <mergeCell ref="AL941:AL942"/>
    <mergeCell ref="AM941:AM942"/>
    <mergeCell ref="AN941:AN942"/>
    <mergeCell ref="H948:I948"/>
    <mergeCell ref="J948:K948"/>
    <mergeCell ref="L948:M948"/>
    <mergeCell ref="N948:O948"/>
    <mergeCell ref="P948:Q948"/>
    <mergeCell ref="R948:S948"/>
    <mergeCell ref="T948:W948"/>
    <mergeCell ref="X948:AA948"/>
    <mergeCell ref="AN867:AN868"/>
    <mergeCell ref="R870:AF871"/>
    <mergeCell ref="AH870:AI871"/>
    <mergeCell ref="AJ870:AK871"/>
    <mergeCell ref="AL870:AM871"/>
    <mergeCell ref="AN870:AN871"/>
    <mergeCell ref="R866:AF868"/>
    <mergeCell ref="AH866:AI866"/>
    <mergeCell ref="AJ866:AK866"/>
    <mergeCell ref="AL866:AN866"/>
    <mergeCell ref="AH867:AH868"/>
    <mergeCell ref="H949:I949"/>
    <mergeCell ref="J949:K949"/>
    <mergeCell ref="L949:M949"/>
    <mergeCell ref="N949:O949"/>
    <mergeCell ref="P949:Q949"/>
    <mergeCell ref="R949:S949"/>
    <mergeCell ref="T949:W949"/>
    <mergeCell ref="X949:AA949"/>
    <mergeCell ref="AJ947:AJ948"/>
    <mergeCell ref="AK947:AK948"/>
    <mergeCell ref="AL947:AL948"/>
    <mergeCell ref="AM947:AM948"/>
    <mergeCell ref="AN947:AN948"/>
    <mergeCell ref="T947:W947"/>
    <mergeCell ref="X947:AA947"/>
    <mergeCell ref="X942:AA942"/>
    <mergeCell ref="H943:I943"/>
    <mergeCell ref="J943:K943"/>
    <mergeCell ref="L943:M943"/>
    <mergeCell ref="N943:O943"/>
    <mergeCell ref="P943:Q943"/>
    <mergeCell ref="R943:S943"/>
    <mergeCell ref="T943:W943"/>
    <mergeCell ref="X943:AA943"/>
    <mergeCell ref="H944:I944"/>
    <mergeCell ref="J944:K944"/>
    <mergeCell ref="L944:M944"/>
    <mergeCell ref="N944:O944"/>
    <mergeCell ref="P944:Q944"/>
    <mergeCell ref="R944:S944"/>
    <mergeCell ref="T944:W944"/>
    <mergeCell ref="X944:AA944"/>
    <mergeCell ref="X973:AA973"/>
    <mergeCell ref="AJ967:AJ969"/>
    <mergeCell ref="AK967:AK969"/>
    <mergeCell ref="AL967:AL969"/>
    <mergeCell ref="L950:M950"/>
    <mergeCell ref="N950:O950"/>
    <mergeCell ref="P950:Q950"/>
    <mergeCell ref="R950:S950"/>
    <mergeCell ref="T950:W950"/>
    <mergeCell ref="X950:AA950"/>
    <mergeCell ref="H951:I951"/>
    <mergeCell ref="J951:K951"/>
    <mergeCell ref="L951:M951"/>
    <mergeCell ref="N951:O951"/>
    <mergeCell ref="P951:Q951"/>
    <mergeCell ref="R951:S951"/>
    <mergeCell ref="T951:W951"/>
    <mergeCell ref="X951:AA951"/>
    <mergeCell ref="H952:I952"/>
    <mergeCell ref="J952:K952"/>
    <mergeCell ref="L952:M952"/>
    <mergeCell ref="N952:O952"/>
    <mergeCell ref="P952:Q952"/>
    <mergeCell ref="R952:S952"/>
    <mergeCell ref="T952:W952"/>
    <mergeCell ref="H950:I950"/>
    <mergeCell ref="J950:K950"/>
    <mergeCell ref="L967:M967"/>
    <mergeCell ref="N967:O967"/>
    <mergeCell ref="P967:Q967"/>
    <mergeCell ref="R967:S967"/>
    <mergeCell ref="T967:W967"/>
    <mergeCell ref="AM967:AM969"/>
    <mergeCell ref="AN967:AN969"/>
    <mergeCell ref="X966:AA966"/>
    <mergeCell ref="X967:AA967"/>
    <mergeCell ref="X968:AA968"/>
    <mergeCell ref="X969:AA969"/>
    <mergeCell ref="X970:AA970"/>
    <mergeCell ref="H971:I971"/>
    <mergeCell ref="J971:K971"/>
    <mergeCell ref="L971:M971"/>
    <mergeCell ref="N971:O971"/>
    <mergeCell ref="P971:Q971"/>
    <mergeCell ref="R971:S971"/>
    <mergeCell ref="T971:W971"/>
    <mergeCell ref="X971:AA971"/>
    <mergeCell ref="H972:I972"/>
    <mergeCell ref="J972:K972"/>
    <mergeCell ref="L972:M972"/>
    <mergeCell ref="N972:O972"/>
    <mergeCell ref="P972:Q972"/>
    <mergeCell ref="R972:S972"/>
    <mergeCell ref="T972:W972"/>
    <mergeCell ref="X972:AA972"/>
    <mergeCell ref="H968:I968"/>
    <mergeCell ref="J968:K968"/>
    <mergeCell ref="L968:M968"/>
    <mergeCell ref="N968:O968"/>
    <mergeCell ref="P968:Q968"/>
    <mergeCell ref="R968:S968"/>
    <mergeCell ref="T968:W968"/>
    <mergeCell ref="H967:I967"/>
    <mergeCell ref="J967:K967"/>
    <mergeCell ref="P974:Q974"/>
    <mergeCell ref="R974:S974"/>
    <mergeCell ref="T974:W974"/>
    <mergeCell ref="X974:AA974"/>
    <mergeCell ref="H975:I975"/>
    <mergeCell ref="J975:K975"/>
    <mergeCell ref="L975:M975"/>
    <mergeCell ref="N975:O975"/>
    <mergeCell ref="P975:Q975"/>
    <mergeCell ref="R975:S975"/>
    <mergeCell ref="T975:W975"/>
    <mergeCell ref="X975:AA975"/>
    <mergeCell ref="H976:I976"/>
    <mergeCell ref="J976:K976"/>
    <mergeCell ref="L976:M976"/>
    <mergeCell ref="N976:O976"/>
    <mergeCell ref="P976:Q976"/>
    <mergeCell ref="R976:S976"/>
    <mergeCell ref="T976:W976"/>
    <mergeCell ref="X976:AA976"/>
    <mergeCell ref="H977:I977"/>
    <mergeCell ref="J977:K977"/>
    <mergeCell ref="L977:M977"/>
    <mergeCell ref="N977:O977"/>
    <mergeCell ref="P977:Q977"/>
    <mergeCell ref="R977:S977"/>
    <mergeCell ref="T977:W977"/>
    <mergeCell ref="X977:AA977"/>
    <mergeCell ref="H978:I978"/>
    <mergeCell ref="J978:K978"/>
    <mergeCell ref="L978:M978"/>
    <mergeCell ref="N978:O978"/>
    <mergeCell ref="P978:Q978"/>
    <mergeCell ref="R978:S978"/>
    <mergeCell ref="T978:W978"/>
    <mergeCell ref="X978:AA978"/>
    <mergeCell ref="H979:I979"/>
    <mergeCell ref="J979:K979"/>
    <mergeCell ref="L979:M979"/>
    <mergeCell ref="N979:O979"/>
    <mergeCell ref="P979:Q979"/>
    <mergeCell ref="R979:S979"/>
    <mergeCell ref="T979:W979"/>
    <mergeCell ref="X979:AA979"/>
    <mergeCell ref="AK982:AK983"/>
    <mergeCell ref="AL982:AL983"/>
    <mergeCell ref="AM982:AM983"/>
    <mergeCell ref="AN982:AN983"/>
    <mergeCell ref="H980:I980"/>
    <mergeCell ref="J980:K980"/>
    <mergeCell ref="L980:M980"/>
    <mergeCell ref="N980:O980"/>
    <mergeCell ref="P980:Q980"/>
    <mergeCell ref="R980:S980"/>
    <mergeCell ref="T980:W980"/>
    <mergeCell ref="X980:AA980"/>
    <mergeCell ref="H981:I981"/>
    <mergeCell ref="J981:K981"/>
    <mergeCell ref="L981:M981"/>
    <mergeCell ref="N981:O981"/>
    <mergeCell ref="P981:Q981"/>
    <mergeCell ref="R981:S981"/>
    <mergeCell ref="T981:W981"/>
    <mergeCell ref="X981:AA981"/>
    <mergeCell ref="H982:I982"/>
    <mergeCell ref="J982:K982"/>
    <mergeCell ref="L982:M982"/>
    <mergeCell ref="N982:O982"/>
    <mergeCell ref="P982:Q982"/>
    <mergeCell ref="R982:S982"/>
    <mergeCell ref="T982:W982"/>
    <mergeCell ref="X982:AA982"/>
    <mergeCell ref="H985:I985"/>
    <mergeCell ref="J985:K985"/>
    <mergeCell ref="L985:M985"/>
    <mergeCell ref="N985:O985"/>
    <mergeCell ref="P985:Q985"/>
    <mergeCell ref="R985:S985"/>
    <mergeCell ref="T985:W985"/>
    <mergeCell ref="X985:AA985"/>
    <mergeCell ref="AJ982:AJ983"/>
    <mergeCell ref="AP965:AP966"/>
    <mergeCell ref="AQ965:AQ966"/>
    <mergeCell ref="AJ973:AJ974"/>
    <mergeCell ref="AK973:AK974"/>
    <mergeCell ref="AL973:AL974"/>
    <mergeCell ref="AM973:AM974"/>
    <mergeCell ref="AN973:AN974"/>
    <mergeCell ref="H983:I983"/>
    <mergeCell ref="J983:K983"/>
    <mergeCell ref="L983:M983"/>
    <mergeCell ref="N983:O983"/>
    <mergeCell ref="P983:Q983"/>
    <mergeCell ref="R983:S983"/>
    <mergeCell ref="T983:W983"/>
    <mergeCell ref="X983:AA983"/>
    <mergeCell ref="H984:I984"/>
    <mergeCell ref="J984:K984"/>
    <mergeCell ref="L984:M984"/>
    <mergeCell ref="N984:O984"/>
    <mergeCell ref="P984:Q984"/>
    <mergeCell ref="R984:S984"/>
    <mergeCell ref="T984:W984"/>
    <mergeCell ref="X984:AA984"/>
    <mergeCell ref="AJ1054:AJ1055"/>
    <mergeCell ref="AK1054:AK1055"/>
    <mergeCell ref="AL1054:AL1055"/>
    <mergeCell ref="AM1054:AM1055"/>
    <mergeCell ref="AN1054:AN1055"/>
    <mergeCell ref="J1010:K1010"/>
    <mergeCell ref="L1010:M1010"/>
    <mergeCell ref="N1010:O1010"/>
    <mergeCell ref="P1010:Q1010"/>
    <mergeCell ref="N1007:O1007"/>
    <mergeCell ref="P1007:Q1007"/>
    <mergeCell ref="R1007:S1007"/>
    <mergeCell ref="T1007:W1007"/>
    <mergeCell ref="H1008:I1008"/>
    <mergeCell ref="J1008:K1008"/>
    <mergeCell ref="AN1013:AN1014"/>
    <mergeCell ref="AN1007:AN1008"/>
    <mergeCell ref="H1011:I1011"/>
    <mergeCell ref="J1011:K1011"/>
    <mergeCell ref="L1011:M1011"/>
    <mergeCell ref="N1011:O1011"/>
    <mergeCell ref="P1011:Q1011"/>
    <mergeCell ref="R1011:S1011"/>
    <mergeCell ref="T1011:W1011"/>
    <mergeCell ref="AM1009:AM1010"/>
    <mergeCell ref="AN1009:AN1010"/>
    <mergeCell ref="N1027:O1027"/>
    <mergeCell ref="P1027:Q1027"/>
    <mergeCell ref="R1027:S1027"/>
    <mergeCell ref="T1027:W1027"/>
    <mergeCell ref="R1025:S1025"/>
    <mergeCell ref="T1025:W1025"/>
    <mergeCell ref="AJ1058:AJ1059"/>
    <mergeCell ref="AK1058:AK1059"/>
    <mergeCell ref="AL1058:AL1059"/>
    <mergeCell ref="AM1058:AM1059"/>
    <mergeCell ref="AN1058:AN1059"/>
    <mergeCell ref="L1056:M1056"/>
    <mergeCell ref="N1056:O1056"/>
    <mergeCell ref="P1056:Q1056"/>
    <mergeCell ref="H1093:AB1095"/>
    <mergeCell ref="X1111:AA1111"/>
    <mergeCell ref="X1113:AA1113"/>
    <mergeCell ref="X1115:AA1115"/>
    <mergeCell ref="X1112:AA1112"/>
    <mergeCell ref="X1114:AA1114"/>
    <mergeCell ref="X1110:AA1110"/>
    <mergeCell ref="AP1109:AP1110"/>
    <mergeCell ref="AQ1109:AQ1110"/>
    <mergeCell ref="H1060:I1060"/>
    <mergeCell ref="J1060:K1060"/>
    <mergeCell ref="L1060:M1060"/>
    <mergeCell ref="N1060:O1060"/>
    <mergeCell ref="P1060:Q1060"/>
    <mergeCell ref="R1060:S1060"/>
    <mergeCell ref="T1060:W1060"/>
    <mergeCell ref="AL1062:AL1063"/>
    <mergeCell ref="AM1062:AM1063"/>
    <mergeCell ref="T1076:W1076"/>
    <mergeCell ref="X1076:AB1076"/>
    <mergeCell ref="R1074:S1074"/>
    <mergeCell ref="T1074:W1074"/>
    <mergeCell ref="X1074:AB1074"/>
    <mergeCell ref="H1075:I1075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BA1243"/>
  <sheetViews>
    <sheetView topLeftCell="A1039" zoomScale="80" zoomScaleNormal="80" workbookViewId="0">
      <selection activeCell="H923" sqref="H923:AF923"/>
    </sheetView>
  </sheetViews>
  <sheetFormatPr baseColWidth="10" defaultColWidth="7.28515625" defaultRowHeight="16.5" outlineLevelCol="1" x14ac:dyDescent="0.25"/>
  <cols>
    <col min="1" max="1" width="1.5703125" style="132" customWidth="1"/>
    <col min="2" max="5" width="7.28515625" style="132"/>
    <col min="6" max="7" width="7.28515625" style="132" customWidth="1"/>
    <col min="8" max="8" width="4.85546875" style="132" customWidth="1"/>
    <col min="9" max="9" width="16.5703125" style="132" customWidth="1"/>
    <col min="10" max="10" width="7.28515625" style="173" hidden="1" customWidth="1" outlineLevel="1"/>
    <col min="11" max="11" width="10.7109375" style="173" hidden="1" customWidth="1" outlineLevel="1"/>
    <col min="12" max="12" width="8.5703125" style="173" hidden="1" customWidth="1" outlineLevel="1"/>
    <col min="13" max="13" width="0.140625" style="173" hidden="1" customWidth="1" outlineLevel="1"/>
    <col min="14" max="14" width="8" style="132" hidden="1" customWidth="1" outlineLevel="1"/>
    <col min="15" max="15" width="5.7109375" style="132" hidden="1" customWidth="1" outlineLevel="1"/>
    <col min="16" max="16" width="3.85546875" style="132" customWidth="1" collapsed="1"/>
    <col min="17" max="17" width="14.28515625" style="132" customWidth="1"/>
    <col min="18" max="18" width="14.7109375" style="132" customWidth="1"/>
    <col min="19" max="19" width="10.5703125" style="132" hidden="1" customWidth="1"/>
    <col min="20" max="20" width="10.5703125" style="132" customWidth="1" outlineLevel="1"/>
    <col min="21" max="23" width="7.28515625" style="132" customWidth="1" outlineLevel="1"/>
    <col min="24" max="24" width="13.85546875" style="132" customWidth="1"/>
    <col min="25" max="25" width="13.5703125" style="132" customWidth="1"/>
    <col min="26" max="26" width="8.28515625" style="132" customWidth="1"/>
    <col min="27" max="28" width="6.7109375" style="132" customWidth="1"/>
    <col min="29" max="29" width="7.28515625" style="132" customWidth="1"/>
    <col min="30" max="32" width="7" style="132" customWidth="1"/>
    <col min="33" max="33" width="7.28515625" style="132" hidden="1" customWidth="1" outlineLevel="1"/>
    <col min="34" max="34" width="8.140625" style="132" bestFit="1" customWidth="1" collapsed="1"/>
    <col min="35" max="36" width="7.28515625" style="132"/>
    <col min="37" max="37" width="7.7109375" style="132" customWidth="1"/>
    <col min="38" max="38" width="9.5703125" style="132" customWidth="1"/>
    <col min="39" max="39" width="7.28515625" style="132"/>
    <col min="40" max="40" width="7.7109375" style="132" bestFit="1" customWidth="1"/>
    <col min="41" max="41" width="1" style="132" customWidth="1"/>
    <col min="42" max="51" width="7.28515625" style="132"/>
    <col min="52" max="52" width="8.5703125" style="132" bestFit="1" customWidth="1"/>
    <col min="53" max="16384" width="7.28515625" style="132"/>
  </cols>
  <sheetData>
    <row r="1" spans="2:43" ht="12" customHeight="1" thickBot="1" x14ac:dyDescent="0.3">
      <c r="AO1" s="22"/>
    </row>
    <row r="2" spans="2:43" ht="12" customHeight="1" x14ac:dyDescent="0.25">
      <c r="B2" s="882" t="s">
        <v>31</v>
      </c>
      <c r="C2" s="883"/>
      <c r="D2" s="883"/>
      <c r="E2" s="883"/>
      <c r="F2" s="883"/>
      <c r="G2" s="884"/>
      <c r="H2" s="888" t="s">
        <v>30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765"/>
      <c r="AE2" s="267"/>
      <c r="AF2" s="764" t="s">
        <v>29</v>
      </c>
      <c r="AG2" s="765"/>
      <c r="AH2" s="765"/>
      <c r="AI2" s="765"/>
      <c r="AJ2" s="765"/>
      <c r="AK2" s="766"/>
      <c r="AL2" s="889" t="s">
        <v>39</v>
      </c>
      <c r="AM2" s="890"/>
      <c r="AN2" s="891"/>
      <c r="AO2" s="22"/>
    </row>
    <row r="3" spans="2:43" ht="12" customHeight="1" x14ac:dyDescent="0.25">
      <c r="B3" s="885"/>
      <c r="C3" s="886"/>
      <c r="D3" s="886"/>
      <c r="E3" s="886"/>
      <c r="F3" s="886"/>
      <c r="G3" s="887"/>
      <c r="H3" s="892" t="s">
        <v>25</v>
      </c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893"/>
      <c r="AE3" s="268"/>
      <c r="AF3" s="773">
        <v>44256</v>
      </c>
      <c r="AG3" s="774"/>
      <c r="AH3" s="774"/>
      <c r="AI3" s="774"/>
      <c r="AJ3" s="774"/>
      <c r="AK3" s="775"/>
      <c r="AL3" s="896" t="s">
        <v>40</v>
      </c>
      <c r="AM3" s="897"/>
      <c r="AN3" s="898"/>
      <c r="AO3" s="23"/>
    </row>
    <row r="4" spans="2:43" ht="12" customHeight="1" thickBot="1" x14ac:dyDescent="0.3">
      <c r="B4" s="902" t="s">
        <v>28</v>
      </c>
      <c r="C4" s="903"/>
      <c r="D4" s="903"/>
      <c r="E4" s="903"/>
      <c r="F4" s="903"/>
      <c r="G4" s="904"/>
      <c r="H4" s="894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895"/>
      <c r="AE4" s="269"/>
      <c r="AF4" s="776"/>
      <c r="AG4" s="777"/>
      <c r="AH4" s="777"/>
      <c r="AI4" s="777"/>
      <c r="AJ4" s="777"/>
      <c r="AK4" s="778"/>
      <c r="AL4" s="899"/>
      <c r="AM4" s="900"/>
      <c r="AN4" s="901"/>
      <c r="AO4" s="141"/>
    </row>
    <row r="5" spans="2:43" ht="12" customHeight="1" thickBot="1" x14ac:dyDescent="0.3">
      <c r="B5" s="135"/>
      <c r="C5" s="135"/>
      <c r="D5" s="135"/>
      <c r="E5" s="135"/>
      <c r="F5" s="135"/>
      <c r="G5" s="135"/>
      <c r="H5" s="135"/>
      <c r="I5" s="135"/>
      <c r="J5" s="174"/>
      <c r="K5" s="174"/>
      <c r="L5" s="174"/>
      <c r="M5" s="174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41"/>
    </row>
    <row r="6" spans="2:43" ht="12" customHeight="1" thickBot="1" x14ac:dyDescent="0.3">
      <c r="B6" s="873" t="s">
        <v>27</v>
      </c>
      <c r="C6" s="874"/>
      <c r="D6" s="874"/>
      <c r="E6" s="875"/>
      <c r="F6" s="848" t="s">
        <v>26</v>
      </c>
      <c r="G6" s="850"/>
      <c r="H6" s="848" t="s">
        <v>44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50"/>
      <c r="T6" s="848" t="s">
        <v>25</v>
      </c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50"/>
      <c r="AG6" s="879" t="s">
        <v>24</v>
      </c>
      <c r="AH6" s="880"/>
      <c r="AI6" s="881"/>
      <c r="AJ6" s="879" t="s">
        <v>24</v>
      </c>
      <c r="AK6" s="881"/>
      <c r="AL6" s="848" t="s">
        <v>23</v>
      </c>
      <c r="AM6" s="849"/>
      <c r="AN6" s="850"/>
      <c r="AO6" s="141"/>
    </row>
    <row r="7" spans="2:43" ht="12" customHeight="1" thickBot="1" x14ac:dyDescent="0.3">
      <c r="B7" s="1" t="s">
        <v>13</v>
      </c>
      <c r="C7" s="2" t="s">
        <v>22</v>
      </c>
      <c r="D7" s="3" t="s">
        <v>22</v>
      </c>
      <c r="E7" s="2" t="s">
        <v>21</v>
      </c>
      <c r="F7" s="907" t="s">
        <v>20</v>
      </c>
      <c r="G7" s="908"/>
      <c r="H7" s="876"/>
      <c r="I7" s="877"/>
      <c r="J7" s="877"/>
      <c r="K7" s="877"/>
      <c r="L7" s="877"/>
      <c r="M7" s="877"/>
      <c r="N7" s="877"/>
      <c r="O7" s="877"/>
      <c r="P7" s="877"/>
      <c r="Q7" s="877"/>
      <c r="R7" s="877"/>
      <c r="S7" s="878"/>
      <c r="T7" s="876"/>
      <c r="U7" s="877"/>
      <c r="V7" s="877"/>
      <c r="W7" s="877"/>
      <c r="X7" s="877"/>
      <c r="Y7" s="877"/>
      <c r="Z7" s="877"/>
      <c r="AA7" s="877"/>
      <c r="AB7" s="877"/>
      <c r="AC7" s="877"/>
      <c r="AD7" s="877"/>
      <c r="AE7" s="877"/>
      <c r="AF7" s="878"/>
      <c r="AG7" s="876" t="s">
        <v>19</v>
      </c>
      <c r="AH7" s="877"/>
      <c r="AI7" s="878"/>
      <c r="AJ7" s="876" t="s">
        <v>18</v>
      </c>
      <c r="AK7" s="878"/>
      <c r="AL7" s="876" t="s">
        <v>17</v>
      </c>
      <c r="AM7" s="877"/>
      <c r="AN7" s="878"/>
      <c r="AO7" s="141"/>
      <c r="AP7" s="846" t="s">
        <v>130</v>
      </c>
      <c r="AQ7" s="846" t="s">
        <v>131</v>
      </c>
    </row>
    <row r="8" spans="2:43" ht="12" customHeight="1" thickBot="1" x14ac:dyDescent="0.3">
      <c r="B8" s="4">
        <v>2021</v>
      </c>
      <c r="C8" s="5" t="s">
        <v>16</v>
      </c>
      <c r="D8" s="5" t="s">
        <v>15</v>
      </c>
      <c r="E8" s="30" t="s">
        <v>14</v>
      </c>
      <c r="F8" s="6" t="s">
        <v>14</v>
      </c>
      <c r="G8" s="7" t="s">
        <v>13</v>
      </c>
      <c r="H8" s="868" t="s">
        <v>34</v>
      </c>
      <c r="I8" s="869"/>
      <c r="J8" s="870" t="s">
        <v>43</v>
      </c>
      <c r="K8" s="871"/>
      <c r="L8" s="870" t="s">
        <v>42</v>
      </c>
      <c r="M8" s="871"/>
      <c r="N8" s="872" t="s">
        <v>33</v>
      </c>
      <c r="O8" s="869"/>
      <c r="P8" s="872" t="s">
        <v>12</v>
      </c>
      <c r="Q8" s="869"/>
      <c r="R8" s="872" t="s">
        <v>11</v>
      </c>
      <c r="S8" s="905"/>
      <c r="T8" s="868" t="s">
        <v>35</v>
      </c>
      <c r="U8" s="906"/>
      <c r="V8" s="906"/>
      <c r="W8" s="905"/>
      <c r="X8" s="868" t="s">
        <v>10</v>
      </c>
      <c r="Y8" s="906"/>
      <c r="Z8" s="906"/>
      <c r="AA8" s="906"/>
      <c r="AB8" s="38" t="s">
        <v>1084</v>
      </c>
      <c r="AC8" s="38" t="s">
        <v>38</v>
      </c>
      <c r="AD8" s="37" t="s">
        <v>36</v>
      </c>
      <c r="AE8" s="266" t="s">
        <v>41</v>
      </c>
      <c r="AF8" s="136" t="s">
        <v>9</v>
      </c>
      <c r="AG8" s="8" t="s">
        <v>37</v>
      </c>
      <c r="AH8" s="9" t="s">
        <v>8</v>
      </c>
      <c r="AI8" s="10" t="s">
        <v>7</v>
      </c>
      <c r="AJ8" s="6" t="s">
        <v>8</v>
      </c>
      <c r="AK8" s="7" t="s">
        <v>7</v>
      </c>
      <c r="AL8" s="6" t="s">
        <v>8</v>
      </c>
      <c r="AM8" s="11" t="s">
        <v>7</v>
      </c>
      <c r="AN8" s="7" t="s">
        <v>6</v>
      </c>
      <c r="AO8" s="141"/>
      <c r="AP8" s="847"/>
      <c r="AQ8" s="847"/>
    </row>
    <row r="9" spans="2:43" ht="12" customHeight="1" x14ac:dyDescent="0.25">
      <c r="B9" s="25">
        <v>44256</v>
      </c>
      <c r="C9" s="137">
        <v>0.57916666666666672</v>
      </c>
      <c r="D9" s="137">
        <v>0.39652777777777781</v>
      </c>
      <c r="E9" s="43">
        <v>4</v>
      </c>
      <c r="F9" s="43">
        <v>1552</v>
      </c>
      <c r="G9" s="25">
        <v>44256</v>
      </c>
      <c r="H9" s="960" t="s">
        <v>286</v>
      </c>
      <c r="I9" s="961"/>
      <c r="J9" s="962"/>
      <c r="K9" s="963"/>
      <c r="L9" s="962"/>
      <c r="M9" s="963"/>
      <c r="N9" s="960"/>
      <c r="O9" s="961"/>
      <c r="P9" s="971" t="s">
        <v>390</v>
      </c>
      <c r="Q9" s="972"/>
      <c r="R9" s="973" t="s">
        <v>90</v>
      </c>
      <c r="S9" s="974"/>
      <c r="T9" s="979" t="s">
        <v>89</v>
      </c>
      <c r="U9" s="980"/>
      <c r="V9" s="980"/>
      <c r="W9" s="981"/>
      <c r="X9" s="979" t="s">
        <v>89</v>
      </c>
      <c r="Y9" s="980"/>
      <c r="Z9" s="980"/>
      <c r="AA9" s="981"/>
      <c r="AB9" s="509"/>
      <c r="AC9" s="34"/>
      <c r="AD9" s="138"/>
      <c r="AE9" s="138">
        <v>40</v>
      </c>
      <c r="AF9" s="41" t="s">
        <v>32</v>
      </c>
      <c r="AG9" s="26">
        <v>8090</v>
      </c>
      <c r="AH9" s="139">
        <f>+AG9/2.2</f>
        <v>3677.272727272727</v>
      </c>
      <c r="AI9" s="161">
        <f>+AH9/1000</f>
        <v>3.6772727272727268</v>
      </c>
      <c r="AJ9" s="836">
        <v>7240</v>
      </c>
      <c r="AK9" s="838">
        <f>+AJ9/1000</f>
        <v>7.24</v>
      </c>
      <c r="AL9" s="840">
        <f>+AJ9-AH10-AH9</f>
        <v>-2234.545454545454</v>
      </c>
      <c r="AM9" s="842">
        <f>+AL9/1000</f>
        <v>-2.2345454545454539</v>
      </c>
      <c r="AN9" s="844">
        <f>+AL9/SUM(AH9:AH10)</f>
        <v>-0.23584724620994046</v>
      </c>
      <c r="AO9" s="141"/>
      <c r="AP9" s="306">
        <v>77.12</v>
      </c>
      <c r="AQ9" s="306">
        <v>3.11</v>
      </c>
    </row>
    <row r="10" spans="2:43" ht="12" customHeight="1" x14ac:dyDescent="0.25">
      <c r="B10" s="25">
        <v>44256</v>
      </c>
      <c r="C10" s="137">
        <v>0.57916666666666672</v>
      </c>
      <c r="D10" s="137">
        <v>0.39652777777777781</v>
      </c>
      <c r="E10" s="43">
        <v>4</v>
      </c>
      <c r="F10" s="43">
        <v>105</v>
      </c>
      <c r="G10" s="25">
        <v>44256</v>
      </c>
      <c r="H10" s="967" t="s">
        <v>957</v>
      </c>
      <c r="I10" s="968"/>
      <c r="J10" s="969"/>
      <c r="K10" s="970"/>
      <c r="L10" s="969"/>
      <c r="M10" s="970"/>
      <c r="N10" s="967"/>
      <c r="O10" s="968"/>
      <c r="P10" s="971" t="s">
        <v>390</v>
      </c>
      <c r="Q10" s="972"/>
      <c r="R10" s="973" t="s">
        <v>90</v>
      </c>
      <c r="S10" s="974"/>
      <c r="T10" s="979" t="s">
        <v>89</v>
      </c>
      <c r="U10" s="980"/>
      <c r="V10" s="980"/>
      <c r="W10" s="981"/>
      <c r="X10" s="975" t="s">
        <v>89</v>
      </c>
      <c r="Y10" s="976"/>
      <c r="Z10" s="976"/>
      <c r="AA10" s="978"/>
      <c r="AB10" s="510"/>
      <c r="AC10" s="34"/>
      <c r="AD10" s="138"/>
      <c r="AE10" s="138">
        <v>41</v>
      </c>
      <c r="AF10" s="35" t="s">
        <v>32</v>
      </c>
      <c r="AG10" s="34">
        <v>12754</v>
      </c>
      <c r="AH10" s="139">
        <f>+AG10/2.2</f>
        <v>5797.272727272727</v>
      </c>
      <c r="AI10" s="159">
        <f>+AH10/1000</f>
        <v>5.7972727272727269</v>
      </c>
      <c r="AJ10" s="837"/>
      <c r="AK10" s="839"/>
      <c r="AL10" s="841"/>
      <c r="AM10" s="843"/>
      <c r="AN10" s="845"/>
      <c r="AO10" s="20"/>
      <c r="AP10" s="306">
        <v>77.25</v>
      </c>
      <c r="AQ10" s="306">
        <v>3.06</v>
      </c>
    </row>
    <row r="11" spans="2:43" ht="12" customHeight="1" x14ac:dyDescent="0.25">
      <c r="B11" s="25">
        <v>44256</v>
      </c>
      <c r="C11" s="137">
        <v>0.97152777777777777</v>
      </c>
      <c r="D11" s="137">
        <v>0.41319444444444442</v>
      </c>
      <c r="E11" s="43">
        <v>4</v>
      </c>
      <c r="F11" s="43">
        <v>8886</v>
      </c>
      <c r="G11" s="25">
        <v>44256</v>
      </c>
      <c r="H11" s="967" t="s">
        <v>288</v>
      </c>
      <c r="I11" s="968"/>
      <c r="J11" s="969"/>
      <c r="K11" s="970"/>
      <c r="L11" s="969"/>
      <c r="M11" s="970"/>
      <c r="N11" s="967"/>
      <c r="O11" s="968"/>
      <c r="P11" s="971" t="s">
        <v>226</v>
      </c>
      <c r="Q11" s="972"/>
      <c r="R11" s="973" t="s">
        <v>1208</v>
      </c>
      <c r="S11" s="985"/>
      <c r="T11" s="982" t="s">
        <v>269</v>
      </c>
      <c r="U11" s="983"/>
      <c r="V11" s="983"/>
      <c r="W11" s="984"/>
      <c r="X11" s="982" t="s">
        <v>269</v>
      </c>
      <c r="Y11" s="983"/>
      <c r="Z11" s="983"/>
      <c r="AA11" s="984"/>
      <c r="AB11" s="505"/>
      <c r="AC11" s="34"/>
      <c r="AD11" s="138"/>
      <c r="AE11" s="138">
        <v>39</v>
      </c>
      <c r="AF11" s="35" t="s">
        <v>32</v>
      </c>
      <c r="AG11" s="34"/>
      <c r="AH11" s="139">
        <v>6780</v>
      </c>
      <c r="AI11" s="140">
        <f>+AH11/1000</f>
        <v>6.78</v>
      </c>
      <c r="AJ11" s="152">
        <v>6780</v>
      </c>
      <c r="AK11" s="142">
        <f>+AJ11/1000</f>
        <v>6.78</v>
      </c>
      <c r="AL11" s="143">
        <f>+AJ11-AH11</f>
        <v>0</v>
      </c>
      <c r="AM11" s="144">
        <f>+AL11/1000</f>
        <v>0</v>
      </c>
      <c r="AN11" s="145">
        <f>+AL11/AH11</f>
        <v>0</v>
      </c>
      <c r="AO11" s="21"/>
      <c r="AP11" s="306">
        <v>79.87</v>
      </c>
      <c r="AQ11" s="306">
        <v>1.02</v>
      </c>
    </row>
    <row r="12" spans="2:43" ht="12" customHeight="1" x14ac:dyDescent="0.25">
      <c r="B12" s="25">
        <v>44256</v>
      </c>
      <c r="C12" s="137">
        <v>0.14444444444444446</v>
      </c>
      <c r="D12" s="137">
        <v>0.16527777777777777</v>
      </c>
      <c r="E12" s="43">
        <v>2</v>
      </c>
      <c r="F12" s="43">
        <v>770</v>
      </c>
      <c r="G12" s="25">
        <v>44256</v>
      </c>
      <c r="H12" s="967" t="s">
        <v>199</v>
      </c>
      <c r="I12" s="968"/>
      <c r="J12" s="969"/>
      <c r="K12" s="970"/>
      <c r="L12" s="969"/>
      <c r="M12" s="970"/>
      <c r="N12" s="967"/>
      <c r="O12" s="968"/>
      <c r="P12" s="971" t="s">
        <v>158</v>
      </c>
      <c r="Q12" s="972"/>
      <c r="R12" s="973" t="s">
        <v>306</v>
      </c>
      <c r="S12" s="974"/>
      <c r="T12" s="979" t="s">
        <v>198</v>
      </c>
      <c r="U12" s="980"/>
      <c r="V12" s="980"/>
      <c r="W12" s="981"/>
      <c r="X12" s="979" t="s">
        <v>198</v>
      </c>
      <c r="Y12" s="980"/>
      <c r="Z12" s="980"/>
      <c r="AA12" s="981"/>
      <c r="AB12" s="509"/>
      <c r="AC12" s="34"/>
      <c r="AD12" s="138"/>
      <c r="AE12" s="138">
        <v>42</v>
      </c>
      <c r="AF12" s="35" t="s">
        <v>32</v>
      </c>
      <c r="AG12" s="34"/>
      <c r="AH12" s="139">
        <v>18001</v>
      </c>
      <c r="AI12" s="140">
        <f>+AH12/1000</f>
        <v>18.001000000000001</v>
      </c>
      <c r="AJ12" s="836">
        <v>18420</v>
      </c>
      <c r="AK12" s="838">
        <f>+AJ12/1000</f>
        <v>18.420000000000002</v>
      </c>
      <c r="AL12" s="840">
        <f>+AJ12-AH13-AH12</f>
        <v>68</v>
      </c>
      <c r="AM12" s="842">
        <f>+AL12/1000</f>
        <v>6.8000000000000005E-2</v>
      </c>
      <c r="AN12" s="844">
        <f>+AL12/SUM(AH12:AH13)</f>
        <v>3.7053182214472537E-3</v>
      </c>
      <c r="AO12" s="21"/>
      <c r="AP12" s="306">
        <v>69.78</v>
      </c>
      <c r="AQ12" s="306">
        <v>4.1900000000000004</v>
      </c>
    </row>
    <row r="13" spans="2:43" ht="12" customHeight="1" x14ac:dyDescent="0.25">
      <c r="B13" s="25">
        <v>44256</v>
      </c>
      <c r="C13" s="137">
        <v>0.14444444444444446</v>
      </c>
      <c r="D13" s="137">
        <v>0.16527777777777777</v>
      </c>
      <c r="E13" s="43">
        <v>2</v>
      </c>
      <c r="F13" s="43">
        <v>770</v>
      </c>
      <c r="G13" s="25">
        <v>44256</v>
      </c>
      <c r="H13" s="967" t="s">
        <v>199</v>
      </c>
      <c r="I13" s="968"/>
      <c r="J13" s="969"/>
      <c r="K13" s="970"/>
      <c r="L13" s="969"/>
      <c r="M13" s="970"/>
      <c r="N13" s="967"/>
      <c r="O13" s="968"/>
      <c r="P13" s="971" t="s">
        <v>158</v>
      </c>
      <c r="Q13" s="972"/>
      <c r="R13" s="973" t="s">
        <v>306</v>
      </c>
      <c r="S13" s="974"/>
      <c r="T13" s="982" t="s">
        <v>202</v>
      </c>
      <c r="U13" s="983"/>
      <c r="V13" s="983"/>
      <c r="W13" s="984"/>
      <c r="X13" s="982" t="s">
        <v>202</v>
      </c>
      <c r="Y13" s="983"/>
      <c r="Z13" s="983"/>
      <c r="AA13" s="984"/>
      <c r="AB13" s="505"/>
      <c r="AC13" s="34"/>
      <c r="AD13" s="138"/>
      <c r="AE13" s="138">
        <v>42</v>
      </c>
      <c r="AF13" s="35" t="s">
        <v>32</v>
      </c>
      <c r="AG13" s="34"/>
      <c r="AH13" s="139">
        <v>351</v>
      </c>
      <c r="AI13" s="140">
        <f t="shared" ref="AI13" si="0">+AH13/1000</f>
        <v>0.35099999999999998</v>
      </c>
      <c r="AJ13" s="837"/>
      <c r="AK13" s="839"/>
      <c r="AL13" s="841"/>
      <c r="AM13" s="843"/>
      <c r="AN13" s="845"/>
      <c r="AO13" s="21"/>
      <c r="AP13" s="306">
        <v>69.78</v>
      </c>
      <c r="AQ13" s="306">
        <v>4.1900000000000004</v>
      </c>
    </row>
    <row r="14" spans="2:43" ht="12" customHeight="1" thickBot="1" x14ac:dyDescent="0.3">
      <c r="B14" s="24"/>
      <c r="C14" s="146"/>
      <c r="D14" s="146"/>
      <c r="E14" s="27"/>
      <c r="F14" s="36"/>
      <c r="G14" s="31"/>
      <c r="H14" s="909"/>
      <c r="I14" s="910"/>
      <c r="J14" s="911"/>
      <c r="K14" s="912"/>
      <c r="L14" s="911"/>
      <c r="M14" s="912"/>
      <c r="N14" s="913"/>
      <c r="O14" s="910"/>
      <c r="P14" s="913"/>
      <c r="Q14" s="910"/>
      <c r="R14" s="914"/>
      <c r="S14" s="915"/>
      <c r="T14" s="916"/>
      <c r="U14" s="917"/>
      <c r="V14" s="917"/>
      <c r="W14" s="915"/>
      <c r="X14" s="29"/>
      <c r="Y14" s="147"/>
      <c r="Z14" s="147"/>
      <c r="AA14" s="28"/>
      <c r="AB14" s="147"/>
      <c r="AC14" s="36"/>
      <c r="AD14" s="148"/>
      <c r="AE14" s="147"/>
      <c r="AF14" s="28"/>
      <c r="AG14" s="29"/>
      <c r="AH14" s="149"/>
      <c r="AI14" s="153"/>
      <c r="AJ14" s="150"/>
      <c r="AK14" s="154"/>
      <c r="AL14" s="155"/>
      <c r="AM14" s="156"/>
      <c r="AN14" s="157"/>
    </row>
    <row r="15" spans="2:43" ht="12" customHeight="1" x14ac:dyDescent="0.25">
      <c r="B15" s="151"/>
      <c r="C15" s="151"/>
      <c r="D15" s="151"/>
      <c r="E15" s="151"/>
      <c r="F15" s="151"/>
      <c r="G15" s="151"/>
      <c r="H15" s="151"/>
      <c r="I15" s="151"/>
      <c r="J15" s="174"/>
      <c r="K15" s="174"/>
      <c r="L15" s="174"/>
      <c r="M15" s="174"/>
      <c r="N15" s="151"/>
      <c r="O15" s="151"/>
      <c r="P15" s="135"/>
      <c r="Q15" s="135"/>
      <c r="R15" s="918" t="s">
        <v>5</v>
      </c>
      <c r="S15" s="919"/>
      <c r="T15" s="919"/>
      <c r="U15" s="919"/>
      <c r="V15" s="919"/>
      <c r="W15" s="919"/>
      <c r="X15" s="919"/>
      <c r="Y15" s="919"/>
      <c r="Z15" s="919"/>
      <c r="AA15" s="919"/>
      <c r="AB15" s="919"/>
      <c r="AC15" s="919"/>
      <c r="AD15" s="919"/>
      <c r="AE15" s="919"/>
      <c r="AF15" s="919"/>
      <c r="AG15" s="265"/>
      <c r="AH15" s="932" t="s">
        <v>4</v>
      </c>
      <c r="AI15" s="933"/>
      <c r="AJ15" s="932" t="s">
        <v>3</v>
      </c>
      <c r="AK15" s="933"/>
      <c r="AL15" s="932" t="s">
        <v>2</v>
      </c>
      <c r="AM15" s="934"/>
      <c r="AN15" s="935"/>
    </row>
    <row r="16" spans="2:43" x14ac:dyDescent="0.25">
      <c r="B16" s="151"/>
      <c r="C16" s="151"/>
      <c r="D16" s="151"/>
      <c r="E16" s="151"/>
      <c r="F16" s="151"/>
      <c r="G16" s="151"/>
      <c r="H16" s="151"/>
      <c r="I16" s="151"/>
      <c r="J16" s="174"/>
      <c r="K16" s="174"/>
      <c r="L16" s="174"/>
      <c r="M16" s="174"/>
      <c r="N16" s="151"/>
      <c r="O16" s="151"/>
      <c r="P16" s="135"/>
      <c r="Q16" s="135"/>
      <c r="R16" s="930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931"/>
      <c r="AG16" s="265"/>
      <c r="AH16" s="936" t="s">
        <v>1</v>
      </c>
      <c r="AI16" s="938">
        <f>+SUM(AI9:AI14)</f>
        <v>34.606545454545454</v>
      </c>
      <c r="AJ16" s="936" t="s">
        <v>1</v>
      </c>
      <c r="AK16" s="938">
        <f>+SUM(AK9:AK14)</f>
        <v>32.44</v>
      </c>
      <c r="AL16" s="936" t="s">
        <v>1</v>
      </c>
      <c r="AM16" s="940">
        <f>+AK16-AI16</f>
        <v>-2.1665454545454566</v>
      </c>
      <c r="AN16" s="851">
        <f>+AM16/AI16</f>
        <v>-6.2605077336920029E-2</v>
      </c>
    </row>
    <row r="17" spans="2:43" ht="17.25" thickBot="1" x14ac:dyDescent="0.3">
      <c r="B17" s="151"/>
      <c r="C17" s="151"/>
      <c r="D17" s="151"/>
      <c r="E17" s="151"/>
      <c r="F17" s="151"/>
      <c r="G17" s="151"/>
      <c r="H17" s="151"/>
      <c r="I17" s="151"/>
      <c r="J17" s="174"/>
      <c r="K17" s="174"/>
      <c r="L17" s="174"/>
      <c r="M17" s="174"/>
      <c r="N17" s="151"/>
      <c r="O17" s="151"/>
      <c r="P17" s="135"/>
      <c r="Q17" s="135"/>
      <c r="R17" s="921"/>
      <c r="S17" s="922"/>
      <c r="T17" s="922"/>
      <c r="U17" s="922"/>
      <c r="V17" s="922"/>
      <c r="W17" s="922"/>
      <c r="X17" s="922"/>
      <c r="Y17" s="922"/>
      <c r="Z17" s="922"/>
      <c r="AA17" s="922"/>
      <c r="AB17" s="922"/>
      <c r="AC17" s="922"/>
      <c r="AD17" s="922"/>
      <c r="AE17" s="922"/>
      <c r="AF17" s="922"/>
      <c r="AG17" s="264"/>
      <c r="AH17" s="937"/>
      <c r="AI17" s="939"/>
      <c r="AJ17" s="937"/>
      <c r="AK17" s="939"/>
      <c r="AL17" s="937"/>
      <c r="AM17" s="941"/>
      <c r="AN17" s="852"/>
    </row>
    <row r="18" spans="2:43" ht="17.25" thickBot="1" x14ac:dyDescent="0.3"/>
    <row r="19" spans="2:43" x14ac:dyDescent="0.25">
      <c r="R19" s="918" t="s">
        <v>0</v>
      </c>
      <c r="S19" s="919"/>
      <c r="T19" s="919"/>
      <c r="U19" s="919"/>
      <c r="V19" s="919"/>
      <c r="W19" s="919"/>
      <c r="X19" s="919"/>
      <c r="Y19" s="919"/>
      <c r="Z19" s="919"/>
      <c r="AA19" s="919"/>
      <c r="AB19" s="919"/>
      <c r="AC19" s="919"/>
      <c r="AD19" s="919"/>
      <c r="AE19" s="919"/>
      <c r="AF19" s="920"/>
      <c r="AG19" s="18"/>
      <c r="AH19" s="924">
        <f>+AI16</f>
        <v>34.606545454545454</v>
      </c>
      <c r="AI19" s="925"/>
      <c r="AJ19" s="928">
        <f>+AK16</f>
        <v>32.44</v>
      </c>
      <c r="AK19" s="925"/>
      <c r="AL19" s="928">
        <f>+AJ19-AH19</f>
        <v>-2.1665454545454566</v>
      </c>
      <c r="AM19" s="925"/>
      <c r="AN19" s="945">
        <f>+AL19/AH19</f>
        <v>-6.2605077336920029E-2</v>
      </c>
    </row>
    <row r="20" spans="2:43" ht="17.25" thickBot="1" x14ac:dyDescent="0.3">
      <c r="R20" s="921"/>
      <c r="S20" s="922"/>
      <c r="T20" s="922"/>
      <c r="U20" s="922"/>
      <c r="V20" s="922"/>
      <c r="W20" s="922"/>
      <c r="X20" s="922"/>
      <c r="Y20" s="922"/>
      <c r="Z20" s="922"/>
      <c r="AA20" s="922"/>
      <c r="AB20" s="922"/>
      <c r="AC20" s="922"/>
      <c r="AD20" s="922"/>
      <c r="AE20" s="922"/>
      <c r="AF20" s="923"/>
      <c r="AG20" s="19"/>
      <c r="AH20" s="926"/>
      <c r="AI20" s="927"/>
      <c r="AJ20" s="929"/>
      <c r="AK20" s="927"/>
      <c r="AL20" s="929"/>
      <c r="AM20" s="927"/>
      <c r="AN20" s="946"/>
    </row>
    <row r="21" spans="2:43" ht="17.25" thickBot="1" x14ac:dyDescent="0.3"/>
    <row r="22" spans="2:43" ht="12" customHeight="1" x14ac:dyDescent="0.25">
      <c r="B22" s="882" t="s">
        <v>31</v>
      </c>
      <c r="C22" s="883"/>
      <c r="D22" s="883"/>
      <c r="E22" s="883"/>
      <c r="F22" s="883"/>
      <c r="G22" s="884"/>
      <c r="H22" s="888" t="s">
        <v>30</v>
      </c>
      <c r="I22" s="765"/>
      <c r="J22" s="765"/>
      <c r="K22" s="765"/>
      <c r="L22" s="765"/>
      <c r="M22" s="765"/>
      <c r="N22" s="765"/>
      <c r="O22" s="765"/>
      <c r="P22" s="765"/>
      <c r="Q22" s="765"/>
      <c r="R22" s="765"/>
      <c r="S22" s="765"/>
      <c r="T22" s="765"/>
      <c r="U22" s="765"/>
      <c r="V22" s="765"/>
      <c r="W22" s="765"/>
      <c r="X22" s="765"/>
      <c r="Y22" s="765"/>
      <c r="Z22" s="765"/>
      <c r="AA22" s="765"/>
      <c r="AB22" s="765"/>
      <c r="AC22" s="765"/>
      <c r="AD22" s="765"/>
      <c r="AE22" s="267"/>
      <c r="AF22" s="764" t="s">
        <v>29</v>
      </c>
      <c r="AG22" s="765"/>
      <c r="AH22" s="765"/>
      <c r="AI22" s="765"/>
      <c r="AJ22" s="765"/>
      <c r="AK22" s="766"/>
      <c r="AL22" s="889" t="s">
        <v>39</v>
      </c>
      <c r="AM22" s="890"/>
      <c r="AN22" s="891"/>
      <c r="AO22" s="22"/>
      <c r="AP22" s="168" t="s">
        <v>46</v>
      </c>
    </row>
    <row r="23" spans="2:43" ht="12" customHeight="1" thickBot="1" x14ac:dyDescent="0.3">
      <c r="B23" s="885"/>
      <c r="C23" s="886"/>
      <c r="D23" s="886"/>
      <c r="E23" s="886"/>
      <c r="F23" s="886"/>
      <c r="G23" s="887"/>
      <c r="H23" s="892" t="s">
        <v>25</v>
      </c>
      <c r="I23" s="893"/>
      <c r="J23" s="893"/>
      <c r="K23" s="893"/>
      <c r="L23" s="893"/>
      <c r="M23" s="893"/>
      <c r="N23" s="893"/>
      <c r="O23" s="893"/>
      <c r="P23" s="893"/>
      <c r="Q23" s="893"/>
      <c r="R23" s="893"/>
      <c r="S23" s="893"/>
      <c r="T23" s="893"/>
      <c r="U23" s="893"/>
      <c r="V23" s="893"/>
      <c r="W23" s="893"/>
      <c r="X23" s="893"/>
      <c r="Y23" s="893"/>
      <c r="Z23" s="893"/>
      <c r="AA23" s="893"/>
      <c r="AB23" s="893"/>
      <c r="AC23" s="893"/>
      <c r="AD23" s="893"/>
      <c r="AE23" s="268"/>
      <c r="AF23" s="773">
        <v>44257</v>
      </c>
      <c r="AG23" s="774"/>
      <c r="AH23" s="774"/>
      <c r="AI23" s="774"/>
      <c r="AJ23" s="774"/>
      <c r="AK23" s="775"/>
      <c r="AL23" s="896" t="s">
        <v>40</v>
      </c>
      <c r="AM23" s="897"/>
      <c r="AN23" s="898"/>
      <c r="AO23" s="23"/>
      <c r="AP23" s="169" t="s">
        <v>47</v>
      </c>
    </row>
    <row r="24" spans="2:43" ht="12" customHeight="1" thickBot="1" x14ac:dyDescent="0.3">
      <c r="B24" s="902" t="s">
        <v>28</v>
      </c>
      <c r="C24" s="903"/>
      <c r="D24" s="903"/>
      <c r="E24" s="903"/>
      <c r="F24" s="903"/>
      <c r="G24" s="904"/>
      <c r="H24" s="894"/>
      <c r="I24" s="895"/>
      <c r="J24" s="895"/>
      <c r="K24" s="895"/>
      <c r="L24" s="895"/>
      <c r="M24" s="895"/>
      <c r="N24" s="895"/>
      <c r="O24" s="895"/>
      <c r="P24" s="895"/>
      <c r="Q24" s="895"/>
      <c r="R24" s="895"/>
      <c r="S24" s="895"/>
      <c r="T24" s="895"/>
      <c r="U24" s="895"/>
      <c r="V24" s="895"/>
      <c r="W24" s="895"/>
      <c r="X24" s="895"/>
      <c r="Y24" s="895"/>
      <c r="Z24" s="895"/>
      <c r="AA24" s="895"/>
      <c r="AB24" s="895"/>
      <c r="AC24" s="895"/>
      <c r="AD24" s="895"/>
      <c r="AE24" s="269"/>
      <c r="AF24" s="776"/>
      <c r="AG24" s="777"/>
      <c r="AH24" s="777"/>
      <c r="AI24" s="777"/>
      <c r="AJ24" s="777"/>
      <c r="AK24" s="778"/>
      <c r="AL24" s="899"/>
      <c r="AM24" s="900"/>
      <c r="AN24" s="901"/>
      <c r="AO24" s="141"/>
      <c r="AP24" s="170"/>
    </row>
    <row r="25" spans="2:43" ht="12" customHeight="1" thickBot="1" x14ac:dyDescent="0.3">
      <c r="B25" s="135"/>
      <c r="C25" s="135"/>
      <c r="D25" s="135"/>
      <c r="E25" s="135"/>
      <c r="F25" s="135"/>
      <c r="G25" s="135"/>
      <c r="H25" s="135"/>
      <c r="I25" s="135"/>
      <c r="J25" s="174"/>
      <c r="K25" s="174"/>
      <c r="L25" s="174"/>
      <c r="M25" s="174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41"/>
    </row>
    <row r="26" spans="2:43" ht="12" customHeight="1" thickBot="1" x14ac:dyDescent="0.3">
      <c r="B26" s="873" t="s">
        <v>27</v>
      </c>
      <c r="C26" s="874"/>
      <c r="D26" s="874"/>
      <c r="E26" s="875"/>
      <c r="F26" s="848" t="s">
        <v>26</v>
      </c>
      <c r="G26" s="850"/>
      <c r="H26" s="848" t="s">
        <v>44</v>
      </c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50"/>
      <c r="T26" s="848" t="s">
        <v>25</v>
      </c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49"/>
      <c r="AF26" s="850"/>
      <c r="AG26" s="879" t="s">
        <v>24</v>
      </c>
      <c r="AH26" s="880"/>
      <c r="AI26" s="881"/>
      <c r="AJ26" s="879" t="s">
        <v>24</v>
      </c>
      <c r="AK26" s="881"/>
      <c r="AL26" s="848" t="s">
        <v>23</v>
      </c>
      <c r="AM26" s="849"/>
      <c r="AN26" s="850"/>
      <c r="AO26" s="141"/>
    </row>
    <row r="27" spans="2:43" ht="12" customHeight="1" thickBot="1" x14ac:dyDescent="0.3">
      <c r="B27" s="1" t="s">
        <v>13</v>
      </c>
      <c r="C27" s="2" t="s">
        <v>22</v>
      </c>
      <c r="D27" s="3" t="s">
        <v>22</v>
      </c>
      <c r="E27" s="2" t="s">
        <v>21</v>
      </c>
      <c r="F27" s="907" t="s">
        <v>20</v>
      </c>
      <c r="G27" s="908"/>
      <c r="H27" s="876"/>
      <c r="I27" s="877"/>
      <c r="J27" s="877"/>
      <c r="K27" s="877"/>
      <c r="L27" s="877"/>
      <c r="M27" s="877"/>
      <c r="N27" s="877"/>
      <c r="O27" s="877"/>
      <c r="P27" s="877"/>
      <c r="Q27" s="877"/>
      <c r="R27" s="877"/>
      <c r="S27" s="878"/>
      <c r="T27" s="876"/>
      <c r="U27" s="877"/>
      <c r="V27" s="877"/>
      <c r="W27" s="877"/>
      <c r="X27" s="877"/>
      <c r="Y27" s="877"/>
      <c r="Z27" s="877"/>
      <c r="AA27" s="877"/>
      <c r="AB27" s="877"/>
      <c r="AC27" s="877"/>
      <c r="AD27" s="877"/>
      <c r="AE27" s="877"/>
      <c r="AF27" s="878"/>
      <c r="AG27" s="876" t="s">
        <v>19</v>
      </c>
      <c r="AH27" s="877"/>
      <c r="AI27" s="878"/>
      <c r="AJ27" s="876" t="s">
        <v>18</v>
      </c>
      <c r="AK27" s="878"/>
      <c r="AL27" s="876" t="s">
        <v>17</v>
      </c>
      <c r="AM27" s="877"/>
      <c r="AN27" s="878"/>
      <c r="AO27" s="141"/>
      <c r="AP27" s="846" t="s">
        <v>130</v>
      </c>
      <c r="AQ27" s="846" t="s">
        <v>131</v>
      </c>
    </row>
    <row r="28" spans="2:43" ht="12" customHeight="1" thickBot="1" x14ac:dyDescent="0.3">
      <c r="B28" s="4">
        <v>2021</v>
      </c>
      <c r="C28" s="5" t="s">
        <v>16</v>
      </c>
      <c r="D28" s="5" t="s">
        <v>15</v>
      </c>
      <c r="E28" s="30" t="s">
        <v>14</v>
      </c>
      <c r="F28" s="6" t="s">
        <v>14</v>
      </c>
      <c r="G28" s="7" t="s">
        <v>13</v>
      </c>
      <c r="H28" s="868" t="s">
        <v>34</v>
      </c>
      <c r="I28" s="869"/>
      <c r="J28" s="870" t="s">
        <v>43</v>
      </c>
      <c r="K28" s="871"/>
      <c r="L28" s="870" t="s">
        <v>42</v>
      </c>
      <c r="M28" s="871"/>
      <c r="N28" s="872" t="s">
        <v>33</v>
      </c>
      <c r="O28" s="869"/>
      <c r="P28" s="872" t="s">
        <v>12</v>
      </c>
      <c r="Q28" s="869"/>
      <c r="R28" s="872" t="s">
        <v>11</v>
      </c>
      <c r="S28" s="905"/>
      <c r="T28" s="868" t="s">
        <v>35</v>
      </c>
      <c r="U28" s="906"/>
      <c r="V28" s="906"/>
      <c r="W28" s="905"/>
      <c r="X28" s="868" t="s">
        <v>10</v>
      </c>
      <c r="Y28" s="906"/>
      <c r="Z28" s="906"/>
      <c r="AA28" s="905"/>
      <c r="AB28" s="38" t="s">
        <v>1084</v>
      </c>
      <c r="AC28" s="38" t="s">
        <v>38</v>
      </c>
      <c r="AD28" s="37" t="s">
        <v>36</v>
      </c>
      <c r="AE28" s="266" t="s">
        <v>41</v>
      </c>
      <c r="AF28" s="136" t="s">
        <v>9</v>
      </c>
      <c r="AG28" s="8" t="s">
        <v>37</v>
      </c>
      <c r="AH28" s="9" t="s">
        <v>8</v>
      </c>
      <c r="AI28" s="10" t="s">
        <v>7</v>
      </c>
      <c r="AJ28" s="6" t="s">
        <v>8</v>
      </c>
      <c r="AK28" s="7" t="s">
        <v>7</v>
      </c>
      <c r="AL28" s="6" t="s">
        <v>8</v>
      </c>
      <c r="AM28" s="11" t="s">
        <v>7</v>
      </c>
      <c r="AN28" s="7" t="s">
        <v>6</v>
      </c>
      <c r="AO28" s="141"/>
      <c r="AP28" s="847"/>
      <c r="AQ28" s="847"/>
    </row>
    <row r="29" spans="2:43" ht="12" customHeight="1" x14ac:dyDescent="0.25">
      <c r="B29" s="25">
        <v>44257</v>
      </c>
      <c r="C29" s="137">
        <v>0.81805555555555554</v>
      </c>
      <c r="D29" s="137">
        <v>0.34722222222222227</v>
      </c>
      <c r="E29" s="43">
        <v>4</v>
      </c>
      <c r="F29" s="43">
        <v>4039</v>
      </c>
      <c r="G29" s="25">
        <v>44257</v>
      </c>
      <c r="H29" s="960" t="s">
        <v>88</v>
      </c>
      <c r="I29" s="961"/>
      <c r="J29" s="962"/>
      <c r="K29" s="963"/>
      <c r="L29" s="962"/>
      <c r="M29" s="963"/>
      <c r="N29" s="960"/>
      <c r="O29" s="961"/>
      <c r="P29" s="971" t="s">
        <v>390</v>
      </c>
      <c r="Q29" s="972"/>
      <c r="R29" s="973" t="s">
        <v>90</v>
      </c>
      <c r="S29" s="974"/>
      <c r="T29" s="979" t="s">
        <v>89</v>
      </c>
      <c r="U29" s="980"/>
      <c r="V29" s="980"/>
      <c r="W29" s="981"/>
      <c r="X29" s="979" t="s">
        <v>89</v>
      </c>
      <c r="Y29" s="980"/>
      <c r="Z29" s="980"/>
      <c r="AA29" s="981"/>
      <c r="AB29" s="509"/>
      <c r="AC29" s="34"/>
      <c r="AD29" s="138"/>
      <c r="AE29" s="138">
        <v>38</v>
      </c>
      <c r="AF29" s="35" t="s">
        <v>32</v>
      </c>
      <c r="AG29" s="26">
        <v>3826</v>
      </c>
      <c r="AH29" s="139">
        <f>+AG29/2.2</f>
        <v>1739.090909090909</v>
      </c>
      <c r="AI29" s="161">
        <f>+AH29/1000</f>
        <v>1.739090909090909</v>
      </c>
      <c r="AJ29" s="836">
        <v>3380</v>
      </c>
      <c r="AK29" s="838">
        <f>+AJ29/1000</f>
        <v>3.38</v>
      </c>
      <c r="AL29" s="840">
        <f>+AJ29-AH30-AH29</f>
        <v>538.18181818181802</v>
      </c>
      <c r="AM29" s="842">
        <f>+AL29/1000</f>
        <v>0.53818181818181798</v>
      </c>
      <c r="AN29" s="844">
        <f>+AL29/SUM(AH29:AH30)</f>
        <v>0.18937939859245034</v>
      </c>
      <c r="AO29" s="141"/>
      <c r="AP29" s="306">
        <v>77.290000000000006</v>
      </c>
      <c r="AQ29" s="306">
        <v>3.05</v>
      </c>
    </row>
    <row r="30" spans="2:43" ht="12" customHeight="1" x14ac:dyDescent="0.25">
      <c r="B30" s="25">
        <v>44257</v>
      </c>
      <c r="C30" s="137">
        <v>0.81805555555555554</v>
      </c>
      <c r="D30" s="137">
        <v>0.34722222222222227</v>
      </c>
      <c r="E30" s="43">
        <v>4</v>
      </c>
      <c r="F30" s="43">
        <v>1580</v>
      </c>
      <c r="G30" s="25">
        <v>44257</v>
      </c>
      <c r="H30" s="967" t="s">
        <v>356</v>
      </c>
      <c r="I30" s="968"/>
      <c r="J30" s="969"/>
      <c r="K30" s="970"/>
      <c r="L30" s="969"/>
      <c r="M30" s="970"/>
      <c r="N30" s="967"/>
      <c r="O30" s="968"/>
      <c r="P30" s="971" t="s">
        <v>390</v>
      </c>
      <c r="Q30" s="972"/>
      <c r="R30" s="973" t="s">
        <v>90</v>
      </c>
      <c r="S30" s="974"/>
      <c r="T30" s="979" t="s">
        <v>89</v>
      </c>
      <c r="U30" s="980"/>
      <c r="V30" s="980"/>
      <c r="W30" s="981"/>
      <c r="X30" s="975" t="s">
        <v>89</v>
      </c>
      <c r="Y30" s="976"/>
      <c r="Z30" s="976"/>
      <c r="AA30" s="978"/>
      <c r="AB30" s="509"/>
      <c r="AC30" s="34"/>
      <c r="AD30" s="138"/>
      <c r="AE30" s="138">
        <v>39</v>
      </c>
      <c r="AF30" s="35" t="s">
        <v>32</v>
      </c>
      <c r="AG30" s="34">
        <v>2426</v>
      </c>
      <c r="AH30" s="139">
        <f>+AG30/2.2</f>
        <v>1102.7272727272727</v>
      </c>
      <c r="AI30" s="159">
        <f>+AH30/1000</f>
        <v>1.1027272727272728</v>
      </c>
      <c r="AJ30" s="837"/>
      <c r="AK30" s="839"/>
      <c r="AL30" s="841"/>
      <c r="AM30" s="843"/>
      <c r="AN30" s="845"/>
      <c r="AO30" s="20"/>
      <c r="AP30" s="306">
        <v>77.040000000000006</v>
      </c>
      <c r="AQ30" s="306">
        <v>3.16</v>
      </c>
    </row>
    <row r="31" spans="2:43" ht="12" customHeight="1" x14ac:dyDescent="0.25">
      <c r="B31" s="25">
        <v>44258</v>
      </c>
      <c r="C31" s="137">
        <v>0.11527777777777777</v>
      </c>
      <c r="D31" s="137">
        <v>0.12708333333333333</v>
      </c>
      <c r="E31" s="43">
        <v>2</v>
      </c>
      <c r="F31" s="43">
        <v>771</v>
      </c>
      <c r="G31" s="25">
        <v>44258</v>
      </c>
      <c r="H31" s="967" t="s">
        <v>382</v>
      </c>
      <c r="I31" s="968"/>
      <c r="J31" s="969"/>
      <c r="K31" s="970"/>
      <c r="L31" s="969"/>
      <c r="M31" s="970"/>
      <c r="N31" s="967"/>
      <c r="O31" s="968"/>
      <c r="P31" s="971" t="s">
        <v>1210</v>
      </c>
      <c r="Q31" s="972"/>
      <c r="R31" s="973" t="s">
        <v>306</v>
      </c>
      <c r="S31" s="974"/>
      <c r="T31" s="979" t="s">
        <v>198</v>
      </c>
      <c r="U31" s="980"/>
      <c r="V31" s="980"/>
      <c r="W31" s="981"/>
      <c r="X31" s="979" t="s">
        <v>198</v>
      </c>
      <c r="Y31" s="980"/>
      <c r="Z31" s="980"/>
      <c r="AA31" s="981"/>
      <c r="AB31" s="509"/>
      <c r="AC31" s="34"/>
      <c r="AD31" s="138"/>
      <c r="AE31" s="263">
        <v>46</v>
      </c>
      <c r="AF31" s="35" t="s">
        <v>32</v>
      </c>
      <c r="AG31" s="34"/>
      <c r="AH31" s="139">
        <v>16890</v>
      </c>
      <c r="AI31" s="140">
        <f>+AH31/1000</f>
        <v>16.89</v>
      </c>
      <c r="AJ31" s="836">
        <v>18150</v>
      </c>
      <c r="AK31" s="838">
        <f>+AJ31/1000</f>
        <v>18.149999999999999</v>
      </c>
      <c r="AL31" s="840">
        <f>+AJ31-AH33-AH31-AH32</f>
        <v>960</v>
      </c>
      <c r="AM31" s="842">
        <f>+AL31/1000</f>
        <v>0.96</v>
      </c>
      <c r="AN31" s="844">
        <f>+AL31/SUM(AH31:AH33)</f>
        <v>5.5846422338568937E-2</v>
      </c>
      <c r="AO31" s="21"/>
      <c r="AP31" s="306">
        <v>69.45</v>
      </c>
      <c r="AQ31" s="306">
        <v>4.58</v>
      </c>
    </row>
    <row r="32" spans="2:43" ht="12" customHeight="1" x14ac:dyDescent="0.25">
      <c r="B32" s="25">
        <v>44258</v>
      </c>
      <c r="C32" s="137">
        <v>0.11527777777777777</v>
      </c>
      <c r="D32" s="137">
        <v>0.12708333333333333</v>
      </c>
      <c r="E32" s="43">
        <v>2</v>
      </c>
      <c r="F32" s="43">
        <v>771</v>
      </c>
      <c r="G32" s="25">
        <v>44258</v>
      </c>
      <c r="H32" s="967" t="s">
        <v>382</v>
      </c>
      <c r="I32" s="968"/>
      <c r="J32" s="969"/>
      <c r="K32" s="970"/>
      <c r="L32" s="969"/>
      <c r="M32" s="970"/>
      <c r="N32" s="967"/>
      <c r="O32" s="968"/>
      <c r="P32" s="971" t="s">
        <v>1210</v>
      </c>
      <c r="Q32" s="972"/>
      <c r="R32" s="973" t="s">
        <v>306</v>
      </c>
      <c r="S32" s="974"/>
      <c r="T32" s="979" t="s">
        <v>202</v>
      </c>
      <c r="U32" s="980"/>
      <c r="V32" s="980"/>
      <c r="W32" s="981"/>
      <c r="X32" s="979" t="s">
        <v>202</v>
      </c>
      <c r="Y32" s="980"/>
      <c r="Z32" s="980"/>
      <c r="AA32" s="981"/>
      <c r="AB32" s="509"/>
      <c r="AC32" s="34"/>
      <c r="AD32" s="138"/>
      <c r="AE32" s="502">
        <v>46</v>
      </c>
      <c r="AF32" s="35" t="s">
        <v>32</v>
      </c>
      <c r="AG32" s="34"/>
      <c r="AH32" s="139">
        <v>100</v>
      </c>
      <c r="AI32" s="140">
        <f>+AH32/1000</f>
        <v>0.1</v>
      </c>
      <c r="AJ32" s="993"/>
      <c r="AK32" s="994"/>
      <c r="AL32" s="995"/>
      <c r="AM32" s="996"/>
      <c r="AN32" s="997"/>
      <c r="AO32" s="21"/>
      <c r="AP32" s="306">
        <v>69.45</v>
      </c>
      <c r="AQ32" s="306">
        <v>4.58</v>
      </c>
    </row>
    <row r="33" spans="2:43" ht="12" customHeight="1" x14ac:dyDescent="0.25">
      <c r="B33" s="25">
        <v>44258</v>
      </c>
      <c r="C33" s="137">
        <v>0.11527777777777777</v>
      </c>
      <c r="D33" s="137">
        <v>0.12708333333333333</v>
      </c>
      <c r="E33" s="43">
        <v>2</v>
      </c>
      <c r="F33" s="43">
        <v>771</v>
      </c>
      <c r="G33" s="25">
        <v>44258</v>
      </c>
      <c r="H33" s="967" t="s">
        <v>382</v>
      </c>
      <c r="I33" s="968"/>
      <c r="J33" s="969"/>
      <c r="K33" s="970"/>
      <c r="L33" s="969"/>
      <c r="M33" s="970"/>
      <c r="N33" s="967"/>
      <c r="O33" s="968"/>
      <c r="P33" s="971" t="s">
        <v>1210</v>
      </c>
      <c r="Q33" s="972"/>
      <c r="R33" s="973" t="s">
        <v>306</v>
      </c>
      <c r="S33" s="974"/>
      <c r="T33" s="979" t="s">
        <v>797</v>
      </c>
      <c r="U33" s="980"/>
      <c r="V33" s="980"/>
      <c r="W33" s="981"/>
      <c r="X33" s="979" t="s">
        <v>797</v>
      </c>
      <c r="Y33" s="980"/>
      <c r="Z33" s="980"/>
      <c r="AA33" s="981"/>
      <c r="AB33" s="509"/>
      <c r="AC33" s="34"/>
      <c r="AD33" s="138"/>
      <c r="AE33" s="502">
        <v>46</v>
      </c>
      <c r="AF33" s="35" t="s">
        <v>32</v>
      </c>
      <c r="AG33" s="34"/>
      <c r="AH33" s="139">
        <v>200</v>
      </c>
      <c r="AI33" s="140">
        <f t="shared" ref="AI33" si="1">+AH33/1000</f>
        <v>0.2</v>
      </c>
      <c r="AJ33" s="837"/>
      <c r="AK33" s="839"/>
      <c r="AL33" s="841"/>
      <c r="AM33" s="843"/>
      <c r="AN33" s="845"/>
      <c r="AO33" s="21"/>
      <c r="AP33" s="306">
        <v>69.45</v>
      </c>
      <c r="AQ33" s="306">
        <v>4.58</v>
      </c>
    </row>
    <row r="34" spans="2:43" ht="12" customHeight="1" thickBot="1" x14ac:dyDescent="0.3">
      <c r="B34" s="24"/>
      <c r="C34" s="146"/>
      <c r="D34" s="146"/>
      <c r="E34" s="27"/>
      <c r="F34" s="36"/>
      <c r="G34" s="31"/>
      <c r="H34" s="909"/>
      <c r="I34" s="910"/>
      <c r="J34" s="911"/>
      <c r="K34" s="912"/>
      <c r="L34" s="911"/>
      <c r="M34" s="912"/>
      <c r="N34" s="913"/>
      <c r="O34" s="910"/>
      <c r="P34" s="913"/>
      <c r="Q34" s="910"/>
      <c r="R34" s="914"/>
      <c r="S34" s="915"/>
      <c r="T34" s="916"/>
      <c r="U34" s="917"/>
      <c r="V34" s="917"/>
      <c r="W34" s="915"/>
      <c r="X34" s="29"/>
      <c r="Y34" s="147"/>
      <c r="Z34" s="147"/>
      <c r="AA34" s="28"/>
      <c r="AB34" s="147"/>
      <c r="AC34" s="36"/>
      <c r="AD34" s="148"/>
      <c r="AE34" s="147"/>
      <c r="AF34" s="28"/>
      <c r="AG34" s="29"/>
      <c r="AH34" s="149"/>
      <c r="AI34" s="153"/>
      <c r="AJ34" s="150"/>
      <c r="AK34" s="154"/>
      <c r="AL34" s="155"/>
      <c r="AM34" s="156"/>
      <c r="AN34" s="157"/>
    </row>
    <row r="35" spans="2:43" ht="12" customHeight="1" x14ac:dyDescent="0.25">
      <c r="B35" s="151"/>
      <c r="C35" s="151"/>
      <c r="D35" s="151"/>
      <c r="E35" s="151"/>
      <c r="F35" s="151"/>
      <c r="G35" s="151"/>
      <c r="H35" s="151"/>
      <c r="I35" s="151"/>
      <c r="J35" s="174"/>
      <c r="K35" s="174"/>
      <c r="L35" s="174"/>
      <c r="M35" s="174"/>
      <c r="N35" s="151"/>
      <c r="O35" s="151"/>
      <c r="P35" s="135"/>
      <c r="Q35" s="135"/>
      <c r="R35" s="918" t="s">
        <v>5</v>
      </c>
      <c r="S35" s="919"/>
      <c r="T35" s="919"/>
      <c r="U35" s="919"/>
      <c r="V35" s="919"/>
      <c r="W35" s="919"/>
      <c r="X35" s="919"/>
      <c r="Y35" s="919"/>
      <c r="Z35" s="919"/>
      <c r="AA35" s="919"/>
      <c r="AB35" s="919"/>
      <c r="AC35" s="919"/>
      <c r="AD35" s="919"/>
      <c r="AE35" s="919"/>
      <c r="AF35" s="919"/>
      <c r="AG35" s="265"/>
      <c r="AH35" s="932" t="s">
        <v>4</v>
      </c>
      <c r="AI35" s="933"/>
      <c r="AJ35" s="932" t="s">
        <v>3</v>
      </c>
      <c r="AK35" s="933"/>
      <c r="AL35" s="932" t="s">
        <v>2</v>
      </c>
      <c r="AM35" s="934"/>
      <c r="AN35" s="935"/>
    </row>
    <row r="36" spans="2:43" x14ac:dyDescent="0.25">
      <c r="B36" s="151"/>
      <c r="C36" s="151"/>
      <c r="D36" s="151"/>
      <c r="E36" s="151"/>
      <c r="F36" s="151"/>
      <c r="G36" s="151"/>
      <c r="H36" s="151"/>
      <c r="I36" s="151"/>
      <c r="J36" s="174"/>
      <c r="K36" s="174"/>
      <c r="L36" s="174"/>
      <c r="M36" s="174"/>
      <c r="N36" s="151"/>
      <c r="O36" s="151"/>
      <c r="P36" s="135"/>
      <c r="Q36" s="135"/>
      <c r="R36" s="930"/>
      <c r="S36" s="931"/>
      <c r="T36" s="931"/>
      <c r="U36" s="931"/>
      <c r="V36" s="931"/>
      <c r="W36" s="931"/>
      <c r="X36" s="931"/>
      <c r="Y36" s="931"/>
      <c r="Z36" s="931"/>
      <c r="AA36" s="931"/>
      <c r="AB36" s="931"/>
      <c r="AC36" s="931"/>
      <c r="AD36" s="931"/>
      <c r="AE36" s="931"/>
      <c r="AF36" s="931"/>
      <c r="AG36" s="265"/>
      <c r="AH36" s="936" t="s">
        <v>1</v>
      </c>
      <c r="AI36" s="938">
        <f>+SUM(AI29:AI34)</f>
        <v>20.031818181818185</v>
      </c>
      <c r="AJ36" s="936" t="s">
        <v>1</v>
      </c>
      <c r="AK36" s="938">
        <f>+SUM(AK29:AK34)</f>
        <v>21.529999999999998</v>
      </c>
      <c r="AL36" s="936" t="s">
        <v>1</v>
      </c>
      <c r="AM36" s="940">
        <f>+AK36-AI36</f>
        <v>1.4981818181818127</v>
      </c>
      <c r="AN36" s="851">
        <f>+AM36/AI36</f>
        <v>7.4790106648513446E-2</v>
      </c>
    </row>
    <row r="37" spans="2:43" ht="17.25" thickBot="1" x14ac:dyDescent="0.3">
      <c r="B37" s="151"/>
      <c r="C37" s="151"/>
      <c r="D37" s="151"/>
      <c r="E37" s="151"/>
      <c r="F37" s="151"/>
      <c r="G37" s="151"/>
      <c r="H37" s="151"/>
      <c r="I37" s="151"/>
      <c r="J37" s="174"/>
      <c r="K37" s="174"/>
      <c r="L37" s="174"/>
      <c r="M37" s="174"/>
      <c r="N37" s="151"/>
      <c r="O37" s="151"/>
      <c r="P37" s="135"/>
      <c r="Q37" s="135"/>
      <c r="R37" s="921"/>
      <c r="S37" s="922"/>
      <c r="T37" s="922"/>
      <c r="U37" s="922"/>
      <c r="V37" s="922"/>
      <c r="W37" s="922"/>
      <c r="X37" s="922"/>
      <c r="Y37" s="922"/>
      <c r="Z37" s="922"/>
      <c r="AA37" s="922"/>
      <c r="AB37" s="922"/>
      <c r="AC37" s="922"/>
      <c r="AD37" s="922"/>
      <c r="AE37" s="922"/>
      <c r="AF37" s="922"/>
      <c r="AG37" s="264"/>
      <c r="AH37" s="937"/>
      <c r="AI37" s="939"/>
      <c r="AJ37" s="937"/>
      <c r="AK37" s="939"/>
      <c r="AL37" s="937"/>
      <c r="AM37" s="941"/>
      <c r="AN37" s="852"/>
    </row>
    <row r="38" spans="2:43" ht="17.25" thickBot="1" x14ac:dyDescent="0.3"/>
    <row r="39" spans="2:43" x14ac:dyDescent="0.25">
      <c r="R39" s="918" t="s">
        <v>0</v>
      </c>
      <c r="S39" s="919"/>
      <c r="T39" s="919"/>
      <c r="U39" s="919"/>
      <c r="V39" s="919"/>
      <c r="W39" s="919"/>
      <c r="X39" s="919"/>
      <c r="Y39" s="919"/>
      <c r="Z39" s="919"/>
      <c r="AA39" s="919"/>
      <c r="AB39" s="919"/>
      <c r="AC39" s="919"/>
      <c r="AD39" s="919"/>
      <c r="AE39" s="919"/>
      <c r="AF39" s="920"/>
      <c r="AG39" s="18"/>
      <c r="AH39" s="924">
        <f>+AI36+AH19</f>
        <v>54.638363636363636</v>
      </c>
      <c r="AI39" s="925"/>
      <c r="AJ39" s="928">
        <f>+AK36+AJ19</f>
        <v>53.97</v>
      </c>
      <c r="AK39" s="925"/>
      <c r="AL39" s="928">
        <f>+AJ39-AH39</f>
        <v>-0.66836363636363672</v>
      </c>
      <c r="AM39" s="925"/>
      <c r="AN39" s="945">
        <f>+AL39/AH39</f>
        <v>-1.2232497312910349E-2</v>
      </c>
    </row>
    <row r="40" spans="2:43" ht="17.25" thickBot="1" x14ac:dyDescent="0.3">
      <c r="R40" s="921"/>
      <c r="S40" s="922"/>
      <c r="T40" s="922"/>
      <c r="U40" s="922"/>
      <c r="V40" s="922"/>
      <c r="W40" s="922"/>
      <c r="X40" s="922"/>
      <c r="Y40" s="922"/>
      <c r="Z40" s="922"/>
      <c r="AA40" s="922"/>
      <c r="AB40" s="922"/>
      <c r="AC40" s="922"/>
      <c r="AD40" s="922"/>
      <c r="AE40" s="922"/>
      <c r="AF40" s="923"/>
      <c r="AG40" s="19"/>
      <c r="AH40" s="926"/>
      <c r="AI40" s="927"/>
      <c r="AJ40" s="929"/>
      <c r="AK40" s="927"/>
      <c r="AL40" s="929"/>
      <c r="AM40" s="927"/>
      <c r="AN40" s="946"/>
    </row>
    <row r="41" spans="2:43" ht="17.25" thickBot="1" x14ac:dyDescent="0.3"/>
    <row r="42" spans="2:43" ht="12" customHeight="1" x14ac:dyDescent="0.25">
      <c r="B42" s="882" t="s">
        <v>31</v>
      </c>
      <c r="C42" s="883"/>
      <c r="D42" s="883"/>
      <c r="E42" s="883"/>
      <c r="F42" s="883"/>
      <c r="G42" s="884"/>
      <c r="H42" s="888" t="s">
        <v>30</v>
      </c>
      <c r="I42" s="765"/>
      <c r="J42" s="765"/>
      <c r="K42" s="765"/>
      <c r="L42" s="765"/>
      <c r="M42" s="765"/>
      <c r="N42" s="765"/>
      <c r="O42" s="765"/>
      <c r="P42" s="765"/>
      <c r="Q42" s="765"/>
      <c r="R42" s="765"/>
      <c r="S42" s="765"/>
      <c r="T42" s="765"/>
      <c r="U42" s="765"/>
      <c r="V42" s="765"/>
      <c r="W42" s="765"/>
      <c r="X42" s="765"/>
      <c r="Y42" s="765"/>
      <c r="Z42" s="765"/>
      <c r="AA42" s="765"/>
      <c r="AB42" s="765"/>
      <c r="AC42" s="765"/>
      <c r="AD42" s="765"/>
      <c r="AE42" s="267"/>
      <c r="AF42" s="764" t="s">
        <v>29</v>
      </c>
      <c r="AG42" s="765"/>
      <c r="AH42" s="765"/>
      <c r="AI42" s="765"/>
      <c r="AJ42" s="765"/>
      <c r="AK42" s="766"/>
      <c r="AL42" s="889" t="s">
        <v>39</v>
      </c>
      <c r="AM42" s="890"/>
      <c r="AN42" s="891"/>
      <c r="AO42" s="22"/>
    </row>
    <row r="43" spans="2:43" ht="12" customHeight="1" x14ac:dyDescent="0.25">
      <c r="B43" s="885"/>
      <c r="C43" s="886"/>
      <c r="D43" s="886"/>
      <c r="E43" s="886"/>
      <c r="F43" s="886"/>
      <c r="G43" s="887"/>
      <c r="H43" s="892" t="s">
        <v>25</v>
      </c>
      <c r="I43" s="893"/>
      <c r="J43" s="893"/>
      <c r="K43" s="893"/>
      <c r="L43" s="893"/>
      <c r="M43" s="893"/>
      <c r="N43" s="893"/>
      <c r="O43" s="893"/>
      <c r="P43" s="893"/>
      <c r="Q43" s="893"/>
      <c r="R43" s="893"/>
      <c r="S43" s="893"/>
      <c r="T43" s="893"/>
      <c r="U43" s="893"/>
      <c r="V43" s="893"/>
      <c r="W43" s="893"/>
      <c r="X43" s="893"/>
      <c r="Y43" s="893"/>
      <c r="Z43" s="893"/>
      <c r="AA43" s="893"/>
      <c r="AB43" s="893"/>
      <c r="AC43" s="893"/>
      <c r="AD43" s="893"/>
      <c r="AE43" s="268"/>
      <c r="AF43" s="773">
        <v>44258</v>
      </c>
      <c r="AG43" s="774"/>
      <c r="AH43" s="774"/>
      <c r="AI43" s="774"/>
      <c r="AJ43" s="774"/>
      <c r="AK43" s="775"/>
      <c r="AL43" s="896" t="s">
        <v>40</v>
      </c>
      <c r="AM43" s="897"/>
      <c r="AN43" s="898"/>
      <c r="AO43" s="23"/>
    </row>
    <row r="44" spans="2:43" ht="12" customHeight="1" thickBot="1" x14ac:dyDescent="0.3">
      <c r="B44" s="902" t="s">
        <v>28</v>
      </c>
      <c r="C44" s="903"/>
      <c r="D44" s="903"/>
      <c r="E44" s="903"/>
      <c r="F44" s="903"/>
      <c r="G44" s="904"/>
      <c r="H44" s="894"/>
      <c r="I44" s="895"/>
      <c r="J44" s="895"/>
      <c r="K44" s="895"/>
      <c r="L44" s="895"/>
      <c r="M44" s="895"/>
      <c r="N44" s="895"/>
      <c r="O44" s="895"/>
      <c r="P44" s="895"/>
      <c r="Q44" s="895"/>
      <c r="R44" s="895"/>
      <c r="S44" s="895"/>
      <c r="T44" s="895"/>
      <c r="U44" s="895"/>
      <c r="V44" s="895"/>
      <c r="W44" s="895"/>
      <c r="X44" s="895"/>
      <c r="Y44" s="895"/>
      <c r="Z44" s="895"/>
      <c r="AA44" s="895"/>
      <c r="AB44" s="895"/>
      <c r="AC44" s="895"/>
      <c r="AD44" s="895"/>
      <c r="AE44" s="269"/>
      <c r="AF44" s="776"/>
      <c r="AG44" s="777"/>
      <c r="AH44" s="777"/>
      <c r="AI44" s="777"/>
      <c r="AJ44" s="777"/>
      <c r="AK44" s="778"/>
      <c r="AL44" s="899"/>
      <c r="AM44" s="900"/>
      <c r="AN44" s="901"/>
      <c r="AO44" s="141"/>
    </row>
    <row r="45" spans="2:43" ht="12" customHeight="1" thickBot="1" x14ac:dyDescent="0.3">
      <c r="B45" s="135"/>
      <c r="C45" s="135"/>
      <c r="D45" s="135"/>
      <c r="E45" s="135"/>
      <c r="F45" s="135"/>
      <c r="G45" s="135"/>
      <c r="H45" s="135"/>
      <c r="I45" s="135"/>
      <c r="J45" s="174"/>
      <c r="K45" s="174"/>
      <c r="L45" s="174"/>
      <c r="M45" s="174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41"/>
    </row>
    <row r="46" spans="2:43" ht="12" customHeight="1" thickBot="1" x14ac:dyDescent="0.3">
      <c r="B46" s="873" t="s">
        <v>27</v>
      </c>
      <c r="C46" s="874"/>
      <c r="D46" s="874"/>
      <c r="E46" s="875"/>
      <c r="F46" s="848" t="s">
        <v>26</v>
      </c>
      <c r="G46" s="850"/>
      <c r="H46" s="848" t="s">
        <v>44</v>
      </c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50"/>
      <c r="T46" s="848" t="s">
        <v>25</v>
      </c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49"/>
      <c r="AF46" s="850"/>
      <c r="AG46" s="879" t="s">
        <v>24</v>
      </c>
      <c r="AH46" s="880"/>
      <c r="AI46" s="881"/>
      <c r="AJ46" s="879" t="s">
        <v>24</v>
      </c>
      <c r="AK46" s="881"/>
      <c r="AL46" s="848" t="s">
        <v>23</v>
      </c>
      <c r="AM46" s="849"/>
      <c r="AN46" s="850"/>
      <c r="AO46" s="141"/>
    </row>
    <row r="47" spans="2:43" ht="12" customHeight="1" thickBot="1" x14ac:dyDescent="0.3">
      <c r="B47" s="1" t="s">
        <v>13</v>
      </c>
      <c r="C47" s="2" t="s">
        <v>22</v>
      </c>
      <c r="D47" s="3" t="s">
        <v>22</v>
      </c>
      <c r="E47" s="2" t="s">
        <v>21</v>
      </c>
      <c r="F47" s="907" t="s">
        <v>20</v>
      </c>
      <c r="G47" s="908"/>
      <c r="H47" s="876"/>
      <c r="I47" s="877"/>
      <c r="J47" s="877"/>
      <c r="K47" s="877"/>
      <c r="L47" s="877"/>
      <c r="M47" s="877"/>
      <c r="N47" s="877"/>
      <c r="O47" s="877"/>
      <c r="P47" s="877"/>
      <c r="Q47" s="877"/>
      <c r="R47" s="877"/>
      <c r="S47" s="878"/>
      <c r="T47" s="876"/>
      <c r="U47" s="877"/>
      <c r="V47" s="877"/>
      <c r="W47" s="877"/>
      <c r="X47" s="877"/>
      <c r="Y47" s="877"/>
      <c r="Z47" s="877"/>
      <c r="AA47" s="877"/>
      <c r="AB47" s="877"/>
      <c r="AC47" s="877"/>
      <c r="AD47" s="877"/>
      <c r="AE47" s="877"/>
      <c r="AF47" s="878"/>
      <c r="AG47" s="876" t="s">
        <v>19</v>
      </c>
      <c r="AH47" s="877"/>
      <c r="AI47" s="878"/>
      <c r="AJ47" s="876" t="s">
        <v>18</v>
      </c>
      <c r="AK47" s="878"/>
      <c r="AL47" s="876" t="s">
        <v>17</v>
      </c>
      <c r="AM47" s="877"/>
      <c r="AN47" s="878"/>
      <c r="AO47" s="141"/>
      <c r="AP47" s="846" t="s">
        <v>130</v>
      </c>
      <c r="AQ47" s="846" t="s">
        <v>131</v>
      </c>
    </row>
    <row r="48" spans="2:43" ht="12" customHeight="1" thickBot="1" x14ac:dyDescent="0.3">
      <c r="B48" s="4">
        <v>2021</v>
      </c>
      <c r="C48" s="5" t="s">
        <v>16</v>
      </c>
      <c r="D48" s="5" t="s">
        <v>15</v>
      </c>
      <c r="E48" s="30" t="s">
        <v>14</v>
      </c>
      <c r="F48" s="6" t="s">
        <v>14</v>
      </c>
      <c r="G48" s="7" t="s">
        <v>13</v>
      </c>
      <c r="H48" s="868" t="s">
        <v>34</v>
      </c>
      <c r="I48" s="869"/>
      <c r="J48" s="870" t="s">
        <v>43</v>
      </c>
      <c r="K48" s="871"/>
      <c r="L48" s="870" t="s">
        <v>42</v>
      </c>
      <c r="M48" s="871"/>
      <c r="N48" s="872" t="s">
        <v>33</v>
      </c>
      <c r="O48" s="869"/>
      <c r="P48" s="872" t="s">
        <v>12</v>
      </c>
      <c r="Q48" s="869"/>
      <c r="R48" s="872" t="s">
        <v>11</v>
      </c>
      <c r="S48" s="905"/>
      <c r="T48" s="868" t="s">
        <v>35</v>
      </c>
      <c r="U48" s="906"/>
      <c r="V48" s="906"/>
      <c r="W48" s="905"/>
      <c r="X48" s="868" t="s">
        <v>10</v>
      </c>
      <c r="Y48" s="906"/>
      <c r="Z48" s="906"/>
      <c r="AA48" s="905"/>
      <c r="AB48" s="38" t="s">
        <v>1084</v>
      </c>
      <c r="AC48" s="38" t="s">
        <v>38</v>
      </c>
      <c r="AD48" s="37" t="s">
        <v>36</v>
      </c>
      <c r="AE48" s="266" t="s">
        <v>41</v>
      </c>
      <c r="AF48" s="136" t="s">
        <v>9</v>
      </c>
      <c r="AG48" s="8" t="s">
        <v>37</v>
      </c>
      <c r="AH48" s="9" t="s">
        <v>8</v>
      </c>
      <c r="AI48" s="10" t="s">
        <v>7</v>
      </c>
      <c r="AJ48" s="6" t="s">
        <v>8</v>
      </c>
      <c r="AK48" s="7" t="s">
        <v>7</v>
      </c>
      <c r="AL48" s="6" t="s">
        <v>8</v>
      </c>
      <c r="AM48" s="11" t="s">
        <v>7</v>
      </c>
      <c r="AN48" s="7" t="s">
        <v>6</v>
      </c>
      <c r="AO48" s="141"/>
      <c r="AP48" s="847"/>
      <c r="AQ48" s="847"/>
    </row>
    <row r="49" spans="2:43" ht="12" customHeight="1" x14ac:dyDescent="0.25">
      <c r="B49" s="25">
        <v>44258</v>
      </c>
      <c r="C49" s="137">
        <v>0.50902777777777775</v>
      </c>
      <c r="D49" s="137">
        <v>0.69861111111111107</v>
      </c>
      <c r="E49" s="43">
        <v>4</v>
      </c>
      <c r="F49" s="43">
        <v>23465</v>
      </c>
      <c r="G49" s="25">
        <v>44258</v>
      </c>
      <c r="H49" s="960" t="s">
        <v>1213</v>
      </c>
      <c r="I49" s="961"/>
      <c r="J49" s="962" t="s">
        <v>1214</v>
      </c>
      <c r="K49" s="963"/>
      <c r="L49" s="962" t="s">
        <v>682</v>
      </c>
      <c r="M49" s="963"/>
      <c r="N49" s="960"/>
      <c r="O49" s="961"/>
      <c r="P49" s="964" t="s">
        <v>292</v>
      </c>
      <c r="Q49" s="965"/>
      <c r="R49" s="964" t="s">
        <v>696</v>
      </c>
      <c r="S49" s="966"/>
      <c r="T49" s="957" t="s">
        <v>745</v>
      </c>
      <c r="U49" s="958"/>
      <c r="V49" s="958"/>
      <c r="W49" s="959"/>
      <c r="X49" s="957" t="s">
        <v>1237</v>
      </c>
      <c r="Y49" s="958"/>
      <c r="Z49" s="958"/>
      <c r="AA49" s="959"/>
      <c r="AB49" s="509">
        <v>1</v>
      </c>
      <c r="AC49" s="34"/>
      <c r="AD49" s="138" t="s">
        <v>680</v>
      </c>
      <c r="AE49" s="166">
        <v>46</v>
      </c>
      <c r="AF49" s="41" t="s">
        <v>32</v>
      </c>
      <c r="AG49" s="26"/>
      <c r="AH49" s="160">
        <v>11400</v>
      </c>
      <c r="AI49" s="161">
        <f>+AH49/1000</f>
        <v>11.4</v>
      </c>
      <c r="AJ49" s="162">
        <v>10520</v>
      </c>
      <c r="AK49" s="163">
        <f>+AJ49/1000</f>
        <v>10.52</v>
      </c>
      <c r="AL49" s="164">
        <f>+AJ49-AH49</f>
        <v>-880</v>
      </c>
      <c r="AM49" s="163">
        <f>+AL49/1000</f>
        <v>-0.88</v>
      </c>
      <c r="AN49" s="165">
        <f>+AL49/AH49</f>
        <v>-7.7192982456140355E-2</v>
      </c>
      <c r="AO49" s="141"/>
      <c r="AP49" s="306">
        <v>72.59</v>
      </c>
      <c r="AQ49" s="306">
        <v>6.78</v>
      </c>
    </row>
    <row r="50" spans="2:43" ht="12" customHeight="1" x14ac:dyDescent="0.25">
      <c r="B50" s="25">
        <v>44258</v>
      </c>
      <c r="C50" s="137">
        <v>0.68402777777777779</v>
      </c>
      <c r="D50" s="137">
        <v>0.71527777777777779</v>
      </c>
      <c r="E50" s="43">
        <v>4</v>
      </c>
      <c r="F50" s="43">
        <v>23466</v>
      </c>
      <c r="G50" s="25">
        <v>44258</v>
      </c>
      <c r="H50" s="967" t="s">
        <v>770</v>
      </c>
      <c r="I50" s="968"/>
      <c r="J50" s="969" t="s">
        <v>772</v>
      </c>
      <c r="K50" s="970"/>
      <c r="L50" s="969" t="s">
        <v>682</v>
      </c>
      <c r="M50" s="970"/>
      <c r="N50" s="967"/>
      <c r="O50" s="968"/>
      <c r="P50" s="971" t="s">
        <v>117</v>
      </c>
      <c r="Q50" s="972"/>
      <c r="R50" s="973" t="s">
        <v>891</v>
      </c>
      <c r="S50" s="974"/>
      <c r="T50" s="979" t="s">
        <v>1093</v>
      </c>
      <c r="U50" s="980"/>
      <c r="V50" s="980"/>
      <c r="W50" s="981"/>
      <c r="X50" s="979" t="s">
        <v>1093</v>
      </c>
      <c r="Y50" s="980"/>
      <c r="Z50" s="980"/>
      <c r="AA50" s="981"/>
      <c r="AB50" s="509">
        <v>1</v>
      </c>
      <c r="AC50" s="34"/>
      <c r="AD50" s="138" t="s">
        <v>699</v>
      </c>
      <c r="AE50" s="158">
        <v>24</v>
      </c>
      <c r="AF50" s="35" t="s">
        <v>32</v>
      </c>
      <c r="AG50" s="34"/>
      <c r="AH50" s="139">
        <v>20000</v>
      </c>
      <c r="AI50" s="159">
        <f>+AH50/1000</f>
        <v>20</v>
      </c>
      <c r="AJ50" s="152">
        <v>20290</v>
      </c>
      <c r="AK50" s="272">
        <f>+AJ50/1000</f>
        <v>20.29</v>
      </c>
      <c r="AL50" s="273">
        <f>+AJ50-AH50</f>
        <v>290</v>
      </c>
      <c r="AM50" s="274">
        <f>+AL50/1000</f>
        <v>0.28999999999999998</v>
      </c>
      <c r="AN50" s="275">
        <f>+AL50/AH50</f>
        <v>1.4500000000000001E-2</v>
      </c>
      <c r="AO50" s="20"/>
      <c r="AP50" s="306">
        <v>75.849999999999994</v>
      </c>
      <c r="AQ50" s="306">
        <v>2.5299999999999998</v>
      </c>
    </row>
    <row r="51" spans="2:43" ht="12" customHeight="1" x14ac:dyDescent="0.25">
      <c r="B51" s="25">
        <v>44258</v>
      </c>
      <c r="C51" s="137">
        <v>0.7090277777777777</v>
      </c>
      <c r="D51" s="137">
        <v>0.75069444444444444</v>
      </c>
      <c r="E51" s="43">
        <v>4</v>
      </c>
      <c r="F51" s="43">
        <v>26541</v>
      </c>
      <c r="G51" s="25">
        <v>44258</v>
      </c>
      <c r="H51" s="967" t="s">
        <v>712</v>
      </c>
      <c r="I51" s="968"/>
      <c r="J51" s="969"/>
      <c r="K51" s="970"/>
      <c r="L51" s="969"/>
      <c r="M51" s="970"/>
      <c r="N51" s="967"/>
      <c r="O51" s="968"/>
      <c r="P51" s="971" t="s">
        <v>1220</v>
      </c>
      <c r="Q51" s="972"/>
      <c r="R51" s="973" t="s">
        <v>1221</v>
      </c>
      <c r="S51" s="985"/>
      <c r="T51" s="982" t="s">
        <v>1222</v>
      </c>
      <c r="U51" s="983"/>
      <c r="V51" s="983"/>
      <c r="W51" s="984"/>
      <c r="X51" s="982" t="s">
        <v>1222</v>
      </c>
      <c r="Y51" s="983"/>
      <c r="Z51" s="983"/>
      <c r="AA51" s="984"/>
      <c r="AB51" s="509"/>
      <c r="AC51" s="34"/>
      <c r="AD51" s="138"/>
      <c r="AE51" s="263">
        <v>28</v>
      </c>
      <c r="AF51" s="35" t="s">
        <v>32</v>
      </c>
      <c r="AG51" s="34"/>
      <c r="AH51" s="139">
        <v>3220</v>
      </c>
      <c r="AI51" s="140">
        <f>+AH51/1000</f>
        <v>3.22</v>
      </c>
      <c r="AJ51" s="152">
        <v>3220</v>
      </c>
      <c r="AK51" s="142">
        <f>+AJ51/1000</f>
        <v>3.22</v>
      </c>
      <c r="AL51" s="143">
        <f>+AJ51-AH51</f>
        <v>0</v>
      </c>
      <c r="AM51" s="144">
        <f>+AL51/1000</f>
        <v>0</v>
      </c>
      <c r="AN51" s="145">
        <f>+AL51/AH51</f>
        <v>0</v>
      </c>
      <c r="AO51" s="21"/>
      <c r="AP51" s="306">
        <v>72.19</v>
      </c>
      <c r="AQ51" s="306">
        <v>6.17</v>
      </c>
    </row>
    <row r="52" spans="2:43" ht="12" customHeight="1" x14ac:dyDescent="0.25">
      <c r="B52" s="25">
        <v>44258</v>
      </c>
      <c r="C52" s="137">
        <v>0.71111111111111114</v>
      </c>
      <c r="D52" s="137">
        <v>0.74583333333333324</v>
      </c>
      <c r="E52" s="43">
        <v>4</v>
      </c>
      <c r="F52" s="43">
        <v>26539</v>
      </c>
      <c r="G52" s="25">
        <v>44258</v>
      </c>
      <c r="H52" s="967" t="s">
        <v>712</v>
      </c>
      <c r="I52" s="968"/>
      <c r="J52" s="969"/>
      <c r="K52" s="970"/>
      <c r="L52" s="969"/>
      <c r="M52" s="970"/>
      <c r="N52" s="967"/>
      <c r="O52" s="968"/>
      <c r="P52" s="971" t="s">
        <v>1217</v>
      </c>
      <c r="Q52" s="972"/>
      <c r="R52" s="973" t="s">
        <v>808</v>
      </c>
      <c r="S52" s="974"/>
      <c r="T52" s="982" t="s">
        <v>1222</v>
      </c>
      <c r="U52" s="983"/>
      <c r="V52" s="983"/>
      <c r="W52" s="984"/>
      <c r="X52" s="982" t="s">
        <v>1222</v>
      </c>
      <c r="Y52" s="983"/>
      <c r="Z52" s="983"/>
      <c r="AA52" s="984"/>
      <c r="AB52" s="509"/>
      <c r="AC52" s="34"/>
      <c r="AD52" s="138"/>
      <c r="AE52" s="263">
        <v>30</v>
      </c>
      <c r="AF52" s="35" t="s">
        <v>32</v>
      </c>
      <c r="AG52" s="34"/>
      <c r="AH52" s="139">
        <v>1360</v>
      </c>
      <c r="AI52" s="140">
        <f>+AH52/1000</f>
        <v>1.36</v>
      </c>
      <c r="AJ52" s="152">
        <v>1360</v>
      </c>
      <c r="AK52" s="142">
        <f>+AJ52/1000</f>
        <v>1.36</v>
      </c>
      <c r="AL52" s="143">
        <f>+AJ52-AH52</f>
        <v>0</v>
      </c>
      <c r="AM52" s="144">
        <f>+AL52/1000</f>
        <v>0</v>
      </c>
      <c r="AN52" s="145">
        <f>+AL52/AH52</f>
        <v>0</v>
      </c>
      <c r="AO52" s="21"/>
      <c r="AP52" s="306">
        <v>71.28</v>
      </c>
      <c r="AQ52" s="306">
        <v>6.78</v>
      </c>
    </row>
    <row r="53" spans="2:43" ht="12" customHeight="1" x14ac:dyDescent="0.25">
      <c r="B53" s="25">
        <v>44258</v>
      </c>
      <c r="C53" s="137">
        <v>0.71250000000000002</v>
      </c>
      <c r="D53" s="137">
        <v>0.7319444444444444</v>
      </c>
      <c r="E53" s="43">
        <v>4</v>
      </c>
      <c r="F53" s="43">
        <v>26538</v>
      </c>
      <c r="G53" s="25">
        <v>44258</v>
      </c>
      <c r="H53" s="967" t="s">
        <v>712</v>
      </c>
      <c r="I53" s="968"/>
      <c r="J53" s="969"/>
      <c r="K53" s="970"/>
      <c r="L53" s="969"/>
      <c r="M53" s="970"/>
      <c r="N53" s="967"/>
      <c r="O53" s="968"/>
      <c r="P53" s="971" t="s">
        <v>1219</v>
      </c>
      <c r="Q53" s="972"/>
      <c r="R53" s="973" t="s">
        <v>1218</v>
      </c>
      <c r="S53" s="974"/>
      <c r="T53" s="982" t="s">
        <v>1222</v>
      </c>
      <c r="U53" s="983"/>
      <c r="V53" s="983"/>
      <c r="W53" s="984"/>
      <c r="X53" s="982" t="s">
        <v>1222</v>
      </c>
      <c r="Y53" s="983"/>
      <c r="Z53" s="983"/>
      <c r="AA53" s="984"/>
      <c r="AB53" s="509"/>
      <c r="AC53" s="34"/>
      <c r="AD53" s="138"/>
      <c r="AE53" s="504">
        <v>31</v>
      </c>
      <c r="AF53" s="35" t="s">
        <v>32</v>
      </c>
      <c r="AG53" s="34"/>
      <c r="AH53" s="139">
        <v>1300</v>
      </c>
      <c r="AI53" s="140">
        <f t="shared" ref="AI53:AI67" si="2">+AH53/1000</f>
        <v>1.3</v>
      </c>
      <c r="AJ53" s="152">
        <v>1300</v>
      </c>
      <c r="AK53" s="142">
        <f t="shared" ref="AK53:AK67" si="3">+AJ53/1000</f>
        <v>1.3</v>
      </c>
      <c r="AL53" s="143">
        <f t="shared" ref="AL53:AL67" si="4">+AJ53-AH53</f>
        <v>0</v>
      </c>
      <c r="AM53" s="144">
        <f t="shared" ref="AM53:AM67" si="5">+AL53/1000</f>
        <v>0</v>
      </c>
      <c r="AN53" s="145">
        <f t="shared" ref="AN53:AN67" si="6">+AL53/AH53</f>
        <v>0</v>
      </c>
      <c r="AO53" s="21"/>
      <c r="AP53" s="306">
        <v>70.45</v>
      </c>
      <c r="AQ53" s="306">
        <v>6.26</v>
      </c>
    </row>
    <row r="54" spans="2:43" ht="12" customHeight="1" x14ac:dyDescent="0.25">
      <c r="B54" s="25">
        <v>44258</v>
      </c>
      <c r="C54" s="137">
        <v>0.72499999999999998</v>
      </c>
      <c r="D54" s="137">
        <v>0.74930555555555556</v>
      </c>
      <c r="E54" s="43">
        <v>4</v>
      </c>
      <c r="F54" s="43">
        <v>26540</v>
      </c>
      <c r="G54" s="25">
        <v>44258</v>
      </c>
      <c r="H54" s="967" t="s">
        <v>712</v>
      </c>
      <c r="I54" s="968"/>
      <c r="J54" s="969"/>
      <c r="K54" s="970"/>
      <c r="L54" s="969"/>
      <c r="M54" s="970"/>
      <c r="N54" s="967"/>
      <c r="O54" s="968"/>
      <c r="P54" s="971" t="s">
        <v>1223</v>
      </c>
      <c r="Q54" s="972"/>
      <c r="R54" s="973" t="s">
        <v>751</v>
      </c>
      <c r="S54" s="974"/>
      <c r="T54" s="975" t="s">
        <v>744</v>
      </c>
      <c r="U54" s="976"/>
      <c r="V54" s="976"/>
      <c r="W54" s="977"/>
      <c r="X54" s="975" t="s">
        <v>744</v>
      </c>
      <c r="Y54" s="976"/>
      <c r="Z54" s="976"/>
      <c r="AA54" s="977"/>
      <c r="AB54" s="509"/>
      <c r="AC54" s="34"/>
      <c r="AD54" s="138"/>
      <c r="AE54" s="504">
        <v>29</v>
      </c>
      <c r="AF54" s="35" t="s">
        <v>32</v>
      </c>
      <c r="AG54" s="34"/>
      <c r="AH54" s="139">
        <v>980</v>
      </c>
      <c r="AI54" s="140">
        <f t="shared" si="2"/>
        <v>0.98</v>
      </c>
      <c r="AJ54" s="152">
        <v>980</v>
      </c>
      <c r="AK54" s="142">
        <f t="shared" si="3"/>
        <v>0.98</v>
      </c>
      <c r="AL54" s="143">
        <f t="shared" si="4"/>
        <v>0</v>
      </c>
      <c r="AM54" s="144">
        <f t="shared" si="5"/>
        <v>0</v>
      </c>
      <c r="AN54" s="145">
        <f t="shared" si="6"/>
        <v>0</v>
      </c>
      <c r="AO54" s="21"/>
      <c r="AP54" s="306">
        <v>76.58</v>
      </c>
      <c r="AQ54" s="306">
        <v>1.42</v>
      </c>
    </row>
    <row r="55" spans="2:43" ht="12" customHeight="1" x14ac:dyDescent="0.25">
      <c r="B55" s="25">
        <v>44258</v>
      </c>
      <c r="C55" s="137">
        <v>0.76388888888888884</v>
      </c>
      <c r="D55" s="137">
        <v>0.76736111111111116</v>
      </c>
      <c r="E55" s="43">
        <v>4</v>
      </c>
      <c r="F55" s="43">
        <v>23468</v>
      </c>
      <c r="G55" s="25">
        <v>44258</v>
      </c>
      <c r="H55" s="967" t="s">
        <v>816</v>
      </c>
      <c r="I55" s="968"/>
      <c r="J55" s="969" t="s">
        <v>777</v>
      </c>
      <c r="K55" s="970"/>
      <c r="L55" s="969" t="s">
        <v>682</v>
      </c>
      <c r="M55" s="970"/>
      <c r="N55" s="967"/>
      <c r="O55" s="968"/>
      <c r="P55" s="971" t="s">
        <v>292</v>
      </c>
      <c r="Q55" s="972"/>
      <c r="R55" s="973" t="s">
        <v>543</v>
      </c>
      <c r="S55" s="974"/>
      <c r="T55" s="982" t="s">
        <v>1222</v>
      </c>
      <c r="U55" s="983"/>
      <c r="V55" s="983"/>
      <c r="W55" s="984"/>
      <c r="X55" s="982" t="s">
        <v>1222</v>
      </c>
      <c r="Y55" s="983"/>
      <c r="Z55" s="983"/>
      <c r="AA55" s="984"/>
      <c r="AB55" s="509">
        <v>1</v>
      </c>
      <c r="AC55" s="34"/>
      <c r="AD55" s="138" t="s">
        <v>680</v>
      </c>
      <c r="AE55" s="504">
        <v>46</v>
      </c>
      <c r="AF55" s="35" t="s">
        <v>32</v>
      </c>
      <c r="AG55" s="34"/>
      <c r="AH55" s="139">
        <v>12000</v>
      </c>
      <c r="AI55" s="140">
        <f t="shared" si="2"/>
        <v>12</v>
      </c>
      <c r="AJ55" s="152">
        <v>11750</v>
      </c>
      <c r="AK55" s="142">
        <f t="shared" si="3"/>
        <v>11.75</v>
      </c>
      <c r="AL55" s="143">
        <f t="shared" si="4"/>
        <v>-250</v>
      </c>
      <c r="AM55" s="144">
        <f t="shared" si="5"/>
        <v>-0.25</v>
      </c>
      <c r="AN55" s="145">
        <f t="shared" si="6"/>
        <v>-2.0833333333333332E-2</v>
      </c>
      <c r="AO55" s="21"/>
      <c r="AP55" s="306">
        <v>74.53</v>
      </c>
      <c r="AQ55" s="306">
        <v>5.95</v>
      </c>
    </row>
    <row r="56" spans="2:43" ht="12" customHeight="1" x14ac:dyDescent="0.25">
      <c r="B56" s="25">
        <v>44258</v>
      </c>
      <c r="C56" s="137">
        <v>0.76527777777777783</v>
      </c>
      <c r="D56" s="137">
        <v>0.77777777777777779</v>
      </c>
      <c r="E56" s="43">
        <v>4</v>
      </c>
      <c r="F56" s="43">
        <v>23466</v>
      </c>
      <c r="G56" s="25">
        <v>44258</v>
      </c>
      <c r="H56" s="967" t="s">
        <v>770</v>
      </c>
      <c r="I56" s="968"/>
      <c r="J56" s="969" t="s">
        <v>772</v>
      </c>
      <c r="K56" s="970"/>
      <c r="L56" s="969" t="s">
        <v>682</v>
      </c>
      <c r="M56" s="970"/>
      <c r="N56" s="967"/>
      <c r="O56" s="968"/>
      <c r="P56" s="971" t="s">
        <v>1227</v>
      </c>
      <c r="Q56" s="972"/>
      <c r="R56" s="973" t="s">
        <v>611</v>
      </c>
      <c r="S56" s="974"/>
      <c r="T56" s="979" t="s">
        <v>1093</v>
      </c>
      <c r="U56" s="980"/>
      <c r="V56" s="980"/>
      <c r="W56" s="981"/>
      <c r="X56" s="979" t="s">
        <v>1093</v>
      </c>
      <c r="Y56" s="980"/>
      <c r="Z56" s="980"/>
      <c r="AA56" s="981"/>
      <c r="AB56" s="509">
        <v>1</v>
      </c>
      <c r="AC56" s="34"/>
      <c r="AD56" s="138" t="s">
        <v>699</v>
      </c>
      <c r="AE56" s="158">
        <v>24</v>
      </c>
      <c r="AF56" s="35" t="s">
        <v>32</v>
      </c>
      <c r="AG56" s="34"/>
      <c r="AH56" s="139">
        <v>2500</v>
      </c>
      <c r="AI56" s="140">
        <f>+AH56/1000</f>
        <v>2.5</v>
      </c>
      <c r="AJ56" s="836">
        <v>20870</v>
      </c>
      <c r="AK56" s="838">
        <f>+AJ56/1000</f>
        <v>20.87</v>
      </c>
      <c r="AL56" s="840">
        <f>+AJ56-AH58-AH56-AH57</f>
        <v>-230</v>
      </c>
      <c r="AM56" s="842">
        <f>+AL56/1000</f>
        <v>-0.23</v>
      </c>
      <c r="AN56" s="844">
        <f>+AL56/SUM(AH56:AH58)</f>
        <v>-1.0900473933649289E-2</v>
      </c>
      <c r="AO56" s="21"/>
      <c r="AP56" s="306">
        <v>75.849999999999994</v>
      </c>
      <c r="AQ56" s="306">
        <v>2.5299999999999998</v>
      </c>
    </row>
    <row r="57" spans="2:43" ht="12" customHeight="1" x14ac:dyDescent="0.25">
      <c r="B57" s="25">
        <v>44258</v>
      </c>
      <c r="C57" s="137">
        <v>0.76527777777777783</v>
      </c>
      <c r="D57" s="137">
        <v>0.77777777777777779</v>
      </c>
      <c r="E57" s="43">
        <v>4</v>
      </c>
      <c r="F57" s="43">
        <v>23467</v>
      </c>
      <c r="G57" s="25">
        <v>44258</v>
      </c>
      <c r="H57" s="967" t="s">
        <v>706</v>
      </c>
      <c r="I57" s="968"/>
      <c r="J57" s="969" t="s">
        <v>777</v>
      </c>
      <c r="K57" s="970"/>
      <c r="L57" s="969" t="s">
        <v>682</v>
      </c>
      <c r="M57" s="970"/>
      <c r="N57" s="967"/>
      <c r="O57" s="968"/>
      <c r="P57" s="971" t="s">
        <v>1227</v>
      </c>
      <c r="Q57" s="972"/>
      <c r="R57" s="973" t="s">
        <v>611</v>
      </c>
      <c r="S57" s="974"/>
      <c r="T57" s="975" t="s">
        <v>1228</v>
      </c>
      <c r="U57" s="976"/>
      <c r="V57" s="976"/>
      <c r="W57" s="977"/>
      <c r="X57" s="975" t="s">
        <v>1229</v>
      </c>
      <c r="Y57" s="976"/>
      <c r="Z57" s="976"/>
      <c r="AA57" s="977"/>
      <c r="AB57" s="509">
        <v>1</v>
      </c>
      <c r="AC57" s="34"/>
      <c r="AD57" s="138" t="s">
        <v>680</v>
      </c>
      <c r="AE57" s="504">
        <v>42</v>
      </c>
      <c r="AF57" s="35" t="s">
        <v>32</v>
      </c>
      <c r="AG57" s="34"/>
      <c r="AH57" s="139">
        <v>8400</v>
      </c>
      <c r="AI57" s="140">
        <f>+AH57/1000</f>
        <v>8.4</v>
      </c>
      <c r="AJ57" s="993"/>
      <c r="AK57" s="994"/>
      <c r="AL57" s="995"/>
      <c r="AM57" s="996"/>
      <c r="AN57" s="997"/>
      <c r="AO57" s="21"/>
      <c r="AP57" s="306">
        <v>73.209999999999994</v>
      </c>
      <c r="AQ57" s="306">
        <v>4.1500000000000004</v>
      </c>
    </row>
    <row r="58" spans="2:43" ht="12" customHeight="1" x14ac:dyDescent="0.25">
      <c r="B58" s="25">
        <v>44258</v>
      </c>
      <c r="C58" s="137">
        <v>0.76527777777777783</v>
      </c>
      <c r="D58" s="137">
        <v>0.77777777777777779</v>
      </c>
      <c r="E58" s="43">
        <v>4</v>
      </c>
      <c r="F58" s="43">
        <v>23468</v>
      </c>
      <c r="G58" s="25">
        <v>44258</v>
      </c>
      <c r="H58" s="967" t="s">
        <v>816</v>
      </c>
      <c r="I58" s="968"/>
      <c r="J58" s="969" t="s">
        <v>777</v>
      </c>
      <c r="K58" s="970"/>
      <c r="L58" s="969" t="s">
        <v>682</v>
      </c>
      <c r="M58" s="970"/>
      <c r="N58" s="967"/>
      <c r="O58" s="968"/>
      <c r="P58" s="971" t="s">
        <v>1227</v>
      </c>
      <c r="Q58" s="972"/>
      <c r="R58" s="973" t="s">
        <v>611</v>
      </c>
      <c r="S58" s="974"/>
      <c r="T58" s="982" t="s">
        <v>1222</v>
      </c>
      <c r="U58" s="983"/>
      <c r="V58" s="983"/>
      <c r="W58" s="984"/>
      <c r="X58" s="982" t="s">
        <v>1222</v>
      </c>
      <c r="Y58" s="983"/>
      <c r="Z58" s="983"/>
      <c r="AA58" s="984"/>
      <c r="AB58" s="509">
        <v>1</v>
      </c>
      <c r="AC58" s="34"/>
      <c r="AD58" s="138" t="s">
        <v>680</v>
      </c>
      <c r="AE58" s="504">
        <v>46</v>
      </c>
      <c r="AF58" s="35" t="s">
        <v>32</v>
      </c>
      <c r="AG58" s="34"/>
      <c r="AH58" s="139">
        <v>10200</v>
      </c>
      <c r="AI58" s="140">
        <f t="shared" ref="AI58" si="7">+AH58/1000</f>
        <v>10.199999999999999</v>
      </c>
      <c r="AJ58" s="837"/>
      <c r="AK58" s="839"/>
      <c r="AL58" s="841"/>
      <c r="AM58" s="843"/>
      <c r="AN58" s="845"/>
      <c r="AO58" s="21"/>
      <c r="AP58" s="306">
        <v>74.53</v>
      </c>
      <c r="AQ58" s="306">
        <v>5.95</v>
      </c>
    </row>
    <row r="59" spans="2:43" ht="12" customHeight="1" x14ac:dyDescent="0.25">
      <c r="B59" s="25">
        <v>44258</v>
      </c>
      <c r="C59" s="137">
        <v>0.85277777777777775</v>
      </c>
      <c r="D59" s="137">
        <v>0.86458333333333337</v>
      </c>
      <c r="E59" s="43">
        <v>4</v>
      </c>
      <c r="F59" s="43">
        <v>26542</v>
      </c>
      <c r="G59" s="25">
        <v>44258</v>
      </c>
      <c r="H59" s="967" t="s">
        <v>712</v>
      </c>
      <c r="I59" s="968"/>
      <c r="J59" s="969"/>
      <c r="K59" s="970"/>
      <c r="L59" s="969"/>
      <c r="M59" s="970"/>
      <c r="N59" s="967"/>
      <c r="O59" s="968"/>
      <c r="P59" s="971" t="s">
        <v>917</v>
      </c>
      <c r="Q59" s="972"/>
      <c r="R59" s="973" t="s">
        <v>856</v>
      </c>
      <c r="S59" s="974"/>
      <c r="T59" s="975" t="s">
        <v>718</v>
      </c>
      <c r="U59" s="976"/>
      <c r="V59" s="976"/>
      <c r="W59" s="977"/>
      <c r="X59" s="975" t="s">
        <v>718</v>
      </c>
      <c r="Y59" s="976"/>
      <c r="Z59" s="976"/>
      <c r="AA59" s="977"/>
      <c r="AB59" s="509"/>
      <c r="AC59" s="34"/>
      <c r="AD59" s="138"/>
      <c r="AE59" s="506">
        <v>47</v>
      </c>
      <c r="AF59" s="35" t="s">
        <v>32</v>
      </c>
      <c r="AG59" s="34"/>
      <c r="AH59" s="139">
        <v>8790</v>
      </c>
      <c r="AI59" s="140">
        <f t="shared" si="2"/>
        <v>8.7899999999999991</v>
      </c>
      <c r="AJ59" s="152">
        <v>8790</v>
      </c>
      <c r="AK59" s="142">
        <f t="shared" si="3"/>
        <v>8.7899999999999991</v>
      </c>
      <c r="AL59" s="143">
        <f t="shared" ref="AL59" si="8">+AJ59-AH59</f>
        <v>0</v>
      </c>
      <c r="AM59" s="144">
        <f t="shared" si="5"/>
        <v>0</v>
      </c>
      <c r="AN59" s="145">
        <f t="shared" ref="AN59" si="9">+AL59/AH59</f>
        <v>0</v>
      </c>
      <c r="AO59" s="21">
        <v>0.76849999999999996</v>
      </c>
      <c r="AP59" s="306">
        <v>76.849999999999994</v>
      </c>
      <c r="AQ59" s="306">
        <v>2.13</v>
      </c>
    </row>
    <row r="60" spans="2:43" ht="12" customHeight="1" x14ac:dyDescent="0.25">
      <c r="B60" s="25">
        <v>44258</v>
      </c>
      <c r="C60" s="137">
        <v>0.86875000000000002</v>
      </c>
      <c r="D60" s="137">
        <v>0.40208333333333335</v>
      </c>
      <c r="E60" s="43">
        <v>3</v>
      </c>
      <c r="F60" s="43">
        <v>23469</v>
      </c>
      <c r="G60" s="25">
        <v>44258</v>
      </c>
      <c r="H60" s="967" t="s">
        <v>1230</v>
      </c>
      <c r="I60" s="968"/>
      <c r="J60" s="969" t="s">
        <v>765</v>
      </c>
      <c r="K60" s="970"/>
      <c r="L60" s="969" t="s">
        <v>700</v>
      </c>
      <c r="M60" s="970"/>
      <c r="N60" s="967"/>
      <c r="O60" s="968"/>
      <c r="P60" s="971" t="s">
        <v>292</v>
      </c>
      <c r="Q60" s="972"/>
      <c r="R60" s="973" t="s">
        <v>543</v>
      </c>
      <c r="S60" s="974"/>
      <c r="T60" s="975" t="s">
        <v>1231</v>
      </c>
      <c r="U60" s="976"/>
      <c r="V60" s="976"/>
      <c r="W60" s="977"/>
      <c r="X60" s="982" t="s">
        <v>1232</v>
      </c>
      <c r="Y60" s="983"/>
      <c r="Z60" s="983"/>
      <c r="AA60" s="984"/>
      <c r="AB60" s="509">
        <v>1</v>
      </c>
      <c r="AC60" s="34"/>
      <c r="AD60" s="138" t="s">
        <v>680</v>
      </c>
      <c r="AE60" s="504">
        <v>38</v>
      </c>
      <c r="AF60" s="35" t="s">
        <v>32</v>
      </c>
      <c r="AG60" s="34"/>
      <c r="AH60" s="139">
        <v>4200</v>
      </c>
      <c r="AI60" s="140">
        <f t="shared" si="2"/>
        <v>4.2</v>
      </c>
      <c r="AJ60" s="836">
        <v>7290</v>
      </c>
      <c r="AK60" s="838">
        <f>+AJ60/1000</f>
        <v>7.29</v>
      </c>
      <c r="AL60" s="840">
        <f>+AJ60-AH61-AH60</f>
        <v>690</v>
      </c>
      <c r="AM60" s="842">
        <f>+AL60/1000</f>
        <v>0.69</v>
      </c>
      <c r="AN60" s="844">
        <f>+AL60/SUM(AH60:AH61)</f>
        <v>0.10454545454545454</v>
      </c>
      <c r="AO60" s="21"/>
      <c r="AP60" s="306">
        <v>74.67</v>
      </c>
      <c r="AQ60" s="306">
        <v>3.49</v>
      </c>
    </row>
    <row r="61" spans="2:43" ht="12" customHeight="1" thickBot="1" x14ac:dyDescent="0.3">
      <c r="B61" s="25">
        <v>44258</v>
      </c>
      <c r="C61" s="137">
        <v>0.86875000000000002</v>
      </c>
      <c r="D61" s="137">
        <v>0.40208333333333335</v>
      </c>
      <c r="E61" s="43">
        <v>3</v>
      </c>
      <c r="F61" s="43">
        <v>23470</v>
      </c>
      <c r="G61" s="25">
        <v>44258</v>
      </c>
      <c r="H61" s="967" t="s">
        <v>678</v>
      </c>
      <c r="I61" s="968"/>
      <c r="J61" s="969" t="s">
        <v>765</v>
      </c>
      <c r="K61" s="970"/>
      <c r="L61" s="969" t="s">
        <v>700</v>
      </c>
      <c r="M61" s="970"/>
      <c r="N61" s="967"/>
      <c r="O61" s="968"/>
      <c r="P61" s="971" t="s">
        <v>292</v>
      </c>
      <c r="Q61" s="972"/>
      <c r="R61" s="973" t="s">
        <v>543</v>
      </c>
      <c r="S61" s="974"/>
      <c r="T61" s="975" t="s">
        <v>1231</v>
      </c>
      <c r="U61" s="976"/>
      <c r="V61" s="976"/>
      <c r="W61" s="977"/>
      <c r="X61" s="982" t="s">
        <v>1232</v>
      </c>
      <c r="Y61" s="983"/>
      <c r="Z61" s="983"/>
      <c r="AA61" s="984"/>
      <c r="AB61" s="509">
        <v>1</v>
      </c>
      <c r="AC61" s="34"/>
      <c r="AD61" s="138" t="s">
        <v>680</v>
      </c>
      <c r="AE61" s="504">
        <v>37</v>
      </c>
      <c r="AF61" s="35" t="s">
        <v>32</v>
      </c>
      <c r="AG61" s="34"/>
      <c r="AH61" s="139">
        <v>2400</v>
      </c>
      <c r="AI61" s="140">
        <f t="shared" si="2"/>
        <v>2.4</v>
      </c>
      <c r="AJ61" s="837"/>
      <c r="AK61" s="839"/>
      <c r="AL61" s="841"/>
      <c r="AM61" s="843"/>
      <c r="AN61" s="845"/>
      <c r="AO61" s="21"/>
      <c r="AP61" s="306">
        <v>74.92</v>
      </c>
      <c r="AQ61" s="306">
        <v>3.25</v>
      </c>
    </row>
    <row r="62" spans="2:43" ht="12" customHeight="1" x14ac:dyDescent="0.25">
      <c r="B62" s="25">
        <v>44258</v>
      </c>
      <c r="C62" s="137">
        <v>0.87708333333333333</v>
      </c>
      <c r="D62" s="137">
        <v>0.37847222222222227</v>
      </c>
      <c r="E62" s="43">
        <v>4</v>
      </c>
      <c r="F62" s="43">
        <v>1554</v>
      </c>
      <c r="G62" s="25">
        <v>44258</v>
      </c>
      <c r="H62" s="967" t="s">
        <v>55</v>
      </c>
      <c r="I62" s="968"/>
      <c r="J62" s="969"/>
      <c r="K62" s="970"/>
      <c r="L62" s="969"/>
      <c r="M62" s="970"/>
      <c r="N62" s="967"/>
      <c r="O62" s="968"/>
      <c r="P62" s="971" t="s">
        <v>390</v>
      </c>
      <c r="Q62" s="972"/>
      <c r="R62" s="973" t="s">
        <v>90</v>
      </c>
      <c r="S62" s="974"/>
      <c r="T62" s="979" t="s">
        <v>89</v>
      </c>
      <c r="U62" s="980"/>
      <c r="V62" s="980"/>
      <c r="W62" s="981"/>
      <c r="X62" s="979" t="s">
        <v>89</v>
      </c>
      <c r="Y62" s="980"/>
      <c r="Z62" s="980"/>
      <c r="AA62" s="981"/>
      <c r="AB62" s="509"/>
      <c r="AC62" s="34"/>
      <c r="AD62" s="138"/>
      <c r="AE62" s="138">
        <v>35</v>
      </c>
      <c r="AF62" s="35" t="s">
        <v>32</v>
      </c>
      <c r="AG62" s="26">
        <v>7081</v>
      </c>
      <c r="AH62" s="139">
        <f>+AG62/2.2</f>
        <v>3218.6363636363635</v>
      </c>
      <c r="AI62" s="140">
        <f>+AH62/1000</f>
        <v>3.2186363636363633</v>
      </c>
      <c r="AJ62" s="836">
        <v>3440</v>
      </c>
      <c r="AK62" s="838">
        <f>+AJ62/1000</f>
        <v>3.44</v>
      </c>
      <c r="AL62" s="840">
        <f>+AJ62-AH63-AH62</f>
        <v>-555.90909090909054</v>
      </c>
      <c r="AM62" s="842">
        <f>+AL62/1000</f>
        <v>-0.55590909090909058</v>
      </c>
      <c r="AN62" s="844">
        <f>+AL62/SUM(AH62:AH63)</f>
        <v>-0.13911955408940951</v>
      </c>
      <c r="AO62" s="21"/>
      <c r="AP62" s="306">
        <v>77.67</v>
      </c>
      <c r="AQ62" s="306">
        <v>2.4500000000000002</v>
      </c>
    </row>
    <row r="63" spans="2:43" ht="12" customHeight="1" x14ac:dyDescent="0.25">
      <c r="B63" s="25">
        <v>44258</v>
      </c>
      <c r="C63" s="137">
        <v>0.87708333333333333</v>
      </c>
      <c r="D63" s="137">
        <v>0.37847222222222227</v>
      </c>
      <c r="E63" s="43">
        <v>4</v>
      </c>
      <c r="F63" s="43">
        <v>106</v>
      </c>
      <c r="G63" s="25">
        <v>44258</v>
      </c>
      <c r="H63" s="967" t="s">
        <v>291</v>
      </c>
      <c r="I63" s="968"/>
      <c r="J63" s="969"/>
      <c r="K63" s="970"/>
      <c r="L63" s="969"/>
      <c r="M63" s="970"/>
      <c r="N63" s="967"/>
      <c r="O63" s="968"/>
      <c r="P63" s="971" t="s">
        <v>390</v>
      </c>
      <c r="Q63" s="972"/>
      <c r="R63" s="973" t="s">
        <v>90</v>
      </c>
      <c r="S63" s="974"/>
      <c r="T63" s="979" t="s">
        <v>89</v>
      </c>
      <c r="U63" s="980"/>
      <c r="V63" s="980"/>
      <c r="W63" s="981"/>
      <c r="X63" s="975" t="s">
        <v>89</v>
      </c>
      <c r="Y63" s="976"/>
      <c r="Z63" s="976"/>
      <c r="AA63" s="978"/>
      <c r="AB63" s="509"/>
      <c r="AC63" s="34"/>
      <c r="AD63" s="138"/>
      <c r="AE63" s="138">
        <v>34</v>
      </c>
      <c r="AF63" s="35" t="s">
        <v>32</v>
      </c>
      <c r="AG63" s="34">
        <v>1710</v>
      </c>
      <c r="AH63" s="139">
        <f>+AG63/2.2</f>
        <v>777.27272727272725</v>
      </c>
      <c r="AI63" s="159">
        <f>+AH63/1000</f>
        <v>0.77727272727272723</v>
      </c>
      <c r="AJ63" s="837"/>
      <c r="AK63" s="839"/>
      <c r="AL63" s="841"/>
      <c r="AM63" s="843"/>
      <c r="AN63" s="845"/>
      <c r="AO63" s="21"/>
      <c r="AP63" s="306">
        <v>77.28</v>
      </c>
      <c r="AQ63" s="306">
        <v>2.87</v>
      </c>
    </row>
    <row r="64" spans="2:43" ht="12" customHeight="1" x14ac:dyDescent="0.25">
      <c r="B64" s="25">
        <v>44258</v>
      </c>
      <c r="C64" s="137">
        <v>0.88263888888888886</v>
      </c>
      <c r="D64" s="137">
        <v>0.95000000000000007</v>
      </c>
      <c r="E64" s="43">
        <v>4</v>
      </c>
      <c r="F64" s="43">
        <v>26543</v>
      </c>
      <c r="G64" s="25">
        <v>44258</v>
      </c>
      <c r="H64" s="967" t="s">
        <v>1167</v>
      </c>
      <c r="I64" s="968"/>
      <c r="J64" s="969"/>
      <c r="K64" s="970"/>
      <c r="L64" s="969"/>
      <c r="M64" s="970"/>
      <c r="N64" s="967"/>
      <c r="O64" s="968"/>
      <c r="P64" s="971" t="s">
        <v>1233</v>
      </c>
      <c r="Q64" s="972"/>
      <c r="R64" s="973" t="s">
        <v>1169</v>
      </c>
      <c r="S64" s="974"/>
      <c r="T64" s="975" t="s">
        <v>269</v>
      </c>
      <c r="U64" s="976"/>
      <c r="V64" s="976"/>
      <c r="W64" s="977"/>
      <c r="X64" s="975" t="s">
        <v>269</v>
      </c>
      <c r="Y64" s="976"/>
      <c r="Z64" s="976"/>
      <c r="AA64" s="977"/>
      <c r="AB64" s="509"/>
      <c r="AC64" s="34"/>
      <c r="AD64" s="138"/>
      <c r="AE64" s="138">
        <v>38</v>
      </c>
      <c r="AF64" s="35" t="s">
        <v>32</v>
      </c>
      <c r="AG64" s="34"/>
      <c r="AH64" s="139">
        <v>7450</v>
      </c>
      <c r="AI64" s="140">
        <f t="shared" ref="AI64:AI66" si="10">+AH64/1000</f>
        <v>7.45</v>
      </c>
      <c r="AJ64" s="152">
        <v>7450</v>
      </c>
      <c r="AK64" s="142">
        <f t="shared" ref="AK64:AK66" si="11">+AJ64/1000</f>
        <v>7.45</v>
      </c>
      <c r="AL64" s="143">
        <f t="shared" ref="AL64:AL66" si="12">+AJ64-AH64</f>
        <v>0</v>
      </c>
      <c r="AM64" s="144">
        <f t="shared" ref="AM64:AM66" si="13">+AL64/1000</f>
        <v>0</v>
      </c>
      <c r="AN64" s="145">
        <f t="shared" ref="AN64:AN66" si="14">+AL64/AH64</f>
        <v>0</v>
      </c>
      <c r="AO64" s="21"/>
      <c r="AP64" s="306">
        <v>80.209999999999994</v>
      </c>
      <c r="AQ64" s="306">
        <v>1.22</v>
      </c>
    </row>
    <row r="65" spans="2:43" ht="12" customHeight="1" x14ac:dyDescent="0.25">
      <c r="B65" s="25">
        <v>44258</v>
      </c>
      <c r="C65" s="137">
        <v>0.90625</v>
      </c>
      <c r="D65" s="137">
        <v>3.472222222222222E-3</v>
      </c>
      <c r="E65" s="43">
        <v>4</v>
      </c>
      <c r="F65" s="43">
        <v>26544</v>
      </c>
      <c r="G65" s="25">
        <v>44258</v>
      </c>
      <c r="H65" s="967" t="s">
        <v>712</v>
      </c>
      <c r="I65" s="968"/>
      <c r="J65" s="969"/>
      <c r="K65" s="970"/>
      <c r="L65" s="969"/>
      <c r="M65" s="970"/>
      <c r="N65" s="967"/>
      <c r="O65" s="968"/>
      <c r="P65" s="971" t="s">
        <v>911</v>
      </c>
      <c r="Q65" s="972"/>
      <c r="R65" s="973" t="s">
        <v>870</v>
      </c>
      <c r="S65" s="974"/>
      <c r="T65" s="975" t="s">
        <v>1234</v>
      </c>
      <c r="U65" s="976"/>
      <c r="V65" s="976"/>
      <c r="W65" s="977"/>
      <c r="X65" s="975" t="s">
        <v>1234</v>
      </c>
      <c r="Y65" s="976"/>
      <c r="Z65" s="976"/>
      <c r="AA65" s="977"/>
      <c r="AB65" s="509"/>
      <c r="AC65" s="34"/>
      <c r="AD65" s="138"/>
      <c r="AE65" s="138">
        <v>42</v>
      </c>
      <c r="AF65" s="35" t="s">
        <v>32</v>
      </c>
      <c r="AG65" s="34"/>
      <c r="AH65" s="139">
        <v>7630</v>
      </c>
      <c r="AI65" s="140">
        <f t="shared" si="10"/>
        <v>7.63</v>
      </c>
      <c r="AJ65" s="152">
        <v>7630</v>
      </c>
      <c r="AK65" s="142">
        <f t="shared" si="11"/>
        <v>7.63</v>
      </c>
      <c r="AL65" s="143">
        <f t="shared" si="12"/>
        <v>0</v>
      </c>
      <c r="AM65" s="144">
        <f t="shared" si="13"/>
        <v>0</v>
      </c>
      <c r="AN65" s="145">
        <f t="shared" si="14"/>
        <v>0</v>
      </c>
      <c r="AO65" s="21"/>
      <c r="AP65" s="306">
        <v>75.87</v>
      </c>
      <c r="AQ65" s="306">
        <v>2.98</v>
      </c>
    </row>
    <row r="66" spans="2:43" ht="12" customHeight="1" x14ac:dyDescent="0.25">
      <c r="B66" s="25">
        <v>44258</v>
      </c>
      <c r="C66" s="137">
        <v>0.91527777777777775</v>
      </c>
      <c r="D66" s="137">
        <v>0.97291666666666676</v>
      </c>
      <c r="E66" s="43">
        <v>4</v>
      </c>
      <c r="F66" s="43">
        <v>26545</v>
      </c>
      <c r="G66" s="25">
        <v>44258</v>
      </c>
      <c r="H66" s="967" t="s">
        <v>87</v>
      </c>
      <c r="I66" s="968"/>
      <c r="J66" s="969"/>
      <c r="K66" s="970"/>
      <c r="L66" s="969"/>
      <c r="M66" s="970"/>
      <c r="N66" s="967"/>
      <c r="O66" s="968"/>
      <c r="P66" s="971" t="s">
        <v>190</v>
      </c>
      <c r="Q66" s="972"/>
      <c r="R66" s="973" t="s">
        <v>118</v>
      </c>
      <c r="S66" s="974"/>
      <c r="T66" s="975" t="s">
        <v>1238</v>
      </c>
      <c r="U66" s="976"/>
      <c r="V66" s="976"/>
      <c r="W66" s="977"/>
      <c r="X66" s="975" t="s">
        <v>1238</v>
      </c>
      <c r="Y66" s="976"/>
      <c r="Z66" s="976"/>
      <c r="AA66" s="977"/>
      <c r="AB66" s="509"/>
      <c r="AC66" s="34"/>
      <c r="AD66" s="138"/>
      <c r="AE66" s="508">
        <v>58</v>
      </c>
      <c r="AF66" s="46" t="s">
        <v>52</v>
      </c>
      <c r="AG66" s="34"/>
      <c r="AH66" s="139">
        <v>10555</v>
      </c>
      <c r="AI66" s="140">
        <f t="shared" si="10"/>
        <v>10.555</v>
      </c>
      <c r="AJ66" s="152">
        <v>10555</v>
      </c>
      <c r="AK66" s="142">
        <f t="shared" si="11"/>
        <v>10.555</v>
      </c>
      <c r="AL66" s="143">
        <f t="shared" si="12"/>
        <v>0</v>
      </c>
      <c r="AM66" s="144">
        <f t="shared" si="13"/>
        <v>0</v>
      </c>
      <c r="AN66" s="145">
        <f t="shared" si="14"/>
        <v>0</v>
      </c>
      <c r="AO66" s="21"/>
      <c r="AP66" s="306">
        <v>77.69</v>
      </c>
      <c r="AQ66" s="306">
        <v>3.56</v>
      </c>
    </row>
    <row r="67" spans="2:43" ht="12" customHeight="1" x14ac:dyDescent="0.25">
      <c r="B67" s="25">
        <v>44258</v>
      </c>
      <c r="C67" s="137">
        <v>0.94236111111111109</v>
      </c>
      <c r="D67" s="137">
        <v>0.97777777777777775</v>
      </c>
      <c r="E67" s="43">
        <v>4</v>
      </c>
      <c r="F67" s="43">
        <v>26546</v>
      </c>
      <c r="G67" s="25">
        <v>44258</v>
      </c>
      <c r="H67" s="967" t="s">
        <v>712</v>
      </c>
      <c r="I67" s="968"/>
      <c r="J67" s="969"/>
      <c r="K67" s="970"/>
      <c r="L67" s="969"/>
      <c r="M67" s="970"/>
      <c r="N67" s="967"/>
      <c r="O67" s="968"/>
      <c r="P67" s="971" t="s">
        <v>917</v>
      </c>
      <c r="Q67" s="972"/>
      <c r="R67" s="973" t="s">
        <v>856</v>
      </c>
      <c r="S67" s="974"/>
      <c r="T67" s="975" t="s">
        <v>1235</v>
      </c>
      <c r="U67" s="976"/>
      <c r="V67" s="976"/>
      <c r="W67" s="977"/>
      <c r="X67" s="975" t="s">
        <v>1235</v>
      </c>
      <c r="Y67" s="976"/>
      <c r="Z67" s="976"/>
      <c r="AA67" s="977"/>
      <c r="AB67" s="509"/>
      <c r="AC67" s="34"/>
      <c r="AD67" s="138"/>
      <c r="AE67" s="138">
        <v>40</v>
      </c>
      <c r="AF67" s="35" t="s">
        <v>32</v>
      </c>
      <c r="AG67" s="34"/>
      <c r="AH67" s="139">
        <v>8840</v>
      </c>
      <c r="AI67" s="140">
        <f t="shared" si="2"/>
        <v>8.84</v>
      </c>
      <c r="AJ67" s="152">
        <v>8840</v>
      </c>
      <c r="AK67" s="142">
        <f t="shared" si="3"/>
        <v>8.84</v>
      </c>
      <c r="AL67" s="143">
        <f t="shared" si="4"/>
        <v>0</v>
      </c>
      <c r="AM67" s="144">
        <f t="shared" si="5"/>
        <v>0</v>
      </c>
      <c r="AN67" s="145">
        <f t="shared" si="6"/>
        <v>0</v>
      </c>
      <c r="AO67" s="21"/>
      <c r="AP67" s="306">
        <v>75.98</v>
      </c>
      <c r="AQ67" s="306">
        <v>4.3899999999999997</v>
      </c>
    </row>
    <row r="68" spans="2:43" ht="12" customHeight="1" x14ac:dyDescent="0.25">
      <c r="B68" s="25">
        <v>44258</v>
      </c>
      <c r="C68" s="137">
        <v>0.99791666666666667</v>
      </c>
      <c r="D68" s="137">
        <v>9.7222222222222224E-3</v>
      </c>
      <c r="E68" s="43">
        <v>4</v>
      </c>
      <c r="F68" s="43">
        <v>26547</v>
      </c>
      <c r="G68" s="25">
        <v>44258</v>
      </c>
      <c r="H68" s="967" t="s">
        <v>712</v>
      </c>
      <c r="I68" s="968"/>
      <c r="J68" s="969"/>
      <c r="K68" s="970"/>
      <c r="L68" s="969"/>
      <c r="M68" s="970"/>
      <c r="N68" s="967"/>
      <c r="O68" s="968"/>
      <c r="P68" s="971" t="s">
        <v>292</v>
      </c>
      <c r="Q68" s="972"/>
      <c r="R68" s="973" t="s">
        <v>696</v>
      </c>
      <c r="S68" s="974"/>
      <c r="T68" s="975" t="s">
        <v>1236</v>
      </c>
      <c r="U68" s="976"/>
      <c r="V68" s="976"/>
      <c r="W68" s="977"/>
      <c r="X68" s="975" t="s">
        <v>1236</v>
      </c>
      <c r="Y68" s="976"/>
      <c r="Z68" s="976"/>
      <c r="AA68" s="977"/>
      <c r="AB68" s="509"/>
      <c r="AC68" s="34"/>
      <c r="AD68" s="138"/>
      <c r="AE68" s="138">
        <v>41</v>
      </c>
      <c r="AF68" s="35" t="s">
        <v>32</v>
      </c>
      <c r="AG68" s="34"/>
      <c r="AH68" s="139">
        <v>7770</v>
      </c>
      <c r="AI68" s="140">
        <f t="shared" ref="AI68:AI69" si="15">+AH68/1000</f>
        <v>7.77</v>
      </c>
      <c r="AJ68" s="152">
        <v>7770</v>
      </c>
      <c r="AK68" s="142">
        <f t="shared" ref="AK68:AK69" si="16">+AJ68/1000</f>
        <v>7.77</v>
      </c>
      <c r="AL68" s="143">
        <f t="shared" ref="AL68:AL69" si="17">+AJ68-AH68</f>
        <v>0</v>
      </c>
      <c r="AM68" s="144">
        <f t="shared" ref="AM68:AM69" si="18">+AL68/1000</f>
        <v>0</v>
      </c>
      <c r="AN68" s="145">
        <f t="shared" ref="AN68:AN69" si="19">+AL68/AH68</f>
        <v>0</v>
      </c>
      <c r="AO68" s="21"/>
      <c r="AP68" s="306">
        <v>76.400000000000006</v>
      </c>
      <c r="AQ68" s="306">
        <v>2.82</v>
      </c>
    </row>
    <row r="69" spans="2:43" ht="12" customHeight="1" x14ac:dyDescent="0.25">
      <c r="B69" s="25">
        <v>44258</v>
      </c>
      <c r="C69" s="137">
        <v>0.99930555555555556</v>
      </c>
      <c r="D69" s="137">
        <v>0.38263888888888892</v>
      </c>
      <c r="E69" s="43">
        <v>4</v>
      </c>
      <c r="F69" s="43">
        <v>8889</v>
      </c>
      <c r="G69" s="25">
        <v>44258</v>
      </c>
      <c r="H69" s="967" t="s">
        <v>288</v>
      </c>
      <c r="I69" s="968"/>
      <c r="J69" s="969"/>
      <c r="K69" s="970"/>
      <c r="L69" s="969"/>
      <c r="M69" s="970"/>
      <c r="N69" s="967"/>
      <c r="O69" s="968"/>
      <c r="P69" s="971" t="s">
        <v>226</v>
      </c>
      <c r="Q69" s="972"/>
      <c r="R69" s="973" t="s">
        <v>178</v>
      </c>
      <c r="S69" s="974"/>
      <c r="T69" s="975" t="s">
        <v>269</v>
      </c>
      <c r="U69" s="976"/>
      <c r="V69" s="976"/>
      <c r="W69" s="977"/>
      <c r="X69" s="982" t="s">
        <v>269</v>
      </c>
      <c r="Y69" s="983"/>
      <c r="Z69" s="983"/>
      <c r="AA69" s="984"/>
      <c r="AB69" s="509"/>
      <c r="AC69" s="34"/>
      <c r="AD69" s="138"/>
      <c r="AE69" s="138">
        <v>37</v>
      </c>
      <c r="AF69" s="35" t="s">
        <v>32</v>
      </c>
      <c r="AG69" s="34"/>
      <c r="AH69" s="139">
        <v>3740</v>
      </c>
      <c r="AI69" s="140">
        <f t="shared" si="15"/>
        <v>3.74</v>
      </c>
      <c r="AJ69" s="152">
        <v>3740</v>
      </c>
      <c r="AK69" s="142">
        <f t="shared" si="16"/>
        <v>3.74</v>
      </c>
      <c r="AL69" s="143">
        <f t="shared" si="17"/>
        <v>0</v>
      </c>
      <c r="AM69" s="144">
        <f t="shared" si="18"/>
        <v>0</v>
      </c>
      <c r="AN69" s="145">
        <f t="shared" si="19"/>
        <v>0</v>
      </c>
      <c r="AO69" s="21"/>
      <c r="AP69" s="306">
        <v>79.510000000000005</v>
      </c>
      <c r="AQ69" s="306">
        <v>1.03</v>
      </c>
    </row>
    <row r="70" spans="2:43" ht="12" customHeight="1" x14ac:dyDescent="0.25">
      <c r="B70" s="25">
        <v>44259</v>
      </c>
      <c r="C70" s="137">
        <v>0.10486111111111111</v>
      </c>
      <c r="D70" s="137">
        <v>0.11458333333333333</v>
      </c>
      <c r="E70" s="43">
        <v>3</v>
      </c>
      <c r="F70" s="43">
        <v>772</v>
      </c>
      <c r="G70" s="25">
        <v>44259</v>
      </c>
      <c r="H70" s="967" t="s">
        <v>382</v>
      </c>
      <c r="I70" s="968"/>
      <c r="J70" s="969"/>
      <c r="K70" s="970"/>
      <c r="L70" s="969"/>
      <c r="M70" s="970"/>
      <c r="N70" s="967"/>
      <c r="O70" s="968"/>
      <c r="P70" s="971" t="s">
        <v>1210</v>
      </c>
      <c r="Q70" s="972"/>
      <c r="R70" s="973" t="s">
        <v>306</v>
      </c>
      <c r="S70" s="974"/>
      <c r="T70" s="979" t="s">
        <v>198</v>
      </c>
      <c r="U70" s="980"/>
      <c r="V70" s="980"/>
      <c r="W70" s="981"/>
      <c r="X70" s="979" t="s">
        <v>198</v>
      </c>
      <c r="Y70" s="980"/>
      <c r="Z70" s="980"/>
      <c r="AA70" s="981"/>
      <c r="AB70" s="509"/>
      <c r="AC70" s="34"/>
      <c r="AD70" s="138"/>
      <c r="AE70" s="506">
        <v>43</v>
      </c>
      <c r="AF70" s="35" t="s">
        <v>32</v>
      </c>
      <c r="AG70" s="34"/>
      <c r="AH70" s="139">
        <v>17004</v>
      </c>
      <c r="AI70" s="140">
        <f>+AH70/1000</f>
        <v>17.004000000000001</v>
      </c>
      <c r="AJ70" s="836">
        <v>18000</v>
      </c>
      <c r="AK70" s="838">
        <f>+AJ70/1000</f>
        <v>18</v>
      </c>
      <c r="AL70" s="840">
        <f>+AJ70-AH72-AH70-AH71</f>
        <v>724</v>
      </c>
      <c r="AM70" s="842">
        <f>+AL70/1000</f>
        <v>0.72399999999999998</v>
      </c>
      <c r="AN70" s="844">
        <f>+AL70/SUM(AH70:AH72)</f>
        <v>4.1907849039129426E-2</v>
      </c>
      <c r="AO70" s="21"/>
      <c r="AP70" s="306">
        <v>70.040000000000006</v>
      </c>
      <c r="AQ70" s="306">
        <v>4.55</v>
      </c>
    </row>
    <row r="71" spans="2:43" ht="12" customHeight="1" x14ac:dyDescent="0.25">
      <c r="B71" s="25">
        <v>44259</v>
      </c>
      <c r="C71" s="137">
        <v>0.10486111111111111</v>
      </c>
      <c r="D71" s="137">
        <v>0.11458333333333333</v>
      </c>
      <c r="E71" s="43">
        <v>3</v>
      </c>
      <c r="F71" s="43">
        <v>772</v>
      </c>
      <c r="G71" s="25">
        <v>44259</v>
      </c>
      <c r="H71" s="967" t="s">
        <v>382</v>
      </c>
      <c r="I71" s="968"/>
      <c r="J71" s="969"/>
      <c r="K71" s="970"/>
      <c r="L71" s="969"/>
      <c r="M71" s="970"/>
      <c r="N71" s="967"/>
      <c r="O71" s="968"/>
      <c r="P71" s="971" t="s">
        <v>1210</v>
      </c>
      <c r="Q71" s="972"/>
      <c r="R71" s="973" t="s">
        <v>306</v>
      </c>
      <c r="S71" s="974"/>
      <c r="T71" s="979" t="s">
        <v>202</v>
      </c>
      <c r="U71" s="980"/>
      <c r="V71" s="980"/>
      <c r="W71" s="981"/>
      <c r="X71" s="979" t="s">
        <v>202</v>
      </c>
      <c r="Y71" s="980"/>
      <c r="Z71" s="980"/>
      <c r="AA71" s="981"/>
      <c r="AB71" s="509"/>
      <c r="AC71" s="34"/>
      <c r="AD71" s="138"/>
      <c r="AE71" s="506">
        <v>43</v>
      </c>
      <c r="AF71" s="35" t="s">
        <v>32</v>
      </c>
      <c r="AG71" s="34"/>
      <c r="AH71" s="139">
        <v>40</v>
      </c>
      <c r="AI71" s="140">
        <f>+AH71/1000</f>
        <v>0.04</v>
      </c>
      <c r="AJ71" s="993"/>
      <c r="AK71" s="994"/>
      <c r="AL71" s="995"/>
      <c r="AM71" s="996"/>
      <c r="AN71" s="997"/>
      <c r="AO71" s="21"/>
      <c r="AP71" s="306">
        <v>70.040000000000006</v>
      </c>
      <c r="AQ71" s="306">
        <v>4.55</v>
      </c>
    </row>
    <row r="72" spans="2:43" ht="12" customHeight="1" x14ac:dyDescent="0.25">
      <c r="B72" s="25">
        <v>44259</v>
      </c>
      <c r="C72" s="137">
        <v>0.10486111111111111</v>
      </c>
      <c r="D72" s="137">
        <v>0.11458333333333333</v>
      </c>
      <c r="E72" s="43">
        <v>3</v>
      </c>
      <c r="F72" s="43">
        <v>772</v>
      </c>
      <c r="G72" s="25">
        <v>44259</v>
      </c>
      <c r="H72" s="967" t="s">
        <v>382</v>
      </c>
      <c r="I72" s="968"/>
      <c r="J72" s="969"/>
      <c r="K72" s="970"/>
      <c r="L72" s="969"/>
      <c r="M72" s="970"/>
      <c r="N72" s="967"/>
      <c r="O72" s="968"/>
      <c r="P72" s="971" t="s">
        <v>1210</v>
      </c>
      <c r="Q72" s="972"/>
      <c r="R72" s="973" t="s">
        <v>306</v>
      </c>
      <c r="S72" s="974"/>
      <c r="T72" s="979" t="s">
        <v>797</v>
      </c>
      <c r="U72" s="980"/>
      <c r="V72" s="980"/>
      <c r="W72" s="981"/>
      <c r="X72" s="979" t="s">
        <v>797</v>
      </c>
      <c r="Y72" s="980"/>
      <c r="Z72" s="980"/>
      <c r="AA72" s="981"/>
      <c r="AB72" s="509"/>
      <c r="AC72" s="34"/>
      <c r="AD72" s="138"/>
      <c r="AE72" s="506">
        <v>43</v>
      </c>
      <c r="AF72" s="35" t="s">
        <v>32</v>
      </c>
      <c r="AG72" s="34"/>
      <c r="AH72" s="139">
        <v>232</v>
      </c>
      <c r="AI72" s="140">
        <f t="shared" ref="AI72" si="20">+AH72/1000</f>
        <v>0.23200000000000001</v>
      </c>
      <c r="AJ72" s="837"/>
      <c r="AK72" s="839"/>
      <c r="AL72" s="841"/>
      <c r="AM72" s="843"/>
      <c r="AN72" s="845"/>
      <c r="AO72" s="21"/>
      <c r="AP72" s="306">
        <v>70.040000000000006</v>
      </c>
      <c r="AQ72" s="306">
        <v>4.55</v>
      </c>
    </row>
    <row r="73" spans="2:43" ht="12" customHeight="1" x14ac:dyDescent="0.25">
      <c r="B73" s="25">
        <v>44259</v>
      </c>
      <c r="C73" s="137"/>
      <c r="D73" s="137"/>
      <c r="E73" s="43"/>
      <c r="F73" s="43"/>
      <c r="G73" s="25">
        <v>44259</v>
      </c>
      <c r="H73" s="967"/>
      <c r="I73" s="968"/>
      <c r="J73" s="969"/>
      <c r="K73" s="970"/>
      <c r="L73" s="969"/>
      <c r="M73" s="970"/>
      <c r="N73" s="967"/>
      <c r="O73" s="968"/>
      <c r="P73" s="971"/>
      <c r="Q73" s="972"/>
      <c r="R73" s="973"/>
      <c r="S73" s="974"/>
      <c r="T73" s="975"/>
      <c r="U73" s="976"/>
      <c r="V73" s="976"/>
      <c r="W73" s="977"/>
      <c r="X73" s="982"/>
      <c r="Y73" s="983"/>
      <c r="Z73" s="983"/>
      <c r="AA73" s="984"/>
      <c r="AB73" s="509"/>
      <c r="AC73" s="34"/>
      <c r="AD73" s="138"/>
      <c r="AE73" s="138"/>
      <c r="AF73" s="35"/>
      <c r="AG73" s="34"/>
      <c r="AH73" s="139"/>
      <c r="AI73" s="140">
        <f>+AH73/1000</f>
        <v>0</v>
      </c>
      <c r="AJ73" s="152"/>
      <c r="AK73" s="142">
        <f>+AJ73/1000</f>
        <v>0</v>
      </c>
      <c r="AL73" s="143">
        <f>+AJ73-AH73</f>
        <v>0</v>
      </c>
      <c r="AM73" s="144">
        <f>+AL73/1000</f>
        <v>0</v>
      </c>
      <c r="AN73" s="145" t="e">
        <f>+AL73/AH73</f>
        <v>#DIV/0!</v>
      </c>
      <c r="AP73" s="306"/>
      <c r="AQ73" s="306"/>
    </row>
    <row r="74" spans="2:43" ht="12" customHeight="1" thickBot="1" x14ac:dyDescent="0.3">
      <c r="B74" s="24"/>
      <c r="C74" s="146"/>
      <c r="D74" s="146"/>
      <c r="E74" s="27"/>
      <c r="F74" s="36"/>
      <c r="G74" s="31"/>
      <c r="H74" s="909"/>
      <c r="I74" s="910"/>
      <c r="J74" s="911"/>
      <c r="K74" s="912"/>
      <c r="L74" s="911"/>
      <c r="M74" s="912"/>
      <c r="N74" s="913"/>
      <c r="O74" s="910"/>
      <c r="P74" s="913"/>
      <c r="Q74" s="910"/>
      <c r="R74" s="914"/>
      <c r="S74" s="915"/>
      <c r="T74" s="916"/>
      <c r="U74" s="917"/>
      <c r="V74" s="917"/>
      <c r="W74" s="915"/>
      <c r="X74" s="29"/>
      <c r="Y74" s="147"/>
      <c r="Z74" s="147"/>
      <c r="AA74" s="28"/>
      <c r="AB74" s="147"/>
      <c r="AC74" s="36"/>
      <c r="AD74" s="148"/>
      <c r="AE74" s="147"/>
      <c r="AF74" s="28"/>
      <c r="AG74" s="29"/>
      <c r="AH74" s="149"/>
      <c r="AI74" s="153"/>
      <c r="AJ74" s="150"/>
      <c r="AK74" s="154"/>
      <c r="AL74" s="155"/>
      <c r="AM74" s="156"/>
      <c r="AN74" s="157"/>
    </row>
    <row r="75" spans="2:43" ht="12" customHeight="1" x14ac:dyDescent="0.25">
      <c r="B75" s="151"/>
      <c r="C75" s="151"/>
      <c r="D75" s="151"/>
      <c r="E75" s="151"/>
      <c r="F75" s="151"/>
      <c r="G75" s="151"/>
      <c r="H75" s="151"/>
      <c r="I75" s="151"/>
      <c r="J75" s="174"/>
      <c r="K75" s="174"/>
      <c r="L75" s="174"/>
      <c r="M75" s="174"/>
      <c r="N75" s="151"/>
      <c r="O75" s="151"/>
      <c r="P75" s="135"/>
      <c r="Q75" s="135"/>
      <c r="R75" s="918" t="s">
        <v>5</v>
      </c>
      <c r="S75" s="919"/>
      <c r="T75" s="919"/>
      <c r="U75" s="919"/>
      <c r="V75" s="919"/>
      <c r="W75" s="919"/>
      <c r="X75" s="919"/>
      <c r="Y75" s="919"/>
      <c r="Z75" s="919"/>
      <c r="AA75" s="919"/>
      <c r="AB75" s="919"/>
      <c r="AC75" s="919"/>
      <c r="AD75" s="919"/>
      <c r="AE75" s="919"/>
      <c r="AF75" s="919"/>
      <c r="AG75" s="265"/>
      <c r="AH75" s="932" t="s">
        <v>4</v>
      </c>
      <c r="AI75" s="933"/>
      <c r="AJ75" s="932" t="s">
        <v>3</v>
      </c>
      <c r="AK75" s="933"/>
      <c r="AL75" s="932" t="s">
        <v>2</v>
      </c>
      <c r="AM75" s="934"/>
      <c r="AN75" s="935"/>
    </row>
    <row r="76" spans="2:43" x14ac:dyDescent="0.25">
      <c r="B76" s="151"/>
      <c r="C76" s="151"/>
      <c r="D76" s="151"/>
      <c r="E76" s="151"/>
      <c r="F76" s="151"/>
      <c r="G76" s="151"/>
      <c r="H76" s="151"/>
      <c r="I76" s="151"/>
      <c r="J76" s="174"/>
      <c r="K76" s="174"/>
      <c r="L76" s="174"/>
      <c r="M76" s="174"/>
      <c r="N76" s="151"/>
      <c r="O76" s="151"/>
      <c r="P76" s="135"/>
      <c r="Q76" s="135"/>
      <c r="R76" s="930"/>
      <c r="S76" s="931"/>
      <c r="T76" s="931"/>
      <c r="U76" s="931"/>
      <c r="V76" s="931"/>
      <c r="W76" s="931"/>
      <c r="X76" s="931"/>
      <c r="Y76" s="931"/>
      <c r="Z76" s="931"/>
      <c r="AA76" s="931"/>
      <c r="AB76" s="931"/>
      <c r="AC76" s="931"/>
      <c r="AD76" s="931"/>
      <c r="AE76" s="931"/>
      <c r="AF76" s="931"/>
      <c r="AG76" s="265"/>
      <c r="AH76" s="936" t="s">
        <v>1</v>
      </c>
      <c r="AI76" s="938">
        <f>+SUM(AI49:AI74)</f>
        <v>154.00690909090909</v>
      </c>
      <c r="AJ76" s="936" t="s">
        <v>1</v>
      </c>
      <c r="AK76" s="938">
        <f>+SUM(AK49:AK74)</f>
        <v>153.79500000000002</v>
      </c>
      <c r="AL76" s="936" t="s">
        <v>1</v>
      </c>
      <c r="AM76" s="940">
        <f>+AK76-AI76</f>
        <v>-0.21190909090907439</v>
      </c>
      <c r="AN76" s="851">
        <f>+AM76/AI76</f>
        <v>-1.375971325961656E-3</v>
      </c>
    </row>
    <row r="77" spans="2:43" ht="17.25" thickBot="1" x14ac:dyDescent="0.3">
      <c r="B77" s="151"/>
      <c r="C77" s="151"/>
      <c r="D77" s="151"/>
      <c r="E77" s="151"/>
      <c r="F77" s="151"/>
      <c r="G77" s="151"/>
      <c r="H77" s="151"/>
      <c r="I77" s="151"/>
      <c r="J77" s="174"/>
      <c r="K77" s="174"/>
      <c r="L77" s="174"/>
      <c r="M77" s="174"/>
      <c r="N77" s="151"/>
      <c r="O77" s="151"/>
      <c r="P77" s="135"/>
      <c r="Q77" s="135"/>
      <c r="R77" s="921"/>
      <c r="S77" s="922"/>
      <c r="T77" s="922"/>
      <c r="U77" s="922"/>
      <c r="V77" s="922"/>
      <c r="W77" s="922"/>
      <c r="X77" s="922"/>
      <c r="Y77" s="922"/>
      <c r="Z77" s="922"/>
      <c r="AA77" s="922"/>
      <c r="AB77" s="922"/>
      <c r="AC77" s="922"/>
      <c r="AD77" s="922"/>
      <c r="AE77" s="922"/>
      <c r="AF77" s="922"/>
      <c r="AG77" s="264"/>
      <c r="AH77" s="937"/>
      <c r="AI77" s="939"/>
      <c r="AJ77" s="937"/>
      <c r="AK77" s="939"/>
      <c r="AL77" s="937"/>
      <c r="AM77" s="941"/>
      <c r="AN77" s="852"/>
    </row>
    <row r="78" spans="2:43" ht="17.25" thickBot="1" x14ac:dyDescent="0.3"/>
    <row r="79" spans="2:43" x14ac:dyDescent="0.25">
      <c r="R79" s="918" t="s">
        <v>0</v>
      </c>
      <c r="S79" s="919"/>
      <c r="T79" s="919"/>
      <c r="U79" s="919"/>
      <c r="V79" s="919"/>
      <c r="W79" s="919"/>
      <c r="X79" s="919"/>
      <c r="Y79" s="919"/>
      <c r="Z79" s="919"/>
      <c r="AA79" s="919"/>
      <c r="AB79" s="919"/>
      <c r="AC79" s="919"/>
      <c r="AD79" s="919"/>
      <c r="AE79" s="919"/>
      <c r="AF79" s="920"/>
      <c r="AG79" s="18"/>
      <c r="AH79" s="924">
        <f>+AI76+AH39</f>
        <v>208.64527272727273</v>
      </c>
      <c r="AI79" s="925"/>
      <c r="AJ79" s="924">
        <f>+AK76+AJ39</f>
        <v>207.76500000000001</v>
      </c>
      <c r="AK79" s="925"/>
      <c r="AL79" s="928">
        <f>+AJ79-AH79</f>
        <v>-0.88027272727271111</v>
      </c>
      <c r="AM79" s="925"/>
      <c r="AN79" s="945">
        <f>+AL79/AH79</f>
        <v>-4.2189919558989738E-3</v>
      </c>
    </row>
    <row r="80" spans="2:43" ht="17.25" thickBot="1" x14ac:dyDescent="0.3">
      <c r="R80" s="921"/>
      <c r="S80" s="922"/>
      <c r="T80" s="922"/>
      <c r="U80" s="922"/>
      <c r="V80" s="922"/>
      <c r="W80" s="922"/>
      <c r="X80" s="922"/>
      <c r="Y80" s="922"/>
      <c r="Z80" s="922"/>
      <c r="AA80" s="922"/>
      <c r="AB80" s="922"/>
      <c r="AC80" s="922"/>
      <c r="AD80" s="922"/>
      <c r="AE80" s="922"/>
      <c r="AF80" s="923"/>
      <c r="AG80" s="19"/>
      <c r="AH80" s="926"/>
      <c r="AI80" s="927"/>
      <c r="AJ80" s="926"/>
      <c r="AK80" s="927"/>
      <c r="AL80" s="929"/>
      <c r="AM80" s="927"/>
      <c r="AN80" s="946"/>
    </row>
    <row r="81" spans="2:43" ht="17.25" thickBot="1" x14ac:dyDescent="0.3"/>
    <row r="82" spans="2:43" ht="12" customHeight="1" x14ac:dyDescent="0.25">
      <c r="B82" s="882" t="s">
        <v>31</v>
      </c>
      <c r="C82" s="883"/>
      <c r="D82" s="883"/>
      <c r="E82" s="883"/>
      <c r="F82" s="883"/>
      <c r="G82" s="884"/>
      <c r="H82" s="888" t="s">
        <v>30</v>
      </c>
      <c r="I82" s="765"/>
      <c r="J82" s="765"/>
      <c r="K82" s="765"/>
      <c r="L82" s="765"/>
      <c r="M82" s="765"/>
      <c r="N82" s="765"/>
      <c r="O82" s="765"/>
      <c r="P82" s="765"/>
      <c r="Q82" s="765"/>
      <c r="R82" s="765"/>
      <c r="S82" s="765"/>
      <c r="T82" s="765"/>
      <c r="U82" s="765"/>
      <c r="V82" s="765"/>
      <c r="W82" s="765"/>
      <c r="X82" s="765"/>
      <c r="Y82" s="765"/>
      <c r="Z82" s="765"/>
      <c r="AA82" s="765"/>
      <c r="AB82" s="765"/>
      <c r="AC82" s="765"/>
      <c r="AD82" s="765"/>
      <c r="AE82" s="267"/>
      <c r="AF82" s="764" t="s">
        <v>29</v>
      </c>
      <c r="AG82" s="765"/>
      <c r="AH82" s="765"/>
      <c r="AI82" s="765"/>
      <c r="AJ82" s="765"/>
      <c r="AK82" s="766"/>
      <c r="AL82" s="889" t="s">
        <v>39</v>
      </c>
      <c r="AM82" s="890"/>
      <c r="AN82" s="891"/>
      <c r="AO82" s="22"/>
      <c r="AP82" s="168" t="s">
        <v>46</v>
      </c>
    </row>
    <row r="83" spans="2:43" ht="12" customHeight="1" thickBot="1" x14ac:dyDescent="0.3">
      <c r="B83" s="885"/>
      <c r="C83" s="886"/>
      <c r="D83" s="886"/>
      <c r="E83" s="886"/>
      <c r="F83" s="886"/>
      <c r="G83" s="887"/>
      <c r="H83" s="892" t="s">
        <v>25</v>
      </c>
      <c r="I83" s="893"/>
      <c r="J83" s="893"/>
      <c r="K83" s="893"/>
      <c r="L83" s="893"/>
      <c r="M83" s="893"/>
      <c r="N83" s="893"/>
      <c r="O83" s="893"/>
      <c r="P83" s="893"/>
      <c r="Q83" s="893"/>
      <c r="R83" s="893"/>
      <c r="S83" s="893"/>
      <c r="T83" s="893"/>
      <c r="U83" s="893"/>
      <c r="V83" s="893"/>
      <c r="W83" s="893"/>
      <c r="X83" s="893"/>
      <c r="Y83" s="893"/>
      <c r="Z83" s="893"/>
      <c r="AA83" s="893"/>
      <c r="AB83" s="893"/>
      <c r="AC83" s="893"/>
      <c r="AD83" s="893"/>
      <c r="AE83" s="268"/>
      <c r="AF83" s="773">
        <v>44259</v>
      </c>
      <c r="AG83" s="774"/>
      <c r="AH83" s="774"/>
      <c r="AI83" s="774"/>
      <c r="AJ83" s="774"/>
      <c r="AK83" s="775"/>
      <c r="AL83" s="896" t="s">
        <v>40</v>
      </c>
      <c r="AM83" s="897"/>
      <c r="AN83" s="898"/>
      <c r="AO83" s="23"/>
      <c r="AP83" s="169" t="s">
        <v>47</v>
      </c>
    </row>
    <row r="84" spans="2:43" ht="12" customHeight="1" thickBot="1" x14ac:dyDescent="0.3">
      <c r="B84" s="902" t="s">
        <v>28</v>
      </c>
      <c r="C84" s="903"/>
      <c r="D84" s="903"/>
      <c r="E84" s="903"/>
      <c r="F84" s="903"/>
      <c r="G84" s="904"/>
      <c r="H84" s="894"/>
      <c r="I84" s="895"/>
      <c r="J84" s="895"/>
      <c r="K84" s="895"/>
      <c r="L84" s="895"/>
      <c r="M84" s="895"/>
      <c r="N84" s="895"/>
      <c r="O84" s="895"/>
      <c r="P84" s="895"/>
      <c r="Q84" s="895"/>
      <c r="R84" s="895"/>
      <c r="S84" s="895"/>
      <c r="T84" s="895"/>
      <c r="U84" s="895"/>
      <c r="V84" s="895"/>
      <c r="W84" s="895"/>
      <c r="X84" s="895"/>
      <c r="Y84" s="895"/>
      <c r="Z84" s="895"/>
      <c r="AA84" s="895"/>
      <c r="AB84" s="895"/>
      <c r="AC84" s="895"/>
      <c r="AD84" s="895"/>
      <c r="AE84" s="269"/>
      <c r="AF84" s="776"/>
      <c r="AG84" s="777"/>
      <c r="AH84" s="777"/>
      <c r="AI84" s="777"/>
      <c r="AJ84" s="777"/>
      <c r="AK84" s="778"/>
      <c r="AL84" s="899"/>
      <c r="AM84" s="900"/>
      <c r="AN84" s="901"/>
      <c r="AO84" s="141"/>
      <c r="AP84" s="170"/>
    </row>
    <row r="85" spans="2:43" ht="12" customHeight="1" thickBot="1" x14ac:dyDescent="0.3">
      <c r="B85" s="135"/>
      <c r="C85" s="135"/>
      <c r="D85" s="135"/>
      <c r="E85" s="135"/>
      <c r="F85" s="135"/>
      <c r="G85" s="135"/>
      <c r="H85" s="135"/>
      <c r="I85" s="135"/>
      <c r="J85" s="174"/>
      <c r="K85" s="174"/>
      <c r="L85" s="174"/>
      <c r="M85" s="174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41"/>
    </row>
    <row r="86" spans="2:43" ht="12" customHeight="1" thickBot="1" x14ac:dyDescent="0.3">
      <c r="B86" s="873" t="s">
        <v>27</v>
      </c>
      <c r="C86" s="874"/>
      <c r="D86" s="874"/>
      <c r="E86" s="875"/>
      <c r="F86" s="848" t="s">
        <v>26</v>
      </c>
      <c r="G86" s="850"/>
      <c r="H86" s="848" t="s">
        <v>44</v>
      </c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50"/>
      <c r="T86" s="848" t="s">
        <v>25</v>
      </c>
      <c r="U86" s="849"/>
      <c r="V86" s="849"/>
      <c r="W86" s="849"/>
      <c r="X86" s="849"/>
      <c r="Y86" s="849"/>
      <c r="Z86" s="849"/>
      <c r="AA86" s="849"/>
      <c r="AB86" s="849"/>
      <c r="AC86" s="849"/>
      <c r="AD86" s="849"/>
      <c r="AE86" s="849"/>
      <c r="AF86" s="850"/>
      <c r="AG86" s="879" t="s">
        <v>24</v>
      </c>
      <c r="AH86" s="880"/>
      <c r="AI86" s="881"/>
      <c r="AJ86" s="879" t="s">
        <v>24</v>
      </c>
      <c r="AK86" s="881"/>
      <c r="AL86" s="848" t="s">
        <v>23</v>
      </c>
      <c r="AM86" s="849"/>
      <c r="AN86" s="850"/>
      <c r="AO86" s="141"/>
    </row>
    <row r="87" spans="2:43" ht="12" customHeight="1" thickBot="1" x14ac:dyDescent="0.3">
      <c r="B87" s="1" t="s">
        <v>13</v>
      </c>
      <c r="C87" s="2" t="s">
        <v>22</v>
      </c>
      <c r="D87" s="3" t="s">
        <v>22</v>
      </c>
      <c r="E87" s="2" t="s">
        <v>21</v>
      </c>
      <c r="F87" s="907" t="s">
        <v>20</v>
      </c>
      <c r="G87" s="908"/>
      <c r="H87" s="876"/>
      <c r="I87" s="877"/>
      <c r="J87" s="877"/>
      <c r="K87" s="877"/>
      <c r="L87" s="877"/>
      <c r="M87" s="877"/>
      <c r="N87" s="877"/>
      <c r="O87" s="877"/>
      <c r="P87" s="877"/>
      <c r="Q87" s="877"/>
      <c r="R87" s="877"/>
      <c r="S87" s="878"/>
      <c r="T87" s="876"/>
      <c r="U87" s="877"/>
      <c r="V87" s="877"/>
      <c r="W87" s="877"/>
      <c r="X87" s="877"/>
      <c r="Y87" s="877"/>
      <c r="Z87" s="877"/>
      <c r="AA87" s="877"/>
      <c r="AB87" s="877"/>
      <c r="AC87" s="877"/>
      <c r="AD87" s="877"/>
      <c r="AE87" s="877"/>
      <c r="AF87" s="878"/>
      <c r="AG87" s="876" t="s">
        <v>19</v>
      </c>
      <c r="AH87" s="877"/>
      <c r="AI87" s="878"/>
      <c r="AJ87" s="876" t="s">
        <v>18</v>
      </c>
      <c r="AK87" s="878"/>
      <c r="AL87" s="876" t="s">
        <v>17</v>
      </c>
      <c r="AM87" s="877"/>
      <c r="AN87" s="878"/>
      <c r="AO87" s="141"/>
      <c r="AP87" s="846" t="s">
        <v>130</v>
      </c>
      <c r="AQ87" s="846" t="s">
        <v>131</v>
      </c>
    </row>
    <row r="88" spans="2:43" ht="12" customHeight="1" thickBot="1" x14ac:dyDescent="0.3">
      <c r="B88" s="4">
        <v>2021</v>
      </c>
      <c r="C88" s="5" t="s">
        <v>16</v>
      </c>
      <c r="D88" s="5" t="s">
        <v>15</v>
      </c>
      <c r="E88" s="30" t="s">
        <v>14</v>
      </c>
      <c r="F88" s="6" t="s">
        <v>14</v>
      </c>
      <c r="G88" s="7" t="s">
        <v>13</v>
      </c>
      <c r="H88" s="868" t="s">
        <v>34</v>
      </c>
      <c r="I88" s="869"/>
      <c r="J88" s="870" t="s">
        <v>43</v>
      </c>
      <c r="K88" s="871"/>
      <c r="L88" s="870" t="s">
        <v>42</v>
      </c>
      <c r="M88" s="871"/>
      <c r="N88" s="872" t="s">
        <v>33</v>
      </c>
      <c r="O88" s="869"/>
      <c r="P88" s="872" t="s">
        <v>12</v>
      </c>
      <c r="Q88" s="869"/>
      <c r="R88" s="872" t="s">
        <v>11</v>
      </c>
      <c r="S88" s="905"/>
      <c r="T88" s="868" t="s">
        <v>35</v>
      </c>
      <c r="U88" s="906"/>
      <c r="V88" s="906"/>
      <c r="W88" s="905"/>
      <c r="X88" s="868" t="s">
        <v>10</v>
      </c>
      <c r="Y88" s="906"/>
      <c r="Z88" s="906"/>
      <c r="AA88" s="905"/>
      <c r="AB88" s="38" t="s">
        <v>1084</v>
      </c>
      <c r="AC88" s="38" t="s">
        <v>38</v>
      </c>
      <c r="AD88" s="37" t="s">
        <v>36</v>
      </c>
      <c r="AE88" s="266" t="s">
        <v>41</v>
      </c>
      <c r="AF88" s="136" t="s">
        <v>9</v>
      </c>
      <c r="AG88" s="8" t="s">
        <v>37</v>
      </c>
      <c r="AH88" s="9" t="s">
        <v>8</v>
      </c>
      <c r="AI88" s="10" t="s">
        <v>7</v>
      </c>
      <c r="AJ88" s="6" t="s">
        <v>8</v>
      </c>
      <c r="AK88" s="7" t="s">
        <v>7</v>
      </c>
      <c r="AL88" s="6" t="s">
        <v>8</v>
      </c>
      <c r="AM88" s="11" t="s">
        <v>7</v>
      </c>
      <c r="AN88" s="7" t="s">
        <v>6</v>
      </c>
      <c r="AO88" s="141"/>
      <c r="AP88" s="847"/>
      <c r="AQ88" s="847"/>
    </row>
    <row r="89" spans="2:43" ht="12" customHeight="1" thickBot="1" x14ac:dyDescent="0.3">
      <c r="B89" s="25">
        <v>44259</v>
      </c>
      <c r="C89" s="137">
        <v>0.41597222222222219</v>
      </c>
      <c r="D89" s="137">
        <v>0.4284722222222222</v>
      </c>
      <c r="E89" s="43">
        <v>2</v>
      </c>
      <c r="F89" s="43">
        <v>23471</v>
      </c>
      <c r="G89" s="25">
        <v>44259</v>
      </c>
      <c r="H89" s="960" t="s">
        <v>1239</v>
      </c>
      <c r="I89" s="961"/>
      <c r="J89" s="962" t="s">
        <v>702</v>
      </c>
      <c r="K89" s="963"/>
      <c r="L89" s="962" t="s">
        <v>682</v>
      </c>
      <c r="M89" s="963"/>
      <c r="N89" s="960"/>
      <c r="O89" s="961"/>
      <c r="P89" s="964" t="s">
        <v>117</v>
      </c>
      <c r="Q89" s="965"/>
      <c r="R89" s="964" t="s">
        <v>891</v>
      </c>
      <c r="S89" s="966"/>
      <c r="T89" s="957" t="s">
        <v>1255</v>
      </c>
      <c r="U89" s="958"/>
      <c r="V89" s="958"/>
      <c r="W89" s="959"/>
      <c r="X89" s="986" t="s">
        <v>1256</v>
      </c>
      <c r="Y89" s="958"/>
      <c r="Z89" s="958"/>
      <c r="AA89" s="987"/>
      <c r="AB89" s="511">
        <v>1</v>
      </c>
      <c r="AC89" s="34"/>
      <c r="AD89" s="138" t="s">
        <v>680</v>
      </c>
      <c r="AE89" s="284">
        <v>55</v>
      </c>
      <c r="AF89" s="285" t="s">
        <v>52</v>
      </c>
      <c r="AG89" s="26"/>
      <c r="AH89" s="160">
        <v>16800</v>
      </c>
      <c r="AI89" s="161">
        <f>+AH89/1000</f>
        <v>16.8</v>
      </c>
      <c r="AJ89" s="162">
        <v>16270</v>
      </c>
      <c r="AK89" s="163">
        <f>+AJ89/1000</f>
        <v>16.27</v>
      </c>
      <c r="AL89" s="164">
        <f>+AJ89-AH89</f>
        <v>-530</v>
      </c>
      <c r="AM89" s="163">
        <f>+AL89/1000</f>
        <v>-0.53</v>
      </c>
      <c r="AN89" s="165">
        <f>+AL89/AH89</f>
        <v>-3.1547619047619047E-2</v>
      </c>
      <c r="AO89" s="141"/>
      <c r="AP89" s="306">
        <v>76.88</v>
      </c>
      <c r="AQ89" s="306">
        <v>2.4900000000000002</v>
      </c>
    </row>
    <row r="90" spans="2:43" ht="12" customHeight="1" x14ac:dyDescent="0.25">
      <c r="B90" s="25">
        <v>44259</v>
      </c>
      <c r="C90" s="137">
        <v>0.43055555555555558</v>
      </c>
      <c r="D90" s="137">
        <v>0.53402777777777777</v>
      </c>
      <c r="E90" s="43">
        <v>2</v>
      </c>
      <c r="F90" s="43">
        <v>23472</v>
      </c>
      <c r="G90" s="25">
        <v>44259</v>
      </c>
      <c r="H90" s="967" t="s">
        <v>1213</v>
      </c>
      <c r="I90" s="968"/>
      <c r="J90" s="962" t="s">
        <v>1214</v>
      </c>
      <c r="K90" s="963"/>
      <c r="L90" s="962" t="s">
        <v>682</v>
      </c>
      <c r="M90" s="963"/>
      <c r="N90" s="967"/>
      <c r="O90" s="968"/>
      <c r="P90" s="971" t="s">
        <v>292</v>
      </c>
      <c r="Q90" s="972"/>
      <c r="R90" s="973" t="s">
        <v>696</v>
      </c>
      <c r="S90" s="974"/>
      <c r="T90" s="979" t="s">
        <v>216</v>
      </c>
      <c r="U90" s="980"/>
      <c r="V90" s="980"/>
      <c r="W90" s="981"/>
      <c r="X90" s="979" t="s">
        <v>697</v>
      </c>
      <c r="Y90" s="980"/>
      <c r="Z90" s="980"/>
      <c r="AA90" s="988"/>
      <c r="AB90" s="505">
        <v>1</v>
      </c>
      <c r="AC90" s="34"/>
      <c r="AD90" s="138" t="s">
        <v>680</v>
      </c>
      <c r="AE90" s="314">
        <v>61</v>
      </c>
      <c r="AF90" s="46" t="s">
        <v>52</v>
      </c>
      <c r="AG90" s="34"/>
      <c r="AH90" s="139">
        <v>9000</v>
      </c>
      <c r="AI90" s="159">
        <f>+AH90/1000</f>
        <v>9</v>
      </c>
      <c r="AJ90" s="152">
        <v>8400</v>
      </c>
      <c r="AK90" s="272">
        <f>+AJ90/1000</f>
        <v>8.4</v>
      </c>
      <c r="AL90" s="273">
        <f>+AJ90-AH90</f>
        <v>-600</v>
      </c>
      <c r="AM90" s="274">
        <f>+AL90/1000</f>
        <v>-0.6</v>
      </c>
      <c r="AN90" s="275">
        <f>+AL90/AH90</f>
        <v>-6.6666666666666666E-2</v>
      </c>
      <c r="AO90" s="20"/>
      <c r="AP90" s="306">
        <v>74.180000000000007</v>
      </c>
      <c r="AQ90" s="306">
        <v>5.23</v>
      </c>
    </row>
    <row r="91" spans="2:43" ht="12" customHeight="1" x14ac:dyDescent="0.25">
      <c r="B91" s="25">
        <v>44259</v>
      </c>
      <c r="C91" s="137">
        <v>0.48402777777777778</v>
      </c>
      <c r="D91" s="137">
        <v>0.48958333333333331</v>
      </c>
      <c r="E91" s="43">
        <v>4</v>
      </c>
      <c r="F91" s="43">
        <v>23473</v>
      </c>
      <c r="G91" s="25">
        <v>44259</v>
      </c>
      <c r="H91" s="967" t="s">
        <v>1240</v>
      </c>
      <c r="I91" s="968"/>
      <c r="J91" s="969" t="s">
        <v>1249</v>
      </c>
      <c r="K91" s="970"/>
      <c r="L91" s="969" t="s">
        <v>682</v>
      </c>
      <c r="M91" s="970"/>
      <c r="N91" s="967"/>
      <c r="O91" s="968"/>
      <c r="P91" s="971" t="s">
        <v>295</v>
      </c>
      <c r="Q91" s="972"/>
      <c r="R91" s="973" t="s">
        <v>611</v>
      </c>
      <c r="S91" s="985"/>
      <c r="T91" s="982" t="s">
        <v>1241</v>
      </c>
      <c r="U91" s="983"/>
      <c r="V91" s="983"/>
      <c r="W91" s="984"/>
      <c r="X91" s="982" t="s">
        <v>1242</v>
      </c>
      <c r="Y91" s="983"/>
      <c r="Z91" s="983"/>
      <c r="AA91" s="984"/>
      <c r="AB91" s="505">
        <v>1</v>
      </c>
      <c r="AC91" s="34"/>
      <c r="AD91" s="138" t="s">
        <v>699</v>
      </c>
      <c r="AE91" s="263">
        <v>27</v>
      </c>
      <c r="AF91" s="35" t="s">
        <v>32</v>
      </c>
      <c r="AG91" s="34"/>
      <c r="AH91" s="139">
        <v>19200</v>
      </c>
      <c r="AI91" s="140">
        <f>+AH91/1000</f>
        <v>19.2</v>
      </c>
      <c r="AJ91" s="152">
        <v>16440</v>
      </c>
      <c r="AK91" s="142">
        <f>+AJ91/1000</f>
        <v>16.440000000000001</v>
      </c>
      <c r="AL91" s="143">
        <f>+AJ91-AH91</f>
        <v>-2760</v>
      </c>
      <c r="AM91" s="144">
        <f>+AL91/1000</f>
        <v>-2.76</v>
      </c>
      <c r="AN91" s="145">
        <f>+AL91/AH91</f>
        <v>-0.14374999999999999</v>
      </c>
      <c r="AO91" s="21"/>
      <c r="AP91" s="306">
        <v>75.36</v>
      </c>
      <c r="AQ91" s="306">
        <v>2.9</v>
      </c>
    </row>
    <row r="92" spans="2:43" ht="12" customHeight="1" x14ac:dyDescent="0.25">
      <c r="B92" s="25">
        <v>44259</v>
      </c>
      <c r="C92" s="137">
        <v>0.51944444444444449</v>
      </c>
      <c r="D92" s="137">
        <v>0.53749999999999998</v>
      </c>
      <c r="E92" s="43">
        <v>4</v>
      </c>
      <c r="F92" s="43">
        <v>23474</v>
      </c>
      <c r="G92" s="25">
        <v>44259</v>
      </c>
      <c r="H92" s="967" t="s">
        <v>1027</v>
      </c>
      <c r="I92" s="968"/>
      <c r="J92" s="969" t="s">
        <v>1250</v>
      </c>
      <c r="K92" s="970"/>
      <c r="L92" s="969" t="s">
        <v>682</v>
      </c>
      <c r="M92" s="970"/>
      <c r="N92" s="967"/>
      <c r="O92" s="968"/>
      <c r="P92" s="971" t="s">
        <v>1246</v>
      </c>
      <c r="Q92" s="972"/>
      <c r="R92" s="973" t="s">
        <v>473</v>
      </c>
      <c r="S92" s="974"/>
      <c r="T92" s="975" t="s">
        <v>1118</v>
      </c>
      <c r="U92" s="976"/>
      <c r="V92" s="976"/>
      <c r="W92" s="977"/>
      <c r="X92" s="975" t="s">
        <v>1118</v>
      </c>
      <c r="Y92" s="976"/>
      <c r="Z92" s="976"/>
      <c r="AA92" s="977"/>
      <c r="AB92" s="505"/>
      <c r="AC92" s="34"/>
      <c r="AD92" s="138" t="s">
        <v>699</v>
      </c>
      <c r="AE92" s="263">
        <v>26</v>
      </c>
      <c r="AF92" s="35" t="s">
        <v>32</v>
      </c>
      <c r="AG92" s="34"/>
      <c r="AH92" s="139">
        <v>6050</v>
      </c>
      <c r="AI92" s="140">
        <f>+AH92/1000</f>
        <v>6.05</v>
      </c>
      <c r="AJ92" s="836">
        <v>13980</v>
      </c>
      <c r="AK92" s="838">
        <f>+AJ92/1000</f>
        <v>13.98</v>
      </c>
      <c r="AL92" s="840">
        <f>+AJ92-AH93-AH92</f>
        <v>-470</v>
      </c>
      <c r="AM92" s="842">
        <f>+AL92/1000</f>
        <v>-0.47</v>
      </c>
      <c r="AN92" s="844">
        <f>+AL92/SUM(AH92:AH93)</f>
        <v>-3.2525951557093424E-2</v>
      </c>
      <c r="AO92" s="21"/>
      <c r="AP92" s="306">
        <v>76.28</v>
      </c>
      <c r="AQ92" s="306">
        <v>2.63</v>
      </c>
    </row>
    <row r="93" spans="2:43" ht="12" customHeight="1" x14ac:dyDescent="0.25">
      <c r="B93" s="25">
        <v>44259</v>
      </c>
      <c r="C93" s="137">
        <v>0.51944444444444449</v>
      </c>
      <c r="D93" s="137">
        <v>0.53749999999999998</v>
      </c>
      <c r="E93" s="43">
        <v>4</v>
      </c>
      <c r="F93" s="43">
        <v>23475</v>
      </c>
      <c r="G93" s="25">
        <v>44259</v>
      </c>
      <c r="H93" s="967" t="s">
        <v>805</v>
      </c>
      <c r="I93" s="968"/>
      <c r="J93" s="969" t="s">
        <v>710</v>
      </c>
      <c r="K93" s="970"/>
      <c r="L93" s="969" t="s">
        <v>682</v>
      </c>
      <c r="M93" s="970"/>
      <c r="N93" s="967"/>
      <c r="O93" s="968"/>
      <c r="P93" s="971" t="s">
        <v>1246</v>
      </c>
      <c r="Q93" s="972"/>
      <c r="R93" s="973" t="s">
        <v>473</v>
      </c>
      <c r="S93" s="974"/>
      <c r="T93" s="975" t="s">
        <v>1247</v>
      </c>
      <c r="U93" s="976"/>
      <c r="V93" s="976"/>
      <c r="W93" s="977"/>
      <c r="X93" s="975" t="s">
        <v>1248</v>
      </c>
      <c r="Y93" s="976"/>
      <c r="Z93" s="976"/>
      <c r="AA93" s="977"/>
      <c r="AB93" s="507"/>
      <c r="AC93" s="34"/>
      <c r="AD93" s="138" t="s">
        <v>699</v>
      </c>
      <c r="AE93" s="506">
        <v>31</v>
      </c>
      <c r="AF93" s="35" t="s">
        <v>32</v>
      </c>
      <c r="AG93" s="34"/>
      <c r="AH93" s="139">
        <v>8400</v>
      </c>
      <c r="AI93" s="140">
        <f t="shared" ref="AI93:AI101" si="21">+AH93/1000</f>
        <v>8.4</v>
      </c>
      <c r="AJ93" s="837"/>
      <c r="AK93" s="839"/>
      <c r="AL93" s="841"/>
      <c r="AM93" s="843"/>
      <c r="AN93" s="845"/>
      <c r="AO93" s="21"/>
      <c r="AP93" s="306">
        <v>76.11</v>
      </c>
      <c r="AQ93" s="306">
        <v>2.87</v>
      </c>
    </row>
    <row r="94" spans="2:43" ht="12" customHeight="1" x14ac:dyDescent="0.25">
      <c r="B94" s="25">
        <v>44259</v>
      </c>
      <c r="C94" s="137">
        <v>0.66527777777777775</v>
      </c>
      <c r="D94" s="137">
        <v>0.68402777777777779</v>
      </c>
      <c r="E94" s="43">
        <v>4</v>
      </c>
      <c r="F94" s="43">
        <v>26548</v>
      </c>
      <c r="G94" s="25">
        <v>44259</v>
      </c>
      <c r="H94" s="967" t="s">
        <v>712</v>
      </c>
      <c r="I94" s="968"/>
      <c r="J94" s="969"/>
      <c r="K94" s="970"/>
      <c r="L94" s="969"/>
      <c r="M94" s="970"/>
      <c r="N94" s="967"/>
      <c r="O94" s="968"/>
      <c r="P94" s="971" t="s">
        <v>1223</v>
      </c>
      <c r="Q94" s="972"/>
      <c r="R94" s="973" t="s">
        <v>751</v>
      </c>
      <c r="S94" s="974"/>
      <c r="T94" s="982" t="s">
        <v>1222</v>
      </c>
      <c r="U94" s="983"/>
      <c r="V94" s="983"/>
      <c r="W94" s="984"/>
      <c r="X94" s="982" t="s">
        <v>1222</v>
      </c>
      <c r="Y94" s="983"/>
      <c r="Z94" s="983"/>
      <c r="AA94" s="984"/>
      <c r="AB94" s="507"/>
      <c r="AC94" s="34"/>
      <c r="AD94" s="138"/>
      <c r="AE94" s="506">
        <v>31</v>
      </c>
      <c r="AF94" s="35" t="s">
        <v>32</v>
      </c>
      <c r="AG94" s="34"/>
      <c r="AH94" s="139">
        <v>1700</v>
      </c>
      <c r="AI94" s="140">
        <f t="shared" si="21"/>
        <v>1.7</v>
      </c>
      <c r="AJ94" s="152">
        <v>1700</v>
      </c>
      <c r="AK94" s="142">
        <f t="shared" ref="AK94:AK101" si="22">+AJ94/1000</f>
        <v>1.7</v>
      </c>
      <c r="AL94" s="143">
        <f t="shared" ref="AL94:AL101" si="23">+AJ94-AH94</f>
        <v>0</v>
      </c>
      <c r="AM94" s="144">
        <f t="shared" ref="AM94:AM101" si="24">+AL94/1000</f>
        <v>0</v>
      </c>
      <c r="AN94" s="145">
        <f t="shared" ref="AN94:AN101" si="25">+AL94/AH94</f>
        <v>0</v>
      </c>
      <c r="AO94" s="21"/>
      <c r="AP94" s="306">
        <v>71.55</v>
      </c>
      <c r="AQ94" s="306">
        <v>6.43</v>
      </c>
    </row>
    <row r="95" spans="2:43" ht="12" customHeight="1" x14ac:dyDescent="0.25">
      <c r="B95" s="25">
        <v>44259</v>
      </c>
      <c r="C95" s="137">
        <v>0.66805555555555562</v>
      </c>
      <c r="D95" s="137">
        <v>0.6777777777777777</v>
      </c>
      <c r="E95" s="43">
        <v>4</v>
      </c>
      <c r="F95" s="43">
        <v>23476</v>
      </c>
      <c r="G95" s="25">
        <v>44259</v>
      </c>
      <c r="H95" s="967" t="s">
        <v>730</v>
      </c>
      <c r="I95" s="968"/>
      <c r="J95" s="969" t="s">
        <v>828</v>
      </c>
      <c r="K95" s="970"/>
      <c r="L95" s="969" t="s">
        <v>682</v>
      </c>
      <c r="M95" s="970"/>
      <c r="N95" s="967"/>
      <c r="O95" s="968"/>
      <c r="P95" s="971" t="s">
        <v>117</v>
      </c>
      <c r="Q95" s="972"/>
      <c r="R95" s="973" t="s">
        <v>891</v>
      </c>
      <c r="S95" s="974"/>
      <c r="T95" s="975" t="s">
        <v>771</v>
      </c>
      <c r="U95" s="976"/>
      <c r="V95" s="976"/>
      <c r="W95" s="977"/>
      <c r="X95" s="975" t="s">
        <v>771</v>
      </c>
      <c r="Y95" s="976"/>
      <c r="Z95" s="976"/>
      <c r="AA95" s="977"/>
      <c r="AB95" s="507">
        <v>1</v>
      </c>
      <c r="AC95" s="34"/>
      <c r="AD95" s="138" t="s">
        <v>699</v>
      </c>
      <c r="AE95" s="512">
        <v>28</v>
      </c>
      <c r="AF95" s="35" t="s">
        <v>32</v>
      </c>
      <c r="AG95" s="34"/>
      <c r="AH95" s="139">
        <v>24000</v>
      </c>
      <c r="AI95" s="140">
        <f t="shared" si="21"/>
        <v>24</v>
      </c>
      <c r="AJ95" s="152">
        <v>23900</v>
      </c>
      <c r="AK95" s="142">
        <f t="shared" si="22"/>
        <v>23.9</v>
      </c>
      <c r="AL95" s="143">
        <f t="shared" si="23"/>
        <v>-100</v>
      </c>
      <c r="AM95" s="144">
        <f t="shared" si="24"/>
        <v>-0.1</v>
      </c>
      <c r="AN95" s="145">
        <f t="shared" si="25"/>
        <v>-4.1666666666666666E-3</v>
      </c>
      <c r="AO95" s="21"/>
      <c r="AP95" s="306">
        <v>70.739999999999995</v>
      </c>
      <c r="AQ95" s="306">
        <v>5.45</v>
      </c>
    </row>
    <row r="96" spans="2:43" ht="12" customHeight="1" x14ac:dyDescent="0.25">
      <c r="B96" s="25">
        <v>44259</v>
      </c>
      <c r="C96" s="137">
        <v>0.68263888888888891</v>
      </c>
      <c r="D96" s="137">
        <v>0.70208333333333339</v>
      </c>
      <c r="E96" s="43">
        <v>4</v>
      </c>
      <c r="F96" s="43">
        <v>23476</v>
      </c>
      <c r="G96" s="25">
        <v>44259</v>
      </c>
      <c r="H96" s="967" t="s">
        <v>730</v>
      </c>
      <c r="I96" s="968"/>
      <c r="J96" s="969" t="s">
        <v>828</v>
      </c>
      <c r="K96" s="970"/>
      <c r="L96" s="969" t="s">
        <v>682</v>
      </c>
      <c r="M96" s="970"/>
      <c r="N96" s="967"/>
      <c r="O96" s="968"/>
      <c r="P96" s="971" t="s">
        <v>295</v>
      </c>
      <c r="Q96" s="972"/>
      <c r="R96" s="973" t="s">
        <v>611</v>
      </c>
      <c r="S96" s="974"/>
      <c r="T96" s="975" t="s">
        <v>771</v>
      </c>
      <c r="U96" s="976"/>
      <c r="V96" s="976"/>
      <c r="W96" s="977"/>
      <c r="X96" s="975" t="s">
        <v>771</v>
      </c>
      <c r="Y96" s="976"/>
      <c r="Z96" s="976"/>
      <c r="AA96" s="977"/>
      <c r="AB96" s="513">
        <v>1</v>
      </c>
      <c r="AC96" s="34"/>
      <c r="AD96" s="138" t="s">
        <v>699</v>
      </c>
      <c r="AE96" s="512">
        <v>28</v>
      </c>
      <c r="AF96" s="35" t="s">
        <v>32</v>
      </c>
      <c r="AG96" s="34"/>
      <c r="AH96" s="139">
        <v>21600</v>
      </c>
      <c r="AI96" s="140">
        <f t="shared" si="21"/>
        <v>21.6</v>
      </c>
      <c r="AJ96" s="152">
        <v>21450</v>
      </c>
      <c r="AK96" s="142">
        <f t="shared" si="22"/>
        <v>21.45</v>
      </c>
      <c r="AL96" s="143">
        <f t="shared" si="23"/>
        <v>-150</v>
      </c>
      <c r="AM96" s="144">
        <f t="shared" si="24"/>
        <v>-0.15</v>
      </c>
      <c r="AN96" s="145">
        <f t="shared" si="25"/>
        <v>-6.9444444444444441E-3</v>
      </c>
      <c r="AO96" s="21"/>
      <c r="AP96" s="306">
        <v>70.739999999999995</v>
      </c>
      <c r="AQ96" s="306">
        <v>5.45</v>
      </c>
    </row>
    <row r="97" spans="2:43" ht="12" customHeight="1" x14ac:dyDescent="0.25">
      <c r="B97" s="25">
        <v>44259</v>
      </c>
      <c r="C97" s="137">
        <v>0.69791666666666663</v>
      </c>
      <c r="D97" s="137">
        <v>0.70486111111111116</v>
      </c>
      <c r="E97" s="43">
        <v>4</v>
      </c>
      <c r="F97" s="43">
        <v>23476</v>
      </c>
      <c r="G97" s="25">
        <v>44259</v>
      </c>
      <c r="H97" s="967" t="s">
        <v>730</v>
      </c>
      <c r="I97" s="968"/>
      <c r="J97" s="969" t="s">
        <v>828</v>
      </c>
      <c r="K97" s="970"/>
      <c r="L97" s="969" t="s">
        <v>682</v>
      </c>
      <c r="M97" s="970"/>
      <c r="N97" s="967"/>
      <c r="O97" s="968"/>
      <c r="P97" s="971" t="s">
        <v>661</v>
      </c>
      <c r="Q97" s="972"/>
      <c r="R97" s="973" t="s">
        <v>696</v>
      </c>
      <c r="S97" s="974"/>
      <c r="T97" s="975" t="s">
        <v>771</v>
      </c>
      <c r="U97" s="976"/>
      <c r="V97" s="976"/>
      <c r="W97" s="977"/>
      <c r="X97" s="975" t="s">
        <v>771</v>
      </c>
      <c r="Y97" s="976"/>
      <c r="Z97" s="976"/>
      <c r="AA97" s="977"/>
      <c r="AB97" s="507">
        <v>1</v>
      </c>
      <c r="AC97" s="34"/>
      <c r="AD97" s="138" t="s">
        <v>699</v>
      </c>
      <c r="AE97" s="512">
        <v>28</v>
      </c>
      <c r="AF97" s="35" t="s">
        <v>32</v>
      </c>
      <c r="AG97" s="34"/>
      <c r="AH97" s="139">
        <v>4800</v>
      </c>
      <c r="AI97" s="140">
        <f t="shared" si="21"/>
        <v>4.8</v>
      </c>
      <c r="AJ97" s="152">
        <v>5250</v>
      </c>
      <c r="AK97" s="142">
        <f t="shared" si="22"/>
        <v>5.25</v>
      </c>
      <c r="AL97" s="143">
        <f t="shared" si="23"/>
        <v>450</v>
      </c>
      <c r="AM97" s="144">
        <f t="shared" si="24"/>
        <v>0.45</v>
      </c>
      <c r="AN97" s="145">
        <f t="shared" si="25"/>
        <v>9.375E-2</v>
      </c>
      <c r="AO97" s="21"/>
      <c r="AP97" s="306">
        <v>70.739999999999995</v>
      </c>
      <c r="AQ97" s="306">
        <v>5.45</v>
      </c>
    </row>
    <row r="98" spans="2:43" ht="12" customHeight="1" x14ac:dyDescent="0.25">
      <c r="B98" s="25">
        <v>44259</v>
      </c>
      <c r="C98" s="137">
        <v>0.70138888888888884</v>
      </c>
      <c r="D98" s="137">
        <v>0.76944444444444438</v>
      </c>
      <c r="E98" s="43">
        <v>1</v>
      </c>
      <c r="F98" s="43">
        <v>26549</v>
      </c>
      <c r="G98" s="25">
        <v>44259</v>
      </c>
      <c r="H98" s="967" t="s">
        <v>712</v>
      </c>
      <c r="I98" s="968"/>
      <c r="J98" s="969"/>
      <c r="K98" s="970"/>
      <c r="L98" s="969"/>
      <c r="M98" s="970"/>
      <c r="N98" s="967"/>
      <c r="O98" s="968"/>
      <c r="P98" s="971" t="s">
        <v>917</v>
      </c>
      <c r="Q98" s="972"/>
      <c r="R98" s="973" t="s">
        <v>856</v>
      </c>
      <c r="S98" s="974"/>
      <c r="T98" s="975" t="s">
        <v>1093</v>
      </c>
      <c r="U98" s="976"/>
      <c r="V98" s="976"/>
      <c r="W98" s="977"/>
      <c r="X98" s="975" t="s">
        <v>1093</v>
      </c>
      <c r="Y98" s="976"/>
      <c r="Z98" s="976"/>
      <c r="AA98" s="977"/>
      <c r="AB98" s="507"/>
      <c r="AC98" s="34"/>
      <c r="AD98" s="138"/>
      <c r="AE98" s="512">
        <v>35</v>
      </c>
      <c r="AF98" s="35" t="s">
        <v>32</v>
      </c>
      <c r="AG98" s="34"/>
      <c r="AH98" s="139">
        <v>9230</v>
      </c>
      <c r="AI98" s="140">
        <f t="shared" si="21"/>
        <v>9.23</v>
      </c>
      <c r="AJ98" s="152">
        <v>9230</v>
      </c>
      <c r="AK98" s="142">
        <f t="shared" si="22"/>
        <v>9.23</v>
      </c>
      <c r="AL98" s="143">
        <f t="shared" si="23"/>
        <v>0</v>
      </c>
      <c r="AM98" s="144">
        <f t="shared" si="24"/>
        <v>0</v>
      </c>
      <c r="AN98" s="145">
        <f t="shared" si="25"/>
        <v>0</v>
      </c>
      <c r="AO98" s="21"/>
      <c r="AP98" s="306">
        <v>75.92</v>
      </c>
      <c r="AQ98" s="306">
        <v>2.31</v>
      </c>
    </row>
    <row r="99" spans="2:43" ht="12" customHeight="1" x14ac:dyDescent="0.25">
      <c r="B99" s="25">
        <v>44259</v>
      </c>
      <c r="C99" s="137">
        <v>0.70972222222222225</v>
      </c>
      <c r="D99" s="137">
        <v>0.71666666666666667</v>
      </c>
      <c r="E99" s="43">
        <v>4</v>
      </c>
      <c r="F99" s="43">
        <v>23477</v>
      </c>
      <c r="G99" s="25">
        <v>44259</v>
      </c>
      <c r="H99" s="967" t="s">
        <v>805</v>
      </c>
      <c r="I99" s="968"/>
      <c r="J99" s="969" t="s">
        <v>710</v>
      </c>
      <c r="K99" s="970"/>
      <c r="L99" s="969" t="s">
        <v>682</v>
      </c>
      <c r="M99" s="970"/>
      <c r="N99" s="967"/>
      <c r="O99" s="968"/>
      <c r="P99" s="971" t="s">
        <v>292</v>
      </c>
      <c r="Q99" s="972"/>
      <c r="R99" s="973" t="s">
        <v>543</v>
      </c>
      <c r="S99" s="974"/>
      <c r="T99" s="975" t="s">
        <v>1253</v>
      </c>
      <c r="U99" s="976"/>
      <c r="V99" s="976"/>
      <c r="W99" s="977"/>
      <c r="X99" s="975" t="s">
        <v>1254</v>
      </c>
      <c r="Y99" s="976"/>
      <c r="Z99" s="976"/>
      <c r="AA99" s="978"/>
      <c r="AB99" s="507"/>
      <c r="AC99" s="34"/>
      <c r="AD99" s="138" t="s">
        <v>699</v>
      </c>
      <c r="AE99" s="512">
        <v>27</v>
      </c>
      <c r="AF99" s="35" t="s">
        <v>32</v>
      </c>
      <c r="AG99" s="34"/>
      <c r="AH99" s="139">
        <v>11290</v>
      </c>
      <c r="AI99" s="140">
        <f t="shared" si="21"/>
        <v>11.29</v>
      </c>
      <c r="AJ99" s="152">
        <v>11290</v>
      </c>
      <c r="AK99" s="142">
        <f t="shared" si="22"/>
        <v>11.29</v>
      </c>
      <c r="AL99" s="143">
        <f t="shared" si="23"/>
        <v>0</v>
      </c>
      <c r="AM99" s="144">
        <f t="shared" si="24"/>
        <v>0</v>
      </c>
      <c r="AN99" s="145">
        <f t="shared" si="25"/>
        <v>0</v>
      </c>
      <c r="AO99" s="21"/>
      <c r="AP99" s="306">
        <v>73.209999999999994</v>
      </c>
      <c r="AQ99" s="306">
        <v>4.5</v>
      </c>
    </row>
    <row r="100" spans="2:43" ht="12" customHeight="1" x14ac:dyDescent="0.25">
      <c r="B100" s="25">
        <v>44259</v>
      </c>
      <c r="C100" s="137">
        <v>0.7631944444444444</v>
      </c>
      <c r="D100" s="137">
        <v>0.77569444444444446</v>
      </c>
      <c r="E100" s="43">
        <v>1</v>
      </c>
      <c r="F100" s="43">
        <v>23477</v>
      </c>
      <c r="G100" s="25">
        <v>44259</v>
      </c>
      <c r="H100" s="967" t="s">
        <v>805</v>
      </c>
      <c r="I100" s="968"/>
      <c r="J100" s="969" t="s">
        <v>710</v>
      </c>
      <c r="K100" s="970"/>
      <c r="L100" s="969" t="s">
        <v>682</v>
      </c>
      <c r="M100" s="970"/>
      <c r="N100" s="967"/>
      <c r="O100" s="968"/>
      <c r="P100" s="971" t="s">
        <v>292</v>
      </c>
      <c r="Q100" s="972"/>
      <c r="R100" s="973" t="s">
        <v>543</v>
      </c>
      <c r="S100" s="974"/>
      <c r="T100" s="975" t="s">
        <v>1253</v>
      </c>
      <c r="U100" s="976"/>
      <c r="V100" s="976"/>
      <c r="W100" s="977"/>
      <c r="X100" s="975" t="s">
        <v>1254</v>
      </c>
      <c r="Y100" s="976"/>
      <c r="Z100" s="976"/>
      <c r="AA100" s="978"/>
      <c r="AB100" s="507"/>
      <c r="AC100" s="34"/>
      <c r="AD100" s="138" t="s">
        <v>699</v>
      </c>
      <c r="AE100" s="512">
        <v>27</v>
      </c>
      <c r="AF100" s="35" t="s">
        <v>32</v>
      </c>
      <c r="AG100" s="34"/>
      <c r="AH100" s="139">
        <v>3050</v>
      </c>
      <c r="AI100" s="140">
        <f t="shared" si="21"/>
        <v>3.05</v>
      </c>
      <c r="AJ100" s="152">
        <v>3050</v>
      </c>
      <c r="AK100" s="142">
        <f t="shared" si="22"/>
        <v>3.05</v>
      </c>
      <c r="AL100" s="143">
        <f t="shared" si="23"/>
        <v>0</v>
      </c>
      <c r="AM100" s="144">
        <f t="shared" si="24"/>
        <v>0</v>
      </c>
      <c r="AN100" s="145">
        <f t="shared" si="25"/>
        <v>0</v>
      </c>
      <c r="AO100" s="21"/>
      <c r="AP100" s="306">
        <v>73.209999999999994</v>
      </c>
      <c r="AQ100" s="306">
        <v>4.5</v>
      </c>
    </row>
    <row r="101" spans="2:43" ht="12" customHeight="1" x14ac:dyDescent="0.25">
      <c r="B101" s="25">
        <v>44259</v>
      </c>
      <c r="C101" s="137">
        <v>0.80972222222222223</v>
      </c>
      <c r="D101" s="137">
        <v>0.8965277777777777</v>
      </c>
      <c r="E101" s="43">
        <v>1</v>
      </c>
      <c r="F101" s="43">
        <v>26550</v>
      </c>
      <c r="G101" s="25">
        <v>44259</v>
      </c>
      <c r="H101" s="967" t="s">
        <v>712</v>
      </c>
      <c r="I101" s="968"/>
      <c r="J101" s="969"/>
      <c r="K101" s="970"/>
      <c r="L101" s="969"/>
      <c r="M101" s="970"/>
      <c r="N101" s="967"/>
      <c r="O101" s="968"/>
      <c r="P101" s="971" t="s">
        <v>911</v>
      </c>
      <c r="Q101" s="972"/>
      <c r="R101" s="973" t="s">
        <v>870</v>
      </c>
      <c r="S101" s="974"/>
      <c r="T101" s="975" t="s">
        <v>1257</v>
      </c>
      <c r="U101" s="976"/>
      <c r="V101" s="976"/>
      <c r="W101" s="977"/>
      <c r="X101" s="975" t="s">
        <v>1257</v>
      </c>
      <c r="Y101" s="976"/>
      <c r="Z101" s="976"/>
      <c r="AA101" s="977"/>
      <c r="AB101" s="507"/>
      <c r="AC101" s="34"/>
      <c r="AD101" s="138"/>
      <c r="AE101" s="514">
        <v>55</v>
      </c>
      <c r="AF101" s="46" t="s">
        <v>52</v>
      </c>
      <c r="AG101" s="34"/>
      <c r="AH101" s="139">
        <v>8400</v>
      </c>
      <c r="AI101" s="140">
        <f t="shared" si="21"/>
        <v>8.4</v>
      </c>
      <c r="AJ101" s="152">
        <v>8400</v>
      </c>
      <c r="AK101" s="142">
        <f t="shared" si="22"/>
        <v>8.4</v>
      </c>
      <c r="AL101" s="143">
        <f t="shared" si="23"/>
        <v>0</v>
      </c>
      <c r="AM101" s="144">
        <f t="shared" si="24"/>
        <v>0</v>
      </c>
      <c r="AN101" s="145">
        <f t="shared" si="25"/>
        <v>0</v>
      </c>
      <c r="AO101" s="21"/>
      <c r="AP101" s="306">
        <v>76.28</v>
      </c>
      <c r="AQ101" s="306">
        <v>2.11</v>
      </c>
    </row>
    <row r="102" spans="2:43" ht="12" customHeight="1" x14ac:dyDescent="0.25">
      <c r="B102" s="25">
        <v>44259</v>
      </c>
      <c r="C102" s="137">
        <v>0.82500000000000007</v>
      </c>
      <c r="D102" s="137">
        <v>0.83472222222222225</v>
      </c>
      <c r="E102" s="43">
        <v>2</v>
      </c>
      <c r="F102" s="43">
        <v>23478</v>
      </c>
      <c r="G102" s="25">
        <v>44259</v>
      </c>
      <c r="H102" s="967" t="s">
        <v>730</v>
      </c>
      <c r="I102" s="968"/>
      <c r="J102" s="969" t="s">
        <v>828</v>
      </c>
      <c r="K102" s="970"/>
      <c r="L102" s="969" t="s">
        <v>700</v>
      </c>
      <c r="M102" s="970"/>
      <c r="N102" s="967"/>
      <c r="O102" s="968"/>
      <c r="P102" s="971" t="s">
        <v>292</v>
      </c>
      <c r="Q102" s="972"/>
      <c r="R102" s="973" t="s">
        <v>543</v>
      </c>
      <c r="S102" s="974"/>
      <c r="T102" s="975" t="s">
        <v>771</v>
      </c>
      <c r="U102" s="976"/>
      <c r="V102" s="976"/>
      <c r="W102" s="977"/>
      <c r="X102" s="975" t="s">
        <v>771</v>
      </c>
      <c r="Y102" s="976"/>
      <c r="Z102" s="976"/>
      <c r="AA102" s="977"/>
      <c r="AB102" s="513"/>
      <c r="AC102" s="34"/>
      <c r="AD102" s="138" t="s">
        <v>699</v>
      </c>
      <c r="AE102" s="512">
        <v>25</v>
      </c>
      <c r="AF102" s="35" t="s">
        <v>32</v>
      </c>
      <c r="AG102" s="34"/>
      <c r="AH102" s="139">
        <v>3840</v>
      </c>
      <c r="AI102" s="140">
        <f t="shared" ref="AI102:AI106" si="26">+AH102/1000</f>
        <v>3.84</v>
      </c>
      <c r="AJ102" s="152">
        <v>3840</v>
      </c>
      <c r="AK102" s="142">
        <f t="shared" ref="AK102:AK106" si="27">+AJ102/1000</f>
        <v>3.84</v>
      </c>
      <c r="AL102" s="143">
        <f t="shared" ref="AL102:AL106" si="28">+AJ102-AH102</f>
        <v>0</v>
      </c>
      <c r="AM102" s="144">
        <f t="shared" ref="AM102:AM106" si="29">+AL102/1000</f>
        <v>0</v>
      </c>
      <c r="AN102" s="145">
        <f t="shared" ref="AN102:AN106" si="30">+AL102/AH102</f>
        <v>0</v>
      </c>
      <c r="AO102" s="21"/>
      <c r="AP102" s="306">
        <v>73.64</v>
      </c>
      <c r="AQ102" s="306">
        <v>3.77</v>
      </c>
    </row>
    <row r="103" spans="2:43" ht="12" customHeight="1" x14ac:dyDescent="0.25">
      <c r="B103" s="25">
        <v>44259</v>
      </c>
      <c r="C103" s="137">
        <v>0.83958333333333324</v>
      </c>
      <c r="D103" s="137">
        <v>0.8569444444444444</v>
      </c>
      <c r="E103" s="43">
        <v>2</v>
      </c>
      <c r="F103" s="43">
        <v>26551</v>
      </c>
      <c r="G103" s="25">
        <v>44259</v>
      </c>
      <c r="H103" s="967" t="s">
        <v>712</v>
      </c>
      <c r="I103" s="968"/>
      <c r="J103" s="969"/>
      <c r="K103" s="970"/>
      <c r="L103" s="969"/>
      <c r="M103" s="970"/>
      <c r="N103" s="967"/>
      <c r="O103" s="968"/>
      <c r="P103" s="971" t="s">
        <v>917</v>
      </c>
      <c r="Q103" s="972"/>
      <c r="R103" s="973" t="s">
        <v>856</v>
      </c>
      <c r="S103" s="974"/>
      <c r="T103" s="975" t="s">
        <v>1258</v>
      </c>
      <c r="U103" s="976"/>
      <c r="V103" s="976"/>
      <c r="W103" s="977"/>
      <c r="X103" s="975" t="s">
        <v>1258</v>
      </c>
      <c r="Y103" s="976"/>
      <c r="Z103" s="976"/>
      <c r="AA103" s="977"/>
      <c r="AB103" s="513"/>
      <c r="AC103" s="34"/>
      <c r="AD103" s="138"/>
      <c r="AE103" s="514">
        <v>60</v>
      </c>
      <c r="AF103" s="46" t="s">
        <v>52</v>
      </c>
      <c r="AG103" s="34"/>
      <c r="AH103" s="139">
        <v>9220</v>
      </c>
      <c r="AI103" s="140">
        <f t="shared" si="26"/>
        <v>9.2200000000000006</v>
      </c>
      <c r="AJ103" s="152">
        <v>9220</v>
      </c>
      <c r="AK103" s="142">
        <f t="shared" si="27"/>
        <v>9.2200000000000006</v>
      </c>
      <c r="AL103" s="143">
        <f t="shared" si="28"/>
        <v>0</v>
      </c>
      <c r="AM103" s="144">
        <f t="shared" si="29"/>
        <v>0</v>
      </c>
      <c r="AN103" s="145">
        <f t="shared" si="30"/>
        <v>0</v>
      </c>
      <c r="AO103" s="21"/>
      <c r="AP103" s="306">
        <v>76.86</v>
      </c>
      <c r="AQ103" s="306">
        <v>2.0299999999999998</v>
      </c>
    </row>
    <row r="104" spans="2:43" ht="12" customHeight="1" x14ac:dyDescent="0.25">
      <c r="B104" s="25">
        <v>44259</v>
      </c>
      <c r="C104" s="137">
        <v>0.91527777777777775</v>
      </c>
      <c r="D104" s="137">
        <v>0.44930555555555557</v>
      </c>
      <c r="E104" s="43">
        <v>4</v>
      </c>
      <c r="F104" s="43">
        <v>4077</v>
      </c>
      <c r="G104" s="25">
        <v>44259</v>
      </c>
      <c r="H104" s="967" t="s">
        <v>88</v>
      </c>
      <c r="I104" s="968"/>
      <c r="J104" s="969"/>
      <c r="K104" s="970"/>
      <c r="L104" s="969"/>
      <c r="M104" s="970"/>
      <c r="N104" s="967"/>
      <c r="O104" s="968"/>
      <c r="P104" s="971" t="s">
        <v>390</v>
      </c>
      <c r="Q104" s="972"/>
      <c r="R104" s="973" t="s">
        <v>90</v>
      </c>
      <c r="S104" s="974"/>
      <c r="T104" s="979" t="s">
        <v>89</v>
      </c>
      <c r="U104" s="980"/>
      <c r="V104" s="980"/>
      <c r="W104" s="981"/>
      <c r="X104" s="975" t="s">
        <v>89</v>
      </c>
      <c r="Y104" s="976"/>
      <c r="Z104" s="976"/>
      <c r="AA104" s="978"/>
      <c r="AB104" s="509"/>
      <c r="AC104" s="34"/>
      <c r="AD104" s="138"/>
      <c r="AE104" s="138">
        <v>36</v>
      </c>
      <c r="AF104" s="35" t="s">
        <v>32</v>
      </c>
      <c r="AG104" s="34">
        <v>3650</v>
      </c>
      <c r="AH104" s="139">
        <f>+AG104/2.2</f>
        <v>1659.090909090909</v>
      </c>
      <c r="AI104" s="140">
        <f t="shared" si="26"/>
        <v>1.6590909090909089</v>
      </c>
      <c r="AJ104" s="152">
        <v>2160</v>
      </c>
      <c r="AK104" s="142">
        <f t="shared" si="27"/>
        <v>2.16</v>
      </c>
      <c r="AL104" s="143">
        <f t="shared" si="28"/>
        <v>500.90909090909099</v>
      </c>
      <c r="AM104" s="144">
        <f t="shared" si="29"/>
        <v>0.50090909090909097</v>
      </c>
      <c r="AN104" s="145">
        <f t="shared" si="30"/>
        <v>0.30191780821917813</v>
      </c>
      <c r="AO104" s="21"/>
      <c r="AP104" s="306">
        <v>77.05</v>
      </c>
      <c r="AQ104" s="306">
        <v>3</v>
      </c>
    </row>
    <row r="105" spans="2:43" ht="12" customHeight="1" x14ac:dyDescent="0.25">
      <c r="B105" s="25">
        <v>44259</v>
      </c>
      <c r="C105" s="137">
        <v>0.9375</v>
      </c>
      <c r="D105" s="137">
        <v>0.99375000000000002</v>
      </c>
      <c r="E105" s="43">
        <v>4</v>
      </c>
      <c r="F105" s="43">
        <v>26553</v>
      </c>
      <c r="G105" s="25">
        <v>44259</v>
      </c>
      <c r="H105" s="967" t="s">
        <v>87</v>
      </c>
      <c r="I105" s="968"/>
      <c r="J105" s="969"/>
      <c r="K105" s="970"/>
      <c r="L105" s="969"/>
      <c r="M105" s="970"/>
      <c r="N105" s="967"/>
      <c r="O105" s="968"/>
      <c r="P105" s="971" t="s">
        <v>190</v>
      </c>
      <c r="Q105" s="972"/>
      <c r="R105" s="973" t="s">
        <v>118</v>
      </c>
      <c r="S105" s="974"/>
      <c r="T105" s="975" t="s">
        <v>1260</v>
      </c>
      <c r="U105" s="976"/>
      <c r="V105" s="976"/>
      <c r="W105" s="977"/>
      <c r="X105" s="975" t="s">
        <v>1260</v>
      </c>
      <c r="Y105" s="976"/>
      <c r="Z105" s="976"/>
      <c r="AA105" s="977"/>
      <c r="AB105" s="509"/>
      <c r="AC105" s="34"/>
      <c r="AD105" s="138"/>
      <c r="AE105" s="514">
        <v>56</v>
      </c>
      <c r="AF105" s="46" t="s">
        <v>52</v>
      </c>
      <c r="AG105" s="34"/>
      <c r="AH105" s="139">
        <v>12265</v>
      </c>
      <c r="AI105" s="140">
        <f t="shared" si="26"/>
        <v>12.265000000000001</v>
      </c>
      <c r="AJ105" s="152">
        <v>12265</v>
      </c>
      <c r="AK105" s="142">
        <f t="shared" si="27"/>
        <v>12.265000000000001</v>
      </c>
      <c r="AL105" s="143">
        <f t="shared" si="28"/>
        <v>0</v>
      </c>
      <c r="AM105" s="144">
        <f t="shared" si="29"/>
        <v>0</v>
      </c>
      <c r="AN105" s="145">
        <f t="shared" si="30"/>
        <v>0</v>
      </c>
      <c r="AO105" s="21"/>
      <c r="AP105" s="306">
        <v>77.180000000000007</v>
      </c>
      <c r="AQ105" s="306">
        <v>3.59</v>
      </c>
    </row>
    <row r="106" spans="2:43" ht="12" customHeight="1" x14ac:dyDescent="0.25">
      <c r="B106" s="25">
        <v>44259</v>
      </c>
      <c r="C106" s="137">
        <v>0.93958333333333333</v>
      </c>
      <c r="D106" s="137">
        <v>0.95138888888888884</v>
      </c>
      <c r="E106" s="43">
        <v>2</v>
      </c>
      <c r="F106" s="43">
        <v>26552</v>
      </c>
      <c r="G106" s="25">
        <v>44259</v>
      </c>
      <c r="H106" s="967" t="s">
        <v>712</v>
      </c>
      <c r="I106" s="968"/>
      <c r="J106" s="969"/>
      <c r="K106" s="970"/>
      <c r="L106" s="969"/>
      <c r="M106" s="970"/>
      <c r="N106" s="967"/>
      <c r="O106" s="968"/>
      <c r="P106" s="971" t="s">
        <v>292</v>
      </c>
      <c r="Q106" s="972"/>
      <c r="R106" s="973" t="s">
        <v>543</v>
      </c>
      <c r="S106" s="974"/>
      <c r="T106" s="975" t="s">
        <v>1259</v>
      </c>
      <c r="U106" s="976"/>
      <c r="V106" s="976"/>
      <c r="W106" s="977"/>
      <c r="X106" s="975" t="s">
        <v>1259</v>
      </c>
      <c r="Y106" s="976"/>
      <c r="Z106" s="976"/>
      <c r="AA106" s="977"/>
      <c r="AB106" s="513"/>
      <c r="AC106" s="34"/>
      <c r="AD106" s="138"/>
      <c r="AE106" s="512">
        <v>43</v>
      </c>
      <c r="AF106" s="35" t="s">
        <v>32</v>
      </c>
      <c r="AG106" s="34"/>
      <c r="AH106" s="139">
        <v>10620</v>
      </c>
      <c r="AI106" s="140">
        <f t="shared" si="26"/>
        <v>10.62</v>
      </c>
      <c r="AJ106" s="152">
        <v>10620</v>
      </c>
      <c r="AK106" s="142">
        <f t="shared" si="27"/>
        <v>10.62</v>
      </c>
      <c r="AL106" s="143">
        <f t="shared" si="28"/>
        <v>0</v>
      </c>
      <c r="AM106" s="144">
        <f t="shared" si="29"/>
        <v>0</v>
      </c>
      <c r="AN106" s="145">
        <f t="shared" si="30"/>
        <v>0</v>
      </c>
      <c r="AO106" s="21"/>
      <c r="AP106" s="306">
        <v>76.23</v>
      </c>
      <c r="AQ106" s="306">
        <v>2.67</v>
      </c>
    </row>
    <row r="107" spans="2:43" ht="12" customHeight="1" x14ac:dyDescent="0.25">
      <c r="B107" s="25">
        <v>44259</v>
      </c>
      <c r="C107" s="137">
        <v>0.9916666666666667</v>
      </c>
      <c r="D107" s="137">
        <v>0</v>
      </c>
      <c r="E107" s="43">
        <v>2</v>
      </c>
      <c r="F107" s="43">
        <v>23479</v>
      </c>
      <c r="G107" s="25">
        <v>44259</v>
      </c>
      <c r="H107" s="967" t="s">
        <v>769</v>
      </c>
      <c r="I107" s="968"/>
      <c r="J107" s="969" t="s">
        <v>740</v>
      </c>
      <c r="K107" s="970"/>
      <c r="L107" s="969" t="s">
        <v>700</v>
      </c>
      <c r="M107" s="970"/>
      <c r="N107" s="967"/>
      <c r="O107" s="968"/>
      <c r="P107" s="971" t="s">
        <v>292</v>
      </c>
      <c r="Q107" s="972"/>
      <c r="R107" s="973" t="s">
        <v>696</v>
      </c>
      <c r="S107" s="974"/>
      <c r="T107" s="975" t="s">
        <v>771</v>
      </c>
      <c r="U107" s="976"/>
      <c r="V107" s="976"/>
      <c r="W107" s="977"/>
      <c r="X107" s="975" t="s">
        <v>771</v>
      </c>
      <c r="Y107" s="976"/>
      <c r="Z107" s="976"/>
      <c r="AA107" s="977"/>
      <c r="AB107" s="513"/>
      <c r="AC107" s="34"/>
      <c r="AD107" s="138"/>
      <c r="AE107" s="512">
        <v>28</v>
      </c>
      <c r="AF107" s="35" t="s">
        <v>32</v>
      </c>
      <c r="AG107" s="34"/>
      <c r="AH107" s="139">
        <v>630</v>
      </c>
      <c r="AI107" s="140">
        <f t="shared" ref="AI107" si="31">+AH107/1000</f>
        <v>0.63</v>
      </c>
      <c r="AJ107" s="152">
        <v>630</v>
      </c>
      <c r="AK107" s="142">
        <f t="shared" ref="AK107" si="32">+AJ107/1000</f>
        <v>0.63</v>
      </c>
      <c r="AL107" s="143">
        <f t="shared" ref="AL107" si="33">+AJ107-AH107</f>
        <v>0</v>
      </c>
      <c r="AM107" s="144">
        <f t="shared" ref="AM107" si="34">+AL107/1000</f>
        <v>0</v>
      </c>
      <c r="AN107" s="145">
        <f t="shared" ref="AN107" si="35">+AL107/AH107</f>
        <v>0</v>
      </c>
      <c r="AO107" s="21"/>
      <c r="AP107" s="306">
        <v>72.58</v>
      </c>
      <c r="AQ107" s="306">
        <v>4.5999999999999996</v>
      </c>
    </row>
    <row r="108" spans="2:43" ht="12" customHeight="1" x14ac:dyDescent="0.25">
      <c r="B108" s="25">
        <v>44260</v>
      </c>
      <c r="C108" s="137">
        <v>1.5277777777777777E-2</v>
      </c>
      <c r="D108" s="137">
        <v>3.6805555555555557E-2</v>
      </c>
      <c r="E108" s="43">
        <v>2</v>
      </c>
      <c r="F108" s="43">
        <v>26554</v>
      </c>
      <c r="G108" s="25">
        <v>44260</v>
      </c>
      <c r="H108" s="967" t="s">
        <v>712</v>
      </c>
      <c r="I108" s="968"/>
      <c r="J108" s="969"/>
      <c r="K108" s="970"/>
      <c r="L108" s="969"/>
      <c r="M108" s="970"/>
      <c r="N108" s="967"/>
      <c r="O108" s="968"/>
      <c r="P108" s="971" t="s">
        <v>917</v>
      </c>
      <c r="Q108" s="972"/>
      <c r="R108" s="973" t="s">
        <v>856</v>
      </c>
      <c r="S108" s="974"/>
      <c r="T108" s="975" t="s">
        <v>1118</v>
      </c>
      <c r="U108" s="976"/>
      <c r="V108" s="976"/>
      <c r="W108" s="977"/>
      <c r="X108" s="975" t="s">
        <v>1118</v>
      </c>
      <c r="Y108" s="976"/>
      <c r="Z108" s="976"/>
      <c r="AA108" s="977"/>
      <c r="AB108" s="513"/>
      <c r="AC108" s="34"/>
      <c r="AD108" s="138"/>
      <c r="AE108" s="512">
        <v>38</v>
      </c>
      <c r="AF108" s="35" t="s">
        <v>32</v>
      </c>
      <c r="AG108" s="34"/>
      <c r="AH108" s="139">
        <v>7220</v>
      </c>
      <c r="AI108" s="140">
        <f t="shared" ref="AI108:AI112" si="36">+AH108/1000</f>
        <v>7.22</v>
      </c>
      <c r="AJ108" s="152">
        <v>7220</v>
      </c>
      <c r="AK108" s="142">
        <f t="shared" ref="AK108" si="37">+AJ108/1000</f>
        <v>7.22</v>
      </c>
      <c r="AL108" s="143">
        <f t="shared" ref="AL108" si="38">+AJ108-AH108</f>
        <v>0</v>
      </c>
      <c r="AM108" s="144">
        <f t="shared" ref="AM108" si="39">+AL108/1000</f>
        <v>0</v>
      </c>
      <c r="AN108" s="145">
        <f t="shared" ref="AN108" si="40">+AL108/AH108</f>
        <v>0</v>
      </c>
      <c r="AO108" s="21"/>
      <c r="AP108" s="306">
        <v>75.760000000000005</v>
      </c>
      <c r="AQ108" s="306">
        <v>2.4300000000000002</v>
      </c>
    </row>
    <row r="109" spans="2:43" ht="12" customHeight="1" x14ac:dyDescent="0.25">
      <c r="B109" s="25">
        <v>44260</v>
      </c>
      <c r="C109" s="137">
        <v>8.0555555555555561E-2</v>
      </c>
      <c r="D109" s="137">
        <v>9.0277777777777776E-2</v>
      </c>
      <c r="E109" s="43">
        <v>3</v>
      </c>
      <c r="F109" s="43">
        <v>773</v>
      </c>
      <c r="G109" s="25">
        <v>44260</v>
      </c>
      <c r="H109" s="967" t="s">
        <v>199</v>
      </c>
      <c r="I109" s="968"/>
      <c r="J109" s="969"/>
      <c r="K109" s="970"/>
      <c r="L109" s="969"/>
      <c r="M109" s="970"/>
      <c r="N109" s="967"/>
      <c r="O109" s="968"/>
      <c r="P109" s="971" t="s">
        <v>1210</v>
      </c>
      <c r="Q109" s="972"/>
      <c r="R109" s="973" t="s">
        <v>306</v>
      </c>
      <c r="S109" s="974"/>
      <c r="T109" s="979" t="s">
        <v>544</v>
      </c>
      <c r="U109" s="980"/>
      <c r="V109" s="980"/>
      <c r="W109" s="981"/>
      <c r="X109" s="979" t="s">
        <v>544</v>
      </c>
      <c r="Y109" s="980"/>
      <c r="Z109" s="980"/>
      <c r="AA109" s="981"/>
      <c r="AB109" s="490"/>
      <c r="AC109" s="32"/>
      <c r="AD109" s="33"/>
      <c r="AE109" s="512">
        <v>44</v>
      </c>
      <c r="AF109" s="35" t="s">
        <v>32</v>
      </c>
      <c r="AG109" s="34"/>
      <c r="AH109" s="139">
        <v>19409</v>
      </c>
      <c r="AI109" s="13">
        <f t="shared" si="36"/>
        <v>19.408999999999999</v>
      </c>
      <c r="AJ109" s="1029">
        <v>19440</v>
      </c>
      <c r="AK109" s="1032">
        <f>+AJ109/1000</f>
        <v>19.440000000000001</v>
      </c>
      <c r="AL109" s="1035">
        <f>+AJ109-AH112-AH111-AH110-AH109</f>
        <v>-2080</v>
      </c>
      <c r="AM109" s="1038">
        <f>+AL109/1000</f>
        <v>-2.08</v>
      </c>
      <c r="AN109" s="1041">
        <f>+AL109/SUM(AH109:AH112)</f>
        <v>-9.6654275092936809E-2</v>
      </c>
      <c r="AO109" s="21"/>
      <c r="AP109" s="306">
        <v>70.44</v>
      </c>
      <c r="AQ109" s="306">
        <v>4.37</v>
      </c>
    </row>
    <row r="110" spans="2:43" ht="12" customHeight="1" x14ac:dyDescent="0.25">
      <c r="B110" s="25">
        <v>44260</v>
      </c>
      <c r="C110" s="137">
        <v>8.0555555555555561E-2</v>
      </c>
      <c r="D110" s="137">
        <v>9.0277777777777776E-2</v>
      </c>
      <c r="E110" s="43">
        <v>3</v>
      </c>
      <c r="F110" s="43">
        <v>773</v>
      </c>
      <c r="G110" s="25">
        <v>44260</v>
      </c>
      <c r="H110" s="967" t="s">
        <v>199</v>
      </c>
      <c r="I110" s="968"/>
      <c r="J110" s="969"/>
      <c r="K110" s="970"/>
      <c r="L110" s="969"/>
      <c r="M110" s="970"/>
      <c r="N110" s="967"/>
      <c r="O110" s="968"/>
      <c r="P110" s="971" t="s">
        <v>1210</v>
      </c>
      <c r="Q110" s="972"/>
      <c r="R110" s="973" t="s">
        <v>306</v>
      </c>
      <c r="S110" s="974"/>
      <c r="T110" s="979" t="s">
        <v>757</v>
      </c>
      <c r="U110" s="980"/>
      <c r="V110" s="980"/>
      <c r="W110" s="981"/>
      <c r="X110" s="979" t="s">
        <v>757</v>
      </c>
      <c r="Y110" s="980"/>
      <c r="Z110" s="980"/>
      <c r="AA110" s="981"/>
      <c r="AB110" s="490"/>
      <c r="AC110" s="32"/>
      <c r="AD110" s="33"/>
      <c r="AE110" s="512">
        <v>44</v>
      </c>
      <c r="AF110" s="35" t="s">
        <v>32</v>
      </c>
      <c r="AG110" s="34"/>
      <c r="AH110" s="139">
        <v>1682</v>
      </c>
      <c r="AI110" s="13">
        <f t="shared" si="36"/>
        <v>1.6819999999999999</v>
      </c>
      <c r="AJ110" s="1030"/>
      <c r="AK110" s="1033"/>
      <c r="AL110" s="1036"/>
      <c r="AM110" s="1039"/>
      <c r="AN110" s="1042"/>
      <c r="AO110" s="21"/>
      <c r="AP110" s="306">
        <v>70.44</v>
      </c>
      <c r="AQ110" s="306">
        <v>4.37</v>
      </c>
    </row>
    <row r="111" spans="2:43" ht="12" customHeight="1" x14ac:dyDescent="0.25">
      <c r="B111" s="25">
        <v>44260</v>
      </c>
      <c r="C111" s="137">
        <v>8.0555555555555561E-2</v>
      </c>
      <c r="D111" s="137">
        <v>9.0277777777777776E-2</v>
      </c>
      <c r="E111" s="43">
        <v>3</v>
      </c>
      <c r="F111" s="43">
        <v>773</v>
      </c>
      <c r="G111" s="25">
        <v>44260</v>
      </c>
      <c r="H111" s="967" t="s">
        <v>199</v>
      </c>
      <c r="I111" s="968"/>
      <c r="J111" s="969"/>
      <c r="K111" s="970"/>
      <c r="L111" s="969"/>
      <c r="M111" s="970"/>
      <c r="N111" s="967"/>
      <c r="O111" s="968"/>
      <c r="P111" s="971" t="s">
        <v>1210</v>
      </c>
      <c r="Q111" s="972"/>
      <c r="R111" s="973" t="s">
        <v>306</v>
      </c>
      <c r="S111" s="974"/>
      <c r="T111" s="979" t="s">
        <v>202</v>
      </c>
      <c r="U111" s="980"/>
      <c r="V111" s="980"/>
      <c r="W111" s="981"/>
      <c r="X111" s="979" t="s">
        <v>202</v>
      </c>
      <c r="Y111" s="980"/>
      <c r="Z111" s="980"/>
      <c r="AA111" s="981"/>
      <c r="AB111" s="490"/>
      <c r="AC111" s="32"/>
      <c r="AD111" s="33"/>
      <c r="AE111" s="512">
        <v>44</v>
      </c>
      <c r="AF111" s="35" t="s">
        <v>32</v>
      </c>
      <c r="AG111" s="34"/>
      <c r="AH111" s="139">
        <v>30</v>
      </c>
      <c r="AI111" s="13">
        <f t="shared" si="36"/>
        <v>0.03</v>
      </c>
      <c r="AJ111" s="1030"/>
      <c r="AK111" s="1033"/>
      <c r="AL111" s="1036"/>
      <c r="AM111" s="1039"/>
      <c r="AN111" s="1042"/>
      <c r="AO111" s="21"/>
      <c r="AP111" s="306">
        <v>70.44</v>
      </c>
      <c r="AQ111" s="306">
        <v>4.37</v>
      </c>
    </row>
    <row r="112" spans="2:43" ht="12" customHeight="1" x14ac:dyDescent="0.25">
      <c r="B112" s="25">
        <v>44260</v>
      </c>
      <c r="C112" s="137">
        <v>8.0555555555555561E-2</v>
      </c>
      <c r="D112" s="137">
        <v>9.0277777777777776E-2</v>
      </c>
      <c r="E112" s="43">
        <v>3</v>
      </c>
      <c r="F112" s="43">
        <v>773</v>
      </c>
      <c r="G112" s="25">
        <v>44260</v>
      </c>
      <c r="H112" s="967" t="s">
        <v>199</v>
      </c>
      <c r="I112" s="968"/>
      <c r="J112" s="969"/>
      <c r="K112" s="970"/>
      <c r="L112" s="969"/>
      <c r="M112" s="970"/>
      <c r="N112" s="967"/>
      <c r="O112" s="968"/>
      <c r="P112" s="971" t="s">
        <v>1210</v>
      </c>
      <c r="Q112" s="972"/>
      <c r="R112" s="973" t="s">
        <v>306</v>
      </c>
      <c r="S112" s="974"/>
      <c r="T112" s="979" t="s">
        <v>1018</v>
      </c>
      <c r="U112" s="980"/>
      <c r="V112" s="980"/>
      <c r="W112" s="981"/>
      <c r="X112" s="979" t="s">
        <v>1018</v>
      </c>
      <c r="Y112" s="980"/>
      <c r="Z112" s="980"/>
      <c r="AA112" s="981"/>
      <c r="AB112" s="490"/>
      <c r="AC112" s="32"/>
      <c r="AD112" s="33"/>
      <c r="AE112" s="512">
        <v>44</v>
      </c>
      <c r="AF112" s="35" t="s">
        <v>32</v>
      </c>
      <c r="AG112" s="34"/>
      <c r="AH112" s="139">
        <v>399</v>
      </c>
      <c r="AI112" s="13">
        <f t="shared" si="36"/>
        <v>0.39900000000000002</v>
      </c>
      <c r="AJ112" s="1031"/>
      <c r="AK112" s="1034"/>
      <c r="AL112" s="1037"/>
      <c r="AM112" s="1040"/>
      <c r="AN112" s="1043"/>
      <c r="AO112" s="21"/>
      <c r="AP112" s="306">
        <v>70.44</v>
      </c>
      <c r="AQ112" s="306">
        <v>4.37</v>
      </c>
    </row>
    <row r="113" spans="2:43" ht="12" customHeight="1" thickBot="1" x14ac:dyDescent="0.3">
      <c r="B113" s="24"/>
      <c r="C113" s="146"/>
      <c r="D113" s="146"/>
      <c r="E113" s="27"/>
      <c r="F113" s="36"/>
      <c r="G113" s="31"/>
      <c r="H113" s="909"/>
      <c r="I113" s="910"/>
      <c r="J113" s="911"/>
      <c r="K113" s="912"/>
      <c r="L113" s="911"/>
      <c r="M113" s="912"/>
      <c r="N113" s="913"/>
      <c r="O113" s="910"/>
      <c r="P113" s="913"/>
      <c r="Q113" s="910"/>
      <c r="R113" s="914"/>
      <c r="S113" s="915"/>
      <c r="T113" s="916"/>
      <c r="U113" s="917"/>
      <c r="V113" s="917"/>
      <c r="W113" s="915"/>
      <c r="X113" s="29"/>
      <c r="Y113" s="147"/>
      <c r="Z113" s="147"/>
      <c r="AA113" s="28"/>
      <c r="AB113" s="505"/>
      <c r="AC113" s="36"/>
      <c r="AD113" s="148"/>
      <c r="AE113" s="147"/>
      <c r="AF113" s="28"/>
      <c r="AG113" s="29"/>
      <c r="AH113" s="149"/>
      <c r="AI113" s="153"/>
      <c r="AJ113" s="150"/>
      <c r="AK113" s="154"/>
      <c r="AL113" s="155"/>
      <c r="AM113" s="156"/>
      <c r="AN113" s="157"/>
    </row>
    <row r="114" spans="2:43" ht="12" customHeight="1" x14ac:dyDescent="0.25">
      <c r="B114" s="151"/>
      <c r="C114" s="151"/>
      <c r="D114" s="151"/>
      <c r="E114" s="151"/>
      <c r="F114" s="151"/>
      <c r="G114" s="151"/>
      <c r="H114" s="151"/>
      <c r="I114" s="151"/>
      <c r="J114" s="174"/>
      <c r="K114" s="174"/>
      <c r="L114" s="174"/>
      <c r="M114" s="174"/>
      <c r="N114" s="151"/>
      <c r="O114" s="151"/>
      <c r="P114" s="135"/>
      <c r="Q114" s="135"/>
      <c r="R114" s="918" t="s">
        <v>5</v>
      </c>
      <c r="S114" s="919"/>
      <c r="T114" s="919"/>
      <c r="U114" s="919"/>
      <c r="V114" s="919"/>
      <c r="W114" s="919"/>
      <c r="X114" s="919"/>
      <c r="Y114" s="919"/>
      <c r="Z114" s="919"/>
      <c r="AA114" s="919"/>
      <c r="AB114" s="919"/>
      <c r="AC114" s="919"/>
      <c r="AD114" s="919"/>
      <c r="AE114" s="919"/>
      <c r="AF114" s="919"/>
      <c r="AG114" s="265"/>
      <c r="AH114" s="932" t="s">
        <v>4</v>
      </c>
      <c r="AI114" s="933"/>
      <c r="AJ114" s="932" t="s">
        <v>3</v>
      </c>
      <c r="AK114" s="933"/>
      <c r="AL114" s="932" t="s">
        <v>2</v>
      </c>
      <c r="AM114" s="934"/>
      <c r="AN114" s="935"/>
    </row>
    <row r="115" spans="2:43" x14ac:dyDescent="0.25">
      <c r="B115" s="151"/>
      <c r="C115" s="151"/>
      <c r="D115" s="151"/>
      <c r="E115" s="151"/>
      <c r="F115" s="151"/>
      <c r="G115" s="151"/>
      <c r="H115" s="151"/>
      <c r="I115" s="151"/>
      <c r="J115" s="174"/>
      <c r="K115" s="174"/>
      <c r="L115" s="174"/>
      <c r="M115" s="174"/>
      <c r="N115" s="151"/>
      <c r="O115" s="151"/>
      <c r="P115" s="135"/>
      <c r="Q115" s="135"/>
      <c r="R115" s="930"/>
      <c r="S115" s="931"/>
      <c r="T115" s="931"/>
      <c r="U115" s="931"/>
      <c r="V115" s="931"/>
      <c r="W115" s="931"/>
      <c r="X115" s="931"/>
      <c r="Y115" s="931"/>
      <c r="Z115" s="931"/>
      <c r="AA115" s="931"/>
      <c r="AB115" s="931"/>
      <c r="AC115" s="931"/>
      <c r="AD115" s="931"/>
      <c r="AE115" s="931"/>
      <c r="AF115" s="931"/>
      <c r="AG115" s="265"/>
      <c r="AH115" s="936" t="s">
        <v>1</v>
      </c>
      <c r="AI115" s="938">
        <f>+SUM(AI89:AI113)</f>
        <v>210.49409090909089</v>
      </c>
      <c r="AJ115" s="936" t="s">
        <v>1</v>
      </c>
      <c r="AK115" s="938">
        <f>+SUM(AK89:AK113)</f>
        <v>204.75500000000002</v>
      </c>
      <c r="AL115" s="936" t="s">
        <v>1</v>
      </c>
      <c r="AM115" s="940">
        <f>+AK115-AI115</f>
        <v>-5.7390909090908622</v>
      </c>
      <c r="AN115" s="851">
        <f>+AM115/AI115</f>
        <v>-2.7264855199994598E-2</v>
      </c>
    </row>
    <row r="116" spans="2:43" ht="17.25" thickBot="1" x14ac:dyDescent="0.3">
      <c r="B116" s="151"/>
      <c r="C116" s="151"/>
      <c r="D116" s="151"/>
      <c r="E116" s="151"/>
      <c r="F116" s="151"/>
      <c r="G116" s="151"/>
      <c r="H116" s="151"/>
      <c r="I116" s="151"/>
      <c r="J116" s="174"/>
      <c r="K116" s="174"/>
      <c r="L116" s="174"/>
      <c r="M116" s="174"/>
      <c r="N116" s="151"/>
      <c r="O116" s="151"/>
      <c r="P116" s="135"/>
      <c r="Q116" s="135"/>
      <c r="R116" s="921"/>
      <c r="S116" s="922"/>
      <c r="T116" s="922"/>
      <c r="U116" s="922"/>
      <c r="V116" s="922"/>
      <c r="W116" s="922"/>
      <c r="X116" s="922"/>
      <c r="Y116" s="922"/>
      <c r="Z116" s="922"/>
      <c r="AA116" s="922"/>
      <c r="AB116" s="922"/>
      <c r="AC116" s="922"/>
      <c r="AD116" s="922"/>
      <c r="AE116" s="922"/>
      <c r="AF116" s="922"/>
      <c r="AG116" s="264"/>
      <c r="AH116" s="937"/>
      <c r="AI116" s="939"/>
      <c r="AJ116" s="937"/>
      <c r="AK116" s="939"/>
      <c r="AL116" s="937"/>
      <c r="AM116" s="941"/>
      <c r="AN116" s="852"/>
    </row>
    <row r="117" spans="2:43" ht="17.25" thickBot="1" x14ac:dyDescent="0.3"/>
    <row r="118" spans="2:43" x14ac:dyDescent="0.25">
      <c r="R118" s="918" t="s">
        <v>0</v>
      </c>
      <c r="S118" s="919"/>
      <c r="T118" s="919"/>
      <c r="U118" s="919"/>
      <c r="V118" s="919"/>
      <c r="W118" s="919"/>
      <c r="X118" s="919"/>
      <c r="Y118" s="919"/>
      <c r="Z118" s="919"/>
      <c r="AA118" s="919"/>
      <c r="AB118" s="919"/>
      <c r="AC118" s="919"/>
      <c r="AD118" s="919"/>
      <c r="AE118" s="919"/>
      <c r="AF118" s="920"/>
      <c r="AG118" s="18"/>
      <c r="AH118" s="924">
        <f>+AI115+AH79</f>
        <v>419.13936363636361</v>
      </c>
      <c r="AI118" s="925"/>
      <c r="AJ118" s="924">
        <f>+AK115+AJ79</f>
        <v>412.52000000000004</v>
      </c>
      <c r="AK118" s="925"/>
      <c r="AL118" s="928">
        <f>+AJ118-AH118</f>
        <v>-6.6193636363635733</v>
      </c>
      <c r="AM118" s="925"/>
      <c r="AN118" s="945">
        <f>+AL118/AH118</f>
        <v>-1.579275107671918E-2</v>
      </c>
    </row>
    <row r="119" spans="2:43" ht="17.25" thickBot="1" x14ac:dyDescent="0.3">
      <c r="R119" s="921"/>
      <c r="S119" s="922"/>
      <c r="T119" s="922"/>
      <c r="U119" s="922"/>
      <c r="V119" s="922"/>
      <c r="W119" s="922"/>
      <c r="X119" s="922"/>
      <c r="Y119" s="922"/>
      <c r="Z119" s="922"/>
      <c r="AA119" s="922"/>
      <c r="AB119" s="922"/>
      <c r="AC119" s="922"/>
      <c r="AD119" s="922"/>
      <c r="AE119" s="922"/>
      <c r="AF119" s="923"/>
      <c r="AG119" s="19"/>
      <c r="AH119" s="926"/>
      <c r="AI119" s="927"/>
      <c r="AJ119" s="926"/>
      <c r="AK119" s="927"/>
      <c r="AL119" s="929"/>
      <c r="AM119" s="927"/>
      <c r="AN119" s="946"/>
    </row>
    <row r="120" spans="2:43" ht="17.25" thickBot="1" x14ac:dyDescent="0.3"/>
    <row r="121" spans="2:43" ht="12" customHeight="1" x14ac:dyDescent="0.25">
      <c r="B121" s="882" t="s">
        <v>31</v>
      </c>
      <c r="C121" s="883"/>
      <c r="D121" s="883"/>
      <c r="E121" s="883"/>
      <c r="F121" s="883"/>
      <c r="G121" s="884"/>
      <c r="H121" s="888" t="s">
        <v>30</v>
      </c>
      <c r="I121" s="765"/>
      <c r="J121" s="765"/>
      <c r="K121" s="765"/>
      <c r="L121" s="765"/>
      <c r="M121" s="765"/>
      <c r="N121" s="765"/>
      <c r="O121" s="765"/>
      <c r="P121" s="765"/>
      <c r="Q121" s="765"/>
      <c r="R121" s="765"/>
      <c r="S121" s="765"/>
      <c r="T121" s="765"/>
      <c r="U121" s="765"/>
      <c r="V121" s="765"/>
      <c r="W121" s="765"/>
      <c r="X121" s="765"/>
      <c r="Y121" s="765"/>
      <c r="Z121" s="765"/>
      <c r="AA121" s="765"/>
      <c r="AB121" s="765"/>
      <c r="AC121" s="765"/>
      <c r="AD121" s="765"/>
      <c r="AE121" s="267"/>
      <c r="AF121" s="764" t="s">
        <v>29</v>
      </c>
      <c r="AG121" s="765"/>
      <c r="AH121" s="765"/>
      <c r="AI121" s="765"/>
      <c r="AJ121" s="765"/>
      <c r="AK121" s="766"/>
      <c r="AL121" s="889" t="s">
        <v>39</v>
      </c>
      <c r="AM121" s="890"/>
      <c r="AN121" s="891"/>
      <c r="AO121" s="22"/>
    </row>
    <row r="122" spans="2:43" ht="12" customHeight="1" x14ac:dyDescent="0.25">
      <c r="B122" s="885"/>
      <c r="C122" s="886"/>
      <c r="D122" s="886"/>
      <c r="E122" s="886"/>
      <c r="F122" s="886"/>
      <c r="G122" s="887"/>
      <c r="H122" s="892" t="s">
        <v>25</v>
      </c>
      <c r="I122" s="893"/>
      <c r="J122" s="893"/>
      <c r="K122" s="893"/>
      <c r="L122" s="893"/>
      <c r="M122" s="893"/>
      <c r="N122" s="893"/>
      <c r="O122" s="893"/>
      <c r="P122" s="893"/>
      <c r="Q122" s="893"/>
      <c r="R122" s="893"/>
      <c r="S122" s="893"/>
      <c r="T122" s="893"/>
      <c r="U122" s="893"/>
      <c r="V122" s="893"/>
      <c r="W122" s="893"/>
      <c r="X122" s="893"/>
      <c r="Y122" s="893"/>
      <c r="Z122" s="893"/>
      <c r="AA122" s="893"/>
      <c r="AB122" s="893"/>
      <c r="AC122" s="893"/>
      <c r="AD122" s="893"/>
      <c r="AE122" s="268"/>
      <c r="AF122" s="773">
        <v>44260</v>
      </c>
      <c r="AG122" s="774"/>
      <c r="AH122" s="774"/>
      <c r="AI122" s="774"/>
      <c r="AJ122" s="774"/>
      <c r="AK122" s="775"/>
      <c r="AL122" s="896" t="s">
        <v>40</v>
      </c>
      <c r="AM122" s="897"/>
      <c r="AN122" s="898"/>
      <c r="AO122" s="23"/>
    </row>
    <row r="123" spans="2:43" ht="12" customHeight="1" thickBot="1" x14ac:dyDescent="0.3">
      <c r="B123" s="902" t="s">
        <v>28</v>
      </c>
      <c r="C123" s="903"/>
      <c r="D123" s="903"/>
      <c r="E123" s="903"/>
      <c r="F123" s="903"/>
      <c r="G123" s="904"/>
      <c r="H123" s="894"/>
      <c r="I123" s="895"/>
      <c r="J123" s="895"/>
      <c r="K123" s="895"/>
      <c r="L123" s="895"/>
      <c r="M123" s="895"/>
      <c r="N123" s="895"/>
      <c r="O123" s="895"/>
      <c r="P123" s="895"/>
      <c r="Q123" s="895"/>
      <c r="R123" s="895"/>
      <c r="S123" s="895"/>
      <c r="T123" s="895"/>
      <c r="U123" s="895"/>
      <c r="V123" s="895"/>
      <c r="W123" s="895"/>
      <c r="X123" s="895"/>
      <c r="Y123" s="895"/>
      <c r="Z123" s="895"/>
      <c r="AA123" s="895"/>
      <c r="AB123" s="895"/>
      <c r="AC123" s="895"/>
      <c r="AD123" s="895"/>
      <c r="AE123" s="269"/>
      <c r="AF123" s="776"/>
      <c r="AG123" s="777"/>
      <c r="AH123" s="777"/>
      <c r="AI123" s="777"/>
      <c r="AJ123" s="777"/>
      <c r="AK123" s="778"/>
      <c r="AL123" s="899"/>
      <c r="AM123" s="900"/>
      <c r="AN123" s="901"/>
      <c r="AO123" s="141"/>
    </row>
    <row r="124" spans="2:43" ht="12" customHeight="1" thickBot="1" x14ac:dyDescent="0.3">
      <c r="B124" s="135"/>
      <c r="C124" s="135"/>
      <c r="D124" s="135"/>
      <c r="E124" s="135"/>
      <c r="F124" s="135"/>
      <c r="G124" s="135"/>
      <c r="H124" s="135"/>
      <c r="I124" s="135"/>
      <c r="J124" s="174"/>
      <c r="K124" s="174"/>
      <c r="L124" s="174"/>
      <c r="M124" s="174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41"/>
    </row>
    <row r="125" spans="2:43" ht="12" customHeight="1" thickBot="1" x14ac:dyDescent="0.3">
      <c r="B125" s="873" t="s">
        <v>27</v>
      </c>
      <c r="C125" s="874"/>
      <c r="D125" s="874"/>
      <c r="E125" s="875"/>
      <c r="F125" s="848" t="s">
        <v>26</v>
      </c>
      <c r="G125" s="850"/>
      <c r="H125" s="848" t="s">
        <v>44</v>
      </c>
      <c r="I125" s="849"/>
      <c r="J125" s="849"/>
      <c r="K125" s="849"/>
      <c r="L125" s="849"/>
      <c r="M125" s="849"/>
      <c r="N125" s="849"/>
      <c r="O125" s="849"/>
      <c r="P125" s="849"/>
      <c r="Q125" s="849"/>
      <c r="R125" s="849"/>
      <c r="S125" s="850"/>
      <c r="T125" s="848" t="s">
        <v>25</v>
      </c>
      <c r="U125" s="849"/>
      <c r="V125" s="849"/>
      <c r="W125" s="849"/>
      <c r="X125" s="849"/>
      <c r="Y125" s="849"/>
      <c r="Z125" s="849"/>
      <c r="AA125" s="849"/>
      <c r="AB125" s="849"/>
      <c r="AC125" s="849"/>
      <c r="AD125" s="849"/>
      <c r="AE125" s="849"/>
      <c r="AF125" s="850"/>
      <c r="AG125" s="879" t="s">
        <v>24</v>
      </c>
      <c r="AH125" s="880"/>
      <c r="AI125" s="881"/>
      <c r="AJ125" s="879" t="s">
        <v>24</v>
      </c>
      <c r="AK125" s="881"/>
      <c r="AL125" s="848" t="s">
        <v>23</v>
      </c>
      <c r="AM125" s="849"/>
      <c r="AN125" s="850"/>
      <c r="AO125" s="141"/>
    </row>
    <row r="126" spans="2:43" ht="12" customHeight="1" thickBot="1" x14ac:dyDescent="0.3">
      <c r="B126" s="1" t="s">
        <v>13</v>
      </c>
      <c r="C126" s="2" t="s">
        <v>22</v>
      </c>
      <c r="D126" s="3" t="s">
        <v>22</v>
      </c>
      <c r="E126" s="2" t="s">
        <v>21</v>
      </c>
      <c r="F126" s="907" t="s">
        <v>20</v>
      </c>
      <c r="G126" s="908"/>
      <c r="H126" s="876"/>
      <c r="I126" s="877"/>
      <c r="J126" s="877"/>
      <c r="K126" s="877"/>
      <c r="L126" s="877"/>
      <c r="M126" s="877"/>
      <c r="N126" s="877"/>
      <c r="O126" s="877"/>
      <c r="P126" s="877"/>
      <c r="Q126" s="877"/>
      <c r="R126" s="877"/>
      <c r="S126" s="878"/>
      <c r="T126" s="876"/>
      <c r="U126" s="877"/>
      <c r="V126" s="877"/>
      <c r="W126" s="877"/>
      <c r="X126" s="877"/>
      <c r="Y126" s="877"/>
      <c r="Z126" s="877"/>
      <c r="AA126" s="877"/>
      <c r="AB126" s="877"/>
      <c r="AC126" s="877"/>
      <c r="AD126" s="877"/>
      <c r="AE126" s="877"/>
      <c r="AF126" s="878"/>
      <c r="AG126" s="876" t="s">
        <v>19</v>
      </c>
      <c r="AH126" s="877"/>
      <c r="AI126" s="878"/>
      <c r="AJ126" s="876" t="s">
        <v>18</v>
      </c>
      <c r="AK126" s="878"/>
      <c r="AL126" s="876" t="s">
        <v>17</v>
      </c>
      <c r="AM126" s="877"/>
      <c r="AN126" s="878"/>
      <c r="AO126" s="141"/>
      <c r="AP126" s="846" t="s">
        <v>130</v>
      </c>
      <c r="AQ126" s="846" t="s">
        <v>131</v>
      </c>
    </row>
    <row r="127" spans="2:43" ht="12" customHeight="1" thickBot="1" x14ac:dyDescent="0.3">
      <c r="B127" s="4">
        <v>2021</v>
      </c>
      <c r="C127" s="5" t="s">
        <v>16</v>
      </c>
      <c r="D127" s="5" t="s">
        <v>15</v>
      </c>
      <c r="E127" s="30" t="s">
        <v>14</v>
      </c>
      <c r="F127" s="6" t="s">
        <v>14</v>
      </c>
      <c r="G127" s="7" t="s">
        <v>13</v>
      </c>
      <c r="H127" s="868" t="s">
        <v>34</v>
      </c>
      <c r="I127" s="869"/>
      <c r="J127" s="870" t="s">
        <v>43</v>
      </c>
      <c r="K127" s="871"/>
      <c r="L127" s="870" t="s">
        <v>42</v>
      </c>
      <c r="M127" s="871"/>
      <c r="N127" s="872" t="s">
        <v>33</v>
      </c>
      <c r="O127" s="869"/>
      <c r="P127" s="872" t="s">
        <v>12</v>
      </c>
      <c r="Q127" s="869"/>
      <c r="R127" s="872" t="s">
        <v>11</v>
      </c>
      <c r="S127" s="905"/>
      <c r="T127" s="868" t="s">
        <v>35</v>
      </c>
      <c r="U127" s="906"/>
      <c r="V127" s="906"/>
      <c r="W127" s="905"/>
      <c r="X127" s="868" t="s">
        <v>10</v>
      </c>
      <c r="Y127" s="906"/>
      <c r="Z127" s="906"/>
      <c r="AA127" s="905"/>
      <c r="AB127" s="38" t="s">
        <v>1084</v>
      </c>
      <c r="AC127" s="38" t="s">
        <v>38</v>
      </c>
      <c r="AD127" s="37" t="s">
        <v>36</v>
      </c>
      <c r="AE127" s="266" t="s">
        <v>41</v>
      </c>
      <c r="AF127" s="136" t="s">
        <v>9</v>
      </c>
      <c r="AG127" s="8" t="s">
        <v>37</v>
      </c>
      <c r="AH127" s="9" t="s">
        <v>8</v>
      </c>
      <c r="AI127" s="10" t="s">
        <v>7</v>
      </c>
      <c r="AJ127" s="6" t="s">
        <v>8</v>
      </c>
      <c r="AK127" s="7" t="s">
        <v>7</v>
      </c>
      <c r="AL127" s="6" t="s">
        <v>8</v>
      </c>
      <c r="AM127" s="11" t="s">
        <v>7</v>
      </c>
      <c r="AN127" s="7" t="s">
        <v>6</v>
      </c>
      <c r="AO127" s="141"/>
      <c r="AP127" s="847"/>
      <c r="AQ127" s="847"/>
    </row>
    <row r="128" spans="2:43" ht="12" customHeight="1" x14ac:dyDescent="0.25">
      <c r="B128" s="25">
        <v>44260</v>
      </c>
      <c r="C128" s="137">
        <v>0.41666666666666669</v>
      </c>
      <c r="D128" s="137">
        <v>0.42708333333333331</v>
      </c>
      <c r="E128" s="43">
        <v>4</v>
      </c>
      <c r="F128" s="43">
        <v>23480</v>
      </c>
      <c r="G128" s="25">
        <v>44260</v>
      </c>
      <c r="H128" s="960" t="s">
        <v>738</v>
      </c>
      <c r="I128" s="961"/>
      <c r="J128" s="969" t="s">
        <v>727</v>
      </c>
      <c r="K128" s="970"/>
      <c r="L128" s="969" t="s">
        <v>764</v>
      </c>
      <c r="M128" s="970"/>
      <c r="N128" s="960"/>
      <c r="O128" s="961"/>
      <c r="P128" s="964" t="s">
        <v>117</v>
      </c>
      <c r="Q128" s="965"/>
      <c r="R128" s="964" t="s">
        <v>891</v>
      </c>
      <c r="S128" s="966"/>
      <c r="T128" s="957" t="s">
        <v>771</v>
      </c>
      <c r="U128" s="958"/>
      <c r="V128" s="958"/>
      <c r="W128" s="959"/>
      <c r="X128" s="979" t="s">
        <v>771</v>
      </c>
      <c r="Y128" s="980"/>
      <c r="Z128" s="980"/>
      <c r="AA128" s="981"/>
      <c r="AB128" s="513">
        <v>1</v>
      </c>
      <c r="AC128" s="34"/>
      <c r="AD128" s="138" t="s">
        <v>699</v>
      </c>
      <c r="AE128" s="166">
        <v>25</v>
      </c>
      <c r="AF128" s="35" t="s">
        <v>32</v>
      </c>
      <c r="AG128" s="26"/>
      <c r="AH128" s="160">
        <v>21600</v>
      </c>
      <c r="AI128" s="161">
        <f>+AH128/1000</f>
        <v>21.6</v>
      </c>
      <c r="AJ128" s="162">
        <v>20910</v>
      </c>
      <c r="AK128" s="163">
        <f>+AJ128/1000</f>
        <v>20.91</v>
      </c>
      <c r="AL128" s="164">
        <f>+AJ128-AH128</f>
        <v>-690</v>
      </c>
      <c r="AM128" s="163">
        <f>+AL128/1000</f>
        <v>-0.69</v>
      </c>
      <c r="AN128" s="165">
        <f>+AL128/AH128</f>
        <v>-3.1944444444444442E-2</v>
      </c>
      <c r="AO128" s="141"/>
      <c r="AP128" s="306">
        <v>73.36</v>
      </c>
      <c r="AQ128" s="306">
        <v>4.5</v>
      </c>
    </row>
    <row r="129" spans="2:43" ht="12" customHeight="1" x14ac:dyDescent="0.25">
      <c r="B129" s="25">
        <v>44260</v>
      </c>
      <c r="C129" s="137">
        <v>0.41805555555555557</v>
      </c>
      <c r="D129" s="137">
        <v>0.4284722222222222</v>
      </c>
      <c r="E129" s="43">
        <v>4</v>
      </c>
      <c r="F129" s="43">
        <v>23480</v>
      </c>
      <c r="G129" s="25">
        <v>44260</v>
      </c>
      <c r="H129" s="967" t="s">
        <v>738</v>
      </c>
      <c r="I129" s="968"/>
      <c r="J129" s="969" t="s">
        <v>727</v>
      </c>
      <c r="K129" s="970"/>
      <c r="L129" s="969" t="s">
        <v>764</v>
      </c>
      <c r="M129" s="970"/>
      <c r="N129" s="967"/>
      <c r="O129" s="968"/>
      <c r="P129" s="971" t="s">
        <v>295</v>
      </c>
      <c r="Q129" s="972"/>
      <c r="R129" s="973" t="s">
        <v>611</v>
      </c>
      <c r="S129" s="974"/>
      <c r="T129" s="979" t="s">
        <v>771</v>
      </c>
      <c r="U129" s="980"/>
      <c r="V129" s="980"/>
      <c r="W129" s="981"/>
      <c r="X129" s="979" t="s">
        <v>771</v>
      </c>
      <c r="Y129" s="980"/>
      <c r="Z129" s="980"/>
      <c r="AA129" s="981"/>
      <c r="AB129" s="513">
        <v>1</v>
      </c>
      <c r="AC129" s="34"/>
      <c r="AD129" s="138" t="s">
        <v>699</v>
      </c>
      <c r="AE129" s="158">
        <v>25</v>
      </c>
      <c r="AF129" s="35" t="s">
        <v>32</v>
      </c>
      <c r="AG129" s="34"/>
      <c r="AH129" s="139">
        <v>21600</v>
      </c>
      <c r="AI129" s="159">
        <f>+AH129/1000</f>
        <v>21.6</v>
      </c>
      <c r="AJ129" s="152">
        <v>21250</v>
      </c>
      <c r="AK129" s="272">
        <f>+AJ129/1000</f>
        <v>21.25</v>
      </c>
      <c r="AL129" s="273">
        <f>+AJ129-AH129</f>
        <v>-350</v>
      </c>
      <c r="AM129" s="274">
        <f>+AL129/1000</f>
        <v>-0.35</v>
      </c>
      <c r="AN129" s="275">
        <f>+AL129/AH129</f>
        <v>-1.6203703703703703E-2</v>
      </c>
      <c r="AO129" s="20"/>
      <c r="AP129" s="306">
        <v>73.36</v>
      </c>
      <c r="AQ129" s="306">
        <v>4.5</v>
      </c>
    </row>
    <row r="130" spans="2:43" ht="12" customHeight="1" x14ac:dyDescent="0.25">
      <c r="B130" s="25">
        <v>44260</v>
      </c>
      <c r="C130" s="137">
        <v>0.42986111111111108</v>
      </c>
      <c r="D130" s="137">
        <v>0.43611111111111112</v>
      </c>
      <c r="E130" s="43">
        <v>4</v>
      </c>
      <c r="F130" s="43">
        <v>23480</v>
      </c>
      <c r="G130" s="25">
        <v>44260</v>
      </c>
      <c r="H130" s="967" t="s">
        <v>738</v>
      </c>
      <c r="I130" s="968"/>
      <c r="J130" s="969" t="s">
        <v>727</v>
      </c>
      <c r="K130" s="970"/>
      <c r="L130" s="969" t="s">
        <v>764</v>
      </c>
      <c r="M130" s="970"/>
      <c r="N130" s="967"/>
      <c r="O130" s="968"/>
      <c r="P130" s="971" t="s">
        <v>1246</v>
      </c>
      <c r="Q130" s="972"/>
      <c r="R130" s="973" t="s">
        <v>543</v>
      </c>
      <c r="S130" s="985"/>
      <c r="T130" s="979" t="s">
        <v>771</v>
      </c>
      <c r="U130" s="980"/>
      <c r="V130" s="980"/>
      <c r="W130" s="981"/>
      <c r="X130" s="979" t="s">
        <v>771</v>
      </c>
      <c r="Y130" s="980"/>
      <c r="Z130" s="980"/>
      <c r="AA130" s="981"/>
      <c r="AB130" s="513">
        <v>1</v>
      </c>
      <c r="AC130" s="34"/>
      <c r="AD130" s="138" t="s">
        <v>699</v>
      </c>
      <c r="AE130" s="263">
        <v>25</v>
      </c>
      <c r="AF130" s="35" t="s">
        <v>32</v>
      </c>
      <c r="AG130" s="34"/>
      <c r="AH130" s="139">
        <v>9600</v>
      </c>
      <c r="AI130" s="140">
        <f>+AH130/1000</f>
        <v>9.6</v>
      </c>
      <c r="AJ130" s="152">
        <v>9620</v>
      </c>
      <c r="AK130" s="142">
        <f>+AJ130/1000</f>
        <v>9.6199999999999992</v>
      </c>
      <c r="AL130" s="143">
        <f>+AJ130-AH130</f>
        <v>20</v>
      </c>
      <c r="AM130" s="144">
        <f>+AL130/1000</f>
        <v>0.02</v>
      </c>
      <c r="AN130" s="145">
        <f>+AL130/AH130</f>
        <v>2.0833333333333333E-3</v>
      </c>
      <c r="AO130" s="21"/>
      <c r="AP130" s="306">
        <v>73.36</v>
      </c>
      <c r="AQ130" s="306">
        <v>4.5</v>
      </c>
    </row>
    <row r="131" spans="2:43" ht="12" customHeight="1" x14ac:dyDescent="0.25">
      <c r="B131" s="25">
        <v>44260</v>
      </c>
      <c r="C131" s="137">
        <v>0.43472222222222223</v>
      </c>
      <c r="D131" s="137">
        <v>0.44305555555555554</v>
      </c>
      <c r="E131" s="43">
        <v>4</v>
      </c>
      <c r="F131" s="43">
        <v>23480</v>
      </c>
      <c r="G131" s="25">
        <v>44260</v>
      </c>
      <c r="H131" s="967" t="s">
        <v>738</v>
      </c>
      <c r="I131" s="968"/>
      <c r="J131" s="969" t="s">
        <v>727</v>
      </c>
      <c r="K131" s="970"/>
      <c r="L131" s="969" t="s">
        <v>764</v>
      </c>
      <c r="M131" s="970"/>
      <c r="N131" s="967"/>
      <c r="O131" s="968"/>
      <c r="P131" s="971" t="s">
        <v>677</v>
      </c>
      <c r="Q131" s="972"/>
      <c r="R131" s="973" t="s">
        <v>473</v>
      </c>
      <c r="S131" s="974"/>
      <c r="T131" s="979" t="s">
        <v>771</v>
      </c>
      <c r="U131" s="980"/>
      <c r="V131" s="980"/>
      <c r="W131" s="981"/>
      <c r="X131" s="979" t="s">
        <v>771</v>
      </c>
      <c r="Y131" s="980"/>
      <c r="Z131" s="980"/>
      <c r="AA131" s="981"/>
      <c r="AB131" s="513">
        <v>1</v>
      </c>
      <c r="AC131" s="34"/>
      <c r="AD131" s="138" t="s">
        <v>699</v>
      </c>
      <c r="AE131" s="263">
        <v>25</v>
      </c>
      <c r="AF131" s="35" t="s">
        <v>32</v>
      </c>
      <c r="AG131" s="34"/>
      <c r="AH131" s="139">
        <v>21600</v>
      </c>
      <c r="AI131" s="140">
        <f>+AH131/1000</f>
        <v>21.6</v>
      </c>
      <c r="AJ131" s="152">
        <v>21540</v>
      </c>
      <c r="AK131" s="142">
        <f>+AJ131/1000</f>
        <v>21.54</v>
      </c>
      <c r="AL131" s="143">
        <f>+AJ131-AH131</f>
        <v>-60</v>
      </c>
      <c r="AM131" s="144">
        <f>+AL131/1000</f>
        <v>-0.06</v>
      </c>
      <c r="AN131" s="145">
        <f>+AL131/AH131</f>
        <v>-2.7777777777777779E-3</v>
      </c>
      <c r="AO131" s="21"/>
      <c r="AP131" s="306">
        <v>73.36</v>
      </c>
      <c r="AQ131" s="306">
        <v>4.5</v>
      </c>
    </row>
    <row r="132" spans="2:43" ht="12" customHeight="1" x14ac:dyDescent="0.25">
      <c r="B132" s="25">
        <v>44260</v>
      </c>
      <c r="C132" s="137">
        <v>0.4465277777777778</v>
      </c>
      <c r="D132" s="137">
        <v>0.4597222222222222</v>
      </c>
      <c r="E132" s="43">
        <v>4</v>
      </c>
      <c r="F132" s="43">
        <v>23480</v>
      </c>
      <c r="G132" s="25">
        <v>44260</v>
      </c>
      <c r="H132" s="967" t="s">
        <v>738</v>
      </c>
      <c r="I132" s="968"/>
      <c r="J132" s="969" t="s">
        <v>727</v>
      </c>
      <c r="K132" s="970"/>
      <c r="L132" s="969" t="s">
        <v>764</v>
      </c>
      <c r="M132" s="970"/>
      <c r="N132" s="967"/>
      <c r="O132" s="968"/>
      <c r="P132" s="971" t="s">
        <v>843</v>
      </c>
      <c r="Q132" s="972"/>
      <c r="R132" s="973" t="s">
        <v>820</v>
      </c>
      <c r="S132" s="974"/>
      <c r="T132" s="979" t="s">
        <v>771</v>
      </c>
      <c r="U132" s="980"/>
      <c r="V132" s="980"/>
      <c r="W132" s="981"/>
      <c r="X132" s="979" t="s">
        <v>771</v>
      </c>
      <c r="Y132" s="980"/>
      <c r="Z132" s="980"/>
      <c r="AA132" s="981"/>
      <c r="AB132" s="513">
        <v>1</v>
      </c>
      <c r="AC132" s="34"/>
      <c r="AD132" s="138" t="s">
        <v>699</v>
      </c>
      <c r="AE132" s="512">
        <v>25</v>
      </c>
      <c r="AF132" s="35" t="s">
        <v>32</v>
      </c>
      <c r="AG132" s="34"/>
      <c r="AH132" s="139">
        <v>20400</v>
      </c>
      <c r="AI132" s="140">
        <f t="shared" ref="AI132:AI153" si="41">+AH132/1000</f>
        <v>20.399999999999999</v>
      </c>
      <c r="AJ132" s="152">
        <v>20890</v>
      </c>
      <c r="AK132" s="142">
        <f t="shared" ref="AK132:AK153" si="42">+AJ132/1000</f>
        <v>20.89</v>
      </c>
      <c r="AL132" s="143">
        <f t="shared" ref="AL132:AL147" si="43">+AJ132-AH132</f>
        <v>490</v>
      </c>
      <c r="AM132" s="144">
        <f t="shared" ref="AM132:AM153" si="44">+AL132/1000</f>
        <v>0.49</v>
      </c>
      <c r="AN132" s="145">
        <f t="shared" ref="AN132:AN147" si="45">+AL132/AH132</f>
        <v>2.4019607843137256E-2</v>
      </c>
      <c r="AO132" s="21"/>
      <c r="AP132" s="306">
        <v>73.36</v>
      </c>
      <c r="AQ132" s="306">
        <v>4.5</v>
      </c>
    </row>
    <row r="133" spans="2:43" ht="12" customHeight="1" x14ac:dyDescent="0.25">
      <c r="B133" s="25">
        <v>44260</v>
      </c>
      <c r="C133" s="137">
        <v>0.46111111111111108</v>
      </c>
      <c r="D133" s="137">
        <v>0.46597222222222223</v>
      </c>
      <c r="E133" s="43">
        <v>4</v>
      </c>
      <c r="F133" s="43">
        <v>23481</v>
      </c>
      <c r="G133" s="25">
        <v>44260</v>
      </c>
      <c r="H133" s="967" t="s">
        <v>1013</v>
      </c>
      <c r="I133" s="968"/>
      <c r="J133" s="969" t="s">
        <v>727</v>
      </c>
      <c r="K133" s="970"/>
      <c r="L133" s="969" t="s">
        <v>764</v>
      </c>
      <c r="M133" s="970"/>
      <c r="N133" s="967"/>
      <c r="O133" s="968"/>
      <c r="P133" s="971" t="s">
        <v>292</v>
      </c>
      <c r="Q133" s="972"/>
      <c r="R133" s="973" t="s">
        <v>696</v>
      </c>
      <c r="S133" s="974"/>
      <c r="T133" s="975" t="s">
        <v>1261</v>
      </c>
      <c r="U133" s="976"/>
      <c r="V133" s="976"/>
      <c r="W133" s="977"/>
      <c r="X133" s="975" t="s">
        <v>1261</v>
      </c>
      <c r="Y133" s="976"/>
      <c r="Z133" s="976"/>
      <c r="AA133" s="977"/>
      <c r="AB133" s="513">
        <v>1</v>
      </c>
      <c r="AC133" s="34"/>
      <c r="AD133" s="138" t="s">
        <v>699</v>
      </c>
      <c r="AE133" s="512">
        <v>24</v>
      </c>
      <c r="AF133" s="35" t="s">
        <v>32</v>
      </c>
      <c r="AG133" s="34"/>
      <c r="AH133" s="139">
        <v>9600</v>
      </c>
      <c r="AI133" s="140">
        <f t="shared" si="41"/>
        <v>9.6</v>
      </c>
      <c r="AJ133" s="152">
        <v>9520</v>
      </c>
      <c r="AK133" s="142">
        <f t="shared" si="42"/>
        <v>9.52</v>
      </c>
      <c r="AL133" s="143">
        <f t="shared" si="43"/>
        <v>-80</v>
      </c>
      <c r="AM133" s="144">
        <f t="shared" si="44"/>
        <v>-0.08</v>
      </c>
      <c r="AN133" s="145">
        <f t="shared" si="45"/>
        <v>-8.3333333333333332E-3</v>
      </c>
      <c r="AO133" s="21"/>
      <c r="AP133" s="306">
        <v>74.27</v>
      </c>
      <c r="AQ133" s="306">
        <v>4.7699999999999996</v>
      </c>
    </row>
    <row r="134" spans="2:43" ht="12" customHeight="1" x14ac:dyDescent="0.25">
      <c r="B134" s="25">
        <v>44260</v>
      </c>
      <c r="C134" s="137">
        <v>0.46249999999999997</v>
      </c>
      <c r="D134" s="137">
        <v>0.47361111111111115</v>
      </c>
      <c r="E134" s="43">
        <v>4</v>
      </c>
      <c r="F134" s="43">
        <v>23481</v>
      </c>
      <c r="G134" s="25">
        <v>44260</v>
      </c>
      <c r="H134" s="967" t="s">
        <v>1013</v>
      </c>
      <c r="I134" s="968"/>
      <c r="J134" s="969" t="s">
        <v>727</v>
      </c>
      <c r="K134" s="970"/>
      <c r="L134" s="969" t="s">
        <v>764</v>
      </c>
      <c r="M134" s="970"/>
      <c r="N134" s="967"/>
      <c r="O134" s="968"/>
      <c r="P134" s="971" t="s">
        <v>661</v>
      </c>
      <c r="Q134" s="972"/>
      <c r="R134" s="973" t="s">
        <v>1057</v>
      </c>
      <c r="S134" s="974"/>
      <c r="T134" s="975" t="s">
        <v>1261</v>
      </c>
      <c r="U134" s="976"/>
      <c r="V134" s="976"/>
      <c r="W134" s="977"/>
      <c r="X134" s="975" t="s">
        <v>1261</v>
      </c>
      <c r="Y134" s="976"/>
      <c r="Z134" s="976"/>
      <c r="AA134" s="977"/>
      <c r="AB134" s="513">
        <v>1</v>
      </c>
      <c r="AC134" s="34"/>
      <c r="AD134" s="138" t="s">
        <v>699</v>
      </c>
      <c r="AE134" s="512">
        <v>24</v>
      </c>
      <c r="AF134" s="35" t="s">
        <v>32</v>
      </c>
      <c r="AG134" s="34"/>
      <c r="AH134" s="139">
        <v>21600</v>
      </c>
      <c r="AI134" s="140">
        <f t="shared" si="41"/>
        <v>21.6</v>
      </c>
      <c r="AJ134" s="152">
        <v>21000</v>
      </c>
      <c r="AK134" s="142">
        <f t="shared" si="42"/>
        <v>21</v>
      </c>
      <c r="AL134" s="143">
        <f t="shared" si="43"/>
        <v>-600</v>
      </c>
      <c r="AM134" s="144">
        <f t="shared" si="44"/>
        <v>-0.6</v>
      </c>
      <c r="AN134" s="145">
        <f t="shared" si="45"/>
        <v>-2.7777777777777776E-2</v>
      </c>
      <c r="AO134" s="21"/>
      <c r="AP134" s="306">
        <v>74.27</v>
      </c>
      <c r="AQ134" s="306">
        <v>4.7699999999999996</v>
      </c>
    </row>
    <row r="135" spans="2:43" ht="12" customHeight="1" x14ac:dyDescent="0.25">
      <c r="B135" s="25">
        <v>44260</v>
      </c>
      <c r="C135" s="137">
        <v>0.49722222222222223</v>
      </c>
      <c r="D135" s="137">
        <v>0.51041666666666663</v>
      </c>
      <c r="E135" s="43">
        <v>4</v>
      </c>
      <c r="F135" s="43">
        <v>23481</v>
      </c>
      <c r="G135" s="25">
        <v>44260</v>
      </c>
      <c r="H135" s="967" t="s">
        <v>1013</v>
      </c>
      <c r="I135" s="968"/>
      <c r="J135" s="969" t="s">
        <v>727</v>
      </c>
      <c r="K135" s="970"/>
      <c r="L135" s="969" t="s">
        <v>764</v>
      </c>
      <c r="M135" s="970"/>
      <c r="N135" s="967"/>
      <c r="O135" s="968"/>
      <c r="P135" s="971" t="s">
        <v>117</v>
      </c>
      <c r="Q135" s="972"/>
      <c r="R135" s="973" t="s">
        <v>891</v>
      </c>
      <c r="S135" s="974"/>
      <c r="T135" s="975" t="s">
        <v>1261</v>
      </c>
      <c r="U135" s="976"/>
      <c r="V135" s="976"/>
      <c r="W135" s="977"/>
      <c r="X135" s="975" t="s">
        <v>1261</v>
      </c>
      <c r="Y135" s="976"/>
      <c r="Z135" s="976"/>
      <c r="AA135" s="977"/>
      <c r="AB135" s="513">
        <v>1</v>
      </c>
      <c r="AC135" s="34"/>
      <c r="AD135" s="138" t="s">
        <v>699</v>
      </c>
      <c r="AE135" s="512">
        <v>24</v>
      </c>
      <c r="AF135" s="35" t="s">
        <v>32</v>
      </c>
      <c r="AG135" s="34"/>
      <c r="AH135" s="139">
        <v>19200</v>
      </c>
      <c r="AI135" s="140">
        <f t="shared" si="41"/>
        <v>19.2</v>
      </c>
      <c r="AJ135" s="152">
        <v>18990</v>
      </c>
      <c r="AK135" s="142">
        <f t="shared" si="42"/>
        <v>18.989999999999998</v>
      </c>
      <c r="AL135" s="143">
        <f t="shared" si="43"/>
        <v>-210</v>
      </c>
      <c r="AM135" s="144">
        <f t="shared" si="44"/>
        <v>-0.21</v>
      </c>
      <c r="AN135" s="145">
        <f t="shared" si="45"/>
        <v>-1.0937499999999999E-2</v>
      </c>
      <c r="AO135" s="21"/>
      <c r="AP135" s="306">
        <v>74.27</v>
      </c>
      <c r="AQ135" s="306">
        <v>4.7699999999999996</v>
      </c>
    </row>
    <row r="136" spans="2:43" ht="12" customHeight="1" x14ac:dyDescent="0.25">
      <c r="B136" s="25">
        <v>44260</v>
      </c>
      <c r="C136" s="137">
        <v>0.5083333333333333</v>
      </c>
      <c r="D136" s="137">
        <v>0.51388888888888895</v>
      </c>
      <c r="E136" s="43">
        <v>4</v>
      </c>
      <c r="F136" s="43">
        <v>23481</v>
      </c>
      <c r="G136" s="25">
        <v>44260</v>
      </c>
      <c r="H136" s="967" t="s">
        <v>1013</v>
      </c>
      <c r="I136" s="968"/>
      <c r="J136" s="969" t="s">
        <v>727</v>
      </c>
      <c r="K136" s="970"/>
      <c r="L136" s="969" t="s">
        <v>764</v>
      </c>
      <c r="M136" s="970"/>
      <c r="N136" s="967"/>
      <c r="O136" s="968"/>
      <c r="P136" s="971" t="s">
        <v>295</v>
      </c>
      <c r="Q136" s="972"/>
      <c r="R136" s="973" t="s">
        <v>611</v>
      </c>
      <c r="S136" s="974"/>
      <c r="T136" s="975" t="s">
        <v>1261</v>
      </c>
      <c r="U136" s="976"/>
      <c r="V136" s="976"/>
      <c r="W136" s="977"/>
      <c r="X136" s="975" t="s">
        <v>1261</v>
      </c>
      <c r="Y136" s="976"/>
      <c r="Z136" s="976"/>
      <c r="AA136" s="977"/>
      <c r="AB136" s="513">
        <v>1</v>
      </c>
      <c r="AC136" s="34"/>
      <c r="AD136" s="138" t="s">
        <v>699</v>
      </c>
      <c r="AE136" s="512">
        <v>24</v>
      </c>
      <c r="AF136" s="35" t="s">
        <v>32</v>
      </c>
      <c r="AG136" s="34"/>
      <c r="AH136" s="139">
        <v>20400</v>
      </c>
      <c r="AI136" s="140">
        <f t="shared" si="41"/>
        <v>20.399999999999999</v>
      </c>
      <c r="AJ136" s="152">
        <v>19910</v>
      </c>
      <c r="AK136" s="142">
        <f t="shared" si="42"/>
        <v>19.91</v>
      </c>
      <c r="AL136" s="143">
        <f t="shared" si="43"/>
        <v>-490</v>
      </c>
      <c r="AM136" s="144">
        <f t="shared" si="44"/>
        <v>-0.49</v>
      </c>
      <c r="AN136" s="145">
        <f t="shared" si="45"/>
        <v>-2.4019607843137256E-2</v>
      </c>
      <c r="AO136" s="21"/>
      <c r="AP136" s="306">
        <v>74.27</v>
      </c>
      <c r="AQ136" s="306">
        <v>4.7699999999999996</v>
      </c>
    </row>
    <row r="137" spans="2:43" ht="12" customHeight="1" x14ac:dyDescent="0.25">
      <c r="B137" s="25">
        <v>44260</v>
      </c>
      <c r="C137" s="137">
        <v>0.52986111111111112</v>
      </c>
      <c r="D137" s="137">
        <v>0.53611111111111109</v>
      </c>
      <c r="E137" s="43">
        <v>3</v>
      </c>
      <c r="F137" s="43">
        <v>23482</v>
      </c>
      <c r="G137" s="25">
        <v>44260</v>
      </c>
      <c r="H137" s="967" t="s">
        <v>794</v>
      </c>
      <c r="I137" s="968"/>
      <c r="J137" s="969" t="s">
        <v>822</v>
      </c>
      <c r="K137" s="970"/>
      <c r="L137" s="969" t="s">
        <v>764</v>
      </c>
      <c r="M137" s="970"/>
      <c r="N137" s="967"/>
      <c r="O137" s="968"/>
      <c r="P137" s="971" t="s">
        <v>1246</v>
      </c>
      <c r="Q137" s="972"/>
      <c r="R137" s="973" t="s">
        <v>543</v>
      </c>
      <c r="S137" s="974"/>
      <c r="T137" s="975" t="s">
        <v>715</v>
      </c>
      <c r="U137" s="976"/>
      <c r="V137" s="976"/>
      <c r="W137" s="977"/>
      <c r="X137" s="975" t="s">
        <v>715</v>
      </c>
      <c r="Y137" s="976"/>
      <c r="Z137" s="976"/>
      <c r="AA137" s="977"/>
      <c r="AB137" s="513">
        <v>1</v>
      </c>
      <c r="AC137" s="34"/>
      <c r="AD137" s="138" t="s">
        <v>680</v>
      </c>
      <c r="AE137" s="512">
        <v>43</v>
      </c>
      <c r="AF137" s="35" t="s">
        <v>32</v>
      </c>
      <c r="AG137" s="34"/>
      <c r="AH137" s="139">
        <v>9600</v>
      </c>
      <c r="AI137" s="140">
        <f t="shared" si="41"/>
        <v>9.6</v>
      </c>
      <c r="AJ137" s="152">
        <v>9500</v>
      </c>
      <c r="AK137" s="142">
        <f t="shared" si="42"/>
        <v>9.5</v>
      </c>
      <c r="AL137" s="143">
        <f t="shared" si="43"/>
        <v>-100</v>
      </c>
      <c r="AM137" s="144">
        <f t="shared" si="44"/>
        <v>-0.1</v>
      </c>
      <c r="AN137" s="145">
        <f t="shared" si="45"/>
        <v>-1.0416666666666666E-2</v>
      </c>
      <c r="AO137" s="21"/>
      <c r="AP137" s="306">
        <v>73.28</v>
      </c>
      <c r="AQ137" s="306">
        <v>4.67</v>
      </c>
    </row>
    <row r="138" spans="2:43" ht="12" customHeight="1" x14ac:dyDescent="0.25">
      <c r="B138" s="25">
        <v>44260</v>
      </c>
      <c r="C138" s="137">
        <v>0.55069444444444449</v>
      </c>
      <c r="D138" s="137">
        <v>0.56041666666666667</v>
      </c>
      <c r="E138" s="43">
        <v>3</v>
      </c>
      <c r="F138" s="43">
        <v>23483</v>
      </c>
      <c r="G138" s="25">
        <v>44260</v>
      </c>
      <c r="H138" s="967" t="s">
        <v>1213</v>
      </c>
      <c r="I138" s="968"/>
      <c r="J138" s="969" t="s">
        <v>1262</v>
      </c>
      <c r="K138" s="970"/>
      <c r="L138" s="969" t="s">
        <v>764</v>
      </c>
      <c r="M138" s="970"/>
      <c r="N138" s="967"/>
      <c r="O138" s="968"/>
      <c r="P138" s="971" t="s">
        <v>843</v>
      </c>
      <c r="Q138" s="972"/>
      <c r="R138" s="973" t="s">
        <v>820</v>
      </c>
      <c r="S138" s="974"/>
      <c r="T138" s="975" t="s">
        <v>715</v>
      </c>
      <c r="U138" s="976"/>
      <c r="V138" s="976"/>
      <c r="W138" s="977"/>
      <c r="X138" s="975" t="s">
        <v>715</v>
      </c>
      <c r="Y138" s="976"/>
      <c r="Z138" s="976"/>
      <c r="AA138" s="977"/>
      <c r="AB138" s="513">
        <v>1</v>
      </c>
      <c r="AC138" s="34"/>
      <c r="AD138" s="138" t="s">
        <v>680</v>
      </c>
      <c r="AE138" s="512">
        <v>45</v>
      </c>
      <c r="AF138" s="35" t="s">
        <v>32</v>
      </c>
      <c r="AG138" s="34"/>
      <c r="AH138" s="139">
        <v>18600</v>
      </c>
      <c r="AI138" s="140">
        <f t="shared" si="41"/>
        <v>18.600000000000001</v>
      </c>
      <c r="AJ138" s="152">
        <v>18530</v>
      </c>
      <c r="AK138" s="142">
        <f t="shared" si="42"/>
        <v>18.53</v>
      </c>
      <c r="AL138" s="143">
        <f t="shared" si="43"/>
        <v>-70</v>
      </c>
      <c r="AM138" s="144">
        <f t="shared" si="44"/>
        <v>-7.0000000000000007E-2</v>
      </c>
      <c r="AN138" s="145">
        <f t="shared" si="45"/>
        <v>-3.763440860215054E-3</v>
      </c>
      <c r="AO138" s="21"/>
      <c r="AP138" s="306">
        <v>75.400000000000006</v>
      </c>
      <c r="AQ138" s="306">
        <v>4.2699999999999996</v>
      </c>
    </row>
    <row r="139" spans="2:43" ht="12" customHeight="1" x14ac:dyDescent="0.25">
      <c r="B139" s="25">
        <v>44260</v>
      </c>
      <c r="C139" s="137">
        <v>0.55694444444444446</v>
      </c>
      <c r="D139" s="137">
        <v>0.59930555555555554</v>
      </c>
      <c r="E139" s="43">
        <v>3</v>
      </c>
      <c r="F139" s="43">
        <v>23482</v>
      </c>
      <c r="G139" s="25">
        <v>44260</v>
      </c>
      <c r="H139" s="967" t="s">
        <v>794</v>
      </c>
      <c r="I139" s="968"/>
      <c r="J139" s="969" t="s">
        <v>822</v>
      </c>
      <c r="K139" s="970"/>
      <c r="L139" s="969" t="s">
        <v>764</v>
      </c>
      <c r="M139" s="970"/>
      <c r="N139" s="967"/>
      <c r="O139" s="968"/>
      <c r="P139" s="971" t="s">
        <v>677</v>
      </c>
      <c r="Q139" s="972"/>
      <c r="R139" s="973" t="s">
        <v>473</v>
      </c>
      <c r="S139" s="974"/>
      <c r="T139" s="975" t="s">
        <v>715</v>
      </c>
      <c r="U139" s="976"/>
      <c r="V139" s="976"/>
      <c r="W139" s="977"/>
      <c r="X139" s="975" t="s">
        <v>715</v>
      </c>
      <c r="Y139" s="976"/>
      <c r="Z139" s="976"/>
      <c r="AA139" s="977"/>
      <c r="AB139" s="513">
        <v>1</v>
      </c>
      <c r="AC139" s="34"/>
      <c r="AD139" s="138" t="s">
        <v>680</v>
      </c>
      <c r="AE139" s="512">
        <v>43</v>
      </c>
      <c r="AF139" s="35" t="s">
        <v>32</v>
      </c>
      <c r="AG139" s="34"/>
      <c r="AH139" s="139">
        <v>4800</v>
      </c>
      <c r="AI139" s="140">
        <f t="shared" si="41"/>
        <v>4.8</v>
      </c>
      <c r="AJ139" s="836">
        <v>21540</v>
      </c>
      <c r="AK139" s="838">
        <f>+AJ139/1000</f>
        <v>21.54</v>
      </c>
      <c r="AL139" s="840">
        <f>+AJ139-AH140-AH139</f>
        <v>-60</v>
      </c>
      <c r="AM139" s="842">
        <f>+AL139/1000</f>
        <v>-0.06</v>
      </c>
      <c r="AN139" s="844">
        <f>+AL139/SUM(AH139:AH140)</f>
        <v>-2.7777777777777779E-3</v>
      </c>
      <c r="AO139" s="21"/>
      <c r="AP139" s="306">
        <v>73.28</v>
      </c>
      <c r="AQ139" s="306">
        <v>4.67</v>
      </c>
    </row>
    <row r="140" spans="2:43" ht="12" customHeight="1" x14ac:dyDescent="0.25">
      <c r="B140" s="25">
        <v>44260</v>
      </c>
      <c r="C140" s="137">
        <v>0.55694444444444446</v>
      </c>
      <c r="D140" s="137">
        <v>0.59930555555555554</v>
      </c>
      <c r="E140" s="43">
        <v>3</v>
      </c>
      <c r="F140" s="43">
        <v>23483</v>
      </c>
      <c r="G140" s="25">
        <v>44260</v>
      </c>
      <c r="H140" s="967" t="s">
        <v>1213</v>
      </c>
      <c r="I140" s="968"/>
      <c r="J140" s="969" t="s">
        <v>1262</v>
      </c>
      <c r="K140" s="970"/>
      <c r="L140" s="969" t="s">
        <v>764</v>
      </c>
      <c r="M140" s="970"/>
      <c r="N140" s="967"/>
      <c r="O140" s="968"/>
      <c r="P140" s="971" t="s">
        <v>677</v>
      </c>
      <c r="Q140" s="972"/>
      <c r="R140" s="973" t="s">
        <v>473</v>
      </c>
      <c r="S140" s="974"/>
      <c r="T140" s="975" t="s">
        <v>715</v>
      </c>
      <c r="U140" s="976"/>
      <c r="V140" s="976"/>
      <c r="W140" s="977"/>
      <c r="X140" s="975" t="s">
        <v>715</v>
      </c>
      <c r="Y140" s="976"/>
      <c r="Z140" s="976"/>
      <c r="AA140" s="977"/>
      <c r="AB140" s="513">
        <v>1</v>
      </c>
      <c r="AC140" s="34"/>
      <c r="AD140" s="138" t="s">
        <v>680</v>
      </c>
      <c r="AE140" s="512">
        <v>45</v>
      </c>
      <c r="AF140" s="35" t="s">
        <v>32</v>
      </c>
      <c r="AG140" s="34"/>
      <c r="AH140" s="139">
        <v>16800</v>
      </c>
      <c r="AI140" s="140">
        <f t="shared" si="41"/>
        <v>16.8</v>
      </c>
      <c r="AJ140" s="837"/>
      <c r="AK140" s="839"/>
      <c r="AL140" s="841"/>
      <c r="AM140" s="843"/>
      <c r="AN140" s="845"/>
      <c r="AO140" s="21"/>
      <c r="AP140" s="306">
        <v>75.400000000000006</v>
      </c>
      <c r="AQ140" s="306">
        <v>4.2699999999999996</v>
      </c>
    </row>
    <row r="141" spans="2:43" ht="12" customHeight="1" x14ac:dyDescent="0.25">
      <c r="B141" s="25">
        <v>44260</v>
      </c>
      <c r="C141" s="137">
        <v>0.59861111111111109</v>
      </c>
      <c r="D141" s="137">
        <v>0.61388888888888882</v>
      </c>
      <c r="E141" s="43">
        <v>3</v>
      </c>
      <c r="F141" s="43">
        <v>23485</v>
      </c>
      <c r="G141" s="25">
        <v>44260</v>
      </c>
      <c r="H141" s="967" t="s">
        <v>1120</v>
      </c>
      <c r="I141" s="968"/>
      <c r="J141" s="969" t="s">
        <v>767</v>
      </c>
      <c r="K141" s="970"/>
      <c r="L141" s="969" t="s">
        <v>764</v>
      </c>
      <c r="M141" s="970"/>
      <c r="N141" s="967"/>
      <c r="O141" s="968"/>
      <c r="P141" s="971" t="s">
        <v>292</v>
      </c>
      <c r="Q141" s="972"/>
      <c r="R141" s="973" t="s">
        <v>696</v>
      </c>
      <c r="S141" s="974"/>
      <c r="T141" s="975" t="s">
        <v>715</v>
      </c>
      <c r="U141" s="976"/>
      <c r="V141" s="976"/>
      <c r="W141" s="977"/>
      <c r="X141" s="975" t="s">
        <v>715</v>
      </c>
      <c r="Y141" s="976"/>
      <c r="Z141" s="976"/>
      <c r="AA141" s="977"/>
      <c r="AB141" s="513">
        <v>1</v>
      </c>
      <c r="AC141" s="34"/>
      <c r="AD141" s="138" t="s">
        <v>680</v>
      </c>
      <c r="AE141" s="512">
        <v>47</v>
      </c>
      <c r="AF141" s="35" t="s">
        <v>32</v>
      </c>
      <c r="AG141" s="34"/>
      <c r="AH141" s="139">
        <v>6000</v>
      </c>
      <c r="AI141" s="140">
        <f t="shared" si="41"/>
        <v>6</v>
      </c>
      <c r="AJ141" s="152">
        <v>6090</v>
      </c>
      <c r="AK141" s="142">
        <f t="shared" si="42"/>
        <v>6.09</v>
      </c>
      <c r="AL141" s="143">
        <f t="shared" si="43"/>
        <v>90</v>
      </c>
      <c r="AM141" s="144">
        <f t="shared" si="44"/>
        <v>0.09</v>
      </c>
      <c r="AN141" s="145">
        <f t="shared" si="45"/>
        <v>1.4999999999999999E-2</v>
      </c>
      <c r="AO141" s="21"/>
      <c r="AP141" s="306">
        <v>74.489999999999995</v>
      </c>
      <c r="AQ141" s="306">
        <v>4.8099999999999996</v>
      </c>
    </row>
    <row r="142" spans="2:43" ht="12" customHeight="1" x14ac:dyDescent="0.25">
      <c r="B142" s="25">
        <v>44260</v>
      </c>
      <c r="C142" s="137">
        <v>0.65486111111111112</v>
      </c>
      <c r="D142" s="137">
        <v>0.66319444444444442</v>
      </c>
      <c r="E142" s="43">
        <v>3</v>
      </c>
      <c r="F142" s="43">
        <v>23485</v>
      </c>
      <c r="G142" s="25">
        <v>44260</v>
      </c>
      <c r="H142" s="967" t="s">
        <v>1120</v>
      </c>
      <c r="I142" s="968"/>
      <c r="J142" s="969" t="s">
        <v>767</v>
      </c>
      <c r="K142" s="970"/>
      <c r="L142" s="969" t="s">
        <v>764</v>
      </c>
      <c r="M142" s="970"/>
      <c r="N142" s="967"/>
      <c r="O142" s="968"/>
      <c r="P142" s="971" t="s">
        <v>661</v>
      </c>
      <c r="Q142" s="972"/>
      <c r="R142" s="973" t="s">
        <v>1057</v>
      </c>
      <c r="S142" s="974"/>
      <c r="T142" s="975" t="s">
        <v>715</v>
      </c>
      <c r="U142" s="976"/>
      <c r="V142" s="976"/>
      <c r="W142" s="977"/>
      <c r="X142" s="975" t="s">
        <v>715</v>
      </c>
      <c r="Y142" s="976"/>
      <c r="Z142" s="976"/>
      <c r="AA142" s="977"/>
      <c r="AB142" s="513">
        <v>1</v>
      </c>
      <c r="AC142" s="34"/>
      <c r="AD142" s="138" t="s">
        <v>680</v>
      </c>
      <c r="AE142" s="512">
        <v>47</v>
      </c>
      <c r="AF142" s="35" t="s">
        <v>32</v>
      </c>
      <c r="AG142" s="34"/>
      <c r="AH142" s="139">
        <v>12000</v>
      </c>
      <c r="AI142" s="140">
        <f t="shared" si="41"/>
        <v>12</v>
      </c>
      <c r="AJ142" s="836">
        <v>18330</v>
      </c>
      <c r="AK142" s="838">
        <f>+AJ142/1000</f>
        <v>18.329999999999998</v>
      </c>
      <c r="AL142" s="840">
        <f>+AJ142-AH143-AH142</f>
        <v>-870</v>
      </c>
      <c r="AM142" s="842">
        <f>+AL142/1000</f>
        <v>-0.87</v>
      </c>
      <c r="AN142" s="844">
        <f>+AL142/SUM(AH142:AH143)</f>
        <v>-4.5312499999999999E-2</v>
      </c>
      <c r="AO142" s="21"/>
      <c r="AP142" s="306">
        <v>74.489999999999995</v>
      </c>
      <c r="AQ142" s="306">
        <v>4.8099999999999996</v>
      </c>
    </row>
    <row r="143" spans="2:43" ht="12" customHeight="1" x14ac:dyDescent="0.25">
      <c r="B143" s="25">
        <v>44260</v>
      </c>
      <c r="C143" s="137">
        <v>0.65486111111111112</v>
      </c>
      <c r="D143" s="137">
        <v>0.66319444444444442</v>
      </c>
      <c r="E143" s="43">
        <v>3</v>
      </c>
      <c r="F143" s="43">
        <v>23484</v>
      </c>
      <c r="G143" s="25">
        <v>44260</v>
      </c>
      <c r="H143" s="967" t="s">
        <v>1263</v>
      </c>
      <c r="I143" s="968"/>
      <c r="J143" s="969" t="s">
        <v>1264</v>
      </c>
      <c r="K143" s="970"/>
      <c r="L143" s="969" t="s">
        <v>764</v>
      </c>
      <c r="M143" s="970"/>
      <c r="N143" s="967"/>
      <c r="O143" s="968"/>
      <c r="P143" s="971" t="s">
        <v>661</v>
      </c>
      <c r="Q143" s="972"/>
      <c r="R143" s="973" t="s">
        <v>1057</v>
      </c>
      <c r="S143" s="974"/>
      <c r="T143" s="975" t="s">
        <v>715</v>
      </c>
      <c r="U143" s="976"/>
      <c r="V143" s="976"/>
      <c r="W143" s="977"/>
      <c r="X143" s="975" t="s">
        <v>715</v>
      </c>
      <c r="Y143" s="976"/>
      <c r="Z143" s="976"/>
      <c r="AA143" s="977"/>
      <c r="AB143" s="513">
        <v>1</v>
      </c>
      <c r="AC143" s="34"/>
      <c r="AD143" s="138" t="s">
        <v>680</v>
      </c>
      <c r="AE143" s="512">
        <v>41</v>
      </c>
      <c r="AF143" s="35" t="s">
        <v>32</v>
      </c>
      <c r="AG143" s="34"/>
      <c r="AH143" s="139">
        <v>7200</v>
      </c>
      <c r="AI143" s="140">
        <f t="shared" si="41"/>
        <v>7.2</v>
      </c>
      <c r="AJ143" s="837"/>
      <c r="AK143" s="839"/>
      <c r="AL143" s="841"/>
      <c r="AM143" s="843"/>
      <c r="AN143" s="845"/>
      <c r="AO143" s="21"/>
      <c r="AP143" s="306">
        <v>73.87</v>
      </c>
      <c r="AQ143" s="306">
        <v>4.7300000000000004</v>
      </c>
    </row>
    <row r="144" spans="2:43" ht="12" customHeight="1" x14ac:dyDescent="0.25">
      <c r="B144" s="25">
        <v>44260</v>
      </c>
      <c r="C144" s="137">
        <v>0.67083333333333339</v>
      </c>
      <c r="D144" s="137">
        <v>0.67638888888888893</v>
      </c>
      <c r="E144" s="43">
        <v>3</v>
      </c>
      <c r="F144" s="43">
        <v>23486</v>
      </c>
      <c r="G144" s="25">
        <v>44260</v>
      </c>
      <c r="H144" s="967" t="s">
        <v>1266</v>
      </c>
      <c r="I144" s="968"/>
      <c r="J144" s="969" t="s">
        <v>702</v>
      </c>
      <c r="K144" s="970"/>
      <c r="L144" s="969" t="s">
        <v>764</v>
      </c>
      <c r="M144" s="970"/>
      <c r="N144" s="967"/>
      <c r="O144" s="968"/>
      <c r="P144" s="971" t="s">
        <v>1246</v>
      </c>
      <c r="Q144" s="972"/>
      <c r="R144" s="973" t="s">
        <v>543</v>
      </c>
      <c r="S144" s="974"/>
      <c r="T144" s="975" t="s">
        <v>715</v>
      </c>
      <c r="U144" s="976"/>
      <c r="V144" s="976"/>
      <c r="W144" s="977"/>
      <c r="X144" s="975" t="s">
        <v>715</v>
      </c>
      <c r="Y144" s="976"/>
      <c r="Z144" s="976"/>
      <c r="AA144" s="977"/>
      <c r="AB144" s="513">
        <v>1</v>
      </c>
      <c r="AC144" s="34"/>
      <c r="AD144" s="138" t="s">
        <v>680</v>
      </c>
      <c r="AE144" s="514">
        <v>56</v>
      </c>
      <c r="AF144" s="46" t="s">
        <v>52</v>
      </c>
      <c r="AG144" s="34"/>
      <c r="AH144" s="139">
        <v>1200</v>
      </c>
      <c r="AI144" s="140">
        <f t="shared" si="41"/>
        <v>1.2</v>
      </c>
      <c r="AJ144" s="152">
        <v>1640</v>
      </c>
      <c r="AK144" s="142">
        <f t="shared" si="42"/>
        <v>1.64</v>
      </c>
      <c r="AL144" s="143">
        <f t="shared" si="43"/>
        <v>440</v>
      </c>
      <c r="AM144" s="144">
        <f t="shared" si="44"/>
        <v>0.44</v>
      </c>
      <c r="AN144" s="145">
        <f t="shared" si="45"/>
        <v>0.36666666666666664</v>
      </c>
      <c r="AO144" s="21"/>
      <c r="AP144" s="306">
        <v>72.81</v>
      </c>
      <c r="AQ144" s="306">
        <v>5.12</v>
      </c>
    </row>
    <row r="145" spans="2:43" ht="12" customHeight="1" x14ac:dyDescent="0.25">
      <c r="B145" s="25">
        <v>44260</v>
      </c>
      <c r="C145" s="137">
        <v>0.69513888888888886</v>
      </c>
      <c r="D145" s="137">
        <v>0.70347222222222217</v>
      </c>
      <c r="E145" s="43">
        <v>3</v>
      </c>
      <c r="F145" s="43">
        <v>20184</v>
      </c>
      <c r="G145" s="25">
        <v>44260</v>
      </c>
      <c r="H145" s="967" t="s">
        <v>959</v>
      </c>
      <c r="I145" s="968"/>
      <c r="J145" s="969"/>
      <c r="K145" s="970"/>
      <c r="L145" s="969"/>
      <c r="M145" s="970"/>
      <c r="N145" s="967"/>
      <c r="O145" s="968"/>
      <c r="P145" s="971" t="s">
        <v>802</v>
      </c>
      <c r="Q145" s="972"/>
      <c r="R145" s="973" t="s">
        <v>803</v>
      </c>
      <c r="S145" s="974"/>
      <c r="T145" s="975" t="s">
        <v>1267</v>
      </c>
      <c r="U145" s="976"/>
      <c r="V145" s="976"/>
      <c r="W145" s="977"/>
      <c r="X145" s="975" t="s">
        <v>1267</v>
      </c>
      <c r="Y145" s="976"/>
      <c r="Z145" s="976"/>
      <c r="AA145" s="977"/>
      <c r="AB145" s="513"/>
      <c r="AC145" s="34"/>
      <c r="AD145" s="138"/>
      <c r="AE145" s="512"/>
      <c r="AF145" s="35" t="s">
        <v>32</v>
      </c>
      <c r="AG145" s="34"/>
      <c r="AH145" s="139">
        <v>820</v>
      </c>
      <c r="AI145" s="140">
        <f t="shared" si="41"/>
        <v>0.82</v>
      </c>
      <c r="AJ145" s="152">
        <v>820</v>
      </c>
      <c r="AK145" s="142">
        <f t="shared" si="42"/>
        <v>0.82</v>
      </c>
      <c r="AL145" s="143">
        <f t="shared" si="43"/>
        <v>0</v>
      </c>
      <c r="AM145" s="144">
        <f t="shared" si="44"/>
        <v>0</v>
      </c>
      <c r="AN145" s="145">
        <f t="shared" si="45"/>
        <v>0</v>
      </c>
      <c r="AO145" s="21"/>
      <c r="AP145" s="306"/>
      <c r="AQ145" s="306"/>
    </row>
    <row r="146" spans="2:43" ht="12" customHeight="1" x14ac:dyDescent="0.25">
      <c r="B146" s="25">
        <v>44260</v>
      </c>
      <c r="C146" s="137">
        <v>0.7104166666666667</v>
      </c>
      <c r="D146" s="137">
        <v>0.72222222222222221</v>
      </c>
      <c r="E146" s="43">
        <v>3</v>
      </c>
      <c r="F146" s="43">
        <v>26555</v>
      </c>
      <c r="G146" s="25">
        <v>44260</v>
      </c>
      <c r="H146" s="967" t="s">
        <v>712</v>
      </c>
      <c r="I146" s="968"/>
      <c r="J146" s="969"/>
      <c r="K146" s="970"/>
      <c r="L146" s="969"/>
      <c r="M146" s="970"/>
      <c r="N146" s="967"/>
      <c r="O146" s="968"/>
      <c r="P146" s="971" t="s">
        <v>1223</v>
      </c>
      <c r="Q146" s="972"/>
      <c r="R146" s="973" t="s">
        <v>751</v>
      </c>
      <c r="S146" s="974"/>
      <c r="T146" s="982" t="s">
        <v>1222</v>
      </c>
      <c r="U146" s="983"/>
      <c r="V146" s="983"/>
      <c r="W146" s="984"/>
      <c r="X146" s="982" t="s">
        <v>1222</v>
      </c>
      <c r="Y146" s="983"/>
      <c r="Z146" s="983"/>
      <c r="AA146" s="984"/>
      <c r="AB146" s="513"/>
      <c r="AC146" s="34"/>
      <c r="AD146" s="138"/>
      <c r="AE146" s="512">
        <v>32</v>
      </c>
      <c r="AF146" s="35" t="s">
        <v>32</v>
      </c>
      <c r="AG146" s="34"/>
      <c r="AH146" s="139">
        <v>440</v>
      </c>
      <c r="AI146" s="140">
        <f t="shared" si="41"/>
        <v>0.44</v>
      </c>
      <c r="AJ146" s="152">
        <v>440</v>
      </c>
      <c r="AK146" s="142">
        <f t="shared" si="42"/>
        <v>0.44</v>
      </c>
      <c r="AL146" s="143">
        <f t="shared" si="43"/>
        <v>0</v>
      </c>
      <c r="AM146" s="144">
        <f t="shared" si="44"/>
        <v>0</v>
      </c>
      <c r="AN146" s="145">
        <f t="shared" si="45"/>
        <v>0</v>
      </c>
      <c r="AO146" s="21"/>
      <c r="AP146" s="306">
        <v>71.739999999999995</v>
      </c>
      <c r="AQ146" s="306">
        <v>6.48</v>
      </c>
    </row>
    <row r="147" spans="2:43" ht="12" customHeight="1" x14ac:dyDescent="0.25">
      <c r="B147" s="25">
        <v>44260</v>
      </c>
      <c r="C147" s="137">
        <v>0.73958333333333337</v>
      </c>
      <c r="D147" s="137">
        <v>0.7631944444444444</v>
      </c>
      <c r="E147" s="43">
        <v>3</v>
      </c>
      <c r="F147" s="43">
        <v>26556</v>
      </c>
      <c r="G147" s="25">
        <v>44260</v>
      </c>
      <c r="H147" s="967" t="s">
        <v>712</v>
      </c>
      <c r="I147" s="968"/>
      <c r="J147" s="969"/>
      <c r="K147" s="970"/>
      <c r="L147" s="969"/>
      <c r="M147" s="970"/>
      <c r="N147" s="967"/>
      <c r="O147" s="968"/>
      <c r="P147" s="971" t="s">
        <v>1219</v>
      </c>
      <c r="Q147" s="972"/>
      <c r="R147" s="973" t="s">
        <v>1218</v>
      </c>
      <c r="S147" s="974"/>
      <c r="T147" s="982" t="s">
        <v>1222</v>
      </c>
      <c r="U147" s="983"/>
      <c r="V147" s="983"/>
      <c r="W147" s="984"/>
      <c r="X147" s="982" t="s">
        <v>1222</v>
      </c>
      <c r="Y147" s="983"/>
      <c r="Z147" s="983"/>
      <c r="AA147" s="984"/>
      <c r="AB147" s="513"/>
      <c r="AC147" s="34"/>
      <c r="AD147" s="138"/>
      <c r="AE147" s="512">
        <v>30</v>
      </c>
      <c r="AF147" s="35" t="s">
        <v>32</v>
      </c>
      <c r="AG147" s="34"/>
      <c r="AH147" s="139">
        <v>700</v>
      </c>
      <c r="AI147" s="140">
        <f t="shared" si="41"/>
        <v>0.7</v>
      </c>
      <c r="AJ147" s="152">
        <v>700</v>
      </c>
      <c r="AK147" s="142">
        <f t="shared" si="42"/>
        <v>0.7</v>
      </c>
      <c r="AL147" s="143">
        <f t="shared" si="43"/>
        <v>0</v>
      </c>
      <c r="AM147" s="144">
        <f t="shared" si="44"/>
        <v>0</v>
      </c>
      <c r="AN147" s="145">
        <f t="shared" si="45"/>
        <v>0</v>
      </c>
      <c r="AO147" s="21"/>
      <c r="AP147" s="306">
        <v>72.33</v>
      </c>
      <c r="AQ147" s="306">
        <v>6.11</v>
      </c>
    </row>
    <row r="148" spans="2:43" ht="12" customHeight="1" x14ac:dyDescent="0.25">
      <c r="B148" s="25">
        <v>44260</v>
      </c>
      <c r="C148" s="137">
        <v>0.91180555555555554</v>
      </c>
      <c r="D148" s="137">
        <v>0.96944444444444444</v>
      </c>
      <c r="E148" s="43">
        <v>4</v>
      </c>
      <c r="F148" s="43">
        <v>26557</v>
      </c>
      <c r="G148" s="25">
        <v>44260</v>
      </c>
      <c r="H148" s="967" t="s">
        <v>87</v>
      </c>
      <c r="I148" s="968"/>
      <c r="J148" s="969"/>
      <c r="K148" s="970"/>
      <c r="L148" s="969"/>
      <c r="M148" s="970"/>
      <c r="N148" s="967"/>
      <c r="O148" s="968"/>
      <c r="P148" s="971" t="s">
        <v>190</v>
      </c>
      <c r="Q148" s="972"/>
      <c r="R148" s="973" t="s">
        <v>118</v>
      </c>
      <c r="S148" s="974"/>
      <c r="T148" s="975" t="s">
        <v>1269</v>
      </c>
      <c r="U148" s="976"/>
      <c r="V148" s="976"/>
      <c r="W148" s="977"/>
      <c r="X148" s="975" t="s">
        <v>1269</v>
      </c>
      <c r="Y148" s="976"/>
      <c r="Z148" s="976"/>
      <c r="AA148" s="977"/>
      <c r="AB148" s="513"/>
      <c r="AC148" s="34"/>
      <c r="AD148" s="138"/>
      <c r="AE148" s="514">
        <v>57</v>
      </c>
      <c r="AF148" s="46" t="s">
        <v>52</v>
      </c>
      <c r="AG148" s="34"/>
      <c r="AH148" s="139">
        <v>12010</v>
      </c>
      <c r="AI148" s="140">
        <f t="shared" si="41"/>
        <v>12.01</v>
      </c>
      <c r="AJ148" s="152">
        <v>12010</v>
      </c>
      <c r="AK148" s="142">
        <f t="shared" si="42"/>
        <v>12.01</v>
      </c>
      <c r="AL148" s="143">
        <f t="shared" ref="AL148:AL149" si="46">+AJ148-AH148</f>
        <v>0</v>
      </c>
      <c r="AM148" s="144">
        <f t="shared" si="44"/>
        <v>0</v>
      </c>
      <c r="AN148" s="145">
        <f t="shared" ref="AN148:AN149" si="47">+AL148/AH148</f>
        <v>0</v>
      </c>
      <c r="AO148" s="21"/>
      <c r="AP148" s="306">
        <v>77.25</v>
      </c>
      <c r="AQ148" s="306">
        <v>3.53</v>
      </c>
    </row>
    <row r="149" spans="2:43" ht="12" customHeight="1" thickBot="1" x14ac:dyDescent="0.3">
      <c r="B149" s="25">
        <v>44260</v>
      </c>
      <c r="C149" s="137">
        <v>0.92152777777777783</v>
      </c>
      <c r="D149" s="137">
        <v>0.94930555555555562</v>
      </c>
      <c r="E149" s="43">
        <v>1</v>
      </c>
      <c r="F149" s="43">
        <v>26558</v>
      </c>
      <c r="G149" s="25">
        <v>44260</v>
      </c>
      <c r="H149" s="967" t="s">
        <v>712</v>
      </c>
      <c r="I149" s="968"/>
      <c r="J149" s="969"/>
      <c r="K149" s="970"/>
      <c r="L149" s="969"/>
      <c r="M149" s="970"/>
      <c r="N149" s="967"/>
      <c r="O149" s="968"/>
      <c r="P149" s="971" t="s">
        <v>917</v>
      </c>
      <c r="Q149" s="972"/>
      <c r="R149" s="973" t="s">
        <v>856</v>
      </c>
      <c r="S149" s="974"/>
      <c r="T149" s="975" t="s">
        <v>1258</v>
      </c>
      <c r="U149" s="976"/>
      <c r="V149" s="976"/>
      <c r="W149" s="977"/>
      <c r="X149" s="975" t="s">
        <v>1258</v>
      </c>
      <c r="Y149" s="976"/>
      <c r="Z149" s="976"/>
      <c r="AA149" s="977"/>
      <c r="AB149" s="513"/>
      <c r="AC149" s="34"/>
      <c r="AD149" s="138"/>
      <c r="AE149" s="514">
        <v>63</v>
      </c>
      <c r="AF149" s="46" t="s">
        <v>52</v>
      </c>
      <c r="AG149" s="34"/>
      <c r="AH149" s="139">
        <v>8130</v>
      </c>
      <c r="AI149" s="140">
        <f t="shared" si="41"/>
        <v>8.1300000000000008</v>
      </c>
      <c r="AJ149" s="152">
        <v>8130</v>
      </c>
      <c r="AK149" s="142">
        <f t="shared" si="42"/>
        <v>8.1300000000000008</v>
      </c>
      <c r="AL149" s="143">
        <f t="shared" si="46"/>
        <v>0</v>
      </c>
      <c r="AM149" s="144">
        <f t="shared" si="44"/>
        <v>0</v>
      </c>
      <c r="AN149" s="145">
        <f t="shared" si="47"/>
        <v>0</v>
      </c>
      <c r="AO149" s="21"/>
      <c r="AP149" s="306">
        <v>77.400000000000006</v>
      </c>
      <c r="AQ149" s="306">
        <v>2.4900000000000002</v>
      </c>
    </row>
    <row r="150" spans="2:43" ht="12" customHeight="1" x14ac:dyDescent="0.25">
      <c r="B150" s="25">
        <v>44260</v>
      </c>
      <c r="C150" s="137">
        <v>0.9243055555555556</v>
      </c>
      <c r="D150" s="137">
        <v>0.16597222222222222</v>
      </c>
      <c r="E150" s="43">
        <v>4</v>
      </c>
      <c r="F150" s="43">
        <v>1558</v>
      </c>
      <c r="G150" s="25">
        <v>44260</v>
      </c>
      <c r="H150" s="967" t="s">
        <v>55</v>
      </c>
      <c r="I150" s="968"/>
      <c r="J150" s="969"/>
      <c r="K150" s="970"/>
      <c r="L150" s="969"/>
      <c r="M150" s="970"/>
      <c r="N150" s="967"/>
      <c r="O150" s="968"/>
      <c r="P150" s="971" t="s">
        <v>390</v>
      </c>
      <c r="Q150" s="972"/>
      <c r="R150" s="973" t="s">
        <v>90</v>
      </c>
      <c r="S150" s="974"/>
      <c r="T150" s="979" t="s">
        <v>89</v>
      </c>
      <c r="U150" s="980"/>
      <c r="V150" s="980"/>
      <c r="W150" s="981"/>
      <c r="X150" s="979" t="s">
        <v>89</v>
      </c>
      <c r="Y150" s="980"/>
      <c r="Z150" s="980"/>
      <c r="AA150" s="981"/>
      <c r="AB150" s="509"/>
      <c r="AC150" s="34"/>
      <c r="AD150" s="138"/>
      <c r="AE150" s="138">
        <v>38</v>
      </c>
      <c r="AF150" s="35" t="s">
        <v>32</v>
      </c>
      <c r="AG150" s="26">
        <v>2395</v>
      </c>
      <c r="AH150" s="139">
        <f>+AG150/2.2</f>
        <v>1088.6363636363635</v>
      </c>
      <c r="AI150" s="140">
        <f>+AH150/1000</f>
        <v>1.0886363636363634</v>
      </c>
      <c r="AJ150" s="836">
        <v>3690</v>
      </c>
      <c r="AK150" s="838">
        <f>+AJ150/1000</f>
        <v>3.69</v>
      </c>
      <c r="AL150" s="840">
        <f>+AJ150-AH151-AH150</f>
        <v>-347.72727272727252</v>
      </c>
      <c r="AM150" s="842">
        <f>+AL150/1000</f>
        <v>-0.3477272727272725</v>
      </c>
      <c r="AN150" s="844">
        <f>+AL150/SUM(AH150:AH151)</f>
        <v>-8.6119554204660539E-2</v>
      </c>
      <c r="AO150" s="21"/>
      <c r="AP150" s="306">
        <v>77.540000000000006</v>
      </c>
      <c r="AQ150" s="306">
        <v>2.87</v>
      </c>
    </row>
    <row r="151" spans="2:43" ht="12" customHeight="1" x14ac:dyDescent="0.25">
      <c r="B151" s="25">
        <v>44260</v>
      </c>
      <c r="C151" s="137">
        <v>0.9243055555555556</v>
      </c>
      <c r="D151" s="137">
        <v>0.16597222222222222</v>
      </c>
      <c r="E151" s="43">
        <v>4</v>
      </c>
      <c r="F151" s="43">
        <v>4088</v>
      </c>
      <c r="G151" s="25">
        <v>44260</v>
      </c>
      <c r="H151" s="967" t="s">
        <v>88</v>
      </c>
      <c r="I151" s="968"/>
      <c r="J151" s="969"/>
      <c r="K151" s="970"/>
      <c r="L151" s="969"/>
      <c r="M151" s="970"/>
      <c r="N151" s="967"/>
      <c r="O151" s="968"/>
      <c r="P151" s="971" t="s">
        <v>390</v>
      </c>
      <c r="Q151" s="972"/>
      <c r="R151" s="973" t="s">
        <v>90</v>
      </c>
      <c r="S151" s="974"/>
      <c r="T151" s="979" t="s">
        <v>89</v>
      </c>
      <c r="U151" s="980"/>
      <c r="V151" s="980"/>
      <c r="W151" s="981"/>
      <c r="X151" s="975" t="s">
        <v>89</v>
      </c>
      <c r="Y151" s="976"/>
      <c r="Z151" s="976"/>
      <c r="AA151" s="978"/>
      <c r="AB151" s="509"/>
      <c r="AC151" s="34"/>
      <c r="AD151" s="138"/>
      <c r="AE151" s="138">
        <v>35</v>
      </c>
      <c r="AF151" s="35" t="s">
        <v>32</v>
      </c>
      <c r="AG151" s="34">
        <v>6488</v>
      </c>
      <c r="AH151" s="139">
        <f>+AG151/2.2</f>
        <v>2949.090909090909</v>
      </c>
      <c r="AI151" s="159">
        <f>+AH151/1000</f>
        <v>2.9490909090909092</v>
      </c>
      <c r="AJ151" s="837"/>
      <c r="AK151" s="839"/>
      <c r="AL151" s="841"/>
      <c r="AM151" s="843"/>
      <c r="AN151" s="845"/>
      <c r="AO151" s="21"/>
      <c r="AP151" s="306">
        <v>77.2</v>
      </c>
      <c r="AQ151" s="306">
        <v>3.06</v>
      </c>
    </row>
    <row r="152" spans="2:43" ht="12" customHeight="1" x14ac:dyDescent="0.25">
      <c r="B152" s="25">
        <v>44260</v>
      </c>
      <c r="C152" s="137">
        <v>0.94166666666666676</v>
      </c>
      <c r="D152" s="137">
        <v>0.95277777777777783</v>
      </c>
      <c r="E152" s="43">
        <v>1</v>
      </c>
      <c r="F152" s="43">
        <v>26559</v>
      </c>
      <c r="G152" s="25">
        <v>44260</v>
      </c>
      <c r="H152" s="967" t="s">
        <v>712</v>
      </c>
      <c r="I152" s="968"/>
      <c r="J152" s="969"/>
      <c r="K152" s="970"/>
      <c r="L152" s="969"/>
      <c r="M152" s="970"/>
      <c r="N152" s="967"/>
      <c r="O152" s="968"/>
      <c r="P152" s="971" t="s">
        <v>292</v>
      </c>
      <c r="Q152" s="972"/>
      <c r="R152" s="973" t="s">
        <v>696</v>
      </c>
      <c r="S152" s="974"/>
      <c r="T152" s="975" t="s">
        <v>1258</v>
      </c>
      <c r="U152" s="976"/>
      <c r="V152" s="976"/>
      <c r="W152" s="977"/>
      <c r="X152" s="975" t="s">
        <v>1258</v>
      </c>
      <c r="Y152" s="976"/>
      <c r="Z152" s="976"/>
      <c r="AA152" s="977"/>
      <c r="AB152" s="513"/>
      <c r="AC152" s="34"/>
      <c r="AD152" s="138"/>
      <c r="AE152" s="514">
        <v>56</v>
      </c>
      <c r="AF152" s="46" t="s">
        <v>52</v>
      </c>
      <c r="AG152" s="34"/>
      <c r="AH152" s="139">
        <v>2950</v>
      </c>
      <c r="AI152" s="140">
        <f t="shared" si="41"/>
        <v>2.95</v>
      </c>
      <c r="AJ152" s="152">
        <v>2950</v>
      </c>
      <c r="AK152" s="142">
        <f t="shared" si="42"/>
        <v>2.95</v>
      </c>
      <c r="AL152" s="143">
        <f t="shared" ref="AL152:AL153" si="48">+AJ152-AH152</f>
        <v>0</v>
      </c>
      <c r="AM152" s="144">
        <f t="shared" si="44"/>
        <v>0</v>
      </c>
      <c r="AN152" s="145">
        <f t="shared" ref="AN152:AN153" si="49">+AL152/AH152</f>
        <v>0</v>
      </c>
      <c r="AO152" s="21"/>
      <c r="AP152" s="306">
        <v>76.72</v>
      </c>
      <c r="AQ152" s="306">
        <v>2.5299999999999998</v>
      </c>
    </row>
    <row r="153" spans="2:43" ht="12" customHeight="1" x14ac:dyDescent="0.25">
      <c r="B153" s="25">
        <v>44261</v>
      </c>
      <c r="C153" s="137">
        <v>0.12916666666666668</v>
      </c>
      <c r="D153" s="137">
        <v>0.13680555555555554</v>
      </c>
      <c r="E153" s="43">
        <v>1</v>
      </c>
      <c r="F153" s="43">
        <v>26560</v>
      </c>
      <c r="G153" s="25">
        <v>44261</v>
      </c>
      <c r="H153" s="967" t="s">
        <v>712</v>
      </c>
      <c r="I153" s="968"/>
      <c r="J153" s="969"/>
      <c r="K153" s="970"/>
      <c r="L153" s="969"/>
      <c r="M153" s="970"/>
      <c r="N153" s="967"/>
      <c r="O153" s="968"/>
      <c r="P153" s="971" t="s">
        <v>292</v>
      </c>
      <c r="Q153" s="972"/>
      <c r="R153" s="973" t="s">
        <v>696</v>
      </c>
      <c r="S153" s="974"/>
      <c r="T153" s="975" t="s">
        <v>1118</v>
      </c>
      <c r="U153" s="976"/>
      <c r="V153" s="976"/>
      <c r="W153" s="977"/>
      <c r="X153" s="975" t="s">
        <v>1118</v>
      </c>
      <c r="Y153" s="976"/>
      <c r="Z153" s="976"/>
      <c r="AA153" s="977"/>
      <c r="AB153" s="513"/>
      <c r="AC153" s="34"/>
      <c r="AD153" s="138"/>
      <c r="AE153" s="138">
        <v>40</v>
      </c>
      <c r="AF153" s="35" t="s">
        <v>32</v>
      </c>
      <c r="AG153" s="34"/>
      <c r="AH153" s="139">
        <v>6260</v>
      </c>
      <c r="AI153" s="140">
        <f t="shared" si="41"/>
        <v>6.26</v>
      </c>
      <c r="AJ153" s="152">
        <v>6260</v>
      </c>
      <c r="AK153" s="142">
        <f t="shared" si="42"/>
        <v>6.26</v>
      </c>
      <c r="AL153" s="143">
        <f t="shared" si="48"/>
        <v>0</v>
      </c>
      <c r="AM153" s="144">
        <f t="shared" si="44"/>
        <v>0</v>
      </c>
      <c r="AN153" s="145">
        <f t="shared" si="49"/>
        <v>0</v>
      </c>
      <c r="AO153" s="21"/>
      <c r="AP153" s="306">
        <v>75.81</v>
      </c>
      <c r="AQ153" s="306">
        <v>2.69</v>
      </c>
    </row>
    <row r="154" spans="2:43" ht="12" customHeight="1" x14ac:dyDescent="0.25">
      <c r="B154" s="25">
        <v>44261</v>
      </c>
      <c r="C154" s="137">
        <v>0.2298611111111111</v>
      </c>
      <c r="D154" s="137">
        <v>0.25625000000000003</v>
      </c>
      <c r="E154" s="43">
        <v>1</v>
      </c>
      <c r="F154" s="43">
        <v>775</v>
      </c>
      <c r="G154" s="25">
        <v>44261</v>
      </c>
      <c r="H154" s="967" t="s">
        <v>199</v>
      </c>
      <c r="I154" s="968"/>
      <c r="J154" s="969"/>
      <c r="K154" s="970"/>
      <c r="L154" s="969"/>
      <c r="M154" s="970"/>
      <c r="N154" s="967"/>
      <c r="O154" s="968"/>
      <c r="P154" s="971" t="s">
        <v>843</v>
      </c>
      <c r="Q154" s="972"/>
      <c r="R154" s="973" t="s">
        <v>820</v>
      </c>
      <c r="S154" s="974"/>
      <c r="T154" s="979" t="s">
        <v>198</v>
      </c>
      <c r="U154" s="980"/>
      <c r="V154" s="980"/>
      <c r="W154" s="981"/>
      <c r="X154" s="979" t="s">
        <v>198</v>
      </c>
      <c r="Y154" s="980"/>
      <c r="Z154" s="980"/>
      <c r="AA154" s="981"/>
      <c r="AB154" s="509"/>
      <c r="AC154" s="34"/>
      <c r="AD154" s="138"/>
      <c r="AE154" s="138">
        <v>40</v>
      </c>
      <c r="AF154" s="35" t="s">
        <v>32</v>
      </c>
      <c r="AG154" s="34"/>
      <c r="AH154" s="139">
        <v>19006</v>
      </c>
      <c r="AI154" s="140">
        <f>+AH154/1000</f>
        <v>19.006</v>
      </c>
      <c r="AJ154" s="836">
        <v>19110</v>
      </c>
      <c r="AK154" s="838">
        <f>+AJ154/1000</f>
        <v>19.11</v>
      </c>
      <c r="AL154" s="840">
        <f>+AJ154-AH155-AH154</f>
        <v>-16</v>
      </c>
      <c r="AM154" s="842">
        <f>+AL154/1000</f>
        <v>-1.6E-2</v>
      </c>
      <c r="AN154" s="844">
        <f>+AL154/SUM(AH154:AH155)</f>
        <v>-8.3655756561748409E-4</v>
      </c>
      <c r="AO154" s="21"/>
      <c r="AP154" s="306">
        <v>69.23</v>
      </c>
      <c r="AQ154" s="306">
        <v>4.75</v>
      </c>
    </row>
    <row r="155" spans="2:43" ht="12" customHeight="1" x14ac:dyDescent="0.25">
      <c r="B155" s="25">
        <v>44261</v>
      </c>
      <c r="C155" s="137">
        <v>0.2298611111111111</v>
      </c>
      <c r="D155" s="137">
        <v>0.25625000000000003</v>
      </c>
      <c r="E155" s="43">
        <v>1</v>
      </c>
      <c r="F155" s="43">
        <v>775</v>
      </c>
      <c r="G155" s="25">
        <v>44261</v>
      </c>
      <c r="H155" s="967" t="s">
        <v>199</v>
      </c>
      <c r="I155" s="968"/>
      <c r="J155" s="969"/>
      <c r="K155" s="970"/>
      <c r="L155" s="969"/>
      <c r="M155" s="970"/>
      <c r="N155" s="967"/>
      <c r="O155" s="968"/>
      <c r="P155" s="971" t="s">
        <v>843</v>
      </c>
      <c r="Q155" s="972"/>
      <c r="R155" s="973" t="s">
        <v>820</v>
      </c>
      <c r="S155" s="974"/>
      <c r="T155" s="982" t="s">
        <v>202</v>
      </c>
      <c r="U155" s="983"/>
      <c r="V155" s="983"/>
      <c r="W155" s="984"/>
      <c r="X155" s="982" t="s">
        <v>202</v>
      </c>
      <c r="Y155" s="983"/>
      <c r="Z155" s="983"/>
      <c r="AA155" s="984"/>
      <c r="AB155" s="513"/>
      <c r="AC155" s="34"/>
      <c r="AD155" s="138"/>
      <c r="AE155" s="138">
        <v>40</v>
      </c>
      <c r="AF155" s="35" t="s">
        <v>32</v>
      </c>
      <c r="AG155" s="34"/>
      <c r="AH155" s="139">
        <v>120</v>
      </c>
      <c r="AI155" s="140">
        <f t="shared" ref="AI155" si="50">+AH155/1000</f>
        <v>0.12</v>
      </c>
      <c r="AJ155" s="837"/>
      <c r="AK155" s="839"/>
      <c r="AL155" s="841"/>
      <c r="AM155" s="843"/>
      <c r="AN155" s="845"/>
      <c r="AO155" s="21"/>
      <c r="AP155" s="306">
        <v>69.23</v>
      </c>
      <c r="AQ155" s="306">
        <v>4.75</v>
      </c>
    </row>
    <row r="156" spans="2:43" ht="12" customHeight="1" thickBot="1" x14ac:dyDescent="0.3">
      <c r="B156" s="24"/>
      <c r="C156" s="146"/>
      <c r="D156" s="146"/>
      <c r="E156" s="27"/>
      <c r="F156" s="36"/>
      <c r="G156" s="31"/>
      <c r="H156" s="909"/>
      <c r="I156" s="910"/>
      <c r="J156" s="911"/>
      <c r="K156" s="912"/>
      <c r="L156" s="911"/>
      <c r="M156" s="912"/>
      <c r="N156" s="913"/>
      <c r="O156" s="910"/>
      <c r="P156" s="913"/>
      <c r="Q156" s="910"/>
      <c r="R156" s="914"/>
      <c r="S156" s="915"/>
      <c r="T156" s="916"/>
      <c r="U156" s="917"/>
      <c r="V156" s="917"/>
      <c r="W156" s="915"/>
      <c r="X156" s="29"/>
      <c r="Y156" s="147"/>
      <c r="Z156" s="147"/>
      <c r="AA156" s="28"/>
      <c r="AB156" s="147"/>
      <c r="AC156" s="36"/>
      <c r="AD156" s="148"/>
      <c r="AE156" s="147"/>
      <c r="AF156" s="28"/>
      <c r="AG156" s="29"/>
      <c r="AH156" s="149"/>
      <c r="AI156" s="153"/>
      <c r="AJ156" s="150"/>
      <c r="AK156" s="154"/>
      <c r="AL156" s="155"/>
      <c r="AM156" s="156"/>
      <c r="AN156" s="157"/>
    </row>
    <row r="157" spans="2:43" ht="12" customHeight="1" x14ac:dyDescent="0.25">
      <c r="B157" s="151"/>
      <c r="C157" s="151"/>
      <c r="D157" s="151"/>
      <c r="E157" s="151"/>
      <c r="F157" s="151"/>
      <c r="G157" s="151"/>
      <c r="H157" s="151"/>
      <c r="I157" s="151"/>
      <c r="J157" s="174"/>
      <c r="K157" s="174"/>
      <c r="L157" s="174"/>
      <c r="M157" s="174"/>
      <c r="N157" s="151"/>
      <c r="O157" s="151"/>
      <c r="P157" s="135"/>
      <c r="Q157" s="135"/>
      <c r="R157" s="918" t="s">
        <v>5</v>
      </c>
      <c r="S157" s="919"/>
      <c r="T157" s="919"/>
      <c r="U157" s="919"/>
      <c r="V157" s="919"/>
      <c r="W157" s="919"/>
      <c r="X157" s="919"/>
      <c r="Y157" s="919"/>
      <c r="Z157" s="919"/>
      <c r="AA157" s="919"/>
      <c r="AB157" s="919"/>
      <c r="AC157" s="919"/>
      <c r="AD157" s="919"/>
      <c r="AE157" s="919"/>
      <c r="AF157" s="919"/>
      <c r="AG157" s="265"/>
      <c r="AH157" s="932" t="s">
        <v>4</v>
      </c>
      <c r="AI157" s="933"/>
      <c r="AJ157" s="932" t="s">
        <v>3</v>
      </c>
      <c r="AK157" s="933"/>
      <c r="AL157" s="932" t="s">
        <v>2</v>
      </c>
      <c r="AM157" s="934"/>
      <c r="AN157" s="935"/>
    </row>
    <row r="158" spans="2:43" x14ac:dyDescent="0.25">
      <c r="B158" s="151"/>
      <c r="C158" s="151"/>
      <c r="D158" s="151"/>
      <c r="E158" s="151"/>
      <c r="F158" s="151"/>
      <c r="G158" s="151"/>
      <c r="H158" s="151"/>
      <c r="I158" s="151"/>
      <c r="J158" s="174"/>
      <c r="K158" s="174"/>
      <c r="L158" s="174"/>
      <c r="M158" s="174"/>
      <c r="N158" s="151"/>
      <c r="O158" s="151"/>
      <c r="P158" s="135"/>
      <c r="Q158" s="135"/>
      <c r="R158" s="930"/>
      <c r="S158" s="931"/>
      <c r="T158" s="931"/>
      <c r="U158" s="931"/>
      <c r="V158" s="931"/>
      <c r="W158" s="931"/>
      <c r="X158" s="931"/>
      <c r="Y158" s="931"/>
      <c r="Z158" s="931"/>
      <c r="AA158" s="931"/>
      <c r="AB158" s="931"/>
      <c r="AC158" s="931"/>
      <c r="AD158" s="931"/>
      <c r="AE158" s="931"/>
      <c r="AF158" s="931"/>
      <c r="AG158" s="265"/>
      <c r="AH158" s="936" t="s">
        <v>1</v>
      </c>
      <c r="AI158" s="938">
        <f>+SUM(AI128:AI156)</f>
        <v>296.27372727272723</v>
      </c>
      <c r="AJ158" s="936" t="s">
        <v>1</v>
      </c>
      <c r="AK158" s="938">
        <f>+SUM(AK128:AK156)</f>
        <v>293.36999999999995</v>
      </c>
      <c r="AL158" s="936" t="s">
        <v>1</v>
      </c>
      <c r="AM158" s="940">
        <f>+AK158-AI158</f>
        <v>-2.9037272727272807</v>
      </c>
      <c r="AN158" s="851">
        <f>+AM158/AI158</f>
        <v>-9.8008260788319188E-3</v>
      </c>
    </row>
    <row r="159" spans="2:43" ht="17.25" thickBot="1" x14ac:dyDescent="0.3">
      <c r="B159" s="151"/>
      <c r="C159" s="151"/>
      <c r="D159" s="151"/>
      <c r="E159" s="151"/>
      <c r="F159" s="151"/>
      <c r="G159" s="151"/>
      <c r="H159" s="151"/>
      <c r="I159" s="151"/>
      <c r="J159" s="174"/>
      <c r="K159" s="174"/>
      <c r="L159" s="174"/>
      <c r="M159" s="174"/>
      <c r="N159" s="151"/>
      <c r="O159" s="151"/>
      <c r="P159" s="135"/>
      <c r="Q159" s="135"/>
      <c r="R159" s="921"/>
      <c r="S159" s="922"/>
      <c r="T159" s="922"/>
      <c r="U159" s="922"/>
      <c r="V159" s="922"/>
      <c r="W159" s="922"/>
      <c r="X159" s="922"/>
      <c r="Y159" s="922"/>
      <c r="Z159" s="922"/>
      <c r="AA159" s="922"/>
      <c r="AB159" s="922"/>
      <c r="AC159" s="922"/>
      <c r="AD159" s="922"/>
      <c r="AE159" s="922"/>
      <c r="AF159" s="922"/>
      <c r="AG159" s="264"/>
      <c r="AH159" s="937"/>
      <c r="AI159" s="939"/>
      <c r="AJ159" s="937"/>
      <c r="AK159" s="939"/>
      <c r="AL159" s="937"/>
      <c r="AM159" s="941"/>
      <c r="AN159" s="852"/>
    </row>
    <row r="160" spans="2:43" ht="17.25" thickBot="1" x14ac:dyDescent="0.3"/>
    <row r="161" spans="2:43" x14ac:dyDescent="0.25">
      <c r="R161" s="918" t="s">
        <v>0</v>
      </c>
      <c r="S161" s="919"/>
      <c r="T161" s="919"/>
      <c r="U161" s="919"/>
      <c r="V161" s="919"/>
      <c r="W161" s="919"/>
      <c r="X161" s="919"/>
      <c r="Y161" s="919"/>
      <c r="Z161" s="919"/>
      <c r="AA161" s="919"/>
      <c r="AB161" s="919"/>
      <c r="AC161" s="919"/>
      <c r="AD161" s="919"/>
      <c r="AE161" s="919"/>
      <c r="AF161" s="920"/>
      <c r="AG161" s="18"/>
      <c r="AH161" s="924">
        <f>+AI158+AH118</f>
        <v>715.4130909090909</v>
      </c>
      <c r="AI161" s="925"/>
      <c r="AJ161" s="924">
        <f>+AK158+AJ118</f>
        <v>705.89</v>
      </c>
      <c r="AK161" s="925"/>
      <c r="AL161" s="928">
        <f>+AJ161-AH161</f>
        <v>-9.5230909090909108</v>
      </c>
      <c r="AM161" s="925"/>
      <c r="AN161" s="945">
        <f>+AL161/AH161</f>
        <v>-1.3311317657033243E-2</v>
      </c>
    </row>
    <row r="162" spans="2:43" ht="17.25" thickBot="1" x14ac:dyDescent="0.3">
      <c r="R162" s="921"/>
      <c r="S162" s="922"/>
      <c r="T162" s="922"/>
      <c r="U162" s="922"/>
      <c r="V162" s="922"/>
      <c r="W162" s="922"/>
      <c r="X162" s="922"/>
      <c r="Y162" s="922"/>
      <c r="Z162" s="922"/>
      <c r="AA162" s="922"/>
      <c r="AB162" s="922"/>
      <c r="AC162" s="922"/>
      <c r="AD162" s="922"/>
      <c r="AE162" s="922"/>
      <c r="AF162" s="923"/>
      <c r="AG162" s="19"/>
      <c r="AH162" s="926"/>
      <c r="AI162" s="927"/>
      <c r="AJ162" s="926"/>
      <c r="AK162" s="927"/>
      <c r="AL162" s="929"/>
      <c r="AM162" s="927"/>
      <c r="AN162" s="946"/>
    </row>
    <row r="163" spans="2:43" ht="17.25" thickBot="1" x14ac:dyDescent="0.3"/>
    <row r="164" spans="2:43" ht="12" customHeight="1" x14ac:dyDescent="0.25">
      <c r="B164" s="882" t="s">
        <v>31</v>
      </c>
      <c r="C164" s="883"/>
      <c r="D164" s="883"/>
      <c r="E164" s="883"/>
      <c r="F164" s="883"/>
      <c r="G164" s="884"/>
      <c r="H164" s="888" t="s">
        <v>30</v>
      </c>
      <c r="I164" s="765"/>
      <c r="J164" s="765"/>
      <c r="K164" s="765"/>
      <c r="L164" s="765"/>
      <c r="M164" s="765"/>
      <c r="N164" s="765"/>
      <c r="O164" s="765"/>
      <c r="P164" s="765"/>
      <c r="Q164" s="765"/>
      <c r="R164" s="765"/>
      <c r="S164" s="765"/>
      <c r="T164" s="765"/>
      <c r="U164" s="765"/>
      <c r="V164" s="765"/>
      <c r="W164" s="765"/>
      <c r="X164" s="765"/>
      <c r="Y164" s="765"/>
      <c r="Z164" s="765"/>
      <c r="AA164" s="765"/>
      <c r="AB164" s="765"/>
      <c r="AC164" s="765"/>
      <c r="AD164" s="765"/>
      <c r="AE164" s="267"/>
      <c r="AF164" s="764" t="s">
        <v>29</v>
      </c>
      <c r="AG164" s="765"/>
      <c r="AH164" s="765"/>
      <c r="AI164" s="765"/>
      <c r="AJ164" s="765"/>
      <c r="AK164" s="766"/>
      <c r="AL164" s="889" t="s">
        <v>39</v>
      </c>
      <c r="AM164" s="890"/>
      <c r="AN164" s="891"/>
      <c r="AO164" s="22"/>
      <c r="AP164" s="168" t="s">
        <v>46</v>
      </c>
    </row>
    <row r="165" spans="2:43" ht="12" customHeight="1" thickBot="1" x14ac:dyDescent="0.3">
      <c r="B165" s="885"/>
      <c r="C165" s="886"/>
      <c r="D165" s="886"/>
      <c r="E165" s="886"/>
      <c r="F165" s="886"/>
      <c r="G165" s="887"/>
      <c r="H165" s="892" t="s">
        <v>25</v>
      </c>
      <c r="I165" s="893"/>
      <c r="J165" s="893"/>
      <c r="K165" s="893"/>
      <c r="L165" s="893"/>
      <c r="M165" s="893"/>
      <c r="N165" s="893"/>
      <c r="O165" s="893"/>
      <c r="P165" s="893"/>
      <c r="Q165" s="893"/>
      <c r="R165" s="893"/>
      <c r="S165" s="893"/>
      <c r="T165" s="893"/>
      <c r="U165" s="893"/>
      <c r="V165" s="893"/>
      <c r="W165" s="893"/>
      <c r="X165" s="893"/>
      <c r="Y165" s="893"/>
      <c r="Z165" s="893"/>
      <c r="AA165" s="893"/>
      <c r="AB165" s="893"/>
      <c r="AC165" s="893"/>
      <c r="AD165" s="893"/>
      <c r="AE165" s="268"/>
      <c r="AF165" s="773">
        <v>44261</v>
      </c>
      <c r="AG165" s="774"/>
      <c r="AH165" s="774"/>
      <c r="AI165" s="774"/>
      <c r="AJ165" s="774"/>
      <c r="AK165" s="775"/>
      <c r="AL165" s="896" t="s">
        <v>40</v>
      </c>
      <c r="AM165" s="897"/>
      <c r="AN165" s="898"/>
      <c r="AO165" s="23"/>
      <c r="AP165" s="169" t="s">
        <v>47</v>
      </c>
    </row>
    <row r="166" spans="2:43" ht="12" customHeight="1" thickBot="1" x14ac:dyDescent="0.3">
      <c r="B166" s="902" t="s">
        <v>28</v>
      </c>
      <c r="C166" s="903"/>
      <c r="D166" s="903"/>
      <c r="E166" s="903"/>
      <c r="F166" s="903"/>
      <c r="G166" s="904"/>
      <c r="H166" s="894"/>
      <c r="I166" s="895"/>
      <c r="J166" s="895"/>
      <c r="K166" s="895"/>
      <c r="L166" s="895"/>
      <c r="M166" s="895"/>
      <c r="N166" s="895"/>
      <c r="O166" s="895"/>
      <c r="P166" s="895"/>
      <c r="Q166" s="895"/>
      <c r="R166" s="895"/>
      <c r="S166" s="895"/>
      <c r="T166" s="895"/>
      <c r="U166" s="895"/>
      <c r="V166" s="895"/>
      <c r="W166" s="895"/>
      <c r="X166" s="895"/>
      <c r="Y166" s="895"/>
      <c r="Z166" s="895"/>
      <c r="AA166" s="895"/>
      <c r="AB166" s="895"/>
      <c r="AC166" s="895"/>
      <c r="AD166" s="895"/>
      <c r="AE166" s="269"/>
      <c r="AF166" s="776"/>
      <c r="AG166" s="777"/>
      <c r="AH166" s="777"/>
      <c r="AI166" s="777"/>
      <c r="AJ166" s="777"/>
      <c r="AK166" s="778"/>
      <c r="AL166" s="899"/>
      <c r="AM166" s="900"/>
      <c r="AN166" s="901"/>
      <c r="AO166" s="141"/>
    </row>
    <row r="167" spans="2:43" ht="12" customHeight="1" thickBot="1" x14ac:dyDescent="0.3">
      <c r="B167" s="135"/>
      <c r="C167" s="135"/>
      <c r="D167" s="135"/>
      <c r="E167" s="135"/>
      <c r="F167" s="135"/>
      <c r="G167" s="135"/>
      <c r="H167" s="135"/>
      <c r="I167" s="135"/>
      <c r="J167" s="174"/>
      <c r="K167" s="174"/>
      <c r="L167" s="174"/>
      <c r="M167" s="174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41"/>
    </row>
    <row r="168" spans="2:43" ht="12" customHeight="1" thickBot="1" x14ac:dyDescent="0.3">
      <c r="B168" s="873" t="s">
        <v>27</v>
      </c>
      <c r="C168" s="874"/>
      <c r="D168" s="874"/>
      <c r="E168" s="875"/>
      <c r="F168" s="848" t="s">
        <v>26</v>
      </c>
      <c r="G168" s="850"/>
      <c r="H168" s="848" t="s">
        <v>44</v>
      </c>
      <c r="I168" s="849"/>
      <c r="J168" s="849"/>
      <c r="K168" s="849"/>
      <c r="L168" s="849"/>
      <c r="M168" s="849"/>
      <c r="N168" s="849"/>
      <c r="O168" s="849"/>
      <c r="P168" s="849"/>
      <c r="Q168" s="849"/>
      <c r="R168" s="849"/>
      <c r="S168" s="850"/>
      <c r="T168" s="848" t="s">
        <v>25</v>
      </c>
      <c r="U168" s="849"/>
      <c r="V168" s="849"/>
      <c r="W168" s="849"/>
      <c r="X168" s="849"/>
      <c r="Y168" s="849"/>
      <c r="Z168" s="849"/>
      <c r="AA168" s="849"/>
      <c r="AB168" s="849"/>
      <c r="AC168" s="849"/>
      <c r="AD168" s="849"/>
      <c r="AE168" s="849"/>
      <c r="AF168" s="850"/>
      <c r="AG168" s="879" t="s">
        <v>24</v>
      </c>
      <c r="AH168" s="880"/>
      <c r="AI168" s="881"/>
      <c r="AJ168" s="879" t="s">
        <v>24</v>
      </c>
      <c r="AK168" s="881"/>
      <c r="AL168" s="848" t="s">
        <v>23</v>
      </c>
      <c r="AM168" s="849"/>
      <c r="AN168" s="850"/>
      <c r="AO168" s="141"/>
    </row>
    <row r="169" spans="2:43" ht="12" customHeight="1" thickBot="1" x14ac:dyDescent="0.3">
      <c r="B169" s="1" t="s">
        <v>13</v>
      </c>
      <c r="C169" s="2" t="s">
        <v>22</v>
      </c>
      <c r="D169" s="3" t="s">
        <v>22</v>
      </c>
      <c r="E169" s="2" t="s">
        <v>21</v>
      </c>
      <c r="F169" s="907" t="s">
        <v>20</v>
      </c>
      <c r="G169" s="908"/>
      <c r="H169" s="876"/>
      <c r="I169" s="877"/>
      <c r="J169" s="877"/>
      <c r="K169" s="877"/>
      <c r="L169" s="877"/>
      <c r="M169" s="877"/>
      <c r="N169" s="877"/>
      <c r="O169" s="877"/>
      <c r="P169" s="877"/>
      <c r="Q169" s="877"/>
      <c r="R169" s="877"/>
      <c r="S169" s="878"/>
      <c r="T169" s="876"/>
      <c r="U169" s="877"/>
      <c r="V169" s="877"/>
      <c r="W169" s="877"/>
      <c r="X169" s="877"/>
      <c r="Y169" s="877"/>
      <c r="Z169" s="877"/>
      <c r="AA169" s="877"/>
      <c r="AB169" s="877"/>
      <c r="AC169" s="877"/>
      <c r="AD169" s="877"/>
      <c r="AE169" s="877"/>
      <c r="AF169" s="878"/>
      <c r="AG169" s="876" t="s">
        <v>19</v>
      </c>
      <c r="AH169" s="877"/>
      <c r="AI169" s="878"/>
      <c r="AJ169" s="876" t="s">
        <v>18</v>
      </c>
      <c r="AK169" s="878"/>
      <c r="AL169" s="876" t="s">
        <v>17</v>
      </c>
      <c r="AM169" s="877"/>
      <c r="AN169" s="878"/>
      <c r="AO169" s="141"/>
      <c r="AP169" s="846" t="s">
        <v>130</v>
      </c>
      <c r="AQ169" s="846" t="s">
        <v>131</v>
      </c>
    </row>
    <row r="170" spans="2:43" ht="12" customHeight="1" thickBot="1" x14ac:dyDescent="0.3">
      <c r="B170" s="4">
        <v>2021</v>
      </c>
      <c r="C170" s="5" t="s">
        <v>16</v>
      </c>
      <c r="D170" s="5" t="s">
        <v>15</v>
      </c>
      <c r="E170" s="30" t="s">
        <v>14</v>
      </c>
      <c r="F170" s="6" t="s">
        <v>14</v>
      </c>
      <c r="G170" s="7" t="s">
        <v>13</v>
      </c>
      <c r="H170" s="868" t="s">
        <v>34</v>
      </c>
      <c r="I170" s="869"/>
      <c r="J170" s="870" t="s">
        <v>43</v>
      </c>
      <c r="K170" s="871"/>
      <c r="L170" s="870" t="s">
        <v>42</v>
      </c>
      <c r="M170" s="871"/>
      <c r="N170" s="872" t="s">
        <v>33</v>
      </c>
      <c r="O170" s="869"/>
      <c r="P170" s="872" t="s">
        <v>12</v>
      </c>
      <c r="Q170" s="869"/>
      <c r="R170" s="872" t="s">
        <v>11</v>
      </c>
      <c r="S170" s="905"/>
      <c r="T170" s="868" t="s">
        <v>35</v>
      </c>
      <c r="U170" s="906"/>
      <c r="V170" s="906"/>
      <c r="W170" s="905"/>
      <c r="X170" s="868" t="s">
        <v>10</v>
      </c>
      <c r="Y170" s="906"/>
      <c r="Z170" s="906"/>
      <c r="AA170" s="905"/>
      <c r="AB170" s="38" t="s">
        <v>1084</v>
      </c>
      <c r="AC170" s="38" t="s">
        <v>38</v>
      </c>
      <c r="AD170" s="37" t="s">
        <v>36</v>
      </c>
      <c r="AE170" s="266" t="s">
        <v>41</v>
      </c>
      <c r="AF170" s="136" t="s">
        <v>9</v>
      </c>
      <c r="AG170" s="8" t="s">
        <v>37</v>
      </c>
      <c r="AH170" s="9" t="s">
        <v>8</v>
      </c>
      <c r="AI170" s="10" t="s">
        <v>7</v>
      </c>
      <c r="AJ170" s="6" t="s">
        <v>8</v>
      </c>
      <c r="AK170" s="7" t="s">
        <v>7</v>
      </c>
      <c r="AL170" s="6" t="s">
        <v>8</v>
      </c>
      <c r="AM170" s="11" t="s">
        <v>7</v>
      </c>
      <c r="AN170" s="7" t="s">
        <v>6</v>
      </c>
      <c r="AO170" s="141"/>
      <c r="AP170" s="847"/>
      <c r="AQ170" s="847"/>
    </row>
    <row r="171" spans="2:43" ht="12" customHeight="1" x14ac:dyDescent="0.25">
      <c r="B171" s="25">
        <v>44261</v>
      </c>
      <c r="C171" s="137">
        <v>0.43055555555555558</v>
      </c>
      <c r="D171" s="137">
        <v>0.52708333333333335</v>
      </c>
      <c r="E171" s="43">
        <v>1</v>
      </c>
      <c r="F171" s="43">
        <v>26561</v>
      </c>
      <c r="G171" s="25">
        <v>44261</v>
      </c>
      <c r="H171" s="960" t="s">
        <v>212</v>
      </c>
      <c r="I171" s="961"/>
      <c r="J171" s="962"/>
      <c r="K171" s="963"/>
      <c r="L171" s="962"/>
      <c r="M171" s="963"/>
      <c r="N171" s="960"/>
      <c r="O171" s="961"/>
      <c r="P171" s="964" t="s">
        <v>1271</v>
      </c>
      <c r="Q171" s="965"/>
      <c r="R171" s="964" t="s">
        <v>1272</v>
      </c>
      <c r="S171" s="966"/>
      <c r="T171" s="957" t="s">
        <v>771</v>
      </c>
      <c r="U171" s="958"/>
      <c r="V171" s="958"/>
      <c r="W171" s="959"/>
      <c r="X171" s="957" t="s">
        <v>771</v>
      </c>
      <c r="Y171" s="958"/>
      <c r="Z171" s="958"/>
      <c r="AA171" s="959"/>
      <c r="AB171" s="516"/>
      <c r="AC171" s="34"/>
      <c r="AD171" s="138"/>
      <c r="AE171" s="166">
        <v>45</v>
      </c>
      <c r="AF171" s="35" t="s">
        <v>32</v>
      </c>
      <c r="AG171" s="26"/>
      <c r="AH171" s="160">
        <v>650</v>
      </c>
      <c r="AI171" s="161">
        <f>+AH171/1000</f>
        <v>0.65</v>
      </c>
      <c r="AJ171" s="162">
        <v>650</v>
      </c>
      <c r="AK171" s="163">
        <f>+AJ171/1000</f>
        <v>0.65</v>
      </c>
      <c r="AL171" s="164">
        <f>+AJ171-AH171</f>
        <v>0</v>
      </c>
      <c r="AM171" s="163">
        <f>+AL171/1000</f>
        <v>0</v>
      </c>
      <c r="AN171" s="165">
        <f>+AL171/AH171</f>
        <v>0</v>
      </c>
      <c r="AO171" s="141"/>
      <c r="AP171" s="306">
        <v>73.290000000000006</v>
      </c>
      <c r="AQ171" s="306">
        <v>4.49</v>
      </c>
    </row>
    <row r="172" spans="2:43" ht="12" customHeight="1" x14ac:dyDescent="0.25">
      <c r="B172" s="25">
        <v>44261</v>
      </c>
      <c r="C172" s="137">
        <v>0.4465277777777778</v>
      </c>
      <c r="D172" s="137">
        <v>0.45763888888888887</v>
      </c>
      <c r="E172" s="43">
        <v>2</v>
      </c>
      <c r="F172" s="43">
        <v>23487</v>
      </c>
      <c r="G172" s="25">
        <v>44261</v>
      </c>
      <c r="H172" s="967" t="s">
        <v>1263</v>
      </c>
      <c r="I172" s="968"/>
      <c r="J172" s="969" t="s">
        <v>1264</v>
      </c>
      <c r="K172" s="970"/>
      <c r="L172" s="969" t="s">
        <v>764</v>
      </c>
      <c r="M172" s="970"/>
      <c r="N172" s="967"/>
      <c r="O172" s="968"/>
      <c r="P172" s="971" t="s">
        <v>292</v>
      </c>
      <c r="Q172" s="972"/>
      <c r="R172" s="973" t="s">
        <v>696</v>
      </c>
      <c r="S172" s="974"/>
      <c r="T172" s="979" t="s">
        <v>715</v>
      </c>
      <c r="U172" s="980"/>
      <c r="V172" s="980"/>
      <c r="W172" s="981"/>
      <c r="X172" s="979" t="s">
        <v>715</v>
      </c>
      <c r="Y172" s="980"/>
      <c r="Z172" s="980"/>
      <c r="AA172" s="981"/>
      <c r="AB172" s="516">
        <v>1</v>
      </c>
      <c r="AC172" s="34"/>
      <c r="AD172" s="138" t="s">
        <v>680</v>
      </c>
      <c r="AE172" s="158">
        <v>31</v>
      </c>
      <c r="AF172" s="35" t="s">
        <v>32</v>
      </c>
      <c r="AG172" s="34"/>
      <c r="AH172" s="139">
        <v>9600</v>
      </c>
      <c r="AI172" s="159">
        <f>+AH172/1000</f>
        <v>9.6</v>
      </c>
      <c r="AJ172" s="152">
        <v>9730</v>
      </c>
      <c r="AK172" s="272">
        <f>+AJ172/1000</f>
        <v>9.73</v>
      </c>
      <c r="AL172" s="273">
        <f>+AJ172-AH172</f>
        <v>130</v>
      </c>
      <c r="AM172" s="274">
        <f>+AL172/1000</f>
        <v>0.13</v>
      </c>
      <c r="AN172" s="275">
        <f>+AL172/AH172</f>
        <v>1.3541666666666667E-2</v>
      </c>
      <c r="AO172" s="20"/>
      <c r="AP172" s="306">
        <v>73.510000000000005</v>
      </c>
      <c r="AQ172" s="306">
        <v>4.72</v>
      </c>
    </row>
    <row r="173" spans="2:43" ht="12" customHeight="1" x14ac:dyDescent="0.25">
      <c r="B173" s="25">
        <v>44261</v>
      </c>
      <c r="C173" s="137">
        <v>0.46458333333333335</v>
      </c>
      <c r="D173" s="137">
        <v>0.47986111111111113</v>
      </c>
      <c r="E173" s="43">
        <v>2</v>
      </c>
      <c r="F173" s="43">
        <v>23487</v>
      </c>
      <c r="G173" s="25">
        <v>44261</v>
      </c>
      <c r="H173" s="967" t="s">
        <v>1263</v>
      </c>
      <c r="I173" s="968"/>
      <c r="J173" s="969" t="s">
        <v>1264</v>
      </c>
      <c r="K173" s="970"/>
      <c r="L173" s="969" t="s">
        <v>764</v>
      </c>
      <c r="M173" s="970"/>
      <c r="N173" s="967"/>
      <c r="O173" s="968"/>
      <c r="P173" s="971" t="s">
        <v>117</v>
      </c>
      <c r="Q173" s="972"/>
      <c r="R173" s="973" t="s">
        <v>891</v>
      </c>
      <c r="S173" s="985"/>
      <c r="T173" s="979" t="s">
        <v>715</v>
      </c>
      <c r="U173" s="980"/>
      <c r="V173" s="980"/>
      <c r="W173" s="981"/>
      <c r="X173" s="979" t="s">
        <v>715</v>
      </c>
      <c r="Y173" s="980"/>
      <c r="Z173" s="980"/>
      <c r="AA173" s="981"/>
      <c r="AB173" s="516">
        <v>1</v>
      </c>
      <c r="AC173" s="34"/>
      <c r="AD173" s="138" t="s">
        <v>680</v>
      </c>
      <c r="AE173" s="158">
        <v>31</v>
      </c>
      <c r="AF173" s="35" t="s">
        <v>32</v>
      </c>
      <c r="AG173" s="34"/>
      <c r="AH173" s="139">
        <v>18000</v>
      </c>
      <c r="AI173" s="140">
        <f>+AH173/1000</f>
        <v>18</v>
      </c>
      <c r="AJ173" s="152">
        <v>18240</v>
      </c>
      <c r="AK173" s="142">
        <f>+AJ173/1000</f>
        <v>18.239999999999998</v>
      </c>
      <c r="AL173" s="143">
        <f>+AJ173-AH173</f>
        <v>240</v>
      </c>
      <c r="AM173" s="144">
        <f>+AL173/1000</f>
        <v>0.24</v>
      </c>
      <c r="AN173" s="145">
        <f>+AL173/AH173</f>
        <v>1.3333333333333334E-2</v>
      </c>
      <c r="AO173" s="21"/>
      <c r="AP173" s="306">
        <v>73.510000000000005</v>
      </c>
      <c r="AQ173" s="306">
        <v>4.72</v>
      </c>
    </row>
    <row r="174" spans="2:43" ht="12" customHeight="1" x14ac:dyDescent="0.25">
      <c r="B174" s="25">
        <v>44261</v>
      </c>
      <c r="C174" s="137">
        <v>0.4916666666666667</v>
      </c>
      <c r="D174" s="137">
        <v>0.50277777777777777</v>
      </c>
      <c r="E174" s="43">
        <v>2</v>
      </c>
      <c r="F174" s="43">
        <v>23488</v>
      </c>
      <c r="G174" s="25">
        <v>44261</v>
      </c>
      <c r="H174" s="967" t="s">
        <v>1213</v>
      </c>
      <c r="I174" s="968"/>
      <c r="J174" s="969" t="s">
        <v>1262</v>
      </c>
      <c r="K174" s="970"/>
      <c r="L174" s="969" t="s">
        <v>764</v>
      </c>
      <c r="M174" s="970"/>
      <c r="N174" s="967"/>
      <c r="O174" s="968"/>
      <c r="P174" s="971" t="s">
        <v>1265</v>
      </c>
      <c r="Q174" s="972"/>
      <c r="R174" s="973" t="s">
        <v>663</v>
      </c>
      <c r="S174" s="974"/>
      <c r="T174" s="979" t="s">
        <v>715</v>
      </c>
      <c r="U174" s="980"/>
      <c r="V174" s="980"/>
      <c r="W174" s="981"/>
      <c r="X174" s="979" t="s">
        <v>715</v>
      </c>
      <c r="Y174" s="980"/>
      <c r="Z174" s="980"/>
      <c r="AA174" s="981"/>
      <c r="AB174" s="516">
        <v>1</v>
      </c>
      <c r="AC174" s="34"/>
      <c r="AD174" s="138" t="s">
        <v>680</v>
      </c>
      <c r="AE174" s="158">
        <v>37</v>
      </c>
      <c r="AF174" s="35" t="s">
        <v>32</v>
      </c>
      <c r="AG174" s="34"/>
      <c r="AH174" s="139">
        <v>16800</v>
      </c>
      <c r="AI174" s="140">
        <f>+AH174/1000</f>
        <v>16.8</v>
      </c>
      <c r="AJ174" s="152">
        <v>16520</v>
      </c>
      <c r="AK174" s="142">
        <f>+AJ174/1000</f>
        <v>16.52</v>
      </c>
      <c r="AL174" s="143">
        <f>+AJ174-AH174</f>
        <v>-280</v>
      </c>
      <c r="AM174" s="144">
        <f>+AL174/1000</f>
        <v>-0.28000000000000003</v>
      </c>
      <c r="AN174" s="145">
        <f>+AL174/AH174</f>
        <v>-1.6666666666666666E-2</v>
      </c>
      <c r="AO174" s="21"/>
      <c r="AP174" s="306">
        <v>74</v>
      </c>
      <c r="AQ174" s="306">
        <v>4.57</v>
      </c>
    </row>
    <row r="175" spans="2:43" ht="12" customHeight="1" x14ac:dyDescent="0.25">
      <c r="B175" s="25">
        <v>44261</v>
      </c>
      <c r="C175" s="137">
        <v>0.52430555555555558</v>
      </c>
      <c r="D175" s="137">
        <v>0.53263888888888888</v>
      </c>
      <c r="E175" s="43">
        <v>4</v>
      </c>
      <c r="F175" s="43">
        <v>23490</v>
      </c>
      <c r="G175" s="25">
        <v>44261</v>
      </c>
      <c r="H175" s="967" t="s">
        <v>805</v>
      </c>
      <c r="I175" s="968"/>
      <c r="J175" s="969" t="s">
        <v>1069</v>
      </c>
      <c r="K175" s="970"/>
      <c r="L175" s="969" t="s">
        <v>764</v>
      </c>
      <c r="M175" s="970"/>
      <c r="N175" s="967"/>
      <c r="O175" s="968"/>
      <c r="P175" s="971" t="s">
        <v>292</v>
      </c>
      <c r="Q175" s="972"/>
      <c r="R175" s="973" t="s">
        <v>696</v>
      </c>
      <c r="S175" s="974"/>
      <c r="T175" s="975" t="s">
        <v>1274</v>
      </c>
      <c r="U175" s="976"/>
      <c r="V175" s="976"/>
      <c r="W175" s="977"/>
      <c r="X175" s="975" t="s">
        <v>1274</v>
      </c>
      <c r="Y175" s="976"/>
      <c r="Z175" s="976"/>
      <c r="AA175" s="977"/>
      <c r="AB175" s="509">
        <v>2</v>
      </c>
      <c r="AC175" s="34"/>
      <c r="AD175" s="138" t="s">
        <v>699</v>
      </c>
      <c r="AE175" s="512">
        <v>25</v>
      </c>
      <c r="AF175" s="35" t="s">
        <v>32</v>
      </c>
      <c r="AG175" s="34"/>
      <c r="AH175" s="139">
        <v>1340</v>
      </c>
      <c r="AI175" s="140">
        <f t="shared" ref="AI175:AI183" si="51">+AH175/1000</f>
        <v>1.34</v>
      </c>
      <c r="AJ175" s="152">
        <v>1340</v>
      </c>
      <c r="AK175" s="142">
        <f t="shared" ref="AK175:AK183" si="52">+AJ175/1000</f>
        <v>1.34</v>
      </c>
      <c r="AL175" s="143">
        <f t="shared" ref="AL175:AL183" si="53">+AJ175-AH175</f>
        <v>0</v>
      </c>
      <c r="AM175" s="144">
        <f t="shared" ref="AM175:AM183" si="54">+AL175/1000</f>
        <v>0</v>
      </c>
      <c r="AN175" s="145">
        <f t="shared" ref="AN175:AN183" si="55">+AL175/AH175</f>
        <v>0</v>
      </c>
      <c r="AO175" s="21"/>
      <c r="AP175" s="306">
        <v>75.52</v>
      </c>
      <c r="AQ175" s="306">
        <v>2.42</v>
      </c>
    </row>
    <row r="176" spans="2:43" ht="12" customHeight="1" x14ac:dyDescent="0.25">
      <c r="B176" s="25">
        <v>44261</v>
      </c>
      <c r="C176" s="137">
        <v>0.52569444444444446</v>
      </c>
      <c r="D176" s="137">
        <v>0.53680555555555554</v>
      </c>
      <c r="E176" s="43">
        <v>4</v>
      </c>
      <c r="F176" s="43">
        <v>23489</v>
      </c>
      <c r="G176" s="25">
        <v>44261</v>
      </c>
      <c r="H176" s="967" t="s">
        <v>725</v>
      </c>
      <c r="I176" s="968"/>
      <c r="J176" s="969" t="s">
        <v>727</v>
      </c>
      <c r="K176" s="970"/>
      <c r="L176" s="969" t="s">
        <v>764</v>
      </c>
      <c r="M176" s="970"/>
      <c r="N176" s="967"/>
      <c r="O176" s="968"/>
      <c r="P176" s="971" t="s">
        <v>661</v>
      </c>
      <c r="Q176" s="972"/>
      <c r="R176" s="973" t="s">
        <v>1057</v>
      </c>
      <c r="S176" s="974"/>
      <c r="T176" s="975" t="s">
        <v>1273</v>
      </c>
      <c r="U176" s="976"/>
      <c r="V176" s="976"/>
      <c r="W176" s="977"/>
      <c r="X176" s="975" t="s">
        <v>1273</v>
      </c>
      <c r="Y176" s="976"/>
      <c r="Z176" s="976"/>
      <c r="AA176" s="977"/>
      <c r="AB176" s="509">
        <v>1</v>
      </c>
      <c r="AC176" s="34"/>
      <c r="AD176" s="138" t="s">
        <v>699</v>
      </c>
      <c r="AE176" s="515">
        <v>28</v>
      </c>
      <c r="AF176" s="35" t="s">
        <v>32</v>
      </c>
      <c r="AG176" s="34"/>
      <c r="AH176" s="139">
        <v>13200</v>
      </c>
      <c r="AI176" s="140">
        <f t="shared" si="51"/>
        <v>13.2</v>
      </c>
      <c r="AJ176" s="152">
        <v>13880</v>
      </c>
      <c r="AK176" s="142">
        <f t="shared" si="52"/>
        <v>13.88</v>
      </c>
      <c r="AL176" s="143">
        <f t="shared" si="53"/>
        <v>680</v>
      </c>
      <c r="AM176" s="144">
        <f t="shared" si="54"/>
        <v>0.68</v>
      </c>
      <c r="AN176" s="145">
        <f t="shared" si="55"/>
        <v>5.1515151515151514E-2</v>
      </c>
      <c r="AO176" s="21"/>
      <c r="AP176" s="306">
        <v>69.91</v>
      </c>
      <c r="AQ176" s="306">
        <v>9.14</v>
      </c>
    </row>
    <row r="177" spans="2:43" ht="12" customHeight="1" x14ac:dyDescent="0.25">
      <c r="B177" s="25">
        <v>44261</v>
      </c>
      <c r="C177" s="137">
        <v>0.61249999999999993</v>
      </c>
      <c r="D177" s="137">
        <v>0.62291666666666667</v>
      </c>
      <c r="E177" s="43">
        <v>4</v>
      </c>
      <c r="F177" s="43">
        <v>23491</v>
      </c>
      <c r="G177" s="25">
        <v>44261</v>
      </c>
      <c r="H177" s="967" t="s">
        <v>730</v>
      </c>
      <c r="I177" s="968"/>
      <c r="J177" s="969" t="s">
        <v>727</v>
      </c>
      <c r="K177" s="970"/>
      <c r="L177" s="969" t="s">
        <v>764</v>
      </c>
      <c r="M177" s="970"/>
      <c r="N177" s="967"/>
      <c r="O177" s="968"/>
      <c r="P177" s="971" t="s">
        <v>661</v>
      </c>
      <c r="Q177" s="972"/>
      <c r="R177" s="973" t="s">
        <v>1057</v>
      </c>
      <c r="S177" s="974"/>
      <c r="T177" s="975" t="s">
        <v>771</v>
      </c>
      <c r="U177" s="976"/>
      <c r="V177" s="976"/>
      <c r="W177" s="977"/>
      <c r="X177" s="975" t="s">
        <v>771</v>
      </c>
      <c r="Y177" s="976"/>
      <c r="Z177" s="976"/>
      <c r="AA177" s="977"/>
      <c r="AB177" s="509">
        <v>1</v>
      </c>
      <c r="AC177" s="34"/>
      <c r="AD177" s="138" t="s">
        <v>699</v>
      </c>
      <c r="AE177" s="512">
        <v>26</v>
      </c>
      <c r="AF177" s="35" t="s">
        <v>32</v>
      </c>
      <c r="AG177" s="34"/>
      <c r="AH177" s="139">
        <v>7800</v>
      </c>
      <c r="AI177" s="140">
        <f t="shared" si="51"/>
        <v>7.8</v>
      </c>
      <c r="AJ177" s="152">
        <v>8150</v>
      </c>
      <c r="AK177" s="142">
        <f t="shared" si="52"/>
        <v>8.15</v>
      </c>
      <c r="AL177" s="143">
        <f t="shared" si="53"/>
        <v>350</v>
      </c>
      <c r="AM177" s="144">
        <f t="shared" si="54"/>
        <v>0.35</v>
      </c>
      <c r="AN177" s="145">
        <f t="shared" si="55"/>
        <v>4.4871794871794872E-2</v>
      </c>
      <c r="AO177" s="21"/>
      <c r="AP177" s="306">
        <v>73.11</v>
      </c>
      <c r="AQ177" s="306">
        <v>4.9400000000000004</v>
      </c>
    </row>
    <row r="178" spans="2:43" ht="12" customHeight="1" x14ac:dyDescent="0.25">
      <c r="B178" s="25">
        <v>44261</v>
      </c>
      <c r="C178" s="137">
        <v>0.6166666666666667</v>
      </c>
      <c r="D178" s="137">
        <v>0.625</v>
      </c>
      <c r="E178" s="43">
        <v>4</v>
      </c>
      <c r="F178" s="43">
        <v>23492</v>
      </c>
      <c r="G178" s="25">
        <v>44261</v>
      </c>
      <c r="H178" s="967" t="s">
        <v>730</v>
      </c>
      <c r="I178" s="968"/>
      <c r="J178" s="969" t="s">
        <v>727</v>
      </c>
      <c r="K178" s="970"/>
      <c r="L178" s="969" t="s">
        <v>764</v>
      </c>
      <c r="M178" s="970"/>
      <c r="N178" s="967"/>
      <c r="O178" s="968"/>
      <c r="P178" s="971" t="s">
        <v>292</v>
      </c>
      <c r="Q178" s="972"/>
      <c r="R178" s="973" t="s">
        <v>696</v>
      </c>
      <c r="S178" s="974"/>
      <c r="T178" s="975" t="s">
        <v>1275</v>
      </c>
      <c r="U178" s="976"/>
      <c r="V178" s="976"/>
      <c r="W178" s="977"/>
      <c r="X178" s="975" t="s">
        <v>1275</v>
      </c>
      <c r="Y178" s="976"/>
      <c r="Z178" s="976"/>
      <c r="AA178" s="977"/>
      <c r="AB178" s="509">
        <v>2</v>
      </c>
      <c r="AC178" s="34"/>
      <c r="AD178" s="138" t="s">
        <v>699</v>
      </c>
      <c r="AE178" s="512">
        <v>26</v>
      </c>
      <c r="AF178" s="35" t="s">
        <v>32</v>
      </c>
      <c r="AG178" s="34"/>
      <c r="AH178" s="139">
        <v>830</v>
      </c>
      <c r="AI178" s="140">
        <f t="shared" si="51"/>
        <v>0.83</v>
      </c>
      <c r="AJ178" s="152">
        <v>830</v>
      </c>
      <c r="AK178" s="142">
        <f t="shared" si="52"/>
        <v>0.83</v>
      </c>
      <c r="AL178" s="143">
        <f t="shared" si="53"/>
        <v>0</v>
      </c>
      <c r="AM178" s="144">
        <f t="shared" si="54"/>
        <v>0</v>
      </c>
      <c r="AN178" s="145">
        <f t="shared" si="55"/>
        <v>0</v>
      </c>
      <c r="AO178" s="21"/>
      <c r="AP178" s="306">
        <v>73.11</v>
      </c>
      <c r="AQ178" s="306">
        <v>4.9400000000000004</v>
      </c>
    </row>
    <row r="179" spans="2:43" ht="12" customHeight="1" x14ac:dyDescent="0.25">
      <c r="B179" s="25">
        <v>44261</v>
      </c>
      <c r="C179" s="137">
        <v>0.72638888888888886</v>
      </c>
      <c r="D179" s="137">
        <v>0.73263888888888884</v>
      </c>
      <c r="E179" s="43">
        <v>4</v>
      </c>
      <c r="F179" s="43">
        <v>23493</v>
      </c>
      <c r="G179" s="25">
        <v>44261</v>
      </c>
      <c r="H179" s="967" t="s">
        <v>769</v>
      </c>
      <c r="I179" s="968"/>
      <c r="J179" s="969" t="s">
        <v>1276</v>
      </c>
      <c r="K179" s="970"/>
      <c r="L179" s="969" t="s">
        <v>764</v>
      </c>
      <c r="M179" s="970"/>
      <c r="N179" s="967"/>
      <c r="O179" s="968"/>
      <c r="P179" s="971" t="s">
        <v>292</v>
      </c>
      <c r="Q179" s="972"/>
      <c r="R179" s="973" t="s">
        <v>696</v>
      </c>
      <c r="S179" s="974"/>
      <c r="T179" s="975" t="s">
        <v>1277</v>
      </c>
      <c r="U179" s="976"/>
      <c r="V179" s="976"/>
      <c r="W179" s="977"/>
      <c r="X179" s="975" t="s">
        <v>1277</v>
      </c>
      <c r="Y179" s="976"/>
      <c r="Z179" s="976"/>
      <c r="AA179" s="977"/>
      <c r="AB179" s="509">
        <v>1</v>
      </c>
      <c r="AC179" s="34"/>
      <c r="AD179" s="138" t="s">
        <v>699</v>
      </c>
      <c r="AE179" s="512">
        <v>27</v>
      </c>
      <c r="AF179" s="35" t="s">
        <v>32</v>
      </c>
      <c r="AG179" s="34"/>
      <c r="AH179" s="139">
        <v>9000</v>
      </c>
      <c r="AI179" s="140">
        <f t="shared" si="51"/>
        <v>9</v>
      </c>
      <c r="AJ179" s="152">
        <v>9000</v>
      </c>
      <c r="AK179" s="142">
        <f t="shared" si="52"/>
        <v>9</v>
      </c>
      <c r="AL179" s="143">
        <f t="shared" si="53"/>
        <v>0</v>
      </c>
      <c r="AM179" s="144">
        <f t="shared" si="54"/>
        <v>0</v>
      </c>
      <c r="AN179" s="145">
        <f t="shared" si="55"/>
        <v>0</v>
      </c>
      <c r="AO179" s="21"/>
      <c r="AP179" s="306">
        <v>73.290000000000006</v>
      </c>
      <c r="AQ179" s="306">
        <v>3.92</v>
      </c>
    </row>
    <row r="180" spans="2:43" ht="12" customHeight="1" x14ac:dyDescent="0.25">
      <c r="B180" s="25">
        <v>44261</v>
      </c>
      <c r="C180" s="137">
        <v>0.80069444444444438</v>
      </c>
      <c r="D180" s="137">
        <v>0.80972222222222223</v>
      </c>
      <c r="E180" s="43">
        <v>2</v>
      </c>
      <c r="F180" s="43">
        <v>23494</v>
      </c>
      <c r="G180" s="25">
        <v>44261</v>
      </c>
      <c r="H180" s="967" t="s">
        <v>730</v>
      </c>
      <c r="I180" s="968"/>
      <c r="J180" s="969" t="s">
        <v>727</v>
      </c>
      <c r="K180" s="970"/>
      <c r="L180" s="969" t="s">
        <v>764</v>
      </c>
      <c r="M180" s="970"/>
      <c r="N180" s="967"/>
      <c r="O180" s="968"/>
      <c r="P180" s="971" t="s">
        <v>292</v>
      </c>
      <c r="Q180" s="972"/>
      <c r="R180" s="973" t="s">
        <v>696</v>
      </c>
      <c r="S180" s="974"/>
      <c r="T180" s="975" t="s">
        <v>1278</v>
      </c>
      <c r="U180" s="976"/>
      <c r="V180" s="976"/>
      <c r="W180" s="977"/>
      <c r="X180" s="975" t="s">
        <v>1278</v>
      </c>
      <c r="Y180" s="976"/>
      <c r="Z180" s="976"/>
      <c r="AA180" s="977"/>
      <c r="AB180" s="509"/>
      <c r="AC180" s="34"/>
      <c r="AD180" s="138" t="s">
        <v>699</v>
      </c>
      <c r="AE180" s="515">
        <v>27</v>
      </c>
      <c r="AF180" s="35" t="s">
        <v>32</v>
      </c>
      <c r="AG180" s="34"/>
      <c r="AH180" s="139">
        <v>1330</v>
      </c>
      <c r="AI180" s="140">
        <f t="shared" si="51"/>
        <v>1.33</v>
      </c>
      <c r="AJ180" s="152">
        <v>1330</v>
      </c>
      <c r="AK180" s="142">
        <f t="shared" si="52"/>
        <v>1.33</v>
      </c>
      <c r="AL180" s="143">
        <f t="shared" si="53"/>
        <v>0</v>
      </c>
      <c r="AM180" s="144">
        <f t="shared" si="54"/>
        <v>0</v>
      </c>
      <c r="AN180" s="145">
        <f t="shared" si="55"/>
        <v>0</v>
      </c>
      <c r="AO180" s="21"/>
      <c r="AP180" s="306">
        <v>72.14</v>
      </c>
      <c r="AQ180" s="306">
        <v>5.21</v>
      </c>
    </row>
    <row r="181" spans="2:43" ht="12" customHeight="1" x14ac:dyDescent="0.25">
      <c r="B181" s="25">
        <v>44261</v>
      </c>
      <c r="C181" s="137">
        <v>0.84444444444444444</v>
      </c>
      <c r="D181" s="137">
        <v>0.85416666666666663</v>
      </c>
      <c r="E181" s="43">
        <v>2</v>
      </c>
      <c r="F181" s="43">
        <v>23495</v>
      </c>
      <c r="G181" s="25">
        <v>44261</v>
      </c>
      <c r="H181" s="967" t="s">
        <v>902</v>
      </c>
      <c r="I181" s="968"/>
      <c r="J181" s="969"/>
      <c r="K181" s="970"/>
      <c r="L181" s="969"/>
      <c r="M181" s="970"/>
      <c r="N181" s="967"/>
      <c r="O181" s="968"/>
      <c r="P181" s="971" t="s">
        <v>292</v>
      </c>
      <c r="Q181" s="972"/>
      <c r="R181" s="973" t="s">
        <v>696</v>
      </c>
      <c r="S181" s="974"/>
      <c r="T181" s="975" t="s">
        <v>998</v>
      </c>
      <c r="U181" s="976"/>
      <c r="V181" s="976"/>
      <c r="W181" s="977"/>
      <c r="X181" s="975" t="s">
        <v>998</v>
      </c>
      <c r="Y181" s="976"/>
      <c r="Z181" s="976"/>
      <c r="AA181" s="977"/>
      <c r="AB181" s="509"/>
      <c r="AC181" s="34"/>
      <c r="AD181" s="138" t="s">
        <v>699</v>
      </c>
      <c r="AE181" s="512">
        <v>26</v>
      </c>
      <c r="AF181" s="35" t="s">
        <v>32</v>
      </c>
      <c r="AG181" s="34"/>
      <c r="AH181" s="139">
        <v>1960</v>
      </c>
      <c r="AI181" s="140">
        <f t="shared" si="51"/>
        <v>1.96</v>
      </c>
      <c r="AJ181" s="152">
        <v>1960</v>
      </c>
      <c r="AK181" s="142">
        <f t="shared" si="52"/>
        <v>1.96</v>
      </c>
      <c r="AL181" s="143">
        <f t="shared" si="53"/>
        <v>0</v>
      </c>
      <c r="AM181" s="144">
        <f t="shared" si="54"/>
        <v>0</v>
      </c>
      <c r="AN181" s="145">
        <f t="shared" si="55"/>
        <v>0</v>
      </c>
      <c r="AO181" s="21"/>
      <c r="AP181" s="306">
        <v>69.81</v>
      </c>
      <c r="AQ181" s="306">
        <v>8</v>
      </c>
    </row>
    <row r="182" spans="2:43" ht="12" customHeight="1" x14ac:dyDescent="0.25">
      <c r="B182" s="25">
        <v>44261</v>
      </c>
      <c r="C182" s="137">
        <v>0.88680555555555562</v>
      </c>
      <c r="D182" s="137">
        <v>0.93472222222222223</v>
      </c>
      <c r="E182" s="43">
        <v>4</v>
      </c>
      <c r="F182" s="43">
        <v>26562</v>
      </c>
      <c r="G182" s="25">
        <v>44261</v>
      </c>
      <c r="H182" s="967" t="s">
        <v>87</v>
      </c>
      <c r="I182" s="968"/>
      <c r="J182" s="969"/>
      <c r="K182" s="970"/>
      <c r="L182" s="969"/>
      <c r="M182" s="970"/>
      <c r="N182" s="967"/>
      <c r="O182" s="968"/>
      <c r="P182" s="971" t="s">
        <v>190</v>
      </c>
      <c r="Q182" s="972"/>
      <c r="R182" s="973" t="s">
        <v>118</v>
      </c>
      <c r="S182" s="974"/>
      <c r="T182" s="975" t="s">
        <v>1279</v>
      </c>
      <c r="U182" s="976"/>
      <c r="V182" s="976"/>
      <c r="W182" s="977"/>
      <c r="X182" s="975" t="s">
        <v>1279</v>
      </c>
      <c r="Y182" s="976"/>
      <c r="Z182" s="976"/>
      <c r="AA182" s="977"/>
      <c r="AB182" s="509"/>
      <c r="AC182" s="34"/>
      <c r="AD182" s="138"/>
      <c r="AE182" s="517">
        <v>55</v>
      </c>
      <c r="AF182" s="46" t="s">
        <v>52</v>
      </c>
      <c r="AG182" s="34"/>
      <c r="AH182" s="139">
        <v>12740</v>
      </c>
      <c r="AI182" s="140">
        <f t="shared" si="51"/>
        <v>12.74</v>
      </c>
      <c r="AJ182" s="152">
        <v>12740</v>
      </c>
      <c r="AK182" s="142">
        <f t="shared" si="52"/>
        <v>12.74</v>
      </c>
      <c r="AL182" s="143">
        <f t="shared" si="53"/>
        <v>0</v>
      </c>
      <c r="AM182" s="144">
        <f t="shared" si="54"/>
        <v>0</v>
      </c>
      <c r="AN182" s="145">
        <f t="shared" si="55"/>
        <v>0</v>
      </c>
      <c r="AO182" s="21"/>
      <c r="AP182" s="306">
        <v>77.02</v>
      </c>
      <c r="AQ182" s="306">
        <v>3.19</v>
      </c>
    </row>
    <row r="183" spans="2:43" ht="12" customHeight="1" x14ac:dyDescent="0.25">
      <c r="B183" s="25">
        <v>44261</v>
      </c>
      <c r="C183" s="137">
        <v>0.92083333333333339</v>
      </c>
      <c r="D183" s="137">
        <v>0.9555555555555556</v>
      </c>
      <c r="E183" s="43">
        <v>4</v>
      </c>
      <c r="F183" s="43">
        <v>26563</v>
      </c>
      <c r="G183" s="25">
        <v>44261</v>
      </c>
      <c r="H183" s="967" t="s">
        <v>87</v>
      </c>
      <c r="I183" s="968"/>
      <c r="J183" s="969"/>
      <c r="K183" s="970"/>
      <c r="L183" s="969"/>
      <c r="M183" s="970"/>
      <c r="N183" s="967"/>
      <c r="O183" s="968"/>
      <c r="P183" s="971" t="s">
        <v>91</v>
      </c>
      <c r="Q183" s="972"/>
      <c r="R183" s="973" t="s">
        <v>312</v>
      </c>
      <c r="S183" s="974"/>
      <c r="T183" s="975" t="s">
        <v>1280</v>
      </c>
      <c r="U183" s="976"/>
      <c r="V183" s="976"/>
      <c r="W183" s="977"/>
      <c r="X183" s="975" t="s">
        <v>1280</v>
      </c>
      <c r="Y183" s="976"/>
      <c r="Z183" s="976"/>
      <c r="AA183" s="977"/>
      <c r="AB183" s="509"/>
      <c r="AC183" s="34"/>
      <c r="AD183" s="138"/>
      <c r="AE183" s="517">
        <v>57</v>
      </c>
      <c r="AF183" s="46" t="s">
        <v>52</v>
      </c>
      <c r="AG183" s="34"/>
      <c r="AH183" s="139">
        <v>5715</v>
      </c>
      <c r="AI183" s="140">
        <f t="shared" si="51"/>
        <v>5.7149999999999999</v>
      </c>
      <c r="AJ183" s="152">
        <v>5715</v>
      </c>
      <c r="AK183" s="142">
        <f t="shared" si="52"/>
        <v>5.7149999999999999</v>
      </c>
      <c r="AL183" s="143">
        <f t="shared" si="53"/>
        <v>0</v>
      </c>
      <c r="AM183" s="144">
        <f t="shared" si="54"/>
        <v>0</v>
      </c>
      <c r="AN183" s="145">
        <f t="shared" si="55"/>
        <v>0</v>
      </c>
      <c r="AO183" s="21"/>
      <c r="AP183" s="306">
        <v>76.81</v>
      </c>
      <c r="AQ183" s="306">
        <v>3.97</v>
      </c>
    </row>
    <row r="184" spans="2:43" ht="12" customHeight="1" x14ac:dyDescent="0.25">
      <c r="B184" s="25">
        <v>44261</v>
      </c>
      <c r="C184" s="137">
        <v>0.9902777777777777</v>
      </c>
      <c r="D184" s="137">
        <v>0.24166666666666667</v>
      </c>
      <c r="E184" s="43">
        <v>4</v>
      </c>
      <c r="F184" s="43">
        <v>776</v>
      </c>
      <c r="G184" s="25">
        <v>44261</v>
      </c>
      <c r="H184" s="967" t="s">
        <v>199</v>
      </c>
      <c r="I184" s="968"/>
      <c r="J184" s="969"/>
      <c r="K184" s="970"/>
      <c r="L184" s="969"/>
      <c r="M184" s="970"/>
      <c r="N184" s="967"/>
      <c r="O184" s="968"/>
      <c r="P184" s="971" t="s">
        <v>1015</v>
      </c>
      <c r="Q184" s="972"/>
      <c r="R184" s="973" t="s">
        <v>1270</v>
      </c>
      <c r="S184" s="974"/>
      <c r="T184" s="975" t="s">
        <v>1018</v>
      </c>
      <c r="U184" s="976"/>
      <c r="V184" s="976"/>
      <c r="W184" s="977"/>
      <c r="X184" s="975" t="s">
        <v>1018</v>
      </c>
      <c r="Y184" s="976"/>
      <c r="Z184" s="976"/>
      <c r="AA184" s="977"/>
      <c r="AB184" s="509"/>
      <c r="AC184" s="34"/>
      <c r="AD184" s="138"/>
      <c r="AE184" s="517">
        <v>56</v>
      </c>
      <c r="AF184" s="46" t="s">
        <v>52</v>
      </c>
      <c r="AG184" s="34"/>
      <c r="AH184" s="139">
        <v>7524</v>
      </c>
      <c r="AI184" s="140">
        <f t="shared" ref="AI184:AI187" si="56">+AH184/1000</f>
        <v>7.524</v>
      </c>
      <c r="AJ184" s="836">
        <v>7450</v>
      </c>
      <c r="AK184" s="838">
        <f>+AJ184/1000</f>
        <v>7.45</v>
      </c>
      <c r="AL184" s="840">
        <f>+AJ184-AH185-AH184</f>
        <v>-128</v>
      </c>
      <c r="AM184" s="842">
        <f>+AL184/1000</f>
        <v>-0.128</v>
      </c>
      <c r="AN184" s="844">
        <f>+AL184/SUM(AH184:AH185)</f>
        <v>-1.6891000263921881E-2</v>
      </c>
      <c r="AO184" s="21"/>
      <c r="AP184" s="306">
        <v>72</v>
      </c>
      <c r="AQ184" s="306">
        <v>2.91</v>
      </c>
    </row>
    <row r="185" spans="2:43" ht="12" customHeight="1" x14ac:dyDescent="0.25">
      <c r="B185" s="25">
        <v>44261</v>
      </c>
      <c r="C185" s="137">
        <v>0.9902777777777777</v>
      </c>
      <c r="D185" s="137">
        <v>0.24166666666666667</v>
      </c>
      <c r="E185" s="43">
        <v>4</v>
      </c>
      <c r="F185" s="43">
        <v>776</v>
      </c>
      <c r="G185" s="25">
        <v>44261</v>
      </c>
      <c r="H185" s="967" t="s">
        <v>199</v>
      </c>
      <c r="I185" s="968"/>
      <c r="J185" s="969"/>
      <c r="K185" s="970"/>
      <c r="L185" s="969"/>
      <c r="M185" s="970"/>
      <c r="N185" s="967"/>
      <c r="O185" s="968"/>
      <c r="P185" s="971" t="s">
        <v>1015</v>
      </c>
      <c r="Q185" s="972"/>
      <c r="R185" s="973" t="s">
        <v>1270</v>
      </c>
      <c r="S185" s="974"/>
      <c r="T185" s="975" t="s">
        <v>202</v>
      </c>
      <c r="U185" s="976"/>
      <c r="V185" s="976"/>
      <c r="W185" s="977"/>
      <c r="X185" s="975" t="s">
        <v>202</v>
      </c>
      <c r="Y185" s="976"/>
      <c r="Z185" s="976"/>
      <c r="AA185" s="977"/>
      <c r="AB185" s="509"/>
      <c r="AC185" s="34"/>
      <c r="AD185" s="138"/>
      <c r="AE185" s="517">
        <v>56</v>
      </c>
      <c r="AF185" s="46" t="s">
        <v>52</v>
      </c>
      <c r="AG185" s="34"/>
      <c r="AH185" s="139">
        <v>54</v>
      </c>
      <c r="AI185" s="140">
        <f t="shared" si="56"/>
        <v>5.3999999999999999E-2</v>
      </c>
      <c r="AJ185" s="837"/>
      <c r="AK185" s="839"/>
      <c r="AL185" s="841"/>
      <c r="AM185" s="843"/>
      <c r="AN185" s="845"/>
      <c r="AO185" s="21"/>
      <c r="AP185" s="306">
        <v>72</v>
      </c>
      <c r="AQ185" s="306">
        <v>2.91</v>
      </c>
    </row>
    <row r="186" spans="2:43" ht="12" customHeight="1" x14ac:dyDescent="0.25">
      <c r="B186" s="25">
        <v>44262</v>
      </c>
      <c r="C186" s="137">
        <v>3.4722222222222224E-2</v>
      </c>
      <c r="D186" s="137">
        <v>4.7222222222222221E-2</v>
      </c>
      <c r="E186" s="43">
        <v>2</v>
      </c>
      <c r="F186" s="43">
        <v>777</v>
      </c>
      <c r="G186" s="25">
        <v>44262</v>
      </c>
      <c r="H186" s="967" t="s">
        <v>199</v>
      </c>
      <c r="I186" s="968"/>
      <c r="J186" s="969"/>
      <c r="K186" s="970"/>
      <c r="L186" s="969"/>
      <c r="M186" s="970"/>
      <c r="N186" s="967"/>
      <c r="O186" s="968"/>
      <c r="P186" s="971" t="s">
        <v>1210</v>
      </c>
      <c r="Q186" s="972"/>
      <c r="R186" s="973" t="s">
        <v>306</v>
      </c>
      <c r="S186" s="974"/>
      <c r="T186" s="979" t="s">
        <v>544</v>
      </c>
      <c r="U186" s="980"/>
      <c r="V186" s="980"/>
      <c r="W186" s="981"/>
      <c r="X186" s="979" t="s">
        <v>544</v>
      </c>
      <c r="Y186" s="980"/>
      <c r="Z186" s="980"/>
      <c r="AA186" s="981"/>
      <c r="AB186" s="509"/>
      <c r="AC186" s="34"/>
      <c r="AD186" s="138"/>
      <c r="AE186" s="515">
        <v>48</v>
      </c>
      <c r="AF186" s="35" t="s">
        <v>32</v>
      </c>
      <c r="AG186" s="34"/>
      <c r="AH186" s="139">
        <v>13191</v>
      </c>
      <c r="AI186" s="140">
        <f t="shared" si="56"/>
        <v>13.191000000000001</v>
      </c>
      <c r="AJ186" s="836">
        <v>14330</v>
      </c>
      <c r="AK186" s="838">
        <f>+AJ186/1000</f>
        <v>14.33</v>
      </c>
      <c r="AL186" s="840">
        <f>+AJ186-AH187-AH186</f>
        <v>572</v>
      </c>
      <c r="AM186" s="842">
        <f>+AL186/1000</f>
        <v>0.57199999999999995</v>
      </c>
      <c r="AN186" s="844">
        <f>+AL186/SUM(AH186:AH187)</f>
        <v>4.1575810437563601E-2</v>
      </c>
      <c r="AO186" s="21"/>
      <c r="AP186" s="306">
        <v>68.95</v>
      </c>
      <c r="AQ186" s="306">
        <v>4.5199999999999996</v>
      </c>
    </row>
    <row r="187" spans="2:43" ht="12" customHeight="1" x14ac:dyDescent="0.25">
      <c r="B187" s="25">
        <v>44262</v>
      </c>
      <c r="C187" s="137">
        <v>3.4722222222222224E-2</v>
      </c>
      <c r="D187" s="137">
        <v>4.7222222222222221E-2</v>
      </c>
      <c r="E187" s="43">
        <v>2</v>
      </c>
      <c r="F187" s="43">
        <v>777</v>
      </c>
      <c r="G187" s="25">
        <v>44262</v>
      </c>
      <c r="H187" s="967" t="s">
        <v>199</v>
      </c>
      <c r="I187" s="968"/>
      <c r="J187" s="969"/>
      <c r="K187" s="970"/>
      <c r="L187" s="969"/>
      <c r="M187" s="970"/>
      <c r="N187" s="967"/>
      <c r="O187" s="968"/>
      <c r="P187" s="971" t="s">
        <v>1210</v>
      </c>
      <c r="Q187" s="972"/>
      <c r="R187" s="973" t="s">
        <v>306</v>
      </c>
      <c r="S187" s="974"/>
      <c r="T187" s="979" t="s">
        <v>1018</v>
      </c>
      <c r="U187" s="980"/>
      <c r="V187" s="980"/>
      <c r="W187" s="981"/>
      <c r="X187" s="979" t="s">
        <v>1018</v>
      </c>
      <c r="Y187" s="980"/>
      <c r="Z187" s="980"/>
      <c r="AA187" s="981"/>
      <c r="AB187" s="509"/>
      <c r="AC187" s="34"/>
      <c r="AD187" s="138"/>
      <c r="AE187" s="515">
        <v>48</v>
      </c>
      <c r="AF187" s="35" t="s">
        <v>32</v>
      </c>
      <c r="AG187" s="34"/>
      <c r="AH187" s="139">
        <v>567</v>
      </c>
      <c r="AI187" s="140">
        <f t="shared" si="56"/>
        <v>0.56699999999999995</v>
      </c>
      <c r="AJ187" s="837"/>
      <c r="AK187" s="839"/>
      <c r="AL187" s="841"/>
      <c r="AM187" s="843"/>
      <c r="AN187" s="845"/>
      <c r="AO187" s="21"/>
      <c r="AP187" s="306">
        <v>68.95</v>
      </c>
      <c r="AQ187" s="306">
        <v>4.5199999999999996</v>
      </c>
    </row>
    <row r="188" spans="2:43" ht="12" customHeight="1" thickBot="1" x14ac:dyDescent="0.3">
      <c r="B188" s="24"/>
      <c r="C188" s="146"/>
      <c r="D188" s="146"/>
      <c r="E188" s="27"/>
      <c r="F188" s="36"/>
      <c r="G188" s="31"/>
      <c r="H188" s="909"/>
      <c r="I188" s="910"/>
      <c r="J188" s="911"/>
      <c r="K188" s="912"/>
      <c r="L188" s="911"/>
      <c r="M188" s="912"/>
      <c r="N188" s="913"/>
      <c r="O188" s="910"/>
      <c r="P188" s="913"/>
      <c r="Q188" s="910"/>
      <c r="R188" s="914"/>
      <c r="S188" s="915"/>
      <c r="T188" s="916"/>
      <c r="U188" s="917"/>
      <c r="V188" s="917"/>
      <c r="W188" s="915"/>
      <c r="X188" s="29"/>
      <c r="Y188" s="147"/>
      <c r="Z188" s="147"/>
      <c r="AA188" s="28"/>
      <c r="AB188" s="509"/>
      <c r="AC188" s="36"/>
      <c r="AD188" s="148"/>
      <c r="AE188" s="147"/>
      <c r="AF188" s="28"/>
      <c r="AG188" s="29"/>
      <c r="AH188" s="149"/>
      <c r="AI188" s="153"/>
      <c r="AJ188" s="150"/>
      <c r="AK188" s="154"/>
      <c r="AL188" s="155"/>
      <c r="AM188" s="156"/>
      <c r="AN188" s="157"/>
    </row>
    <row r="189" spans="2:43" ht="12" customHeight="1" x14ac:dyDescent="0.25">
      <c r="B189" s="151"/>
      <c r="C189" s="151"/>
      <c r="D189" s="151"/>
      <c r="E189" s="151"/>
      <c r="F189" s="151"/>
      <c r="G189" s="151"/>
      <c r="H189" s="151"/>
      <c r="I189" s="151"/>
      <c r="J189" s="174"/>
      <c r="K189" s="174"/>
      <c r="L189" s="174"/>
      <c r="M189" s="174"/>
      <c r="N189" s="151"/>
      <c r="O189" s="151"/>
      <c r="P189" s="135"/>
      <c r="Q189" s="135"/>
      <c r="R189" s="918" t="s">
        <v>5</v>
      </c>
      <c r="S189" s="919"/>
      <c r="T189" s="919"/>
      <c r="U189" s="919"/>
      <c r="V189" s="919"/>
      <c r="W189" s="919"/>
      <c r="X189" s="919"/>
      <c r="Y189" s="919"/>
      <c r="Z189" s="919"/>
      <c r="AA189" s="919"/>
      <c r="AB189" s="919"/>
      <c r="AC189" s="919"/>
      <c r="AD189" s="919"/>
      <c r="AE189" s="919"/>
      <c r="AF189" s="919"/>
      <c r="AG189" s="265"/>
      <c r="AH189" s="932" t="s">
        <v>4</v>
      </c>
      <c r="AI189" s="933"/>
      <c r="AJ189" s="932" t="s">
        <v>3</v>
      </c>
      <c r="AK189" s="933"/>
      <c r="AL189" s="932" t="s">
        <v>2</v>
      </c>
      <c r="AM189" s="934"/>
      <c r="AN189" s="935"/>
    </row>
    <row r="190" spans="2:43" x14ac:dyDescent="0.25">
      <c r="B190" s="151"/>
      <c r="C190" s="151"/>
      <c r="D190" s="151"/>
      <c r="E190" s="151"/>
      <c r="F190" s="151"/>
      <c r="G190" s="151"/>
      <c r="H190" s="151"/>
      <c r="I190" s="151"/>
      <c r="J190" s="174"/>
      <c r="K190" s="174"/>
      <c r="L190" s="174"/>
      <c r="M190" s="174"/>
      <c r="N190" s="151"/>
      <c r="O190" s="151"/>
      <c r="P190" s="135"/>
      <c r="Q190" s="135"/>
      <c r="R190" s="930"/>
      <c r="S190" s="931"/>
      <c r="T190" s="931"/>
      <c r="U190" s="931"/>
      <c r="V190" s="931"/>
      <c r="W190" s="931"/>
      <c r="X190" s="931"/>
      <c r="Y190" s="931"/>
      <c r="Z190" s="931"/>
      <c r="AA190" s="931"/>
      <c r="AB190" s="931"/>
      <c r="AC190" s="931"/>
      <c r="AD190" s="931"/>
      <c r="AE190" s="931"/>
      <c r="AF190" s="931"/>
      <c r="AG190" s="265"/>
      <c r="AH190" s="936" t="s">
        <v>1</v>
      </c>
      <c r="AI190" s="938">
        <f>+SUM(AI171:AI188)</f>
        <v>120.30099999999999</v>
      </c>
      <c r="AJ190" s="936" t="s">
        <v>1</v>
      </c>
      <c r="AK190" s="938">
        <f>+SUM(AK171:AK188)</f>
        <v>121.86499999999999</v>
      </c>
      <c r="AL190" s="936" t="s">
        <v>1</v>
      </c>
      <c r="AM190" s="940">
        <f>+AK190-AI190</f>
        <v>1.5640000000000072</v>
      </c>
      <c r="AN190" s="851">
        <f>+AM190/AI190</f>
        <v>1.300072318600849E-2</v>
      </c>
    </row>
    <row r="191" spans="2:43" ht="17.25" thickBot="1" x14ac:dyDescent="0.3">
      <c r="B191" s="151"/>
      <c r="C191" s="151"/>
      <c r="D191" s="151"/>
      <c r="E191" s="151"/>
      <c r="F191" s="151"/>
      <c r="G191" s="151"/>
      <c r="H191" s="151"/>
      <c r="I191" s="151"/>
      <c r="J191" s="174"/>
      <c r="K191" s="174"/>
      <c r="L191" s="174"/>
      <c r="M191" s="174"/>
      <c r="N191" s="151"/>
      <c r="O191" s="151"/>
      <c r="P191" s="135"/>
      <c r="Q191" s="135"/>
      <c r="R191" s="921"/>
      <c r="S191" s="922"/>
      <c r="T191" s="922"/>
      <c r="U191" s="922"/>
      <c r="V191" s="922"/>
      <c r="W191" s="922"/>
      <c r="X191" s="922"/>
      <c r="Y191" s="922"/>
      <c r="Z191" s="922"/>
      <c r="AA191" s="922"/>
      <c r="AB191" s="922"/>
      <c r="AC191" s="922"/>
      <c r="AD191" s="922"/>
      <c r="AE191" s="922"/>
      <c r="AF191" s="922"/>
      <c r="AG191" s="264"/>
      <c r="AH191" s="937"/>
      <c r="AI191" s="939"/>
      <c r="AJ191" s="937"/>
      <c r="AK191" s="939"/>
      <c r="AL191" s="937"/>
      <c r="AM191" s="941"/>
      <c r="AN191" s="852"/>
    </row>
    <row r="192" spans="2:43" ht="17.25" thickBot="1" x14ac:dyDescent="0.3"/>
    <row r="193" spans="2:43" x14ac:dyDescent="0.25">
      <c r="R193" s="918" t="s">
        <v>0</v>
      </c>
      <c r="S193" s="919"/>
      <c r="T193" s="919"/>
      <c r="U193" s="919"/>
      <c r="V193" s="919"/>
      <c r="W193" s="919"/>
      <c r="X193" s="919"/>
      <c r="Y193" s="919"/>
      <c r="Z193" s="919"/>
      <c r="AA193" s="919"/>
      <c r="AB193" s="919"/>
      <c r="AC193" s="919"/>
      <c r="AD193" s="919"/>
      <c r="AE193" s="919"/>
      <c r="AF193" s="920"/>
      <c r="AG193" s="18"/>
      <c r="AH193" s="924">
        <f>+AI190+AH161</f>
        <v>835.71409090909083</v>
      </c>
      <c r="AI193" s="925"/>
      <c r="AJ193" s="924">
        <f>+AK190+AJ161</f>
        <v>827.755</v>
      </c>
      <c r="AK193" s="925"/>
      <c r="AL193" s="928">
        <f>+AJ193-AH193</f>
        <v>-7.9590909090908326</v>
      </c>
      <c r="AM193" s="925"/>
      <c r="AN193" s="945">
        <f>+AL193/AH193</f>
        <v>-9.5237007436752962E-3</v>
      </c>
    </row>
    <row r="194" spans="2:43" ht="17.25" thickBot="1" x14ac:dyDescent="0.3">
      <c r="R194" s="921"/>
      <c r="S194" s="922"/>
      <c r="T194" s="922"/>
      <c r="U194" s="922"/>
      <c r="V194" s="922"/>
      <c r="W194" s="922"/>
      <c r="X194" s="922"/>
      <c r="Y194" s="922"/>
      <c r="Z194" s="922"/>
      <c r="AA194" s="922"/>
      <c r="AB194" s="922"/>
      <c r="AC194" s="922"/>
      <c r="AD194" s="922"/>
      <c r="AE194" s="922"/>
      <c r="AF194" s="923"/>
      <c r="AG194" s="19"/>
      <c r="AH194" s="926"/>
      <c r="AI194" s="927"/>
      <c r="AJ194" s="926"/>
      <c r="AK194" s="927"/>
      <c r="AL194" s="929"/>
      <c r="AM194" s="927"/>
      <c r="AN194" s="946"/>
    </row>
    <row r="195" spans="2:43" ht="17.25" thickBot="1" x14ac:dyDescent="0.3"/>
    <row r="196" spans="2:43" ht="12" customHeight="1" x14ac:dyDescent="0.25">
      <c r="B196" s="882" t="s">
        <v>31</v>
      </c>
      <c r="C196" s="883"/>
      <c r="D196" s="883"/>
      <c r="E196" s="883"/>
      <c r="F196" s="883"/>
      <c r="G196" s="884"/>
      <c r="H196" s="888" t="s">
        <v>30</v>
      </c>
      <c r="I196" s="765"/>
      <c r="J196" s="765"/>
      <c r="K196" s="765"/>
      <c r="L196" s="765"/>
      <c r="M196" s="765"/>
      <c r="N196" s="765"/>
      <c r="O196" s="765"/>
      <c r="P196" s="765"/>
      <c r="Q196" s="765"/>
      <c r="R196" s="765"/>
      <c r="S196" s="765"/>
      <c r="T196" s="765"/>
      <c r="U196" s="765"/>
      <c r="V196" s="765"/>
      <c r="W196" s="765"/>
      <c r="X196" s="765"/>
      <c r="Y196" s="765"/>
      <c r="Z196" s="765"/>
      <c r="AA196" s="765"/>
      <c r="AB196" s="765"/>
      <c r="AC196" s="765"/>
      <c r="AD196" s="765"/>
      <c r="AE196" s="267"/>
      <c r="AF196" s="764" t="s">
        <v>29</v>
      </c>
      <c r="AG196" s="765"/>
      <c r="AH196" s="765"/>
      <c r="AI196" s="765"/>
      <c r="AJ196" s="765"/>
      <c r="AK196" s="766"/>
      <c r="AL196" s="889" t="s">
        <v>39</v>
      </c>
      <c r="AM196" s="890"/>
      <c r="AN196" s="891"/>
      <c r="AO196" s="22"/>
    </row>
    <row r="197" spans="2:43" ht="12" customHeight="1" x14ac:dyDescent="0.25">
      <c r="B197" s="885"/>
      <c r="C197" s="886"/>
      <c r="D197" s="886"/>
      <c r="E197" s="886"/>
      <c r="F197" s="886"/>
      <c r="G197" s="887"/>
      <c r="H197" s="892" t="s">
        <v>25</v>
      </c>
      <c r="I197" s="893"/>
      <c r="J197" s="893"/>
      <c r="K197" s="893"/>
      <c r="L197" s="893"/>
      <c r="M197" s="893"/>
      <c r="N197" s="893"/>
      <c r="O197" s="893"/>
      <c r="P197" s="893"/>
      <c r="Q197" s="893"/>
      <c r="R197" s="893"/>
      <c r="S197" s="893"/>
      <c r="T197" s="893"/>
      <c r="U197" s="893"/>
      <c r="V197" s="893"/>
      <c r="W197" s="893"/>
      <c r="X197" s="893"/>
      <c r="Y197" s="893"/>
      <c r="Z197" s="893"/>
      <c r="AA197" s="893"/>
      <c r="AB197" s="893"/>
      <c r="AC197" s="893"/>
      <c r="AD197" s="893"/>
      <c r="AE197" s="268"/>
      <c r="AF197" s="773">
        <v>44262</v>
      </c>
      <c r="AG197" s="774"/>
      <c r="AH197" s="774"/>
      <c r="AI197" s="774"/>
      <c r="AJ197" s="774"/>
      <c r="AK197" s="775"/>
      <c r="AL197" s="896" t="s">
        <v>40</v>
      </c>
      <c r="AM197" s="897"/>
      <c r="AN197" s="898"/>
      <c r="AO197" s="23"/>
    </row>
    <row r="198" spans="2:43" ht="12" customHeight="1" thickBot="1" x14ac:dyDescent="0.3">
      <c r="B198" s="902" t="s">
        <v>28</v>
      </c>
      <c r="C198" s="903"/>
      <c r="D198" s="903"/>
      <c r="E198" s="903"/>
      <c r="F198" s="903"/>
      <c r="G198" s="904"/>
      <c r="H198" s="894"/>
      <c r="I198" s="895"/>
      <c r="J198" s="895"/>
      <c r="K198" s="895"/>
      <c r="L198" s="895"/>
      <c r="M198" s="895"/>
      <c r="N198" s="895"/>
      <c r="O198" s="895"/>
      <c r="P198" s="895"/>
      <c r="Q198" s="895"/>
      <c r="R198" s="895"/>
      <c r="S198" s="895"/>
      <c r="T198" s="895"/>
      <c r="U198" s="895"/>
      <c r="V198" s="895"/>
      <c r="W198" s="895"/>
      <c r="X198" s="895"/>
      <c r="Y198" s="895"/>
      <c r="Z198" s="895"/>
      <c r="AA198" s="895"/>
      <c r="AB198" s="895"/>
      <c r="AC198" s="895"/>
      <c r="AD198" s="895"/>
      <c r="AE198" s="269"/>
      <c r="AF198" s="776"/>
      <c r="AG198" s="777"/>
      <c r="AH198" s="777"/>
      <c r="AI198" s="777"/>
      <c r="AJ198" s="777"/>
      <c r="AK198" s="778"/>
      <c r="AL198" s="899"/>
      <c r="AM198" s="900"/>
      <c r="AN198" s="901"/>
      <c r="AO198" s="141"/>
    </row>
    <row r="199" spans="2:43" ht="12" customHeight="1" thickBot="1" x14ac:dyDescent="0.3">
      <c r="B199" s="135"/>
      <c r="C199" s="135"/>
      <c r="D199" s="135"/>
      <c r="E199" s="135"/>
      <c r="F199" s="135"/>
      <c r="G199" s="135"/>
      <c r="H199" s="135"/>
      <c r="I199" s="135"/>
      <c r="J199" s="174"/>
      <c r="K199" s="174"/>
      <c r="L199" s="174"/>
      <c r="M199" s="174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41"/>
    </row>
    <row r="200" spans="2:43" ht="12" customHeight="1" thickBot="1" x14ac:dyDescent="0.3">
      <c r="B200" s="873" t="s">
        <v>27</v>
      </c>
      <c r="C200" s="874"/>
      <c r="D200" s="874"/>
      <c r="E200" s="875"/>
      <c r="F200" s="848" t="s">
        <v>26</v>
      </c>
      <c r="G200" s="850"/>
      <c r="H200" s="848" t="s">
        <v>44</v>
      </c>
      <c r="I200" s="849"/>
      <c r="J200" s="849"/>
      <c r="K200" s="849"/>
      <c r="L200" s="849"/>
      <c r="M200" s="849"/>
      <c r="N200" s="849"/>
      <c r="O200" s="849"/>
      <c r="P200" s="849"/>
      <c r="Q200" s="849"/>
      <c r="R200" s="849"/>
      <c r="S200" s="850"/>
      <c r="T200" s="848" t="s">
        <v>25</v>
      </c>
      <c r="U200" s="849"/>
      <c r="V200" s="849"/>
      <c r="W200" s="849"/>
      <c r="X200" s="849"/>
      <c r="Y200" s="849"/>
      <c r="Z200" s="849"/>
      <c r="AA200" s="849"/>
      <c r="AB200" s="849"/>
      <c r="AC200" s="849"/>
      <c r="AD200" s="849"/>
      <c r="AE200" s="849"/>
      <c r="AF200" s="850"/>
      <c r="AG200" s="879" t="s">
        <v>24</v>
      </c>
      <c r="AH200" s="880"/>
      <c r="AI200" s="881"/>
      <c r="AJ200" s="879" t="s">
        <v>24</v>
      </c>
      <c r="AK200" s="881"/>
      <c r="AL200" s="848" t="s">
        <v>23</v>
      </c>
      <c r="AM200" s="849"/>
      <c r="AN200" s="850"/>
      <c r="AO200" s="141"/>
    </row>
    <row r="201" spans="2:43" ht="12" customHeight="1" thickBot="1" x14ac:dyDescent="0.3">
      <c r="B201" s="1" t="s">
        <v>13</v>
      </c>
      <c r="C201" s="2" t="s">
        <v>22</v>
      </c>
      <c r="D201" s="3" t="s">
        <v>22</v>
      </c>
      <c r="E201" s="2" t="s">
        <v>21</v>
      </c>
      <c r="F201" s="907" t="s">
        <v>20</v>
      </c>
      <c r="G201" s="908"/>
      <c r="H201" s="876"/>
      <c r="I201" s="877"/>
      <c r="J201" s="877"/>
      <c r="K201" s="877"/>
      <c r="L201" s="877"/>
      <c r="M201" s="877"/>
      <c r="N201" s="877"/>
      <c r="O201" s="877"/>
      <c r="P201" s="877"/>
      <c r="Q201" s="877"/>
      <c r="R201" s="877"/>
      <c r="S201" s="878"/>
      <c r="T201" s="876"/>
      <c r="U201" s="877"/>
      <c r="V201" s="877"/>
      <c r="W201" s="877"/>
      <c r="X201" s="877"/>
      <c r="Y201" s="877"/>
      <c r="Z201" s="877"/>
      <c r="AA201" s="877"/>
      <c r="AB201" s="877"/>
      <c r="AC201" s="877"/>
      <c r="AD201" s="877"/>
      <c r="AE201" s="877"/>
      <c r="AF201" s="878"/>
      <c r="AG201" s="876" t="s">
        <v>19</v>
      </c>
      <c r="AH201" s="877"/>
      <c r="AI201" s="878"/>
      <c r="AJ201" s="876" t="s">
        <v>18</v>
      </c>
      <c r="AK201" s="878"/>
      <c r="AL201" s="876" t="s">
        <v>17</v>
      </c>
      <c r="AM201" s="877"/>
      <c r="AN201" s="878"/>
      <c r="AO201" s="141"/>
      <c r="AP201" s="846" t="s">
        <v>130</v>
      </c>
      <c r="AQ201" s="846" t="s">
        <v>131</v>
      </c>
    </row>
    <row r="202" spans="2:43" ht="12" customHeight="1" thickBot="1" x14ac:dyDescent="0.3">
      <c r="B202" s="4">
        <v>2020</v>
      </c>
      <c r="C202" s="5" t="s">
        <v>16</v>
      </c>
      <c r="D202" s="5" t="s">
        <v>15</v>
      </c>
      <c r="E202" s="30" t="s">
        <v>14</v>
      </c>
      <c r="F202" s="6" t="s">
        <v>14</v>
      </c>
      <c r="G202" s="7" t="s">
        <v>13</v>
      </c>
      <c r="H202" s="868" t="s">
        <v>34</v>
      </c>
      <c r="I202" s="869"/>
      <c r="J202" s="870" t="s">
        <v>43</v>
      </c>
      <c r="K202" s="871"/>
      <c r="L202" s="870" t="s">
        <v>42</v>
      </c>
      <c r="M202" s="871"/>
      <c r="N202" s="872" t="s">
        <v>33</v>
      </c>
      <c r="O202" s="869"/>
      <c r="P202" s="872" t="s">
        <v>12</v>
      </c>
      <c r="Q202" s="869"/>
      <c r="R202" s="872" t="s">
        <v>11</v>
      </c>
      <c r="S202" s="905"/>
      <c r="T202" s="868" t="s">
        <v>35</v>
      </c>
      <c r="U202" s="906"/>
      <c r="V202" s="906"/>
      <c r="W202" s="905"/>
      <c r="X202" s="868" t="s">
        <v>10</v>
      </c>
      <c r="Y202" s="906"/>
      <c r="Z202" s="906"/>
      <c r="AA202" s="905"/>
      <c r="AB202" s="503"/>
      <c r="AC202" s="38" t="s">
        <v>38</v>
      </c>
      <c r="AD202" s="37" t="s">
        <v>36</v>
      </c>
      <c r="AE202" s="266" t="s">
        <v>41</v>
      </c>
      <c r="AF202" s="136" t="s">
        <v>9</v>
      </c>
      <c r="AG202" s="8" t="s">
        <v>37</v>
      </c>
      <c r="AH202" s="9" t="s">
        <v>8</v>
      </c>
      <c r="AI202" s="10" t="s">
        <v>7</v>
      </c>
      <c r="AJ202" s="6" t="s">
        <v>8</v>
      </c>
      <c r="AK202" s="7" t="s">
        <v>7</v>
      </c>
      <c r="AL202" s="6" t="s">
        <v>8</v>
      </c>
      <c r="AM202" s="11" t="s">
        <v>7</v>
      </c>
      <c r="AN202" s="7" t="s">
        <v>6</v>
      </c>
      <c r="AO202" s="141"/>
      <c r="AP202" s="847"/>
      <c r="AQ202" s="847"/>
    </row>
    <row r="203" spans="2:43" ht="12" customHeight="1" x14ac:dyDescent="0.25">
      <c r="B203" s="25">
        <v>44262</v>
      </c>
      <c r="C203" s="137">
        <v>0.41319444444444442</v>
      </c>
      <c r="D203" s="137">
        <v>0.70694444444444438</v>
      </c>
      <c r="E203" s="43">
        <v>4</v>
      </c>
      <c r="F203" s="43">
        <v>107</v>
      </c>
      <c r="G203" s="25">
        <v>44262</v>
      </c>
      <c r="H203" s="967" t="s">
        <v>291</v>
      </c>
      <c r="I203" s="968"/>
      <c r="J203" s="969"/>
      <c r="K203" s="970"/>
      <c r="L203" s="969"/>
      <c r="M203" s="970"/>
      <c r="N203" s="967"/>
      <c r="O203" s="968"/>
      <c r="P203" s="971" t="s">
        <v>390</v>
      </c>
      <c r="Q203" s="972"/>
      <c r="R203" s="973" t="s">
        <v>90</v>
      </c>
      <c r="S203" s="974"/>
      <c r="T203" s="979" t="s">
        <v>89</v>
      </c>
      <c r="U203" s="980"/>
      <c r="V203" s="980"/>
      <c r="W203" s="981"/>
      <c r="X203" s="979" t="s">
        <v>89</v>
      </c>
      <c r="Y203" s="980"/>
      <c r="Z203" s="980"/>
      <c r="AA203" s="981"/>
      <c r="AB203" s="509"/>
      <c r="AC203" s="34"/>
      <c r="AD203" s="138"/>
      <c r="AE203" s="138">
        <v>40</v>
      </c>
      <c r="AF203" s="35" t="s">
        <v>32</v>
      </c>
      <c r="AG203" s="26">
        <v>13871</v>
      </c>
      <c r="AH203" s="139">
        <f>+AG203/2.2</f>
        <v>6304.9999999999991</v>
      </c>
      <c r="AI203" s="140">
        <f>+AH203/1000</f>
        <v>6.3049999999999988</v>
      </c>
      <c r="AJ203" s="836">
        <v>13510</v>
      </c>
      <c r="AK203" s="838">
        <f>+AJ203/1000</f>
        <v>13.51</v>
      </c>
      <c r="AL203" s="840">
        <f>+AJ203-AH204-AH203</f>
        <v>3369.0909090909108</v>
      </c>
      <c r="AM203" s="842">
        <f>+AL203/1000</f>
        <v>3.3690909090909109</v>
      </c>
      <c r="AN203" s="844">
        <f>+AL203/SUM(AH203:AH204)</f>
        <v>0.33222770058269852</v>
      </c>
      <c r="AO203" s="141"/>
      <c r="AP203" s="306">
        <v>77.56</v>
      </c>
      <c r="AQ203" s="306">
        <v>2.87</v>
      </c>
    </row>
    <row r="204" spans="2:43" ht="12" customHeight="1" x14ac:dyDescent="0.25">
      <c r="B204" s="25">
        <v>44262</v>
      </c>
      <c r="C204" s="137">
        <v>0.41319444444444442</v>
      </c>
      <c r="D204" s="137">
        <v>0.70694444444444438</v>
      </c>
      <c r="E204" s="43">
        <v>4</v>
      </c>
      <c r="F204" s="43">
        <v>4093</v>
      </c>
      <c r="G204" s="25">
        <v>44262</v>
      </c>
      <c r="H204" s="967" t="s">
        <v>88</v>
      </c>
      <c r="I204" s="968"/>
      <c r="J204" s="969"/>
      <c r="K204" s="970"/>
      <c r="L204" s="969"/>
      <c r="M204" s="970"/>
      <c r="N204" s="967"/>
      <c r="O204" s="968"/>
      <c r="P204" s="971" t="s">
        <v>390</v>
      </c>
      <c r="Q204" s="972"/>
      <c r="R204" s="973" t="s">
        <v>90</v>
      </c>
      <c r="S204" s="974"/>
      <c r="T204" s="979" t="s">
        <v>89</v>
      </c>
      <c r="U204" s="980"/>
      <c r="V204" s="980"/>
      <c r="W204" s="981"/>
      <c r="X204" s="975" t="s">
        <v>89</v>
      </c>
      <c r="Y204" s="976"/>
      <c r="Z204" s="976"/>
      <c r="AA204" s="978"/>
      <c r="AB204" s="509"/>
      <c r="AC204" s="34"/>
      <c r="AD204" s="138"/>
      <c r="AE204" s="138">
        <v>42</v>
      </c>
      <c r="AF204" s="35" t="s">
        <v>32</v>
      </c>
      <c r="AG204" s="34">
        <v>8439</v>
      </c>
      <c r="AH204" s="139">
        <f>+AG204/2.2</f>
        <v>3835.9090909090905</v>
      </c>
      <c r="AI204" s="159">
        <f>+AH204/1000</f>
        <v>3.8359090909090905</v>
      </c>
      <c r="AJ204" s="837"/>
      <c r="AK204" s="839"/>
      <c r="AL204" s="841"/>
      <c r="AM204" s="843"/>
      <c r="AN204" s="845"/>
      <c r="AO204" s="20"/>
      <c r="AP204" s="306">
        <v>77.34</v>
      </c>
      <c r="AQ204" s="306">
        <v>2.92</v>
      </c>
    </row>
    <row r="205" spans="2:43" ht="12" customHeight="1" x14ac:dyDescent="0.25">
      <c r="B205" s="25">
        <v>44262</v>
      </c>
      <c r="C205" s="137">
        <v>0.46597222222222223</v>
      </c>
      <c r="D205" s="137">
        <v>0.47986111111111113</v>
      </c>
      <c r="E205" s="43">
        <v>4</v>
      </c>
      <c r="F205" s="43">
        <v>23496</v>
      </c>
      <c r="G205" s="25">
        <v>44262</v>
      </c>
      <c r="H205" s="967" t="s">
        <v>722</v>
      </c>
      <c r="I205" s="968"/>
      <c r="J205" s="969" t="s">
        <v>702</v>
      </c>
      <c r="K205" s="970"/>
      <c r="L205" s="969" t="s">
        <v>700</v>
      </c>
      <c r="M205" s="970"/>
      <c r="N205" s="967"/>
      <c r="O205" s="968"/>
      <c r="P205" s="971" t="s">
        <v>226</v>
      </c>
      <c r="Q205" s="972"/>
      <c r="R205" s="973" t="s">
        <v>696</v>
      </c>
      <c r="S205" s="974"/>
      <c r="T205" s="979" t="s">
        <v>1281</v>
      </c>
      <c r="U205" s="980"/>
      <c r="V205" s="980"/>
      <c r="W205" s="981"/>
      <c r="X205" s="979" t="s">
        <v>1282</v>
      </c>
      <c r="Y205" s="980"/>
      <c r="Z205" s="980"/>
      <c r="AA205" s="981"/>
      <c r="AB205" s="509">
        <v>1</v>
      </c>
      <c r="AC205" s="34"/>
      <c r="AD205" s="138" t="s">
        <v>680</v>
      </c>
      <c r="AE205" s="158">
        <v>31</v>
      </c>
      <c r="AF205" s="35" t="s">
        <v>32</v>
      </c>
      <c r="AG205" s="34"/>
      <c r="AH205" s="139">
        <v>3000</v>
      </c>
      <c r="AI205" s="140">
        <f t="shared" ref="AI205:AI206" si="57">+AH205/1000</f>
        <v>3</v>
      </c>
      <c r="AJ205" s="836">
        <v>10220</v>
      </c>
      <c r="AK205" s="838">
        <f>+AJ205/1000</f>
        <v>10.220000000000001</v>
      </c>
      <c r="AL205" s="840">
        <f>+AJ205-AH206-AH205</f>
        <v>20</v>
      </c>
      <c r="AM205" s="842">
        <f>+AL205/1000</f>
        <v>0.02</v>
      </c>
      <c r="AN205" s="844">
        <f>+AL205/SUM(AH205:AH206)</f>
        <v>1.9607843137254902E-3</v>
      </c>
      <c r="AO205" s="20"/>
      <c r="AP205" s="306">
        <v>75.02</v>
      </c>
      <c r="AQ205" s="306">
        <v>3</v>
      </c>
    </row>
    <row r="206" spans="2:43" ht="12" customHeight="1" x14ac:dyDescent="0.25">
      <c r="B206" s="25">
        <v>44262</v>
      </c>
      <c r="C206" s="137">
        <v>0.46597222222222223</v>
      </c>
      <c r="D206" s="137">
        <v>0.47986111111111113</v>
      </c>
      <c r="E206" s="43">
        <v>4</v>
      </c>
      <c r="F206" s="43">
        <v>23497</v>
      </c>
      <c r="G206" s="25">
        <v>44262</v>
      </c>
      <c r="H206" s="967" t="s">
        <v>729</v>
      </c>
      <c r="I206" s="968"/>
      <c r="J206" s="969" t="s">
        <v>702</v>
      </c>
      <c r="K206" s="970"/>
      <c r="L206" s="969" t="s">
        <v>700</v>
      </c>
      <c r="M206" s="970"/>
      <c r="N206" s="967"/>
      <c r="O206" s="968"/>
      <c r="P206" s="971" t="s">
        <v>226</v>
      </c>
      <c r="Q206" s="972"/>
      <c r="R206" s="973" t="s">
        <v>696</v>
      </c>
      <c r="S206" s="974"/>
      <c r="T206" s="979" t="s">
        <v>998</v>
      </c>
      <c r="U206" s="980"/>
      <c r="V206" s="980"/>
      <c r="W206" s="981"/>
      <c r="X206" s="979" t="s">
        <v>1232</v>
      </c>
      <c r="Y206" s="980"/>
      <c r="Z206" s="980"/>
      <c r="AA206" s="988"/>
      <c r="AB206" s="509">
        <v>1</v>
      </c>
      <c r="AC206" s="34"/>
      <c r="AD206" s="138" t="s">
        <v>680</v>
      </c>
      <c r="AE206" s="158">
        <v>40</v>
      </c>
      <c r="AF206" s="35" t="s">
        <v>32</v>
      </c>
      <c r="AG206" s="34"/>
      <c r="AH206" s="139">
        <v>7200</v>
      </c>
      <c r="AI206" s="140">
        <f t="shared" si="57"/>
        <v>7.2</v>
      </c>
      <c r="AJ206" s="837"/>
      <c r="AK206" s="839"/>
      <c r="AL206" s="841"/>
      <c r="AM206" s="843"/>
      <c r="AN206" s="845"/>
      <c r="AO206" s="20"/>
      <c r="AP206" s="306">
        <v>70.75</v>
      </c>
      <c r="AQ206" s="306">
        <v>6.63</v>
      </c>
    </row>
    <row r="207" spans="2:43" ht="12" customHeight="1" x14ac:dyDescent="0.25">
      <c r="B207" s="25">
        <v>44262</v>
      </c>
      <c r="C207" s="137">
        <v>0.49861111111111112</v>
      </c>
      <c r="D207" s="137">
        <v>0.51111111111111118</v>
      </c>
      <c r="E207" s="43">
        <v>3</v>
      </c>
      <c r="F207" s="43">
        <v>23497</v>
      </c>
      <c r="G207" s="25">
        <v>44262</v>
      </c>
      <c r="H207" s="967" t="s">
        <v>729</v>
      </c>
      <c r="I207" s="968"/>
      <c r="J207" s="969" t="s">
        <v>702</v>
      </c>
      <c r="K207" s="970"/>
      <c r="L207" s="969" t="s">
        <v>700</v>
      </c>
      <c r="M207" s="970"/>
      <c r="N207" s="967"/>
      <c r="O207" s="968"/>
      <c r="P207" s="971" t="s">
        <v>274</v>
      </c>
      <c r="Q207" s="972"/>
      <c r="R207" s="973" t="s">
        <v>473</v>
      </c>
      <c r="S207" s="974"/>
      <c r="T207" s="979" t="s">
        <v>998</v>
      </c>
      <c r="U207" s="980"/>
      <c r="V207" s="980"/>
      <c r="W207" s="981"/>
      <c r="X207" s="979" t="s">
        <v>1232</v>
      </c>
      <c r="Y207" s="980"/>
      <c r="Z207" s="980"/>
      <c r="AA207" s="988"/>
      <c r="AB207" s="509">
        <v>1</v>
      </c>
      <c r="AC207" s="34"/>
      <c r="AD207" s="138" t="s">
        <v>680</v>
      </c>
      <c r="AE207" s="158">
        <v>40</v>
      </c>
      <c r="AF207" s="35" t="s">
        <v>32</v>
      </c>
      <c r="AG207" s="34"/>
      <c r="AH207" s="139">
        <v>1200</v>
      </c>
      <c r="AI207" s="140">
        <f>+AH207/1000</f>
        <v>1.2</v>
      </c>
      <c r="AJ207" s="836">
        <v>19970</v>
      </c>
      <c r="AK207" s="838">
        <f>+AJ207/1000</f>
        <v>19.97</v>
      </c>
      <c r="AL207" s="840">
        <f>+AJ207-AH209-AH207-AH208</f>
        <v>170</v>
      </c>
      <c r="AM207" s="842">
        <f>+AL207/1000</f>
        <v>0.17</v>
      </c>
      <c r="AN207" s="844">
        <f>+AL207/SUM(AH207:AH209)</f>
        <v>8.5858585858585856E-3</v>
      </c>
      <c r="AO207" s="20"/>
      <c r="AP207" s="306">
        <v>70.75</v>
      </c>
      <c r="AQ207" s="306">
        <v>663</v>
      </c>
    </row>
    <row r="208" spans="2:43" ht="12" customHeight="1" x14ac:dyDescent="0.25">
      <c r="B208" s="25">
        <v>44262</v>
      </c>
      <c r="C208" s="137">
        <v>0.49861111111111112</v>
      </c>
      <c r="D208" s="137">
        <v>0.51111111111111118</v>
      </c>
      <c r="E208" s="43">
        <v>3</v>
      </c>
      <c r="F208" s="43">
        <v>23498</v>
      </c>
      <c r="G208" s="25">
        <v>44262</v>
      </c>
      <c r="H208" s="967" t="s">
        <v>1283</v>
      </c>
      <c r="I208" s="968"/>
      <c r="J208" s="969" t="s">
        <v>1284</v>
      </c>
      <c r="K208" s="970"/>
      <c r="L208" s="969" t="s">
        <v>700</v>
      </c>
      <c r="M208" s="970"/>
      <c r="N208" s="967"/>
      <c r="O208" s="968"/>
      <c r="P208" s="971" t="s">
        <v>274</v>
      </c>
      <c r="Q208" s="972"/>
      <c r="R208" s="973" t="s">
        <v>473</v>
      </c>
      <c r="S208" s="974"/>
      <c r="T208" s="979" t="s">
        <v>715</v>
      </c>
      <c r="U208" s="980"/>
      <c r="V208" s="980"/>
      <c r="W208" s="981"/>
      <c r="X208" s="979" t="s">
        <v>715</v>
      </c>
      <c r="Y208" s="980"/>
      <c r="Z208" s="980"/>
      <c r="AA208" s="981"/>
      <c r="AB208" s="509">
        <v>1</v>
      </c>
      <c r="AC208" s="34"/>
      <c r="AD208" s="138" t="s">
        <v>680</v>
      </c>
      <c r="AE208" s="158">
        <v>29</v>
      </c>
      <c r="AF208" s="35" t="s">
        <v>32</v>
      </c>
      <c r="AG208" s="34"/>
      <c r="AH208" s="139">
        <v>6600</v>
      </c>
      <c r="AI208" s="140">
        <f>+AH208/1000</f>
        <v>6.6</v>
      </c>
      <c r="AJ208" s="993"/>
      <c r="AK208" s="994"/>
      <c r="AL208" s="995"/>
      <c r="AM208" s="996"/>
      <c r="AN208" s="997"/>
      <c r="AO208" s="20"/>
      <c r="AP208" s="306">
        <v>73.2</v>
      </c>
      <c r="AQ208" s="306">
        <v>5.49</v>
      </c>
    </row>
    <row r="209" spans="2:43" ht="12" customHeight="1" x14ac:dyDescent="0.25">
      <c r="B209" s="25">
        <v>44262</v>
      </c>
      <c r="C209" s="137">
        <v>0.49861111111111112</v>
      </c>
      <c r="D209" s="137">
        <v>0.51111111111111118</v>
      </c>
      <c r="E209" s="43">
        <v>3</v>
      </c>
      <c r="F209" s="43">
        <v>23499</v>
      </c>
      <c r="G209" s="25">
        <v>44262</v>
      </c>
      <c r="H209" s="967" t="s">
        <v>794</v>
      </c>
      <c r="I209" s="968"/>
      <c r="J209" s="969" t="s">
        <v>822</v>
      </c>
      <c r="K209" s="970"/>
      <c r="L209" s="969" t="s">
        <v>700</v>
      </c>
      <c r="M209" s="970"/>
      <c r="N209" s="967"/>
      <c r="O209" s="968"/>
      <c r="P209" s="971" t="s">
        <v>274</v>
      </c>
      <c r="Q209" s="972"/>
      <c r="R209" s="973" t="s">
        <v>473</v>
      </c>
      <c r="S209" s="974"/>
      <c r="T209" s="979" t="s">
        <v>715</v>
      </c>
      <c r="U209" s="980"/>
      <c r="V209" s="980"/>
      <c r="W209" s="981"/>
      <c r="X209" s="979" t="s">
        <v>715</v>
      </c>
      <c r="Y209" s="980"/>
      <c r="Z209" s="980"/>
      <c r="AA209" s="981"/>
      <c r="AB209" s="509">
        <v>1</v>
      </c>
      <c r="AC209" s="34"/>
      <c r="AD209" s="138" t="s">
        <v>680</v>
      </c>
      <c r="AE209" s="158">
        <v>26</v>
      </c>
      <c r="AF209" s="35" t="s">
        <v>32</v>
      </c>
      <c r="AG209" s="34"/>
      <c r="AH209" s="139">
        <v>12000</v>
      </c>
      <c r="AI209" s="140">
        <f t="shared" ref="AI209:AI211" si="58">+AH209/1000</f>
        <v>12</v>
      </c>
      <c r="AJ209" s="837"/>
      <c r="AK209" s="839"/>
      <c r="AL209" s="841"/>
      <c r="AM209" s="843"/>
      <c r="AN209" s="845"/>
      <c r="AO209" s="20"/>
      <c r="AP209" s="306">
        <v>72.56</v>
      </c>
      <c r="AQ209" s="306">
        <v>5.86</v>
      </c>
    </row>
    <row r="210" spans="2:43" ht="12" customHeight="1" x14ac:dyDescent="0.25">
      <c r="B210" s="25">
        <v>44262</v>
      </c>
      <c r="C210" s="137">
        <v>0.51041666666666663</v>
      </c>
      <c r="D210" s="137">
        <v>0.51944444444444449</v>
      </c>
      <c r="E210" s="43">
        <v>4</v>
      </c>
      <c r="F210" s="43">
        <v>23499</v>
      </c>
      <c r="G210" s="25">
        <v>44262</v>
      </c>
      <c r="H210" s="967" t="s">
        <v>794</v>
      </c>
      <c r="I210" s="968"/>
      <c r="J210" s="969"/>
      <c r="K210" s="970"/>
      <c r="L210" s="969"/>
      <c r="M210" s="970"/>
      <c r="N210" s="967"/>
      <c r="O210" s="968"/>
      <c r="P210" s="971" t="s">
        <v>295</v>
      </c>
      <c r="Q210" s="972"/>
      <c r="R210" s="973" t="s">
        <v>611</v>
      </c>
      <c r="S210" s="974"/>
      <c r="T210" s="979" t="s">
        <v>715</v>
      </c>
      <c r="U210" s="980"/>
      <c r="V210" s="980"/>
      <c r="W210" s="981"/>
      <c r="X210" s="979" t="s">
        <v>715</v>
      </c>
      <c r="Y210" s="980"/>
      <c r="Z210" s="980"/>
      <c r="AA210" s="981"/>
      <c r="AB210" s="509">
        <v>1</v>
      </c>
      <c r="AC210" s="34"/>
      <c r="AD210" s="138" t="s">
        <v>680</v>
      </c>
      <c r="AE210" s="158">
        <v>26</v>
      </c>
      <c r="AF210" s="35" t="s">
        <v>32</v>
      </c>
      <c r="AG210" s="34"/>
      <c r="AH210" s="139">
        <v>3600</v>
      </c>
      <c r="AI210" s="140">
        <f t="shared" si="58"/>
        <v>3.6</v>
      </c>
      <c r="AJ210" s="836">
        <v>20650</v>
      </c>
      <c r="AK210" s="838">
        <f>+AJ210/1000</f>
        <v>20.65</v>
      </c>
      <c r="AL210" s="840">
        <f>+AJ210-AH211-AH210</f>
        <v>250</v>
      </c>
      <c r="AM210" s="842">
        <f>+AL210/1000</f>
        <v>0.25</v>
      </c>
      <c r="AN210" s="844">
        <f>+AL210/SUM(AH210:AH211)</f>
        <v>1.2254901960784314E-2</v>
      </c>
      <c r="AO210" s="20"/>
      <c r="AP210" s="306">
        <v>72.56</v>
      </c>
      <c r="AQ210" s="306">
        <v>5.86</v>
      </c>
    </row>
    <row r="211" spans="2:43" ht="12" customHeight="1" x14ac:dyDescent="0.25">
      <c r="B211" s="25">
        <v>44262</v>
      </c>
      <c r="C211" s="137">
        <v>0.51041666666666663</v>
      </c>
      <c r="D211" s="137">
        <v>0.51944444444444449</v>
      </c>
      <c r="E211" s="43">
        <v>4</v>
      </c>
      <c r="F211" s="43">
        <v>23500</v>
      </c>
      <c r="G211" s="25">
        <v>44262</v>
      </c>
      <c r="H211" s="967" t="s">
        <v>798</v>
      </c>
      <c r="I211" s="968"/>
      <c r="J211" s="969"/>
      <c r="K211" s="970"/>
      <c r="L211" s="969"/>
      <c r="M211" s="970"/>
      <c r="N211" s="967"/>
      <c r="O211" s="968"/>
      <c r="P211" s="971" t="s">
        <v>295</v>
      </c>
      <c r="Q211" s="972"/>
      <c r="R211" s="973" t="s">
        <v>611</v>
      </c>
      <c r="S211" s="974"/>
      <c r="T211" s="979" t="s">
        <v>771</v>
      </c>
      <c r="U211" s="980"/>
      <c r="V211" s="980"/>
      <c r="W211" s="981"/>
      <c r="X211" s="979" t="s">
        <v>771</v>
      </c>
      <c r="Y211" s="980"/>
      <c r="Z211" s="980"/>
      <c r="AA211" s="988"/>
      <c r="AB211" s="509">
        <v>1</v>
      </c>
      <c r="AC211" s="34"/>
      <c r="AD211" s="138" t="s">
        <v>699</v>
      </c>
      <c r="AE211" s="158">
        <v>25</v>
      </c>
      <c r="AF211" s="35" t="s">
        <v>32</v>
      </c>
      <c r="AG211" s="34"/>
      <c r="AH211" s="139">
        <v>16800</v>
      </c>
      <c r="AI211" s="140">
        <f t="shared" si="58"/>
        <v>16.8</v>
      </c>
      <c r="AJ211" s="837"/>
      <c r="AK211" s="839"/>
      <c r="AL211" s="841"/>
      <c r="AM211" s="843"/>
      <c r="AN211" s="845"/>
      <c r="AO211" s="20"/>
      <c r="AP211" s="306">
        <v>71.319999999999993</v>
      </c>
      <c r="AQ211" s="306">
        <v>6.12</v>
      </c>
    </row>
    <row r="212" spans="2:43" ht="12" customHeight="1" x14ac:dyDescent="0.25">
      <c r="B212" s="25">
        <v>44262</v>
      </c>
      <c r="C212" s="137">
        <v>0.52361111111111114</v>
      </c>
      <c r="D212" s="137">
        <v>0.53472222222222221</v>
      </c>
      <c r="E212" s="43">
        <v>4</v>
      </c>
      <c r="F212" s="43">
        <v>23500</v>
      </c>
      <c r="G212" s="25">
        <v>44262</v>
      </c>
      <c r="H212" s="967" t="s">
        <v>798</v>
      </c>
      <c r="I212" s="968"/>
      <c r="J212" s="969"/>
      <c r="K212" s="970"/>
      <c r="L212" s="969"/>
      <c r="M212" s="970"/>
      <c r="N212" s="967"/>
      <c r="O212" s="968"/>
      <c r="P212" s="971" t="s">
        <v>359</v>
      </c>
      <c r="Q212" s="972"/>
      <c r="R212" s="973" t="s">
        <v>74</v>
      </c>
      <c r="S212" s="985"/>
      <c r="T212" s="979" t="s">
        <v>771</v>
      </c>
      <c r="U212" s="980"/>
      <c r="V212" s="980"/>
      <c r="W212" s="981"/>
      <c r="X212" s="979" t="s">
        <v>771</v>
      </c>
      <c r="Y212" s="980"/>
      <c r="Z212" s="980"/>
      <c r="AA212" s="988"/>
      <c r="AB212" s="509">
        <v>1</v>
      </c>
      <c r="AC212" s="34"/>
      <c r="AD212" s="138" t="s">
        <v>699</v>
      </c>
      <c r="AE212" s="158">
        <v>25</v>
      </c>
      <c r="AF212" s="35" t="s">
        <v>32</v>
      </c>
      <c r="AG212" s="34"/>
      <c r="AH212" s="139">
        <v>21000</v>
      </c>
      <c r="AI212" s="140">
        <f>+AH212/1000</f>
        <v>21</v>
      </c>
      <c r="AJ212" s="152">
        <v>20690</v>
      </c>
      <c r="AK212" s="142">
        <f>+AJ212/1000</f>
        <v>20.69</v>
      </c>
      <c r="AL212" s="143">
        <f>+AJ212-AH212</f>
        <v>-310</v>
      </c>
      <c r="AM212" s="144">
        <f>+AL212/1000</f>
        <v>-0.31</v>
      </c>
      <c r="AN212" s="145">
        <f>+AL212/AH212</f>
        <v>-1.4761904761904763E-2</v>
      </c>
      <c r="AO212" s="21"/>
      <c r="AP212" s="306">
        <v>71.319999999999993</v>
      </c>
      <c r="AQ212" s="306">
        <v>6.12</v>
      </c>
    </row>
    <row r="213" spans="2:43" ht="12" customHeight="1" x14ac:dyDescent="0.25">
      <c r="B213" s="25">
        <v>44262</v>
      </c>
      <c r="C213" s="137">
        <v>0.5541666666666667</v>
      </c>
      <c r="D213" s="137">
        <v>0.57847222222222217</v>
      </c>
      <c r="E213" s="43">
        <v>4</v>
      </c>
      <c r="F213" s="43">
        <v>23501</v>
      </c>
      <c r="G213" s="25">
        <v>44262</v>
      </c>
      <c r="H213" s="967" t="s">
        <v>770</v>
      </c>
      <c r="I213" s="968"/>
      <c r="J213" s="969"/>
      <c r="K213" s="970"/>
      <c r="L213" s="969"/>
      <c r="M213" s="970"/>
      <c r="N213" s="967"/>
      <c r="O213" s="968"/>
      <c r="P213" s="971" t="s">
        <v>226</v>
      </c>
      <c r="Q213" s="972"/>
      <c r="R213" s="973" t="s">
        <v>696</v>
      </c>
      <c r="S213" s="974"/>
      <c r="T213" s="975" t="s">
        <v>1116</v>
      </c>
      <c r="U213" s="976"/>
      <c r="V213" s="976"/>
      <c r="W213" s="977"/>
      <c r="X213" s="975" t="s">
        <v>1116</v>
      </c>
      <c r="Y213" s="976"/>
      <c r="Z213" s="976"/>
      <c r="AA213" s="977"/>
      <c r="AB213" s="509">
        <v>1</v>
      </c>
      <c r="AC213" s="34"/>
      <c r="AD213" s="138" t="s">
        <v>699</v>
      </c>
      <c r="AE213" s="518">
        <v>20</v>
      </c>
      <c r="AF213" s="35" t="s">
        <v>32</v>
      </c>
      <c r="AG213" s="34"/>
      <c r="AH213" s="139">
        <v>9520</v>
      </c>
      <c r="AI213" s="140">
        <f t="shared" ref="AI213:AI218" si="59">+AH213/1000</f>
        <v>9.52</v>
      </c>
      <c r="AJ213" s="152">
        <v>9180</v>
      </c>
      <c r="AK213" s="142">
        <f t="shared" ref="AK213:AK218" si="60">+AJ213/1000</f>
        <v>9.18</v>
      </c>
      <c r="AL213" s="143">
        <f t="shared" ref="AL213:AL215" si="61">+AJ213-AH213</f>
        <v>-340</v>
      </c>
      <c r="AM213" s="144">
        <f t="shared" ref="AM213:AM218" si="62">+AL213/1000</f>
        <v>-0.34</v>
      </c>
      <c r="AN213" s="145">
        <f t="shared" ref="AN213:AN215" si="63">+AL213/AH213</f>
        <v>-3.5714285714285712E-2</v>
      </c>
      <c r="AO213" s="21"/>
      <c r="AP213" s="306">
        <v>71.84</v>
      </c>
      <c r="AQ213" s="306">
        <v>5.93</v>
      </c>
    </row>
    <row r="214" spans="2:43" ht="12" customHeight="1" x14ac:dyDescent="0.25">
      <c r="B214" s="25">
        <v>44262</v>
      </c>
      <c r="C214" s="137">
        <v>0.55972222222222223</v>
      </c>
      <c r="D214" s="137">
        <v>0.57430555555555551</v>
      </c>
      <c r="E214" s="43">
        <v>4</v>
      </c>
      <c r="F214" s="43">
        <v>23501</v>
      </c>
      <c r="G214" s="25">
        <v>44262</v>
      </c>
      <c r="H214" s="967" t="s">
        <v>770</v>
      </c>
      <c r="I214" s="968"/>
      <c r="J214" s="969"/>
      <c r="K214" s="970"/>
      <c r="L214" s="969"/>
      <c r="M214" s="970"/>
      <c r="N214" s="967"/>
      <c r="O214" s="968"/>
      <c r="P214" s="971" t="s">
        <v>843</v>
      </c>
      <c r="Q214" s="972"/>
      <c r="R214" s="973" t="s">
        <v>820</v>
      </c>
      <c r="S214" s="974"/>
      <c r="T214" s="975" t="s">
        <v>1116</v>
      </c>
      <c r="U214" s="976"/>
      <c r="V214" s="976"/>
      <c r="W214" s="977"/>
      <c r="X214" s="975" t="s">
        <v>1116</v>
      </c>
      <c r="Y214" s="976"/>
      <c r="Z214" s="976"/>
      <c r="AA214" s="977"/>
      <c r="AB214" s="509">
        <v>1</v>
      </c>
      <c r="AC214" s="34"/>
      <c r="AD214" s="138" t="s">
        <v>699</v>
      </c>
      <c r="AE214" s="518">
        <v>20</v>
      </c>
      <c r="AF214" s="35" t="s">
        <v>32</v>
      </c>
      <c r="AG214" s="34"/>
      <c r="AH214" s="139">
        <v>9520</v>
      </c>
      <c r="AI214" s="140">
        <f t="shared" si="59"/>
        <v>9.52</v>
      </c>
      <c r="AJ214" s="152">
        <v>9320</v>
      </c>
      <c r="AK214" s="142">
        <f t="shared" si="60"/>
        <v>9.32</v>
      </c>
      <c r="AL214" s="143">
        <f t="shared" si="61"/>
        <v>-200</v>
      </c>
      <c r="AM214" s="144">
        <f t="shared" si="62"/>
        <v>-0.2</v>
      </c>
      <c r="AN214" s="145">
        <f t="shared" si="63"/>
        <v>-2.100840336134454E-2</v>
      </c>
      <c r="AO214" s="21"/>
      <c r="AP214" s="306">
        <v>71.84</v>
      </c>
      <c r="AQ214" s="306">
        <v>5.93</v>
      </c>
    </row>
    <row r="215" spans="2:43" ht="12" customHeight="1" x14ac:dyDescent="0.25">
      <c r="B215" s="25">
        <v>44262</v>
      </c>
      <c r="C215" s="137">
        <v>0.64444444444444449</v>
      </c>
      <c r="D215" s="137">
        <v>0.66527777777777775</v>
      </c>
      <c r="E215" s="43">
        <v>4</v>
      </c>
      <c r="F215" s="43">
        <v>23502</v>
      </c>
      <c r="G215" s="25">
        <v>44262</v>
      </c>
      <c r="H215" s="967" t="s">
        <v>1058</v>
      </c>
      <c r="I215" s="968"/>
      <c r="J215" s="969"/>
      <c r="K215" s="970"/>
      <c r="L215" s="969"/>
      <c r="M215" s="970"/>
      <c r="N215" s="967"/>
      <c r="O215" s="968"/>
      <c r="P215" s="971" t="s">
        <v>226</v>
      </c>
      <c r="Q215" s="972"/>
      <c r="R215" s="973" t="s">
        <v>696</v>
      </c>
      <c r="S215" s="974"/>
      <c r="T215" s="975" t="s">
        <v>1285</v>
      </c>
      <c r="U215" s="976"/>
      <c r="V215" s="976"/>
      <c r="W215" s="977"/>
      <c r="X215" s="975" t="s">
        <v>1286</v>
      </c>
      <c r="Y215" s="976"/>
      <c r="Z215" s="976"/>
      <c r="AA215" s="978"/>
      <c r="AB215" s="509">
        <v>1</v>
      </c>
      <c r="AC215" s="34"/>
      <c r="AD215" s="138" t="s">
        <v>699</v>
      </c>
      <c r="AE215" s="518">
        <v>35</v>
      </c>
      <c r="AF215" s="35" t="s">
        <v>32</v>
      </c>
      <c r="AG215" s="34"/>
      <c r="AH215" s="139">
        <v>9600</v>
      </c>
      <c r="AI215" s="140">
        <f t="shared" si="59"/>
        <v>9.6</v>
      </c>
      <c r="AJ215" s="152">
        <v>9260</v>
      </c>
      <c r="AK215" s="142">
        <f t="shared" si="60"/>
        <v>9.26</v>
      </c>
      <c r="AL215" s="143">
        <f t="shared" si="61"/>
        <v>-340</v>
      </c>
      <c r="AM215" s="144">
        <f t="shared" si="62"/>
        <v>-0.34</v>
      </c>
      <c r="AN215" s="145">
        <f t="shared" si="63"/>
        <v>-3.5416666666666666E-2</v>
      </c>
      <c r="AO215" s="21"/>
      <c r="AP215" s="306">
        <v>74.69</v>
      </c>
      <c r="AQ215" s="306">
        <v>3.02</v>
      </c>
    </row>
    <row r="216" spans="2:43" ht="12" customHeight="1" x14ac:dyDescent="0.25">
      <c r="B216" s="25">
        <v>44262</v>
      </c>
      <c r="C216" s="137">
        <v>0.8125</v>
      </c>
      <c r="D216" s="137">
        <v>0.86736111111111114</v>
      </c>
      <c r="E216" s="43">
        <v>4</v>
      </c>
      <c r="F216" s="43">
        <v>26565</v>
      </c>
      <c r="G216" s="25">
        <v>44263</v>
      </c>
      <c r="H216" s="967" t="s">
        <v>87</v>
      </c>
      <c r="I216" s="968"/>
      <c r="J216" s="969"/>
      <c r="K216" s="970"/>
      <c r="L216" s="969"/>
      <c r="M216" s="970"/>
      <c r="N216" s="967"/>
      <c r="O216" s="968"/>
      <c r="P216" s="971" t="s">
        <v>91</v>
      </c>
      <c r="Q216" s="972"/>
      <c r="R216" s="973" t="s">
        <v>1287</v>
      </c>
      <c r="S216" s="974"/>
      <c r="T216" s="975" t="s">
        <v>1288</v>
      </c>
      <c r="U216" s="976"/>
      <c r="V216" s="976"/>
      <c r="W216" s="977"/>
      <c r="X216" s="975" t="s">
        <v>1288</v>
      </c>
      <c r="Y216" s="976"/>
      <c r="Z216" s="976"/>
      <c r="AA216" s="977"/>
      <c r="AB216" s="509"/>
      <c r="AC216" s="34"/>
      <c r="AD216" s="138"/>
      <c r="AE216" s="520">
        <v>55</v>
      </c>
      <c r="AF216" s="46" t="s">
        <v>52</v>
      </c>
      <c r="AG216" s="34"/>
      <c r="AH216" s="139">
        <v>9475</v>
      </c>
      <c r="AI216" s="140">
        <f t="shared" si="59"/>
        <v>9.4749999999999996</v>
      </c>
      <c r="AJ216" s="152">
        <v>9475</v>
      </c>
      <c r="AK216" s="142">
        <f t="shared" si="60"/>
        <v>9.4749999999999996</v>
      </c>
      <c r="AL216" s="143">
        <f t="shared" ref="AL216:AL218" si="64">+AJ216-AH216</f>
        <v>0</v>
      </c>
      <c r="AM216" s="144">
        <f t="shared" si="62"/>
        <v>0</v>
      </c>
      <c r="AN216" s="145">
        <f t="shared" ref="AN216:AN218" si="65">+AL216/AH216</f>
        <v>0</v>
      </c>
      <c r="AO216" s="21"/>
      <c r="AP216" s="306">
        <v>76.56</v>
      </c>
      <c r="AQ216" s="306">
        <v>3.55</v>
      </c>
    </row>
    <row r="217" spans="2:43" ht="12" customHeight="1" x14ac:dyDescent="0.25">
      <c r="B217" s="25">
        <v>44262</v>
      </c>
      <c r="C217" s="137">
        <v>0.81458333333333333</v>
      </c>
      <c r="D217" s="137">
        <v>0.83333333333333337</v>
      </c>
      <c r="E217" s="43">
        <v>4</v>
      </c>
      <c r="F217" s="43">
        <v>26564</v>
      </c>
      <c r="G217" s="25">
        <v>44262</v>
      </c>
      <c r="H217" s="967" t="s">
        <v>712</v>
      </c>
      <c r="I217" s="968"/>
      <c r="J217" s="969"/>
      <c r="K217" s="970"/>
      <c r="L217" s="969"/>
      <c r="M217" s="970"/>
      <c r="N217" s="967"/>
      <c r="O217" s="968"/>
      <c r="P217" s="971" t="s">
        <v>917</v>
      </c>
      <c r="Q217" s="972"/>
      <c r="R217" s="973" t="s">
        <v>856</v>
      </c>
      <c r="S217" s="974"/>
      <c r="T217" s="975" t="s">
        <v>718</v>
      </c>
      <c r="U217" s="976"/>
      <c r="V217" s="976"/>
      <c r="W217" s="977"/>
      <c r="X217" s="975" t="s">
        <v>718</v>
      </c>
      <c r="Y217" s="976"/>
      <c r="Z217" s="976"/>
      <c r="AA217" s="977"/>
      <c r="AB217" s="509"/>
      <c r="AC217" s="34"/>
      <c r="AD217" s="138"/>
      <c r="AE217" s="518">
        <v>44</v>
      </c>
      <c r="AF217" s="35" t="s">
        <v>32</v>
      </c>
      <c r="AG217" s="34"/>
      <c r="AH217" s="139">
        <v>9100</v>
      </c>
      <c r="AI217" s="140">
        <f t="shared" si="59"/>
        <v>9.1</v>
      </c>
      <c r="AJ217" s="152">
        <v>9100</v>
      </c>
      <c r="AK217" s="142">
        <f t="shared" si="60"/>
        <v>9.1</v>
      </c>
      <c r="AL217" s="143">
        <f t="shared" si="64"/>
        <v>0</v>
      </c>
      <c r="AM217" s="144">
        <f t="shared" si="62"/>
        <v>0</v>
      </c>
      <c r="AN217" s="145">
        <f t="shared" si="65"/>
        <v>0</v>
      </c>
      <c r="AO217" s="21"/>
      <c r="AP217" s="306">
        <v>76.930000000000007</v>
      </c>
      <c r="AQ217" s="306">
        <v>2.12</v>
      </c>
    </row>
    <row r="218" spans="2:43" ht="12" customHeight="1" thickBot="1" x14ac:dyDescent="0.3">
      <c r="B218" s="25">
        <v>44262</v>
      </c>
      <c r="C218" s="137">
        <v>0.91111111111111109</v>
      </c>
      <c r="D218" s="137">
        <v>0.91736111111111107</v>
      </c>
      <c r="E218" s="43">
        <v>4</v>
      </c>
      <c r="F218" s="43">
        <v>26566</v>
      </c>
      <c r="G218" s="25">
        <v>44262</v>
      </c>
      <c r="H218" s="967" t="s">
        <v>712</v>
      </c>
      <c r="I218" s="968"/>
      <c r="J218" s="969"/>
      <c r="K218" s="970"/>
      <c r="L218" s="969"/>
      <c r="M218" s="970"/>
      <c r="N218" s="967"/>
      <c r="O218" s="968"/>
      <c r="P218" s="971" t="s">
        <v>226</v>
      </c>
      <c r="Q218" s="972"/>
      <c r="R218" s="973" t="s">
        <v>543</v>
      </c>
      <c r="S218" s="974"/>
      <c r="T218" s="975" t="s">
        <v>718</v>
      </c>
      <c r="U218" s="976"/>
      <c r="V218" s="976"/>
      <c r="W218" s="977"/>
      <c r="X218" s="975" t="s">
        <v>718</v>
      </c>
      <c r="Y218" s="976"/>
      <c r="Z218" s="976"/>
      <c r="AA218" s="977"/>
      <c r="AB218" s="509"/>
      <c r="AC218" s="34"/>
      <c r="AD218" s="138"/>
      <c r="AE218" s="520">
        <v>68</v>
      </c>
      <c r="AF218" s="46" t="s">
        <v>52</v>
      </c>
      <c r="AG218" s="34"/>
      <c r="AH218" s="139">
        <v>4570</v>
      </c>
      <c r="AI218" s="140">
        <f t="shared" si="59"/>
        <v>4.57</v>
      </c>
      <c r="AJ218" s="152">
        <v>4570</v>
      </c>
      <c r="AK218" s="142">
        <f t="shared" si="60"/>
        <v>4.57</v>
      </c>
      <c r="AL218" s="143">
        <f t="shared" si="64"/>
        <v>0</v>
      </c>
      <c r="AM218" s="144">
        <f t="shared" si="62"/>
        <v>0</v>
      </c>
      <c r="AN218" s="145">
        <f t="shared" si="65"/>
        <v>0</v>
      </c>
      <c r="AO218" s="21"/>
      <c r="AP218" s="306">
        <v>77.41</v>
      </c>
      <c r="AQ218" s="306">
        <v>2.0499999999999998</v>
      </c>
    </row>
    <row r="219" spans="2:43" ht="12" customHeight="1" x14ac:dyDescent="0.25">
      <c r="B219" s="25">
        <v>44263</v>
      </c>
      <c r="C219" s="137">
        <v>0.14097222222222222</v>
      </c>
      <c r="D219" s="137">
        <v>0.27777777777777779</v>
      </c>
      <c r="E219" s="43">
        <v>4</v>
      </c>
      <c r="F219" s="43">
        <v>108</v>
      </c>
      <c r="G219" s="25">
        <v>44263</v>
      </c>
      <c r="H219" s="967" t="s">
        <v>291</v>
      </c>
      <c r="I219" s="968"/>
      <c r="J219" s="969"/>
      <c r="K219" s="970"/>
      <c r="L219" s="969"/>
      <c r="M219" s="970"/>
      <c r="N219" s="967"/>
      <c r="O219" s="968"/>
      <c r="P219" s="971" t="s">
        <v>390</v>
      </c>
      <c r="Q219" s="972"/>
      <c r="R219" s="973" t="s">
        <v>90</v>
      </c>
      <c r="S219" s="974"/>
      <c r="T219" s="979" t="s">
        <v>89</v>
      </c>
      <c r="U219" s="980"/>
      <c r="V219" s="980"/>
      <c r="W219" s="981"/>
      <c r="X219" s="979" t="s">
        <v>89</v>
      </c>
      <c r="Y219" s="980"/>
      <c r="Z219" s="980"/>
      <c r="AA219" s="981"/>
      <c r="AB219" s="509"/>
      <c r="AC219" s="34"/>
      <c r="AD219" s="138"/>
      <c r="AE219" s="138">
        <v>36</v>
      </c>
      <c r="AF219" s="35" t="s">
        <v>32</v>
      </c>
      <c r="AG219" s="26">
        <v>9873</v>
      </c>
      <c r="AH219" s="139">
        <f>+AG219/2.2</f>
        <v>4487.7272727272721</v>
      </c>
      <c r="AI219" s="140">
        <f>+AH219/1000</f>
        <v>4.4877272727272723</v>
      </c>
      <c r="AJ219" s="836">
        <v>6640</v>
      </c>
      <c r="AK219" s="838">
        <f>+AJ219/1000</f>
        <v>6.64</v>
      </c>
      <c r="AL219" s="840">
        <f>+AJ219-AH220-AH219</f>
        <v>98.181818181818926</v>
      </c>
      <c r="AM219" s="842">
        <f>+AL219/1000</f>
        <v>9.8181818181818925E-2</v>
      </c>
      <c r="AN219" s="844">
        <f>+AL219/SUM(AH219:AH220)</f>
        <v>1.5008337965536524E-2</v>
      </c>
      <c r="AO219" s="21"/>
      <c r="AP219" s="306">
        <v>77.36</v>
      </c>
      <c r="AQ219" s="306">
        <v>2.87</v>
      </c>
    </row>
    <row r="220" spans="2:43" ht="12" customHeight="1" x14ac:dyDescent="0.25">
      <c r="B220" s="25">
        <v>44263</v>
      </c>
      <c r="C220" s="137">
        <v>0.14097222222222222</v>
      </c>
      <c r="D220" s="137">
        <v>0.27777777777777779</v>
      </c>
      <c r="E220" s="43">
        <v>4</v>
      </c>
      <c r="F220" s="43">
        <v>1591</v>
      </c>
      <c r="G220" s="25">
        <v>44263</v>
      </c>
      <c r="H220" s="967" t="s">
        <v>356</v>
      </c>
      <c r="I220" s="968"/>
      <c r="J220" s="969"/>
      <c r="K220" s="970"/>
      <c r="L220" s="969"/>
      <c r="M220" s="970"/>
      <c r="N220" s="967"/>
      <c r="O220" s="968"/>
      <c r="P220" s="971" t="s">
        <v>390</v>
      </c>
      <c r="Q220" s="972"/>
      <c r="R220" s="973" t="s">
        <v>90</v>
      </c>
      <c r="S220" s="974"/>
      <c r="T220" s="979" t="s">
        <v>89</v>
      </c>
      <c r="U220" s="980"/>
      <c r="V220" s="980"/>
      <c r="W220" s="981"/>
      <c r="X220" s="975" t="s">
        <v>89</v>
      </c>
      <c r="Y220" s="976"/>
      <c r="Z220" s="976"/>
      <c r="AA220" s="978"/>
      <c r="AB220" s="509"/>
      <c r="AC220" s="34"/>
      <c r="AD220" s="138"/>
      <c r="AE220" s="138">
        <v>37</v>
      </c>
      <c r="AF220" s="35" t="s">
        <v>32</v>
      </c>
      <c r="AG220" s="34">
        <v>4519</v>
      </c>
      <c r="AH220" s="139">
        <f>+AG220/2.2</f>
        <v>2054.090909090909</v>
      </c>
      <c r="AI220" s="159">
        <f>+AH220/1000</f>
        <v>2.0540909090909092</v>
      </c>
      <c r="AJ220" s="837"/>
      <c r="AK220" s="839"/>
      <c r="AL220" s="841"/>
      <c r="AM220" s="843"/>
      <c r="AN220" s="845"/>
      <c r="AO220" s="21"/>
      <c r="AP220" s="306">
        <v>77.14</v>
      </c>
      <c r="AQ220" s="306">
        <v>3.05</v>
      </c>
    </row>
    <row r="221" spans="2:43" ht="12" customHeight="1" thickBot="1" x14ac:dyDescent="0.3">
      <c r="B221" s="24"/>
      <c r="C221" s="146"/>
      <c r="D221" s="146"/>
      <c r="E221" s="27"/>
      <c r="F221" s="36"/>
      <c r="G221" s="31"/>
      <c r="H221" s="909"/>
      <c r="I221" s="910"/>
      <c r="J221" s="911"/>
      <c r="K221" s="912"/>
      <c r="L221" s="911"/>
      <c r="M221" s="912"/>
      <c r="N221" s="913"/>
      <c r="O221" s="910"/>
      <c r="P221" s="913"/>
      <c r="Q221" s="910"/>
      <c r="R221" s="914"/>
      <c r="S221" s="915"/>
      <c r="T221" s="916"/>
      <c r="U221" s="917"/>
      <c r="V221" s="917"/>
      <c r="W221" s="915"/>
      <c r="X221" s="29"/>
      <c r="Y221" s="147"/>
      <c r="Z221" s="147"/>
      <c r="AA221" s="28"/>
      <c r="AB221" s="509"/>
      <c r="AC221" s="36"/>
      <c r="AD221" s="148"/>
      <c r="AE221" s="147"/>
      <c r="AF221" s="28"/>
      <c r="AG221" s="29"/>
      <c r="AH221" s="149"/>
      <c r="AI221" s="153"/>
      <c r="AJ221" s="150"/>
      <c r="AK221" s="154"/>
      <c r="AL221" s="155"/>
      <c r="AM221" s="156"/>
      <c r="AN221" s="157"/>
    </row>
    <row r="222" spans="2:43" ht="12" customHeight="1" x14ac:dyDescent="0.25">
      <c r="B222" s="151"/>
      <c r="C222" s="151"/>
      <c r="D222" s="151"/>
      <c r="E222" s="151"/>
      <c r="F222" s="151"/>
      <c r="G222" s="151"/>
      <c r="H222" s="151"/>
      <c r="I222" s="151"/>
      <c r="J222" s="174"/>
      <c r="K222" s="174"/>
      <c r="L222" s="174"/>
      <c r="M222" s="174"/>
      <c r="N222" s="151"/>
      <c r="O222" s="151"/>
      <c r="P222" s="135"/>
      <c r="Q222" s="135"/>
      <c r="R222" s="918" t="s">
        <v>5</v>
      </c>
      <c r="S222" s="919"/>
      <c r="T222" s="919"/>
      <c r="U222" s="919"/>
      <c r="V222" s="919"/>
      <c r="W222" s="919"/>
      <c r="X222" s="919"/>
      <c r="Y222" s="919"/>
      <c r="Z222" s="919"/>
      <c r="AA222" s="919"/>
      <c r="AB222" s="919"/>
      <c r="AC222" s="919"/>
      <c r="AD222" s="919"/>
      <c r="AE222" s="919"/>
      <c r="AF222" s="919"/>
      <c r="AG222" s="265"/>
      <c r="AH222" s="932" t="s">
        <v>4</v>
      </c>
      <c r="AI222" s="933"/>
      <c r="AJ222" s="932" t="s">
        <v>3</v>
      </c>
      <c r="AK222" s="933"/>
      <c r="AL222" s="932" t="s">
        <v>2</v>
      </c>
      <c r="AM222" s="934"/>
      <c r="AN222" s="935"/>
    </row>
    <row r="223" spans="2:43" x14ac:dyDescent="0.25">
      <c r="B223" s="151"/>
      <c r="C223" s="151"/>
      <c r="D223" s="151"/>
      <c r="E223" s="151"/>
      <c r="F223" s="151"/>
      <c r="G223" s="151"/>
      <c r="H223" s="151"/>
      <c r="I223" s="151"/>
      <c r="J223" s="174"/>
      <c r="K223" s="174"/>
      <c r="L223" s="174"/>
      <c r="M223" s="174"/>
      <c r="N223" s="151"/>
      <c r="O223" s="151"/>
      <c r="P223" s="135"/>
      <c r="Q223" s="135"/>
      <c r="R223" s="930"/>
      <c r="S223" s="931"/>
      <c r="T223" s="931"/>
      <c r="U223" s="931"/>
      <c r="V223" s="931"/>
      <c r="W223" s="931"/>
      <c r="X223" s="931"/>
      <c r="Y223" s="931"/>
      <c r="Z223" s="931"/>
      <c r="AA223" s="931"/>
      <c r="AB223" s="931"/>
      <c r="AC223" s="931"/>
      <c r="AD223" s="931"/>
      <c r="AE223" s="931"/>
      <c r="AF223" s="931"/>
      <c r="AG223" s="265"/>
      <c r="AH223" s="936" t="s">
        <v>1</v>
      </c>
      <c r="AI223" s="938">
        <f>+SUM(AI203:AI221)</f>
        <v>139.86772727272728</v>
      </c>
      <c r="AJ223" s="936" t="s">
        <v>1</v>
      </c>
      <c r="AK223" s="938">
        <f>+SUM(AK203:AK221)</f>
        <v>142.58499999999998</v>
      </c>
      <c r="AL223" s="936" t="s">
        <v>1</v>
      </c>
      <c r="AM223" s="940">
        <f>+AK223-AI223</f>
        <v>2.7172727272727002</v>
      </c>
      <c r="AN223" s="851">
        <f>+AM223/AI223</f>
        <v>1.9427446061050995E-2</v>
      </c>
    </row>
    <row r="224" spans="2:43" ht="17.25" thickBot="1" x14ac:dyDescent="0.3">
      <c r="B224" s="151"/>
      <c r="C224" s="151"/>
      <c r="D224" s="151"/>
      <c r="E224" s="151"/>
      <c r="F224" s="151"/>
      <c r="G224" s="151"/>
      <c r="H224" s="151"/>
      <c r="I224" s="151"/>
      <c r="J224" s="174"/>
      <c r="K224" s="174"/>
      <c r="L224" s="174"/>
      <c r="M224" s="174"/>
      <c r="N224" s="151"/>
      <c r="O224" s="151"/>
      <c r="P224" s="135"/>
      <c r="Q224" s="135"/>
      <c r="R224" s="921"/>
      <c r="S224" s="922"/>
      <c r="T224" s="922"/>
      <c r="U224" s="922"/>
      <c r="V224" s="922"/>
      <c r="W224" s="922"/>
      <c r="X224" s="922"/>
      <c r="Y224" s="922"/>
      <c r="Z224" s="922"/>
      <c r="AA224" s="922"/>
      <c r="AB224" s="922"/>
      <c r="AC224" s="922"/>
      <c r="AD224" s="922"/>
      <c r="AE224" s="922"/>
      <c r="AF224" s="922"/>
      <c r="AG224" s="264"/>
      <c r="AH224" s="937"/>
      <c r="AI224" s="939"/>
      <c r="AJ224" s="937"/>
      <c r="AK224" s="939"/>
      <c r="AL224" s="937"/>
      <c r="AM224" s="941"/>
      <c r="AN224" s="852"/>
    </row>
    <row r="225" spans="2:43" ht="17.25" thickBot="1" x14ac:dyDescent="0.3"/>
    <row r="226" spans="2:43" x14ac:dyDescent="0.25">
      <c r="R226" s="918" t="s">
        <v>0</v>
      </c>
      <c r="S226" s="919"/>
      <c r="T226" s="919"/>
      <c r="U226" s="919"/>
      <c r="V226" s="919"/>
      <c r="W226" s="919"/>
      <c r="X226" s="919"/>
      <c r="Y226" s="919"/>
      <c r="Z226" s="919"/>
      <c r="AA226" s="919"/>
      <c r="AB226" s="919"/>
      <c r="AC226" s="919"/>
      <c r="AD226" s="919"/>
      <c r="AE226" s="919"/>
      <c r="AF226" s="920"/>
      <c r="AG226" s="18"/>
      <c r="AH226" s="924">
        <f>+AI223+AH193</f>
        <v>975.58181818181811</v>
      </c>
      <c r="AI226" s="925"/>
      <c r="AJ226" s="924">
        <f>+AK223+AJ193</f>
        <v>970.33999999999992</v>
      </c>
      <c r="AK226" s="925"/>
      <c r="AL226" s="928">
        <f>+AJ226-AH226</f>
        <v>-5.2418181818181893</v>
      </c>
      <c r="AM226" s="925"/>
      <c r="AN226" s="945">
        <f>+AL226/AH226</f>
        <v>-5.3730175000466004E-3</v>
      </c>
    </row>
    <row r="227" spans="2:43" ht="17.25" thickBot="1" x14ac:dyDescent="0.3">
      <c r="R227" s="921"/>
      <c r="S227" s="922"/>
      <c r="T227" s="922"/>
      <c r="U227" s="922"/>
      <c r="V227" s="922"/>
      <c r="W227" s="922"/>
      <c r="X227" s="922"/>
      <c r="Y227" s="922"/>
      <c r="Z227" s="922"/>
      <c r="AA227" s="922"/>
      <c r="AB227" s="922"/>
      <c r="AC227" s="922"/>
      <c r="AD227" s="922"/>
      <c r="AE227" s="922"/>
      <c r="AF227" s="923"/>
      <c r="AG227" s="19"/>
      <c r="AH227" s="926"/>
      <c r="AI227" s="927"/>
      <c r="AJ227" s="926"/>
      <c r="AK227" s="927"/>
      <c r="AL227" s="929"/>
      <c r="AM227" s="927"/>
      <c r="AN227" s="946"/>
    </row>
    <row r="228" spans="2:43" ht="17.25" thickBot="1" x14ac:dyDescent="0.3"/>
    <row r="229" spans="2:43" ht="12" customHeight="1" x14ac:dyDescent="0.25">
      <c r="B229" s="882" t="s">
        <v>31</v>
      </c>
      <c r="C229" s="883"/>
      <c r="D229" s="883"/>
      <c r="E229" s="883"/>
      <c r="F229" s="883"/>
      <c r="G229" s="884"/>
      <c r="H229" s="888" t="s">
        <v>30</v>
      </c>
      <c r="I229" s="765"/>
      <c r="J229" s="765"/>
      <c r="K229" s="765"/>
      <c r="L229" s="765"/>
      <c r="M229" s="765"/>
      <c r="N229" s="765"/>
      <c r="O229" s="765"/>
      <c r="P229" s="765"/>
      <c r="Q229" s="765"/>
      <c r="R229" s="765"/>
      <c r="S229" s="765"/>
      <c r="T229" s="765"/>
      <c r="U229" s="765"/>
      <c r="V229" s="765"/>
      <c r="W229" s="765"/>
      <c r="X229" s="765"/>
      <c r="Y229" s="765"/>
      <c r="Z229" s="765"/>
      <c r="AA229" s="765"/>
      <c r="AB229" s="765"/>
      <c r="AC229" s="765"/>
      <c r="AD229" s="765"/>
      <c r="AE229" s="267"/>
      <c r="AF229" s="764" t="s">
        <v>29</v>
      </c>
      <c r="AG229" s="765"/>
      <c r="AH229" s="765"/>
      <c r="AI229" s="765"/>
      <c r="AJ229" s="765"/>
      <c r="AK229" s="766"/>
      <c r="AL229" s="889" t="s">
        <v>39</v>
      </c>
      <c r="AM229" s="890"/>
      <c r="AN229" s="891"/>
      <c r="AO229" s="22"/>
      <c r="AP229" s="168" t="s">
        <v>46</v>
      </c>
    </row>
    <row r="230" spans="2:43" ht="12" customHeight="1" thickBot="1" x14ac:dyDescent="0.3">
      <c r="B230" s="885"/>
      <c r="C230" s="886"/>
      <c r="D230" s="886"/>
      <c r="E230" s="886"/>
      <c r="F230" s="886"/>
      <c r="G230" s="887"/>
      <c r="H230" s="892" t="s">
        <v>25</v>
      </c>
      <c r="I230" s="893"/>
      <c r="J230" s="893"/>
      <c r="K230" s="893"/>
      <c r="L230" s="893"/>
      <c r="M230" s="893"/>
      <c r="N230" s="893"/>
      <c r="O230" s="893"/>
      <c r="P230" s="893"/>
      <c r="Q230" s="893"/>
      <c r="R230" s="893"/>
      <c r="S230" s="893"/>
      <c r="T230" s="893"/>
      <c r="U230" s="893"/>
      <c r="V230" s="893"/>
      <c r="W230" s="893"/>
      <c r="X230" s="893"/>
      <c r="Y230" s="893"/>
      <c r="Z230" s="893"/>
      <c r="AA230" s="893"/>
      <c r="AB230" s="893"/>
      <c r="AC230" s="893"/>
      <c r="AD230" s="893"/>
      <c r="AE230" s="268"/>
      <c r="AF230" s="773">
        <v>44263</v>
      </c>
      <c r="AG230" s="774"/>
      <c r="AH230" s="774"/>
      <c r="AI230" s="774"/>
      <c r="AJ230" s="774"/>
      <c r="AK230" s="775"/>
      <c r="AL230" s="896" t="s">
        <v>40</v>
      </c>
      <c r="AM230" s="897"/>
      <c r="AN230" s="898"/>
      <c r="AO230" s="23"/>
      <c r="AP230" s="169" t="s">
        <v>47</v>
      </c>
    </row>
    <row r="231" spans="2:43" ht="12" customHeight="1" thickBot="1" x14ac:dyDescent="0.3">
      <c r="B231" s="902" t="s">
        <v>28</v>
      </c>
      <c r="C231" s="903"/>
      <c r="D231" s="903"/>
      <c r="E231" s="903"/>
      <c r="F231" s="903"/>
      <c r="G231" s="904"/>
      <c r="H231" s="894"/>
      <c r="I231" s="895"/>
      <c r="J231" s="895"/>
      <c r="K231" s="895"/>
      <c r="L231" s="895"/>
      <c r="M231" s="895"/>
      <c r="N231" s="895"/>
      <c r="O231" s="895"/>
      <c r="P231" s="895"/>
      <c r="Q231" s="895"/>
      <c r="R231" s="895"/>
      <c r="S231" s="895"/>
      <c r="T231" s="895"/>
      <c r="U231" s="895"/>
      <c r="V231" s="895"/>
      <c r="W231" s="895"/>
      <c r="X231" s="895"/>
      <c r="Y231" s="895"/>
      <c r="Z231" s="895"/>
      <c r="AA231" s="895"/>
      <c r="AB231" s="895"/>
      <c r="AC231" s="895"/>
      <c r="AD231" s="895"/>
      <c r="AE231" s="269"/>
      <c r="AF231" s="776"/>
      <c r="AG231" s="777"/>
      <c r="AH231" s="777"/>
      <c r="AI231" s="777"/>
      <c r="AJ231" s="777"/>
      <c r="AK231" s="778"/>
      <c r="AL231" s="899"/>
      <c r="AM231" s="900"/>
      <c r="AN231" s="901"/>
      <c r="AO231" s="141"/>
      <c r="AP231" s="170"/>
    </row>
    <row r="232" spans="2:43" ht="12" customHeight="1" thickBot="1" x14ac:dyDescent="0.3">
      <c r="B232" s="135"/>
      <c r="C232" s="135"/>
      <c r="D232" s="135"/>
      <c r="E232" s="135"/>
      <c r="F232" s="135"/>
      <c r="G232" s="135"/>
      <c r="H232" s="135"/>
      <c r="I232" s="135"/>
      <c r="J232" s="174"/>
      <c r="K232" s="174"/>
      <c r="L232" s="174"/>
      <c r="M232" s="174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41"/>
    </row>
    <row r="233" spans="2:43" ht="12" customHeight="1" thickBot="1" x14ac:dyDescent="0.3">
      <c r="B233" s="873" t="s">
        <v>27</v>
      </c>
      <c r="C233" s="874"/>
      <c r="D233" s="874"/>
      <c r="E233" s="875"/>
      <c r="F233" s="848" t="s">
        <v>26</v>
      </c>
      <c r="G233" s="850"/>
      <c r="H233" s="848" t="s">
        <v>44</v>
      </c>
      <c r="I233" s="849"/>
      <c r="J233" s="849"/>
      <c r="K233" s="849"/>
      <c r="L233" s="849"/>
      <c r="M233" s="849"/>
      <c r="N233" s="849"/>
      <c r="O233" s="849"/>
      <c r="P233" s="849"/>
      <c r="Q233" s="849"/>
      <c r="R233" s="849"/>
      <c r="S233" s="850"/>
      <c r="T233" s="848" t="s">
        <v>25</v>
      </c>
      <c r="U233" s="849"/>
      <c r="V233" s="849"/>
      <c r="W233" s="849"/>
      <c r="X233" s="849"/>
      <c r="Y233" s="849"/>
      <c r="Z233" s="849"/>
      <c r="AA233" s="849"/>
      <c r="AB233" s="849"/>
      <c r="AC233" s="849"/>
      <c r="AD233" s="849"/>
      <c r="AE233" s="849"/>
      <c r="AF233" s="850"/>
      <c r="AG233" s="879" t="s">
        <v>24</v>
      </c>
      <c r="AH233" s="880"/>
      <c r="AI233" s="881"/>
      <c r="AJ233" s="879" t="s">
        <v>24</v>
      </c>
      <c r="AK233" s="881"/>
      <c r="AL233" s="848" t="s">
        <v>23</v>
      </c>
      <c r="AM233" s="849"/>
      <c r="AN233" s="850"/>
      <c r="AO233" s="141"/>
    </row>
    <row r="234" spans="2:43" ht="12" customHeight="1" thickBot="1" x14ac:dyDescent="0.3">
      <c r="B234" s="1" t="s">
        <v>13</v>
      </c>
      <c r="C234" s="2" t="s">
        <v>22</v>
      </c>
      <c r="D234" s="3" t="s">
        <v>22</v>
      </c>
      <c r="E234" s="2" t="s">
        <v>21</v>
      </c>
      <c r="F234" s="907" t="s">
        <v>20</v>
      </c>
      <c r="G234" s="908"/>
      <c r="H234" s="876"/>
      <c r="I234" s="877"/>
      <c r="J234" s="877"/>
      <c r="K234" s="877"/>
      <c r="L234" s="877"/>
      <c r="M234" s="877"/>
      <c r="N234" s="877"/>
      <c r="O234" s="877"/>
      <c r="P234" s="877"/>
      <c r="Q234" s="877"/>
      <c r="R234" s="877"/>
      <c r="S234" s="878"/>
      <c r="T234" s="876"/>
      <c r="U234" s="877"/>
      <c r="V234" s="877"/>
      <c r="W234" s="877"/>
      <c r="X234" s="877"/>
      <c r="Y234" s="877"/>
      <c r="Z234" s="877"/>
      <c r="AA234" s="877"/>
      <c r="AB234" s="877"/>
      <c r="AC234" s="877"/>
      <c r="AD234" s="877"/>
      <c r="AE234" s="877"/>
      <c r="AF234" s="878"/>
      <c r="AG234" s="876" t="s">
        <v>19</v>
      </c>
      <c r="AH234" s="877"/>
      <c r="AI234" s="878"/>
      <c r="AJ234" s="876" t="s">
        <v>18</v>
      </c>
      <c r="AK234" s="878"/>
      <c r="AL234" s="876" t="s">
        <v>17</v>
      </c>
      <c r="AM234" s="877"/>
      <c r="AN234" s="878"/>
      <c r="AO234" s="141"/>
      <c r="AP234" s="846" t="s">
        <v>130</v>
      </c>
      <c r="AQ234" s="846" t="s">
        <v>131</v>
      </c>
    </row>
    <row r="235" spans="2:43" ht="12" customHeight="1" thickBot="1" x14ac:dyDescent="0.3">
      <c r="B235" s="4">
        <v>2020</v>
      </c>
      <c r="C235" s="5" t="s">
        <v>16</v>
      </c>
      <c r="D235" s="5" t="s">
        <v>15</v>
      </c>
      <c r="E235" s="30" t="s">
        <v>14</v>
      </c>
      <c r="F235" s="6" t="s">
        <v>14</v>
      </c>
      <c r="G235" s="7" t="s">
        <v>13</v>
      </c>
      <c r="H235" s="868" t="s">
        <v>34</v>
      </c>
      <c r="I235" s="869"/>
      <c r="J235" s="870" t="s">
        <v>43</v>
      </c>
      <c r="K235" s="871"/>
      <c r="L235" s="870" t="s">
        <v>42</v>
      </c>
      <c r="M235" s="871"/>
      <c r="N235" s="872" t="s">
        <v>33</v>
      </c>
      <c r="O235" s="869"/>
      <c r="P235" s="872" t="s">
        <v>12</v>
      </c>
      <c r="Q235" s="869"/>
      <c r="R235" s="872" t="s">
        <v>11</v>
      </c>
      <c r="S235" s="905"/>
      <c r="T235" s="868" t="s">
        <v>35</v>
      </c>
      <c r="U235" s="906"/>
      <c r="V235" s="906"/>
      <c r="W235" s="905"/>
      <c r="X235" s="868" t="s">
        <v>10</v>
      </c>
      <c r="Y235" s="906"/>
      <c r="Z235" s="906"/>
      <c r="AA235" s="905"/>
      <c r="AB235" s="503"/>
      <c r="AC235" s="38" t="s">
        <v>38</v>
      </c>
      <c r="AD235" s="37" t="s">
        <v>36</v>
      </c>
      <c r="AE235" s="266" t="s">
        <v>41</v>
      </c>
      <c r="AF235" s="136" t="s">
        <v>9</v>
      </c>
      <c r="AG235" s="8" t="s">
        <v>37</v>
      </c>
      <c r="AH235" s="9" t="s">
        <v>8</v>
      </c>
      <c r="AI235" s="10" t="s">
        <v>7</v>
      </c>
      <c r="AJ235" s="6" t="s">
        <v>8</v>
      </c>
      <c r="AK235" s="7" t="s">
        <v>7</v>
      </c>
      <c r="AL235" s="6" t="s">
        <v>8</v>
      </c>
      <c r="AM235" s="11" t="s">
        <v>7</v>
      </c>
      <c r="AN235" s="7" t="s">
        <v>6</v>
      </c>
      <c r="AO235" s="141"/>
      <c r="AP235" s="847"/>
      <c r="AQ235" s="847"/>
    </row>
    <row r="236" spans="2:43" ht="12" customHeight="1" x14ac:dyDescent="0.25">
      <c r="B236" s="25">
        <v>44263</v>
      </c>
      <c r="C236" s="137">
        <v>0.41597222222222219</v>
      </c>
      <c r="D236" s="137">
        <v>0.42430555555555555</v>
      </c>
      <c r="E236" s="43">
        <v>4</v>
      </c>
      <c r="F236" s="43">
        <v>23503</v>
      </c>
      <c r="G236" s="25">
        <v>44263</v>
      </c>
      <c r="H236" s="960" t="s">
        <v>729</v>
      </c>
      <c r="I236" s="961"/>
      <c r="J236" s="962" t="s">
        <v>702</v>
      </c>
      <c r="K236" s="963"/>
      <c r="L236" s="962" t="s">
        <v>700</v>
      </c>
      <c r="M236" s="963"/>
      <c r="N236" s="960"/>
      <c r="O236" s="961"/>
      <c r="P236" s="964" t="s">
        <v>71</v>
      </c>
      <c r="Q236" s="965"/>
      <c r="R236" s="964" t="s">
        <v>1057</v>
      </c>
      <c r="S236" s="966"/>
      <c r="T236" s="957" t="s">
        <v>715</v>
      </c>
      <c r="U236" s="958"/>
      <c r="V236" s="958"/>
      <c r="W236" s="959"/>
      <c r="X236" s="957" t="s">
        <v>715</v>
      </c>
      <c r="Y236" s="958"/>
      <c r="Z236" s="958"/>
      <c r="AA236" s="959"/>
      <c r="AB236" s="519">
        <v>1</v>
      </c>
      <c r="AC236" s="34"/>
      <c r="AD236" s="138" t="s">
        <v>680</v>
      </c>
      <c r="AE236" s="284">
        <v>184</v>
      </c>
      <c r="AF236" s="285" t="s">
        <v>115</v>
      </c>
      <c r="AG236" s="26"/>
      <c r="AH236" s="160">
        <v>12000</v>
      </c>
      <c r="AI236" s="161">
        <f>+AH236/1000</f>
        <v>12</v>
      </c>
      <c r="AJ236" s="162">
        <v>12640</v>
      </c>
      <c r="AK236" s="163">
        <f>+AJ236/1000</f>
        <v>12.64</v>
      </c>
      <c r="AL236" s="164">
        <f>+AJ236-AH236</f>
        <v>640</v>
      </c>
      <c r="AM236" s="163">
        <f>+AL236/1000</f>
        <v>0.64</v>
      </c>
      <c r="AN236" s="165">
        <f>+AL236/AH236</f>
        <v>5.3333333333333337E-2</v>
      </c>
      <c r="AO236" s="141"/>
      <c r="AP236" s="306">
        <v>74.44</v>
      </c>
      <c r="AQ236" s="306">
        <v>6.12</v>
      </c>
    </row>
    <row r="237" spans="2:43" ht="12" customHeight="1" x14ac:dyDescent="0.25">
      <c r="B237" s="25">
        <v>44263</v>
      </c>
      <c r="C237" s="137">
        <v>0.43611111111111112</v>
      </c>
      <c r="D237" s="137">
        <v>0.4465277777777778</v>
      </c>
      <c r="E237" s="43">
        <v>3</v>
      </c>
      <c r="F237" s="43">
        <v>23504</v>
      </c>
      <c r="G237" s="25">
        <v>44263</v>
      </c>
      <c r="H237" s="967" t="s">
        <v>1213</v>
      </c>
      <c r="I237" s="968"/>
      <c r="J237" s="969" t="s">
        <v>1292</v>
      </c>
      <c r="K237" s="970"/>
      <c r="L237" s="969" t="s">
        <v>700</v>
      </c>
      <c r="M237" s="970"/>
      <c r="N237" s="967"/>
      <c r="O237" s="968"/>
      <c r="P237" s="971" t="s">
        <v>292</v>
      </c>
      <c r="Q237" s="972"/>
      <c r="R237" s="973" t="s">
        <v>696</v>
      </c>
      <c r="S237" s="974"/>
      <c r="T237" s="979" t="s">
        <v>1083</v>
      </c>
      <c r="U237" s="980"/>
      <c r="V237" s="980"/>
      <c r="W237" s="981"/>
      <c r="X237" s="979" t="s">
        <v>998</v>
      </c>
      <c r="Y237" s="980"/>
      <c r="Z237" s="980"/>
      <c r="AA237" s="988"/>
      <c r="AB237" s="519">
        <v>1</v>
      </c>
      <c r="AC237" s="34"/>
      <c r="AD237" s="138" t="s">
        <v>680</v>
      </c>
      <c r="AE237" s="314">
        <v>58</v>
      </c>
      <c r="AF237" s="46" t="s">
        <v>52</v>
      </c>
      <c r="AG237" s="34"/>
      <c r="AH237" s="139">
        <v>3000</v>
      </c>
      <c r="AI237" s="159">
        <f>+AH237/1000</f>
        <v>3</v>
      </c>
      <c r="AJ237" s="152">
        <v>3150</v>
      </c>
      <c r="AK237" s="272">
        <f>+AJ237/1000</f>
        <v>3.15</v>
      </c>
      <c r="AL237" s="273">
        <f>+AJ237-AH237</f>
        <v>150</v>
      </c>
      <c r="AM237" s="274">
        <f>+AL237/1000</f>
        <v>0.15</v>
      </c>
      <c r="AN237" s="275">
        <f>+AL237/AH237</f>
        <v>0.05</v>
      </c>
      <c r="AO237" s="20"/>
      <c r="AP237" s="306">
        <v>70.709999999999994</v>
      </c>
      <c r="AQ237" s="306">
        <v>3.58</v>
      </c>
    </row>
    <row r="238" spans="2:43" ht="12" customHeight="1" x14ac:dyDescent="0.25">
      <c r="B238" s="25">
        <v>44263</v>
      </c>
      <c r="C238" s="137">
        <v>0.45277777777777778</v>
      </c>
      <c r="D238" s="137">
        <v>0.46249999999999997</v>
      </c>
      <c r="E238" s="43">
        <v>4</v>
      </c>
      <c r="F238" s="43">
        <v>23505</v>
      </c>
      <c r="G238" s="25">
        <v>44263</v>
      </c>
      <c r="H238" s="967" t="s">
        <v>709</v>
      </c>
      <c r="I238" s="968"/>
      <c r="J238" s="969" t="s">
        <v>1069</v>
      </c>
      <c r="K238" s="970"/>
      <c r="L238" s="969" t="s">
        <v>700</v>
      </c>
      <c r="M238" s="970"/>
      <c r="N238" s="967"/>
      <c r="O238" s="968"/>
      <c r="P238" s="971" t="s">
        <v>1293</v>
      </c>
      <c r="Q238" s="972"/>
      <c r="R238" s="973" t="s">
        <v>543</v>
      </c>
      <c r="S238" s="985"/>
      <c r="T238" s="982" t="s">
        <v>1294</v>
      </c>
      <c r="U238" s="983"/>
      <c r="V238" s="983"/>
      <c r="W238" s="984"/>
      <c r="X238" s="982" t="s">
        <v>1294</v>
      </c>
      <c r="Y238" s="983"/>
      <c r="Z238" s="983"/>
      <c r="AA238" s="984"/>
      <c r="AB238" s="519">
        <v>1</v>
      </c>
      <c r="AC238" s="34"/>
      <c r="AD238" s="138" t="s">
        <v>680</v>
      </c>
      <c r="AE238" s="520">
        <v>167</v>
      </c>
      <c r="AF238" s="46" t="s">
        <v>115</v>
      </c>
      <c r="AG238" s="34"/>
      <c r="AH238" s="139">
        <v>6000</v>
      </c>
      <c r="AI238" s="140">
        <f t="shared" ref="AI238:AI256" si="66">+AH238/1000</f>
        <v>6</v>
      </c>
      <c r="AJ238" s="152">
        <v>5530</v>
      </c>
      <c r="AK238" s="142">
        <f t="shared" ref="AK238:AK256" si="67">+AJ238/1000</f>
        <v>5.53</v>
      </c>
      <c r="AL238" s="143">
        <f t="shared" ref="AL238:AL256" si="68">+AJ238-AH238</f>
        <v>-470</v>
      </c>
      <c r="AM238" s="144">
        <f t="shared" ref="AM238:AM256" si="69">+AL238/1000</f>
        <v>-0.47</v>
      </c>
      <c r="AN238" s="145">
        <f t="shared" ref="AN238:AN256" si="70">+AL238/AH238</f>
        <v>-7.8333333333333338E-2</v>
      </c>
      <c r="AO238" s="21"/>
      <c r="AP238" s="306">
        <v>75.5</v>
      </c>
      <c r="AQ238" s="306">
        <v>6.33</v>
      </c>
    </row>
    <row r="239" spans="2:43" ht="12" customHeight="1" x14ac:dyDescent="0.25">
      <c r="B239" s="25">
        <v>44263</v>
      </c>
      <c r="C239" s="137">
        <v>0.47569444444444442</v>
      </c>
      <c r="D239" s="137">
        <v>0.48472222222222222</v>
      </c>
      <c r="E239" s="43">
        <v>3</v>
      </c>
      <c r="F239" s="43">
        <v>23506</v>
      </c>
      <c r="G239" s="25">
        <v>44263</v>
      </c>
      <c r="H239" s="967" t="s">
        <v>770</v>
      </c>
      <c r="I239" s="968"/>
      <c r="J239" s="969" t="s">
        <v>772</v>
      </c>
      <c r="K239" s="970"/>
      <c r="L239" s="969" t="s">
        <v>700</v>
      </c>
      <c r="M239" s="970"/>
      <c r="N239" s="967"/>
      <c r="O239" s="968"/>
      <c r="P239" s="971" t="s">
        <v>395</v>
      </c>
      <c r="Q239" s="972"/>
      <c r="R239" s="973" t="s">
        <v>663</v>
      </c>
      <c r="S239" s="985"/>
      <c r="T239" s="982" t="s">
        <v>771</v>
      </c>
      <c r="U239" s="983"/>
      <c r="V239" s="983"/>
      <c r="W239" s="984"/>
      <c r="X239" s="982" t="s">
        <v>771</v>
      </c>
      <c r="Y239" s="983"/>
      <c r="Z239" s="983"/>
      <c r="AA239" s="984"/>
      <c r="AB239" s="519">
        <v>1</v>
      </c>
      <c r="AC239" s="34"/>
      <c r="AD239" s="138" t="s">
        <v>699</v>
      </c>
      <c r="AE239" s="158">
        <v>17</v>
      </c>
      <c r="AF239" s="35" t="s">
        <v>32</v>
      </c>
      <c r="AG239" s="34"/>
      <c r="AH239" s="139">
        <v>21600</v>
      </c>
      <c r="AI239" s="140">
        <f t="shared" si="66"/>
        <v>21.6</v>
      </c>
      <c r="AJ239" s="152">
        <v>20520</v>
      </c>
      <c r="AK239" s="142">
        <f t="shared" si="67"/>
        <v>20.52</v>
      </c>
      <c r="AL239" s="143">
        <f t="shared" si="68"/>
        <v>-1080</v>
      </c>
      <c r="AM239" s="144">
        <f t="shared" si="69"/>
        <v>-1.08</v>
      </c>
      <c r="AN239" s="145">
        <f t="shared" si="70"/>
        <v>-0.05</v>
      </c>
      <c r="AO239" s="21"/>
      <c r="AP239" s="306">
        <v>72.83</v>
      </c>
      <c r="AQ239" s="306">
        <v>5.07</v>
      </c>
    </row>
    <row r="240" spans="2:43" ht="12" customHeight="1" x14ac:dyDescent="0.25">
      <c r="B240" s="25">
        <v>44263</v>
      </c>
      <c r="C240" s="137">
        <v>0.50624999999999998</v>
      </c>
      <c r="D240" s="137">
        <v>0.52569444444444446</v>
      </c>
      <c r="E240" s="43">
        <v>3</v>
      </c>
      <c r="F240" s="43">
        <v>23506</v>
      </c>
      <c r="G240" s="25">
        <v>44263</v>
      </c>
      <c r="H240" s="967" t="s">
        <v>770</v>
      </c>
      <c r="I240" s="968"/>
      <c r="J240" s="969" t="s">
        <v>772</v>
      </c>
      <c r="K240" s="970"/>
      <c r="L240" s="969" t="s">
        <v>700</v>
      </c>
      <c r="M240" s="970"/>
      <c r="N240" s="967"/>
      <c r="O240" s="968"/>
      <c r="P240" s="971" t="s">
        <v>274</v>
      </c>
      <c r="Q240" s="972"/>
      <c r="R240" s="973" t="s">
        <v>473</v>
      </c>
      <c r="S240" s="985"/>
      <c r="T240" s="982" t="s">
        <v>771</v>
      </c>
      <c r="U240" s="983"/>
      <c r="V240" s="983"/>
      <c r="W240" s="984"/>
      <c r="X240" s="982" t="s">
        <v>771</v>
      </c>
      <c r="Y240" s="983"/>
      <c r="Z240" s="983"/>
      <c r="AA240" s="984"/>
      <c r="AB240" s="519">
        <v>1</v>
      </c>
      <c r="AC240" s="34"/>
      <c r="AD240" s="138" t="s">
        <v>699</v>
      </c>
      <c r="AE240" s="158">
        <v>17</v>
      </c>
      <c r="AF240" s="35" t="s">
        <v>32</v>
      </c>
      <c r="AG240" s="34"/>
      <c r="AH240" s="139">
        <v>6000</v>
      </c>
      <c r="AI240" s="140">
        <f t="shared" si="66"/>
        <v>6</v>
      </c>
      <c r="AJ240" s="836">
        <v>14090</v>
      </c>
      <c r="AK240" s="838">
        <f>+AJ240/1000</f>
        <v>14.09</v>
      </c>
      <c r="AL240" s="840">
        <f>+AJ240-AH241-AH240</f>
        <v>-310</v>
      </c>
      <c r="AM240" s="842">
        <f>+AL240/1000</f>
        <v>-0.31</v>
      </c>
      <c r="AN240" s="844">
        <f>+AL240/SUM(AH240:AH241)</f>
        <v>-2.1527777777777778E-2</v>
      </c>
      <c r="AO240" s="21"/>
      <c r="AP240" s="306">
        <v>72.83</v>
      </c>
      <c r="AQ240" s="306">
        <v>5.07</v>
      </c>
    </row>
    <row r="241" spans="2:43" ht="12" customHeight="1" x14ac:dyDescent="0.25">
      <c r="B241" s="25">
        <v>44263</v>
      </c>
      <c r="C241" s="137">
        <v>0.50624999999999998</v>
      </c>
      <c r="D241" s="137">
        <v>0.52569444444444446</v>
      </c>
      <c r="E241" s="43">
        <v>3</v>
      </c>
      <c r="F241" s="43">
        <v>23507</v>
      </c>
      <c r="G241" s="25">
        <v>44263</v>
      </c>
      <c r="H241" s="967" t="s">
        <v>816</v>
      </c>
      <c r="I241" s="968"/>
      <c r="J241" s="969" t="s">
        <v>702</v>
      </c>
      <c r="K241" s="970"/>
      <c r="L241" s="969" t="s">
        <v>700</v>
      </c>
      <c r="M241" s="970"/>
      <c r="N241" s="967"/>
      <c r="O241" s="968"/>
      <c r="P241" s="971" t="s">
        <v>274</v>
      </c>
      <c r="Q241" s="972"/>
      <c r="R241" s="973" t="s">
        <v>473</v>
      </c>
      <c r="S241" s="985"/>
      <c r="T241" s="982" t="s">
        <v>1083</v>
      </c>
      <c r="U241" s="983"/>
      <c r="V241" s="983"/>
      <c r="W241" s="984"/>
      <c r="X241" s="982" t="s">
        <v>998</v>
      </c>
      <c r="Y241" s="983"/>
      <c r="Z241" s="983"/>
      <c r="AA241" s="984"/>
      <c r="AB241" s="519">
        <v>1</v>
      </c>
      <c r="AC241" s="34"/>
      <c r="AD241" s="138" t="s">
        <v>680</v>
      </c>
      <c r="AE241" s="158">
        <v>36</v>
      </c>
      <c r="AF241" s="35" t="s">
        <v>32</v>
      </c>
      <c r="AG241" s="34"/>
      <c r="AH241" s="139">
        <v>8400</v>
      </c>
      <c r="AI241" s="140">
        <f t="shared" si="66"/>
        <v>8.4</v>
      </c>
      <c r="AJ241" s="837"/>
      <c r="AK241" s="839"/>
      <c r="AL241" s="841"/>
      <c r="AM241" s="843"/>
      <c r="AN241" s="845"/>
      <c r="AO241" s="21"/>
      <c r="AP241" s="306">
        <v>71.239999999999995</v>
      </c>
      <c r="AQ241" s="306">
        <v>3.37</v>
      </c>
    </row>
    <row r="242" spans="2:43" ht="12" customHeight="1" x14ac:dyDescent="0.25">
      <c r="B242" s="25">
        <v>44263</v>
      </c>
      <c r="C242" s="137">
        <v>0.5444444444444444</v>
      </c>
      <c r="D242" s="137">
        <v>0.56111111111111112</v>
      </c>
      <c r="E242" s="43">
        <v>3</v>
      </c>
      <c r="F242" s="43">
        <v>23508</v>
      </c>
      <c r="G242" s="25">
        <v>44263</v>
      </c>
      <c r="H242" s="967" t="s">
        <v>781</v>
      </c>
      <c r="I242" s="968"/>
      <c r="J242" s="969" t="s">
        <v>702</v>
      </c>
      <c r="K242" s="970"/>
      <c r="L242" s="969" t="s">
        <v>700</v>
      </c>
      <c r="M242" s="970"/>
      <c r="N242" s="967"/>
      <c r="O242" s="968"/>
      <c r="P242" s="971" t="s">
        <v>287</v>
      </c>
      <c r="Q242" s="972"/>
      <c r="R242" s="973" t="s">
        <v>233</v>
      </c>
      <c r="S242" s="985"/>
      <c r="T242" s="982" t="s">
        <v>1296</v>
      </c>
      <c r="U242" s="983"/>
      <c r="V242" s="983"/>
      <c r="W242" s="984"/>
      <c r="X242" s="982" t="s">
        <v>1296</v>
      </c>
      <c r="Y242" s="983"/>
      <c r="Z242" s="983"/>
      <c r="AA242" s="984"/>
      <c r="AB242" s="519">
        <v>1</v>
      </c>
      <c r="AC242" s="34"/>
      <c r="AD242" s="138" t="s">
        <v>699</v>
      </c>
      <c r="AE242" s="158">
        <v>38</v>
      </c>
      <c r="AF242" s="35" t="s">
        <v>32</v>
      </c>
      <c r="AG242" s="34"/>
      <c r="AH242" s="139">
        <v>4800</v>
      </c>
      <c r="AI242" s="140">
        <f t="shared" si="66"/>
        <v>4.8</v>
      </c>
      <c r="AJ242" s="836">
        <v>20580</v>
      </c>
      <c r="AK242" s="838">
        <f>+AJ242/1000</f>
        <v>20.58</v>
      </c>
      <c r="AL242" s="840">
        <f>+AJ242-AH243-AH242</f>
        <v>-1020</v>
      </c>
      <c r="AM242" s="842">
        <f>+AL242/1000</f>
        <v>-1.02</v>
      </c>
      <c r="AN242" s="844">
        <f>+AL242/SUM(AH242:AH243)</f>
        <v>-4.7222222222222221E-2</v>
      </c>
      <c r="AO242" s="21"/>
      <c r="AP242" s="306">
        <v>74.150000000000006</v>
      </c>
      <c r="AQ242" s="306">
        <v>3.01</v>
      </c>
    </row>
    <row r="243" spans="2:43" ht="12" customHeight="1" x14ac:dyDescent="0.25">
      <c r="B243" s="25">
        <v>44263</v>
      </c>
      <c r="C243" s="137">
        <v>0.5444444444444444</v>
      </c>
      <c r="D243" s="137">
        <v>0.56111111111111112</v>
      </c>
      <c r="E243" s="43">
        <v>3</v>
      </c>
      <c r="F243" s="43">
        <v>23509</v>
      </c>
      <c r="G243" s="25">
        <v>44263</v>
      </c>
      <c r="H243" s="967" t="s">
        <v>773</v>
      </c>
      <c r="I243" s="968"/>
      <c r="J243" s="969" t="s">
        <v>772</v>
      </c>
      <c r="K243" s="970"/>
      <c r="L243" s="969" t="s">
        <v>700</v>
      </c>
      <c r="M243" s="970"/>
      <c r="N243" s="967"/>
      <c r="O243" s="968"/>
      <c r="P243" s="971" t="s">
        <v>287</v>
      </c>
      <c r="Q243" s="972"/>
      <c r="R243" s="973" t="s">
        <v>233</v>
      </c>
      <c r="S243" s="985"/>
      <c r="T243" s="982" t="s">
        <v>771</v>
      </c>
      <c r="U243" s="983"/>
      <c r="V243" s="983"/>
      <c r="W243" s="984"/>
      <c r="X243" s="982" t="s">
        <v>771</v>
      </c>
      <c r="Y243" s="983"/>
      <c r="Z243" s="983"/>
      <c r="AA243" s="984"/>
      <c r="AB243" s="519">
        <v>1</v>
      </c>
      <c r="AC243" s="34"/>
      <c r="AD243" s="138" t="s">
        <v>699</v>
      </c>
      <c r="AE243" s="158">
        <v>24</v>
      </c>
      <c r="AF243" s="35" t="s">
        <v>32</v>
      </c>
      <c r="AG243" s="34"/>
      <c r="AH243" s="139">
        <v>16800</v>
      </c>
      <c r="AI243" s="140">
        <f t="shared" si="66"/>
        <v>16.8</v>
      </c>
      <c r="AJ243" s="837"/>
      <c r="AK243" s="839"/>
      <c r="AL243" s="841"/>
      <c r="AM243" s="843"/>
      <c r="AN243" s="845"/>
      <c r="AO243" s="21"/>
      <c r="AP243" s="306">
        <v>70.19</v>
      </c>
      <c r="AQ243" s="306">
        <v>6.1</v>
      </c>
    </row>
    <row r="244" spans="2:43" ht="12" customHeight="1" x14ac:dyDescent="0.25">
      <c r="B244" s="25">
        <v>44263</v>
      </c>
      <c r="C244" s="137">
        <v>0.54513888888888895</v>
      </c>
      <c r="D244" s="137">
        <v>0.55902777777777779</v>
      </c>
      <c r="E244" s="43">
        <v>3</v>
      </c>
      <c r="F244" s="43">
        <v>23509</v>
      </c>
      <c r="G244" s="25">
        <v>44263</v>
      </c>
      <c r="H244" s="967" t="s">
        <v>773</v>
      </c>
      <c r="I244" s="968"/>
      <c r="J244" s="969" t="s">
        <v>772</v>
      </c>
      <c r="K244" s="970"/>
      <c r="L244" s="969" t="s">
        <v>700</v>
      </c>
      <c r="M244" s="970"/>
      <c r="N244" s="967"/>
      <c r="O244" s="968"/>
      <c r="P244" s="971" t="s">
        <v>71</v>
      </c>
      <c r="Q244" s="972"/>
      <c r="R244" s="973" t="s">
        <v>1057</v>
      </c>
      <c r="S244" s="985"/>
      <c r="T244" s="982" t="s">
        <v>771</v>
      </c>
      <c r="U244" s="983"/>
      <c r="V244" s="983"/>
      <c r="W244" s="984"/>
      <c r="X244" s="982" t="s">
        <v>771</v>
      </c>
      <c r="Y244" s="983"/>
      <c r="Z244" s="983"/>
      <c r="AA244" s="984"/>
      <c r="AB244" s="519">
        <v>1</v>
      </c>
      <c r="AC244" s="34"/>
      <c r="AD244" s="138" t="s">
        <v>699</v>
      </c>
      <c r="AE244" s="158">
        <v>24</v>
      </c>
      <c r="AF244" s="35" t="s">
        <v>32</v>
      </c>
      <c r="AG244" s="34"/>
      <c r="AH244" s="139">
        <v>21600</v>
      </c>
      <c r="AI244" s="140">
        <f t="shared" si="66"/>
        <v>21.6</v>
      </c>
      <c r="AJ244" s="152">
        <v>20990</v>
      </c>
      <c r="AK244" s="142">
        <f t="shared" si="67"/>
        <v>20.99</v>
      </c>
      <c r="AL244" s="143">
        <f t="shared" ref="AL244:AL245" si="71">+AJ244-AH244</f>
        <v>-610</v>
      </c>
      <c r="AM244" s="144">
        <f t="shared" si="69"/>
        <v>-0.61</v>
      </c>
      <c r="AN244" s="145">
        <f t="shared" ref="AN244:AN245" si="72">+AL244/AH244</f>
        <v>-2.824074074074074E-2</v>
      </c>
      <c r="AO244" s="21"/>
      <c r="AP244" s="306">
        <v>70.19</v>
      </c>
      <c r="AQ244" s="306">
        <v>6.1</v>
      </c>
    </row>
    <row r="245" spans="2:43" ht="12" customHeight="1" x14ac:dyDescent="0.25">
      <c r="B245" s="25">
        <v>44263</v>
      </c>
      <c r="C245" s="137">
        <v>0.54861111111111105</v>
      </c>
      <c r="D245" s="137">
        <v>0.55486111111111114</v>
      </c>
      <c r="E245" s="43">
        <v>3</v>
      </c>
      <c r="F245" s="43">
        <v>23509</v>
      </c>
      <c r="G245" s="25">
        <v>44263</v>
      </c>
      <c r="H245" s="967" t="s">
        <v>773</v>
      </c>
      <c r="I245" s="968"/>
      <c r="J245" s="969" t="s">
        <v>772</v>
      </c>
      <c r="K245" s="970"/>
      <c r="L245" s="969" t="s">
        <v>700</v>
      </c>
      <c r="M245" s="970"/>
      <c r="N245" s="967"/>
      <c r="O245" s="968"/>
      <c r="P245" s="971" t="s">
        <v>1293</v>
      </c>
      <c r="Q245" s="972"/>
      <c r="R245" s="973" t="s">
        <v>543</v>
      </c>
      <c r="S245" s="985"/>
      <c r="T245" s="982" t="s">
        <v>771</v>
      </c>
      <c r="U245" s="983"/>
      <c r="V245" s="983"/>
      <c r="W245" s="984"/>
      <c r="X245" s="982" t="s">
        <v>771</v>
      </c>
      <c r="Y245" s="983"/>
      <c r="Z245" s="983"/>
      <c r="AA245" s="984"/>
      <c r="AB245" s="519">
        <v>1</v>
      </c>
      <c r="AC245" s="34"/>
      <c r="AD245" s="138" t="s">
        <v>699</v>
      </c>
      <c r="AE245" s="158">
        <v>24</v>
      </c>
      <c r="AF245" s="35" t="s">
        <v>32</v>
      </c>
      <c r="AG245" s="34"/>
      <c r="AH245" s="139">
        <v>12000</v>
      </c>
      <c r="AI245" s="140">
        <f t="shared" si="66"/>
        <v>12</v>
      </c>
      <c r="AJ245" s="152">
        <v>12000</v>
      </c>
      <c r="AK245" s="142">
        <f t="shared" si="67"/>
        <v>12</v>
      </c>
      <c r="AL245" s="143">
        <f t="shared" si="71"/>
        <v>0</v>
      </c>
      <c r="AM245" s="144">
        <f t="shared" si="69"/>
        <v>0</v>
      </c>
      <c r="AN245" s="145">
        <f t="shared" si="72"/>
        <v>0</v>
      </c>
      <c r="AO245" s="21"/>
      <c r="AP245" s="306">
        <v>70.19</v>
      </c>
      <c r="AQ245" s="306">
        <v>6.1</v>
      </c>
    </row>
    <row r="246" spans="2:43" ht="12" customHeight="1" x14ac:dyDescent="0.25">
      <c r="B246" s="25">
        <v>44263</v>
      </c>
      <c r="C246" s="137">
        <v>0.58194444444444449</v>
      </c>
      <c r="D246" s="137">
        <v>0.59930555555555554</v>
      </c>
      <c r="E246" s="43">
        <v>3</v>
      </c>
      <c r="F246" s="43">
        <v>23509</v>
      </c>
      <c r="G246" s="25">
        <v>44263</v>
      </c>
      <c r="H246" s="967" t="s">
        <v>773</v>
      </c>
      <c r="I246" s="968"/>
      <c r="J246" s="969" t="s">
        <v>772</v>
      </c>
      <c r="K246" s="970"/>
      <c r="L246" s="969" t="s">
        <v>700</v>
      </c>
      <c r="M246" s="970"/>
      <c r="N246" s="967"/>
      <c r="O246" s="968"/>
      <c r="P246" s="971" t="s">
        <v>200</v>
      </c>
      <c r="Q246" s="972"/>
      <c r="R246" s="973" t="s">
        <v>1298</v>
      </c>
      <c r="S246" s="985"/>
      <c r="T246" s="982" t="s">
        <v>771</v>
      </c>
      <c r="U246" s="983"/>
      <c r="V246" s="983"/>
      <c r="W246" s="984"/>
      <c r="X246" s="982" t="s">
        <v>771</v>
      </c>
      <c r="Y246" s="983"/>
      <c r="Z246" s="983"/>
      <c r="AA246" s="984"/>
      <c r="AB246" s="519">
        <v>1</v>
      </c>
      <c r="AC246" s="34"/>
      <c r="AD246" s="138" t="s">
        <v>699</v>
      </c>
      <c r="AE246" s="158">
        <v>24</v>
      </c>
      <c r="AF246" s="35" t="s">
        <v>32</v>
      </c>
      <c r="AG246" s="34"/>
      <c r="AH246" s="139">
        <v>5400</v>
      </c>
      <c r="AI246" s="140">
        <f t="shared" si="66"/>
        <v>5.4</v>
      </c>
      <c r="AJ246" s="836">
        <v>21960</v>
      </c>
      <c r="AK246" s="838">
        <f>+AJ246/1000</f>
        <v>21.96</v>
      </c>
      <c r="AL246" s="840">
        <f>+AJ246-AH247-AH246</f>
        <v>-240</v>
      </c>
      <c r="AM246" s="842">
        <f>+AL246/1000</f>
        <v>-0.24</v>
      </c>
      <c r="AN246" s="844">
        <f>+AL246/SUM(AH246:AH247)</f>
        <v>-1.0810810810810811E-2</v>
      </c>
      <c r="AO246" s="21"/>
      <c r="AP246" s="306">
        <v>70.19</v>
      </c>
      <c r="AQ246" s="306">
        <v>6.1</v>
      </c>
    </row>
    <row r="247" spans="2:43" ht="12" customHeight="1" x14ac:dyDescent="0.25">
      <c r="B247" s="25">
        <v>44263</v>
      </c>
      <c r="C247" s="137">
        <v>0.58194444444444449</v>
      </c>
      <c r="D247" s="137">
        <v>0.59930555555555554</v>
      </c>
      <c r="E247" s="43">
        <v>3</v>
      </c>
      <c r="F247" s="43">
        <v>23510</v>
      </c>
      <c r="G247" s="25">
        <v>44263</v>
      </c>
      <c r="H247" s="967" t="s">
        <v>790</v>
      </c>
      <c r="I247" s="968"/>
      <c r="J247" s="969" t="s">
        <v>772</v>
      </c>
      <c r="K247" s="970"/>
      <c r="L247" s="969" t="s">
        <v>700</v>
      </c>
      <c r="M247" s="970"/>
      <c r="N247" s="967"/>
      <c r="O247" s="968"/>
      <c r="P247" s="971" t="s">
        <v>200</v>
      </c>
      <c r="Q247" s="972"/>
      <c r="R247" s="973" t="s">
        <v>1298</v>
      </c>
      <c r="S247" s="985"/>
      <c r="T247" s="982" t="s">
        <v>771</v>
      </c>
      <c r="U247" s="983"/>
      <c r="V247" s="983"/>
      <c r="W247" s="984"/>
      <c r="X247" s="982" t="s">
        <v>771</v>
      </c>
      <c r="Y247" s="983"/>
      <c r="Z247" s="983"/>
      <c r="AA247" s="984"/>
      <c r="AB247" s="519">
        <v>1</v>
      </c>
      <c r="AC247" s="34"/>
      <c r="AD247" s="138" t="s">
        <v>699</v>
      </c>
      <c r="AE247" s="158">
        <v>22</v>
      </c>
      <c r="AF247" s="35" t="s">
        <v>32</v>
      </c>
      <c r="AG247" s="34"/>
      <c r="AH247" s="139">
        <v>16800</v>
      </c>
      <c r="AI247" s="140">
        <f t="shared" si="66"/>
        <v>16.8</v>
      </c>
      <c r="AJ247" s="837"/>
      <c r="AK247" s="839"/>
      <c r="AL247" s="841"/>
      <c r="AM247" s="843"/>
      <c r="AN247" s="845"/>
      <c r="AO247" s="21"/>
      <c r="AP247" s="306">
        <v>72.569999999999993</v>
      </c>
      <c r="AQ247" s="306">
        <v>5.31</v>
      </c>
    </row>
    <row r="248" spans="2:43" ht="12" customHeight="1" x14ac:dyDescent="0.25">
      <c r="B248" s="25">
        <v>44263</v>
      </c>
      <c r="C248" s="137">
        <v>0.5854166666666667</v>
      </c>
      <c r="D248" s="137">
        <v>0.61111111111111105</v>
      </c>
      <c r="E248" s="43">
        <v>3</v>
      </c>
      <c r="F248" s="43">
        <v>23510</v>
      </c>
      <c r="G248" s="25">
        <v>44263</v>
      </c>
      <c r="H248" s="967" t="s">
        <v>790</v>
      </c>
      <c r="I248" s="968"/>
      <c r="J248" s="969" t="s">
        <v>772</v>
      </c>
      <c r="K248" s="970"/>
      <c r="L248" s="969" t="s">
        <v>700</v>
      </c>
      <c r="M248" s="970"/>
      <c r="N248" s="967"/>
      <c r="O248" s="968"/>
      <c r="P248" s="971" t="s">
        <v>395</v>
      </c>
      <c r="Q248" s="972"/>
      <c r="R248" s="973" t="s">
        <v>663</v>
      </c>
      <c r="S248" s="985"/>
      <c r="T248" s="982" t="s">
        <v>771</v>
      </c>
      <c r="U248" s="983"/>
      <c r="V248" s="983"/>
      <c r="W248" s="984"/>
      <c r="X248" s="982" t="s">
        <v>771</v>
      </c>
      <c r="Y248" s="983"/>
      <c r="Z248" s="983"/>
      <c r="AA248" s="984"/>
      <c r="AB248" s="519">
        <v>1</v>
      </c>
      <c r="AC248" s="34"/>
      <c r="AD248" s="138" t="s">
        <v>699</v>
      </c>
      <c r="AE248" s="158">
        <v>22</v>
      </c>
      <c r="AF248" s="35" t="s">
        <v>32</v>
      </c>
      <c r="AG248" s="34"/>
      <c r="AH248" s="139">
        <v>21600</v>
      </c>
      <c r="AI248" s="140">
        <f t="shared" si="66"/>
        <v>21.6</v>
      </c>
      <c r="AJ248" s="152">
        <v>20910</v>
      </c>
      <c r="AK248" s="142">
        <f t="shared" si="67"/>
        <v>20.91</v>
      </c>
      <c r="AL248" s="143">
        <f t="shared" ref="AL248:AL255" si="73">+AJ248-AH248</f>
        <v>-690</v>
      </c>
      <c r="AM248" s="144">
        <f t="shared" si="69"/>
        <v>-0.69</v>
      </c>
      <c r="AN248" s="145">
        <f t="shared" ref="AN248:AN255" si="74">+AL248/AH248</f>
        <v>-3.1944444444444442E-2</v>
      </c>
      <c r="AO248" s="21"/>
      <c r="AP248" s="306">
        <v>72.569999999999993</v>
      </c>
      <c r="AQ248" s="306">
        <v>5.31</v>
      </c>
    </row>
    <row r="249" spans="2:43" ht="12" customHeight="1" x14ac:dyDescent="0.25">
      <c r="B249" s="25">
        <v>44263</v>
      </c>
      <c r="C249" s="137">
        <v>0.58680555555555558</v>
      </c>
      <c r="D249" s="137">
        <v>0.59722222222222221</v>
      </c>
      <c r="E249" s="43">
        <v>4</v>
      </c>
      <c r="F249" s="43">
        <v>23511</v>
      </c>
      <c r="G249" s="25">
        <v>44263</v>
      </c>
      <c r="H249" s="967" t="s">
        <v>709</v>
      </c>
      <c r="I249" s="968"/>
      <c r="J249" s="969" t="s">
        <v>1069</v>
      </c>
      <c r="K249" s="970"/>
      <c r="L249" s="969" t="s">
        <v>700</v>
      </c>
      <c r="M249" s="970"/>
      <c r="N249" s="967"/>
      <c r="O249" s="968"/>
      <c r="P249" s="971" t="s">
        <v>292</v>
      </c>
      <c r="Q249" s="972"/>
      <c r="R249" s="973" t="s">
        <v>696</v>
      </c>
      <c r="S249" s="985"/>
      <c r="T249" s="982" t="s">
        <v>1299</v>
      </c>
      <c r="U249" s="983"/>
      <c r="V249" s="983"/>
      <c r="W249" s="984"/>
      <c r="X249" s="982" t="s">
        <v>1300</v>
      </c>
      <c r="Y249" s="983"/>
      <c r="Z249" s="983"/>
      <c r="AA249" s="984"/>
      <c r="AB249" s="519"/>
      <c r="AC249" s="34"/>
      <c r="AD249" s="138" t="s">
        <v>699</v>
      </c>
      <c r="AE249" s="158">
        <v>30</v>
      </c>
      <c r="AF249" s="35" t="s">
        <v>32</v>
      </c>
      <c r="AG249" s="34"/>
      <c r="AH249" s="139">
        <v>1080</v>
      </c>
      <c r="AI249" s="140">
        <f t="shared" si="66"/>
        <v>1.08</v>
      </c>
      <c r="AJ249" s="152">
        <v>1080</v>
      </c>
      <c r="AK249" s="142">
        <f t="shared" si="67"/>
        <v>1.08</v>
      </c>
      <c r="AL249" s="143">
        <f t="shared" si="73"/>
        <v>0</v>
      </c>
      <c r="AM249" s="144">
        <f t="shared" si="69"/>
        <v>0</v>
      </c>
      <c r="AN249" s="145">
        <f t="shared" si="74"/>
        <v>0</v>
      </c>
      <c r="AO249" s="21"/>
      <c r="AP249" s="306">
        <v>73.25</v>
      </c>
      <c r="AQ249" s="306">
        <v>2.96</v>
      </c>
    </row>
    <row r="250" spans="2:43" ht="12" customHeight="1" x14ac:dyDescent="0.25">
      <c r="B250" s="25">
        <v>44263</v>
      </c>
      <c r="C250" s="137">
        <v>0.59513888888888888</v>
      </c>
      <c r="D250" s="137">
        <v>0.60902777777777783</v>
      </c>
      <c r="E250" s="43">
        <v>3</v>
      </c>
      <c r="F250" s="43">
        <v>23510</v>
      </c>
      <c r="G250" s="25">
        <v>44263</v>
      </c>
      <c r="H250" s="967" t="s">
        <v>790</v>
      </c>
      <c r="I250" s="968"/>
      <c r="J250" s="969" t="s">
        <v>772</v>
      </c>
      <c r="K250" s="970"/>
      <c r="L250" s="969" t="s">
        <v>700</v>
      </c>
      <c r="M250" s="970"/>
      <c r="N250" s="967"/>
      <c r="O250" s="968"/>
      <c r="P250" s="971" t="s">
        <v>274</v>
      </c>
      <c r="Q250" s="972"/>
      <c r="R250" s="973" t="s">
        <v>473</v>
      </c>
      <c r="S250" s="985"/>
      <c r="T250" s="982" t="s">
        <v>771</v>
      </c>
      <c r="U250" s="983"/>
      <c r="V250" s="983"/>
      <c r="W250" s="984"/>
      <c r="X250" s="982" t="s">
        <v>771</v>
      </c>
      <c r="Y250" s="983"/>
      <c r="Z250" s="983"/>
      <c r="AA250" s="984"/>
      <c r="AB250" s="519">
        <v>1</v>
      </c>
      <c r="AC250" s="34"/>
      <c r="AD250" s="138" t="s">
        <v>699</v>
      </c>
      <c r="AE250" s="158">
        <v>22</v>
      </c>
      <c r="AF250" s="35" t="s">
        <v>32</v>
      </c>
      <c r="AG250" s="34"/>
      <c r="AH250" s="139">
        <v>21600</v>
      </c>
      <c r="AI250" s="140">
        <f t="shared" si="66"/>
        <v>21.6</v>
      </c>
      <c r="AJ250" s="152">
        <v>21110</v>
      </c>
      <c r="AK250" s="142">
        <f t="shared" si="67"/>
        <v>21.11</v>
      </c>
      <c r="AL250" s="143">
        <f t="shared" si="73"/>
        <v>-490</v>
      </c>
      <c r="AM250" s="144">
        <f t="shared" si="69"/>
        <v>-0.49</v>
      </c>
      <c r="AN250" s="145">
        <f t="shared" si="74"/>
        <v>-2.2685185185185187E-2</v>
      </c>
      <c r="AO250" s="21"/>
      <c r="AP250" s="306">
        <v>72.569999999999993</v>
      </c>
      <c r="AQ250" s="306">
        <v>5.31</v>
      </c>
    </row>
    <row r="251" spans="2:43" ht="12" customHeight="1" x14ac:dyDescent="0.25">
      <c r="B251" s="25">
        <v>44263</v>
      </c>
      <c r="C251" s="137">
        <v>0.61458333333333337</v>
      </c>
      <c r="D251" s="137">
        <v>0.62986111111111109</v>
      </c>
      <c r="E251" s="43">
        <v>3</v>
      </c>
      <c r="F251" s="43">
        <v>23510</v>
      </c>
      <c r="G251" s="25">
        <v>44263</v>
      </c>
      <c r="H251" s="967" t="s">
        <v>790</v>
      </c>
      <c r="I251" s="968"/>
      <c r="J251" s="969" t="s">
        <v>772</v>
      </c>
      <c r="K251" s="970"/>
      <c r="L251" s="969" t="s">
        <v>700</v>
      </c>
      <c r="M251" s="970"/>
      <c r="N251" s="967"/>
      <c r="O251" s="968"/>
      <c r="P251" s="971" t="s">
        <v>287</v>
      </c>
      <c r="Q251" s="972"/>
      <c r="R251" s="973" t="s">
        <v>233</v>
      </c>
      <c r="S251" s="985"/>
      <c r="T251" s="982" t="s">
        <v>771</v>
      </c>
      <c r="U251" s="983"/>
      <c r="V251" s="983"/>
      <c r="W251" s="984"/>
      <c r="X251" s="982" t="s">
        <v>771</v>
      </c>
      <c r="Y251" s="983"/>
      <c r="Z251" s="983"/>
      <c r="AA251" s="984"/>
      <c r="AB251" s="519">
        <v>1</v>
      </c>
      <c r="AC251" s="34"/>
      <c r="AD251" s="138" t="s">
        <v>699</v>
      </c>
      <c r="AE251" s="158">
        <v>22</v>
      </c>
      <c r="AF251" s="35" t="s">
        <v>32</v>
      </c>
      <c r="AG251" s="34"/>
      <c r="AH251" s="139">
        <v>22200</v>
      </c>
      <c r="AI251" s="140">
        <f t="shared" si="66"/>
        <v>22.2</v>
      </c>
      <c r="AJ251" s="152">
        <v>22230</v>
      </c>
      <c r="AK251" s="142">
        <f t="shared" si="67"/>
        <v>22.23</v>
      </c>
      <c r="AL251" s="143">
        <f t="shared" si="73"/>
        <v>30</v>
      </c>
      <c r="AM251" s="144">
        <f t="shared" si="69"/>
        <v>0.03</v>
      </c>
      <c r="AN251" s="145">
        <f t="shared" si="74"/>
        <v>1.3513513513513514E-3</v>
      </c>
      <c r="AO251" s="21"/>
      <c r="AP251" s="306">
        <v>72.569999999999993</v>
      </c>
      <c r="AQ251" s="306">
        <v>5.31</v>
      </c>
    </row>
    <row r="252" spans="2:43" ht="12" customHeight="1" x14ac:dyDescent="0.25">
      <c r="B252" s="25">
        <v>44263</v>
      </c>
      <c r="C252" s="137">
        <v>0.65</v>
      </c>
      <c r="D252" s="137">
        <v>0.65625</v>
      </c>
      <c r="E252" s="43">
        <v>4</v>
      </c>
      <c r="F252" s="43">
        <v>23512</v>
      </c>
      <c r="G252" s="25">
        <v>44263</v>
      </c>
      <c r="H252" s="967" t="s">
        <v>794</v>
      </c>
      <c r="I252" s="968"/>
      <c r="J252" s="969" t="s">
        <v>822</v>
      </c>
      <c r="K252" s="970"/>
      <c r="L252" s="969" t="s">
        <v>700</v>
      </c>
      <c r="M252" s="970"/>
      <c r="N252" s="967"/>
      <c r="O252" s="968"/>
      <c r="P252" s="971" t="s">
        <v>1293</v>
      </c>
      <c r="Q252" s="972"/>
      <c r="R252" s="973" t="s">
        <v>543</v>
      </c>
      <c r="S252" s="985"/>
      <c r="T252" s="982" t="s">
        <v>715</v>
      </c>
      <c r="U252" s="983"/>
      <c r="V252" s="983"/>
      <c r="W252" s="984"/>
      <c r="X252" s="982" t="s">
        <v>715</v>
      </c>
      <c r="Y252" s="983"/>
      <c r="Z252" s="983"/>
      <c r="AA252" s="984"/>
      <c r="AB252" s="519">
        <v>1</v>
      </c>
      <c r="AC252" s="34"/>
      <c r="AD252" s="138" t="s">
        <v>680</v>
      </c>
      <c r="AE252" s="158">
        <v>33</v>
      </c>
      <c r="AF252" s="35" t="s">
        <v>32</v>
      </c>
      <c r="AG252" s="34"/>
      <c r="AH252" s="139">
        <v>12000</v>
      </c>
      <c r="AI252" s="140">
        <f t="shared" si="66"/>
        <v>12</v>
      </c>
      <c r="AJ252" s="152">
        <v>11850</v>
      </c>
      <c r="AK252" s="142">
        <f t="shared" si="67"/>
        <v>11.85</v>
      </c>
      <c r="AL252" s="143">
        <f t="shared" si="73"/>
        <v>-150</v>
      </c>
      <c r="AM252" s="144">
        <f t="shared" si="69"/>
        <v>-0.15</v>
      </c>
      <c r="AN252" s="145">
        <f t="shared" si="74"/>
        <v>-1.2500000000000001E-2</v>
      </c>
      <c r="AO252" s="21"/>
      <c r="AP252" s="306">
        <v>74.77</v>
      </c>
      <c r="AQ252" s="306">
        <v>4.6399999999999997</v>
      </c>
    </row>
    <row r="253" spans="2:43" ht="12" customHeight="1" x14ac:dyDescent="0.25">
      <c r="B253" s="25">
        <v>44263</v>
      </c>
      <c r="C253" s="137">
        <v>0.66527777777777775</v>
      </c>
      <c r="D253" s="137">
        <v>0.6972222222222223</v>
      </c>
      <c r="E253" s="43">
        <v>4</v>
      </c>
      <c r="F253" s="43">
        <v>26567</v>
      </c>
      <c r="G253" s="25">
        <v>44263</v>
      </c>
      <c r="H253" s="967" t="s">
        <v>712</v>
      </c>
      <c r="I253" s="968"/>
      <c r="J253" s="969"/>
      <c r="K253" s="970"/>
      <c r="L253" s="969"/>
      <c r="M253" s="970"/>
      <c r="N253" s="967"/>
      <c r="O253" s="968"/>
      <c r="P253" s="971" t="s">
        <v>1301</v>
      </c>
      <c r="Q253" s="972"/>
      <c r="R253" s="973" t="s">
        <v>1302</v>
      </c>
      <c r="S253" s="985"/>
      <c r="T253" s="982" t="s">
        <v>715</v>
      </c>
      <c r="U253" s="983"/>
      <c r="V253" s="983"/>
      <c r="W253" s="984"/>
      <c r="X253" s="982" t="s">
        <v>715</v>
      </c>
      <c r="Y253" s="983"/>
      <c r="Z253" s="983"/>
      <c r="AA253" s="984"/>
      <c r="AB253" s="519"/>
      <c r="AC253" s="34"/>
      <c r="AD253" s="138"/>
      <c r="AE253" s="158">
        <v>26</v>
      </c>
      <c r="AF253" s="35" t="s">
        <v>32</v>
      </c>
      <c r="AG253" s="34"/>
      <c r="AH253" s="139">
        <v>3920</v>
      </c>
      <c r="AI253" s="140">
        <f t="shared" si="66"/>
        <v>3.92</v>
      </c>
      <c r="AJ253" s="152">
        <v>3920</v>
      </c>
      <c r="AK253" s="142">
        <f t="shared" si="67"/>
        <v>3.92</v>
      </c>
      <c r="AL253" s="143">
        <f t="shared" si="73"/>
        <v>0</v>
      </c>
      <c r="AM253" s="144">
        <f t="shared" si="69"/>
        <v>0</v>
      </c>
      <c r="AN253" s="145">
        <f t="shared" si="74"/>
        <v>0</v>
      </c>
      <c r="AO253" s="21"/>
      <c r="AP253" s="306">
        <v>74.98</v>
      </c>
      <c r="AQ253" s="306">
        <v>5.08</v>
      </c>
    </row>
    <row r="254" spans="2:43" ht="12" customHeight="1" x14ac:dyDescent="0.25">
      <c r="B254" s="25">
        <v>44263</v>
      </c>
      <c r="C254" s="137">
        <v>0.66597222222222219</v>
      </c>
      <c r="D254" s="137">
        <v>0.67152777777777783</v>
      </c>
      <c r="E254" s="43">
        <v>4</v>
      </c>
      <c r="F254" s="43">
        <v>23512</v>
      </c>
      <c r="G254" s="25">
        <v>44263</v>
      </c>
      <c r="H254" s="967" t="s">
        <v>794</v>
      </c>
      <c r="I254" s="968"/>
      <c r="J254" s="969" t="s">
        <v>822</v>
      </c>
      <c r="K254" s="970"/>
      <c r="L254" s="969" t="s">
        <v>700</v>
      </c>
      <c r="M254" s="970"/>
      <c r="N254" s="967"/>
      <c r="O254" s="968"/>
      <c r="P254" s="971" t="s">
        <v>395</v>
      </c>
      <c r="Q254" s="972"/>
      <c r="R254" s="973" t="s">
        <v>663</v>
      </c>
      <c r="S254" s="985"/>
      <c r="T254" s="982" t="s">
        <v>715</v>
      </c>
      <c r="U254" s="983"/>
      <c r="V254" s="983"/>
      <c r="W254" s="984"/>
      <c r="X254" s="982" t="s">
        <v>715</v>
      </c>
      <c r="Y254" s="983"/>
      <c r="Z254" s="983"/>
      <c r="AA254" s="984"/>
      <c r="AB254" s="519">
        <v>1</v>
      </c>
      <c r="AC254" s="34"/>
      <c r="AD254" s="138" t="s">
        <v>680</v>
      </c>
      <c r="AE254" s="158">
        <v>33</v>
      </c>
      <c r="AF254" s="35" t="s">
        <v>32</v>
      </c>
      <c r="AG254" s="34"/>
      <c r="AH254" s="139">
        <v>1200</v>
      </c>
      <c r="AI254" s="140">
        <f t="shared" si="66"/>
        <v>1.2</v>
      </c>
      <c r="AJ254" s="152">
        <v>1530</v>
      </c>
      <c r="AK254" s="142">
        <f t="shared" si="67"/>
        <v>1.53</v>
      </c>
      <c r="AL254" s="143">
        <f t="shared" si="73"/>
        <v>330</v>
      </c>
      <c r="AM254" s="144">
        <f t="shared" si="69"/>
        <v>0.33</v>
      </c>
      <c r="AN254" s="145">
        <f t="shared" si="74"/>
        <v>0.27500000000000002</v>
      </c>
      <c r="AO254" s="21"/>
      <c r="AP254" s="306">
        <v>74.77</v>
      </c>
      <c r="AQ254" s="306">
        <v>4.6399999999999997</v>
      </c>
    </row>
    <row r="255" spans="2:43" ht="12" customHeight="1" x14ac:dyDescent="0.25">
      <c r="B255" s="25">
        <v>44263</v>
      </c>
      <c r="C255" s="137">
        <v>0.66736111111111107</v>
      </c>
      <c r="D255" s="137">
        <v>0.68194444444444446</v>
      </c>
      <c r="E255" s="43">
        <v>4</v>
      </c>
      <c r="F255" s="43">
        <v>20185</v>
      </c>
      <c r="G255" s="25">
        <v>44263</v>
      </c>
      <c r="H255" s="967" t="s">
        <v>1028</v>
      </c>
      <c r="I255" s="968"/>
      <c r="J255" s="969"/>
      <c r="K255" s="970"/>
      <c r="L255" s="969"/>
      <c r="M255" s="970"/>
      <c r="N255" s="967"/>
      <c r="O255" s="968"/>
      <c r="P255" s="971" t="s">
        <v>1029</v>
      </c>
      <c r="Q255" s="972"/>
      <c r="R255" s="973" t="s">
        <v>803</v>
      </c>
      <c r="S255" s="985"/>
      <c r="T255" s="982" t="s">
        <v>1030</v>
      </c>
      <c r="U255" s="983"/>
      <c r="V255" s="983"/>
      <c r="W255" s="984"/>
      <c r="X255" s="982" t="s">
        <v>1030</v>
      </c>
      <c r="Y255" s="983"/>
      <c r="Z255" s="983"/>
      <c r="AA255" s="984"/>
      <c r="AB255" s="519"/>
      <c r="AC255" s="34"/>
      <c r="AD255" s="138"/>
      <c r="AE255" s="158"/>
      <c r="AF255" s="35" t="s">
        <v>32</v>
      </c>
      <c r="AG255" s="34"/>
      <c r="AH255" s="139">
        <v>1180</v>
      </c>
      <c r="AI255" s="140">
        <f t="shared" si="66"/>
        <v>1.18</v>
      </c>
      <c r="AJ255" s="152">
        <v>1180</v>
      </c>
      <c r="AK255" s="142">
        <f t="shared" si="67"/>
        <v>1.18</v>
      </c>
      <c r="AL255" s="143">
        <f t="shared" si="73"/>
        <v>0</v>
      </c>
      <c r="AM255" s="144">
        <f t="shared" si="69"/>
        <v>0</v>
      </c>
      <c r="AN255" s="145">
        <f t="shared" si="74"/>
        <v>0</v>
      </c>
      <c r="AO255" s="21"/>
      <c r="AP255" s="306"/>
      <c r="AQ255" s="306"/>
    </row>
    <row r="256" spans="2:43" ht="12" customHeight="1" x14ac:dyDescent="0.25">
      <c r="B256" s="25">
        <v>44263</v>
      </c>
      <c r="C256" s="137">
        <v>0.75694444444444453</v>
      </c>
      <c r="D256" s="137">
        <v>0.76666666666666661</v>
      </c>
      <c r="E256" s="43">
        <v>4</v>
      </c>
      <c r="F256" s="43">
        <v>23513</v>
      </c>
      <c r="G256" s="25">
        <v>44263</v>
      </c>
      <c r="H256" s="967" t="s">
        <v>781</v>
      </c>
      <c r="I256" s="968"/>
      <c r="J256" s="969" t="s">
        <v>702</v>
      </c>
      <c r="K256" s="970"/>
      <c r="L256" s="969" t="s">
        <v>700</v>
      </c>
      <c r="M256" s="970"/>
      <c r="N256" s="967"/>
      <c r="O256" s="968"/>
      <c r="P256" s="971" t="s">
        <v>292</v>
      </c>
      <c r="Q256" s="972"/>
      <c r="R256" s="973" t="s">
        <v>696</v>
      </c>
      <c r="S256" s="985"/>
      <c r="T256" s="982" t="s">
        <v>1305</v>
      </c>
      <c r="U256" s="983"/>
      <c r="V256" s="983"/>
      <c r="W256" s="984"/>
      <c r="X256" s="982" t="s">
        <v>1306</v>
      </c>
      <c r="Y256" s="983"/>
      <c r="Z256" s="983"/>
      <c r="AA256" s="984"/>
      <c r="AB256" s="519"/>
      <c r="AC256" s="34"/>
      <c r="AD256" s="138" t="s">
        <v>699</v>
      </c>
      <c r="AE256" s="158">
        <v>38</v>
      </c>
      <c r="AF256" s="35" t="s">
        <v>32</v>
      </c>
      <c r="AG256" s="34"/>
      <c r="AH256" s="139">
        <v>770</v>
      </c>
      <c r="AI256" s="140">
        <f t="shared" si="66"/>
        <v>0.77</v>
      </c>
      <c r="AJ256" s="152">
        <v>770</v>
      </c>
      <c r="AK256" s="142">
        <f t="shared" si="67"/>
        <v>0.77</v>
      </c>
      <c r="AL256" s="143">
        <f t="shared" si="68"/>
        <v>0</v>
      </c>
      <c r="AM256" s="144">
        <f t="shared" si="69"/>
        <v>0</v>
      </c>
      <c r="AN256" s="145">
        <f t="shared" si="70"/>
        <v>0</v>
      </c>
      <c r="AO256" s="21"/>
      <c r="AP256" s="306">
        <v>74.81</v>
      </c>
      <c r="AQ256" s="306">
        <v>2.34</v>
      </c>
    </row>
    <row r="257" spans="2:43" ht="12" customHeight="1" x14ac:dyDescent="0.25">
      <c r="B257" s="25">
        <v>44263</v>
      </c>
      <c r="C257" s="137">
        <v>0.7583333333333333</v>
      </c>
      <c r="D257" s="137">
        <v>0.77222222222222225</v>
      </c>
      <c r="E257" s="43">
        <v>4</v>
      </c>
      <c r="F257" s="43">
        <v>26568</v>
      </c>
      <c r="G257" s="25">
        <v>44263</v>
      </c>
      <c r="H257" s="967" t="s">
        <v>1303</v>
      </c>
      <c r="I257" s="968"/>
      <c r="J257" s="969"/>
      <c r="K257" s="970"/>
      <c r="L257" s="969"/>
      <c r="M257" s="970"/>
      <c r="N257" s="967"/>
      <c r="O257" s="968"/>
      <c r="P257" s="971" t="s">
        <v>748</v>
      </c>
      <c r="Q257" s="972"/>
      <c r="R257" s="973" t="s">
        <v>749</v>
      </c>
      <c r="S257" s="985"/>
      <c r="T257" s="982" t="s">
        <v>715</v>
      </c>
      <c r="U257" s="983"/>
      <c r="V257" s="983"/>
      <c r="W257" s="984"/>
      <c r="X257" s="982" t="s">
        <v>715</v>
      </c>
      <c r="Y257" s="983"/>
      <c r="Z257" s="983"/>
      <c r="AA257" s="984"/>
      <c r="AB257" s="505"/>
      <c r="AC257" s="34"/>
      <c r="AD257" s="138"/>
      <c r="AE257" s="158">
        <v>27</v>
      </c>
      <c r="AF257" s="35" t="s">
        <v>32</v>
      </c>
      <c r="AG257" s="34"/>
      <c r="AH257" s="139">
        <v>570</v>
      </c>
      <c r="AI257" s="140">
        <f>+AH257/1000</f>
        <v>0.56999999999999995</v>
      </c>
      <c r="AJ257" s="152">
        <v>570</v>
      </c>
      <c r="AK257" s="142">
        <f>+AJ257/1000</f>
        <v>0.56999999999999995</v>
      </c>
      <c r="AL257" s="143">
        <f>+AJ257-AH257</f>
        <v>0</v>
      </c>
      <c r="AM257" s="144">
        <f>+AL257/1000</f>
        <v>0</v>
      </c>
      <c r="AN257" s="145">
        <f>+AL257/AH257</f>
        <v>0</v>
      </c>
      <c r="AO257" s="21"/>
      <c r="AP257" s="306">
        <v>72.06</v>
      </c>
      <c r="AQ257" s="306">
        <v>6.29</v>
      </c>
    </row>
    <row r="258" spans="2:43" ht="12" customHeight="1" x14ac:dyDescent="0.25">
      <c r="B258" s="25">
        <v>44263</v>
      </c>
      <c r="C258" s="137">
        <v>0.91736111111111107</v>
      </c>
      <c r="D258" s="137">
        <v>0.95694444444444438</v>
      </c>
      <c r="E258" s="43">
        <v>4</v>
      </c>
      <c r="F258" s="43">
        <v>26569</v>
      </c>
      <c r="G258" s="25">
        <v>44263</v>
      </c>
      <c r="H258" s="967" t="s">
        <v>1304</v>
      </c>
      <c r="I258" s="968"/>
      <c r="J258" s="969"/>
      <c r="K258" s="970"/>
      <c r="L258" s="969"/>
      <c r="M258" s="970"/>
      <c r="N258" s="967"/>
      <c r="O258" s="968"/>
      <c r="P258" s="971" t="s">
        <v>600</v>
      </c>
      <c r="Q258" s="972"/>
      <c r="R258" s="973" t="s">
        <v>1287</v>
      </c>
      <c r="S258" s="985"/>
      <c r="T258" s="982" t="s">
        <v>319</v>
      </c>
      <c r="U258" s="983"/>
      <c r="V258" s="983"/>
      <c r="W258" s="984"/>
      <c r="X258" s="982" t="s">
        <v>319</v>
      </c>
      <c r="Y258" s="983"/>
      <c r="Z258" s="983"/>
      <c r="AA258" s="984"/>
      <c r="AB258" s="519"/>
      <c r="AC258" s="34"/>
      <c r="AD258" s="138"/>
      <c r="AE258" s="314">
        <v>55</v>
      </c>
      <c r="AF258" s="46" t="s">
        <v>52</v>
      </c>
      <c r="AG258" s="34"/>
      <c r="AH258" s="139">
        <v>12940</v>
      </c>
      <c r="AI258" s="140">
        <f t="shared" ref="AI258:AI263" si="75">+AH258/1000</f>
        <v>12.94</v>
      </c>
      <c r="AJ258" s="152">
        <v>12940</v>
      </c>
      <c r="AK258" s="142">
        <f t="shared" ref="AK258:AK263" si="76">+AJ258/1000</f>
        <v>12.94</v>
      </c>
      <c r="AL258" s="143">
        <f t="shared" ref="AL258:AL263" si="77">+AJ258-AH258</f>
        <v>0</v>
      </c>
      <c r="AM258" s="144">
        <f t="shared" ref="AM258:AM263" si="78">+AL258/1000</f>
        <v>0</v>
      </c>
      <c r="AN258" s="145">
        <f t="shared" ref="AN258:AN263" si="79">+AL258/AH258</f>
        <v>0</v>
      </c>
      <c r="AO258" s="21"/>
      <c r="AP258" s="306">
        <v>77.150000000000006</v>
      </c>
      <c r="AQ258" s="306">
        <v>3.29</v>
      </c>
    </row>
    <row r="259" spans="2:43" ht="12" customHeight="1" x14ac:dyDescent="0.25">
      <c r="B259" s="25">
        <v>44263</v>
      </c>
      <c r="C259" s="137">
        <v>0.95624999999999993</v>
      </c>
      <c r="D259" s="137">
        <v>0.99236111111111114</v>
      </c>
      <c r="E259" s="43">
        <v>4</v>
      </c>
      <c r="F259" s="43">
        <v>26570</v>
      </c>
      <c r="G259" s="25">
        <v>44263</v>
      </c>
      <c r="H259" s="967" t="s">
        <v>712</v>
      </c>
      <c r="I259" s="968"/>
      <c r="J259" s="969"/>
      <c r="K259" s="970"/>
      <c r="L259" s="969"/>
      <c r="M259" s="970"/>
      <c r="N259" s="967"/>
      <c r="O259" s="968"/>
      <c r="P259" s="971" t="s">
        <v>917</v>
      </c>
      <c r="Q259" s="972"/>
      <c r="R259" s="973" t="s">
        <v>856</v>
      </c>
      <c r="S259" s="985"/>
      <c r="T259" s="982" t="s">
        <v>857</v>
      </c>
      <c r="U259" s="983"/>
      <c r="V259" s="983"/>
      <c r="W259" s="984"/>
      <c r="X259" s="982" t="s">
        <v>857</v>
      </c>
      <c r="Y259" s="983"/>
      <c r="Z259" s="983"/>
      <c r="AA259" s="984"/>
      <c r="AB259" s="519"/>
      <c r="AC259" s="34"/>
      <c r="AD259" s="138"/>
      <c r="AE259" s="314">
        <v>53</v>
      </c>
      <c r="AF259" s="46" t="s">
        <v>52</v>
      </c>
      <c r="AG259" s="34"/>
      <c r="AH259" s="139">
        <v>9880</v>
      </c>
      <c r="AI259" s="140">
        <f t="shared" si="75"/>
        <v>9.8800000000000008</v>
      </c>
      <c r="AJ259" s="152">
        <v>9880</v>
      </c>
      <c r="AK259" s="142">
        <f t="shared" si="76"/>
        <v>9.8800000000000008</v>
      </c>
      <c r="AL259" s="143">
        <f t="shared" si="77"/>
        <v>0</v>
      </c>
      <c r="AM259" s="144">
        <f t="shared" si="78"/>
        <v>0</v>
      </c>
      <c r="AN259" s="145">
        <f t="shared" si="79"/>
        <v>0</v>
      </c>
      <c r="AO259" s="21"/>
      <c r="AP259" s="306">
        <v>76.81</v>
      </c>
      <c r="AQ259" s="306">
        <v>2.2400000000000002</v>
      </c>
    </row>
    <row r="260" spans="2:43" ht="12" customHeight="1" x14ac:dyDescent="0.25">
      <c r="B260" s="25">
        <v>44263</v>
      </c>
      <c r="C260" s="137">
        <v>0.99722222222222223</v>
      </c>
      <c r="D260" s="137">
        <v>0.25763888888888892</v>
      </c>
      <c r="E260" s="43">
        <v>4</v>
      </c>
      <c r="F260" s="43">
        <v>4099</v>
      </c>
      <c r="G260" s="25">
        <v>44263</v>
      </c>
      <c r="H260" s="967" t="s">
        <v>176</v>
      </c>
      <c r="I260" s="968"/>
      <c r="J260" s="969"/>
      <c r="K260" s="970"/>
      <c r="L260" s="969"/>
      <c r="M260" s="970"/>
      <c r="N260" s="967"/>
      <c r="O260" s="968"/>
      <c r="P260" s="971" t="s">
        <v>390</v>
      </c>
      <c r="Q260" s="972"/>
      <c r="R260" s="973" t="s">
        <v>90</v>
      </c>
      <c r="S260" s="985"/>
      <c r="T260" s="982" t="s">
        <v>179</v>
      </c>
      <c r="U260" s="983"/>
      <c r="V260" s="983"/>
      <c r="W260" s="984"/>
      <c r="X260" s="982" t="s">
        <v>179</v>
      </c>
      <c r="Y260" s="983"/>
      <c r="Z260" s="983"/>
      <c r="AA260" s="984"/>
      <c r="AB260" s="519"/>
      <c r="AC260" s="34"/>
      <c r="AD260" s="138"/>
      <c r="AE260" s="158">
        <v>30</v>
      </c>
      <c r="AF260" s="35" t="s">
        <v>32</v>
      </c>
      <c r="AG260" s="34">
        <v>10690</v>
      </c>
      <c r="AH260" s="139">
        <f>+AG260/2.2</f>
        <v>4859.090909090909</v>
      </c>
      <c r="AI260" s="140">
        <f t="shared" si="75"/>
        <v>4.8590909090909093</v>
      </c>
      <c r="AJ260" s="836">
        <v>7470</v>
      </c>
      <c r="AK260" s="838">
        <f>+AJ260/1000</f>
        <v>7.47</v>
      </c>
      <c r="AL260" s="840">
        <f>+AJ260-AH261-AH260</f>
        <v>-657.27272727272702</v>
      </c>
      <c r="AM260" s="842">
        <f>+AL260/1000</f>
        <v>-0.65727272727272701</v>
      </c>
      <c r="AN260" s="844">
        <f>+AL260/SUM(AH260:AH261)</f>
        <v>-8.0872483221476485E-2</v>
      </c>
      <c r="AO260" s="21"/>
      <c r="AP260" s="306">
        <v>77.02</v>
      </c>
      <c r="AQ260" s="306">
        <v>3.15</v>
      </c>
    </row>
    <row r="261" spans="2:43" ht="12" customHeight="1" x14ac:dyDescent="0.25">
      <c r="B261" s="25">
        <v>44263</v>
      </c>
      <c r="C261" s="137">
        <v>0.99722222222222223</v>
      </c>
      <c r="D261" s="137">
        <v>0.25763888888888892</v>
      </c>
      <c r="E261" s="43">
        <v>4</v>
      </c>
      <c r="F261" s="43">
        <v>1560</v>
      </c>
      <c r="G261" s="25">
        <v>44263</v>
      </c>
      <c r="H261" s="967" t="s">
        <v>286</v>
      </c>
      <c r="I261" s="968"/>
      <c r="J261" s="969"/>
      <c r="K261" s="970"/>
      <c r="L261" s="969"/>
      <c r="M261" s="970"/>
      <c r="N261" s="967"/>
      <c r="O261" s="968"/>
      <c r="P261" s="971" t="s">
        <v>390</v>
      </c>
      <c r="Q261" s="972"/>
      <c r="R261" s="973" t="s">
        <v>90</v>
      </c>
      <c r="S261" s="985"/>
      <c r="T261" s="982" t="s">
        <v>179</v>
      </c>
      <c r="U261" s="983"/>
      <c r="V261" s="983"/>
      <c r="W261" s="984"/>
      <c r="X261" s="982" t="s">
        <v>179</v>
      </c>
      <c r="Y261" s="983"/>
      <c r="Z261" s="983"/>
      <c r="AA261" s="984"/>
      <c r="AB261" s="519"/>
      <c r="AC261" s="34"/>
      <c r="AD261" s="138"/>
      <c r="AE261" s="158">
        <v>31</v>
      </c>
      <c r="AF261" s="35" t="s">
        <v>32</v>
      </c>
      <c r="AG261" s="34">
        <v>7190</v>
      </c>
      <c r="AH261" s="139">
        <f>+AG261/2.2</f>
        <v>3268.181818181818</v>
      </c>
      <c r="AI261" s="140">
        <f t="shared" si="75"/>
        <v>3.2681818181818181</v>
      </c>
      <c r="AJ261" s="837"/>
      <c r="AK261" s="839"/>
      <c r="AL261" s="841"/>
      <c r="AM261" s="843"/>
      <c r="AN261" s="845"/>
      <c r="AO261" s="21"/>
      <c r="AP261" s="306">
        <v>76.95</v>
      </c>
      <c r="AQ261" s="306">
        <v>3.29</v>
      </c>
    </row>
    <row r="262" spans="2:43" ht="12" customHeight="1" x14ac:dyDescent="0.25">
      <c r="B262" s="25">
        <v>44263</v>
      </c>
      <c r="C262" s="137">
        <v>0.99861111111111101</v>
      </c>
      <c r="D262" s="137">
        <v>9.0277777777777787E-3</v>
      </c>
      <c r="E262" s="43">
        <v>4</v>
      </c>
      <c r="F262" s="43">
        <v>26571</v>
      </c>
      <c r="G262" s="25">
        <v>44263</v>
      </c>
      <c r="H262" s="967" t="s">
        <v>712</v>
      </c>
      <c r="I262" s="968"/>
      <c r="J262" s="969"/>
      <c r="K262" s="970"/>
      <c r="L262" s="969"/>
      <c r="M262" s="970"/>
      <c r="N262" s="967"/>
      <c r="O262" s="968"/>
      <c r="P262" s="971" t="s">
        <v>292</v>
      </c>
      <c r="Q262" s="972"/>
      <c r="R262" s="973" t="s">
        <v>696</v>
      </c>
      <c r="S262" s="985"/>
      <c r="T262" s="982" t="s">
        <v>857</v>
      </c>
      <c r="U262" s="983"/>
      <c r="V262" s="983"/>
      <c r="W262" s="984"/>
      <c r="X262" s="982" t="s">
        <v>857</v>
      </c>
      <c r="Y262" s="983"/>
      <c r="Z262" s="983"/>
      <c r="AA262" s="984"/>
      <c r="AB262" s="519"/>
      <c r="AC262" s="34"/>
      <c r="AD262" s="138"/>
      <c r="AE262" s="158">
        <v>48</v>
      </c>
      <c r="AF262" s="35" t="s">
        <v>32</v>
      </c>
      <c r="AG262" s="34"/>
      <c r="AH262" s="139">
        <v>5290</v>
      </c>
      <c r="AI262" s="140">
        <f t="shared" si="75"/>
        <v>5.29</v>
      </c>
      <c r="AJ262" s="152">
        <v>5290</v>
      </c>
      <c r="AK262" s="142">
        <f t="shared" si="76"/>
        <v>5.29</v>
      </c>
      <c r="AL262" s="143">
        <f t="shared" si="77"/>
        <v>0</v>
      </c>
      <c r="AM262" s="144">
        <f t="shared" si="78"/>
        <v>0</v>
      </c>
      <c r="AN262" s="145">
        <f t="shared" si="79"/>
        <v>0</v>
      </c>
      <c r="AO262" s="21"/>
      <c r="AP262" s="306">
        <v>76.489999999999995</v>
      </c>
      <c r="AQ262" s="306">
        <v>3.28</v>
      </c>
    </row>
    <row r="263" spans="2:43" ht="12" customHeight="1" x14ac:dyDescent="0.25">
      <c r="B263" s="25">
        <v>44264</v>
      </c>
      <c r="C263" s="137">
        <v>3.4722222222222224E-2</v>
      </c>
      <c r="D263" s="137">
        <v>0.29305555555555557</v>
      </c>
      <c r="E263" s="43">
        <v>4</v>
      </c>
      <c r="F263" s="43">
        <v>26572</v>
      </c>
      <c r="G263" s="25">
        <v>44264</v>
      </c>
      <c r="H263" s="967" t="s">
        <v>1307</v>
      </c>
      <c r="I263" s="968"/>
      <c r="J263" s="969"/>
      <c r="K263" s="970"/>
      <c r="L263" s="969"/>
      <c r="M263" s="970"/>
      <c r="N263" s="967"/>
      <c r="O263" s="968"/>
      <c r="P263" s="971" t="s">
        <v>1308</v>
      </c>
      <c r="Q263" s="972"/>
      <c r="R263" s="973" t="s">
        <v>1309</v>
      </c>
      <c r="S263" s="985"/>
      <c r="T263" s="982" t="s">
        <v>1310</v>
      </c>
      <c r="U263" s="983"/>
      <c r="V263" s="983"/>
      <c r="W263" s="984"/>
      <c r="X263" s="982" t="s">
        <v>1310</v>
      </c>
      <c r="Y263" s="983"/>
      <c r="Z263" s="983"/>
      <c r="AA263" s="984"/>
      <c r="AB263" s="519"/>
      <c r="AC263" s="34"/>
      <c r="AD263" s="138"/>
      <c r="AE263" s="158">
        <v>41</v>
      </c>
      <c r="AF263" s="35" t="s">
        <v>32</v>
      </c>
      <c r="AG263" s="34"/>
      <c r="AH263" s="139">
        <v>6200</v>
      </c>
      <c r="AI263" s="140">
        <f t="shared" si="75"/>
        <v>6.2</v>
      </c>
      <c r="AJ263" s="152">
        <v>6200</v>
      </c>
      <c r="AK263" s="142">
        <f t="shared" si="76"/>
        <v>6.2</v>
      </c>
      <c r="AL263" s="143">
        <f t="shared" si="77"/>
        <v>0</v>
      </c>
      <c r="AM263" s="144">
        <f t="shared" si="78"/>
        <v>0</v>
      </c>
      <c r="AN263" s="145">
        <f t="shared" si="79"/>
        <v>0</v>
      </c>
      <c r="AO263" s="21"/>
      <c r="AP263" s="306">
        <v>72.19</v>
      </c>
      <c r="AQ263" s="306">
        <v>5.62</v>
      </c>
    </row>
    <row r="264" spans="2:43" ht="12" customHeight="1" x14ac:dyDescent="0.25">
      <c r="B264" s="25">
        <v>44264</v>
      </c>
      <c r="C264" s="137">
        <v>0.27847222222222223</v>
      </c>
      <c r="D264" s="137">
        <v>0.28472222222222221</v>
      </c>
      <c r="E264" s="43">
        <v>4</v>
      </c>
      <c r="F264" s="43">
        <v>778</v>
      </c>
      <c r="G264" s="25">
        <v>44264</v>
      </c>
      <c r="H264" s="967" t="s">
        <v>199</v>
      </c>
      <c r="I264" s="968"/>
      <c r="J264" s="969"/>
      <c r="K264" s="970"/>
      <c r="L264" s="969"/>
      <c r="M264" s="970"/>
      <c r="N264" s="967"/>
      <c r="O264" s="968"/>
      <c r="P264" s="971" t="s">
        <v>1210</v>
      </c>
      <c r="Q264" s="972"/>
      <c r="R264" s="973" t="s">
        <v>306</v>
      </c>
      <c r="S264" s="974"/>
      <c r="T264" s="979" t="s">
        <v>544</v>
      </c>
      <c r="U264" s="980"/>
      <c r="V264" s="980"/>
      <c r="W264" s="981"/>
      <c r="X264" s="979" t="s">
        <v>544</v>
      </c>
      <c r="Y264" s="980"/>
      <c r="Z264" s="980"/>
      <c r="AA264" s="981"/>
      <c r="AB264" s="521"/>
      <c r="AC264" s="34"/>
      <c r="AD264" s="138"/>
      <c r="AE264" s="314">
        <v>57</v>
      </c>
      <c r="AF264" s="46" t="s">
        <v>52</v>
      </c>
      <c r="AG264" s="34"/>
      <c r="AH264" s="139">
        <v>19435</v>
      </c>
      <c r="AI264" s="140">
        <f t="shared" ref="AI264:AI266" si="80">+AH264/1000</f>
        <v>19.434999999999999</v>
      </c>
      <c r="AJ264" s="836">
        <v>24260</v>
      </c>
      <c r="AK264" s="838">
        <f>+AJ264/1000</f>
        <v>24.26</v>
      </c>
      <c r="AL264" s="840">
        <f>+AJ264-AH266-AH264-AH265</f>
        <v>-216</v>
      </c>
      <c r="AM264" s="842">
        <f>+AL264/1000</f>
        <v>-0.216</v>
      </c>
      <c r="AN264" s="844">
        <f>+AL264/SUM(AH264:AH266)</f>
        <v>-8.8249714005556468E-3</v>
      </c>
      <c r="AO264" s="21"/>
      <c r="AP264" s="306">
        <v>71.84</v>
      </c>
      <c r="AQ264" s="306">
        <v>4.37</v>
      </c>
    </row>
    <row r="265" spans="2:43" ht="12" customHeight="1" x14ac:dyDescent="0.25">
      <c r="B265" s="25">
        <v>44264</v>
      </c>
      <c r="C265" s="137">
        <v>0.27847222222222223</v>
      </c>
      <c r="D265" s="137">
        <v>0.28472222222222221</v>
      </c>
      <c r="E265" s="43">
        <v>4</v>
      </c>
      <c r="F265" s="43">
        <v>778</v>
      </c>
      <c r="G265" s="25">
        <v>44264</v>
      </c>
      <c r="H265" s="967" t="s">
        <v>199</v>
      </c>
      <c r="I265" s="968"/>
      <c r="J265" s="969"/>
      <c r="K265" s="970"/>
      <c r="L265" s="969"/>
      <c r="M265" s="970"/>
      <c r="N265" s="967"/>
      <c r="O265" s="968"/>
      <c r="P265" s="971" t="s">
        <v>1210</v>
      </c>
      <c r="Q265" s="972"/>
      <c r="R265" s="973" t="s">
        <v>306</v>
      </c>
      <c r="S265" s="974"/>
      <c r="T265" s="979" t="s">
        <v>757</v>
      </c>
      <c r="U265" s="980"/>
      <c r="V265" s="980"/>
      <c r="W265" s="981"/>
      <c r="X265" s="979" t="s">
        <v>757</v>
      </c>
      <c r="Y265" s="980"/>
      <c r="Z265" s="980"/>
      <c r="AA265" s="981"/>
      <c r="AB265" s="521"/>
      <c r="AC265" s="34"/>
      <c r="AD265" s="138"/>
      <c r="AE265" s="314">
        <v>57</v>
      </c>
      <c r="AF265" s="46" t="s">
        <v>52</v>
      </c>
      <c r="AG265" s="34"/>
      <c r="AH265" s="139">
        <v>4596</v>
      </c>
      <c r="AI265" s="140">
        <f t="shared" si="80"/>
        <v>4.5960000000000001</v>
      </c>
      <c r="AJ265" s="993"/>
      <c r="AK265" s="994"/>
      <c r="AL265" s="995"/>
      <c r="AM265" s="996"/>
      <c r="AN265" s="997"/>
      <c r="AO265" s="21"/>
      <c r="AP265" s="306">
        <v>71.84</v>
      </c>
      <c r="AQ265" s="306">
        <v>4.37</v>
      </c>
    </row>
    <row r="266" spans="2:43" ht="12" customHeight="1" x14ac:dyDescent="0.25">
      <c r="B266" s="25">
        <v>44264</v>
      </c>
      <c r="C266" s="137">
        <v>0.27847222222222223</v>
      </c>
      <c r="D266" s="137">
        <v>0.28472222222222221</v>
      </c>
      <c r="E266" s="43">
        <v>4</v>
      </c>
      <c r="F266" s="43">
        <v>778</v>
      </c>
      <c r="G266" s="25">
        <v>44264</v>
      </c>
      <c r="H266" s="967" t="s">
        <v>199</v>
      </c>
      <c r="I266" s="968"/>
      <c r="J266" s="969"/>
      <c r="K266" s="970"/>
      <c r="L266" s="969"/>
      <c r="M266" s="970"/>
      <c r="N266" s="967"/>
      <c r="O266" s="968"/>
      <c r="P266" s="971" t="s">
        <v>1210</v>
      </c>
      <c r="Q266" s="972"/>
      <c r="R266" s="973" t="s">
        <v>306</v>
      </c>
      <c r="S266" s="974"/>
      <c r="T266" s="979" t="s">
        <v>1311</v>
      </c>
      <c r="U266" s="980"/>
      <c r="V266" s="980"/>
      <c r="W266" s="981"/>
      <c r="X266" s="979" t="s">
        <v>1043</v>
      </c>
      <c r="Y266" s="980"/>
      <c r="Z266" s="980"/>
      <c r="AA266" s="981"/>
      <c r="AB266" s="521"/>
      <c r="AC266" s="34"/>
      <c r="AD266" s="138"/>
      <c r="AE266" s="314">
        <v>57</v>
      </c>
      <c r="AF266" s="46" t="s">
        <v>52</v>
      </c>
      <c r="AG266" s="34"/>
      <c r="AH266" s="139">
        <v>445</v>
      </c>
      <c r="AI266" s="140">
        <f t="shared" si="80"/>
        <v>0.44500000000000001</v>
      </c>
      <c r="AJ266" s="837"/>
      <c r="AK266" s="839"/>
      <c r="AL266" s="841"/>
      <c r="AM266" s="843"/>
      <c r="AN266" s="845"/>
      <c r="AO266" s="21"/>
      <c r="AP266" s="306">
        <v>71.84</v>
      </c>
      <c r="AQ266" s="306">
        <v>4.37</v>
      </c>
    </row>
    <row r="267" spans="2:43" ht="12" customHeight="1" thickBot="1" x14ac:dyDescent="0.3">
      <c r="B267" s="24"/>
      <c r="C267" s="146"/>
      <c r="D267" s="146"/>
      <c r="E267" s="27"/>
      <c r="F267" s="36"/>
      <c r="G267" s="31"/>
      <c r="H267" s="909"/>
      <c r="I267" s="910"/>
      <c r="J267" s="911"/>
      <c r="K267" s="912"/>
      <c r="L267" s="911"/>
      <c r="M267" s="912"/>
      <c r="N267" s="913"/>
      <c r="O267" s="910"/>
      <c r="P267" s="913"/>
      <c r="Q267" s="910"/>
      <c r="R267" s="914"/>
      <c r="S267" s="915"/>
      <c r="T267" s="916"/>
      <c r="U267" s="917"/>
      <c r="V267" s="917"/>
      <c r="W267" s="915"/>
      <c r="X267" s="29"/>
      <c r="Y267" s="147"/>
      <c r="Z267" s="147"/>
      <c r="AA267" s="28"/>
      <c r="AB267" s="519"/>
      <c r="AC267" s="36"/>
      <c r="AD267" s="148"/>
      <c r="AE267" s="147"/>
      <c r="AF267" s="28"/>
      <c r="AG267" s="29"/>
      <c r="AH267" s="149"/>
      <c r="AI267" s="153"/>
      <c r="AJ267" s="150"/>
      <c r="AK267" s="154"/>
      <c r="AL267" s="155"/>
      <c r="AM267" s="156"/>
      <c r="AN267" s="157"/>
    </row>
    <row r="268" spans="2:43" ht="12" customHeight="1" x14ac:dyDescent="0.25">
      <c r="B268" s="151"/>
      <c r="C268" s="151"/>
      <c r="D268" s="151"/>
      <c r="E268" s="151"/>
      <c r="F268" s="151"/>
      <c r="G268" s="151"/>
      <c r="H268" s="151"/>
      <c r="I268" s="151"/>
      <c r="J268" s="174"/>
      <c r="K268" s="174"/>
      <c r="L268" s="174"/>
      <c r="M268" s="174"/>
      <c r="N268" s="151"/>
      <c r="O268" s="151"/>
      <c r="P268" s="135"/>
      <c r="Q268" s="135"/>
      <c r="R268" s="918" t="s">
        <v>5</v>
      </c>
      <c r="S268" s="919"/>
      <c r="T268" s="919"/>
      <c r="U268" s="919"/>
      <c r="V268" s="919"/>
      <c r="W268" s="919"/>
      <c r="X268" s="919"/>
      <c r="Y268" s="919"/>
      <c r="Z268" s="919"/>
      <c r="AA268" s="919"/>
      <c r="AB268" s="919"/>
      <c r="AC268" s="919"/>
      <c r="AD268" s="919"/>
      <c r="AE268" s="919"/>
      <c r="AF268" s="919"/>
      <c r="AG268" s="265"/>
      <c r="AH268" s="932" t="s">
        <v>4</v>
      </c>
      <c r="AI268" s="933"/>
      <c r="AJ268" s="932" t="s">
        <v>3</v>
      </c>
      <c r="AK268" s="933"/>
      <c r="AL268" s="932" t="s">
        <v>2</v>
      </c>
      <c r="AM268" s="934"/>
      <c r="AN268" s="935"/>
    </row>
    <row r="269" spans="2:43" x14ac:dyDescent="0.25">
      <c r="B269" s="151"/>
      <c r="C269" s="151"/>
      <c r="D269" s="151"/>
      <c r="E269" s="151"/>
      <c r="F269" s="151"/>
      <c r="G269" s="151"/>
      <c r="H269" s="151"/>
      <c r="I269" s="151"/>
      <c r="J269" s="174"/>
      <c r="K269" s="174"/>
      <c r="L269" s="174"/>
      <c r="M269" s="174"/>
      <c r="N269" s="151"/>
      <c r="O269" s="151"/>
      <c r="P269" s="135"/>
      <c r="Q269" s="135"/>
      <c r="R269" s="930"/>
      <c r="S269" s="931"/>
      <c r="T269" s="931"/>
      <c r="U269" s="931"/>
      <c r="V269" s="931"/>
      <c r="W269" s="931"/>
      <c r="X269" s="931"/>
      <c r="Y269" s="931"/>
      <c r="Z269" s="931"/>
      <c r="AA269" s="931"/>
      <c r="AB269" s="931"/>
      <c r="AC269" s="931"/>
      <c r="AD269" s="931"/>
      <c r="AE269" s="931"/>
      <c r="AF269" s="931"/>
      <c r="AG269" s="265"/>
      <c r="AH269" s="936" t="s">
        <v>1</v>
      </c>
      <c r="AI269" s="938">
        <f>+SUM(AI236:AI267)</f>
        <v>287.43327272727271</v>
      </c>
      <c r="AJ269" s="936" t="s">
        <v>1</v>
      </c>
      <c r="AK269" s="938">
        <f>+SUM(AK236:AK267)</f>
        <v>282.64999999999998</v>
      </c>
      <c r="AL269" s="936" t="s">
        <v>1</v>
      </c>
      <c r="AM269" s="940">
        <f>+AK269-AI269</f>
        <v>-4.7832727272727311</v>
      </c>
      <c r="AN269" s="851">
        <f>+AM269/AI269</f>
        <v>-1.664133272354755E-2</v>
      </c>
    </row>
    <row r="270" spans="2:43" ht="17.25" thickBot="1" x14ac:dyDescent="0.3">
      <c r="B270" s="151"/>
      <c r="C270" s="151"/>
      <c r="D270" s="151"/>
      <c r="E270" s="151"/>
      <c r="F270" s="151"/>
      <c r="G270" s="151"/>
      <c r="H270" s="151"/>
      <c r="I270" s="151"/>
      <c r="J270" s="174"/>
      <c r="K270" s="174"/>
      <c r="L270" s="174"/>
      <c r="M270" s="174"/>
      <c r="N270" s="151"/>
      <c r="O270" s="151"/>
      <c r="P270" s="135"/>
      <c r="Q270" s="135"/>
      <c r="R270" s="921"/>
      <c r="S270" s="922"/>
      <c r="T270" s="922"/>
      <c r="U270" s="922"/>
      <c r="V270" s="922"/>
      <c r="W270" s="922"/>
      <c r="X270" s="922"/>
      <c r="Y270" s="922"/>
      <c r="Z270" s="922"/>
      <c r="AA270" s="922"/>
      <c r="AB270" s="922"/>
      <c r="AC270" s="922"/>
      <c r="AD270" s="922"/>
      <c r="AE270" s="922"/>
      <c r="AF270" s="922"/>
      <c r="AG270" s="264"/>
      <c r="AH270" s="937"/>
      <c r="AI270" s="939"/>
      <c r="AJ270" s="937"/>
      <c r="AK270" s="939"/>
      <c r="AL270" s="937"/>
      <c r="AM270" s="941"/>
      <c r="AN270" s="852"/>
    </row>
    <row r="271" spans="2:43" ht="17.25" thickBot="1" x14ac:dyDescent="0.3"/>
    <row r="272" spans="2:43" x14ac:dyDescent="0.25">
      <c r="R272" s="918" t="s">
        <v>0</v>
      </c>
      <c r="S272" s="919"/>
      <c r="T272" s="919"/>
      <c r="U272" s="919"/>
      <c r="V272" s="919"/>
      <c r="W272" s="919"/>
      <c r="X272" s="919"/>
      <c r="Y272" s="919"/>
      <c r="Z272" s="919"/>
      <c r="AA272" s="919"/>
      <c r="AB272" s="919"/>
      <c r="AC272" s="919"/>
      <c r="AD272" s="919"/>
      <c r="AE272" s="919"/>
      <c r="AF272" s="920"/>
      <c r="AG272" s="18"/>
      <c r="AH272" s="924">
        <f>+AI269+AH226</f>
        <v>1263.0150909090908</v>
      </c>
      <c r="AI272" s="925"/>
      <c r="AJ272" s="924">
        <f>+AK269+AJ226</f>
        <v>1252.9899999999998</v>
      </c>
      <c r="AK272" s="925"/>
      <c r="AL272" s="928">
        <f>+AJ272-AH272</f>
        <v>-10.025090909090977</v>
      </c>
      <c r="AM272" s="925"/>
      <c r="AN272" s="945">
        <f>+AL272/AH272</f>
        <v>-7.9374276532793719E-3</v>
      </c>
    </row>
    <row r="273" spans="2:43" ht="17.25" thickBot="1" x14ac:dyDescent="0.3">
      <c r="R273" s="921"/>
      <c r="S273" s="922"/>
      <c r="T273" s="922"/>
      <c r="U273" s="922"/>
      <c r="V273" s="922"/>
      <c r="W273" s="922"/>
      <c r="X273" s="922"/>
      <c r="Y273" s="922"/>
      <c r="Z273" s="922"/>
      <c r="AA273" s="922"/>
      <c r="AB273" s="922"/>
      <c r="AC273" s="922"/>
      <c r="AD273" s="922"/>
      <c r="AE273" s="922"/>
      <c r="AF273" s="923"/>
      <c r="AG273" s="19"/>
      <c r="AH273" s="926"/>
      <c r="AI273" s="927"/>
      <c r="AJ273" s="926"/>
      <c r="AK273" s="927"/>
      <c r="AL273" s="929"/>
      <c r="AM273" s="927"/>
      <c r="AN273" s="946"/>
    </row>
    <row r="274" spans="2:43" ht="17.25" thickBot="1" x14ac:dyDescent="0.3"/>
    <row r="275" spans="2:43" ht="12" customHeight="1" x14ac:dyDescent="0.25">
      <c r="B275" s="882" t="s">
        <v>31</v>
      </c>
      <c r="C275" s="883"/>
      <c r="D275" s="883"/>
      <c r="E275" s="883"/>
      <c r="F275" s="883"/>
      <c r="G275" s="884"/>
      <c r="H275" s="888" t="s">
        <v>30</v>
      </c>
      <c r="I275" s="765"/>
      <c r="J275" s="765"/>
      <c r="K275" s="765"/>
      <c r="L275" s="765"/>
      <c r="M275" s="765"/>
      <c r="N275" s="765"/>
      <c r="O275" s="765"/>
      <c r="P275" s="765"/>
      <c r="Q275" s="765"/>
      <c r="R275" s="765"/>
      <c r="S275" s="765"/>
      <c r="T275" s="765"/>
      <c r="U275" s="765"/>
      <c r="V275" s="765"/>
      <c r="W275" s="765"/>
      <c r="X275" s="765"/>
      <c r="Y275" s="765"/>
      <c r="Z275" s="765"/>
      <c r="AA275" s="765"/>
      <c r="AB275" s="765"/>
      <c r="AC275" s="765"/>
      <c r="AD275" s="765"/>
      <c r="AE275" s="267"/>
      <c r="AF275" s="764" t="s">
        <v>29</v>
      </c>
      <c r="AG275" s="765"/>
      <c r="AH275" s="765"/>
      <c r="AI275" s="765"/>
      <c r="AJ275" s="765"/>
      <c r="AK275" s="766"/>
      <c r="AL275" s="889" t="s">
        <v>39</v>
      </c>
      <c r="AM275" s="890"/>
      <c r="AN275" s="891"/>
      <c r="AO275" s="22"/>
      <c r="AP275" s="168" t="s">
        <v>46</v>
      </c>
    </row>
    <row r="276" spans="2:43" ht="12" customHeight="1" thickBot="1" x14ac:dyDescent="0.3">
      <c r="B276" s="885"/>
      <c r="C276" s="886"/>
      <c r="D276" s="886"/>
      <c r="E276" s="886"/>
      <c r="F276" s="886"/>
      <c r="G276" s="887"/>
      <c r="H276" s="892" t="s">
        <v>25</v>
      </c>
      <c r="I276" s="893"/>
      <c r="J276" s="893"/>
      <c r="K276" s="893"/>
      <c r="L276" s="893"/>
      <c r="M276" s="893"/>
      <c r="N276" s="893"/>
      <c r="O276" s="893"/>
      <c r="P276" s="893"/>
      <c r="Q276" s="893"/>
      <c r="R276" s="893"/>
      <c r="S276" s="893"/>
      <c r="T276" s="893"/>
      <c r="U276" s="893"/>
      <c r="V276" s="893"/>
      <c r="W276" s="893"/>
      <c r="X276" s="893"/>
      <c r="Y276" s="893"/>
      <c r="Z276" s="893"/>
      <c r="AA276" s="893"/>
      <c r="AB276" s="893"/>
      <c r="AC276" s="893"/>
      <c r="AD276" s="893"/>
      <c r="AE276" s="268"/>
      <c r="AF276" s="773">
        <v>44264</v>
      </c>
      <c r="AG276" s="774"/>
      <c r="AH276" s="774"/>
      <c r="AI276" s="774"/>
      <c r="AJ276" s="774"/>
      <c r="AK276" s="775"/>
      <c r="AL276" s="896" t="s">
        <v>40</v>
      </c>
      <c r="AM276" s="897"/>
      <c r="AN276" s="898"/>
      <c r="AO276" s="23"/>
      <c r="AP276" s="169" t="s">
        <v>47</v>
      </c>
    </row>
    <row r="277" spans="2:43" ht="12" customHeight="1" thickBot="1" x14ac:dyDescent="0.3">
      <c r="B277" s="902" t="s">
        <v>28</v>
      </c>
      <c r="C277" s="903"/>
      <c r="D277" s="903"/>
      <c r="E277" s="903"/>
      <c r="F277" s="903"/>
      <c r="G277" s="904"/>
      <c r="H277" s="894"/>
      <c r="I277" s="895"/>
      <c r="J277" s="895"/>
      <c r="K277" s="895"/>
      <c r="L277" s="895"/>
      <c r="M277" s="895"/>
      <c r="N277" s="895"/>
      <c r="O277" s="895"/>
      <c r="P277" s="895"/>
      <c r="Q277" s="895"/>
      <c r="R277" s="895"/>
      <c r="S277" s="895"/>
      <c r="T277" s="895"/>
      <c r="U277" s="895"/>
      <c r="V277" s="895"/>
      <c r="W277" s="895"/>
      <c r="X277" s="895"/>
      <c r="Y277" s="895"/>
      <c r="Z277" s="895"/>
      <c r="AA277" s="895"/>
      <c r="AB277" s="895"/>
      <c r="AC277" s="895"/>
      <c r="AD277" s="895"/>
      <c r="AE277" s="269"/>
      <c r="AF277" s="776"/>
      <c r="AG277" s="777"/>
      <c r="AH277" s="777"/>
      <c r="AI277" s="777"/>
      <c r="AJ277" s="777"/>
      <c r="AK277" s="778"/>
      <c r="AL277" s="899"/>
      <c r="AM277" s="900"/>
      <c r="AN277" s="901"/>
      <c r="AO277" s="141"/>
      <c r="AP277" s="170"/>
    </row>
    <row r="278" spans="2:43" ht="12" customHeight="1" thickBot="1" x14ac:dyDescent="0.3">
      <c r="B278" s="135"/>
      <c r="C278" s="135"/>
      <c r="D278" s="135"/>
      <c r="E278" s="135"/>
      <c r="F278" s="135"/>
      <c r="G278" s="135"/>
      <c r="H278" s="135"/>
      <c r="I278" s="135"/>
      <c r="J278" s="174"/>
      <c r="K278" s="174"/>
      <c r="L278" s="174"/>
      <c r="M278" s="174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41"/>
    </row>
    <row r="279" spans="2:43" ht="12" customHeight="1" thickBot="1" x14ac:dyDescent="0.3">
      <c r="B279" s="873" t="s">
        <v>27</v>
      </c>
      <c r="C279" s="874"/>
      <c r="D279" s="874"/>
      <c r="E279" s="875"/>
      <c r="F279" s="848" t="s">
        <v>26</v>
      </c>
      <c r="G279" s="850"/>
      <c r="H279" s="848" t="s">
        <v>44</v>
      </c>
      <c r="I279" s="849"/>
      <c r="J279" s="849"/>
      <c r="K279" s="849"/>
      <c r="L279" s="849"/>
      <c r="M279" s="849"/>
      <c r="N279" s="849"/>
      <c r="O279" s="849"/>
      <c r="P279" s="849"/>
      <c r="Q279" s="849"/>
      <c r="R279" s="849"/>
      <c r="S279" s="850"/>
      <c r="T279" s="848" t="s">
        <v>25</v>
      </c>
      <c r="U279" s="849"/>
      <c r="V279" s="849"/>
      <c r="W279" s="849"/>
      <c r="X279" s="849"/>
      <c r="Y279" s="849"/>
      <c r="Z279" s="849"/>
      <c r="AA279" s="849"/>
      <c r="AB279" s="849"/>
      <c r="AC279" s="849"/>
      <c r="AD279" s="849"/>
      <c r="AE279" s="849"/>
      <c r="AF279" s="850"/>
      <c r="AG279" s="879" t="s">
        <v>24</v>
      </c>
      <c r="AH279" s="880"/>
      <c r="AI279" s="881"/>
      <c r="AJ279" s="879" t="s">
        <v>24</v>
      </c>
      <c r="AK279" s="881"/>
      <c r="AL279" s="848" t="s">
        <v>23</v>
      </c>
      <c r="AM279" s="849"/>
      <c r="AN279" s="850"/>
      <c r="AO279" s="141"/>
    </row>
    <row r="280" spans="2:43" ht="12" customHeight="1" thickBot="1" x14ac:dyDescent="0.3">
      <c r="B280" s="1" t="s">
        <v>13</v>
      </c>
      <c r="C280" s="2" t="s">
        <v>22</v>
      </c>
      <c r="D280" s="3" t="s">
        <v>22</v>
      </c>
      <c r="E280" s="2" t="s">
        <v>21</v>
      </c>
      <c r="F280" s="907" t="s">
        <v>20</v>
      </c>
      <c r="G280" s="908"/>
      <c r="H280" s="876"/>
      <c r="I280" s="877"/>
      <c r="J280" s="877"/>
      <c r="K280" s="877"/>
      <c r="L280" s="877"/>
      <c r="M280" s="877"/>
      <c r="N280" s="877"/>
      <c r="O280" s="877"/>
      <c r="P280" s="877"/>
      <c r="Q280" s="877"/>
      <c r="R280" s="877"/>
      <c r="S280" s="878"/>
      <c r="T280" s="876"/>
      <c r="U280" s="877"/>
      <c r="V280" s="877"/>
      <c r="W280" s="877"/>
      <c r="X280" s="877"/>
      <c r="Y280" s="877"/>
      <c r="Z280" s="877"/>
      <c r="AA280" s="877"/>
      <c r="AB280" s="877"/>
      <c r="AC280" s="877"/>
      <c r="AD280" s="877"/>
      <c r="AE280" s="877"/>
      <c r="AF280" s="878"/>
      <c r="AG280" s="876" t="s">
        <v>19</v>
      </c>
      <c r="AH280" s="877"/>
      <c r="AI280" s="878"/>
      <c r="AJ280" s="876" t="s">
        <v>18</v>
      </c>
      <c r="AK280" s="878"/>
      <c r="AL280" s="876" t="s">
        <v>17</v>
      </c>
      <c r="AM280" s="877"/>
      <c r="AN280" s="878"/>
      <c r="AO280" s="141"/>
      <c r="AP280" s="846" t="s">
        <v>130</v>
      </c>
      <c r="AQ280" s="846" t="s">
        <v>131</v>
      </c>
    </row>
    <row r="281" spans="2:43" ht="12" customHeight="1" thickBot="1" x14ac:dyDescent="0.3">
      <c r="B281" s="4">
        <v>2020</v>
      </c>
      <c r="C281" s="5" t="s">
        <v>16</v>
      </c>
      <c r="D281" s="5" t="s">
        <v>15</v>
      </c>
      <c r="E281" s="30" t="s">
        <v>14</v>
      </c>
      <c r="F281" s="6" t="s">
        <v>14</v>
      </c>
      <c r="G281" s="7" t="s">
        <v>13</v>
      </c>
      <c r="H281" s="868" t="s">
        <v>34</v>
      </c>
      <c r="I281" s="869"/>
      <c r="J281" s="870" t="s">
        <v>43</v>
      </c>
      <c r="K281" s="871"/>
      <c r="L281" s="870" t="s">
        <v>42</v>
      </c>
      <c r="M281" s="871"/>
      <c r="N281" s="872" t="s">
        <v>33</v>
      </c>
      <c r="O281" s="869"/>
      <c r="P281" s="872" t="s">
        <v>12</v>
      </c>
      <c r="Q281" s="869"/>
      <c r="R281" s="872" t="s">
        <v>11</v>
      </c>
      <c r="S281" s="905"/>
      <c r="T281" s="868" t="s">
        <v>35</v>
      </c>
      <c r="U281" s="906"/>
      <c r="V281" s="906"/>
      <c r="W281" s="905"/>
      <c r="X281" s="868" t="s">
        <v>10</v>
      </c>
      <c r="Y281" s="906"/>
      <c r="Z281" s="906"/>
      <c r="AA281" s="905"/>
      <c r="AB281" s="503"/>
      <c r="AC281" s="38" t="s">
        <v>38</v>
      </c>
      <c r="AD281" s="37" t="s">
        <v>36</v>
      </c>
      <c r="AE281" s="266" t="s">
        <v>41</v>
      </c>
      <c r="AF281" s="136" t="s">
        <v>9</v>
      </c>
      <c r="AG281" s="8" t="s">
        <v>37</v>
      </c>
      <c r="AH281" s="9" t="s">
        <v>8</v>
      </c>
      <c r="AI281" s="10" t="s">
        <v>7</v>
      </c>
      <c r="AJ281" s="6" t="s">
        <v>8</v>
      </c>
      <c r="AK281" s="7" t="s">
        <v>7</v>
      </c>
      <c r="AL281" s="6" t="s">
        <v>8</v>
      </c>
      <c r="AM281" s="11" t="s">
        <v>7</v>
      </c>
      <c r="AN281" s="7" t="s">
        <v>6</v>
      </c>
      <c r="AO281" s="141"/>
      <c r="AP281" s="847"/>
      <c r="AQ281" s="847"/>
    </row>
    <row r="282" spans="2:43" ht="12" customHeight="1" x14ac:dyDescent="0.25">
      <c r="B282" s="25">
        <v>44264</v>
      </c>
      <c r="C282" s="137">
        <v>0.33749999999999997</v>
      </c>
      <c r="D282" s="137">
        <v>0.38611111111111113</v>
      </c>
      <c r="E282" s="43">
        <v>1</v>
      </c>
      <c r="F282" s="43">
        <v>109</v>
      </c>
      <c r="G282" s="25">
        <v>44264</v>
      </c>
      <c r="H282" s="960" t="s">
        <v>291</v>
      </c>
      <c r="I282" s="961"/>
      <c r="J282" s="962"/>
      <c r="K282" s="963"/>
      <c r="L282" s="962"/>
      <c r="M282" s="963"/>
      <c r="N282" s="960"/>
      <c r="O282" s="961"/>
      <c r="P282" s="964" t="s">
        <v>226</v>
      </c>
      <c r="Q282" s="965"/>
      <c r="R282" s="964" t="s">
        <v>178</v>
      </c>
      <c r="S282" s="966"/>
      <c r="T282" s="957" t="s">
        <v>1312</v>
      </c>
      <c r="U282" s="958"/>
      <c r="V282" s="958"/>
      <c r="W282" s="959"/>
      <c r="X282" s="957" t="s">
        <v>1312</v>
      </c>
      <c r="Y282" s="958"/>
      <c r="Z282" s="958"/>
      <c r="AA282" s="959"/>
      <c r="AB282" s="509"/>
      <c r="AC282" s="34"/>
      <c r="AD282" s="138"/>
      <c r="AE282" s="166">
        <v>38</v>
      </c>
      <c r="AF282" s="41" t="s">
        <v>32</v>
      </c>
      <c r="AG282" s="34">
        <v>10648</v>
      </c>
      <c r="AH282" s="139">
        <f>+AG282/2.2</f>
        <v>4840</v>
      </c>
      <c r="AI282" s="161">
        <f>+AH282/1000</f>
        <v>4.84</v>
      </c>
      <c r="AJ282" s="162">
        <v>4940</v>
      </c>
      <c r="AK282" s="163">
        <f>+AJ282/1000</f>
        <v>4.9400000000000004</v>
      </c>
      <c r="AL282" s="164">
        <f>+AJ282-AH282</f>
        <v>100</v>
      </c>
      <c r="AM282" s="163">
        <f>+AL282/1000</f>
        <v>0.1</v>
      </c>
      <c r="AN282" s="165">
        <f>+AL282/AH282</f>
        <v>2.0661157024793389E-2</v>
      </c>
      <c r="AO282" s="141"/>
      <c r="AP282" s="306">
        <v>77.11</v>
      </c>
      <c r="AQ282" s="306">
        <v>2.63</v>
      </c>
    </row>
    <row r="283" spans="2:43" ht="12" customHeight="1" x14ac:dyDescent="0.25">
      <c r="B283" s="25">
        <v>44264</v>
      </c>
      <c r="C283" s="137">
        <v>0.46180555555555558</v>
      </c>
      <c r="D283" s="137">
        <v>0.47430555555555554</v>
      </c>
      <c r="E283" s="43">
        <v>4</v>
      </c>
      <c r="F283" s="43">
        <v>23514</v>
      </c>
      <c r="G283" s="25">
        <v>44264</v>
      </c>
      <c r="H283" s="967" t="s">
        <v>773</v>
      </c>
      <c r="I283" s="968"/>
      <c r="J283" s="969" t="s">
        <v>772</v>
      </c>
      <c r="K283" s="970"/>
      <c r="L283" s="969" t="s">
        <v>682</v>
      </c>
      <c r="M283" s="970"/>
      <c r="N283" s="967"/>
      <c r="O283" s="968"/>
      <c r="P283" s="971" t="s">
        <v>71</v>
      </c>
      <c r="Q283" s="972"/>
      <c r="R283" s="973" t="s">
        <v>1057</v>
      </c>
      <c r="S283" s="974"/>
      <c r="T283" s="979" t="s">
        <v>771</v>
      </c>
      <c r="U283" s="980"/>
      <c r="V283" s="980"/>
      <c r="W283" s="981"/>
      <c r="X283" s="979" t="s">
        <v>771</v>
      </c>
      <c r="Y283" s="980"/>
      <c r="Z283" s="980"/>
      <c r="AA283" s="981"/>
      <c r="AB283" s="509">
        <v>2</v>
      </c>
      <c r="AC283" s="34"/>
      <c r="AD283" s="138" t="s">
        <v>699</v>
      </c>
      <c r="AE283" s="158">
        <v>25</v>
      </c>
      <c r="AF283" s="35" t="s">
        <v>32</v>
      </c>
      <c r="AG283" s="34"/>
      <c r="AH283" s="139">
        <v>21600</v>
      </c>
      <c r="AI283" s="159">
        <f t="shared" ref="AI283:AI295" si="81">+AH283/1000</f>
        <v>21.6</v>
      </c>
      <c r="AJ283" s="152">
        <v>23810</v>
      </c>
      <c r="AK283" s="272">
        <f t="shared" ref="AK283:AK295" si="82">+AJ283/1000</f>
        <v>23.81</v>
      </c>
      <c r="AL283" s="273">
        <f t="shared" ref="AL283:AL295" si="83">+AJ283-AH283</f>
        <v>2210</v>
      </c>
      <c r="AM283" s="274">
        <f t="shared" ref="AM283:AM295" si="84">+AL283/1000</f>
        <v>2.21</v>
      </c>
      <c r="AN283" s="275">
        <f t="shared" ref="AN283:AN295" si="85">+AL283/AH283</f>
        <v>0.10231481481481482</v>
      </c>
      <c r="AO283" s="20"/>
      <c r="AP283" s="306">
        <v>72.14</v>
      </c>
      <c r="AQ283" s="306">
        <v>4.5</v>
      </c>
    </row>
    <row r="284" spans="2:43" ht="12" customHeight="1" x14ac:dyDescent="0.25">
      <c r="B284" s="25">
        <v>44264</v>
      </c>
      <c r="C284" s="137">
        <v>0.46736111111111112</v>
      </c>
      <c r="D284" s="137">
        <v>0.47291666666666665</v>
      </c>
      <c r="E284" s="43">
        <v>4</v>
      </c>
      <c r="F284" s="43">
        <v>23514</v>
      </c>
      <c r="G284" s="25">
        <v>44264</v>
      </c>
      <c r="H284" s="967" t="s">
        <v>773</v>
      </c>
      <c r="I284" s="968"/>
      <c r="J284" s="969" t="s">
        <v>772</v>
      </c>
      <c r="K284" s="970"/>
      <c r="L284" s="969" t="s">
        <v>682</v>
      </c>
      <c r="M284" s="970"/>
      <c r="N284" s="967"/>
      <c r="O284" s="968"/>
      <c r="P284" s="971" t="s">
        <v>395</v>
      </c>
      <c r="Q284" s="972"/>
      <c r="R284" s="973" t="s">
        <v>663</v>
      </c>
      <c r="S284" s="974"/>
      <c r="T284" s="979" t="s">
        <v>771</v>
      </c>
      <c r="U284" s="980"/>
      <c r="V284" s="980"/>
      <c r="W284" s="981"/>
      <c r="X284" s="979" t="s">
        <v>771</v>
      </c>
      <c r="Y284" s="980"/>
      <c r="Z284" s="980"/>
      <c r="AA284" s="981"/>
      <c r="AB284" s="509">
        <v>2</v>
      </c>
      <c r="AC284" s="34"/>
      <c r="AD284" s="138" t="s">
        <v>699</v>
      </c>
      <c r="AE284" s="158">
        <v>25</v>
      </c>
      <c r="AF284" s="35" t="s">
        <v>32</v>
      </c>
      <c r="AG284" s="34"/>
      <c r="AH284" s="139">
        <v>21600</v>
      </c>
      <c r="AI284" s="159">
        <f t="shared" si="81"/>
        <v>21.6</v>
      </c>
      <c r="AJ284" s="152">
        <v>23990</v>
      </c>
      <c r="AK284" s="272">
        <f t="shared" si="82"/>
        <v>23.99</v>
      </c>
      <c r="AL284" s="273">
        <f t="shared" si="83"/>
        <v>2390</v>
      </c>
      <c r="AM284" s="274">
        <f t="shared" si="84"/>
        <v>2.39</v>
      </c>
      <c r="AN284" s="275">
        <f t="shared" si="85"/>
        <v>0.11064814814814815</v>
      </c>
      <c r="AO284" s="20"/>
      <c r="AP284" s="306">
        <v>72.14</v>
      </c>
      <c r="AQ284" s="306">
        <v>4.5</v>
      </c>
    </row>
    <row r="285" spans="2:43" ht="12" customHeight="1" x14ac:dyDescent="0.25">
      <c r="B285" s="25">
        <v>44264</v>
      </c>
      <c r="C285" s="137">
        <v>0.47638888888888892</v>
      </c>
      <c r="D285" s="137">
        <v>0.48125000000000001</v>
      </c>
      <c r="E285" s="43">
        <v>4</v>
      </c>
      <c r="F285" s="43">
        <v>23514</v>
      </c>
      <c r="G285" s="25">
        <v>44264</v>
      </c>
      <c r="H285" s="967" t="s">
        <v>773</v>
      </c>
      <c r="I285" s="968"/>
      <c r="J285" s="969" t="s">
        <v>772</v>
      </c>
      <c r="K285" s="970"/>
      <c r="L285" s="969" t="s">
        <v>682</v>
      </c>
      <c r="M285" s="970"/>
      <c r="N285" s="967"/>
      <c r="O285" s="968"/>
      <c r="P285" s="971" t="s">
        <v>295</v>
      </c>
      <c r="Q285" s="972"/>
      <c r="R285" s="973" t="s">
        <v>611</v>
      </c>
      <c r="S285" s="974"/>
      <c r="T285" s="979" t="s">
        <v>771</v>
      </c>
      <c r="U285" s="980"/>
      <c r="V285" s="980"/>
      <c r="W285" s="981"/>
      <c r="X285" s="979" t="s">
        <v>771</v>
      </c>
      <c r="Y285" s="980"/>
      <c r="Z285" s="980"/>
      <c r="AA285" s="981"/>
      <c r="AB285" s="509">
        <v>2</v>
      </c>
      <c r="AC285" s="34"/>
      <c r="AD285" s="138" t="s">
        <v>699</v>
      </c>
      <c r="AE285" s="158">
        <v>25</v>
      </c>
      <c r="AF285" s="35" t="s">
        <v>32</v>
      </c>
      <c r="AG285" s="34"/>
      <c r="AH285" s="139">
        <v>21600</v>
      </c>
      <c r="AI285" s="159">
        <f t="shared" si="81"/>
        <v>21.6</v>
      </c>
      <c r="AJ285" s="152">
        <v>24100</v>
      </c>
      <c r="AK285" s="272">
        <f t="shared" si="82"/>
        <v>24.1</v>
      </c>
      <c r="AL285" s="273">
        <f t="shared" si="83"/>
        <v>2500</v>
      </c>
      <c r="AM285" s="274">
        <f t="shared" si="84"/>
        <v>2.5</v>
      </c>
      <c r="AN285" s="275">
        <f t="shared" si="85"/>
        <v>0.11574074074074074</v>
      </c>
      <c r="AO285" s="20"/>
      <c r="AP285" s="306">
        <v>72.14</v>
      </c>
      <c r="AQ285" s="306">
        <v>4.5</v>
      </c>
    </row>
    <row r="286" spans="2:43" ht="12" customHeight="1" x14ac:dyDescent="0.25">
      <c r="B286" s="25">
        <v>44264</v>
      </c>
      <c r="C286" s="137">
        <v>0.4770833333333333</v>
      </c>
      <c r="D286" s="137">
        <v>0.48472222222222222</v>
      </c>
      <c r="E286" s="43">
        <v>4</v>
      </c>
      <c r="F286" s="43">
        <v>23514</v>
      </c>
      <c r="G286" s="25">
        <v>44264</v>
      </c>
      <c r="H286" s="967" t="s">
        <v>773</v>
      </c>
      <c r="I286" s="968"/>
      <c r="J286" s="969" t="s">
        <v>772</v>
      </c>
      <c r="K286" s="970"/>
      <c r="L286" s="969" t="s">
        <v>682</v>
      </c>
      <c r="M286" s="970"/>
      <c r="N286" s="967"/>
      <c r="O286" s="968"/>
      <c r="P286" s="971" t="s">
        <v>292</v>
      </c>
      <c r="Q286" s="972"/>
      <c r="R286" s="973" t="s">
        <v>696</v>
      </c>
      <c r="S286" s="974"/>
      <c r="T286" s="979" t="s">
        <v>771</v>
      </c>
      <c r="U286" s="980"/>
      <c r="V286" s="980"/>
      <c r="W286" s="981"/>
      <c r="X286" s="979" t="s">
        <v>771</v>
      </c>
      <c r="Y286" s="980"/>
      <c r="Z286" s="980"/>
      <c r="AA286" s="981"/>
      <c r="AB286" s="509">
        <v>2</v>
      </c>
      <c r="AC286" s="34"/>
      <c r="AD286" s="138" t="s">
        <v>699</v>
      </c>
      <c r="AE286" s="158">
        <v>25</v>
      </c>
      <c r="AF286" s="35" t="s">
        <v>32</v>
      </c>
      <c r="AG286" s="34"/>
      <c r="AH286" s="139">
        <v>9600</v>
      </c>
      <c r="AI286" s="159">
        <f t="shared" si="81"/>
        <v>9.6</v>
      </c>
      <c r="AJ286" s="152">
        <v>10330</v>
      </c>
      <c r="AK286" s="272">
        <f t="shared" si="82"/>
        <v>10.33</v>
      </c>
      <c r="AL286" s="273">
        <f t="shared" si="83"/>
        <v>730</v>
      </c>
      <c r="AM286" s="274">
        <f t="shared" si="84"/>
        <v>0.73</v>
      </c>
      <c r="AN286" s="275">
        <f t="shared" si="85"/>
        <v>7.604166666666666E-2</v>
      </c>
      <c r="AO286" s="20"/>
      <c r="AP286" s="306">
        <v>72.14</v>
      </c>
      <c r="AQ286" s="306">
        <v>4.5</v>
      </c>
    </row>
    <row r="287" spans="2:43" ht="12" customHeight="1" x14ac:dyDescent="0.25">
      <c r="B287" s="25">
        <v>44264</v>
      </c>
      <c r="C287" s="137">
        <v>0.48680555555555555</v>
      </c>
      <c r="D287" s="137">
        <v>0.49236111111111108</v>
      </c>
      <c r="E287" s="43">
        <v>4</v>
      </c>
      <c r="F287" s="43">
        <v>23514</v>
      </c>
      <c r="G287" s="25">
        <v>44264</v>
      </c>
      <c r="H287" s="967" t="s">
        <v>773</v>
      </c>
      <c r="I287" s="968"/>
      <c r="J287" s="969" t="s">
        <v>772</v>
      </c>
      <c r="K287" s="970"/>
      <c r="L287" s="969" t="s">
        <v>682</v>
      </c>
      <c r="M287" s="970"/>
      <c r="N287" s="967"/>
      <c r="O287" s="968"/>
      <c r="P287" s="971" t="s">
        <v>843</v>
      </c>
      <c r="Q287" s="972"/>
      <c r="R287" s="973" t="s">
        <v>820</v>
      </c>
      <c r="S287" s="974"/>
      <c r="T287" s="979" t="s">
        <v>771</v>
      </c>
      <c r="U287" s="980"/>
      <c r="V287" s="980"/>
      <c r="W287" s="981"/>
      <c r="X287" s="979" t="s">
        <v>771</v>
      </c>
      <c r="Y287" s="980"/>
      <c r="Z287" s="980"/>
      <c r="AA287" s="981"/>
      <c r="AB287" s="509">
        <v>2</v>
      </c>
      <c r="AC287" s="34"/>
      <c r="AD287" s="138" t="s">
        <v>699</v>
      </c>
      <c r="AE287" s="158">
        <v>25</v>
      </c>
      <c r="AF287" s="35" t="s">
        <v>32</v>
      </c>
      <c r="AG287" s="34"/>
      <c r="AH287" s="139">
        <v>19200</v>
      </c>
      <c r="AI287" s="159">
        <f t="shared" si="81"/>
        <v>19.2</v>
      </c>
      <c r="AJ287" s="152">
        <v>21000</v>
      </c>
      <c r="AK287" s="272">
        <f t="shared" si="82"/>
        <v>21</v>
      </c>
      <c r="AL287" s="273">
        <f t="shared" si="83"/>
        <v>1800</v>
      </c>
      <c r="AM287" s="274">
        <f t="shared" si="84"/>
        <v>1.8</v>
      </c>
      <c r="AN287" s="275">
        <f t="shared" si="85"/>
        <v>9.375E-2</v>
      </c>
      <c r="AO287" s="20"/>
      <c r="AP287" s="306">
        <v>72.14</v>
      </c>
      <c r="AQ287" s="306">
        <v>4.5</v>
      </c>
    </row>
    <row r="288" spans="2:43" ht="12" customHeight="1" x14ac:dyDescent="0.25">
      <c r="B288" s="25">
        <v>44264</v>
      </c>
      <c r="C288" s="137">
        <v>0.48819444444444443</v>
      </c>
      <c r="D288" s="137">
        <v>0.49444444444444446</v>
      </c>
      <c r="E288" s="43">
        <v>4</v>
      </c>
      <c r="F288" s="43">
        <v>23514</v>
      </c>
      <c r="G288" s="25">
        <v>44264</v>
      </c>
      <c r="H288" s="967" t="s">
        <v>773</v>
      </c>
      <c r="I288" s="968"/>
      <c r="J288" s="969" t="s">
        <v>772</v>
      </c>
      <c r="K288" s="970"/>
      <c r="L288" s="969" t="s">
        <v>682</v>
      </c>
      <c r="M288" s="970"/>
      <c r="N288" s="967"/>
      <c r="O288" s="968"/>
      <c r="P288" s="971" t="s">
        <v>1293</v>
      </c>
      <c r="Q288" s="972"/>
      <c r="R288" s="973" t="s">
        <v>543</v>
      </c>
      <c r="S288" s="974"/>
      <c r="T288" s="979" t="s">
        <v>771</v>
      </c>
      <c r="U288" s="980"/>
      <c r="V288" s="980"/>
      <c r="W288" s="981"/>
      <c r="X288" s="979" t="s">
        <v>771</v>
      </c>
      <c r="Y288" s="980"/>
      <c r="Z288" s="980"/>
      <c r="AA288" s="981"/>
      <c r="AB288" s="509">
        <v>2</v>
      </c>
      <c r="AC288" s="34"/>
      <c r="AD288" s="138" t="s">
        <v>699</v>
      </c>
      <c r="AE288" s="158">
        <v>25</v>
      </c>
      <c r="AF288" s="35" t="s">
        <v>32</v>
      </c>
      <c r="AG288" s="34"/>
      <c r="AH288" s="139">
        <v>12000</v>
      </c>
      <c r="AI288" s="159">
        <f t="shared" si="81"/>
        <v>12</v>
      </c>
      <c r="AJ288" s="152">
        <v>12930</v>
      </c>
      <c r="AK288" s="272">
        <f t="shared" si="82"/>
        <v>12.93</v>
      </c>
      <c r="AL288" s="273">
        <f t="shared" si="83"/>
        <v>930</v>
      </c>
      <c r="AM288" s="274">
        <f t="shared" si="84"/>
        <v>0.93</v>
      </c>
      <c r="AN288" s="275">
        <f t="shared" si="85"/>
        <v>7.7499999999999999E-2</v>
      </c>
      <c r="AO288" s="20"/>
      <c r="AP288" s="306">
        <v>72.14</v>
      </c>
      <c r="AQ288" s="306">
        <v>4.5</v>
      </c>
    </row>
    <row r="289" spans="2:43" ht="12" customHeight="1" x14ac:dyDescent="0.25">
      <c r="B289" s="25">
        <v>44264</v>
      </c>
      <c r="C289" s="137">
        <v>0.49583333333333335</v>
      </c>
      <c r="D289" s="137">
        <v>0.50624999999999998</v>
      </c>
      <c r="E289" s="43">
        <v>4</v>
      </c>
      <c r="F289" s="43">
        <v>23514</v>
      </c>
      <c r="G289" s="25">
        <v>44264</v>
      </c>
      <c r="H289" s="967" t="s">
        <v>773</v>
      </c>
      <c r="I289" s="968"/>
      <c r="J289" s="969" t="s">
        <v>772</v>
      </c>
      <c r="K289" s="970"/>
      <c r="L289" s="969" t="s">
        <v>682</v>
      </c>
      <c r="M289" s="970"/>
      <c r="N289" s="967"/>
      <c r="O289" s="968"/>
      <c r="P289" s="971" t="s">
        <v>287</v>
      </c>
      <c r="Q289" s="972"/>
      <c r="R289" s="973" t="s">
        <v>233</v>
      </c>
      <c r="S289" s="974"/>
      <c r="T289" s="979" t="s">
        <v>771</v>
      </c>
      <c r="U289" s="980"/>
      <c r="V289" s="980"/>
      <c r="W289" s="981"/>
      <c r="X289" s="979" t="s">
        <v>771</v>
      </c>
      <c r="Y289" s="980"/>
      <c r="Z289" s="980"/>
      <c r="AA289" s="981"/>
      <c r="AB289" s="509">
        <v>2</v>
      </c>
      <c r="AC289" s="34"/>
      <c r="AD289" s="138" t="s">
        <v>699</v>
      </c>
      <c r="AE289" s="158">
        <v>25</v>
      </c>
      <c r="AF289" s="35" t="s">
        <v>32</v>
      </c>
      <c r="AG289" s="34"/>
      <c r="AH289" s="139">
        <v>21600</v>
      </c>
      <c r="AI289" s="159">
        <f t="shared" si="81"/>
        <v>21.6</v>
      </c>
      <c r="AJ289" s="152">
        <v>24280</v>
      </c>
      <c r="AK289" s="272">
        <f t="shared" si="82"/>
        <v>24.28</v>
      </c>
      <c r="AL289" s="273">
        <f t="shared" si="83"/>
        <v>2680</v>
      </c>
      <c r="AM289" s="274">
        <f t="shared" si="84"/>
        <v>2.68</v>
      </c>
      <c r="AN289" s="275">
        <f t="shared" si="85"/>
        <v>0.12407407407407407</v>
      </c>
      <c r="AO289" s="20"/>
      <c r="AP289" s="306">
        <v>72.14</v>
      </c>
      <c r="AQ289" s="306">
        <v>4.5</v>
      </c>
    </row>
    <row r="290" spans="2:43" ht="12" customHeight="1" x14ac:dyDescent="0.25">
      <c r="B290" s="25">
        <v>44264</v>
      </c>
      <c r="C290" s="137">
        <v>0.5083333333333333</v>
      </c>
      <c r="D290" s="137">
        <v>0.53680555555555554</v>
      </c>
      <c r="E290" s="43">
        <v>4</v>
      </c>
      <c r="F290" s="43">
        <v>23514</v>
      </c>
      <c r="G290" s="25">
        <v>44264</v>
      </c>
      <c r="H290" s="967" t="s">
        <v>773</v>
      </c>
      <c r="I290" s="968"/>
      <c r="J290" s="969" t="s">
        <v>772</v>
      </c>
      <c r="K290" s="970"/>
      <c r="L290" s="969" t="s">
        <v>682</v>
      </c>
      <c r="M290" s="970"/>
      <c r="N290" s="967"/>
      <c r="O290" s="968"/>
      <c r="P290" s="971" t="s">
        <v>274</v>
      </c>
      <c r="Q290" s="972"/>
      <c r="R290" s="973" t="s">
        <v>473</v>
      </c>
      <c r="S290" s="974"/>
      <c r="T290" s="979" t="s">
        <v>771</v>
      </c>
      <c r="U290" s="980"/>
      <c r="V290" s="980"/>
      <c r="W290" s="981"/>
      <c r="X290" s="979" t="s">
        <v>771</v>
      </c>
      <c r="Y290" s="980"/>
      <c r="Z290" s="980"/>
      <c r="AA290" s="981"/>
      <c r="AB290" s="509">
        <v>2</v>
      </c>
      <c r="AC290" s="34"/>
      <c r="AD290" s="138" t="s">
        <v>699</v>
      </c>
      <c r="AE290" s="158">
        <v>25</v>
      </c>
      <c r="AF290" s="35" t="s">
        <v>32</v>
      </c>
      <c r="AG290" s="34"/>
      <c r="AH290" s="139">
        <v>15600</v>
      </c>
      <c r="AI290" s="159">
        <f t="shared" si="81"/>
        <v>15.6</v>
      </c>
      <c r="AJ290" s="152">
        <v>17310</v>
      </c>
      <c r="AK290" s="272">
        <f t="shared" si="82"/>
        <v>17.309999999999999</v>
      </c>
      <c r="AL290" s="273">
        <f t="shared" ref="AL290:AL294" si="86">+AJ290-AH290</f>
        <v>1710</v>
      </c>
      <c r="AM290" s="274">
        <f t="shared" si="84"/>
        <v>1.71</v>
      </c>
      <c r="AN290" s="275">
        <f t="shared" ref="AN290:AN294" si="87">+AL290/AH290</f>
        <v>0.10961538461538461</v>
      </c>
      <c r="AO290" s="20"/>
      <c r="AP290" s="306">
        <v>72.14</v>
      </c>
      <c r="AQ290" s="306">
        <v>4.5</v>
      </c>
    </row>
    <row r="291" spans="2:43" ht="12" customHeight="1" x14ac:dyDescent="0.25">
      <c r="B291" s="25">
        <v>44264</v>
      </c>
      <c r="C291" s="137">
        <v>0.56527777777777777</v>
      </c>
      <c r="D291" s="137">
        <v>0.57361111111111118</v>
      </c>
      <c r="E291" s="43">
        <v>2</v>
      </c>
      <c r="F291" s="43">
        <v>23515</v>
      </c>
      <c r="G291" s="25">
        <v>44264</v>
      </c>
      <c r="H291" s="967" t="s">
        <v>816</v>
      </c>
      <c r="I291" s="968"/>
      <c r="J291" s="969" t="s">
        <v>777</v>
      </c>
      <c r="K291" s="970"/>
      <c r="L291" s="969" t="s">
        <v>682</v>
      </c>
      <c r="M291" s="970"/>
      <c r="N291" s="967"/>
      <c r="O291" s="968"/>
      <c r="P291" s="971" t="s">
        <v>359</v>
      </c>
      <c r="Q291" s="972"/>
      <c r="R291" s="973" t="s">
        <v>74</v>
      </c>
      <c r="S291" s="974"/>
      <c r="T291" s="979" t="s">
        <v>1313</v>
      </c>
      <c r="U291" s="980"/>
      <c r="V291" s="980"/>
      <c r="W291" s="981"/>
      <c r="X291" s="979" t="s">
        <v>1314</v>
      </c>
      <c r="Y291" s="980"/>
      <c r="Z291" s="980"/>
      <c r="AA291" s="988"/>
      <c r="AB291" s="509">
        <v>2</v>
      </c>
      <c r="AC291" s="34"/>
      <c r="AD291" s="138" t="s">
        <v>680</v>
      </c>
      <c r="AE291" s="314">
        <v>158</v>
      </c>
      <c r="AF291" s="46" t="s">
        <v>115</v>
      </c>
      <c r="AG291" s="34"/>
      <c r="AH291" s="139">
        <v>7200</v>
      </c>
      <c r="AI291" s="140">
        <f t="shared" si="81"/>
        <v>7.2</v>
      </c>
      <c r="AJ291" s="836">
        <v>22710</v>
      </c>
      <c r="AK291" s="838">
        <f>+AJ291/1000</f>
        <v>22.71</v>
      </c>
      <c r="AL291" s="840">
        <f>+AJ291-AH293-AH291-AH292</f>
        <v>1110</v>
      </c>
      <c r="AM291" s="842">
        <f>+AL291/1000</f>
        <v>1.1100000000000001</v>
      </c>
      <c r="AN291" s="844">
        <f>+AL291/SUM(AH291:AH293)</f>
        <v>5.1388888888888887E-2</v>
      </c>
      <c r="AO291" s="20"/>
      <c r="AP291" s="306">
        <v>73.599999999999994</v>
      </c>
      <c r="AQ291" s="306">
        <v>4.18</v>
      </c>
    </row>
    <row r="292" spans="2:43" ht="12" customHeight="1" x14ac:dyDescent="0.25">
      <c r="B292" s="25">
        <v>44264</v>
      </c>
      <c r="C292" s="137">
        <v>0.56527777777777777</v>
      </c>
      <c r="D292" s="137">
        <v>0.57361111111111118</v>
      </c>
      <c r="E292" s="43">
        <v>2</v>
      </c>
      <c r="F292" s="43">
        <v>23516</v>
      </c>
      <c r="G292" s="25">
        <v>44264</v>
      </c>
      <c r="H292" s="967" t="s">
        <v>1213</v>
      </c>
      <c r="I292" s="968"/>
      <c r="J292" s="969" t="s">
        <v>1262</v>
      </c>
      <c r="K292" s="970"/>
      <c r="L292" s="969" t="s">
        <v>682</v>
      </c>
      <c r="M292" s="970"/>
      <c r="N292" s="967"/>
      <c r="O292" s="968"/>
      <c r="P292" s="971" t="s">
        <v>359</v>
      </c>
      <c r="Q292" s="972"/>
      <c r="R292" s="973" t="s">
        <v>74</v>
      </c>
      <c r="S292" s="974"/>
      <c r="T292" s="979" t="s">
        <v>1313</v>
      </c>
      <c r="U292" s="980"/>
      <c r="V292" s="980"/>
      <c r="W292" s="981"/>
      <c r="X292" s="979" t="s">
        <v>1314</v>
      </c>
      <c r="Y292" s="980"/>
      <c r="Z292" s="980"/>
      <c r="AA292" s="988"/>
      <c r="AB292" s="509">
        <v>2</v>
      </c>
      <c r="AC292" s="34"/>
      <c r="AD292" s="138" t="s">
        <v>680</v>
      </c>
      <c r="AE292" s="314">
        <v>171</v>
      </c>
      <c r="AF292" s="46" t="s">
        <v>115</v>
      </c>
      <c r="AG292" s="34"/>
      <c r="AH292" s="139">
        <v>2400</v>
      </c>
      <c r="AI292" s="140">
        <f t="shared" si="81"/>
        <v>2.4</v>
      </c>
      <c r="AJ292" s="993"/>
      <c r="AK292" s="994"/>
      <c r="AL292" s="995"/>
      <c r="AM292" s="996"/>
      <c r="AN292" s="997"/>
      <c r="AO292" s="20"/>
      <c r="AP292" s="306">
        <v>73.58</v>
      </c>
      <c r="AQ292" s="306">
        <v>3.17</v>
      </c>
    </row>
    <row r="293" spans="2:43" ht="12" customHeight="1" x14ac:dyDescent="0.25">
      <c r="B293" s="25">
        <v>44264</v>
      </c>
      <c r="C293" s="137">
        <v>0.56527777777777777</v>
      </c>
      <c r="D293" s="137">
        <v>0.57361111111111118</v>
      </c>
      <c r="E293" s="43">
        <v>2</v>
      </c>
      <c r="F293" s="43">
        <v>23517</v>
      </c>
      <c r="G293" s="25">
        <v>44264</v>
      </c>
      <c r="H293" s="967" t="s">
        <v>876</v>
      </c>
      <c r="I293" s="968"/>
      <c r="J293" s="969" t="s">
        <v>740</v>
      </c>
      <c r="K293" s="970"/>
      <c r="L293" s="969" t="s">
        <v>682</v>
      </c>
      <c r="M293" s="970"/>
      <c r="N293" s="967"/>
      <c r="O293" s="968"/>
      <c r="P293" s="971" t="s">
        <v>359</v>
      </c>
      <c r="Q293" s="972"/>
      <c r="R293" s="973" t="s">
        <v>74</v>
      </c>
      <c r="S293" s="974"/>
      <c r="T293" s="979" t="s">
        <v>1316</v>
      </c>
      <c r="U293" s="980"/>
      <c r="V293" s="980"/>
      <c r="W293" s="981"/>
      <c r="X293" s="979" t="s">
        <v>1317</v>
      </c>
      <c r="Y293" s="980"/>
      <c r="Z293" s="980"/>
      <c r="AA293" s="981"/>
      <c r="AB293" s="509">
        <v>2</v>
      </c>
      <c r="AC293" s="34"/>
      <c r="AD293" s="138" t="s">
        <v>699</v>
      </c>
      <c r="AE293" s="158">
        <v>27</v>
      </c>
      <c r="AF293" s="35" t="s">
        <v>32</v>
      </c>
      <c r="AG293" s="34"/>
      <c r="AH293" s="139">
        <v>12000</v>
      </c>
      <c r="AI293" s="140">
        <f t="shared" si="81"/>
        <v>12</v>
      </c>
      <c r="AJ293" s="837"/>
      <c r="AK293" s="839"/>
      <c r="AL293" s="841"/>
      <c r="AM293" s="843"/>
      <c r="AN293" s="845"/>
      <c r="AO293" s="20"/>
      <c r="AP293" s="306">
        <v>73.02</v>
      </c>
      <c r="AQ293" s="306">
        <v>4.67</v>
      </c>
    </row>
    <row r="294" spans="2:43" ht="12" customHeight="1" x14ac:dyDescent="0.25">
      <c r="B294" s="25">
        <v>44264</v>
      </c>
      <c r="C294" s="137">
        <v>0.5805555555555556</v>
      </c>
      <c r="D294" s="137">
        <v>0.59097222222222223</v>
      </c>
      <c r="E294" s="43">
        <v>4</v>
      </c>
      <c r="F294" s="43">
        <v>23518</v>
      </c>
      <c r="G294" s="25">
        <v>44264</v>
      </c>
      <c r="H294" s="967" t="s">
        <v>798</v>
      </c>
      <c r="I294" s="968"/>
      <c r="J294" s="969" t="s">
        <v>772</v>
      </c>
      <c r="K294" s="970"/>
      <c r="L294" s="969" t="s">
        <v>682</v>
      </c>
      <c r="M294" s="970"/>
      <c r="N294" s="967"/>
      <c r="O294" s="968"/>
      <c r="P294" s="971" t="s">
        <v>292</v>
      </c>
      <c r="Q294" s="972"/>
      <c r="R294" s="973" t="s">
        <v>696</v>
      </c>
      <c r="S294" s="974"/>
      <c r="T294" s="979" t="s">
        <v>1315</v>
      </c>
      <c r="U294" s="980"/>
      <c r="V294" s="980"/>
      <c r="W294" s="981"/>
      <c r="X294" s="979" t="s">
        <v>1315</v>
      </c>
      <c r="Y294" s="980"/>
      <c r="Z294" s="980"/>
      <c r="AA294" s="981"/>
      <c r="AB294" s="509"/>
      <c r="AC294" s="34"/>
      <c r="AD294" s="138" t="s">
        <v>699</v>
      </c>
      <c r="AE294" s="158">
        <v>18</v>
      </c>
      <c r="AF294" s="35" t="s">
        <v>32</v>
      </c>
      <c r="AG294" s="34"/>
      <c r="AH294" s="139">
        <v>9030</v>
      </c>
      <c r="AI294" s="159">
        <f t="shared" si="81"/>
        <v>9.0299999999999994</v>
      </c>
      <c r="AJ294" s="152">
        <v>9030</v>
      </c>
      <c r="AK294" s="272">
        <f t="shared" si="82"/>
        <v>9.0299999999999994</v>
      </c>
      <c r="AL294" s="273">
        <f t="shared" si="86"/>
        <v>0</v>
      </c>
      <c r="AM294" s="274">
        <f t="shared" si="84"/>
        <v>0</v>
      </c>
      <c r="AN294" s="275">
        <f t="shared" si="87"/>
        <v>0</v>
      </c>
      <c r="AO294" s="20"/>
      <c r="AP294" s="306">
        <v>72.2</v>
      </c>
      <c r="AQ294" s="306">
        <v>4.57</v>
      </c>
    </row>
    <row r="295" spans="2:43" ht="12" customHeight="1" x14ac:dyDescent="0.25">
      <c r="B295" s="25">
        <v>44264</v>
      </c>
      <c r="C295" s="137">
        <v>0.59375</v>
      </c>
      <c r="D295" s="137">
        <v>0.60138888888888886</v>
      </c>
      <c r="E295" s="43">
        <v>2</v>
      </c>
      <c r="F295" s="43">
        <v>23517</v>
      </c>
      <c r="G295" s="25">
        <v>44264</v>
      </c>
      <c r="H295" s="967" t="s">
        <v>876</v>
      </c>
      <c r="I295" s="968"/>
      <c r="J295" s="969" t="s">
        <v>740</v>
      </c>
      <c r="K295" s="970"/>
      <c r="L295" s="969" t="s">
        <v>682</v>
      </c>
      <c r="M295" s="970"/>
      <c r="N295" s="967"/>
      <c r="O295" s="968"/>
      <c r="P295" s="971" t="s">
        <v>295</v>
      </c>
      <c r="Q295" s="972"/>
      <c r="R295" s="973" t="s">
        <v>306</v>
      </c>
      <c r="S295" s="974"/>
      <c r="T295" s="979" t="s">
        <v>1316</v>
      </c>
      <c r="U295" s="980"/>
      <c r="V295" s="980"/>
      <c r="W295" s="981"/>
      <c r="X295" s="979" t="s">
        <v>1317</v>
      </c>
      <c r="Y295" s="980"/>
      <c r="Z295" s="980"/>
      <c r="AA295" s="981"/>
      <c r="AB295" s="509">
        <v>2</v>
      </c>
      <c r="AC295" s="34"/>
      <c r="AD295" s="138" t="s">
        <v>699</v>
      </c>
      <c r="AE295" s="158">
        <v>27</v>
      </c>
      <c r="AF295" s="35" t="s">
        <v>32</v>
      </c>
      <c r="AG295" s="34"/>
      <c r="AH295" s="139">
        <v>12600</v>
      </c>
      <c r="AI295" s="159">
        <f t="shared" si="81"/>
        <v>12.6</v>
      </c>
      <c r="AJ295" s="152">
        <v>17190</v>
      </c>
      <c r="AK295" s="272">
        <f t="shared" si="82"/>
        <v>17.190000000000001</v>
      </c>
      <c r="AL295" s="273">
        <f t="shared" si="83"/>
        <v>4590</v>
      </c>
      <c r="AM295" s="274">
        <f t="shared" si="84"/>
        <v>4.59</v>
      </c>
      <c r="AN295" s="275">
        <f t="shared" si="85"/>
        <v>0.36428571428571427</v>
      </c>
      <c r="AO295" s="20"/>
      <c r="AP295" s="306">
        <v>73.02</v>
      </c>
      <c r="AQ295" s="306">
        <v>4.67</v>
      </c>
    </row>
    <row r="296" spans="2:43" ht="12" customHeight="1" x14ac:dyDescent="0.25">
      <c r="B296" s="25">
        <v>44264</v>
      </c>
      <c r="C296" s="137">
        <v>0.60763888888888895</v>
      </c>
      <c r="D296" s="137">
        <v>0.61249999999999993</v>
      </c>
      <c r="E296" s="43">
        <v>4</v>
      </c>
      <c r="F296" s="43">
        <v>23519</v>
      </c>
      <c r="G296" s="25">
        <v>44264</v>
      </c>
      <c r="H296" s="967" t="s">
        <v>798</v>
      </c>
      <c r="I296" s="968"/>
      <c r="J296" s="969" t="s">
        <v>772</v>
      </c>
      <c r="K296" s="970"/>
      <c r="L296" s="969" t="s">
        <v>682</v>
      </c>
      <c r="M296" s="970"/>
      <c r="N296" s="967"/>
      <c r="O296" s="968"/>
      <c r="P296" s="971" t="s">
        <v>71</v>
      </c>
      <c r="Q296" s="972"/>
      <c r="R296" s="973" t="s">
        <v>1057</v>
      </c>
      <c r="S296" s="974"/>
      <c r="T296" s="979" t="s">
        <v>771</v>
      </c>
      <c r="U296" s="980"/>
      <c r="V296" s="980"/>
      <c r="W296" s="981"/>
      <c r="X296" s="979" t="s">
        <v>771</v>
      </c>
      <c r="Y296" s="980"/>
      <c r="Z296" s="980"/>
      <c r="AA296" s="981"/>
      <c r="AB296" s="509">
        <v>2</v>
      </c>
      <c r="AC296" s="34"/>
      <c r="AD296" s="138" t="s">
        <v>699</v>
      </c>
      <c r="AE296" s="158">
        <v>18</v>
      </c>
      <c r="AF296" s="35" t="s">
        <v>32</v>
      </c>
      <c r="AG296" s="34"/>
      <c r="AH296" s="139">
        <v>21600</v>
      </c>
      <c r="AI296" s="159">
        <f>+AH296/1000</f>
        <v>21.6</v>
      </c>
      <c r="AJ296" s="152">
        <v>24860</v>
      </c>
      <c r="AK296" s="272">
        <f>+AJ296/1000</f>
        <v>24.86</v>
      </c>
      <c r="AL296" s="273">
        <f>+AJ296-AH296</f>
        <v>3260</v>
      </c>
      <c r="AM296" s="274">
        <f>+AL296/1000</f>
        <v>3.26</v>
      </c>
      <c r="AN296" s="275">
        <f>+AL296/AH296</f>
        <v>0.15092592592592594</v>
      </c>
      <c r="AO296" s="20"/>
      <c r="AP296" s="306">
        <v>69.88</v>
      </c>
      <c r="AQ296" s="306">
        <v>5.4</v>
      </c>
    </row>
    <row r="297" spans="2:43" ht="12" customHeight="1" x14ac:dyDescent="0.25">
      <c r="B297" s="25">
        <v>44264</v>
      </c>
      <c r="C297" s="137">
        <v>0.61111111111111105</v>
      </c>
      <c r="D297" s="137">
        <v>0.61597222222222225</v>
      </c>
      <c r="E297" s="43">
        <v>4</v>
      </c>
      <c r="F297" s="43">
        <v>23519</v>
      </c>
      <c r="G297" s="25">
        <v>44264</v>
      </c>
      <c r="H297" s="967" t="s">
        <v>798</v>
      </c>
      <c r="I297" s="968"/>
      <c r="J297" s="969" t="s">
        <v>772</v>
      </c>
      <c r="K297" s="970"/>
      <c r="L297" s="969" t="s">
        <v>682</v>
      </c>
      <c r="M297" s="970"/>
      <c r="N297" s="967"/>
      <c r="O297" s="968"/>
      <c r="P297" s="971" t="s">
        <v>395</v>
      </c>
      <c r="Q297" s="972"/>
      <c r="R297" s="973" t="s">
        <v>663</v>
      </c>
      <c r="S297" s="985"/>
      <c r="T297" s="979" t="s">
        <v>771</v>
      </c>
      <c r="U297" s="980"/>
      <c r="V297" s="980"/>
      <c r="W297" s="981"/>
      <c r="X297" s="979" t="s">
        <v>771</v>
      </c>
      <c r="Y297" s="980"/>
      <c r="Z297" s="980"/>
      <c r="AA297" s="981"/>
      <c r="AB297" s="509">
        <v>2</v>
      </c>
      <c r="AC297" s="34"/>
      <c r="AD297" s="138" t="s">
        <v>699</v>
      </c>
      <c r="AE297" s="158">
        <v>18</v>
      </c>
      <c r="AF297" s="35" t="s">
        <v>32</v>
      </c>
      <c r="AG297" s="34"/>
      <c r="AH297" s="139">
        <v>21600</v>
      </c>
      <c r="AI297" s="140">
        <f t="shared" ref="AI297:AI311" si="88">+AH297/1000</f>
        <v>21.6</v>
      </c>
      <c r="AJ297" s="152">
        <v>24390</v>
      </c>
      <c r="AK297" s="142">
        <f t="shared" ref="AK297:AK311" si="89">+AJ297/1000</f>
        <v>24.39</v>
      </c>
      <c r="AL297" s="143">
        <f t="shared" ref="AL297:AL311" si="90">+AJ297-AH297</f>
        <v>2790</v>
      </c>
      <c r="AM297" s="144">
        <f t="shared" ref="AM297:AM311" si="91">+AL297/1000</f>
        <v>2.79</v>
      </c>
      <c r="AN297" s="145">
        <f t="shared" ref="AN297:AN311" si="92">+AL297/AH297</f>
        <v>0.12916666666666668</v>
      </c>
      <c r="AO297" s="21"/>
      <c r="AP297" s="306">
        <v>69.88</v>
      </c>
      <c r="AQ297" s="306">
        <v>5.4</v>
      </c>
    </row>
    <row r="298" spans="2:43" ht="12" customHeight="1" x14ac:dyDescent="0.25">
      <c r="B298" s="25">
        <v>44264</v>
      </c>
      <c r="C298" s="137">
        <v>0.61458333333333337</v>
      </c>
      <c r="D298" s="137">
        <v>0.62013888888888891</v>
      </c>
      <c r="E298" s="43">
        <v>4</v>
      </c>
      <c r="F298" s="43">
        <v>23519</v>
      </c>
      <c r="G298" s="25">
        <v>44264</v>
      </c>
      <c r="H298" s="967" t="s">
        <v>798</v>
      </c>
      <c r="I298" s="968"/>
      <c r="J298" s="969" t="s">
        <v>772</v>
      </c>
      <c r="K298" s="970"/>
      <c r="L298" s="969" t="s">
        <v>682</v>
      </c>
      <c r="M298" s="970"/>
      <c r="N298" s="967"/>
      <c r="O298" s="968"/>
      <c r="P298" s="971" t="s">
        <v>843</v>
      </c>
      <c r="Q298" s="972"/>
      <c r="R298" s="973" t="s">
        <v>820</v>
      </c>
      <c r="S298" s="985"/>
      <c r="T298" s="979" t="s">
        <v>771</v>
      </c>
      <c r="U298" s="980"/>
      <c r="V298" s="980"/>
      <c r="W298" s="981"/>
      <c r="X298" s="979" t="s">
        <v>771</v>
      </c>
      <c r="Y298" s="980"/>
      <c r="Z298" s="980"/>
      <c r="AA298" s="981"/>
      <c r="AB298" s="509">
        <v>2</v>
      </c>
      <c r="AC298" s="34"/>
      <c r="AD298" s="138" t="s">
        <v>699</v>
      </c>
      <c r="AE298" s="158">
        <v>18</v>
      </c>
      <c r="AF298" s="35" t="s">
        <v>32</v>
      </c>
      <c r="AG298" s="34"/>
      <c r="AH298" s="139">
        <v>19200</v>
      </c>
      <c r="AI298" s="140">
        <f t="shared" si="88"/>
        <v>19.2</v>
      </c>
      <c r="AJ298" s="152">
        <v>22110</v>
      </c>
      <c r="AK298" s="142">
        <f t="shared" si="89"/>
        <v>22.11</v>
      </c>
      <c r="AL298" s="143">
        <f t="shared" si="90"/>
        <v>2910</v>
      </c>
      <c r="AM298" s="144">
        <f t="shared" si="91"/>
        <v>2.91</v>
      </c>
      <c r="AN298" s="145">
        <f t="shared" si="92"/>
        <v>0.15156249999999999</v>
      </c>
      <c r="AO298" s="21"/>
      <c r="AP298" s="306">
        <v>69.88</v>
      </c>
      <c r="AQ298" s="306">
        <v>5.4</v>
      </c>
    </row>
    <row r="299" spans="2:43" ht="12" customHeight="1" x14ac:dyDescent="0.25">
      <c r="B299" s="25">
        <v>44264</v>
      </c>
      <c r="C299" s="137">
        <v>0.62152777777777779</v>
      </c>
      <c r="D299" s="137">
        <v>0.62986111111111109</v>
      </c>
      <c r="E299" s="43">
        <v>4</v>
      </c>
      <c r="F299" s="43">
        <v>23519</v>
      </c>
      <c r="G299" s="25">
        <v>44264</v>
      </c>
      <c r="H299" s="967" t="s">
        <v>798</v>
      </c>
      <c r="I299" s="968"/>
      <c r="J299" s="969" t="s">
        <v>772</v>
      </c>
      <c r="K299" s="970"/>
      <c r="L299" s="969" t="s">
        <v>682</v>
      </c>
      <c r="M299" s="970"/>
      <c r="N299" s="967"/>
      <c r="O299" s="968"/>
      <c r="P299" s="971" t="s">
        <v>1293</v>
      </c>
      <c r="Q299" s="972"/>
      <c r="R299" s="973" t="s">
        <v>543</v>
      </c>
      <c r="S299" s="985"/>
      <c r="T299" s="979" t="s">
        <v>771</v>
      </c>
      <c r="U299" s="980"/>
      <c r="V299" s="980"/>
      <c r="W299" s="981"/>
      <c r="X299" s="979" t="s">
        <v>771</v>
      </c>
      <c r="Y299" s="980"/>
      <c r="Z299" s="980"/>
      <c r="AA299" s="981"/>
      <c r="AB299" s="509">
        <v>2</v>
      </c>
      <c r="AC299" s="34"/>
      <c r="AD299" s="138" t="s">
        <v>699</v>
      </c>
      <c r="AE299" s="158">
        <v>18</v>
      </c>
      <c r="AF299" s="35" t="s">
        <v>32</v>
      </c>
      <c r="AG299" s="34"/>
      <c r="AH299" s="139">
        <v>12000</v>
      </c>
      <c r="AI299" s="140">
        <f t="shared" si="88"/>
        <v>12</v>
      </c>
      <c r="AJ299" s="152">
        <v>13920</v>
      </c>
      <c r="AK299" s="142">
        <f t="shared" si="89"/>
        <v>13.92</v>
      </c>
      <c r="AL299" s="143">
        <f t="shared" si="90"/>
        <v>1920</v>
      </c>
      <c r="AM299" s="144">
        <f t="shared" si="91"/>
        <v>1.92</v>
      </c>
      <c r="AN299" s="145">
        <f t="shared" si="92"/>
        <v>0.16</v>
      </c>
      <c r="AO299" s="21"/>
      <c r="AP299" s="306">
        <v>69.88</v>
      </c>
      <c r="AQ299" s="306">
        <v>5.4</v>
      </c>
    </row>
    <row r="300" spans="2:43" ht="12" customHeight="1" x14ac:dyDescent="0.25">
      <c r="B300" s="25">
        <v>44264</v>
      </c>
      <c r="C300" s="137">
        <v>0.62847222222222221</v>
      </c>
      <c r="D300" s="137">
        <v>0.63541666666666663</v>
      </c>
      <c r="E300" s="43">
        <v>4</v>
      </c>
      <c r="F300" s="43">
        <v>23519</v>
      </c>
      <c r="G300" s="25">
        <v>44264</v>
      </c>
      <c r="H300" s="967" t="s">
        <v>798</v>
      </c>
      <c r="I300" s="968"/>
      <c r="J300" s="969" t="s">
        <v>772</v>
      </c>
      <c r="K300" s="970"/>
      <c r="L300" s="969" t="s">
        <v>682</v>
      </c>
      <c r="M300" s="970"/>
      <c r="N300" s="967"/>
      <c r="O300" s="968"/>
      <c r="P300" s="971" t="s">
        <v>287</v>
      </c>
      <c r="Q300" s="972"/>
      <c r="R300" s="973" t="s">
        <v>233</v>
      </c>
      <c r="S300" s="974"/>
      <c r="T300" s="979" t="s">
        <v>771</v>
      </c>
      <c r="U300" s="980"/>
      <c r="V300" s="980"/>
      <c r="W300" s="981"/>
      <c r="X300" s="979" t="s">
        <v>771</v>
      </c>
      <c r="Y300" s="980"/>
      <c r="Z300" s="980"/>
      <c r="AA300" s="981"/>
      <c r="AB300" s="509">
        <v>2</v>
      </c>
      <c r="AC300" s="34"/>
      <c r="AD300" s="138" t="s">
        <v>699</v>
      </c>
      <c r="AE300" s="158">
        <v>18</v>
      </c>
      <c r="AF300" s="35" t="s">
        <v>32</v>
      </c>
      <c r="AG300" s="34"/>
      <c r="AH300" s="139">
        <v>21600</v>
      </c>
      <c r="AI300" s="140">
        <f t="shared" si="88"/>
        <v>21.6</v>
      </c>
      <c r="AJ300" s="152">
        <v>24970</v>
      </c>
      <c r="AK300" s="142">
        <f t="shared" si="89"/>
        <v>24.97</v>
      </c>
      <c r="AL300" s="143">
        <f t="shared" ref="AL300:AL305" si="93">+AJ300-AH300</f>
        <v>3370</v>
      </c>
      <c r="AM300" s="144">
        <f t="shared" si="91"/>
        <v>3.37</v>
      </c>
      <c r="AN300" s="145">
        <f t="shared" ref="AN300:AN305" si="94">+AL300/AH300</f>
        <v>0.15601851851851853</v>
      </c>
      <c r="AO300" s="21"/>
      <c r="AP300" s="306">
        <v>69.88</v>
      </c>
      <c r="AQ300" s="306">
        <v>5.4</v>
      </c>
    </row>
    <row r="301" spans="2:43" ht="12" customHeight="1" x14ac:dyDescent="0.25">
      <c r="B301" s="25">
        <v>44264</v>
      </c>
      <c r="C301" s="137">
        <v>0.63124999999999998</v>
      </c>
      <c r="D301" s="137">
        <v>0.66180555555555554</v>
      </c>
      <c r="E301" s="43">
        <v>2</v>
      </c>
      <c r="F301" s="43">
        <v>26573</v>
      </c>
      <c r="G301" s="25">
        <v>44264</v>
      </c>
      <c r="H301" s="967" t="s">
        <v>712</v>
      </c>
      <c r="I301" s="968"/>
      <c r="J301" s="969"/>
      <c r="K301" s="970"/>
      <c r="L301" s="969"/>
      <c r="M301" s="970"/>
      <c r="N301" s="967"/>
      <c r="O301" s="968"/>
      <c r="P301" s="971" t="s">
        <v>1301</v>
      </c>
      <c r="Q301" s="972"/>
      <c r="R301" s="973" t="s">
        <v>1318</v>
      </c>
      <c r="S301" s="985"/>
      <c r="T301" s="982" t="s">
        <v>715</v>
      </c>
      <c r="U301" s="983"/>
      <c r="V301" s="983"/>
      <c r="W301" s="984"/>
      <c r="X301" s="982" t="s">
        <v>715</v>
      </c>
      <c r="Y301" s="983"/>
      <c r="Z301" s="983"/>
      <c r="AA301" s="984"/>
      <c r="AB301" s="509"/>
      <c r="AC301" s="34"/>
      <c r="AD301" s="138"/>
      <c r="AE301" s="158">
        <v>25</v>
      </c>
      <c r="AF301" s="35" t="s">
        <v>32</v>
      </c>
      <c r="AG301" s="34"/>
      <c r="AH301" s="139">
        <v>2150</v>
      </c>
      <c r="AI301" s="140">
        <f t="shared" si="88"/>
        <v>2.15</v>
      </c>
      <c r="AJ301" s="152">
        <v>2150</v>
      </c>
      <c r="AK301" s="142">
        <f t="shared" si="89"/>
        <v>2.15</v>
      </c>
      <c r="AL301" s="143">
        <f t="shared" si="93"/>
        <v>0</v>
      </c>
      <c r="AM301" s="144">
        <f t="shared" si="91"/>
        <v>0</v>
      </c>
      <c r="AN301" s="145">
        <f t="shared" si="94"/>
        <v>0</v>
      </c>
      <c r="AO301" s="21"/>
      <c r="AP301" s="306">
        <v>73.81</v>
      </c>
      <c r="AQ301" s="306">
        <v>5.61</v>
      </c>
    </row>
    <row r="302" spans="2:43" ht="12" customHeight="1" x14ac:dyDescent="0.25">
      <c r="B302" s="25">
        <v>44264</v>
      </c>
      <c r="C302" s="137">
        <v>0.64652777777777781</v>
      </c>
      <c r="D302" s="137">
        <v>0.65208333333333335</v>
      </c>
      <c r="E302" s="43">
        <v>4</v>
      </c>
      <c r="F302" s="43">
        <v>23519</v>
      </c>
      <c r="G302" s="25">
        <v>44264</v>
      </c>
      <c r="H302" s="967" t="s">
        <v>798</v>
      </c>
      <c r="I302" s="968"/>
      <c r="J302" s="969" t="s">
        <v>772</v>
      </c>
      <c r="K302" s="970"/>
      <c r="L302" s="969" t="s">
        <v>682</v>
      </c>
      <c r="M302" s="970"/>
      <c r="N302" s="967"/>
      <c r="O302" s="968"/>
      <c r="P302" s="971" t="s">
        <v>274</v>
      </c>
      <c r="Q302" s="972"/>
      <c r="R302" s="973" t="s">
        <v>473</v>
      </c>
      <c r="S302" s="985"/>
      <c r="T302" s="979" t="s">
        <v>771</v>
      </c>
      <c r="U302" s="980"/>
      <c r="V302" s="980"/>
      <c r="W302" s="981"/>
      <c r="X302" s="979" t="s">
        <v>771</v>
      </c>
      <c r="Y302" s="980"/>
      <c r="Z302" s="980"/>
      <c r="AA302" s="981"/>
      <c r="AB302" s="509">
        <v>2</v>
      </c>
      <c r="AC302" s="34"/>
      <c r="AD302" s="138" t="s">
        <v>699</v>
      </c>
      <c r="AE302" s="158">
        <v>18</v>
      </c>
      <c r="AF302" s="35" t="s">
        <v>32</v>
      </c>
      <c r="AG302" s="34"/>
      <c r="AH302" s="139">
        <v>6000</v>
      </c>
      <c r="AI302" s="140">
        <f t="shared" si="88"/>
        <v>6</v>
      </c>
      <c r="AJ302" s="836">
        <v>22020</v>
      </c>
      <c r="AK302" s="838">
        <f>+AJ302/1000</f>
        <v>22.02</v>
      </c>
      <c r="AL302" s="840">
        <f>+AJ302-AH303-AH302</f>
        <v>1620</v>
      </c>
      <c r="AM302" s="842">
        <f>+AL302/1000</f>
        <v>1.62</v>
      </c>
      <c r="AN302" s="844">
        <f>+AL302/SUM(AH302:AH303)</f>
        <v>7.9411764705882348E-2</v>
      </c>
      <c r="AO302" s="21"/>
      <c r="AP302" s="306">
        <v>69.88</v>
      </c>
      <c r="AQ302" s="306">
        <v>5.4</v>
      </c>
    </row>
    <row r="303" spans="2:43" ht="12" customHeight="1" x14ac:dyDescent="0.25">
      <c r="B303" s="25">
        <v>44264</v>
      </c>
      <c r="C303" s="137">
        <v>0.64652777777777781</v>
      </c>
      <c r="D303" s="137">
        <v>0.65208333333333335</v>
      </c>
      <c r="E303" s="43">
        <v>4</v>
      </c>
      <c r="F303" s="43">
        <v>23520</v>
      </c>
      <c r="G303" s="25">
        <v>44264</v>
      </c>
      <c r="H303" s="967" t="s">
        <v>770</v>
      </c>
      <c r="I303" s="968"/>
      <c r="J303" s="969" t="s">
        <v>772</v>
      </c>
      <c r="K303" s="970"/>
      <c r="L303" s="969" t="s">
        <v>682</v>
      </c>
      <c r="M303" s="970"/>
      <c r="N303" s="967"/>
      <c r="O303" s="968"/>
      <c r="P303" s="971" t="s">
        <v>274</v>
      </c>
      <c r="Q303" s="972"/>
      <c r="R303" s="973" t="s">
        <v>473</v>
      </c>
      <c r="S303" s="985"/>
      <c r="T303" s="979" t="s">
        <v>771</v>
      </c>
      <c r="U303" s="980"/>
      <c r="V303" s="980"/>
      <c r="W303" s="981"/>
      <c r="X303" s="979" t="s">
        <v>771</v>
      </c>
      <c r="Y303" s="980"/>
      <c r="Z303" s="980"/>
      <c r="AA303" s="981"/>
      <c r="AB303" s="509">
        <v>2</v>
      </c>
      <c r="AC303" s="34"/>
      <c r="AD303" s="138" t="s">
        <v>699</v>
      </c>
      <c r="AE303" s="158">
        <v>19</v>
      </c>
      <c r="AF303" s="35" t="s">
        <v>32</v>
      </c>
      <c r="AG303" s="34"/>
      <c r="AH303" s="139">
        <v>14400</v>
      </c>
      <c r="AI303" s="140">
        <f t="shared" si="88"/>
        <v>14.4</v>
      </c>
      <c r="AJ303" s="837"/>
      <c r="AK303" s="839"/>
      <c r="AL303" s="841"/>
      <c r="AM303" s="843"/>
      <c r="AN303" s="845"/>
      <c r="AO303" s="21"/>
      <c r="AP303" s="306">
        <v>70.53</v>
      </c>
      <c r="AQ303" s="306">
        <v>5.42</v>
      </c>
    </row>
    <row r="304" spans="2:43" ht="12" customHeight="1" x14ac:dyDescent="0.25">
      <c r="B304" s="25">
        <v>44264</v>
      </c>
      <c r="C304" s="137">
        <v>0.6479166666666667</v>
      </c>
      <c r="D304" s="137">
        <v>0.65833333333333333</v>
      </c>
      <c r="E304" s="43">
        <v>4</v>
      </c>
      <c r="F304" s="43">
        <v>23520</v>
      </c>
      <c r="G304" s="25">
        <v>44264</v>
      </c>
      <c r="H304" s="967" t="s">
        <v>770</v>
      </c>
      <c r="I304" s="968"/>
      <c r="J304" s="969" t="s">
        <v>772</v>
      </c>
      <c r="K304" s="970"/>
      <c r="L304" s="969" t="s">
        <v>682</v>
      </c>
      <c r="M304" s="970"/>
      <c r="N304" s="967"/>
      <c r="O304" s="968"/>
      <c r="P304" s="971" t="s">
        <v>359</v>
      </c>
      <c r="Q304" s="972"/>
      <c r="R304" s="973" t="s">
        <v>74</v>
      </c>
      <c r="S304" s="985"/>
      <c r="T304" s="979" t="s">
        <v>771</v>
      </c>
      <c r="U304" s="980"/>
      <c r="V304" s="980"/>
      <c r="W304" s="981"/>
      <c r="X304" s="979" t="s">
        <v>771</v>
      </c>
      <c r="Y304" s="980"/>
      <c r="Z304" s="980"/>
      <c r="AA304" s="981"/>
      <c r="AB304" s="509">
        <v>2</v>
      </c>
      <c r="AC304" s="34"/>
      <c r="AD304" s="138" t="s">
        <v>699</v>
      </c>
      <c r="AE304" s="158">
        <v>19</v>
      </c>
      <c r="AF304" s="35" t="s">
        <v>32</v>
      </c>
      <c r="AG304" s="34"/>
      <c r="AH304" s="139">
        <v>21600</v>
      </c>
      <c r="AI304" s="140">
        <f t="shared" si="88"/>
        <v>21.6</v>
      </c>
      <c r="AJ304" s="152">
        <v>22840</v>
      </c>
      <c r="AK304" s="142">
        <f t="shared" si="89"/>
        <v>22.84</v>
      </c>
      <c r="AL304" s="143">
        <f t="shared" si="93"/>
        <v>1240</v>
      </c>
      <c r="AM304" s="144">
        <f t="shared" si="91"/>
        <v>1.24</v>
      </c>
      <c r="AN304" s="145">
        <f t="shared" si="94"/>
        <v>5.7407407407407407E-2</v>
      </c>
      <c r="AO304" s="21"/>
      <c r="AP304" s="306">
        <v>70.53</v>
      </c>
      <c r="AQ304" s="306">
        <v>5.42</v>
      </c>
    </row>
    <row r="305" spans="2:43" ht="12" customHeight="1" x14ac:dyDescent="0.25">
      <c r="B305" s="25">
        <v>44264</v>
      </c>
      <c r="C305" s="137">
        <v>0.66319444444444442</v>
      </c>
      <c r="D305" s="137">
        <v>0.70277777777777783</v>
      </c>
      <c r="E305" s="43">
        <v>4</v>
      </c>
      <c r="F305" s="43">
        <v>26574</v>
      </c>
      <c r="G305" s="25">
        <v>44264</v>
      </c>
      <c r="H305" s="967" t="s">
        <v>712</v>
      </c>
      <c r="I305" s="968"/>
      <c r="J305" s="969"/>
      <c r="K305" s="970"/>
      <c r="L305" s="969"/>
      <c r="M305" s="970"/>
      <c r="N305" s="967"/>
      <c r="O305" s="968"/>
      <c r="P305" s="971" t="s">
        <v>917</v>
      </c>
      <c r="Q305" s="972"/>
      <c r="R305" s="973" t="s">
        <v>856</v>
      </c>
      <c r="S305" s="985"/>
      <c r="T305" s="982" t="s">
        <v>1118</v>
      </c>
      <c r="U305" s="983"/>
      <c r="V305" s="983"/>
      <c r="W305" s="984"/>
      <c r="X305" s="982" t="s">
        <v>1118</v>
      </c>
      <c r="Y305" s="983"/>
      <c r="Z305" s="983"/>
      <c r="AA305" s="984"/>
      <c r="AB305" s="509"/>
      <c r="AC305" s="34"/>
      <c r="AD305" s="138"/>
      <c r="AE305" s="314">
        <v>60</v>
      </c>
      <c r="AF305" s="46" t="s">
        <v>52</v>
      </c>
      <c r="AG305" s="34"/>
      <c r="AH305" s="139">
        <v>7940</v>
      </c>
      <c r="AI305" s="140">
        <f t="shared" si="88"/>
        <v>7.94</v>
      </c>
      <c r="AJ305" s="152">
        <v>7940</v>
      </c>
      <c r="AK305" s="142">
        <f t="shared" si="89"/>
        <v>7.94</v>
      </c>
      <c r="AL305" s="143">
        <f t="shared" si="93"/>
        <v>0</v>
      </c>
      <c r="AM305" s="144">
        <f t="shared" si="91"/>
        <v>0</v>
      </c>
      <c r="AN305" s="145">
        <f t="shared" si="94"/>
        <v>0</v>
      </c>
      <c r="AO305" s="21"/>
      <c r="AP305" s="306">
        <v>75.290000000000006</v>
      </c>
      <c r="AQ305" s="306">
        <v>2.97</v>
      </c>
    </row>
    <row r="306" spans="2:43" ht="12" customHeight="1" x14ac:dyDescent="0.25">
      <c r="B306" s="25">
        <v>44264</v>
      </c>
      <c r="C306" s="137">
        <v>0.66875000000000007</v>
      </c>
      <c r="D306" s="137">
        <v>0.67847222222222225</v>
      </c>
      <c r="E306" s="43">
        <v>4</v>
      </c>
      <c r="F306" s="43">
        <v>26575</v>
      </c>
      <c r="G306" s="25">
        <v>44264</v>
      </c>
      <c r="H306" s="967" t="s">
        <v>712</v>
      </c>
      <c r="I306" s="968"/>
      <c r="J306" s="969"/>
      <c r="K306" s="970"/>
      <c r="L306" s="969"/>
      <c r="M306" s="970"/>
      <c r="N306" s="967"/>
      <c r="O306" s="968"/>
      <c r="P306" s="971" t="s">
        <v>750</v>
      </c>
      <c r="Q306" s="972"/>
      <c r="R306" s="973" t="s">
        <v>751</v>
      </c>
      <c r="S306" s="985"/>
      <c r="T306" s="982" t="s">
        <v>715</v>
      </c>
      <c r="U306" s="983"/>
      <c r="V306" s="983"/>
      <c r="W306" s="984"/>
      <c r="X306" s="982" t="s">
        <v>715</v>
      </c>
      <c r="Y306" s="983"/>
      <c r="Z306" s="983"/>
      <c r="AA306" s="984"/>
      <c r="AB306" s="509"/>
      <c r="AC306" s="34"/>
      <c r="AD306" s="138"/>
      <c r="AE306" s="158">
        <v>26</v>
      </c>
      <c r="AF306" s="35" t="s">
        <v>32</v>
      </c>
      <c r="AG306" s="34"/>
      <c r="AH306" s="139">
        <v>1050</v>
      </c>
      <c r="AI306" s="140">
        <f t="shared" si="88"/>
        <v>1.05</v>
      </c>
      <c r="AJ306" s="152">
        <v>1050</v>
      </c>
      <c r="AK306" s="142">
        <f t="shared" si="89"/>
        <v>1.05</v>
      </c>
      <c r="AL306" s="143">
        <f t="shared" si="90"/>
        <v>0</v>
      </c>
      <c r="AM306" s="144">
        <f t="shared" si="91"/>
        <v>0</v>
      </c>
      <c r="AN306" s="145">
        <f t="shared" si="92"/>
        <v>0</v>
      </c>
      <c r="AO306" s="21"/>
      <c r="AP306" s="306">
        <v>74.150000000000006</v>
      </c>
      <c r="AQ306" s="306">
        <v>5.07</v>
      </c>
    </row>
    <row r="307" spans="2:43" ht="12" customHeight="1" x14ac:dyDescent="0.25">
      <c r="B307" s="25">
        <v>44264</v>
      </c>
      <c r="C307" s="137">
        <v>0.6743055555555556</v>
      </c>
      <c r="D307" s="137">
        <v>0.68263888888888891</v>
      </c>
      <c r="E307" s="43">
        <v>4</v>
      </c>
      <c r="F307" s="43">
        <v>23520</v>
      </c>
      <c r="G307" s="25">
        <v>44264</v>
      </c>
      <c r="H307" s="967" t="s">
        <v>770</v>
      </c>
      <c r="I307" s="968"/>
      <c r="J307" s="969" t="s">
        <v>772</v>
      </c>
      <c r="K307" s="970"/>
      <c r="L307" s="969" t="s">
        <v>682</v>
      </c>
      <c r="M307" s="970"/>
      <c r="N307" s="967"/>
      <c r="O307" s="968"/>
      <c r="P307" s="971" t="s">
        <v>71</v>
      </c>
      <c r="Q307" s="972"/>
      <c r="R307" s="973" t="s">
        <v>1057</v>
      </c>
      <c r="S307" s="974"/>
      <c r="T307" s="979" t="s">
        <v>771</v>
      </c>
      <c r="U307" s="980"/>
      <c r="V307" s="980"/>
      <c r="W307" s="981"/>
      <c r="X307" s="979" t="s">
        <v>771</v>
      </c>
      <c r="Y307" s="980"/>
      <c r="Z307" s="980"/>
      <c r="AA307" s="981"/>
      <c r="AB307" s="509">
        <v>2</v>
      </c>
      <c r="AC307" s="34"/>
      <c r="AD307" s="138" t="s">
        <v>699</v>
      </c>
      <c r="AE307" s="158">
        <v>19</v>
      </c>
      <c r="AF307" s="35" t="s">
        <v>32</v>
      </c>
      <c r="AG307" s="34"/>
      <c r="AH307" s="139">
        <v>21600</v>
      </c>
      <c r="AI307" s="140">
        <f t="shared" si="88"/>
        <v>21.6</v>
      </c>
      <c r="AJ307" s="152">
        <v>22780</v>
      </c>
      <c r="AK307" s="142">
        <f t="shared" si="89"/>
        <v>22.78</v>
      </c>
      <c r="AL307" s="143">
        <f t="shared" si="90"/>
        <v>1180</v>
      </c>
      <c r="AM307" s="144">
        <f t="shared" si="91"/>
        <v>1.18</v>
      </c>
      <c r="AN307" s="145">
        <f t="shared" si="92"/>
        <v>5.4629629629629632E-2</v>
      </c>
      <c r="AO307" s="21"/>
      <c r="AP307" s="306">
        <v>70.53</v>
      </c>
      <c r="AQ307" s="306">
        <v>5.42</v>
      </c>
    </row>
    <row r="308" spans="2:43" ht="12" customHeight="1" x14ac:dyDescent="0.25">
      <c r="B308" s="25">
        <v>44264</v>
      </c>
      <c r="C308" s="137">
        <v>0.68125000000000002</v>
      </c>
      <c r="D308" s="137">
        <v>0.69027777777777777</v>
      </c>
      <c r="E308" s="43">
        <v>4</v>
      </c>
      <c r="F308" s="43">
        <v>23520</v>
      </c>
      <c r="G308" s="25">
        <v>44264</v>
      </c>
      <c r="H308" s="967" t="s">
        <v>770</v>
      </c>
      <c r="I308" s="968"/>
      <c r="J308" s="969" t="s">
        <v>772</v>
      </c>
      <c r="K308" s="970"/>
      <c r="L308" s="969" t="s">
        <v>682</v>
      </c>
      <c r="M308" s="970"/>
      <c r="N308" s="967"/>
      <c r="O308" s="968"/>
      <c r="P308" s="971" t="s">
        <v>395</v>
      </c>
      <c r="Q308" s="972"/>
      <c r="R308" s="973" t="s">
        <v>663</v>
      </c>
      <c r="S308" s="985"/>
      <c r="T308" s="979" t="s">
        <v>771</v>
      </c>
      <c r="U308" s="980"/>
      <c r="V308" s="980"/>
      <c r="W308" s="981"/>
      <c r="X308" s="979" t="s">
        <v>771</v>
      </c>
      <c r="Y308" s="980"/>
      <c r="Z308" s="980"/>
      <c r="AA308" s="981"/>
      <c r="AB308" s="509">
        <v>2</v>
      </c>
      <c r="AC308" s="34"/>
      <c r="AD308" s="138" t="s">
        <v>699</v>
      </c>
      <c r="AE308" s="158">
        <v>19</v>
      </c>
      <c r="AF308" s="35" t="s">
        <v>32</v>
      </c>
      <c r="AG308" s="34"/>
      <c r="AH308" s="139">
        <v>21600</v>
      </c>
      <c r="AI308" s="140">
        <f t="shared" si="88"/>
        <v>21.6</v>
      </c>
      <c r="AJ308" s="152">
        <v>23040</v>
      </c>
      <c r="AK308" s="142">
        <f t="shared" si="89"/>
        <v>23.04</v>
      </c>
      <c r="AL308" s="143">
        <f t="shared" si="90"/>
        <v>1440</v>
      </c>
      <c r="AM308" s="144">
        <f t="shared" si="91"/>
        <v>1.44</v>
      </c>
      <c r="AN308" s="145">
        <f t="shared" si="92"/>
        <v>6.6666666666666666E-2</v>
      </c>
      <c r="AO308" s="21"/>
      <c r="AP308" s="306">
        <v>70.53</v>
      </c>
      <c r="AQ308" s="306">
        <v>5.42</v>
      </c>
    </row>
    <row r="309" spans="2:43" ht="12" customHeight="1" x14ac:dyDescent="0.25">
      <c r="B309" s="25">
        <v>44264</v>
      </c>
      <c r="C309" s="137">
        <v>0.69930555555555562</v>
      </c>
      <c r="D309" s="137">
        <v>0.7090277777777777</v>
      </c>
      <c r="E309" s="43">
        <v>4</v>
      </c>
      <c r="F309" s="43">
        <v>23520</v>
      </c>
      <c r="G309" s="25">
        <v>44264</v>
      </c>
      <c r="H309" s="967" t="s">
        <v>770</v>
      </c>
      <c r="I309" s="968"/>
      <c r="J309" s="969" t="s">
        <v>772</v>
      </c>
      <c r="K309" s="970"/>
      <c r="L309" s="969" t="s">
        <v>682</v>
      </c>
      <c r="M309" s="970"/>
      <c r="N309" s="967"/>
      <c r="O309" s="968"/>
      <c r="P309" s="971" t="s">
        <v>295</v>
      </c>
      <c r="Q309" s="972"/>
      <c r="R309" s="973" t="s">
        <v>611</v>
      </c>
      <c r="S309" s="985"/>
      <c r="T309" s="979" t="s">
        <v>771</v>
      </c>
      <c r="U309" s="980"/>
      <c r="V309" s="980"/>
      <c r="W309" s="981"/>
      <c r="X309" s="979" t="s">
        <v>771</v>
      </c>
      <c r="Y309" s="980"/>
      <c r="Z309" s="980"/>
      <c r="AA309" s="981"/>
      <c r="AB309" s="509">
        <v>2</v>
      </c>
      <c r="AC309" s="34"/>
      <c r="AD309" s="138" t="s">
        <v>699</v>
      </c>
      <c r="AE309" s="158">
        <v>19</v>
      </c>
      <c r="AF309" s="35" t="s">
        <v>32</v>
      </c>
      <c r="AG309" s="34"/>
      <c r="AH309" s="139">
        <v>19200</v>
      </c>
      <c r="AI309" s="140">
        <f t="shared" si="88"/>
        <v>19.2</v>
      </c>
      <c r="AJ309" s="152">
        <v>20080</v>
      </c>
      <c r="AK309" s="142">
        <f t="shared" si="89"/>
        <v>20.079999999999998</v>
      </c>
      <c r="AL309" s="143">
        <f t="shared" si="90"/>
        <v>880</v>
      </c>
      <c r="AM309" s="144">
        <f t="shared" si="91"/>
        <v>0.88</v>
      </c>
      <c r="AN309" s="145">
        <f t="shared" si="92"/>
        <v>4.583333333333333E-2</v>
      </c>
      <c r="AO309" s="21"/>
      <c r="AP309" s="306">
        <v>70.53</v>
      </c>
      <c r="AQ309" s="306">
        <v>5.42</v>
      </c>
    </row>
    <row r="310" spans="2:43" ht="12" customHeight="1" x14ac:dyDescent="0.25">
      <c r="B310" s="25">
        <v>44264</v>
      </c>
      <c r="C310" s="137">
        <v>0.72986111111111107</v>
      </c>
      <c r="D310" s="137">
        <v>0.74444444444444446</v>
      </c>
      <c r="E310" s="43">
        <v>2</v>
      </c>
      <c r="F310" s="43">
        <v>26576</v>
      </c>
      <c r="G310" s="25">
        <v>44264</v>
      </c>
      <c r="H310" s="967" t="s">
        <v>712</v>
      </c>
      <c r="I310" s="968"/>
      <c r="J310" s="969"/>
      <c r="K310" s="970"/>
      <c r="L310" s="969"/>
      <c r="M310" s="970"/>
      <c r="N310" s="967"/>
      <c r="O310" s="968"/>
      <c r="P310" s="971" t="s">
        <v>1319</v>
      </c>
      <c r="Q310" s="972"/>
      <c r="R310" s="973" t="s">
        <v>1320</v>
      </c>
      <c r="S310" s="985"/>
      <c r="T310" s="982" t="s">
        <v>715</v>
      </c>
      <c r="U310" s="983"/>
      <c r="V310" s="983"/>
      <c r="W310" s="984"/>
      <c r="X310" s="982" t="s">
        <v>715</v>
      </c>
      <c r="Y310" s="983"/>
      <c r="Z310" s="983"/>
      <c r="AA310" s="984"/>
      <c r="AB310" s="509"/>
      <c r="AC310" s="34"/>
      <c r="AD310" s="138"/>
      <c r="AE310" s="158">
        <v>27</v>
      </c>
      <c r="AF310" s="35" t="s">
        <v>32</v>
      </c>
      <c r="AG310" s="34"/>
      <c r="AH310" s="139">
        <v>3460</v>
      </c>
      <c r="AI310" s="140">
        <f t="shared" si="88"/>
        <v>3.46</v>
      </c>
      <c r="AJ310" s="152">
        <v>3460</v>
      </c>
      <c r="AK310" s="142">
        <f t="shared" si="89"/>
        <v>3.46</v>
      </c>
      <c r="AL310" s="143">
        <f t="shared" si="90"/>
        <v>0</v>
      </c>
      <c r="AM310" s="144">
        <f t="shared" si="91"/>
        <v>0</v>
      </c>
      <c r="AN310" s="145">
        <f t="shared" si="92"/>
        <v>0</v>
      </c>
      <c r="AO310" s="21"/>
      <c r="AP310" s="306">
        <v>73.81</v>
      </c>
      <c r="AQ310" s="306">
        <v>5.31</v>
      </c>
    </row>
    <row r="311" spans="2:43" ht="12" customHeight="1" x14ac:dyDescent="0.25">
      <c r="B311" s="25">
        <v>44264</v>
      </c>
      <c r="C311" s="137">
        <v>0.75347222222222221</v>
      </c>
      <c r="D311" s="137">
        <v>0.79999999999999993</v>
      </c>
      <c r="E311" s="43">
        <v>2</v>
      </c>
      <c r="F311" s="43">
        <v>23521</v>
      </c>
      <c r="G311" s="25">
        <v>44264</v>
      </c>
      <c r="H311" s="967" t="s">
        <v>1322</v>
      </c>
      <c r="I311" s="968"/>
      <c r="J311" s="969" t="s">
        <v>789</v>
      </c>
      <c r="K311" s="970"/>
      <c r="L311" s="969" t="s">
        <v>682</v>
      </c>
      <c r="M311" s="970"/>
      <c r="N311" s="967"/>
      <c r="O311" s="968"/>
      <c r="P311" s="971" t="s">
        <v>843</v>
      </c>
      <c r="Q311" s="972"/>
      <c r="R311" s="973" t="s">
        <v>820</v>
      </c>
      <c r="S311" s="985"/>
      <c r="T311" s="982" t="s">
        <v>771</v>
      </c>
      <c r="U311" s="983"/>
      <c r="V311" s="983"/>
      <c r="W311" s="984"/>
      <c r="X311" s="982" t="s">
        <v>771</v>
      </c>
      <c r="Y311" s="983"/>
      <c r="Z311" s="983"/>
      <c r="AA311" s="984"/>
      <c r="AB311" s="509"/>
      <c r="AC311" s="34"/>
      <c r="AD311" s="138" t="s">
        <v>680</v>
      </c>
      <c r="AE311" s="314">
        <v>90</v>
      </c>
      <c r="AF311" s="46" t="s">
        <v>52</v>
      </c>
      <c r="AG311" s="34"/>
      <c r="AH311" s="139">
        <v>13200</v>
      </c>
      <c r="AI311" s="140">
        <f t="shared" si="88"/>
        <v>13.2</v>
      </c>
      <c r="AJ311" s="152">
        <v>15900</v>
      </c>
      <c r="AK311" s="142">
        <f t="shared" si="89"/>
        <v>15.9</v>
      </c>
      <c r="AL311" s="143">
        <f t="shared" si="90"/>
        <v>2700</v>
      </c>
      <c r="AM311" s="144">
        <f t="shared" si="91"/>
        <v>2.7</v>
      </c>
      <c r="AN311" s="145">
        <f t="shared" si="92"/>
        <v>0.20454545454545456</v>
      </c>
      <c r="AO311" s="21"/>
      <c r="AP311" s="306">
        <v>73.02</v>
      </c>
      <c r="AQ311" s="306">
        <v>4.5199999999999996</v>
      </c>
    </row>
    <row r="312" spans="2:43" ht="12" customHeight="1" x14ac:dyDescent="0.25">
      <c r="B312" s="25">
        <v>44264</v>
      </c>
      <c r="C312" s="137">
        <v>0.7583333333333333</v>
      </c>
      <c r="D312" s="137">
        <v>0.77777777777777779</v>
      </c>
      <c r="E312" s="43">
        <v>2</v>
      </c>
      <c r="F312" s="43">
        <v>23522</v>
      </c>
      <c r="G312" s="25">
        <v>44264</v>
      </c>
      <c r="H312" s="967" t="s">
        <v>762</v>
      </c>
      <c r="I312" s="968"/>
      <c r="J312" s="969" t="s">
        <v>767</v>
      </c>
      <c r="K312" s="970"/>
      <c r="L312" s="969" t="s">
        <v>682</v>
      </c>
      <c r="M312" s="970"/>
      <c r="N312" s="967"/>
      <c r="O312" s="968"/>
      <c r="P312" s="971" t="s">
        <v>1293</v>
      </c>
      <c r="Q312" s="972"/>
      <c r="R312" s="973" t="s">
        <v>543</v>
      </c>
      <c r="S312" s="985"/>
      <c r="T312" s="982" t="s">
        <v>1326</v>
      </c>
      <c r="U312" s="983"/>
      <c r="V312" s="983"/>
      <c r="W312" s="984"/>
      <c r="X312" s="982" t="s">
        <v>1327</v>
      </c>
      <c r="Y312" s="983"/>
      <c r="Z312" s="983"/>
      <c r="AA312" s="984"/>
      <c r="AB312" s="509"/>
      <c r="AC312" s="34"/>
      <c r="AD312" s="138" t="s">
        <v>680</v>
      </c>
      <c r="AE312" s="158">
        <v>34</v>
      </c>
      <c r="AF312" s="35" t="s">
        <v>32</v>
      </c>
      <c r="AG312" s="34"/>
      <c r="AH312" s="139">
        <v>6000</v>
      </c>
      <c r="AI312" s="140">
        <f>+AH312/1000</f>
        <v>6</v>
      </c>
      <c r="AJ312" s="152">
        <v>6230</v>
      </c>
      <c r="AK312" s="142">
        <f>+AJ312/1000</f>
        <v>6.23</v>
      </c>
      <c r="AL312" s="143">
        <f>+AJ312-AH312</f>
        <v>230</v>
      </c>
      <c r="AM312" s="144">
        <f>+AL312/1000</f>
        <v>0.23</v>
      </c>
      <c r="AN312" s="145">
        <f>+AL312/AH312</f>
        <v>3.833333333333333E-2</v>
      </c>
      <c r="AO312" s="21"/>
      <c r="AP312" s="306">
        <v>73.84</v>
      </c>
      <c r="AQ312" s="306">
        <v>3.04</v>
      </c>
    </row>
    <row r="313" spans="2:43" ht="12" customHeight="1" x14ac:dyDescent="0.25">
      <c r="B313" s="25">
        <v>44264</v>
      </c>
      <c r="C313" s="137">
        <v>0.76041666666666663</v>
      </c>
      <c r="D313" s="137">
        <v>0.76944444444444438</v>
      </c>
      <c r="E313" s="43">
        <v>2</v>
      </c>
      <c r="F313" s="43">
        <v>23523</v>
      </c>
      <c r="G313" s="25">
        <v>44264</v>
      </c>
      <c r="H313" s="967" t="s">
        <v>1323</v>
      </c>
      <c r="I313" s="968"/>
      <c r="J313" s="969" t="s">
        <v>777</v>
      </c>
      <c r="K313" s="970"/>
      <c r="L313" s="969" t="s">
        <v>682</v>
      </c>
      <c r="M313" s="970"/>
      <c r="N313" s="967"/>
      <c r="O313" s="968"/>
      <c r="P313" s="971" t="s">
        <v>292</v>
      </c>
      <c r="Q313" s="972"/>
      <c r="R313" s="973" t="s">
        <v>1325</v>
      </c>
      <c r="S313" s="974"/>
      <c r="T313" s="975" t="s">
        <v>731</v>
      </c>
      <c r="U313" s="976"/>
      <c r="V313" s="976"/>
      <c r="W313" s="977"/>
      <c r="X313" s="975" t="s">
        <v>697</v>
      </c>
      <c r="Y313" s="976"/>
      <c r="Z313" s="976"/>
      <c r="AA313" s="978"/>
      <c r="AB313" s="509"/>
      <c r="AC313" s="34"/>
      <c r="AD313" s="138" t="s">
        <v>699</v>
      </c>
      <c r="AE313" s="158">
        <v>25</v>
      </c>
      <c r="AF313" s="35" t="s">
        <v>32</v>
      </c>
      <c r="AG313" s="34"/>
      <c r="AH313" s="139">
        <v>560</v>
      </c>
      <c r="AI313" s="140">
        <f>+AH313/1000</f>
        <v>0.56000000000000005</v>
      </c>
      <c r="AJ313" s="152">
        <v>560</v>
      </c>
      <c r="AK313" s="142">
        <f>+AJ313/1000</f>
        <v>0.56000000000000005</v>
      </c>
      <c r="AL313" s="143">
        <f>+AJ313-AH313</f>
        <v>0</v>
      </c>
      <c r="AM313" s="144">
        <f>+AL313/1000</f>
        <v>0</v>
      </c>
      <c r="AN313" s="145">
        <f>+AL313/AH313</f>
        <v>0</v>
      </c>
      <c r="AO313" s="21"/>
      <c r="AP313" s="306">
        <v>73.11</v>
      </c>
      <c r="AQ313" s="306">
        <v>3.25</v>
      </c>
    </row>
    <row r="314" spans="2:43" ht="12" customHeight="1" x14ac:dyDescent="0.25">
      <c r="B314" s="25">
        <v>44264</v>
      </c>
      <c r="C314" s="137">
        <v>0.7631944444444444</v>
      </c>
      <c r="D314" s="137">
        <v>0.78333333333333333</v>
      </c>
      <c r="E314" s="43">
        <v>2</v>
      </c>
      <c r="F314" s="43">
        <v>23524</v>
      </c>
      <c r="G314" s="25">
        <v>44264</v>
      </c>
      <c r="H314" s="967" t="s">
        <v>1324</v>
      </c>
      <c r="I314" s="968"/>
      <c r="J314" s="969" t="s">
        <v>822</v>
      </c>
      <c r="K314" s="970"/>
      <c r="L314" s="969" t="s">
        <v>682</v>
      </c>
      <c r="M314" s="970"/>
      <c r="N314" s="967"/>
      <c r="O314" s="968"/>
      <c r="P314" s="971" t="s">
        <v>117</v>
      </c>
      <c r="Q314" s="972"/>
      <c r="R314" s="973" t="s">
        <v>891</v>
      </c>
      <c r="S314" s="974"/>
      <c r="T314" s="975" t="s">
        <v>1329</v>
      </c>
      <c r="U314" s="976"/>
      <c r="V314" s="976"/>
      <c r="W314" s="977"/>
      <c r="X314" s="975" t="s">
        <v>1329</v>
      </c>
      <c r="Y314" s="976"/>
      <c r="Z314" s="976"/>
      <c r="AA314" s="977"/>
      <c r="AB314" s="509"/>
      <c r="AC314" s="34"/>
      <c r="AD314" s="138" t="s">
        <v>680</v>
      </c>
      <c r="AE314" s="158">
        <v>46</v>
      </c>
      <c r="AF314" s="35" t="s">
        <v>32</v>
      </c>
      <c r="AG314" s="34"/>
      <c r="AH314" s="139">
        <v>6600</v>
      </c>
      <c r="AI314" s="140">
        <f t="shared" ref="AI314:AI319" si="95">+AH314/1000</f>
        <v>6.6</v>
      </c>
      <c r="AJ314" s="152">
        <v>7310</v>
      </c>
      <c r="AK314" s="142">
        <f t="shared" ref="AK314:AK317" si="96">+AJ314/1000</f>
        <v>7.31</v>
      </c>
      <c r="AL314" s="143">
        <f t="shared" ref="AL314:AL317" si="97">+AJ314-AH314</f>
        <v>710</v>
      </c>
      <c r="AM314" s="144">
        <f t="shared" ref="AM314:AM317" si="98">+AL314/1000</f>
        <v>0.71</v>
      </c>
      <c r="AN314" s="145">
        <f t="shared" ref="AN314:AN317" si="99">+AL314/AH314</f>
        <v>0.10757575757575757</v>
      </c>
      <c r="AO314" s="21"/>
      <c r="AP314" s="306">
        <v>74.150000000000006</v>
      </c>
      <c r="AQ314" s="306">
        <v>5.0999999999999996</v>
      </c>
    </row>
    <row r="315" spans="2:43" ht="12" customHeight="1" x14ac:dyDescent="0.25">
      <c r="B315" s="25">
        <v>44264</v>
      </c>
      <c r="C315" s="137">
        <v>0.8340277777777777</v>
      </c>
      <c r="D315" s="137">
        <v>0.85416666666666663</v>
      </c>
      <c r="E315" s="43">
        <v>2</v>
      </c>
      <c r="F315" s="43">
        <v>26577</v>
      </c>
      <c r="G315" s="25">
        <v>44264</v>
      </c>
      <c r="H315" s="967" t="s">
        <v>1303</v>
      </c>
      <c r="I315" s="968"/>
      <c r="J315" s="969"/>
      <c r="K315" s="970"/>
      <c r="L315" s="969"/>
      <c r="M315" s="970"/>
      <c r="N315" s="967"/>
      <c r="O315" s="968"/>
      <c r="P315" s="971" t="s">
        <v>748</v>
      </c>
      <c r="Q315" s="972"/>
      <c r="R315" s="973" t="s">
        <v>749</v>
      </c>
      <c r="S315" s="974"/>
      <c r="T315" s="982" t="s">
        <v>715</v>
      </c>
      <c r="U315" s="983"/>
      <c r="V315" s="983"/>
      <c r="W315" s="984"/>
      <c r="X315" s="982" t="s">
        <v>715</v>
      </c>
      <c r="Y315" s="983"/>
      <c r="Z315" s="983"/>
      <c r="AA315" s="984"/>
      <c r="AB315" s="509"/>
      <c r="AC315" s="34"/>
      <c r="AD315" s="138"/>
      <c r="AE315" s="158">
        <v>27</v>
      </c>
      <c r="AF315" s="35" t="s">
        <v>32</v>
      </c>
      <c r="AG315" s="34"/>
      <c r="AH315" s="139">
        <v>1420</v>
      </c>
      <c r="AI315" s="140">
        <f t="shared" si="95"/>
        <v>1.42</v>
      </c>
      <c r="AJ315" s="152">
        <v>1420</v>
      </c>
      <c r="AK315" s="142">
        <f t="shared" si="96"/>
        <v>1.42</v>
      </c>
      <c r="AL315" s="143">
        <f t="shared" si="97"/>
        <v>0</v>
      </c>
      <c r="AM315" s="144">
        <f t="shared" si="98"/>
        <v>0</v>
      </c>
      <c r="AN315" s="145">
        <f t="shared" si="99"/>
        <v>0</v>
      </c>
      <c r="AO315" s="21"/>
      <c r="AP315" s="306">
        <v>73.45</v>
      </c>
      <c r="AQ315" s="306">
        <v>5.14</v>
      </c>
    </row>
    <row r="316" spans="2:43" ht="12" customHeight="1" x14ac:dyDescent="0.25">
      <c r="B316" s="25">
        <v>44264</v>
      </c>
      <c r="C316" s="137">
        <v>0.85833333333333339</v>
      </c>
      <c r="D316" s="137">
        <v>0.9291666666666667</v>
      </c>
      <c r="E316" s="43">
        <v>4</v>
      </c>
      <c r="F316" s="43">
        <v>26578</v>
      </c>
      <c r="G316" s="25">
        <v>44264</v>
      </c>
      <c r="H316" s="967" t="s">
        <v>1303</v>
      </c>
      <c r="I316" s="968"/>
      <c r="J316" s="969"/>
      <c r="K316" s="970"/>
      <c r="L316" s="969"/>
      <c r="M316" s="970"/>
      <c r="N316" s="967"/>
      <c r="O316" s="968"/>
      <c r="P316" s="971" t="s">
        <v>911</v>
      </c>
      <c r="Q316" s="972"/>
      <c r="R316" s="973" t="s">
        <v>870</v>
      </c>
      <c r="S316" s="974"/>
      <c r="T316" s="975" t="s">
        <v>857</v>
      </c>
      <c r="U316" s="976"/>
      <c r="V316" s="976"/>
      <c r="W316" s="977"/>
      <c r="X316" s="975" t="s">
        <v>857</v>
      </c>
      <c r="Y316" s="976"/>
      <c r="Z316" s="976"/>
      <c r="AA316" s="977"/>
      <c r="AB316" s="509"/>
      <c r="AC316" s="34"/>
      <c r="AD316" s="138"/>
      <c r="AE316" s="314">
        <v>57</v>
      </c>
      <c r="AF316" s="46" t="s">
        <v>52</v>
      </c>
      <c r="AG316" s="34"/>
      <c r="AH316" s="139">
        <v>7070</v>
      </c>
      <c r="AI316" s="140">
        <f t="shared" si="95"/>
        <v>7.07</v>
      </c>
      <c r="AJ316" s="152">
        <v>7070</v>
      </c>
      <c r="AK316" s="142">
        <f t="shared" si="96"/>
        <v>7.07</v>
      </c>
      <c r="AL316" s="143">
        <f t="shared" si="97"/>
        <v>0</v>
      </c>
      <c r="AM316" s="144">
        <f t="shared" si="98"/>
        <v>0</v>
      </c>
      <c r="AN316" s="145">
        <f t="shared" si="99"/>
        <v>0</v>
      </c>
      <c r="AO316" s="21"/>
      <c r="AP316" s="306">
        <v>74.81</v>
      </c>
      <c r="AQ316" s="306">
        <v>2.97</v>
      </c>
    </row>
    <row r="317" spans="2:43" ht="12" customHeight="1" x14ac:dyDescent="0.25">
      <c r="B317" s="25">
        <v>44264</v>
      </c>
      <c r="C317" s="137">
        <v>0.92499999999999993</v>
      </c>
      <c r="D317" s="137">
        <v>0.98055555555555562</v>
      </c>
      <c r="E317" s="43">
        <v>4</v>
      </c>
      <c r="F317" s="43">
        <v>26579</v>
      </c>
      <c r="G317" s="25">
        <v>44264</v>
      </c>
      <c r="H317" s="967" t="s">
        <v>1304</v>
      </c>
      <c r="I317" s="968"/>
      <c r="J317" s="969"/>
      <c r="K317" s="970"/>
      <c r="L317" s="969"/>
      <c r="M317" s="970"/>
      <c r="N317" s="967"/>
      <c r="O317" s="968"/>
      <c r="P317" s="971" t="s">
        <v>600</v>
      </c>
      <c r="Q317" s="972"/>
      <c r="R317" s="973" t="s">
        <v>118</v>
      </c>
      <c r="S317" s="985"/>
      <c r="T317" s="975" t="s">
        <v>583</v>
      </c>
      <c r="U317" s="976"/>
      <c r="V317" s="976"/>
      <c r="W317" s="977"/>
      <c r="X317" s="975" t="s">
        <v>583</v>
      </c>
      <c r="Y317" s="976"/>
      <c r="Z317" s="976"/>
      <c r="AA317" s="977"/>
      <c r="AB317" s="509"/>
      <c r="AC317" s="34"/>
      <c r="AD317" s="138"/>
      <c r="AE317" s="314">
        <v>57</v>
      </c>
      <c r="AF317" s="46" t="s">
        <v>52</v>
      </c>
      <c r="AG317" s="34"/>
      <c r="AH317" s="139">
        <v>13945</v>
      </c>
      <c r="AI317" s="140">
        <f t="shared" si="95"/>
        <v>13.945</v>
      </c>
      <c r="AJ317" s="152">
        <v>13945</v>
      </c>
      <c r="AK317" s="142">
        <f t="shared" si="96"/>
        <v>13.945</v>
      </c>
      <c r="AL317" s="143">
        <f t="shared" si="97"/>
        <v>0</v>
      </c>
      <c r="AM317" s="144">
        <f t="shared" si="98"/>
        <v>0</v>
      </c>
      <c r="AN317" s="145">
        <f t="shared" si="99"/>
        <v>0</v>
      </c>
      <c r="AO317" s="21"/>
      <c r="AP317" s="306">
        <v>77.19</v>
      </c>
      <c r="AQ317" s="306">
        <v>3.45</v>
      </c>
    </row>
    <row r="318" spans="2:43" ht="12" customHeight="1" x14ac:dyDescent="0.25">
      <c r="B318" s="25">
        <v>44265</v>
      </c>
      <c r="C318" s="137">
        <v>0.1013888888888889</v>
      </c>
      <c r="D318" s="137">
        <v>0.12222222222222223</v>
      </c>
      <c r="E318" s="43">
        <v>4</v>
      </c>
      <c r="F318" s="43">
        <v>110</v>
      </c>
      <c r="G318" s="25">
        <v>44265</v>
      </c>
      <c r="H318" s="967" t="s">
        <v>957</v>
      </c>
      <c r="I318" s="968"/>
      <c r="J318" s="969"/>
      <c r="K318" s="970"/>
      <c r="L318" s="969"/>
      <c r="M318" s="970"/>
      <c r="N318" s="967"/>
      <c r="O318" s="968"/>
      <c r="P318" s="971" t="s">
        <v>390</v>
      </c>
      <c r="Q318" s="972"/>
      <c r="R318" s="973" t="s">
        <v>90</v>
      </c>
      <c r="S318" s="974"/>
      <c r="T318" s="975" t="s">
        <v>179</v>
      </c>
      <c r="U318" s="976"/>
      <c r="V318" s="976"/>
      <c r="W318" s="977"/>
      <c r="X318" s="975" t="s">
        <v>179</v>
      </c>
      <c r="Y318" s="976"/>
      <c r="Z318" s="976"/>
      <c r="AA318" s="977"/>
      <c r="AB318" s="509"/>
      <c r="AC318" s="34"/>
      <c r="AD318" s="138"/>
      <c r="AE318" s="158">
        <v>29</v>
      </c>
      <c r="AF318" s="35" t="s">
        <v>32</v>
      </c>
      <c r="AG318" s="34">
        <v>5332</v>
      </c>
      <c r="AH318" s="139">
        <f>+AG318/2.2</f>
        <v>2423.6363636363635</v>
      </c>
      <c r="AI318" s="140">
        <f t="shared" si="95"/>
        <v>2.4236363636363634</v>
      </c>
      <c r="AJ318" s="836">
        <v>6890</v>
      </c>
      <c r="AK318" s="838">
        <f>+AJ318/1000</f>
        <v>6.89</v>
      </c>
      <c r="AL318" s="840">
        <f>+AJ318-AH319-AH318</f>
        <v>1080.9090909090914</v>
      </c>
      <c r="AM318" s="842">
        <f>+AL318/1000</f>
        <v>1.0809090909090915</v>
      </c>
      <c r="AN318" s="844">
        <f>+AL318/SUM(AH318:AH319)</f>
        <v>0.18607198748043832</v>
      </c>
      <c r="AO318" s="21"/>
      <c r="AP318" s="306">
        <v>77.03</v>
      </c>
      <c r="AQ318" s="306">
        <v>3.22</v>
      </c>
    </row>
    <row r="319" spans="2:43" ht="12" customHeight="1" x14ac:dyDescent="0.25">
      <c r="B319" s="25">
        <v>44265</v>
      </c>
      <c r="C319" s="137">
        <v>0.1013888888888889</v>
      </c>
      <c r="D319" s="137">
        <v>0.12222222222222223</v>
      </c>
      <c r="E319" s="43">
        <v>4</v>
      </c>
      <c r="F319" s="43">
        <v>4115</v>
      </c>
      <c r="G319" s="25">
        <v>44265</v>
      </c>
      <c r="H319" s="967" t="s">
        <v>1328</v>
      </c>
      <c r="I319" s="968"/>
      <c r="J319" s="969"/>
      <c r="K319" s="970"/>
      <c r="L319" s="969"/>
      <c r="M319" s="970"/>
      <c r="N319" s="967"/>
      <c r="O319" s="968"/>
      <c r="P319" s="971" t="s">
        <v>390</v>
      </c>
      <c r="Q319" s="972"/>
      <c r="R319" s="973" t="s">
        <v>90</v>
      </c>
      <c r="S319" s="974"/>
      <c r="T319" s="975" t="s">
        <v>179</v>
      </c>
      <c r="U319" s="976"/>
      <c r="V319" s="976"/>
      <c r="W319" s="977"/>
      <c r="X319" s="975" t="s">
        <v>179</v>
      </c>
      <c r="Y319" s="976"/>
      <c r="Z319" s="976"/>
      <c r="AA319" s="977"/>
      <c r="AB319" s="509"/>
      <c r="AC319" s="34"/>
      <c r="AD319" s="138"/>
      <c r="AE319" s="158">
        <v>30</v>
      </c>
      <c r="AF319" s="35" t="s">
        <v>32</v>
      </c>
      <c r="AG319" s="34">
        <v>7448</v>
      </c>
      <c r="AH319" s="139">
        <f>+AG319/2.2</f>
        <v>3385.454545454545</v>
      </c>
      <c r="AI319" s="140">
        <f t="shared" si="95"/>
        <v>3.3854545454545448</v>
      </c>
      <c r="AJ319" s="837"/>
      <c r="AK319" s="839"/>
      <c r="AL319" s="841"/>
      <c r="AM319" s="843"/>
      <c r="AN319" s="845"/>
      <c r="AO319" s="21"/>
      <c r="AP319" s="306">
        <v>76.98</v>
      </c>
      <c r="AQ319" s="306">
        <v>3.41</v>
      </c>
    </row>
    <row r="320" spans="2:43" ht="12" customHeight="1" thickBot="1" x14ac:dyDescent="0.3">
      <c r="B320" s="24"/>
      <c r="C320" s="146"/>
      <c r="D320" s="146"/>
      <c r="E320" s="27"/>
      <c r="F320" s="36"/>
      <c r="G320" s="31"/>
      <c r="H320" s="909"/>
      <c r="I320" s="910"/>
      <c r="J320" s="911"/>
      <c r="K320" s="912"/>
      <c r="L320" s="911"/>
      <c r="M320" s="912"/>
      <c r="N320" s="913"/>
      <c r="O320" s="910"/>
      <c r="P320" s="913"/>
      <c r="Q320" s="910"/>
      <c r="R320" s="914"/>
      <c r="S320" s="915"/>
      <c r="T320" s="916"/>
      <c r="U320" s="917"/>
      <c r="V320" s="917"/>
      <c r="W320" s="915"/>
      <c r="X320" s="29"/>
      <c r="Y320" s="147"/>
      <c r="Z320" s="147"/>
      <c r="AA320" s="28"/>
      <c r="AB320" s="509"/>
      <c r="AC320" s="36"/>
      <c r="AD320" s="148"/>
      <c r="AE320" s="147"/>
      <c r="AF320" s="28"/>
      <c r="AG320" s="29"/>
      <c r="AH320" s="149"/>
      <c r="AI320" s="153"/>
      <c r="AJ320" s="150"/>
      <c r="AK320" s="154"/>
      <c r="AL320" s="155"/>
      <c r="AM320" s="156"/>
      <c r="AN320" s="157"/>
    </row>
    <row r="321" spans="2:43" ht="12" customHeight="1" x14ac:dyDescent="0.25">
      <c r="B321" s="151"/>
      <c r="C321" s="151"/>
      <c r="D321" s="151"/>
      <c r="E321" s="151"/>
      <c r="F321" s="151"/>
      <c r="G321" s="151"/>
      <c r="H321" s="151"/>
      <c r="I321" s="151"/>
      <c r="J321" s="174"/>
      <c r="K321" s="174"/>
      <c r="L321" s="174"/>
      <c r="M321" s="174"/>
      <c r="N321" s="151"/>
      <c r="O321" s="151"/>
      <c r="P321" s="135"/>
      <c r="Q321" s="135"/>
      <c r="R321" s="918" t="s">
        <v>5</v>
      </c>
      <c r="S321" s="919"/>
      <c r="T321" s="919"/>
      <c r="U321" s="919"/>
      <c r="V321" s="919"/>
      <c r="W321" s="919"/>
      <c r="X321" s="919"/>
      <c r="Y321" s="919"/>
      <c r="Z321" s="919"/>
      <c r="AA321" s="919"/>
      <c r="AB321" s="919"/>
      <c r="AC321" s="919"/>
      <c r="AD321" s="919"/>
      <c r="AE321" s="919"/>
      <c r="AF321" s="919"/>
      <c r="AG321" s="265"/>
      <c r="AH321" s="932" t="s">
        <v>4</v>
      </c>
      <c r="AI321" s="933"/>
      <c r="AJ321" s="932" t="s">
        <v>3</v>
      </c>
      <c r="AK321" s="933"/>
      <c r="AL321" s="932" t="s">
        <v>2</v>
      </c>
      <c r="AM321" s="934"/>
      <c r="AN321" s="935"/>
    </row>
    <row r="322" spans="2:43" x14ac:dyDescent="0.25">
      <c r="B322" s="151"/>
      <c r="C322" s="151"/>
      <c r="D322" s="151"/>
      <c r="E322" s="151"/>
      <c r="F322" s="151"/>
      <c r="G322" s="151"/>
      <c r="H322" s="151"/>
      <c r="I322" s="151"/>
      <c r="J322" s="174"/>
      <c r="K322" s="174"/>
      <c r="L322" s="174"/>
      <c r="M322" s="174"/>
      <c r="N322" s="151"/>
      <c r="O322" s="151"/>
      <c r="P322" s="135"/>
      <c r="Q322" s="135"/>
      <c r="R322" s="930"/>
      <c r="S322" s="931"/>
      <c r="T322" s="931"/>
      <c r="U322" s="931"/>
      <c r="V322" s="931"/>
      <c r="W322" s="931"/>
      <c r="X322" s="931"/>
      <c r="Y322" s="931"/>
      <c r="Z322" s="931"/>
      <c r="AA322" s="931"/>
      <c r="AB322" s="931"/>
      <c r="AC322" s="931"/>
      <c r="AD322" s="931"/>
      <c r="AE322" s="931"/>
      <c r="AF322" s="931"/>
      <c r="AG322" s="265"/>
      <c r="AH322" s="936" t="s">
        <v>1</v>
      </c>
      <c r="AI322" s="938">
        <f>+SUM(AI282:AI320)</f>
        <v>460.47409090909093</v>
      </c>
      <c r="AJ322" s="936" t="s">
        <v>1</v>
      </c>
      <c r="AK322" s="938">
        <f>+SUM(AK282:AK320)</f>
        <v>506.55499999999995</v>
      </c>
      <c r="AL322" s="936" t="s">
        <v>1</v>
      </c>
      <c r="AM322" s="940">
        <f>+AK322-AI322</f>
        <v>46.080909090909017</v>
      </c>
      <c r="AN322" s="851">
        <f>+AM322/AI322</f>
        <v>0.10007275110730722</v>
      </c>
    </row>
    <row r="323" spans="2:43" ht="17.25" thickBot="1" x14ac:dyDescent="0.3">
      <c r="B323" s="151"/>
      <c r="C323" s="151"/>
      <c r="D323" s="151"/>
      <c r="E323" s="151"/>
      <c r="F323" s="151"/>
      <c r="G323" s="151"/>
      <c r="H323" s="151"/>
      <c r="I323" s="151"/>
      <c r="J323" s="174"/>
      <c r="K323" s="174"/>
      <c r="L323" s="174"/>
      <c r="M323" s="174"/>
      <c r="N323" s="151"/>
      <c r="O323" s="151"/>
      <c r="P323" s="135"/>
      <c r="Q323" s="135"/>
      <c r="R323" s="921"/>
      <c r="S323" s="922"/>
      <c r="T323" s="922"/>
      <c r="U323" s="922"/>
      <c r="V323" s="922"/>
      <c r="W323" s="922"/>
      <c r="X323" s="922"/>
      <c r="Y323" s="922"/>
      <c r="Z323" s="922"/>
      <c r="AA323" s="922"/>
      <c r="AB323" s="922"/>
      <c r="AC323" s="922"/>
      <c r="AD323" s="922"/>
      <c r="AE323" s="922"/>
      <c r="AF323" s="922"/>
      <c r="AG323" s="264"/>
      <c r="AH323" s="937"/>
      <c r="AI323" s="939"/>
      <c r="AJ323" s="937"/>
      <c r="AK323" s="939"/>
      <c r="AL323" s="937"/>
      <c r="AM323" s="941"/>
      <c r="AN323" s="852"/>
    </row>
    <row r="324" spans="2:43" ht="17.25" thickBot="1" x14ac:dyDescent="0.3"/>
    <row r="325" spans="2:43" x14ac:dyDescent="0.25">
      <c r="R325" s="918" t="s">
        <v>0</v>
      </c>
      <c r="S325" s="919"/>
      <c r="T325" s="919"/>
      <c r="U325" s="919"/>
      <c r="V325" s="919"/>
      <c r="W325" s="919"/>
      <c r="X325" s="919"/>
      <c r="Y325" s="919"/>
      <c r="Z325" s="919"/>
      <c r="AA325" s="919"/>
      <c r="AB325" s="919"/>
      <c r="AC325" s="919"/>
      <c r="AD325" s="919"/>
      <c r="AE325" s="919"/>
      <c r="AF325" s="920"/>
      <c r="AG325" s="18"/>
      <c r="AH325" s="924">
        <f>+AI322+AH272</f>
        <v>1723.4891818181818</v>
      </c>
      <c r="AI325" s="925"/>
      <c r="AJ325" s="924">
        <f>+AK322+AJ272</f>
        <v>1759.5449999999996</v>
      </c>
      <c r="AK325" s="925"/>
      <c r="AL325" s="928">
        <f>+AJ325-AH325</f>
        <v>36.055818181817813</v>
      </c>
      <c r="AM325" s="925"/>
      <c r="AN325" s="945">
        <f>+AL325/AH325</f>
        <v>2.0920246301622272E-2</v>
      </c>
    </row>
    <row r="326" spans="2:43" ht="17.25" thickBot="1" x14ac:dyDescent="0.3">
      <c r="R326" s="921"/>
      <c r="S326" s="922"/>
      <c r="T326" s="922"/>
      <c r="U326" s="922"/>
      <c r="V326" s="922"/>
      <c r="W326" s="922"/>
      <c r="X326" s="922"/>
      <c r="Y326" s="922"/>
      <c r="Z326" s="922"/>
      <c r="AA326" s="922"/>
      <c r="AB326" s="922"/>
      <c r="AC326" s="922"/>
      <c r="AD326" s="922"/>
      <c r="AE326" s="922"/>
      <c r="AF326" s="923"/>
      <c r="AG326" s="19"/>
      <c r="AH326" s="926"/>
      <c r="AI326" s="927"/>
      <c r="AJ326" s="926"/>
      <c r="AK326" s="927"/>
      <c r="AL326" s="929"/>
      <c r="AM326" s="927"/>
      <c r="AN326" s="946"/>
    </row>
    <row r="327" spans="2:43" ht="17.25" thickBot="1" x14ac:dyDescent="0.3"/>
    <row r="328" spans="2:43" ht="12" customHeight="1" x14ac:dyDescent="0.25">
      <c r="B328" s="882" t="s">
        <v>31</v>
      </c>
      <c r="C328" s="883"/>
      <c r="D328" s="883"/>
      <c r="E328" s="883"/>
      <c r="F328" s="883"/>
      <c r="G328" s="884"/>
      <c r="H328" s="888" t="s">
        <v>30</v>
      </c>
      <c r="I328" s="765"/>
      <c r="J328" s="765"/>
      <c r="K328" s="765"/>
      <c r="L328" s="765"/>
      <c r="M328" s="765"/>
      <c r="N328" s="765"/>
      <c r="O328" s="765"/>
      <c r="P328" s="765"/>
      <c r="Q328" s="765"/>
      <c r="R328" s="765"/>
      <c r="S328" s="765"/>
      <c r="T328" s="765"/>
      <c r="U328" s="765"/>
      <c r="V328" s="765"/>
      <c r="W328" s="765"/>
      <c r="X328" s="765"/>
      <c r="Y328" s="765"/>
      <c r="Z328" s="765"/>
      <c r="AA328" s="765"/>
      <c r="AB328" s="765"/>
      <c r="AC328" s="765"/>
      <c r="AD328" s="765"/>
      <c r="AE328" s="267"/>
      <c r="AF328" s="764" t="s">
        <v>29</v>
      </c>
      <c r="AG328" s="765"/>
      <c r="AH328" s="765"/>
      <c r="AI328" s="765"/>
      <c r="AJ328" s="765"/>
      <c r="AK328" s="766"/>
      <c r="AL328" s="889" t="s">
        <v>39</v>
      </c>
      <c r="AM328" s="890"/>
      <c r="AN328" s="891"/>
      <c r="AO328" s="22"/>
      <c r="AP328" s="168" t="s">
        <v>46</v>
      </c>
    </row>
    <row r="329" spans="2:43" ht="12" customHeight="1" thickBot="1" x14ac:dyDescent="0.3">
      <c r="B329" s="885"/>
      <c r="C329" s="886"/>
      <c r="D329" s="886"/>
      <c r="E329" s="886"/>
      <c r="F329" s="886"/>
      <c r="G329" s="887"/>
      <c r="H329" s="892" t="s">
        <v>25</v>
      </c>
      <c r="I329" s="893"/>
      <c r="J329" s="893"/>
      <c r="K329" s="893"/>
      <c r="L329" s="893"/>
      <c r="M329" s="893"/>
      <c r="N329" s="893"/>
      <c r="O329" s="893"/>
      <c r="P329" s="893"/>
      <c r="Q329" s="893"/>
      <c r="R329" s="893"/>
      <c r="S329" s="893"/>
      <c r="T329" s="893"/>
      <c r="U329" s="893"/>
      <c r="V329" s="893"/>
      <c r="W329" s="893"/>
      <c r="X329" s="893"/>
      <c r="Y329" s="893"/>
      <c r="Z329" s="893"/>
      <c r="AA329" s="893"/>
      <c r="AB329" s="893"/>
      <c r="AC329" s="893"/>
      <c r="AD329" s="893"/>
      <c r="AE329" s="268"/>
      <c r="AF329" s="773">
        <v>44265</v>
      </c>
      <c r="AG329" s="774"/>
      <c r="AH329" s="774"/>
      <c r="AI329" s="774"/>
      <c r="AJ329" s="774"/>
      <c r="AK329" s="775"/>
      <c r="AL329" s="896" t="s">
        <v>40</v>
      </c>
      <c r="AM329" s="897"/>
      <c r="AN329" s="898"/>
      <c r="AO329" s="23"/>
      <c r="AP329" s="169" t="s">
        <v>47</v>
      </c>
    </row>
    <row r="330" spans="2:43" ht="12" customHeight="1" thickBot="1" x14ac:dyDescent="0.3">
      <c r="B330" s="902" t="s">
        <v>28</v>
      </c>
      <c r="C330" s="903"/>
      <c r="D330" s="903"/>
      <c r="E330" s="903"/>
      <c r="F330" s="903"/>
      <c r="G330" s="904"/>
      <c r="H330" s="894"/>
      <c r="I330" s="895"/>
      <c r="J330" s="895"/>
      <c r="K330" s="895"/>
      <c r="L330" s="895"/>
      <c r="M330" s="895"/>
      <c r="N330" s="895"/>
      <c r="O330" s="895"/>
      <c r="P330" s="895"/>
      <c r="Q330" s="895"/>
      <c r="R330" s="895"/>
      <c r="S330" s="895"/>
      <c r="T330" s="895"/>
      <c r="U330" s="895"/>
      <c r="V330" s="895"/>
      <c r="W330" s="895"/>
      <c r="X330" s="895"/>
      <c r="Y330" s="895"/>
      <c r="Z330" s="895"/>
      <c r="AA330" s="895"/>
      <c r="AB330" s="895"/>
      <c r="AC330" s="895"/>
      <c r="AD330" s="895"/>
      <c r="AE330" s="269"/>
      <c r="AF330" s="776"/>
      <c r="AG330" s="777"/>
      <c r="AH330" s="777"/>
      <c r="AI330" s="777"/>
      <c r="AJ330" s="777"/>
      <c r="AK330" s="778"/>
      <c r="AL330" s="899"/>
      <c r="AM330" s="900"/>
      <c r="AN330" s="901"/>
      <c r="AO330" s="141"/>
      <c r="AP330" s="170"/>
    </row>
    <row r="331" spans="2:43" ht="12" customHeight="1" thickBot="1" x14ac:dyDescent="0.3">
      <c r="B331" s="135"/>
      <c r="C331" s="135"/>
      <c r="D331" s="135"/>
      <c r="E331" s="135"/>
      <c r="F331" s="135"/>
      <c r="G331" s="135"/>
      <c r="H331" s="135"/>
      <c r="I331" s="135"/>
      <c r="J331" s="174"/>
      <c r="K331" s="174"/>
      <c r="L331" s="174"/>
      <c r="M331" s="174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135"/>
      <c r="AN331" s="135"/>
      <c r="AO331" s="141"/>
    </row>
    <row r="332" spans="2:43" ht="12" customHeight="1" thickBot="1" x14ac:dyDescent="0.3">
      <c r="B332" s="873" t="s">
        <v>27</v>
      </c>
      <c r="C332" s="874"/>
      <c r="D332" s="874"/>
      <c r="E332" s="875"/>
      <c r="F332" s="848" t="s">
        <v>26</v>
      </c>
      <c r="G332" s="850"/>
      <c r="H332" s="848" t="s">
        <v>44</v>
      </c>
      <c r="I332" s="849"/>
      <c r="J332" s="849"/>
      <c r="K332" s="849"/>
      <c r="L332" s="849"/>
      <c r="M332" s="849"/>
      <c r="N332" s="849"/>
      <c r="O332" s="849"/>
      <c r="P332" s="849"/>
      <c r="Q332" s="849"/>
      <c r="R332" s="849"/>
      <c r="S332" s="850"/>
      <c r="T332" s="848" t="s">
        <v>25</v>
      </c>
      <c r="U332" s="849"/>
      <c r="V332" s="849"/>
      <c r="W332" s="849"/>
      <c r="X332" s="849"/>
      <c r="Y332" s="849"/>
      <c r="Z332" s="849"/>
      <c r="AA332" s="849"/>
      <c r="AB332" s="849"/>
      <c r="AC332" s="849"/>
      <c r="AD332" s="849"/>
      <c r="AE332" s="849"/>
      <c r="AF332" s="850"/>
      <c r="AG332" s="879" t="s">
        <v>24</v>
      </c>
      <c r="AH332" s="880"/>
      <c r="AI332" s="881"/>
      <c r="AJ332" s="879" t="s">
        <v>24</v>
      </c>
      <c r="AK332" s="881"/>
      <c r="AL332" s="848" t="s">
        <v>23</v>
      </c>
      <c r="AM332" s="849"/>
      <c r="AN332" s="850"/>
      <c r="AO332" s="141"/>
    </row>
    <row r="333" spans="2:43" ht="12" customHeight="1" thickBot="1" x14ac:dyDescent="0.3">
      <c r="B333" s="1" t="s">
        <v>13</v>
      </c>
      <c r="C333" s="2" t="s">
        <v>22</v>
      </c>
      <c r="D333" s="3" t="s">
        <v>22</v>
      </c>
      <c r="E333" s="2" t="s">
        <v>21</v>
      </c>
      <c r="F333" s="907" t="s">
        <v>20</v>
      </c>
      <c r="G333" s="908"/>
      <c r="H333" s="876"/>
      <c r="I333" s="877"/>
      <c r="J333" s="877"/>
      <c r="K333" s="877"/>
      <c r="L333" s="877"/>
      <c r="M333" s="877"/>
      <c r="N333" s="877"/>
      <c r="O333" s="877"/>
      <c r="P333" s="877"/>
      <c r="Q333" s="877"/>
      <c r="R333" s="877"/>
      <c r="S333" s="878"/>
      <c r="T333" s="876"/>
      <c r="U333" s="877"/>
      <c r="V333" s="877"/>
      <c r="W333" s="877"/>
      <c r="X333" s="877"/>
      <c r="Y333" s="877"/>
      <c r="Z333" s="877"/>
      <c r="AA333" s="877"/>
      <c r="AB333" s="877"/>
      <c r="AC333" s="877"/>
      <c r="AD333" s="877"/>
      <c r="AE333" s="877"/>
      <c r="AF333" s="878"/>
      <c r="AG333" s="876" t="s">
        <v>19</v>
      </c>
      <c r="AH333" s="877"/>
      <c r="AI333" s="878"/>
      <c r="AJ333" s="876" t="s">
        <v>18</v>
      </c>
      <c r="AK333" s="878"/>
      <c r="AL333" s="876" t="s">
        <v>17</v>
      </c>
      <c r="AM333" s="877"/>
      <c r="AN333" s="878"/>
      <c r="AO333" s="141"/>
      <c r="AP333" s="846" t="s">
        <v>130</v>
      </c>
      <c r="AQ333" s="846" t="s">
        <v>131</v>
      </c>
    </row>
    <row r="334" spans="2:43" ht="12" customHeight="1" thickBot="1" x14ac:dyDescent="0.3">
      <c r="B334" s="4">
        <v>2021</v>
      </c>
      <c r="C334" s="5" t="s">
        <v>16</v>
      </c>
      <c r="D334" s="5" t="s">
        <v>15</v>
      </c>
      <c r="E334" s="30" t="s">
        <v>14</v>
      </c>
      <c r="F334" s="6" t="s">
        <v>14</v>
      </c>
      <c r="G334" s="7" t="s">
        <v>13</v>
      </c>
      <c r="H334" s="868" t="s">
        <v>34</v>
      </c>
      <c r="I334" s="869"/>
      <c r="J334" s="870" t="s">
        <v>43</v>
      </c>
      <c r="K334" s="871"/>
      <c r="L334" s="870" t="s">
        <v>42</v>
      </c>
      <c r="M334" s="871"/>
      <c r="N334" s="872" t="s">
        <v>33</v>
      </c>
      <c r="O334" s="869"/>
      <c r="P334" s="872" t="s">
        <v>12</v>
      </c>
      <c r="Q334" s="869"/>
      <c r="R334" s="872" t="s">
        <v>11</v>
      </c>
      <c r="S334" s="905"/>
      <c r="T334" s="868" t="s">
        <v>35</v>
      </c>
      <c r="U334" s="906"/>
      <c r="V334" s="906"/>
      <c r="W334" s="905"/>
      <c r="X334" s="868" t="s">
        <v>10</v>
      </c>
      <c r="Y334" s="906"/>
      <c r="Z334" s="906"/>
      <c r="AA334" s="905"/>
      <c r="AB334" s="503"/>
      <c r="AC334" s="38" t="s">
        <v>38</v>
      </c>
      <c r="AD334" s="37" t="s">
        <v>36</v>
      </c>
      <c r="AE334" s="266" t="s">
        <v>41</v>
      </c>
      <c r="AF334" s="136" t="s">
        <v>9</v>
      </c>
      <c r="AG334" s="8" t="s">
        <v>37</v>
      </c>
      <c r="AH334" s="9" t="s">
        <v>8</v>
      </c>
      <c r="AI334" s="10" t="s">
        <v>7</v>
      </c>
      <c r="AJ334" s="6" t="s">
        <v>8</v>
      </c>
      <c r="AK334" s="7" t="s">
        <v>7</v>
      </c>
      <c r="AL334" s="6" t="s">
        <v>8</v>
      </c>
      <c r="AM334" s="11" t="s">
        <v>7</v>
      </c>
      <c r="AN334" s="7" t="s">
        <v>6</v>
      </c>
      <c r="AO334" s="141"/>
      <c r="AP334" s="847"/>
      <c r="AQ334" s="847"/>
    </row>
    <row r="335" spans="2:43" ht="12" customHeight="1" x14ac:dyDescent="0.25">
      <c r="B335" s="25">
        <v>44265</v>
      </c>
      <c r="C335" s="137">
        <v>0.25138888888888888</v>
      </c>
      <c r="D335" s="137">
        <v>0.25763888888888892</v>
      </c>
      <c r="E335" s="43">
        <v>1</v>
      </c>
      <c r="F335" s="43">
        <v>779</v>
      </c>
      <c r="G335" s="25">
        <v>44265</v>
      </c>
      <c r="H335" s="967" t="s">
        <v>199</v>
      </c>
      <c r="I335" s="968"/>
      <c r="J335" s="969"/>
      <c r="K335" s="970"/>
      <c r="L335" s="969"/>
      <c r="M335" s="970"/>
      <c r="N335" s="967"/>
      <c r="O335" s="968"/>
      <c r="P335" s="971" t="s">
        <v>1210</v>
      </c>
      <c r="Q335" s="972"/>
      <c r="R335" s="973" t="s">
        <v>306</v>
      </c>
      <c r="S335" s="974"/>
      <c r="T335" s="979" t="s">
        <v>544</v>
      </c>
      <c r="U335" s="980"/>
      <c r="V335" s="980"/>
      <c r="W335" s="981"/>
      <c r="X335" s="979" t="s">
        <v>544</v>
      </c>
      <c r="Y335" s="980"/>
      <c r="Z335" s="980"/>
      <c r="AA335" s="981"/>
      <c r="AB335" s="490"/>
      <c r="AC335" s="32"/>
      <c r="AD335" s="33"/>
      <c r="AE335" s="314">
        <v>61</v>
      </c>
      <c r="AF335" s="46" t="s">
        <v>52</v>
      </c>
      <c r="AG335" s="34"/>
      <c r="AH335" s="139">
        <v>15587</v>
      </c>
      <c r="AI335" s="140">
        <f t="shared" ref="AI335:AI338" si="100">+AH335/1000</f>
        <v>15.587</v>
      </c>
      <c r="AJ335" s="1029">
        <v>23920</v>
      </c>
      <c r="AK335" s="1032">
        <f>+AJ335/1000</f>
        <v>23.92</v>
      </c>
      <c r="AL335" s="1035">
        <f>+AJ335-AH338-AH337-AH336-AH335</f>
        <v>76</v>
      </c>
      <c r="AM335" s="1038">
        <f>+AL335/1000</f>
        <v>7.5999999999999998E-2</v>
      </c>
      <c r="AN335" s="1041">
        <f>+AL335/SUM(AH335:AH338)</f>
        <v>3.1873846670021811E-3</v>
      </c>
      <c r="AO335" s="141"/>
      <c r="AP335" s="306">
        <v>70.86</v>
      </c>
      <c r="AQ335" s="306">
        <v>4.0199999999999996</v>
      </c>
    </row>
    <row r="336" spans="2:43" ht="12" customHeight="1" x14ac:dyDescent="0.25">
      <c r="B336" s="25">
        <v>44265</v>
      </c>
      <c r="C336" s="137">
        <v>0.25138888888888888</v>
      </c>
      <c r="D336" s="137">
        <v>0.25763888888888892</v>
      </c>
      <c r="E336" s="43">
        <v>1</v>
      </c>
      <c r="F336" s="43">
        <v>779</v>
      </c>
      <c r="G336" s="25">
        <v>44265</v>
      </c>
      <c r="H336" s="967" t="s">
        <v>199</v>
      </c>
      <c r="I336" s="968"/>
      <c r="J336" s="969"/>
      <c r="K336" s="970"/>
      <c r="L336" s="969"/>
      <c r="M336" s="970"/>
      <c r="N336" s="967"/>
      <c r="O336" s="968"/>
      <c r="P336" s="971" t="s">
        <v>1210</v>
      </c>
      <c r="Q336" s="972"/>
      <c r="R336" s="973" t="s">
        <v>306</v>
      </c>
      <c r="S336" s="974"/>
      <c r="T336" s="979" t="s">
        <v>757</v>
      </c>
      <c r="U336" s="980"/>
      <c r="V336" s="980"/>
      <c r="W336" s="981"/>
      <c r="X336" s="979" t="s">
        <v>757</v>
      </c>
      <c r="Y336" s="980"/>
      <c r="Z336" s="980"/>
      <c r="AA336" s="981"/>
      <c r="AB336" s="490"/>
      <c r="AC336" s="32"/>
      <c r="AD336" s="33"/>
      <c r="AE336" s="314">
        <v>61</v>
      </c>
      <c r="AF336" s="46" t="s">
        <v>52</v>
      </c>
      <c r="AG336" s="34"/>
      <c r="AH336" s="139">
        <v>7468</v>
      </c>
      <c r="AI336" s="140">
        <f t="shared" si="100"/>
        <v>7.468</v>
      </c>
      <c r="AJ336" s="1030"/>
      <c r="AK336" s="1033"/>
      <c r="AL336" s="1036"/>
      <c r="AM336" s="1039"/>
      <c r="AN336" s="1042"/>
      <c r="AO336" s="20"/>
      <c r="AP336" s="306">
        <v>70.86</v>
      </c>
      <c r="AQ336" s="306">
        <v>4.0199999999999996</v>
      </c>
    </row>
    <row r="337" spans="2:43" ht="12" customHeight="1" x14ac:dyDescent="0.25">
      <c r="B337" s="25">
        <v>44265</v>
      </c>
      <c r="C337" s="137">
        <v>0.25138888888888888</v>
      </c>
      <c r="D337" s="137">
        <v>0.25763888888888892</v>
      </c>
      <c r="E337" s="43">
        <v>1</v>
      </c>
      <c r="F337" s="43">
        <v>779</v>
      </c>
      <c r="G337" s="25">
        <v>44265</v>
      </c>
      <c r="H337" s="967" t="s">
        <v>199</v>
      </c>
      <c r="I337" s="968"/>
      <c r="J337" s="969"/>
      <c r="K337" s="970"/>
      <c r="L337" s="969"/>
      <c r="M337" s="970"/>
      <c r="N337" s="967"/>
      <c r="O337" s="968"/>
      <c r="P337" s="971" t="s">
        <v>1210</v>
      </c>
      <c r="Q337" s="972"/>
      <c r="R337" s="973" t="s">
        <v>306</v>
      </c>
      <c r="S337" s="974"/>
      <c r="T337" s="979" t="s">
        <v>202</v>
      </c>
      <c r="U337" s="980"/>
      <c r="V337" s="980"/>
      <c r="W337" s="981"/>
      <c r="X337" s="979" t="s">
        <v>202</v>
      </c>
      <c r="Y337" s="980"/>
      <c r="Z337" s="980"/>
      <c r="AA337" s="981"/>
      <c r="AB337" s="490"/>
      <c r="AC337" s="32"/>
      <c r="AD337" s="33"/>
      <c r="AE337" s="314">
        <v>61</v>
      </c>
      <c r="AF337" s="46" t="s">
        <v>52</v>
      </c>
      <c r="AG337" s="34"/>
      <c r="AH337" s="139">
        <v>82</v>
      </c>
      <c r="AI337" s="140">
        <f t="shared" si="100"/>
        <v>8.2000000000000003E-2</v>
      </c>
      <c r="AJ337" s="1030"/>
      <c r="AK337" s="1033"/>
      <c r="AL337" s="1036"/>
      <c r="AM337" s="1039"/>
      <c r="AN337" s="1042"/>
      <c r="AO337" s="21"/>
      <c r="AP337" s="306">
        <v>70.86</v>
      </c>
      <c r="AQ337" s="306">
        <v>4.0199999999999996</v>
      </c>
    </row>
    <row r="338" spans="2:43" ht="12" customHeight="1" x14ac:dyDescent="0.25">
      <c r="B338" s="25">
        <v>44265</v>
      </c>
      <c r="C338" s="137">
        <v>0.25138888888888888</v>
      </c>
      <c r="D338" s="137">
        <v>0.25763888888888892</v>
      </c>
      <c r="E338" s="43">
        <v>1</v>
      </c>
      <c r="F338" s="43">
        <v>779</v>
      </c>
      <c r="G338" s="25">
        <v>44265</v>
      </c>
      <c r="H338" s="967" t="s">
        <v>199</v>
      </c>
      <c r="I338" s="968"/>
      <c r="J338" s="969"/>
      <c r="K338" s="970"/>
      <c r="L338" s="969"/>
      <c r="M338" s="970"/>
      <c r="N338" s="967"/>
      <c r="O338" s="968"/>
      <c r="P338" s="971" t="s">
        <v>1210</v>
      </c>
      <c r="Q338" s="972"/>
      <c r="R338" s="973" t="s">
        <v>306</v>
      </c>
      <c r="S338" s="974"/>
      <c r="T338" s="979" t="s">
        <v>216</v>
      </c>
      <c r="U338" s="980"/>
      <c r="V338" s="980"/>
      <c r="W338" s="981"/>
      <c r="X338" s="979" t="s">
        <v>818</v>
      </c>
      <c r="Y338" s="980"/>
      <c r="Z338" s="980"/>
      <c r="AA338" s="981"/>
      <c r="AB338" s="490"/>
      <c r="AC338" s="32"/>
      <c r="AD338" s="33"/>
      <c r="AE338" s="314">
        <v>61</v>
      </c>
      <c r="AF338" s="46" t="s">
        <v>52</v>
      </c>
      <c r="AG338" s="34"/>
      <c r="AH338" s="139">
        <v>707</v>
      </c>
      <c r="AI338" s="140">
        <f t="shared" si="100"/>
        <v>0.70699999999999996</v>
      </c>
      <c r="AJ338" s="1031"/>
      <c r="AK338" s="1034"/>
      <c r="AL338" s="1037"/>
      <c r="AM338" s="1040"/>
      <c r="AN338" s="1043"/>
      <c r="AO338" s="21"/>
      <c r="AP338" s="306">
        <v>70.86</v>
      </c>
      <c r="AQ338" s="306">
        <v>4.0199999999999996</v>
      </c>
    </row>
    <row r="339" spans="2:43" ht="12" customHeight="1" x14ac:dyDescent="0.25">
      <c r="B339" s="25">
        <v>44265</v>
      </c>
      <c r="C339" s="137">
        <v>0.4152777777777778</v>
      </c>
      <c r="D339" s="137">
        <v>0.4513888888888889</v>
      </c>
      <c r="E339" s="43">
        <v>4</v>
      </c>
      <c r="F339" s="43">
        <v>26580</v>
      </c>
      <c r="G339" s="25">
        <v>44265</v>
      </c>
      <c r="H339" s="967" t="s">
        <v>1330</v>
      </c>
      <c r="I339" s="968"/>
      <c r="J339" s="969"/>
      <c r="K339" s="970"/>
      <c r="L339" s="969"/>
      <c r="M339" s="970"/>
      <c r="N339" s="967"/>
      <c r="O339" s="968"/>
      <c r="P339" s="967" t="s">
        <v>1330</v>
      </c>
      <c r="Q339" s="968"/>
      <c r="R339" s="973" t="s">
        <v>1331</v>
      </c>
      <c r="S339" s="974"/>
      <c r="T339" s="975" t="s">
        <v>1332</v>
      </c>
      <c r="U339" s="976"/>
      <c r="V339" s="976"/>
      <c r="W339" s="977"/>
      <c r="X339" s="975" t="s">
        <v>1332</v>
      </c>
      <c r="Y339" s="976"/>
      <c r="Z339" s="976"/>
      <c r="AA339" s="977"/>
      <c r="AB339" s="522"/>
      <c r="AC339" s="34"/>
      <c r="AD339" s="138"/>
      <c r="AE339" s="158">
        <v>44</v>
      </c>
      <c r="AF339" s="35" t="s">
        <v>32</v>
      </c>
      <c r="AG339" s="34"/>
      <c r="AH339" s="139">
        <v>2430</v>
      </c>
      <c r="AI339" s="140">
        <f t="shared" ref="AI339:AI367" si="101">+AH339/1000</f>
        <v>2.4300000000000002</v>
      </c>
      <c r="AJ339" s="152">
        <v>2430</v>
      </c>
      <c r="AK339" s="142">
        <f t="shared" ref="AK339:AK367" si="102">+AJ339/1000</f>
        <v>2.4300000000000002</v>
      </c>
      <c r="AL339" s="143">
        <f t="shared" ref="AL339:AL367" si="103">+AJ339-AH339</f>
        <v>0</v>
      </c>
      <c r="AM339" s="144">
        <f t="shared" ref="AM339:AM367" si="104">+AL339/1000</f>
        <v>0</v>
      </c>
      <c r="AN339" s="145">
        <f t="shared" ref="AN339:AN367" si="105">+AL339/AH339</f>
        <v>0</v>
      </c>
      <c r="AO339" s="21"/>
      <c r="AP339" s="306">
        <v>77.25</v>
      </c>
      <c r="AQ339" s="306">
        <v>1.88</v>
      </c>
    </row>
    <row r="340" spans="2:43" ht="12" customHeight="1" x14ac:dyDescent="0.25">
      <c r="B340" s="25">
        <v>44265</v>
      </c>
      <c r="C340" s="137">
        <v>0.45277777777777778</v>
      </c>
      <c r="D340" s="137">
        <v>0.47152777777777777</v>
      </c>
      <c r="E340" s="43">
        <v>4</v>
      </c>
      <c r="F340" s="43">
        <v>23525</v>
      </c>
      <c r="G340" s="25">
        <v>44265</v>
      </c>
      <c r="H340" s="967" t="s">
        <v>1213</v>
      </c>
      <c r="I340" s="968"/>
      <c r="J340" s="969" t="s">
        <v>1262</v>
      </c>
      <c r="K340" s="970"/>
      <c r="L340" s="969" t="s">
        <v>682</v>
      </c>
      <c r="M340" s="970"/>
      <c r="N340" s="967"/>
      <c r="O340" s="968"/>
      <c r="P340" s="971" t="s">
        <v>292</v>
      </c>
      <c r="Q340" s="972"/>
      <c r="R340" s="973" t="s">
        <v>696</v>
      </c>
      <c r="S340" s="974"/>
      <c r="T340" s="975" t="s">
        <v>771</v>
      </c>
      <c r="U340" s="976"/>
      <c r="V340" s="976"/>
      <c r="W340" s="977"/>
      <c r="X340" s="975" t="s">
        <v>771</v>
      </c>
      <c r="Y340" s="976"/>
      <c r="Z340" s="976"/>
      <c r="AA340" s="977"/>
      <c r="AB340" s="522">
        <v>1</v>
      </c>
      <c r="AC340" s="34"/>
      <c r="AD340" s="138" t="s">
        <v>680</v>
      </c>
      <c r="AE340" s="314">
        <v>81</v>
      </c>
      <c r="AF340" s="46" t="s">
        <v>115</v>
      </c>
      <c r="AG340" s="34"/>
      <c r="AH340" s="139">
        <v>9600</v>
      </c>
      <c r="AI340" s="140">
        <f t="shared" si="101"/>
        <v>9.6</v>
      </c>
      <c r="AJ340" s="152">
        <v>10380</v>
      </c>
      <c r="AK340" s="142">
        <f t="shared" si="102"/>
        <v>10.38</v>
      </c>
      <c r="AL340" s="143">
        <f t="shared" si="103"/>
        <v>780</v>
      </c>
      <c r="AM340" s="144">
        <f t="shared" si="104"/>
        <v>0.78</v>
      </c>
      <c r="AN340" s="145">
        <f t="shared" si="105"/>
        <v>8.1250000000000003E-2</v>
      </c>
      <c r="AO340" s="21"/>
      <c r="AP340" s="306">
        <v>69.09</v>
      </c>
      <c r="AQ340" s="306">
        <v>6.07</v>
      </c>
    </row>
    <row r="341" spans="2:43" ht="12" customHeight="1" x14ac:dyDescent="0.25">
      <c r="B341" s="25">
        <v>44265</v>
      </c>
      <c r="C341" s="137">
        <v>0.4548611111111111</v>
      </c>
      <c r="D341" s="137">
        <v>0.53263888888888888</v>
      </c>
      <c r="E341" s="43">
        <v>2</v>
      </c>
      <c r="F341" s="43">
        <v>26581</v>
      </c>
      <c r="G341" s="25">
        <v>44265</v>
      </c>
      <c r="H341" s="967" t="s">
        <v>1333</v>
      </c>
      <c r="I341" s="968"/>
      <c r="J341" s="969"/>
      <c r="K341" s="970"/>
      <c r="L341" s="969"/>
      <c r="M341" s="970"/>
      <c r="N341" s="967"/>
      <c r="O341" s="968"/>
      <c r="P341" s="971" t="s">
        <v>1334</v>
      </c>
      <c r="Q341" s="972"/>
      <c r="R341" s="973" t="s">
        <v>1335</v>
      </c>
      <c r="S341" s="974"/>
      <c r="T341" s="975" t="s">
        <v>1338</v>
      </c>
      <c r="U341" s="976"/>
      <c r="V341" s="976"/>
      <c r="W341" s="977"/>
      <c r="X341" s="975" t="s">
        <v>1338</v>
      </c>
      <c r="Y341" s="976"/>
      <c r="Z341" s="976"/>
      <c r="AA341" s="977"/>
      <c r="AB341" s="522"/>
      <c r="AC341" s="34"/>
      <c r="AD341" s="138"/>
      <c r="AE341" s="158">
        <v>27</v>
      </c>
      <c r="AF341" s="35" t="s">
        <v>32</v>
      </c>
      <c r="AG341" s="34"/>
      <c r="AH341" s="139">
        <v>9010</v>
      </c>
      <c r="AI341" s="140">
        <f t="shared" si="101"/>
        <v>9.01</v>
      </c>
      <c r="AJ341" s="152">
        <v>9010</v>
      </c>
      <c r="AK341" s="142">
        <f t="shared" si="102"/>
        <v>9.01</v>
      </c>
      <c r="AL341" s="143">
        <f t="shared" si="103"/>
        <v>0</v>
      </c>
      <c r="AM341" s="144">
        <f t="shared" si="104"/>
        <v>0</v>
      </c>
      <c r="AN341" s="145">
        <f t="shared" si="105"/>
        <v>0</v>
      </c>
      <c r="AO341" s="21"/>
      <c r="AP341" s="306">
        <v>72.260000000000005</v>
      </c>
      <c r="AQ341" s="306">
        <v>1.8</v>
      </c>
    </row>
    <row r="342" spans="2:43" ht="12" customHeight="1" x14ac:dyDescent="0.25">
      <c r="B342" s="25">
        <v>44265</v>
      </c>
      <c r="C342" s="137">
        <v>0.45694444444444443</v>
      </c>
      <c r="D342" s="137">
        <v>0.46875</v>
      </c>
      <c r="E342" s="43">
        <v>4</v>
      </c>
      <c r="F342" s="43">
        <v>23525</v>
      </c>
      <c r="G342" s="25">
        <v>44265</v>
      </c>
      <c r="H342" s="967" t="s">
        <v>1213</v>
      </c>
      <c r="I342" s="968"/>
      <c r="J342" s="969" t="s">
        <v>1262</v>
      </c>
      <c r="K342" s="970"/>
      <c r="L342" s="969" t="s">
        <v>682</v>
      </c>
      <c r="M342" s="970"/>
      <c r="N342" s="967"/>
      <c r="O342" s="968"/>
      <c r="P342" s="971" t="s">
        <v>1293</v>
      </c>
      <c r="Q342" s="972"/>
      <c r="R342" s="973" t="s">
        <v>543</v>
      </c>
      <c r="S342" s="974"/>
      <c r="T342" s="975" t="s">
        <v>771</v>
      </c>
      <c r="U342" s="976"/>
      <c r="V342" s="976"/>
      <c r="W342" s="977"/>
      <c r="X342" s="975" t="s">
        <v>771</v>
      </c>
      <c r="Y342" s="976"/>
      <c r="Z342" s="976"/>
      <c r="AA342" s="977"/>
      <c r="AB342" s="523">
        <v>1</v>
      </c>
      <c r="AC342" s="34"/>
      <c r="AD342" s="138" t="s">
        <v>680</v>
      </c>
      <c r="AE342" s="314">
        <v>81</v>
      </c>
      <c r="AF342" s="46" t="s">
        <v>115</v>
      </c>
      <c r="AG342" s="34"/>
      <c r="AH342" s="139">
        <v>12000</v>
      </c>
      <c r="AI342" s="140">
        <f t="shared" si="101"/>
        <v>12</v>
      </c>
      <c r="AJ342" s="152">
        <v>13150</v>
      </c>
      <c r="AK342" s="142">
        <f t="shared" si="102"/>
        <v>13.15</v>
      </c>
      <c r="AL342" s="143">
        <f t="shared" si="103"/>
        <v>1150</v>
      </c>
      <c r="AM342" s="144">
        <f t="shared" si="104"/>
        <v>1.1499999999999999</v>
      </c>
      <c r="AN342" s="145">
        <f t="shared" si="105"/>
        <v>9.583333333333334E-2</v>
      </c>
      <c r="AO342" s="21"/>
      <c r="AP342" s="306">
        <v>69.09</v>
      </c>
      <c r="AQ342" s="306">
        <v>6.07</v>
      </c>
    </row>
    <row r="343" spans="2:43" ht="12" customHeight="1" x14ac:dyDescent="0.25">
      <c r="B343" s="25">
        <v>44265</v>
      </c>
      <c r="C343" s="137">
        <v>0.47430555555555554</v>
      </c>
      <c r="D343" s="137">
        <v>0.48541666666666666</v>
      </c>
      <c r="E343" s="43">
        <v>4</v>
      </c>
      <c r="F343" s="43">
        <v>23525</v>
      </c>
      <c r="G343" s="25">
        <v>44265</v>
      </c>
      <c r="H343" s="967" t="s">
        <v>1213</v>
      </c>
      <c r="I343" s="968"/>
      <c r="J343" s="969" t="s">
        <v>1262</v>
      </c>
      <c r="K343" s="970"/>
      <c r="L343" s="969" t="s">
        <v>682</v>
      </c>
      <c r="M343" s="970"/>
      <c r="N343" s="967"/>
      <c r="O343" s="968"/>
      <c r="P343" s="971" t="s">
        <v>843</v>
      </c>
      <c r="Q343" s="972"/>
      <c r="R343" s="973" t="s">
        <v>820</v>
      </c>
      <c r="S343" s="974"/>
      <c r="T343" s="975" t="s">
        <v>771</v>
      </c>
      <c r="U343" s="976"/>
      <c r="V343" s="976"/>
      <c r="W343" s="977"/>
      <c r="X343" s="975" t="s">
        <v>771</v>
      </c>
      <c r="Y343" s="976"/>
      <c r="Z343" s="976"/>
      <c r="AA343" s="977"/>
      <c r="AB343" s="523">
        <v>1</v>
      </c>
      <c r="AC343" s="34"/>
      <c r="AD343" s="138" t="s">
        <v>680</v>
      </c>
      <c r="AE343" s="314">
        <v>81</v>
      </c>
      <c r="AF343" s="46" t="s">
        <v>115</v>
      </c>
      <c r="AG343" s="34"/>
      <c r="AH343" s="139">
        <v>8400</v>
      </c>
      <c r="AI343" s="140">
        <f t="shared" ref="AI343:AI365" si="106">+AH343/1000</f>
        <v>8.4</v>
      </c>
      <c r="AJ343" s="152">
        <v>11790</v>
      </c>
      <c r="AK343" s="142">
        <f t="shared" ref="AK343:AK365" si="107">+AJ343/1000</f>
        <v>11.79</v>
      </c>
      <c r="AL343" s="143">
        <f t="shared" ref="AL343:AL365" si="108">+AJ343-AH343</f>
        <v>3390</v>
      </c>
      <c r="AM343" s="144">
        <f t="shared" ref="AM343:AM365" si="109">+AL343/1000</f>
        <v>3.39</v>
      </c>
      <c r="AN343" s="145">
        <f t="shared" ref="AN343:AN365" si="110">+AL343/AH343</f>
        <v>0.40357142857142858</v>
      </c>
      <c r="AO343" s="21"/>
      <c r="AP343" s="306">
        <v>69.09</v>
      </c>
      <c r="AQ343" s="306">
        <v>6.07</v>
      </c>
    </row>
    <row r="344" spans="2:43" ht="12" customHeight="1" x14ac:dyDescent="0.25">
      <c r="B344" s="25">
        <v>44265</v>
      </c>
      <c r="C344" s="137">
        <v>0.49374999999999997</v>
      </c>
      <c r="D344" s="137">
        <v>0.50486111111111109</v>
      </c>
      <c r="E344" s="43">
        <v>4</v>
      </c>
      <c r="F344" s="43">
        <v>23526</v>
      </c>
      <c r="G344" s="25">
        <v>44265</v>
      </c>
      <c r="H344" s="967" t="s">
        <v>762</v>
      </c>
      <c r="I344" s="968"/>
      <c r="J344" s="969" t="s">
        <v>767</v>
      </c>
      <c r="K344" s="970"/>
      <c r="L344" s="969" t="s">
        <v>682</v>
      </c>
      <c r="M344" s="970"/>
      <c r="N344" s="967"/>
      <c r="O344" s="968"/>
      <c r="P344" s="971" t="s">
        <v>395</v>
      </c>
      <c r="Q344" s="972"/>
      <c r="R344" s="973" t="s">
        <v>663</v>
      </c>
      <c r="S344" s="974"/>
      <c r="T344" s="975" t="s">
        <v>771</v>
      </c>
      <c r="U344" s="976"/>
      <c r="V344" s="976"/>
      <c r="W344" s="977"/>
      <c r="X344" s="975" t="s">
        <v>771</v>
      </c>
      <c r="Y344" s="976"/>
      <c r="Z344" s="976"/>
      <c r="AA344" s="977"/>
      <c r="AB344" s="523">
        <v>1</v>
      </c>
      <c r="AC344" s="34"/>
      <c r="AD344" s="138" t="s">
        <v>680</v>
      </c>
      <c r="AE344" s="158">
        <v>44</v>
      </c>
      <c r="AF344" s="35" t="s">
        <v>32</v>
      </c>
      <c r="AG344" s="34"/>
      <c r="AH344" s="139">
        <v>21000</v>
      </c>
      <c r="AI344" s="140">
        <f t="shared" ref="AI344:AI353" si="111">+AH344/1000</f>
        <v>21</v>
      </c>
      <c r="AJ344" s="152">
        <v>22860</v>
      </c>
      <c r="AK344" s="142">
        <f t="shared" ref="AK344:AK353" si="112">+AJ344/1000</f>
        <v>22.86</v>
      </c>
      <c r="AL344" s="143">
        <f t="shared" ref="AL344:AL353" si="113">+AJ344-AH344</f>
        <v>1860</v>
      </c>
      <c r="AM344" s="144">
        <f t="shared" ref="AM344:AM353" si="114">+AL344/1000</f>
        <v>1.86</v>
      </c>
      <c r="AN344" s="145">
        <f t="shared" ref="AN344:AN353" si="115">+AL344/AH344</f>
        <v>8.8571428571428565E-2</v>
      </c>
      <c r="AO344" s="21"/>
      <c r="AP344" s="306">
        <v>70.84</v>
      </c>
      <c r="AQ344" s="306">
        <v>6.9</v>
      </c>
    </row>
    <row r="345" spans="2:43" ht="12" customHeight="1" x14ac:dyDescent="0.25">
      <c r="B345" s="25">
        <v>44265</v>
      </c>
      <c r="C345" s="137">
        <v>0.5180555555555556</v>
      </c>
      <c r="D345" s="137">
        <v>0.52569444444444446</v>
      </c>
      <c r="E345" s="43">
        <v>4</v>
      </c>
      <c r="F345" s="43">
        <v>23527</v>
      </c>
      <c r="G345" s="25">
        <v>44265</v>
      </c>
      <c r="H345" s="967" t="s">
        <v>1336</v>
      </c>
      <c r="I345" s="968"/>
      <c r="J345" s="969" t="s">
        <v>991</v>
      </c>
      <c r="K345" s="970"/>
      <c r="L345" s="969" t="s">
        <v>682</v>
      </c>
      <c r="M345" s="970"/>
      <c r="N345" s="967"/>
      <c r="O345" s="968"/>
      <c r="P345" s="971" t="s">
        <v>359</v>
      </c>
      <c r="Q345" s="972"/>
      <c r="R345" s="973" t="s">
        <v>74</v>
      </c>
      <c r="S345" s="974"/>
      <c r="T345" s="975" t="s">
        <v>771</v>
      </c>
      <c r="U345" s="976"/>
      <c r="V345" s="976"/>
      <c r="W345" s="977"/>
      <c r="X345" s="975" t="s">
        <v>771</v>
      </c>
      <c r="Y345" s="976"/>
      <c r="Z345" s="976"/>
      <c r="AA345" s="977"/>
      <c r="AB345" s="523">
        <v>1</v>
      </c>
      <c r="AC345" s="34"/>
      <c r="AD345" s="138" t="s">
        <v>680</v>
      </c>
      <c r="AE345" s="158">
        <v>47</v>
      </c>
      <c r="AF345" s="35" t="s">
        <v>32</v>
      </c>
      <c r="AG345" s="34"/>
      <c r="AH345" s="139">
        <v>21600</v>
      </c>
      <c r="AI345" s="140">
        <f t="shared" si="111"/>
        <v>21.6</v>
      </c>
      <c r="AJ345" s="152">
        <v>23300</v>
      </c>
      <c r="AK345" s="142">
        <f t="shared" si="112"/>
        <v>23.3</v>
      </c>
      <c r="AL345" s="143">
        <f t="shared" si="113"/>
        <v>1700</v>
      </c>
      <c r="AM345" s="144">
        <f t="shared" si="114"/>
        <v>1.7</v>
      </c>
      <c r="AN345" s="145">
        <f t="shared" si="115"/>
        <v>7.8703703703703706E-2</v>
      </c>
      <c r="AO345" s="21"/>
      <c r="AP345" s="306">
        <v>71.510000000000005</v>
      </c>
      <c r="AQ345" s="306">
        <v>6.6</v>
      </c>
    </row>
    <row r="346" spans="2:43" ht="12" customHeight="1" x14ac:dyDescent="0.25">
      <c r="B346" s="25">
        <v>44265</v>
      </c>
      <c r="C346" s="137">
        <v>0.52777777777777779</v>
      </c>
      <c r="D346" s="137">
        <v>0.54722222222222217</v>
      </c>
      <c r="E346" s="43">
        <v>4</v>
      </c>
      <c r="F346" s="43">
        <v>23527</v>
      </c>
      <c r="G346" s="25">
        <v>44265</v>
      </c>
      <c r="H346" s="967" t="s">
        <v>1336</v>
      </c>
      <c r="I346" s="968"/>
      <c r="J346" s="969" t="s">
        <v>991</v>
      </c>
      <c r="K346" s="970"/>
      <c r="L346" s="969" t="s">
        <v>682</v>
      </c>
      <c r="M346" s="970"/>
      <c r="N346" s="967"/>
      <c r="O346" s="968"/>
      <c r="P346" s="971" t="s">
        <v>295</v>
      </c>
      <c r="Q346" s="972"/>
      <c r="R346" s="973" t="s">
        <v>611</v>
      </c>
      <c r="S346" s="974"/>
      <c r="T346" s="975" t="s">
        <v>771</v>
      </c>
      <c r="U346" s="976"/>
      <c r="V346" s="976"/>
      <c r="W346" s="977"/>
      <c r="X346" s="975" t="s">
        <v>771</v>
      </c>
      <c r="Y346" s="976"/>
      <c r="Z346" s="976"/>
      <c r="AA346" s="977"/>
      <c r="AB346" s="523">
        <v>1</v>
      </c>
      <c r="AC346" s="34"/>
      <c r="AD346" s="138" t="s">
        <v>680</v>
      </c>
      <c r="AE346" s="158">
        <v>47</v>
      </c>
      <c r="AF346" s="35" t="s">
        <v>32</v>
      </c>
      <c r="AG346" s="34"/>
      <c r="AH346" s="139">
        <v>14400</v>
      </c>
      <c r="AI346" s="140">
        <f t="shared" si="111"/>
        <v>14.4</v>
      </c>
      <c r="AJ346" s="152">
        <v>15320</v>
      </c>
      <c r="AK346" s="142">
        <f t="shared" si="112"/>
        <v>15.32</v>
      </c>
      <c r="AL346" s="143">
        <f t="shared" si="113"/>
        <v>920</v>
      </c>
      <c r="AM346" s="144">
        <f t="shared" si="114"/>
        <v>0.92</v>
      </c>
      <c r="AN346" s="145">
        <f t="shared" si="115"/>
        <v>6.3888888888888884E-2</v>
      </c>
      <c r="AO346" s="21"/>
      <c r="AP346" s="306">
        <v>71.510000000000005</v>
      </c>
      <c r="AQ346" s="306">
        <v>6.6</v>
      </c>
    </row>
    <row r="347" spans="2:43" ht="12" customHeight="1" x14ac:dyDescent="0.25">
      <c r="B347" s="25">
        <v>44265</v>
      </c>
      <c r="C347" s="137">
        <v>0.55069444444444449</v>
      </c>
      <c r="D347" s="137">
        <v>0.56180555555555556</v>
      </c>
      <c r="E347" s="43">
        <v>4</v>
      </c>
      <c r="F347" s="43">
        <v>23528</v>
      </c>
      <c r="G347" s="25">
        <v>44265</v>
      </c>
      <c r="H347" s="967" t="s">
        <v>729</v>
      </c>
      <c r="I347" s="968"/>
      <c r="J347" s="969" t="s">
        <v>777</v>
      </c>
      <c r="K347" s="970"/>
      <c r="L347" s="969" t="s">
        <v>682</v>
      </c>
      <c r="M347" s="970"/>
      <c r="N347" s="967"/>
      <c r="O347" s="968"/>
      <c r="P347" s="971" t="s">
        <v>71</v>
      </c>
      <c r="Q347" s="972"/>
      <c r="R347" s="973" t="s">
        <v>1057</v>
      </c>
      <c r="S347" s="974"/>
      <c r="T347" s="975" t="s">
        <v>771</v>
      </c>
      <c r="U347" s="976"/>
      <c r="V347" s="976"/>
      <c r="W347" s="977"/>
      <c r="X347" s="975" t="s">
        <v>771</v>
      </c>
      <c r="Y347" s="976"/>
      <c r="Z347" s="976"/>
      <c r="AA347" s="977"/>
      <c r="AB347" s="523">
        <v>1</v>
      </c>
      <c r="AC347" s="34"/>
      <c r="AD347" s="138" t="s">
        <v>680</v>
      </c>
      <c r="AE347" s="158">
        <v>38</v>
      </c>
      <c r="AF347" s="35" t="s">
        <v>32</v>
      </c>
      <c r="AG347" s="34"/>
      <c r="AH347" s="139">
        <v>12000</v>
      </c>
      <c r="AI347" s="140">
        <f t="shared" si="111"/>
        <v>12</v>
      </c>
      <c r="AJ347" s="152">
        <v>15250</v>
      </c>
      <c r="AK347" s="142">
        <f t="shared" si="112"/>
        <v>15.25</v>
      </c>
      <c r="AL347" s="143">
        <f t="shared" si="113"/>
        <v>3250</v>
      </c>
      <c r="AM347" s="144">
        <f t="shared" si="114"/>
        <v>3.25</v>
      </c>
      <c r="AN347" s="145">
        <f t="shared" si="115"/>
        <v>0.27083333333333331</v>
      </c>
      <c r="AO347" s="21"/>
      <c r="AP347" s="306">
        <v>73.709999999999994</v>
      </c>
      <c r="AQ347" s="306">
        <v>4.8</v>
      </c>
    </row>
    <row r="348" spans="2:43" ht="12" customHeight="1" x14ac:dyDescent="0.25">
      <c r="B348" s="25">
        <v>44265</v>
      </c>
      <c r="C348" s="137">
        <v>0.57847222222222217</v>
      </c>
      <c r="D348" s="137">
        <v>0.58333333333333337</v>
      </c>
      <c r="E348" s="43">
        <v>4</v>
      </c>
      <c r="F348" s="43">
        <v>23529</v>
      </c>
      <c r="G348" s="25">
        <v>44265</v>
      </c>
      <c r="H348" s="967" t="s">
        <v>1337</v>
      </c>
      <c r="I348" s="968"/>
      <c r="J348" s="969" t="s">
        <v>991</v>
      </c>
      <c r="K348" s="970"/>
      <c r="L348" s="969" t="s">
        <v>682</v>
      </c>
      <c r="M348" s="970"/>
      <c r="N348" s="967"/>
      <c r="O348" s="968"/>
      <c r="P348" s="971" t="s">
        <v>274</v>
      </c>
      <c r="Q348" s="972"/>
      <c r="R348" s="973" t="s">
        <v>473</v>
      </c>
      <c r="S348" s="974"/>
      <c r="T348" s="975" t="s">
        <v>771</v>
      </c>
      <c r="U348" s="976"/>
      <c r="V348" s="976"/>
      <c r="W348" s="977"/>
      <c r="X348" s="975" t="s">
        <v>771</v>
      </c>
      <c r="Y348" s="976"/>
      <c r="Z348" s="976"/>
      <c r="AA348" s="977"/>
      <c r="AB348" s="523">
        <v>1</v>
      </c>
      <c r="AC348" s="34"/>
      <c r="AD348" s="138" t="s">
        <v>680</v>
      </c>
      <c r="AE348" s="314">
        <v>58</v>
      </c>
      <c r="AF348" s="46" t="s">
        <v>52</v>
      </c>
      <c r="AG348" s="34"/>
      <c r="AH348" s="139">
        <v>13800</v>
      </c>
      <c r="AI348" s="140">
        <f t="shared" ref="AI348:AI352" si="116">+AH348/1000</f>
        <v>13.8</v>
      </c>
      <c r="AJ348" s="152">
        <v>16650</v>
      </c>
      <c r="AK348" s="142">
        <f t="shared" ref="AK348:AK352" si="117">+AJ348/1000</f>
        <v>16.649999999999999</v>
      </c>
      <c r="AL348" s="143">
        <f t="shared" ref="AL348:AL352" si="118">+AJ348-AH348</f>
        <v>2850</v>
      </c>
      <c r="AM348" s="144">
        <f t="shared" ref="AM348:AM352" si="119">+AL348/1000</f>
        <v>2.85</v>
      </c>
      <c r="AN348" s="145">
        <f t="shared" ref="AN348:AN352" si="120">+AL348/AH348</f>
        <v>0.20652173913043478</v>
      </c>
      <c r="AO348" s="21"/>
      <c r="AP348" s="306">
        <v>73.2</v>
      </c>
      <c r="AQ348" s="306">
        <v>4.88</v>
      </c>
    </row>
    <row r="349" spans="2:43" ht="12" customHeight="1" x14ac:dyDescent="0.25">
      <c r="B349" s="25">
        <v>44265</v>
      </c>
      <c r="C349" s="137">
        <v>0.59791666666666665</v>
      </c>
      <c r="D349" s="137">
        <v>0.61388888888888882</v>
      </c>
      <c r="E349" s="43">
        <v>4</v>
      </c>
      <c r="F349" s="43">
        <v>23530</v>
      </c>
      <c r="G349" s="25">
        <v>44265</v>
      </c>
      <c r="H349" s="967" t="s">
        <v>786</v>
      </c>
      <c r="I349" s="968"/>
      <c r="J349" s="969" t="s">
        <v>1340</v>
      </c>
      <c r="K349" s="970"/>
      <c r="L349" s="969" t="s">
        <v>682</v>
      </c>
      <c r="M349" s="970"/>
      <c r="N349" s="967"/>
      <c r="O349" s="968"/>
      <c r="P349" s="971" t="s">
        <v>287</v>
      </c>
      <c r="Q349" s="972"/>
      <c r="R349" s="973" t="s">
        <v>233</v>
      </c>
      <c r="S349" s="974"/>
      <c r="T349" s="975" t="s">
        <v>771</v>
      </c>
      <c r="U349" s="976"/>
      <c r="V349" s="976"/>
      <c r="W349" s="977"/>
      <c r="X349" s="975" t="s">
        <v>771</v>
      </c>
      <c r="Y349" s="976"/>
      <c r="Z349" s="976"/>
      <c r="AA349" s="977"/>
      <c r="AB349" s="523">
        <v>1</v>
      </c>
      <c r="AC349" s="34"/>
      <c r="AD349" s="138" t="s">
        <v>680</v>
      </c>
      <c r="AE349" s="158">
        <v>42</v>
      </c>
      <c r="AF349" s="35" t="s">
        <v>32</v>
      </c>
      <c r="AG349" s="34"/>
      <c r="AH349" s="139">
        <v>21600</v>
      </c>
      <c r="AI349" s="140">
        <f t="shared" si="116"/>
        <v>21.6</v>
      </c>
      <c r="AJ349" s="152">
        <v>23010</v>
      </c>
      <c r="AK349" s="142">
        <f t="shared" si="117"/>
        <v>23.01</v>
      </c>
      <c r="AL349" s="143">
        <f t="shared" si="118"/>
        <v>1410</v>
      </c>
      <c r="AM349" s="144">
        <f t="shared" si="119"/>
        <v>1.41</v>
      </c>
      <c r="AN349" s="145">
        <f t="shared" si="120"/>
        <v>6.5277777777777782E-2</v>
      </c>
      <c r="AO349" s="21"/>
      <c r="AP349" s="306">
        <v>69.98</v>
      </c>
      <c r="AQ349" s="306">
        <v>6.15</v>
      </c>
    </row>
    <row r="350" spans="2:43" ht="12" customHeight="1" x14ac:dyDescent="0.25">
      <c r="B350" s="25">
        <v>44265</v>
      </c>
      <c r="C350" s="137">
        <v>0.61944444444444446</v>
      </c>
      <c r="D350" s="137">
        <v>0.62361111111111112</v>
      </c>
      <c r="E350" s="43">
        <v>4</v>
      </c>
      <c r="F350" s="43">
        <v>23530</v>
      </c>
      <c r="G350" s="25">
        <v>44265</v>
      </c>
      <c r="H350" s="967" t="s">
        <v>786</v>
      </c>
      <c r="I350" s="968"/>
      <c r="J350" s="969" t="s">
        <v>1340</v>
      </c>
      <c r="K350" s="970"/>
      <c r="L350" s="969" t="s">
        <v>682</v>
      </c>
      <c r="M350" s="970"/>
      <c r="N350" s="967"/>
      <c r="O350" s="968"/>
      <c r="P350" s="971" t="s">
        <v>1293</v>
      </c>
      <c r="Q350" s="972"/>
      <c r="R350" s="973" t="s">
        <v>543</v>
      </c>
      <c r="S350" s="974"/>
      <c r="T350" s="975" t="s">
        <v>771</v>
      </c>
      <c r="U350" s="976"/>
      <c r="V350" s="976"/>
      <c r="W350" s="977"/>
      <c r="X350" s="975" t="s">
        <v>771</v>
      </c>
      <c r="Y350" s="976"/>
      <c r="Z350" s="976"/>
      <c r="AA350" s="977"/>
      <c r="AB350" s="523">
        <v>1</v>
      </c>
      <c r="AC350" s="34"/>
      <c r="AD350" s="138" t="s">
        <v>680</v>
      </c>
      <c r="AE350" s="158">
        <v>42</v>
      </c>
      <c r="AF350" s="35" t="s">
        <v>32</v>
      </c>
      <c r="AG350" s="34"/>
      <c r="AH350" s="139">
        <v>1200</v>
      </c>
      <c r="AI350" s="140">
        <f t="shared" si="116"/>
        <v>1.2</v>
      </c>
      <c r="AJ350" s="836">
        <v>11460</v>
      </c>
      <c r="AK350" s="838">
        <f>+AJ350/1000</f>
        <v>11.46</v>
      </c>
      <c r="AL350" s="840">
        <f>+AJ350-AH351-AH350</f>
        <v>3060</v>
      </c>
      <c r="AM350" s="842">
        <f>+AL350/1000</f>
        <v>3.06</v>
      </c>
      <c r="AN350" s="844">
        <f>+AL350/SUM(AH350:AH351)</f>
        <v>0.36428571428571427</v>
      </c>
      <c r="AO350" s="21"/>
      <c r="AP350" s="306">
        <v>69.98</v>
      </c>
      <c r="AQ350" s="306">
        <v>6.15</v>
      </c>
    </row>
    <row r="351" spans="2:43" ht="12" customHeight="1" x14ac:dyDescent="0.25">
      <c r="B351" s="25">
        <v>44265</v>
      </c>
      <c r="C351" s="137">
        <v>0.61944444444444446</v>
      </c>
      <c r="D351" s="137">
        <v>0.62361111111111112</v>
      </c>
      <c r="E351" s="43">
        <v>4</v>
      </c>
      <c r="F351" s="43">
        <v>23531</v>
      </c>
      <c r="G351" s="25">
        <v>44265</v>
      </c>
      <c r="H351" s="967" t="s">
        <v>799</v>
      </c>
      <c r="I351" s="968"/>
      <c r="J351" s="969" t="s">
        <v>812</v>
      </c>
      <c r="K351" s="970"/>
      <c r="L351" s="969" t="s">
        <v>682</v>
      </c>
      <c r="M351" s="970"/>
      <c r="N351" s="967"/>
      <c r="O351" s="968"/>
      <c r="P351" s="971" t="s">
        <v>1293</v>
      </c>
      <c r="Q351" s="972"/>
      <c r="R351" s="973" t="s">
        <v>543</v>
      </c>
      <c r="S351" s="974"/>
      <c r="T351" s="975" t="s">
        <v>771</v>
      </c>
      <c r="U351" s="976"/>
      <c r="V351" s="976"/>
      <c r="W351" s="977"/>
      <c r="X351" s="975" t="s">
        <v>771</v>
      </c>
      <c r="Y351" s="976"/>
      <c r="Z351" s="976"/>
      <c r="AA351" s="977"/>
      <c r="AB351" s="523">
        <v>1</v>
      </c>
      <c r="AC351" s="34"/>
      <c r="AD351" s="138" t="s">
        <v>699</v>
      </c>
      <c r="AE351" s="158">
        <v>31</v>
      </c>
      <c r="AF351" s="35" t="s">
        <v>32</v>
      </c>
      <c r="AG351" s="34"/>
      <c r="AH351" s="139">
        <v>7200</v>
      </c>
      <c r="AI351" s="140">
        <f t="shared" si="116"/>
        <v>7.2</v>
      </c>
      <c r="AJ351" s="837"/>
      <c r="AK351" s="839"/>
      <c r="AL351" s="841"/>
      <c r="AM351" s="843"/>
      <c r="AN351" s="845"/>
      <c r="AO351" s="21"/>
      <c r="AP351" s="306">
        <v>69.98</v>
      </c>
      <c r="AQ351" s="306">
        <v>6.15</v>
      </c>
    </row>
    <row r="352" spans="2:43" ht="12" customHeight="1" x14ac:dyDescent="0.25">
      <c r="B352" s="25">
        <v>44265</v>
      </c>
      <c r="C352" s="137">
        <v>0.62638888888888888</v>
      </c>
      <c r="D352" s="137">
        <v>0.64166666666666672</v>
      </c>
      <c r="E352" s="43">
        <v>4</v>
      </c>
      <c r="F352" s="43">
        <v>23531</v>
      </c>
      <c r="G352" s="25">
        <v>44265</v>
      </c>
      <c r="H352" s="967" t="s">
        <v>799</v>
      </c>
      <c r="I352" s="968"/>
      <c r="J352" s="969" t="s">
        <v>812</v>
      </c>
      <c r="K352" s="970"/>
      <c r="L352" s="969" t="s">
        <v>682</v>
      </c>
      <c r="M352" s="970"/>
      <c r="N352" s="967"/>
      <c r="O352" s="968"/>
      <c r="P352" s="971" t="s">
        <v>843</v>
      </c>
      <c r="Q352" s="972"/>
      <c r="R352" s="973" t="s">
        <v>820</v>
      </c>
      <c r="S352" s="974"/>
      <c r="T352" s="975" t="s">
        <v>771</v>
      </c>
      <c r="U352" s="976"/>
      <c r="V352" s="976"/>
      <c r="W352" s="977"/>
      <c r="X352" s="975" t="s">
        <v>771</v>
      </c>
      <c r="Y352" s="976"/>
      <c r="Z352" s="976"/>
      <c r="AA352" s="977"/>
      <c r="AB352" s="523">
        <v>1</v>
      </c>
      <c r="AC352" s="34"/>
      <c r="AD352" s="138" t="s">
        <v>699</v>
      </c>
      <c r="AE352" s="158">
        <v>31</v>
      </c>
      <c r="AF352" s="35" t="s">
        <v>32</v>
      </c>
      <c r="AG352" s="34"/>
      <c r="AH352" s="139">
        <v>16800</v>
      </c>
      <c r="AI352" s="140">
        <f t="shared" si="116"/>
        <v>16.8</v>
      </c>
      <c r="AJ352" s="152">
        <v>19320</v>
      </c>
      <c r="AK352" s="142">
        <f t="shared" si="117"/>
        <v>19.32</v>
      </c>
      <c r="AL352" s="143">
        <f t="shared" si="118"/>
        <v>2520</v>
      </c>
      <c r="AM352" s="144">
        <f t="shared" si="119"/>
        <v>2.52</v>
      </c>
      <c r="AN352" s="145">
        <f t="shared" si="120"/>
        <v>0.15</v>
      </c>
      <c r="AO352" s="21"/>
      <c r="AP352" s="306">
        <v>72.81</v>
      </c>
      <c r="AQ352" s="306">
        <v>5.89</v>
      </c>
    </row>
    <row r="353" spans="2:43" ht="12" customHeight="1" x14ac:dyDescent="0.25">
      <c r="B353" s="25">
        <v>44265</v>
      </c>
      <c r="C353" s="137">
        <v>0.62916666666666665</v>
      </c>
      <c r="D353" s="137">
        <v>0.63750000000000007</v>
      </c>
      <c r="E353" s="43">
        <v>2</v>
      </c>
      <c r="F353" s="43">
        <v>23532</v>
      </c>
      <c r="G353" s="25">
        <v>44265</v>
      </c>
      <c r="H353" s="967" t="s">
        <v>722</v>
      </c>
      <c r="I353" s="968"/>
      <c r="J353" s="969" t="s">
        <v>777</v>
      </c>
      <c r="K353" s="970"/>
      <c r="L353" s="969" t="s">
        <v>682</v>
      </c>
      <c r="M353" s="970"/>
      <c r="N353" s="967"/>
      <c r="O353" s="968"/>
      <c r="P353" s="971" t="s">
        <v>292</v>
      </c>
      <c r="Q353" s="972"/>
      <c r="R353" s="973" t="s">
        <v>696</v>
      </c>
      <c r="S353" s="974"/>
      <c r="T353" s="975" t="s">
        <v>1342</v>
      </c>
      <c r="U353" s="976"/>
      <c r="V353" s="976"/>
      <c r="W353" s="977"/>
      <c r="X353" s="975" t="s">
        <v>1350</v>
      </c>
      <c r="Y353" s="976"/>
      <c r="Z353" s="976"/>
      <c r="AA353" s="978"/>
      <c r="AB353" s="523"/>
      <c r="AC353" s="34"/>
      <c r="AD353" s="138" t="s">
        <v>699</v>
      </c>
      <c r="AE353" s="158">
        <v>25</v>
      </c>
      <c r="AF353" s="35" t="s">
        <v>32</v>
      </c>
      <c r="AG353" s="34"/>
      <c r="AH353" s="139">
        <v>6395</v>
      </c>
      <c r="AI353" s="140">
        <f t="shared" si="111"/>
        <v>6.3949999999999996</v>
      </c>
      <c r="AJ353" s="152">
        <v>6395</v>
      </c>
      <c r="AK353" s="142">
        <f t="shared" si="112"/>
        <v>6.3949999999999996</v>
      </c>
      <c r="AL353" s="143">
        <f t="shared" si="113"/>
        <v>0</v>
      </c>
      <c r="AM353" s="144">
        <f t="shared" si="114"/>
        <v>0</v>
      </c>
      <c r="AN353" s="145">
        <f t="shared" si="115"/>
        <v>0</v>
      </c>
      <c r="AO353" s="21"/>
      <c r="AP353" s="306">
        <v>73.81</v>
      </c>
      <c r="AQ353" s="306">
        <v>4.57</v>
      </c>
    </row>
    <row r="354" spans="2:43" ht="12" customHeight="1" x14ac:dyDescent="0.25">
      <c r="B354" s="25">
        <v>44265</v>
      </c>
      <c r="C354" s="137">
        <v>0.63194444444444442</v>
      </c>
      <c r="D354" s="137">
        <v>0.63888888888888895</v>
      </c>
      <c r="E354" s="43">
        <v>4</v>
      </c>
      <c r="F354" s="43">
        <v>23531</v>
      </c>
      <c r="G354" s="25">
        <v>44265</v>
      </c>
      <c r="H354" s="967" t="s">
        <v>799</v>
      </c>
      <c r="I354" s="968"/>
      <c r="J354" s="969" t="s">
        <v>812</v>
      </c>
      <c r="K354" s="970"/>
      <c r="L354" s="969" t="s">
        <v>682</v>
      </c>
      <c r="M354" s="970"/>
      <c r="N354" s="967"/>
      <c r="O354" s="968"/>
      <c r="P354" s="971" t="s">
        <v>395</v>
      </c>
      <c r="Q354" s="972"/>
      <c r="R354" s="973" t="s">
        <v>663</v>
      </c>
      <c r="S354" s="974"/>
      <c r="T354" s="975" t="s">
        <v>771</v>
      </c>
      <c r="U354" s="976"/>
      <c r="V354" s="976"/>
      <c r="W354" s="977"/>
      <c r="X354" s="975" t="s">
        <v>771</v>
      </c>
      <c r="Y354" s="976"/>
      <c r="Z354" s="976"/>
      <c r="AA354" s="977"/>
      <c r="AB354" s="523">
        <v>1</v>
      </c>
      <c r="AC354" s="34"/>
      <c r="AD354" s="138" t="s">
        <v>699</v>
      </c>
      <c r="AE354" s="158">
        <v>31</v>
      </c>
      <c r="AF354" s="35" t="s">
        <v>32</v>
      </c>
      <c r="AG354" s="34"/>
      <c r="AH354" s="139">
        <v>21600</v>
      </c>
      <c r="AI354" s="140">
        <f t="shared" si="106"/>
        <v>21.6</v>
      </c>
      <c r="AJ354" s="152">
        <v>22290</v>
      </c>
      <c r="AK354" s="142">
        <f t="shared" si="107"/>
        <v>22.29</v>
      </c>
      <c r="AL354" s="143">
        <f t="shared" si="108"/>
        <v>690</v>
      </c>
      <c r="AM354" s="144">
        <f t="shared" si="109"/>
        <v>0.69</v>
      </c>
      <c r="AN354" s="145">
        <f t="shared" si="110"/>
        <v>3.1944444444444442E-2</v>
      </c>
      <c r="AO354" s="21"/>
      <c r="AP354" s="306">
        <v>72.81</v>
      </c>
      <c r="AQ354" s="306">
        <v>5.89</v>
      </c>
    </row>
    <row r="355" spans="2:43" ht="12" customHeight="1" x14ac:dyDescent="0.25">
      <c r="B355" s="25">
        <v>44265</v>
      </c>
      <c r="C355" s="137">
        <v>0.6430555555555556</v>
      </c>
      <c r="D355" s="137">
        <v>0.65694444444444444</v>
      </c>
      <c r="E355" s="43">
        <v>4</v>
      </c>
      <c r="F355" s="43">
        <v>23531</v>
      </c>
      <c r="G355" s="25">
        <v>44265</v>
      </c>
      <c r="H355" s="967" t="s">
        <v>799</v>
      </c>
      <c r="I355" s="968"/>
      <c r="J355" s="969" t="s">
        <v>812</v>
      </c>
      <c r="K355" s="970"/>
      <c r="L355" s="969" t="s">
        <v>682</v>
      </c>
      <c r="M355" s="970"/>
      <c r="N355" s="967"/>
      <c r="O355" s="968"/>
      <c r="P355" s="971" t="s">
        <v>295</v>
      </c>
      <c r="Q355" s="972"/>
      <c r="R355" s="973" t="s">
        <v>611</v>
      </c>
      <c r="S355" s="974"/>
      <c r="T355" s="975" t="s">
        <v>771</v>
      </c>
      <c r="U355" s="976"/>
      <c r="V355" s="976"/>
      <c r="W355" s="977"/>
      <c r="X355" s="975" t="s">
        <v>771</v>
      </c>
      <c r="Y355" s="976"/>
      <c r="Z355" s="976"/>
      <c r="AA355" s="977"/>
      <c r="AB355" s="523">
        <v>1</v>
      </c>
      <c r="AC355" s="34"/>
      <c r="AD355" s="138" t="s">
        <v>699</v>
      </c>
      <c r="AE355" s="158">
        <v>31</v>
      </c>
      <c r="AF355" s="35" t="s">
        <v>32</v>
      </c>
      <c r="AG355" s="34"/>
      <c r="AH355" s="139">
        <v>7200</v>
      </c>
      <c r="AI355" s="140">
        <f t="shared" ref="AI355:AI358" si="121">+AH355/1000</f>
        <v>7.2</v>
      </c>
      <c r="AJ355" s="152">
        <v>7530</v>
      </c>
      <c r="AK355" s="142">
        <f t="shared" ref="AK355:AK358" si="122">+AJ355/1000</f>
        <v>7.53</v>
      </c>
      <c r="AL355" s="143">
        <f t="shared" ref="AL355:AL358" si="123">+AJ355-AH355</f>
        <v>330</v>
      </c>
      <c r="AM355" s="144">
        <f t="shared" ref="AM355:AM358" si="124">+AL355/1000</f>
        <v>0.33</v>
      </c>
      <c r="AN355" s="145">
        <f t="shared" ref="AN355:AN358" si="125">+AL355/AH355</f>
        <v>4.583333333333333E-2</v>
      </c>
      <c r="AO355" s="21"/>
      <c r="AP355" s="306">
        <v>72.81</v>
      </c>
      <c r="AQ355" s="306">
        <v>5.89</v>
      </c>
    </row>
    <row r="356" spans="2:43" ht="12" customHeight="1" x14ac:dyDescent="0.25">
      <c r="B356" s="25">
        <v>44265</v>
      </c>
      <c r="C356" s="137">
        <v>0.65208333333333335</v>
      </c>
      <c r="D356" s="137">
        <v>0.66388888888888886</v>
      </c>
      <c r="E356" s="43">
        <v>1</v>
      </c>
      <c r="F356" s="43">
        <v>23533</v>
      </c>
      <c r="G356" s="25">
        <v>44265</v>
      </c>
      <c r="H356" s="967" t="s">
        <v>1103</v>
      </c>
      <c r="I356" s="968"/>
      <c r="J356" s="969" t="s">
        <v>1355</v>
      </c>
      <c r="K356" s="970"/>
      <c r="L356" s="969" t="s">
        <v>682</v>
      </c>
      <c r="M356" s="970"/>
      <c r="N356" s="967"/>
      <c r="O356" s="968"/>
      <c r="P356" s="971" t="s">
        <v>359</v>
      </c>
      <c r="Q356" s="972"/>
      <c r="R356" s="973" t="s">
        <v>74</v>
      </c>
      <c r="S356" s="974"/>
      <c r="T356" s="975" t="s">
        <v>1118</v>
      </c>
      <c r="U356" s="976"/>
      <c r="V356" s="976"/>
      <c r="W356" s="977"/>
      <c r="X356" s="975" t="s">
        <v>1118</v>
      </c>
      <c r="Y356" s="976"/>
      <c r="Z356" s="976"/>
      <c r="AA356" s="977"/>
      <c r="AB356" s="523">
        <v>1</v>
      </c>
      <c r="AC356" s="34"/>
      <c r="AD356" s="138" t="s">
        <v>699</v>
      </c>
      <c r="AE356" s="158">
        <v>18</v>
      </c>
      <c r="AF356" s="35" t="s">
        <v>32</v>
      </c>
      <c r="AG356" s="34"/>
      <c r="AH356" s="139">
        <v>19800</v>
      </c>
      <c r="AI356" s="140">
        <f t="shared" si="121"/>
        <v>19.8</v>
      </c>
      <c r="AJ356" s="152">
        <v>21160</v>
      </c>
      <c r="AK356" s="142">
        <f t="shared" si="122"/>
        <v>21.16</v>
      </c>
      <c r="AL356" s="143">
        <f t="shared" si="123"/>
        <v>1360</v>
      </c>
      <c r="AM356" s="144">
        <f t="shared" si="124"/>
        <v>1.36</v>
      </c>
      <c r="AN356" s="145">
        <f t="shared" si="125"/>
        <v>6.8686868686868685E-2</v>
      </c>
      <c r="AO356" s="21"/>
      <c r="AP356" s="306">
        <v>76.73</v>
      </c>
      <c r="AQ356" s="306">
        <v>1.9</v>
      </c>
    </row>
    <row r="357" spans="2:43" ht="12" customHeight="1" x14ac:dyDescent="0.25">
      <c r="B357" s="25">
        <v>44265</v>
      </c>
      <c r="C357" s="137">
        <v>0.65763888888888888</v>
      </c>
      <c r="D357" s="137">
        <v>0.66875000000000007</v>
      </c>
      <c r="E357" s="43">
        <v>1</v>
      </c>
      <c r="F357" s="43">
        <v>23533</v>
      </c>
      <c r="G357" s="25">
        <v>44265</v>
      </c>
      <c r="H357" s="967" t="s">
        <v>1103</v>
      </c>
      <c r="I357" s="968"/>
      <c r="J357" s="969" t="s">
        <v>1355</v>
      </c>
      <c r="K357" s="970"/>
      <c r="L357" s="969" t="s">
        <v>682</v>
      </c>
      <c r="M357" s="970"/>
      <c r="N357" s="967"/>
      <c r="O357" s="968"/>
      <c r="P357" s="971" t="s">
        <v>71</v>
      </c>
      <c r="Q357" s="972"/>
      <c r="R357" s="973" t="s">
        <v>1057</v>
      </c>
      <c r="S357" s="974"/>
      <c r="T357" s="975" t="s">
        <v>1118</v>
      </c>
      <c r="U357" s="976"/>
      <c r="V357" s="976"/>
      <c r="W357" s="977"/>
      <c r="X357" s="975" t="s">
        <v>1118</v>
      </c>
      <c r="Y357" s="976"/>
      <c r="Z357" s="976"/>
      <c r="AA357" s="977"/>
      <c r="AB357" s="523">
        <v>1</v>
      </c>
      <c r="AC357" s="34"/>
      <c r="AD357" s="138" t="s">
        <v>699</v>
      </c>
      <c r="AE357" s="158">
        <v>18</v>
      </c>
      <c r="AF357" s="35" t="s">
        <v>32</v>
      </c>
      <c r="AG357" s="34"/>
      <c r="AH357" s="139">
        <v>8250</v>
      </c>
      <c r="AI357" s="140">
        <f t="shared" si="121"/>
        <v>8.25</v>
      </c>
      <c r="AJ357" s="152">
        <v>8720</v>
      </c>
      <c r="AK357" s="142">
        <f t="shared" si="122"/>
        <v>8.7200000000000006</v>
      </c>
      <c r="AL357" s="143">
        <f t="shared" si="123"/>
        <v>470</v>
      </c>
      <c r="AM357" s="144">
        <f t="shared" si="124"/>
        <v>0.47</v>
      </c>
      <c r="AN357" s="145">
        <f t="shared" si="125"/>
        <v>5.6969696969696969E-2</v>
      </c>
      <c r="AO357" s="21"/>
      <c r="AP357" s="306">
        <v>76.73</v>
      </c>
      <c r="AQ357" s="306">
        <v>1.9</v>
      </c>
    </row>
    <row r="358" spans="2:43" ht="12" customHeight="1" x14ac:dyDescent="0.25">
      <c r="B358" s="25">
        <v>44265</v>
      </c>
      <c r="C358" s="137">
        <v>0.66597222222222219</v>
      </c>
      <c r="D358" s="137">
        <v>0.71250000000000002</v>
      </c>
      <c r="E358" s="43">
        <v>4</v>
      </c>
      <c r="F358" s="43">
        <v>26582</v>
      </c>
      <c r="G358" s="25">
        <v>44265</v>
      </c>
      <c r="H358" s="967" t="s">
        <v>1330</v>
      </c>
      <c r="I358" s="968"/>
      <c r="J358" s="969"/>
      <c r="K358" s="970"/>
      <c r="L358" s="969"/>
      <c r="M358" s="970"/>
      <c r="N358" s="967"/>
      <c r="O358" s="968"/>
      <c r="P358" s="967" t="s">
        <v>1330</v>
      </c>
      <c r="Q358" s="968"/>
      <c r="R358" s="973" t="s">
        <v>1343</v>
      </c>
      <c r="S358" s="974"/>
      <c r="T358" s="975" t="s">
        <v>1332</v>
      </c>
      <c r="U358" s="976"/>
      <c r="V358" s="976"/>
      <c r="W358" s="977"/>
      <c r="X358" s="975" t="s">
        <v>1332</v>
      </c>
      <c r="Y358" s="976"/>
      <c r="Z358" s="976"/>
      <c r="AA358" s="977"/>
      <c r="AB358" s="523"/>
      <c r="AC358" s="34"/>
      <c r="AD358" s="138"/>
      <c r="AE358" s="158">
        <v>40</v>
      </c>
      <c r="AF358" s="35" t="s">
        <v>32</v>
      </c>
      <c r="AG358" s="34"/>
      <c r="AH358" s="139">
        <v>2730</v>
      </c>
      <c r="AI358" s="140">
        <f t="shared" si="121"/>
        <v>2.73</v>
      </c>
      <c r="AJ358" s="152">
        <v>2730</v>
      </c>
      <c r="AK358" s="142">
        <f t="shared" si="122"/>
        <v>2.73</v>
      </c>
      <c r="AL358" s="143">
        <f t="shared" si="123"/>
        <v>0</v>
      </c>
      <c r="AM358" s="144">
        <f t="shared" si="124"/>
        <v>0</v>
      </c>
      <c r="AN358" s="145">
        <f t="shared" si="125"/>
        <v>0</v>
      </c>
      <c r="AO358" s="21"/>
      <c r="AP358" s="306">
        <v>77.709999999999994</v>
      </c>
      <c r="AQ358" s="306">
        <v>1.64</v>
      </c>
    </row>
    <row r="359" spans="2:43" ht="12" customHeight="1" x14ac:dyDescent="0.25">
      <c r="B359" s="25">
        <v>44265</v>
      </c>
      <c r="C359" s="137">
        <v>0.71319444444444446</v>
      </c>
      <c r="D359" s="137">
        <v>0.73333333333333339</v>
      </c>
      <c r="E359" s="43">
        <v>2</v>
      </c>
      <c r="F359" s="43">
        <v>26583</v>
      </c>
      <c r="G359" s="25">
        <v>44265</v>
      </c>
      <c r="H359" s="967" t="s">
        <v>1303</v>
      </c>
      <c r="I359" s="968"/>
      <c r="J359" s="969"/>
      <c r="K359" s="970"/>
      <c r="L359" s="969"/>
      <c r="M359" s="970"/>
      <c r="N359" s="967"/>
      <c r="O359" s="968"/>
      <c r="P359" s="971" t="s">
        <v>748</v>
      </c>
      <c r="Q359" s="972"/>
      <c r="R359" s="973" t="s">
        <v>749</v>
      </c>
      <c r="S359" s="974"/>
      <c r="T359" s="982" t="s">
        <v>715</v>
      </c>
      <c r="U359" s="983"/>
      <c r="V359" s="983"/>
      <c r="W359" s="984"/>
      <c r="X359" s="982" t="s">
        <v>715</v>
      </c>
      <c r="Y359" s="983"/>
      <c r="Z359" s="983"/>
      <c r="AA359" s="984"/>
      <c r="AB359" s="509"/>
      <c r="AC359" s="34"/>
      <c r="AD359" s="138"/>
      <c r="AE359" s="158">
        <v>35</v>
      </c>
      <c r="AF359" s="35" t="s">
        <v>32</v>
      </c>
      <c r="AG359" s="34"/>
      <c r="AH359" s="139">
        <v>1340</v>
      </c>
      <c r="AI359" s="140">
        <f t="shared" si="106"/>
        <v>1.34</v>
      </c>
      <c r="AJ359" s="152">
        <v>1340</v>
      </c>
      <c r="AK359" s="142">
        <f t="shared" si="107"/>
        <v>1.34</v>
      </c>
      <c r="AL359" s="143">
        <f t="shared" si="108"/>
        <v>0</v>
      </c>
      <c r="AM359" s="144">
        <f t="shared" si="109"/>
        <v>0</v>
      </c>
      <c r="AN359" s="145">
        <f t="shared" si="110"/>
        <v>0</v>
      </c>
      <c r="AO359" s="21"/>
      <c r="AP359" s="306">
        <v>73.81</v>
      </c>
      <c r="AQ359" s="306">
        <v>6.87</v>
      </c>
    </row>
    <row r="360" spans="2:43" ht="12" customHeight="1" x14ac:dyDescent="0.25">
      <c r="B360" s="25">
        <v>44265</v>
      </c>
      <c r="C360" s="137">
        <v>0.72569444444444453</v>
      </c>
      <c r="D360" s="137">
        <v>0.7416666666666667</v>
      </c>
      <c r="E360" s="43">
        <v>2</v>
      </c>
      <c r="F360" s="43">
        <v>20187</v>
      </c>
      <c r="G360" s="25">
        <v>44265</v>
      </c>
      <c r="H360" s="967" t="s">
        <v>1028</v>
      </c>
      <c r="I360" s="968"/>
      <c r="J360" s="969"/>
      <c r="K360" s="970"/>
      <c r="L360" s="969"/>
      <c r="M360" s="970"/>
      <c r="N360" s="967"/>
      <c r="O360" s="968"/>
      <c r="P360" s="971" t="s">
        <v>1029</v>
      </c>
      <c r="Q360" s="972"/>
      <c r="R360" s="973" t="s">
        <v>803</v>
      </c>
      <c r="S360" s="974"/>
      <c r="T360" s="975" t="s">
        <v>1030</v>
      </c>
      <c r="U360" s="976"/>
      <c r="V360" s="976"/>
      <c r="W360" s="977"/>
      <c r="X360" s="975" t="s">
        <v>1030</v>
      </c>
      <c r="Y360" s="976"/>
      <c r="Z360" s="976"/>
      <c r="AA360" s="977"/>
      <c r="AB360" s="523"/>
      <c r="AC360" s="34"/>
      <c r="AD360" s="138"/>
      <c r="AE360" s="158"/>
      <c r="AF360" s="35"/>
      <c r="AG360" s="34"/>
      <c r="AH360" s="139">
        <v>1460</v>
      </c>
      <c r="AI360" s="140">
        <f t="shared" si="106"/>
        <v>1.46</v>
      </c>
      <c r="AJ360" s="152">
        <v>1460</v>
      </c>
      <c r="AK360" s="142">
        <f t="shared" si="107"/>
        <v>1.46</v>
      </c>
      <c r="AL360" s="143">
        <f t="shared" si="108"/>
        <v>0</v>
      </c>
      <c r="AM360" s="144">
        <f t="shared" si="109"/>
        <v>0</v>
      </c>
      <c r="AN360" s="145">
        <f t="shared" si="110"/>
        <v>0</v>
      </c>
      <c r="AO360" s="21"/>
      <c r="AP360" s="306"/>
      <c r="AQ360" s="306"/>
    </row>
    <row r="361" spans="2:43" ht="12" customHeight="1" x14ac:dyDescent="0.25">
      <c r="B361" s="25">
        <v>44265</v>
      </c>
      <c r="C361" s="137">
        <v>0.73541666666666661</v>
      </c>
      <c r="D361" s="137">
        <v>0.77361111111111114</v>
      </c>
      <c r="E361" s="43">
        <v>2</v>
      </c>
      <c r="F361" s="43">
        <v>26584</v>
      </c>
      <c r="G361" s="25">
        <v>44265</v>
      </c>
      <c r="H361" s="967" t="s">
        <v>1303</v>
      </c>
      <c r="I361" s="968"/>
      <c r="J361" s="969"/>
      <c r="K361" s="970"/>
      <c r="L361" s="969"/>
      <c r="M361" s="970"/>
      <c r="N361" s="967"/>
      <c r="O361" s="968"/>
      <c r="P361" s="971" t="s">
        <v>1219</v>
      </c>
      <c r="Q361" s="972"/>
      <c r="R361" s="973" t="s">
        <v>1218</v>
      </c>
      <c r="S361" s="974"/>
      <c r="T361" s="982" t="s">
        <v>715</v>
      </c>
      <c r="U361" s="983"/>
      <c r="V361" s="983"/>
      <c r="W361" s="984"/>
      <c r="X361" s="982" t="s">
        <v>715</v>
      </c>
      <c r="Y361" s="983"/>
      <c r="Z361" s="983"/>
      <c r="AA361" s="984"/>
      <c r="AB361" s="523"/>
      <c r="AC361" s="34"/>
      <c r="AD361" s="138"/>
      <c r="AE361" s="158">
        <v>34</v>
      </c>
      <c r="AF361" s="35" t="s">
        <v>32</v>
      </c>
      <c r="AG361" s="34"/>
      <c r="AH361" s="139">
        <v>3470</v>
      </c>
      <c r="AI361" s="140">
        <f t="shared" si="106"/>
        <v>3.47</v>
      </c>
      <c r="AJ361" s="152">
        <v>3470</v>
      </c>
      <c r="AK361" s="142">
        <f t="shared" si="107"/>
        <v>3.47</v>
      </c>
      <c r="AL361" s="143">
        <f t="shared" si="108"/>
        <v>0</v>
      </c>
      <c r="AM361" s="144">
        <f t="shared" si="109"/>
        <v>0</v>
      </c>
      <c r="AN361" s="145">
        <f t="shared" si="110"/>
        <v>0</v>
      </c>
      <c r="AO361" s="21"/>
      <c r="AP361" s="306">
        <v>72.95</v>
      </c>
      <c r="AQ361" s="306">
        <v>6.93</v>
      </c>
    </row>
    <row r="362" spans="2:43" ht="12" customHeight="1" x14ac:dyDescent="0.25">
      <c r="B362" s="25">
        <v>44265</v>
      </c>
      <c r="C362" s="137">
        <v>0.74583333333333324</v>
      </c>
      <c r="D362" s="137">
        <v>0.77083333333333337</v>
      </c>
      <c r="E362" s="43">
        <v>2</v>
      </c>
      <c r="F362" s="43">
        <v>23534</v>
      </c>
      <c r="G362" s="25">
        <v>44265</v>
      </c>
      <c r="H362" s="967" t="s">
        <v>1098</v>
      </c>
      <c r="I362" s="968"/>
      <c r="J362" s="969" t="s">
        <v>1082</v>
      </c>
      <c r="K362" s="970"/>
      <c r="L362" s="969" t="s">
        <v>682</v>
      </c>
      <c r="M362" s="970"/>
      <c r="N362" s="967"/>
      <c r="O362" s="968"/>
      <c r="P362" s="971" t="s">
        <v>1293</v>
      </c>
      <c r="Q362" s="972"/>
      <c r="R362" s="973" t="s">
        <v>543</v>
      </c>
      <c r="S362" s="974"/>
      <c r="T362" s="975" t="s">
        <v>1345</v>
      </c>
      <c r="U362" s="976"/>
      <c r="V362" s="976"/>
      <c r="W362" s="977"/>
      <c r="X362" s="975" t="s">
        <v>998</v>
      </c>
      <c r="Y362" s="976"/>
      <c r="Z362" s="976"/>
      <c r="AA362" s="978"/>
      <c r="AB362" s="523">
        <v>1</v>
      </c>
      <c r="AC362" s="34"/>
      <c r="AD362" s="138" t="s">
        <v>680</v>
      </c>
      <c r="AE362" s="158">
        <v>41</v>
      </c>
      <c r="AF362" s="35" t="s">
        <v>32</v>
      </c>
      <c r="AG362" s="34"/>
      <c r="AH362" s="139">
        <v>9000</v>
      </c>
      <c r="AI362" s="140">
        <f t="shared" si="106"/>
        <v>9</v>
      </c>
      <c r="AJ362" s="152">
        <v>8600</v>
      </c>
      <c r="AK362" s="142">
        <f t="shared" si="107"/>
        <v>8.6</v>
      </c>
      <c r="AL362" s="143">
        <f t="shared" si="108"/>
        <v>-400</v>
      </c>
      <c r="AM362" s="144">
        <f t="shared" si="109"/>
        <v>-0.4</v>
      </c>
      <c r="AN362" s="145">
        <f t="shared" si="110"/>
        <v>-4.4444444444444446E-2</v>
      </c>
      <c r="AO362" s="21"/>
      <c r="AP362" s="306">
        <v>72.81</v>
      </c>
      <c r="AQ362" s="306">
        <v>3.11</v>
      </c>
    </row>
    <row r="363" spans="2:43" ht="12" customHeight="1" x14ac:dyDescent="0.25">
      <c r="B363" s="25">
        <v>44265</v>
      </c>
      <c r="C363" s="137">
        <v>0.77569444444444446</v>
      </c>
      <c r="D363" s="137">
        <v>0.79375000000000007</v>
      </c>
      <c r="E363" s="43">
        <v>2</v>
      </c>
      <c r="F363" s="43">
        <v>26585</v>
      </c>
      <c r="G363" s="25">
        <v>44265</v>
      </c>
      <c r="H363" s="967" t="s">
        <v>1303</v>
      </c>
      <c r="I363" s="968"/>
      <c r="J363" s="969"/>
      <c r="K363" s="970"/>
      <c r="L363" s="969"/>
      <c r="M363" s="970"/>
      <c r="N363" s="967"/>
      <c r="O363" s="968"/>
      <c r="P363" s="971" t="s">
        <v>1220</v>
      </c>
      <c r="Q363" s="972"/>
      <c r="R363" s="973" t="s">
        <v>1318</v>
      </c>
      <c r="S363" s="974"/>
      <c r="T363" s="975" t="s">
        <v>715</v>
      </c>
      <c r="U363" s="976"/>
      <c r="V363" s="976"/>
      <c r="W363" s="977"/>
      <c r="X363" s="975" t="s">
        <v>715</v>
      </c>
      <c r="Y363" s="976"/>
      <c r="Z363" s="976"/>
      <c r="AA363" s="977"/>
      <c r="AB363" s="523"/>
      <c r="AC363" s="34"/>
      <c r="AD363" s="138"/>
      <c r="AE363" s="158">
        <v>33</v>
      </c>
      <c r="AF363" s="35" t="s">
        <v>32</v>
      </c>
      <c r="AG363" s="34"/>
      <c r="AH363" s="139">
        <v>2440</v>
      </c>
      <c r="AI363" s="140">
        <f t="shared" si="106"/>
        <v>2.44</v>
      </c>
      <c r="AJ363" s="152">
        <v>2440</v>
      </c>
      <c r="AK363" s="142">
        <f t="shared" si="107"/>
        <v>2.44</v>
      </c>
      <c r="AL363" s="143">
        <f t="shared" si="108"/>
        <v>0</v>
      </c>
      <c r="AM363" s="144">
        <f t="shared" si="109"/>
        <v>0</v>
      </c>
      <c r="AN363" s="145">
        <f t="shared" si="110"/>
        <v>0</v>
      </c>
      <c r="AO363" s="21"/>
      <c r="AP363" s="306">
        <v>74.53</v>
      </c>
      <c r="AQ363" s="306">
        <v>6.54</v>
      </c>
    </row>
    <row r="364" spans="2:43" ht="12" customHeight="1" x14ac:dyDescent="0.25">
      <c r="B364" s="25">
        <v>44265</v>
      </c>
      <c r="C364" s="137">
        <v>0.78472222222222221</v>
      </c>
      <c r="D364" s="137">
        <v>0.79513888888888884</v>
      </c>
      <c r="E364" s="43">
        <v>2</v>
      </c>
      <c r="F364" s="43">
        <v>23535</v>
      </c>
      <c r="G364" s="25">
        <v>44265</v>
      </c>
      <c r="H364" s="967" t="s">
        <v>1347</v>
      </c>
      <c r="I364" s="968"/>
      <c r="J364" s="969"/>
      <c r="K364" s="970"/>
      <c r="L364" s="969"/>
      <c r="M364" s="970"/>
      <c r="N364" s="967"/>
      <c r="O364" s="968"/>
      <c r="P364" s="971" t="s">
        <v>292</v>
      </c>
      <c r="Q364" s="972"/>
      <c r="R364" s="973" t="s">
        <v>696</v>
      </c>
      <c r="S364" s="974"/>
      <c r="T364" s="975" t="s">
        <v>1352</v>
      </c>
      <c r="U364" s="976"/>
      <c r="V364" s="976"/>
      <c r="W364" s="977"/>
      <c r="X364" s="975" t="s">
        <v>1353</v>
      </c>
      <c r="Y364" s="976"/>
      <c r="Z364" s="976"/>
      <c r="AA364" s="977"/>
      <c r="AB364" s="523">
        <v>1</v>
      </c>
      <c r="AC364" s="34"/>
      <c r="AD364" s="138"/>
      <c r="AE364" s="314">
        <v>59</v>
      </c>
      <c r="AF364" s="46" t="s">
        <v>52</v>
      </c>
      <c r="AG364" s="34"/>
      <c r="AH364" s="139">
        <v>9600</v>
      </c>
      <c r="AI364" s="140">
        <f t="shared" si="106"/>
        <v>9.6</v>
      </c>
      <c r="AJ364" s="152">
        <v>9200</v>
      </c>
      <c r="AK364" s="142">
        <f t="shared" si="107"/>
        <v>9.1999999999999993</v>
      </c>
      <c r="AL364" s="143">
        <f t="shared" si="108"/>
        <v>-400</v>
      </c>
      <c r="AM364" s="144">
        <f t="shared" si="109"/>
        <v>-0.4</v>
      </c>
      <c r="AN364" s="145">
        <f t="shared" si="110"/>
        <v>-4.1666666666666664E-2</v>
      </c>
      <c r="AO364" s="21"/>
      <c r="AP364" s="306">
        <v>73.8</v>
      </c>
      <c r="AQ364" s="306">
        <v>4.17</v>
      </c>
    </row>
    <row r="365" spans="2:43" ht="12" customHeight="1" x14ac:dyDescent="0.25">
      <c r="B365" s="25">
        <v>44265</v>
      </c>
      <c r="C365" s="137">
        <v>0.81319444444444444</v>
      </c>
      <c r="D365" s="137">
        <v>0.83124999999999993</v>
      </c>
      <c r="E365" s="43">
        <v>2</v>
      </c>
      <c r="F365" s="43">
        <v>26587</v>
      </c>
      <c r="G365" s="25">
        <v>44265</v>
      </c>
      <c r="H365" s="967" t="s">
        <v>1303</v>
      </c>
      <c r="I365" s="968"/>
      <c r="J365" s="969"/>
      <c r="K365" s="970"/>
      <c r="L365" s="969"/>
      <c r="M365" s="970"/>
      <c r="N365" s="967"/>
      <c r="O365" s="968"/>
      <c r="P365" s="971" t="s">
        <v>917</v>
      </c>
      <c r="Q365" s="972"/>
      <c r="R365" s="973" t="s">
        <v>856</v>
      </c>
      <c r="S365" s="974"/>
      <c r="T365" s="975" t="s">
        <v>771</v>
      </c>
      <c r="U365" s="976"/>
      <c r="V365" s="976"/>
      <c r="W365" s="977"/>
      <c r="X365" s="975" t="s">
        <v>771</v>
      </c>
      <c r="Y365" s="976"/>
      <c r="Z365" s="976"/>
      <c r="AA365" s="977"/>
      <c r="AB365" s="523"/>
      <c r="AC365" s="34"/>
      <c r="AD365" s="138"/>
      <c r="AE365" s="158">
        <v>30</v>
      </c>
      <c r="AF365" s="35" t="s">
        <v>32</v>
      </c>
      <c r="AG365" s="34"/>
      <c r="AH365" s="139">
        <v>2030</v>
      </c>
      <c r="AI365" s="140">
        <f t="shared" si="106"/>
        <v>2.0299999999999998</v>
      </c>
      <c r="AJ365" s="152">
        <v>2030</v>
      </c>
      <c r="AK365" s="142">
        <f t="shared" si="107"/>
        <v>2.0299999999999998</v>
      </c>
      <c r="AL365" s="143">
        <f t="shared" si="108"/>
        <v>0</v>
      </c>
      <c r="AM365" s="144">
        <f t="shared" si="109"/>
        <v>0</v>
      </c>
      <c r="AN365" s="145">
        <f t="shared" si="110"/>
        <v>0</v>
      </c>
      <c r="AO365" s="21"/>
      <c r="AP365" s="306">
        <v>73.42</v>
      </c>
      <c r="AQ365" s="306">
        <v>5.89</v>
      </c>
    </row>
    <row r="366" spans="2:43" ht="12" customHeight="1" x14ac:dyDescent="0.25">
      <c r="B366" s="25">
        <v>44265</v>
      </c>
      <c r="C366" s="137">
        <v>0.81736111111111109</v>
      </c>
      <c r="D366" s="137">
        <v>0.8652777777777777</v>
      </c>
      <c r="E366" s="43">
        <v>1</v>
      </c>
      <c r="F366" s="43">
        <v>26588</v>
      </c>
      <c r="G366" s="25">
        <v>44265</v>
      </c>
      <c r="H366" s="967" t="s">
        <v>1303</v>
      </c>
      <c r="I366" s="968"/>
      <c r="J366" s="969"/>
      <c r="K366" s="970"/>
      <c r="L366" s="969"/>
      <c r="M366" s="970"/>
      <c r="N366" s="967"/>
      <c r="O366" s="968"/>
      <c r="P366" s="971" t="s">
        <v>911</v>
      </c>
      <c r="Q366" s="972"/>
      <c r="R366" s="973" t="s">
        <v>870</v>
      </c>
      <c r="S366" s="974"/>
      <c r="T366" s="975" t="s">
        <v>1348</v>
      </c>
      <c r="U366" s="976"/>
      <c r="V366" s="976"/>
      <c r="W366" s="977"/>
      <c r="X366" s="975" t="s">
        <v>1348</v>
      </c>
      <c r="Y366" s="976"/>
      <c r="Z366" s="976"/>
      <c r="AA366" s="977"/>
      <c r="AB366" s="522"/>
      <c r="AC366" s="34"/>
      <c r="AD366" s="138"/>
      <c r="AE366" s="158">
        <v>42</v>
      </c>
      <c r="AF366" s="35" t="s">
        <v>32</v>
      </c>
      <c r="AG366" s="34"/>
      <c r="AH366" s="139">
        <v>3110</v>
      </c>
      <c r="AI366" s="140">
        <f t="shared" si="101"/>
        <v>3.11</v>
      </c>
      <c r="AJ366" s="152">
        <v>3110</v>
      </c>
      <c r="AK366" s="142">
        <f t="shared" si="102"/>
        <v>3.11</v>
      </c>
      <c r="AL366" s="143">
        <f t="shared" si="103"/>
        <v>0</v>
      </c>
      <c r="AM366" s="144">
        <f t="shared" si="104"/>
        <v>0</v>
      </c>
      <c r="AN366" s="145">
        <f t="shared" si="105"/>
        <v>0</v>
      </c>
      <c r="AO366" s="21"/>
      <c r="AP366" s="306">
        <v>75.81</v>
      </c>
      <c r="AQ366" s="306">
        <v>2.68</v>
      </c>
    </row>
    <row r="367" spans="2:43" ht="12" customHeight="1" x14ac:dyDescent="0.25">
      <c r="B367" s="25">
        <v>44265</v>
      </c>
      <c r="C367" s="137">
        <v>0.81874999999999998</v>
      </c>
      <c r="D367" s="137">
        <v>0.82500000000000007</v>
      </c>
      <c r="E367" s="43">
        <v>2</v>
      </c>
      <c r="F367" s="43">
        <v>23535</v>
      </c>
      <c r="G367" s="25">
        <v>44265</v>
      </c>
      <c r="H367" s="967" t="s">
        <v>1347</v>
      </c>
      <c r="I367" s="968"/>
      <c r="J367" s="969"/>
      <c r="K367" s="970"/>
      <c r="L367" s="969"/>
      <c r="M367" s="970"/>
      <c r="N367" s="967"/>
      <c r="O367" s="968"/>
      <c r="P367" s="971" t="s">
        <v>1293</v>
      </c>
      <c r="Q367" s="972"/>
      <c r="R367" s="973" t="s">
        <v>543</v>
      </c>
      <c r="S367" s="974"/>
      <c r="T367" s="975" t="s">
        <v>1352</v>
      </c>
      <c r="U367" s="976"/>
      <c r="V367" s="976"/>
      <c r="W367" s="977"/>
      <c r="X367" s="975" t="s">
        <v>1353</v>
      </c>
      <c r="Y367" s="976"/>
      <c r="Z367" s="976"/>
      <c r="AA367" s="977"/>
      <c r="AB367" s="522">
        <v>1</v>
      </c>
      <c r="AC367" s="34"/>
      <c r="AD367" s="138" t="s">
        <v>680</v>
      </c>
      <c r="AE367" s="314">
        <v>59</v>
      </c>
      <c r="AF367" s="46" t="s">
        <v>52</v>
      </c>
      <c r="AG367" s="34"/>
      <c r="AH367" s="139">
        <v>5400</v>
      </c>
      <c r="AI367" s="140">
        <f t="shared" si="101"/>
        <v>5.4</v>
      </c>
      <c r="AJ367" s="152">
        <v>5870</v>
      </c>
      <c r="AK367" s="142">
        <f t="shared" si="102"/>
        <v>5.87</v>
      </c>
      <c r="AL367" s="143">
        <f t="shared" si="103"/>
        <v>470</v>
      </c>
      <c r="AM367" s="144">
        <f t="shared" si="104"/>
        <v>0.47</v>
      </c>
      <c r="AN367" s="145">
        <f t="shared" si="105"/>
        <v>8.7037037037037038E-2</v>
      </c>
      <c r="AO367" s="21"/>
      <c r="AP367" s="306">
        <v>73.8</v>
      </c>
      <c r="AQ367" s="306">
        <v>4.17</v>
      </c>
    </row>
    <row r="368" spans="2:43" ht="12" customHeight="1" x14ac:dyDescent="0.25">
      <c r="B368" s="25">
        <v>44265</v>
      </c>
      <c r="C368" s="137">
        <v>0.8222222222222223</v>
      </c>
      <c r="D368" s="137">
        <v>0.82847222222222217</v>
      </c>
      <c r="E368" s="43">
        <v>2</v>
      </c>
      <c r="F368" s="43">
        <v>26586</v>
      </c>
      <c r="G368" s="25">
        <v>44265</v>
      </c>
      <c r="H368" s="967" t="s">
        <v>1359</v>
      </c>
      <c r="I368" s="968"/>
      <c r="J368" s="969"/>
      <c r="K368" s="970"/>
      <c r="L368" s="969"/>
      <c r="M368" s="970"/>
      <c r="N368" s="967"/>
      <c r="O368" s="968"/>
      <c r="P368" s="971" t="s">
        <v>395</v>
      </c>
      <c r="Q368" s="972"/>
      <c r="R368" s="973" t="s">
        <v>663</v>
      </c>
      <c r="S368" s="974"/>
      <c r="T368" s="975" t="s">
        <v>747</v>
      </c>
      <c r="U368" s="976"/>
      <c r="V368" s="976"/>
      <c r="W368" s="977"/>
      <c r="X368" s="975" t="s">
        <v>747</v>
      </c>
      <c r="Y368" s="976"/>
      <c r="Z368" s="976"/>
      <c r="AA368" s="977"/>
      <c r="AB368" s="523"/>
      <c r="AC368" s="34"/>
      <c r="AD368" s="138"/>
      <c r="AE368" s="158">
        <v>27</v>
      </c>
      <c r="AF368" s="35" t="s">
        <v>32</v>
      </c>
      <c r="AG368" s="34"/>
      <c r="AH368" s="139">
        <v>23790</v>
      </c>
      <c r="AI368" s="140">
        <f t="shared" ref="AI368:AI377" si="126">+AH368/1000</f>
        <v>23.79</v>
      </c>
      <c r="AJ368" s="152">
        <v>23790</v>
      </c>
      <c r="AK368" s="142">
        <f t="shared" ref="AK368:AK377" si="127">+AJ368/1000</f>
        <v>23.79</v>
      </c>
      <c r="AL368" s="143">
        <f t="shared" ref="AL368:AL377" si="128">+AJ368-AH368</f>
        <v>0</v>
      </c>
      <c r="AM368" s="144">
        <f t="shared" ref="AM368:AM377" si="129">+AL368/1000</f>
        <v>0</v>
      </c>
      <c r="AN368" s="145">
        <f t="shared" ref="AN368:AN377" si="130">+AL368/AH368</f>
        <v>0</v>
      </c>
      <c r="AO368" s="21"/>
      <c r="AP368" s="306">
        <v>74.37</v>
      </c>
      <c r="AQ368" s="306">
        <v>4.8499999999999996</v>
      </c>
    </row>
    <row r="369" spans="2:43" ht="12" customHeight="1" x14ac:dyDescent="0.25">
      <c r="B369" s="25">
        <v>44265</v>
      </c>
      <c r="C369" s="137">
        <v>0.83750000000000002</v>
      </c>
      <c r="D369" s="137">
        <v>0.89236111111111116</v>
      </c>
      <c r="E369" s="43">
        <v>3</v>
      </c>
      <c r="F369" s="43">
        <v>26589</v>
      </c>
      <c r="G369" s="25">
        <v>44265</v>
      </c>
      <c r="H369" s="967" t="s">
        <v>1359</v>
      </c>
      <c r="I369" s="968"/>
      <c r="J369" s="969"/>
      <c r="K369" s="970"/>
      <c r="L369" s="969"/>
      <c r="M369" s="970"/>
      <c r="N369" s="967"/>
      <c r="O369" s="968"/>
      <c r="P369" s="971" t="s">
        <v>843</v>
      </c>
      <c r="Q369" s="972"/>
      <c r="R369" s="973" t="s">
        <v>820</v>
      </c>
      <c r="S369" s="974"/>
      <c r="T369" s="975" t="s">
        <v>1086</v>
      </c>
      <c r="U369" s="976"/>
      <c r="V369" s="976"/>
      <c r="W369" s="977"/>
      <c r="X369" s="975" t="s">
        <v>1086</v>
      </c>
      <c r="Y369" s="976"/>
      <c r="Z369" s="976"/>
      <c r="AA369" s="977"/>
      <c r="AB369" s="523"/>
      <c r="AC369" s="34"/>
      <c r="AD369" s="138"/>
      <c r="AE369" s="158">
        <v>26</v>
      </c>
      <c r="AF369" s="35" t="s">
        <v>32</v>
      </c>
      <c r="AG369" s="34"/>
      <c r="AH369" s="139">
        <v>24210</v>
      </c>
      <c r="AI369" s="140">
        <f t="shared" si="126"/>
        <v>24.21</v>
      </c>
      <c r="AJ369" s="152">
        <v>24210</v>
      </c>
      <c r="AK369" s="142">
        <f t="shared" si="127"/>
        <v>24.21</v>
      </c>
      <c r="AL369" s="143">
        <f t="shared" si="128"/>
        <v>0</v>
      </c>
      <c r="AM369" s="144">
        <f t="shared" si="129"/>
        <v>0</v>
      </c>
      <c r="AN369" s="145">
        <f t="shared" si="130"/>
        <v>0</v>
      </c>
      <c r="AO369" s="21"/>
      <c r="AP369" s="306">
        <v>75.81</v>
      </c>
      <c r="AQ369" s="306">
        <v>4.2</v>
      </c>
    </row>
    <row r="370" spans="2:43" ht="12" customHeight="1" x14ac:dyDescent="0.25">
      <c r="B370" s="25">
        <v>44265</v>
      </c>
      <c r="C370" s="137">
        <v>0.84236111111111101</v>
      </c>
      <c r="D370" s="137">
        <v>0.86041666666666661</v>
      </c>
      <c r="E370" s="43">
        <v>3</v>
      </c>
      <c r="F370" s="43">
        <v>23536</v>
      </c>
      <c r="G370" s="25">
        <v>44265</v>
      </c>
      <c r="H370" s="967" t="s">
        <v>1349</v>
      </c>
      <c r="I370" s="968"/>
      <c r="J370" s="969" t="s">
        <v>1355</v>
      </c>
      <c r="K370" s="970"/>
      <c r="L370" s="969" t="s">
        <v>682</v>
      </c>
      <c r="M370" s="970"/>
      <c r="N370" s="967"/>
      <c r="O370" s="968"/>
      <c r="P370" s="971" t="s">
        <v>292</v>
      </c>
      <c r="Q370" s="972"/>
      <c r="R370" s="973" t="s">
        <v>696</v>
      </c>
      <c r="S370" s="974"/>
      <c r="T370" s="975" t="s">
        <v>771</v>
      </c>
      <c r="U370" s="976"/>
      <c r="V370" s="976"/>
      <c r="W370" s="977"/>
      <c r="X370" s="975" t="s">
        <v>771</v>
      </c>
      <c r="Y370" s="976"/>
      <c r="Z370" s="976"/>
      <c r="AA370" s="977"/>
      <c r="AB370" s="523"/>
      <c r="AC370" s="34"/>
      <c r="AD370" s="138" t="s">
        <v>699</v>
      </c>
      <c r="AE370" s="158">
        <v>24</v>
      </c>
      <c r="AF370" s="35" t="s">
        <v>32</v>
      </c>
      <c r="AG370" s="34"/>
      <c r="AH370" s="139">
        <v>2290</v>
      </c>
      <c r="AI370" s="140">
        <f t="shared" si="126"/>
        <v>2.29</v>
      </c>
      <c r="AJ370" s="152">
        <v>2290</v>
      </c>
      <c r="AK370" s="142">
        <f t="shared" si="127"/>
        <v>2.29</v>
      </c>
      <c r="AL370" s="143">
        <f t="shared" si="128"/>
        <v>0</v>
      </c>
      <c r="AM370" s="144">
        <f t="shared" si="129"/>
        <v>0</v>
      </c>
      <c r="AN370" s="145">
        <f t="shared" si="130"/>
        <v>0</v>
      </c>
      <c r="AO370" s="21"/>
      <c r="AP370" s="306">
        <v>71.959999999999994</v>
      </c>
      <c r="AQ370" s="306">
        <v>5.42</v>
      </c>
    </row>
    <row r="371" spans="2:43" ht="12" customHeight="1" x14ac:dyDescent="0.25">
      <c r="B371" s="25">
        <v>44265</v>
      </c>
      <c r="C371" s="137">
        <v>0.92569444444444438</v>
      </c>
      <c r="D371" s="137">
        <v>0.93541666666666667</v>
      </c>
      <c r="E371" s="43">
        <v>3</v>
      </c>
      <c r="F371" s="43">
        <v>26590</v>
      </c>
      <c r="G371" s="25">
        <v>44265</v>
      </c>
      <c r="H371" s="967" t="s">
        <v>1303</v>
      </c>
      <c r="I371" s="968"/>
      <c r="J371" s="969"/>
      <c r="K371" s="970"/>
      <c r="L371" s="969"/>
      <c r="M371" s="970"/>
      <c r="N371" s="967"/>
      <c r="O371" s="968"/>
      <c r="P371" s="971" t="s">
        <v>1219</v>
      </c>
      <c r="Q371" s="972"/>
      <c r="R371" s="973" t="s">
        <v>1218</v>
      </c>
      <c r="S371" s="974"/>
      <c r="T371" s="982" t="s">
        <v>715</v>
      </c>
      <c r="U371" s="983"/>
      <c r="V371" s="983"/>
      <c r="W371" s="984"/>
      <c r="X371" s="982" t="s">
        <v>715</v>
      </c>
      <c r="Y371" s="983"/>
      <c r="Z371" s="983"/>
      <c r="AA371" s="984"/>
      <c r="AB371" s="523"/>
      <c r="AC371" s="34"/>
      <c r="AD371" s="138"/>
      <c r="AE371" s="158">
        <v>30</v>
      </c>
      <c r="AF371" s="35" t="s">
        <v>32</v>
      </c>
      <c r="AG371" s="34"/>
      <c r="AH371" s="139">
        <v>450</v>
      </c>
      <c r="AI371" s="140">
        <f t="shared" si="126"/>
        <v>0.45</v>
      </c>
      <c r="AJ371" s="152">
        <v>450</v>
      </c>
      <c r="AK371" s="142">
        <f t="shared" si="127"/>
        <v>0.45</v>
      </c>
      <c r="AL371" s="143">
        <f t="shared" si="128"/>
        <v>0</v>
      </c>
      <c r="AM371" s="144">
        <f t="shared" si="129"/>
        <v>0</v>
      </c>
      <c r="AN371" s="145">
        <f t="shared" si="130"/>
        <v>0</v>
      </c>
      <c r="AO371" s="21"/>
      <c r="AP371" s="306">
        <v>74.23</v>
      </c>
      <c r="AQ371" s="306">
        <v>5.87</v>
      </c>
    </row>
    <row r="372" spans="2:43" ht="12" customHeight="1" x14ac:dyDescent="0.25">
      <c r="B372" s="25">
        <v>44265</v>
      </c>
      <c r="C372" s="137">
        <v>0.94097222222222221</v>
      </c>
      <c r="D372" s="137">
        <v>0.98888888888888893</v>
      </c>
      <c r="E372" s="43">
        <v>2</v>
      </c>
      <c r="F372" s="43">
        <v>26591</v>
      </c>
      <c r="G372" s="25">
        <v>44265</v>
      </c>
      <c r="H372" s="967" t="s">
        <v>1351</v>
      </c>
      <c r="I372" s="968"/>
      <c r="J372" s="969"/>
      <c r="K372" s="970"/>
      <c r="L372" s="969"/>
      <c r="M372" s="970"/>
      <c r="N372" s="967"/>
      <c r="O372" s="968"/>
      <c r="P372" s="971" t="s">
        <v>1233</v>
      </c>
      <c r="Q372" s="972"/>
      <c r="R372" s="973" t="s">
        <v>1169</v>
      </c>
      <c r="S372" s="974"/>
      <c r="T372" s="975" t="s">
        <v>771</v>
      </c>
      <c r="U372" s="976"/>
      <c r="V372" s="976"/>
      <c r="W372" s="977"/>
      <c r="X372" s="975" t="s">
        <v>771</v>
      </c>
      <c r="Y372" s="976"/>
      <c r="Z372" s="976"/>
      <c r="AA372" s="977"/>
      <c r="AB372" s="523"/>
      <c r="AC372" s="34"/>
      <c r="AD372" s="138"/>
      <c r="AE372" s="158">
        <v>37</v>
      </c>
      <c r="AF372" s="35" t="s">
        <v>32</v>
      </c>
      <c r="AG372" s="34"/>
      <c r="AH372" s="139">
        <v>7350</v>
      </c>
      <c r="AI372" s="140">
        <f t="shared" si="126"/>
        <v>7.35</v>
      </c>
      <c r="AJ372" s="152">
        <v>7350</v>
      </c>
      <c r="AK372" s="142">
        <f t="shared" si="127"/>
        <v>7.35</v>
      </c>
      <c r="AL372" s="143">
        <f t="shared" si="128"/>
        <v>0</v>
      </c>
      <c r="AM372" s="144">
        <f t="shared" si="129"/>
        <v>0</v>
      </c>
      <c r="AN372" s="145">
        <f t="shared" si="130"/>
        <v>0</v>
      </c>
      <c r="AO372" s="21"/>
      <c r="AP372" s="306">
        <v>72.540000000000006</v>
      </c>
      <c r="AQ372" s="306">
        <v>5.61</v>
      </c>
    </row>
    <row r="373" spans="2:43" ht="12" customHeight="1" x14ac:dyDescent="0.25">
      <c r="B373" s="25">
        <v>44265</v>
      </c>
      <c r="C373" s="137">
        <v>0.96180555555555547</v>
      </c>
      <c r="D373" s="137">
        <v>6.9444444444444447E-4</v>
      </c>
      <c r="E373" s="43">
        <v>4</v>
      </c>
      <c r="F373" s="43">
        <v>26592</v>
      </c>
      <c r="G373" s="25">
        <v>44265</v>
      </c>
      <c r="H373" s="967" t="s">
        <v>1304</v>
      </c>
      <c r="I373" s="968"/>
      <c r="J373" s="969"/>
      <c r="K373" s="970"/>
      <c r="L373" s="969"/>
      <c r="M373" s="970"/>
      <c r="N373" s="967"/>
      <c r="O373" s="968"/>
      <c r="P373" s="971" t="s">
        <v>600</v>
      </c>
      <c r="Q373" s="972"/>
      <c r="R373" s="973" t="s">
        <v>118</v>
      </c>
      <c r="S373" s="985"/>
      <c r="T373" s="975" t="s">
        <v>1358</v>
      </c>
      <c r="U373" s="976"/>
      <c r="V373" s="976"/>
      <c r="W373" s="977"/>
      <c r="X373" s="975" t="s">
        <v>1358</v>
      </c>
      <c r="Y373" s="976"/>
      <c r="Z373" s="976"/>
      <c r="AA373" s="977"/>
      <c r="AB373" s="509"/>
      <c r="AC373" s="34"/>
      <c r="AD373" s="138"/>
      <c r="AE373" s="314">
        <v>56</v>
      </c>
      <c r="AF373" s="46" t="s">
        <v>52</v>
      </c>
      <c r="AG373" s="34"/>
      <c r="AH373" s="139">
        <v>13775</v>
      </c>
      <c r="AI373" s="140">
        <f t="shared" si="126"/>
        <v>13.775</v>
      </c>
      <c r="AJ373" s="152">
        <v>13775</v>
      </c>
      <c r="AK373" s="142">
        <f t="shared" si="127"/>
        <v>13.775</v>
      </c>
      <c r="AL373" s="143">
        <f t="shared" si="128"/>
        <v>0</v>
      </c>
      <c r="AM373" s="144">
        <f t="shared" si="129"/>
        <v>0</v>
      </c>
      <c r="AN373" s="145">
        <f t="shared" si="130"/>
        <v>0</v>
      </c>
      <c r="AO373" s="21"/>
      <c r="AP373" s="306">
        <v>77.25</v>
      </c>
      <c r="AQ373" s="306">
        <v>3.09</v>
      </c>
    </row>
    <row r="374" spans="2:43" ht="12" customHeight="1" x14ac:dyDescent="0.25">
      <c r="B374" s="25">
        <v>44265</v>
      </c>
      <c r="C374" s="137">
        <v>0.98541666666666661</v>
      </c>
      <c r="D374" s="137">
        <v>0.99722222222222223</v>
      </c>
      <c r="E374" s="43">
        <v>3</v>
      </c>
      <c r="F374" s="43">
        <v>23537</v>
      </c>
      <c r="G374" s="25">
        <v>44265</v>
      </c>
      <c r="H374" s="967" t="s">
        <v>1354</v>
      </c>
      <c r="I374" s="968"/>
      <c r="J374" s="969" t="s">
        <v>828</v>
      </c>
      <c r="K374" s="970"/>
      <c r="L374" s="969" t="s">
        <v>682</v>
      </c>
      <c r="M374" s="970"/>
      <c r="N374" s="967"/>
      <c r="O374" s="968"/>
      <c r="P374" s="971" t="s">
        <v>71</v>
      </c>
      <c r="Q374" s="972"/>
      <c r="R374" s="973" t="s">
        <v>1057</v>
      </c>
      <c r="S374" s="974"/>
      <c r="T374" s="975" t="s">
        <v>1357</v>
      </c>
      <c r="U374" s="976"/>
      <c r="V374" s="976"/>
      <c r="W374" s="977"/>
      <c r="X374" s="975" t="s">
        <v>1357</v>
      </c>
      <c r="Y374" s="976"/>
      <c r="Z374" s="976"/>
      <c r="AA374" s="977"/>
      <c r="AB374" s="527" t="s">
        <v>1356</v>
      </c>
      <c r="AC374" s="34"/>
      <c r="AD374" s="138" t="s">
        <v>699</v>
      </c>
      <c r="AE374" s="158">
        <v>24</v>
      </c>
      <c r="AF374" s="35" t="s">
        <v>32</v>
      </c>
      <c r="AG374" s="34"/>
      <c r="AH374" s="139">
        <v>19160</v>
      </c>
      <c r="AI374" s="140">
        <f t="shared" si="126"/>
        <v>19.16</v>
      </c>
      <c r="AJ374" s="152">
        <v>23940</v>
      </c>
      <c r="AK374" s="142">
        <f t="shared" si="127"/>
        <v>23.94</v>
      </c>
      <c r="AL374" s="143">
        <f t="shared" si="128"/>
        <v>4780</v>
      </c>
      <c r="AM374" s="144">
        <f t="shared" si="129"/>
        <v>4.78</v>
      </c>
      <c r="AN374" s="145">
        <f t="shared" si="130"/>
        <v>0.24947807933194155</v>
      </c>
      <c r="AO374" s="21"/>
      <c r="AP374" s="306">
        <v>76.83</v>
      </c>
      <c r="AQ374" s="306">
        <v>3.1</v>
      </c>
    </row>
    <row r="375" spans="2:43" ht="12" customHeight="1" x14ac:dyDescent="0.25">
      <c r="B375" s="25">
        <v>44265</v>
      </c>
      <c r="C375" s="137">
        <v>0.98749999999999993</v>
      </c>
      <c r="D375" s="137">
        <v>0.99583333333333324</v>
      </c>
      <c r="E375" s="43">
        <v>3</v>
      </c>
      <c r="F375" s="43">
        <v>23537</v>
      </c>
      <c r="G375" s="25">
        <v>44265</v>
      </c>
      <c r="H375" s="967" t="s">
        <v>1354</v>
      </c>
      <c r="I375" s="968"/>
      <c r="J375" s="969" t="s">
        <v>828</v>
      </c>
      <c r="K375" s="970"/>
      <c r="L375" s="969" t="s">
        <v>682</v>
      </c>
      <c r="M375" s="970"/>
      <c r="N375" s="967"/>
      <c r="O375" s="968"/>
      <c r="P375" s="971" t="s">
        <v>359</v>
      </c>
      <c r="Q375" s="972"/>
      <c r="R375" s="973" t="s">
        <v>74</v>
      </c>
      <c r="S375" s="974"/>
      <c r="T375" s="975" t="s">
        <v>1357</v>
      </c>
      <c r="U375" s="976"/>
      <c r="V375" s="976"/>
      <c r="W375" s="977"/>
      <c r="X375" s="975" t="s">
        <v>1357</v>
      </c>
      <c r="Y375" s="976"/>
      <c r="Z375" s="976"/>
      <c r="AA375" s="977"/>
      <c r="AB375" s="523">
        <v>2</v>
      </c>
      <c r="AC375" s="34"/>
      <c r="AD375" s="138" t="s">
        <v>699</v>
      </c>
      <c r="AE375" s="158">
        <v>24</v>
      </c>
      <c r="AF375" s="35" t="s">
        <v>32</v>
      </c>
      <c r="AG375" s="34"/>
      <c r="AH375" s="139">
        <v>19160</v>
      </c>
      <c r="AI375" s="140">
        <f t="shared" si="126"/>
        <v>19.16</v>
      </c>
      <c r="AJ375" s="152">
        <v>22510</v>
      </c>
      <c r="AK375" s="142">
        <f t="shared" si="127"/>
        <v>22.51</v>
      </c>
      <c r="AL375" s="143">
        <f t="shared" si="128"/>
        <v>3350</v>
      </c>
      <c r="AM375" s="144">
        <f t="shared" si="129"/>
        <v>3.35</v>
      </c>
      <c r="AN375" s="145">
        <f t="shared" si="130"/>
        <v>0.17484342379958245</v>
      </c>
      <c r="AO375" s="21"/>
      <c r="AP375" s="306">
        <v>76.83</v>
      </c>
      <c r="AQ375" s="306">
        <v>3.1</v>
      </c>
    </row>
    <row r="376" spans="2:43" ht="12" customHeight="1" x14ac:dyDescent="0.25">
      <c r="B376" s="25">
        <v>44266</v>
      </c>
      <c r="C376" s="137">
        <v>2.7777777777777779E-3</v>
      </c>
      <c r="D376" s="137">
        <v>1.3194444444444444E-2</v>
      </c>
      <c r="E376" s="43">
        <v>4</v>
      </c>
      <c r="F376" s="43">
        <v>23537</v>
      </c>
      <c r="G376" s="25">
        <v>44266</v>
      </c>
      <c r="H376" s="967" t="s">
        <v>1354</v>
      </c>
      <c r="I376" s="968"/>
      <c r="J376" s="969" t="s">
        <v>828</v>
      </c>
      <c r="K376" s="970"/>
      <c r="L376" s="969" t="s">
        <v>682</v>
      </c>
      <c r="M376" s="970"/>
      <c r="N376" s="967"/>
      <c r="O376" s="968"/>
      <c r="P376" s="971" t="s">
        <v>395</v>
      </c>
      <c r="Q376" s="972"/>
      <c r="R376" s="973" t="s">
        <v>663</v>
      </c>
      <c r="S376" s="974"/>
      <c r="T376" s="975" t="s">
        <v>1357</v>
      </c>
      <c r="U376" s="976"/>
      <c r="V376" s="976"/>
      <c r="W376" s="977"/>
      <c r="X376" s="975" t="s">
        <v>1357</v>
      </c>
      <c r="Y376" s="976"/>
      <c r="Z376" s="976"/>
      <c r="AA376" s="977"/>
      <c r="AB376" s="523">
        <v>2</v>
      </c>
      <c r="AC376" s="34"/>
      <c r="AD376" s="138" t="s">
        <v>699</v>
      </c>
      <c r="AE376" s="158">
        <v>24</v>
      </c>
      <c r="AF376" s="35" t="s">
        <v>32</v>
      </c>
      <c r="AG376" s="34"/>
      <c r="AH376" s="139">
        <v>19960</v>
      </c>
      <c r="AI376" s="140">
        <f t="shared" si="126"/>
        <v>19.96</v>
      </c>
      <c r="AJ376" s="152">
        <v>23160</v>
      </c>
      <c r="AK376" s="142">
        <f t="shared" si="127"/>
        <v>23.16</v>
      </c>
      <c r="AL376" s="143">
        <f t="shared" si="128"/>
        <v>3200</v>
      </c>
      <c r="AM376" s="144">
        <f t="shared" si="129"/>
        <v>3.2</v>
      </c>
      <c r="AN376" s="145">
        <f t="shared" si="130"/>
        <v>0.16032064128256512</v>
      </c>
      <c r="AO376" s="21"/>
      <c r="AP376" s="306">
        <v>76.83</v>
      </c>
      <c r="AQ376" s="306">
        <v>3.1</v>
      </c>
    </row>
    <row r="377" spans="2:43" ht="12" customHeight="1" x14ac:dyDescent="0.25">
      <c r="B377" s="25">
        <v>44266</v>
      </c>
      <c r="C377" s="137">
        <v>1.1111111111111112E-2</v>
      </c>
      <c r="D377" s="137">
        <v>1.9444444444444445E-2</v>
      </c>
      <c r="E377" s="43">
        <v>4</v>
      </c>
      <c r="F377" s="43">
        <v>23537</v>
      </c>
      <c r="G377" s="25">
        <v>44266</v>
      </c>
      <c r="H377" s="967" t="s">
        <v>1354</v>
      </c>
      <c r="I377" s="968"/>
      <c r="J377" s="969" t="s">
        <v>828</v>
      </c>
      <c r="K377" s="970"/>
      <c r="L377" s="969" t="s">
        <v>682</v>
      </c>
      <c r="M377" s="970"/>
      <c r="N377" s="967"/>
      <c r="O377" s="968"/>
      <c r="P377" s="971" t="s">
        <v>843</v>
      </c>
      <c r="Q377" s="972"/>
      <c r="R377" s="973" t="s">
        <v>820</v>
      </c>
      <c r="S377" s="974"/>
      <c r="T377" s="975" t="s">
        <v>1357</v>
      </c>
      <c r="U377" s="976"/>
      <c r="V377" s="976"/>
      <c r="W377" s="977"/>
      <c r="X377" s="975" t="s">
        <v>1357</v>
      </c>
      <c r="Y377" s="976"/>
      <c r="Z377" s="976"/>
      <c r="AA377" s="977"/>
      <c r="AB377" s="523">
        <v>2</v>
      </c>
      <c r="AC377" s="34"/>
      <c r="AD377" s="138" t="s">
        <v>699</v>
      </c>
      <c r="AE377" s="158">
        <v>24</v>
      </c>
      <c r="AF377" s="35" t="s">
        <v>32</v>
      </c>
      <c r="AG377" s="34"/>
      <c r="AH377" s="139">
        <v>7600</v>
      </c>
      <c r="AI377" s="140">
        <f t="shared" si="126"/>
        <v>7.6</v>
      </c>
      <c r="AJ377" s="152">
        <v>9980</v>
      </c>
      <c r="AK377" s="142">
        <f t="shared" si="127"/>
        <v>9.98</v>
      </c>
      <c r="AL377" s="143">
        <f t="shared" si="128"/>
        <v>2380</v>
      </c>
      <c r="AM377" s="144">
        <f t="shared" si="129"/>
        <v>2.38</v>
      </c>
      <c r="AN377" s="145">
        <f t="shared" si="130"/>
        <v>0.31315789473684208</v>
      </c>
      <c r="AO377" s="21"/>
      <c r="AP377" s="306">
        <v>76.83</v>
      </c>
      <c r="AQ377" s="306">
        <v>3.1</v>
      </c>
    </row>
    <row r="378" spans="2:43" ht="12" customHeight="1" thickBot="1" x14ac:dyDescent="0.3">
      <c r="B378" s="25"/>
      <c r="C378" s="146"/>
      <c r="D378" s="146"/>
      <c r="E378" s="27"/>
      <c r="F378" s="36"/>
      <c r="G378" s="31"/>
      <c r="H378" s="909"/>
      <c r="I378" s="910"/>
      <c r="J378" s="911"/>
      <c r="K378" s="912"/>
      <c r="L378" s="911"/>
      <c r="M378" s="912"/>
      <c r="N378" s="913"/>
      <c r="O378" s="910"/>
      <c r="P378" s="913"/>
      <c r="Q378" s="910"/>
      <c r="R378" s="914"/>
      <c r="S378" s="915"/>
      <c r="T378" s="916"/>
      <c r="U378" s="917"/>
      <c r="V378" s="917"/>
      <c r="W378" s="915"/>
      <c r="X378" s="29"/>
      <c r="Y378" s="147"/>
      <c r="Z378" s="147"/>
      <c r="AA378" s="28"/>
      <c r="AB378" s="147"/>
      <c r="AC378" s="36"/>
      <c r="AD378" s="148"/>
      <c r="AE378" s="147"/>
      <c r="AF378" s="28"/>
      <c r="AG378" s="29"/>
      <c r="AH378" s="149"/>
      <c r="AI378" s="153"/>
      <c r="AJ378" s="150"/>
      <c r="AK378" s="154"/>
      <c r="AL378" s="155"/>
      <c r="AM378" s="156"/>
      <c r="AN378" s="157"/>
    </row>
    <row r="379" spans="2:43" ht="12" customHeight="1" x14ac:dyDescent="0.25">
      <c r="B379" s="151"/>
      <c r="C379" s="151"/>
      <c r="D379" s="151"/>
      <c r="E379" s="151"/>
      <c r="F379" s="151"/>
      <c r="G379" s="151"/>
      <c r="H379" s="151"/>
      <c r="I379" s="151"/>
      <c r="J379" s="174"/>
      <c r="K379" s="174"/>
      <c r="L379" s="174"/>
      <c r="M379" s="174"/>
      <c r="N379" s="151"/>
      <c r="O379" s="151"/>
      <c r="P379" s="135"/>
      <c r="Q379" s="135"/>
      <c r="R379" s="918" t="s">
        <v>5</v>
      </c>
      <c r="S379" s="919"/>
      <c r="T379" s="919"/>
      <c r="U379" s="919"/>
      <c r="V379" s="919"/>
      <c r="W379" s="919"/>
      <c r="X379" s="919"/>
      <c r="Y379" s="919"/>
      <c r="Z379" s="919"/>
      <c r="AA379" s="919"/>
      <c r="AB379" s="919"/>
      <c r="AC379" s="919"/>
      <c r="AD379" s="919"/>
      <c r="AE379" s="919"/>
      <c r="AF379" s="919"/>
      <c r="AG379" s="265"/>
      <c r="AH379" s="932" t="s">
        <v>4</v>
      </c>
      <c r="AI379" s="933"/>
      <c r="AJ379" s="932" t="s">
        <v>3</v>
      </c>
      <c r="AK379" s="933"/>
      <c r="AL379" s="932" t="s">
        <v>2</v>
      </c>
      <c r="AM379" s="934"/>
      <c r="AN379" s="935"/>
    </row>
    <row r="380" spans="2:43" x14ac:dyDescent="0.25">
      <c r="B380" s="151"/>
      <c r="C380" s="151"/>
      <c r="D380" s="151"/>
      <c r="E380" s="151"/>
      <c r="F380" s="151"/>
      <c r="G380" s="151"/>
      <c r="H380" s="151"/>
      <c r="I380" s="151"/>
      <c r="J380" s="174"/>
      <c r="K380" s="174"/>
      <c r="L380" s="174"/>
      <c r="M380" s="174"/>
      <c r="N380" s="151"/>
      <c r="O380" s="151"/>
      <c r="P380" s="135"/>
      <c r="Q380" s="135"/>
      <c r="R380" s="930"/>
      <c r="S380" s="931"/>
      <c r="T380" s="931"/>
      <c r="U380" s="931"/>
      <c r="V380" s="931"/>
      <c r="W380" s="931"/>
      <c r="X380" s="931"/>
      <c r="Y380" s="931"/>
      <c r="Z380" s="931"/>
      <c r="AA380" s="931"/>
      <c r="AB380" s="931"/>
      <c r="AC380" s="931"/>
      <c r="AD380" s="931"/>
      <c r="AE380" s="931"/>
      <c r="AF380" s="931"/>
      <c r="AG380" s="265"/>
      <c r="AH380" s="936" t="s">
        <v>1</v>
      </c>
      <c r="AI380" s="938">
        <f>+SUM(AI335:AI378)</f>
        <v>436.45400000000006</v>
      </c>
      <c r="AJ380" s="936" t="s">
        <v>1</v>
      </c>
      <c r="AK380" s="938">
        <f>+SUM(AK335:AK378)</f>
        <v>475.65000000000009</v>
      </c>
      <c r="AL380" s="936" t="s">
        <v>1</v>
      </c>
      <c r="AM380" s="940">
        <f>+AK380-AI380</f>
        <v>39.196000000000026</v>
      </c>
      <c r="AN380" s="851">
        <f>+AM380/AI380</f>
        <v>8.9805569429997248E-2</v>
      </c>
    </row>
    <row r="381" spans="2:43" ht="17.25" thickBot="1" x14ac:dyDescent="0.3">
      <c r="B381" s="151"/>
      <c r="C381" s="151"/>
      <c r="D381" s="151"/>
      <c r="E381" s="151"/>
      <c r="F381" s="151"/>
      <c r="G381" s="151"/>
      <c r="H381" s="151"/>
      <c r="I381" s="151"/>
      <c r="J381" s="174"/>
      <c r="K381" s="174"/>
      <c r="L381" s="174"/>
      <c r="M381" s="174"/>
      <c r="N381" s="151"/>
      <c r="O381" s="151"/>
      <c r="P381" s="135"/>
      <c r="Q381" s="135"/>
      <c r="R381" s="921"/>
      <c r="S381" s="922"/>
      <c r="T381" s="922"/>
      <c r="U381" s="922"/>
      <c r="V381" s="922"/>
      <c r="W381" s="922"/>
      <c r="X381" s="922"/>
      <c r="Y381" s="922"/>
      <c r="Z381" s="922"/>
      <c r="AA381" s="922"/>
      <c r="AB381" s="922"/>
      <c r="AC381" s="922"/>
      <c r="AD381" s="922"/>
      <c r="AE381" s="922"/>
      <c r="AF381" s="922"/>
      <c r="AG381" s="264"/>
      <c r="AH381" s="937"/>
      <c r="AI381" s="939"/>
      <c r="AJ381" s="937"/>
      <c r="AK381" s="939"/>
      <c r="AL381" s="937"/>
      <c r="AM381" s="941"/>
      <c r="AN381" s="852"/>
    </row>
    <row r="382" spans="2:43" ht="17.25" thickBot="1" x14ac:dyDescent="0.3"/>
    <row r="383" spans="2:43" x14ac:dyDescent="0.25">
      <c r="R383" s="918" t="s">
        <v>0</v>
      </c>
      <c r="S383" s="919"/>
      <c r="T383" s="919"/>
      <c r="U383" s="919"/>
      <c r="V383" s="919"/>
      <c r="W383" s="919"/>
      <c r="X383" s="919"/>
      <c r="Y383" s="919"/>
      <c r="Z383" s="919"/>
      <c r="AA383" s="919"/>
      <c r="AB383" s="919"/>
      <c r="AC383" s="919"/>
      <c r="AD383" s="919"/>
      <c r="AE383" s="919"/>
      <c r="AF383" s="920"/>
      <c r="AG383" s="18"/>
      <c r="AH383" s="924">
        <f>+AI380+AH325</f>
        <v>2159.943181818182</v>
      </c>
      <c r="AI383" s="925"/>
      <c r="AJ383" s="924">
        <f>+AK380+AJ325</f>
        <v>2235.1949999999997</v>
      </c>
      <c r="AK383" s="925"/>
      <c r="AL383" s="928">
        <f>+AJ383-AH383</f>
        <v>75.251818181817725</v>
      </c>
      <c r="AM383" s="925"/>
      <c r="AN383" s="945">
        <f>+AL383/AH383</f>
        <v>3.483972116269872E-2</v>
      </c>
    </row>
    <row r="384" spans="2:43" ht="17.25" thickBot="1" x14ac:dyDescent="0.3">
      <c r="R384" s="921"/>
      <c r="S384" s="922"/>
      <c r="T384" s="922"/>
      <c r="U384" s="922"/>
      <c r="V384" s="922"/>
      <c r="W384" s="922"/>
      <c r="X384" s="922"/>
      <c r="Y384" s="922"/>
      <c r="Z384" s="922"/>
      <c r="AA384" s="922"/>
      <c r="AB384" s="922"/>
      <c r="AC384" s="922"/>
      <c r="AD384" s="922"/>
      <c r="AE384" s="922"/>
      <c r="AF384" s="923"/>
      <c r="AG384" s="19"/>
      <c r="AH384" s="926"/>
      <c r="AI384" s="927"/>
      <c r="AJ384" s="926"/>
      <c r="AK384" s="927"/>
      <c r="AL384" s="929"/>
      <c r="AM384" s="927"/>
      <c r="AN384" s="946"/>
    </row>
    <row r="385" spans="2:43" ht="17.25" thickBot="1" x14ac:dyDescent="0.3"/>
    <row r="386" spans="2:43" ht="12" customHeight="1" x14ac:dyDescent="0.25">
      <c r="B386" s="882" t="s">
        <v>31</v>
      </c>
      <c r="C386" s="883"/>
      <c r="D386" s="883"/>
      <c r="E386" s="883"/>
      <c r="F386" s="883"/>
      <c r="G386" s="884"/>
      <c r="H386" s="888" t="s">
        <v>30</v>
      </c>
      <c r="I386" s="765"/>
      <c r="J386" s="765"/>
      <c r="K386" s="765"/>
      <c r="L386" s="765"/>
      <c r="M386" s="765"/>
      <c r="N386" s="765"/>
      <c r="O386" s="765"/>
      <c r="P386" s="765"/>
      <c r="Q386" s="765"/>
      <c r="R386" s="765"/>
      <c r="S386" s="765"/>
      <c r="T386" s="765"/>
      <c r="U386" s="765"/>
      <c r="V386" s="765"/>
      <c r="W386" s="765"/>
      <c r="X386" s="765"/>
      <c r="Y386" s="765"/>
      <c r="Z386" s="765"/>
      <c r="AA386" s="765"/>
      <c r="AB386" s="765"/>
      <c r="AC386" s="765"/>
      <c r="AD386" s="765"/>
      <c r="AE386" s="267"/>
      <c r="AF386" s="764" t="s">
        <v>29</v>
      </c>
      <c r="AG386" s="765"/>
      <c r="AH386" s="765"/>
      <c r="AI386" s="765"/>
      <c r="AJ386" s="765"/>
      <c r="AK386" s="766"/>
      <c r="AL386" s="889" t="s">
        <v>39</v>
      </c>
      <c r="AM386" s="890"/>
      <c r="AN386" s="891"/>
      <c r="AO386" s="22"/>
      <c r="AP386" s="168" t="s">
        <v>46</v>
      </c>
    </row>
    <row r="387" spans="2:43" ht="12" customHeight="1" thickBot="1" x14ac:dyDescent="0.3">
      <c r="B387" s="885"/>
      <c r="C387" s="886"/>
      <c r="D387" s="886"/>
      <c r="E387" s="886"/>
      <c r="F387" s="886"/>
      <c r="G387" s="887"/>
      <c r="H387" s="892" t="s">
        <v>25</v>
      </c>
      <c r="I387" s="893"/>
      <c r="J387" s="893"/>
      <c r="K387" s="893"/>
      <c r="L387" s="893"/>
      <c r="M387" s="893"/>
      <c r="N387" s="893"/>
      <c r="O387" s="893"/>
      <c r="P387" s="893"/>
      <c r="Q387" s="893"/>
      <c r="R387" s="893"/>
      <c r="S387" s="893"/>
      <c r="T387" s="893"/>
      <c r="U387" s="893"/>
      <c r="V387" s="893"/>
      <c r="W387" s="893"/>
      <c r="X387" s="893"/>
      <c r="Y387" s="893"/>
      <c r="Z387" s="893"/>
      <c r="AA387" s="893"/>
      <c r="AB387" s="893"/>
      <c r="AC387" s="893"/>
      <c r="AD387" s="893"/>
      <c r="AE387" s="268"/>
      <c r="AF387" s="773">
        <v>44266</v>
      </c>
      <c r="AG387" s="774"/>
      <c r="AH387" s="774"/>
      <c r="AI387" s="774"/>
      <c r="AJ387" s="774"/>
      <c r="AK387" s="775"/>
      <c r="AL387" s="896" t="s">
        <v>40</v>
      </c>
      <c r="AM387" s="897"/>
      <c r="AN387" s="898"/>
      <c r="AO387" s="23"/>
      <c r="AP387" s="169" t="s">
        <v>47</v>
      </c>
    </row>
    <row r="388" spans="2:43" ht="12" customHeight="1" thickBot="1" x14ac:dyDescent="0.3">
      <c r="B388" s="902" t="s">
        <v>28</v>
      </c>
      <c r="C388" s="903"/>
      <c r="D388" s="903"/>
      <c r="E388" s="903"/>
      <c r="F388" s="903"/>
      <c r="G388" s="904"/>
      <c r="H388" s="894"/>
      <c r="I388" s="895"/>
      <c r="J388" s="895"/>
      <c r="K388" s="895"/>
      <c r="L388" s="895"/>
      <c r="M388" s="895"/>
      <c r="N388" s="895"/>
      <c r="O388" s="895"/>
      <c r="P388" s="895"/>
      <c r="Q388" s="895"/>
      <c r="R388" s="895"/>
      <c r="S388" s="895"/>
      <c r="T388" s="895"/>
      <c r="U388" s="895"/>
      <c r="V388" s="895"/>
      <c r="W388" s="895"/>
      <c r="X388" s="895"/>
      <c r="Y388" s="895"/>
      <c r="Z388" s="895"/>
      <c r="AA388" s="895"/>
      <c r="AB388" s="895"/>
      <c r="AC388" s="895"/>
      <c r="AD388" s="895"/>
      <c r="AE388" s="269"/>
      <c r="AF388" s="776"/>
      <c r="AG388" s="777"/>
      <c r="AH388" s="777"/>
      <c r="AI388" s="777"/>
      <c r="AJ388" s="777"/>
      <c r="AK388" s="778"/>
      <c r="AL388" s="899"/>
      <c r="AM388" s="900"/>
      <c r="AN388" s="901"/>
      <c r="AO388" s="141"/>
      <c r="AP388" s="170"/>
    </row>
    <row r="389" spans="2:43" ht="12" customHeight="1" thickBot="1" x14ac:dyDescent="0.3">
      <c r="B389" s="135"/>
      <c r="C389" s="135"/>
      <c r="D389" s="135"/>
      <c r="E389" s="135"/>
      <c r="F389" s="135"/>
      <c r="G389" s="135"/>
      <c r="H389" s="135"/>
      <c r="I389" s="135"/>
      <c r="J389" s="174"/>
      <c r="K389" s="174"/>
      <c r="L389" s="174"/>
      <c r="M389" s="174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5"/>
      <c r="AL389" s="135"/>
      <c r="AM389" s="135"/>
      <c r="AN389" s="135"/>
      <c r="AO389" s="141"/>
    </row>
    <row r="390" spans="2:43" ht="12" customHeight="1" thickBot="1" x14ac:dyDescent="0.3">
      <c r="B390" s="873" t="s">
        <v>27</v>
      </c>
      <c r="C390" s="874"/>
      <c r="D390" s="874"/>
      <c r="E390" s="875"/>
      <c r="F390" s="848" t="s">
        <v>26</v>
      </c>
      <c r="G390" s="850"/>
      <c r="H390" s="848" t="s">
        <v>44</v>
      </c>
      <c r="I390" s="849"/>
      <c r="J390" s="849"/>
      <c r="K390" s="849"/>
      <c r="L390" s="849"/>
      <c r="M390" s="849"/>
      <c r="N390" s="849"/>
      <c r="O390" s="849"/>
      <c r="P390" s="849"/>
      <c r="Q390" s="849"/>
      <c r="R390" s="849"/>
      <c r="S390" s="850"/>
      <c r="T390" s="848" t="s">
        <v>25</v>
      </c>
      <c r="U390" s="849"/>
      <c r="V390" s="849"/>
      <c r="W390" s="849"/>
      <c r="X390" s="849"/>
      <c r="Y390" s="849"/>
      <c r="Z390" s="849"/>
      <c r="AA390" s="849"/>
      <c r="AB390" s="849"/>
      <c r="AC390" s="849"/>
      <c r="AD390" s="849"/>
      <c r="AE390" s="849"/>
      <c r="AF390" s="850"/>
      <c r="AG390" s="879" t="s">
        <v>24</v>
      </c>
      <c r="AH390" s="880"/>
      <c r="AI390" s="881"/>
      <c r="AJ390" s="879" t="s">
        <v>24</v>
      </c>
      <c r="AK390" s="881"/>
      <c r="AL390" s="848" t="s">
        <v>23</v>
      </c>
      <c r="AM390" s="849"/>
      <c r="AN390" s="850"/>
      <c r="AO390" s="141"/>
    </row>
    <row r="391" spans="2:43" ht="12" customHeight="1" thickBot="1" x14ac:dyDescent="0.3">
      <c r="B391" s="1" t="s">
        <v>13</v>
      </c>
      <c r="C391" s="2" t="s">
        <v>22</v>
      </c>
      <c r="D391" s="3" t="s">
        <v>22</v>
      </c>
      <c r="E391" s="2" t="s">
        <v>21</v>
      </c>
      <c r="F391" s="907" t="s">
        <v>20</v>
      </c>
      <c r="G391" s="908"/>
      <c r="H391" s="876"/>
      <c r="I391" s="877"/>
      <c r="J391" s="877"/>
      <c r="K391" s="877"/>
      <c r="L391" s="877"/>
      <c r="M391" s="877"/>
      <c r="N391" s="877"/>
      <c r="O391" s="877"/>
      <c r="P391" s="877"/>
      <c r="Q391" s="877"/>
      <c r="R391" s="877"/>
      <c r="S391" s="878"/>
      <c r="T391" s="876"/>
      <c r="U391" s="877"/>
      <c r="V391" s="877"/>
      <c r="W391" s="877"/>
      <c r="X391" s="877"/>
      <c r="Y391" s="877"/>
      <c r="Z391" s="877"/>
      <c r="AA391" s="877"/>
      <c r="AB391" s="877"/>
      <c r="AC391" s="877"/>
      <c r="AD391" s="877"/>
      <c r="AE391" s="877"/>
      <c r="AF391" s="878"/>
      <c r="AG391" s="876" t="s">
        <v>19</v>
      </c>
      <c r="AH391" s="877"/>
      <c r="AI391" s="878"/>
      <c r="AJ391" s="876" t="s">
        <v>18</v>
      </c>
      <c r="AK391" s="878"/>
      <c r="AL391" s="876" t="s">
        <v>17</v>
      </c>
      <c r="AM391" s="877"/>
      <c r="AN391" s="878"/>
      <c r="AO391" s="141"/>
      <c r="AP391" s="846" t="s">
        <v>130</v>
      </c>
      <c r="AQ391" s="846" t="s">
        <v>131</v>
      </c>
    </row>
    <row r="392" spans="2:43" ht="12" customHeight="1" thickBot="1" x14ac:dyDescent="0.3">
      <c r="B392" s="4">
        <v>2021</v>
      </c>
      <c r="C392" s="5" t="s">
        <v>16</v>
      </c>
      <c r="D392" s="5" t="s">
        <v>15</v>
      </c>
      <c r="E392" s="30" t="s">
        <v>14</v>
      </c>
      <c r="F392" s="6" t="s">
        <v>14</v>
      </c>
      <c r="G392" s="7" t="s">
        <v>13</v>
      </c>
      <c r="H392" s="868" t="s">
        <v>34</v>
      </c>
      <c r="I392" s="869"/>
      <c r="J392" s="870" t="s">
        <v>43</v>
      </c>
      <c r="K392" s="871"/>
      <c r="L392" s="870" t="s">
        <v>42</v>
      </c>
      <c r="M392" s="871"/>
      <c r="N392" s="872" t="s">
        <v>33</v>
      </c>
      <c r="O392" s="869"/>
      <c r="P392" s="872" t="s">
        <v>12</v>
      </c>
      <c r="Q392" s="869"/>
      <c r="R392" s="872" t="s">
        <v>11</v>
      </c>
      <c r="S392" s="905"/>
      <c r="T392" s="868" t="s">
        <v>35</v>
      </c>
      <c r="U392" s="906"/>
      <c r="V392" s="906"/>
      <c r="W392" s="905"/>
      <c r="X392" s="868" t="s">
        <v>10</v>
      </c>
      <c r="Y392" s="906"/>
      <c r="Z392" s="906"/>
      <c r="AA392" s="905"/>
      <c r="AB392" s="503"/>
      <c r="AC392" s="38" t="s">
        <v>38</v>
      </c>
      <c r="AD392" s="37" t="s">
        <v>36</v>
      </c>
      <c r="AE392" s="266" t="s">
        <v>41</v>
      </c>
      <c r="AF392" s="136" t="s">
        <v>9</v>
      </c>
      <c r="AG392" s="8" t="s">
        <v>37</v>
      </c>
      <c r="AH392" s="9" t="s">
        <v>8</v>
      </c>
      <c r="AI392" s="10" t="s">
        <v>7</v>
      </c>
      <c r="AJ392" s="6" t="s">
        <v>8</v>
      </c>
      <c r="AK392" s="7" t="s">
        <v>7</v>
      </c>
      <c r="AL392" s="6" t="s">
        <v>8</v>
      </c>
      <c r="AM392" s="11" t="s">
        <v>7</v>
      </c>
      <c r="AN392" s="7" t="s">
        <v>6</v>
      </c>
      <c r="AO392" s="141"/>
      <c r="AP392" s="847"/>
      <c r="AQ392" s="847"/>
    </row>
    <row r="393" spans="2:43" ht="12" customHeight="1" x14ac:dyDescent="0.25">
      <c r="B393" s="25">
        <v>44266</v>
      </c>
      <c r="C393" s="137">
        <v>0.15486111111111112</v>
      </c>
      <c r="D393" s="137">
        <v>0.19097222222222221</v>
      </c>
      <c r="E393" s="43">
        <v>2</v>
      </c>
      <c r="F393" s="43">
        <v>111</v>
      </c>
      <c r="G393" s="25">
        <v>44266</v>
      </c>
      <c r="H393" s="967" t="s">
        <v>957</v>
      </c>
      <c r="I393" s="968"/>
      <c r="J393" s="969"/>
      <c r="K393" s="970"/>
      <c r="L393" s="969"/>
      <c r="M393" s="970"/>
      <c r="N393" s="967"/>
      <c r="O393" s="968"/>
      <c r="P393" s="971" t="s">
        <v>390</v>
      </c>
      <c r="Q393" s="972"/>
      <c r="R393" s="973" t="s">
        <v>90</v>
      </c>
      <c r="S393" s="974"/>
      <c r="T393" s="975" t="s">
        <v>179</v>
      </c>
      <c r="U393" s="976"/>
      <c r="V393" s="976"/>
      <c r="W393" s="977"/>
      <c r="X393" s="975" t="s">
        <v>179</v>
      </c>
      <c r="Y393" s="976"/>
      <c r="Z393" s="976"/>
      <c r="AA393" s="977"/>
      <c r="AB393" s="509"/>
      <c r="AC393" s="34"/>
      <c r="AD393" s="138"/>
      <c r="AE393" s="158">
        <v>34</v>
      </c>
      <c r="AF393" s="35" t="s">
        <v>32</v>
      </c>
      <c r="AG393" s="34">
        <v>9567</v>
      </c>
      <c r="AH393" s="139">
        <f>+AG393/2.2</f>
        <v>4348.6363636363631</v>
      </c>
      <c r="AI393" s="140">
        <f t="shared" ref="AI393:AI394" si="131">+AH393/1000</f>
        <v>4.3486363636363627</v>
      </c>
      <c r="AJ393" s="836">
        <v>8920</v>
      </c>
      <c r="AK393" s="838">
        <f>+AJ393/1000</f>
        <v>8.92</v>
      </c>
      <c r="AL393" s="840">
        <f>+AJ393-AH394-AH393</f>
        <v>769.09090909090992</v>
      </c>
      <c r="AM393" s="842">
        <f>+AL393/1000</f>
        <v>0.76909090909090994</v>
      </c>
      <c r="AN393" s="844">
        <f>+AL393/SUM(AH393:AH394)</f>
        <v>9.4356457729199303E-2</v>
      </c>
      <c r="AO393" s="141"/>
      <c r="AP393" s="306">
        <v>77.12</v>
      </c>
      <c r="AQ393" s="306">
        <v>3</v>
      </c>
    </row>
    <row r="394" spans="2:43" ht="12" customHeight="1" x14ac:dyDescent="0.25">
      <c r="B394" s="25">
        <v>44266</v>
      </c>
      <c r="C394" s="137">
        <v>0.15486111111111112</v>
      </c>
      <c r="D394" s="137">
        <v>0.19097222222222221</v>
      </c>
      <c r="E394" s="43">
        <v>2</v>
      </c>
      <c r="F394" s="43">
        <v>4132</v>
      </c>
      <c r="G394" s="25">
        <v>44266</v>
      </c>
      <c r="H394" s="967" t="s">
        <v>1328</v>
      </c>
      <c r="I394" s="968"/>
      <c r="J394" s="969"/>
      <c r="K394" s="970"/>
      <c r="L394" s="969"/>
      <c r="M394" s="970"/>
      <c r="N394" s="967"/>
      <c r="O394" s="968"/>
      <c r="P394" s="971" t="s">
        <v>390</v>
      </c>
      <c r="Q394" s="972"/>
      <c r="R394" s="973" t="s">
        <v>90</v>
      </c>
      <c r="S394" s="974"/>
      <c r="T394" s="975" t="s">
        <v>179</v>
      </c>
      <c r="U394" s="976"/>
      <c r="V394" s="976"/>
      <c r="W394" s="977"/>
      <c r="X394" s="975" t="s">
        <v>179</v>
      </c>
      <c r="Y394" s="976"/>
      <c r="Z394" s="976"/>
      <c r="AA394" s="977"/>
      <c r="AB394" s="509"/>
      <c r="AC394" s="34"/>
      <c r="AD394" s="138"/>
      <c r="AE394" s="158">
        <v>36</v>
      </c>
      <c r="AF394" s="35" t="s">
        <v>32</v>
      </c>
      <c r="AG394" s="34">
        <v>8365</v>
      </c>
      <c r="AH394" s="139">
        <f>+AG394/2.2</f>
        <v>3802.272727272727</v>
      </c>
      <c r="AI394" s="140">
        <f t="shared" si="131"/>
        <v>3.8022727272727268</v>
      </c>
      <c r="AJ394" s="837"/>
      <c r="AK394" s="839"/>
      <c r="AL394" s="841"/>
      <c r="AM394" s="843"/>
      <c r="AN394" s="845"/>
      <c r="AO394" s="20"/>
      <c r="AP394" s="306">
        <v>77.25</v>
      </c>
      <c r="AQ394" s="306">
        <v>2.81</v>
      </c>
    </row>
    <row r="395" spans="2:43" ht="12" customHeight="1" x14ac:dyDescent="0.25">
      <c r="B395" s="25">
        <v>44266</v>
      </c>
      <c r="C395" s="137">
        <v>0.19305555555555554</v>
      </c>
      <c r="D395" s="137">
        <v>0.20486111111111113</v>
      </c>
      <c r="E395" s="43">
        <v>1</v>
      </c>
      <c r="F395" s="43">
        <v>780</v>
      </c>
      <c r="G395" s="25">
        <v>44266</v>
      </c>
      <c r="H395" s="967" t="s">
        <v>199</v>
      </c>
      <c r="I395" s="968"/>
      <c r="J395" s="969"/>
      <c r="K395" s="970"/>
      <c r="L395" s="969"/>
      <c r="M395" s="970"/>
      <c r="N395" s="967"/>
      <c r="O395" s="968"/>
      <c r="P395" s="971" t="s">
        <v>1210</v>
      </c>
      <c r="Q395" s="972"/>
      <c r="R395" s="973" t="s">
        <v>306</v>
      </c>
      <c r="S395" s="974"/>
      <c r="T395" s="975" t="s">
        <v>198</v>
      </c>
      <c r="U395" s="976"/>
      <c r="V395" s="976"/>
      <c r="W395" s="977"/>
      <c r="X395" s="975" t="s">
        <v>198</v>
      </c>
      <c r="Y395" s="976"/>
      <c r="Z395" s="976"/>
      <c r="AA395" s="977"/>
      <c r="AB395" s="505"/>
      <c r="AC395" s="34"/>
      <c r="AD395" s="138"/>
      <c r="AE395" s="314">
        <v>56</v>
      </c>
      <c r="AF395" s="46" t="s">
        <v>52</v>
      </c>
      <c r="AG395" s="34"/>
      <c r="AH395" s="139">
        <v>21352</v>
      </c>
      <c r="AI395" s="140">
        <f>+AH395/1000</f>
        <v>21.352</v>
      </c>
      <c r="AJ395" s="836">
        <v>23280</v>
      </c>
      <c r="AK395" s="838">
        <f>+AJ395/1000</f>
        <v>23.28</v>
      </c>
      <c r="AL395" s="840">
        <f>+AJ395-AH397-AH395-AH396</f>
        <v>1140</v>
      </c>
      <c r="AM395" s="842">
        <f>+AL395/1000</f>
        <v>1.1399999999999999</v>
      </c>
      <c r="AN395" s="844">
        <f>+AL395/SUM(AH395:AH397)</f>
        <v>5.1490514905149054E-2</v>
      </c>
      <c r="AO395" s="21"/>
      <c r="AP395" s="306">
        <v>69.87</v>
      </c>
      <c r="AQ395" s="306">
        <v>4.6900000000000004</v>
      </c>
    </row>
    <row r="396" spans="2:43" ht="12" customHeight="1" x14ac:dyDescent="0.25">
      <c r="B396" s="25">
        <v>44266</v>
      </c>
      <c r="C396" s="137">
        <v>0.19305555555555554</v>
      </c>
      <c r="D396" s="137">
        <v>0.20486111111111113</v>
      </c>
      <c r="E396" s="43">
        <v>1</v>
      </c>
      <c r="F396" s="43">
        <v>780</v>
      </c>
      <c r="G396" s="25">
        <v>44266</v>
      </c>
      <c r="H396" s="967" t="s">
        <v>199</v>
      </c>
      <c r="I396" s="968"/>
      <c r="J396" s="969"/>
      <c r="K396" s="970"/>
      <c r="L396" s="969"/>
      <c r="M396" s="970"/>
      <c r="N396" s="967"/>
      <c r="O396" s="968"/>
      <c r="P396" s="971" t="s">
        <v>1210</v>
      </c>
      <c r="Q396" s="972"/>
      <c r="R396" s="973" t="s">
        <v>306</v>
      </c>
      <c r="S396" s="974"/>
      <c r="T396" s="975" t="s">
        <v>202</v>
      </c>
      <c r="U396" s="976"/>
      <c r="V396" s="976"/>
      <c r="W396" s="977"/>
      <c r="X396" s="975" t="s">
        <v>202</v>
      </c>
      <c r="Y396" s="976"/>
      <c r="Z396" s="976"/>
      <c r="AA396" s="977"/>
      <c r="AB396" s="525"/>
      <c r="AC396" s="34"/>
      <c r="AD396" s="138"/>
      <c r="AE396" s="314">
        <v>56</v>
      </c>
      <c r="AF396" s="46" t="s">
        <v>52</v>
      </c>
      <c r="AG396" s="34"/>
      <c r="AH396" s="139">
        <v>37</v>
      </c>
      <c r="AI396" s="140">
        <f>+AH396/1000</f>
        <v>3.6999999999999998E-2</v>
      </c>
      <c r="AJ396" s="993"/>
      <c r="AK396" s="994"/>
      <c r="AL396" s="995"/>
      <c r="AM396" s="996"/>
      <c r="AN396" s="997"/>
      <c r="AO396" s="21"/>
      <c r="AP396" s="306">
        <v>69.87</v>
      </c>
      <c r="AQ396" s="306">
        <v>4.6900000000000004</v>
      </c>
    </row>
    <row r="397" spans="2:43" ht="12" customHeight="1" x14ac:dyDescent="0.25">
      <c r="B397" s="25">
        <v>44266</v>
      </c>
      <c r="C397" s="137">
        <v>0.19305555555555554</v>
      </c>
      <c r="D397" s="137">
        <v>0.20486111111111113</v>
      </c>
      <c r="E397" s="43">
        <v>1</v>
      </c>
      <c r="F397" s="43">
        <v>780</v>
      </c>
      <c r="G397" s="25">
        <v>44266</v>
      </c>
      <c r="H397" s="967" t="s">
        <v>199</v>
      </c>
      <c r="I397" s="968"/>
      <c r="J397" s="969"/>
      <c r="K397" s="970"/>
      <c r="L397" s="969"/>
      <c r="M397" s="970"/>
      <c r="N397" s="967"/>
      <c r="O397" s="968"/>
      <c r="P397" s="971" t="s">
        <v>1210</v>
      </c>
      <c r="Q397" s="972"/>
      <c r="R397" s="973" t="s">
        <v>306</v>
      </c>
      <c r="S397" s="974"/>
      <c r="T397" s="975" t="s">
        <v>1018</v>
      </c>
      <c r="U397" s="976"/>
      <c r="V397" s="976"/>
      <c r="W397" s="977"/>
      <c r="X397" s="975" t="s">
        <v>1018</v>
      </c>
      <c r="Y397" s="976"/>
      <c r="Z397" s="976"/>
      <c r="AA397" s="977"/>
      <c r="AB397" s="525"/>
      <c r="AC397" s="34"/>
      <c r="AD397" s="138"/>
      <c r="AE397" s="314">
        <v>56</v>
      </c>
      <c r="AF397" s="46" t="s">
        <v>52</v>
      </c>
      <c r="AG397" s="34"/>
      <c r="AH397" s="139">
        <v>751</v>
      </c>
      <c r="AI397" s="140">
        <f t="shared" ref="AI397:AI413" si="132">+AH397/1000</f>
        <v>0.751</v>
      </c>
      <c r="AJ397" s="837"/>
      <c r="AK397" s="839"/>
      <c r="AL397" s="841"/>
      <c r="AM397" s="843"/>
      <c r="AN397" s="845"/>
      <c r="AO397" s="21"/>
      <c r="AP397" s="306">
        <v>69.87</v>
      </c>
      <c r="AQ397" s="306">
        <v>4.6900000000000004</v>
      </c>
    </row>
    <row r="398" spans="2:43" ht="12" customHeight="1" x14ac:dyDescent="0.25">
      <c r="B398" s="25">
        <v>44266</v>
      </c>
      <c r="C398" s="137">
        <v>0.34791666666666665</v>
      </c>
      <c r="D398" s="137">
        <v>0.3923611111111111</v>
      </c>
      <c r="E398" s="43">
        <v>4</v>
      </c>
      <c r="F398" s="43">
        <v>26593</v>
      </c>
      <c r="G398" s="25">
        <v>44266</v>
      </c>
      <c r="H398" s="967" t="s">
        <v>1330</v>
      </c>
      <c r="I398" s="968"/>
      <c r="J398" s="969"/>
      <c r="K398" s="970"/>
      <c r="L398" s="969"/>
      <c r="M398" s="970"/>
      <c r="N398" s="967"/>
      <c r="O398" s="968"/>
      <c r="P398" s="967" t="s">
        <v>1330</v>
      </c>
      <c r="Q398" s="968"/>
      <c r="R398" s="973" t="s">
        <v>1331</v>
      </c>
      <c r="S398" s="974"/>
      <c r="T398" s="975" t="s">
        <v>1332</v>
      </c>
      <c r="U398" s="976"/>
      <c r="V398" s="976"/>
      <c r="W398" s="977"/>
      <c r="X398" s="975" t="s">
        <v>1332</v>
      </c>
      <c r="Y398" s="976"/>
      <c r="Z398" s="976"/>
      <c r="AA398" s="977"/>
      <c r="AB398" s="525"/>
      <c r="AC398" s="34"/>
      <c r="AD398" s="138"/>
      <c r="AE398" s="314">
        <v>58</v>
      </c>
      <c r="AF398" s="46" t="s">
        <v>52</v>
      </c>
      <c r="AG398" s="34"/>
      <c r="AH398" s="139">
        <v>4520</v>
      </c>
      <c r="AI398" s="140">
        <f t="shared" si="132"/>
        <v>4.5199999999999996</v>
      </c>
      <c r="AJ398" s="152">
        <v>4520</v>
      </c>
      <c r="AK398" s="142">
        <f t="shared" ref="AK398:AK413" si="133">+AJ398/1000</f>
        <v>4.5199999999999996</v>
      </c>
      <c r="AL398" s="143">
        <f t="shared" ref="AL398:AL413" si="134">+AJ398-AH398</f>
        <v>0</v>
      </c>
      <c r="AM398" s="144">
        <f t="shared" ref="AM398:AM413" si="135">+AL398/1000</f>
        <v>0</v>
      </c>
      <c r="AN398" s="145">
        <f t="shared" ref="AN398:AN413" si="136">+AL398/AH398</f>
        <v>0</v>
      </c>
      <c r="AO398" s="21"/>
      <c r="AP398" s="306">
        <v>77.58</v>
      </c>
      <c r="AQ398" s="306">
        <v>1.47</v>
      </c>
    </row>
    <row r="399" spans="2:43" ht="12" customHeight="1" x14ac:dyDescent="0.25">
      <c r="B399" s="25">
        <v>44266</v>
      </c>
      <c r="C399" s="137">
        <v>0.48888888888888887</v>
      </c>
      <c r="D399" s="137">
        <v>0.51111111111111118</v>
      </c>
      <c r="E399" s="43">
        <v>4</v>
      </c>
      <c r="F399" s="43">
        <v>23538</v>
      </c>
      <c r="G399" s="25">
        <v>44266</v>
      </c>
      <c r="H399" s="967" t="s">
        <v>709</v>
      </c>
      <c r="I399" s="968"/>
      <c r="J399" s="969" t="s">
        <v>710</v>
      </c>
      <c r="K399" s="970"/>
      <c r="L399" s="969" t="s">
        <v>764</v>
      </c>
      <c r="M399" s="970"/>
      <c r="N399" s="967"/>
      <c r="O399" s="968"/>
      <c r="P399" s="971" t="s">
        <v>843</v>
      </c>
      <c r="Q399" s="972"/>
      <c r="R399" s="973" t="s">
        <v>820</v>
      </c>
      <c r="S399" s="974"/>
      <c r="T399" s="975" t="s">
        <v>1365</v>
      </c>
      <c r="U399" s="976"/>
      <c r="V399" s="976"/>
      <c r="W399" s="977"/>
      <c r="X399" s="975" t="s">
        <v>1366</v>
      </c>
      <c r="Y399" s="976"/>
      <c r="Z399" s="976"/>
      <c r="AA399" s="977"/>
      <c r="AB399" s="525">
        <v>1</v>
      </c>
      <c r="AC399" s="34"/>
      <c r="AD399" s="138" t="s">
        <v>699</v>
      </c>
      <c r="AE399" s="524">
        <v>21</v>
      </c>
      <c r="AF399" s="35" t="s">
        <v>32</v>
      </c>
      <c r="AG399" s="34"/>
      <c r="AH399" s="139">
        <v>3000</v>
      </c>
      <c r="AI399" s="140">
        <f t="shared" si="132"/>
        <v>3</v>
      </c>
      <c r="AJ399" s="836">
        <v>21560</v>
      </c>
      <c r="AK399" s="838">
        <f>+AJ399/1000</f>
        <v>21.56</v>
      </c>
      <c r="AL399" s="840">
        <f>+AJ399-AH400-AH399</f>
        <v>-640</v>
      </c>
      <c r="AM399" s="842">
        <f>+AL399/1000</f>
        <v>-0.64</v>
      </c>
      <c r="AN399" s="844">
        <f>+AL399/SUM(AH399:AH400)</f>
        <v>-2.8828828828828829E-2</v>
      </c>
      <c r="AO399" s="21"/>
      <c r="AP399" s="306">
        <v>73.11</v>
      </c>
      <c r="AQ399" s="306">
        <v>4.8499999999999996</v>
      </c>
    </row>
    <row r="400" spans="2:43" ht="12" customHeight="1" x14ac:dyDescent="0.25">
      <c r="B400" s="25">
        <v>44266</v>
      </c>
      <c r="C400" s="137">
        <v>0.48888888888888887</v>
      </c>
      <c r="D400" s="137">
        <v>0.51111111111111118</v>
      </c>
      <c r="E400" s="43">
        <v>4</v>
      </c>
      <c r="F400" s="43">
        <v>23539</v>
      </c>
      <c r="G400" s="25">
        <v>44266</v>
      </c>
      <c r="H400" s="967" t="s">
        <v>798</v>
      </c>
      <c r="I400" s="968"/>
      <c r="J400" s="969" t="s">
        <v>772</v>
      </c>
      <c r="K400" s="970"/>
      <c r="L400" s="969" t="s">
        <v>764</v>
      </c>
      <c r="M400" s="970"/>
      <c r="N400" s="967"/>
      <c r="O400" s="968"/>
      <c r="P400" s="971" t="s">
        <v>843</v>
      </c>
      <c r="Q400" s="972"/>
      <c r="R400" s="973" t="s">
        <v>820</v>
      </c>
      <c r="S400" s="974"/>
      <c r="T400" s="975" t="s">
        <v>771</v>
      </c>
      <c r="U400" s="976"/>
      <c r="V400" s="976"/>
      <c r="W400" s="977"/>
      <c r="X400" s="975" t="s">
        <v>771</v>
      </c>
      <c r="Y400" s="976"/>
      <c r="Z400" s="976"/>
      <c r="AA400" s="977"/>
      <c r="AB400" s="525">
        <v>1</v>
      </c>
      <c r="AC400" s="34"/>
      <c r="AD400" s="138" t="s">
        <v>699</v>
      </c>
      <c r="AE400" s="524">
        <v>17</v>
      </c>
      <c r="AF400" s="35" t="s">
        <v>32</v>
      </c>
      <c r="AG400" s="34"/>
      <c r="AH400" s="139">
        <v>19200</v>
      </c>
      <c r="AI400" s="140">
        <f t="shared" si="132"/>
        <v>19.2</v>
      </c>
      <c r="AJ400" s="837"/>
      <c r="AK400" s="839"/>
      <c r="AL400" s="841"/>
      <c r="AM400" s="843"/>
      <c r="AN400" s="845"/>
      <c r="AO400" s="21"/>
      <c r="AP400" s="306">
        <v>70.45</v>
      </c>
      <c r="AQ400" s="306">
        <v>6.85</v>
      </c>
    </row>
    <row r="401" spans="2:43" ht="12" customHeight="1" x14ac:dyDescent="0.25">
      <c r="B401" s="25">
        <v>44266</v>
      </c>
      <c r="C401" s="137">
        <v>0.49027777777777781</v>
      </c>
      <c r="D401" s="137">
        <v>0.51527777777777783</v>
      </c>
      <c r="E401" s="43">
        <v>4</v>
      </c>
      <c r="F401" s="43">
        <v>23539</v>
      </c>
      <c r="G401" s="25">
        <v>44266</v>
      </c>
      <c r="H401" s="967" t="s">
        <v>798</v>
      </c>
      <c r="I401" s="968"/>
      <c r="J401" s="969" t="s">
        <v>772</v>
      </c>
      <c r="K401" s="970"/>
      <c r="L401" s="969" t="s">
        <v>764</v>
      </c>
      <c r="M401" s="970"/>
      <c r="N401" s="967"/>
      <c r="O401" s="968"/>
      <c r="P401" s="971" t="s">
        <v>295</v>
      </c>
      <c r="Q401" s="972"/>
      <c r="R401" s="973" t="s">
        <v>611</v>
      </c>
      <c r="S401" s="974"/>
      <c r="T401" s="975" t="s">
        <v>771</v>
      </c>
      <c r="U401" s="976"/>
      <c r="V401" s="976"/>
      <c r="W401" s="977"/>
      <c r="X401" s="975" t="s">
        <v>771</v>
      </c>
      <c r="Y401" s="976"/>
      <c r="Z401" s="976"/>
      <c r="AA401" s="977"/>
      <c r="AB401" s="525">
        <v>1</v>
      </c>
      <c r="AC401" s="34"/>
      <c r="AD401" s="138" t="s">
        <v>699</v>
      </c>
      <c r="AE401" s="524">
        <v>17</v>
      </c>
      <c r="AF401" s="35" t="s">
        <v>32</v>
      </c>
      <c r="AG401" s="34"/>
      <c r="AH401" s="139">
        <v>21600</v>
      </c>
      <c r="AI401" s="140">
        <f t="shared" ref="AI401:AI406" si="137">+AH401/1000</f>
        <v>21.6</v>
      </c>
      <c r="AJ401" s="152">
        <v>21160</v>
      </c>
      <c r="AK401" s="142">
        <f t="shared" ref="AK401:AK404" si="138">+AJ401/1000</f>
        <v>21.16</v>
      </c>
      <c r="AL401" s="143">
        <f t="shared" ref="AL401:AL404" si="139">+AJ401-AH401</f>
        <v>-440</v>
      </c>
      <c r="AM401" s="144">
        <f t="shared" ref="AM401:AM404" si="140">+AL401/1000</f>
        <v>-0.44</v>
      </c>
      <c r="AN401" s="145">
        <f t="shared" ref="AN401:AN404" si="141">+AL401/AH401</f>
        <v>-2.0370370370370372E-2</v>
      </c>
      <c r="AO401" s="21"/>
      <c r="AP401" s="306">
        <v>70.45</v>
      </c>
      <c r="AQ401" s="306">
        <v>6.85</v>
      </c>
    </row>
    <row r="402" spans="2:43" ht="12" customHeight="1" x14ac:dyDescent="0.25">
      <c r="B402" s="25">
        <v>44266</v>
      </c>
      <c r="C402" s="137">
        <v>0.4916666666666667</v>
      </c>
      <c r="D402" s="137">
        <v>0.51388888888888895</v>
      </c>
      <c r="E402" s="43">
        <v>4</v>
      </c>
      <c r="F402" s="43">
        <v>23539</v>
      </c>
      <c r="G402" s="25">
        <v>44266</v>
      </c>
      <c r="H402" s="967" t="s">
        <v>798</v>
      </c>
      <c r="I402" s="968"/>
      <c r="J402" s="969" t="s">
        <v>772</v>
      </c>
      <c r="K402" s="970"/>
      <c r="L402" s="969" t="s">
        <v>764</v>
      </c>
      <c r="M402" s="970"/>
      <c r="N402" s="967"/>
      <c r="O402" s="968"/>
      <c r="P402" s="971" t="s">
        <v>292</v>
      </c>
      <c r="Q402" s="972"/>
      <c r="R402" s="973" t="s">
        <v>696</v>
      </c>
      <c r="S402" s="974"/>
      <c r="T402" s="975" t="s">
        <v>771</v>
      </c>
      <c r="U402" s="976"/>
      <c r="V402" s="976"/>
      <c r="W402" s="977"/>
      <c r="X402" s="975" t="s">
        <v>771</v>
      </c>
      <c r="Y402" s="976"/>
      <c r="Z402" s="976"/>
      <c r="AA402" s="977"/>
      <c r="AB402" s="525">
        <v>1</v>
      </c>
      <c r="AC402" s="34"/>
      <c r="AD402" s="138" t="s">
        <v>699</v>
      </c>
      <c r="AE402" s="524">
        <v>17</v>
      </c>
      <c r="AF402" s="35" t="s">
        <v>32</v>
      </c>
      <c r="AG402" s="34"/>
      <c r="AH402" s="139">
        <v>9600</v>
      </c>
      <c r="AI402" s="140">
        <f t="shared" si="137"/>
        <v>9.6</v>
      </c>
      <c r="AJ402" s="152">
        <v>9450</v>
      </c>
      <c r="AK402" s="142">
        <f t="shared" si="138"/>
        <v>9.4499999999999993</v>
      </c>
      <c r="AL402" s="143">
        <f t="shared" si="139"/>
        <v>-150</v>
      </c>
      <c r="AM402" s="144">
        <f t="shared" si="140"/>
        <v>-0.15</v>
      </c>
      <c r="AN402" s="145">
        <f t="shared" si="141"/>
        <v>-1.5625E-2</v>
      </c>
      <c r="AO402" s="21"/>
      <c r="AP402" s="306">
        <v>70.45</v>
      </c>
      <c r="AQ402" s="306">
        <v>6.85</v>
      </c>
    </row>
    <row r="403" spans="2:43" ht="12" customHeight="1" x14ac:dyDescent="0.25">
      <c r="B403" s="25">
        <v>44266</v>
      </c>
      <c r="C403" s="137">
        <v>0.51666666666666672</v>
      </c>
      <c r="D403" s="137">
        <v>0.52430555555555558</v>
      </c>
      <c r="E403" s="43">
        <v>4</v>
      </c>
      <c r="F403" s="43">
        <v>23539</v>
      </c>
      <c r="G403" s="25">
        <v>44266</v>
      </c>
      <c r="H403" s="967" t="s">
        <v>798</v>
      </c>
      <c r="I403" s="968"/>
      <c r="J403" s="969" t="s">
        <v>772</v>
      </c>
      <c r="K403" s="970"/>
      <c r="L403" s="969" t="s">
        <v>764</v>
      </c>
      <c r="M403" s="970"/>
      <c r="N403" s="967"/>
      <c r="O403" s="968"/>
      <c r="P403" s="971" t="s">
        <v>395</v>
      </c>
      <c r="Q403" s="972"/>
      <c r="R403" s="973" t="s">
        <v>663</v>
      </c>
      <c r="S403" s="974"/>
      <c r="T403" s="975" t="s">
        <v>771</v>
      </c>
      <c r="U403" s="976"/>
      <c r="V403" s="976"/>
      <c r="W403" s="977"/>
      <c r="X403" s="975" t="s">
        <v>771</v>
      </c>
      <c r="Y403" s="976"/>
      <c r="Z403" s="976"/>
      <c r="AA403" s="977"/>
      <c r="AB403" s="525">
        <v>1</v>
      </c>
      <c r="AC403" s="34"/>
      <c r="AD403" s="138" t="s">
        <v>699</v>
      </c>
      <c r="AE403" s="524">
        <v>17</v>
      </c>
      <c r="AF403" s="35" t="s">
        <v>32</v>
      </c>
      <c r="AG403" s="34"/>
      <c r="AH403" s="139">
        <v>21600</v>
      </c>
      <c r="AI403" s="140">
        <f t="shared" si="137"/>
        <v>21.6</v>
      </c>
      <c r="AJ403" s="152">
        <v>20690</v>
      </c>
      <c r="AK403" s="142">
        <f t="shared" si="138"/>
        <v>20.69</v>
      </c>
      <c r="AL403" s="143">
        <f t="shared" si="139"/>
        <v>-910</v>
      </c>
      <c r="AM403" s="144">
        <f t="shared" si="140"/>
        <v>-0.91</v>
      </c>
      <c r="AN403" s="145">
        <f t="shared" si="141"/>
        <v>-4.2129629629629628E-2</v>
      </c>
      <c r="AO403" s="21"/>
      <c r="AP403" s="306">
        <v>70.45</v>
      </c>
      <c r="AQ403" s="306">
        <v>6.85</v>
      </c>
    </row>
    <row r="404" spans="2:43" ht="12" customHeight="1" x14ac:dyDescent="0.25">
      <c r="B404" s="25">
        <v>44266</v>
      </c>
      <c r="C404" s="137">
        <v>0.52916666666666667</v>
      </c>
      <c r="D404" s="137">
        <v>0.53819444444444442</v>
      </c>
      <c r="E404" s="43">
        <v>4</v>
      </c>
      <c r="F404" s="43">
        <v>23539</v>
      </c>
      <c r="G404" s="25">
        <v>44266</v>
      </c>
      <c r="H404" s="967" t="s">
        <v>798</v>
      </c>
      <c r="I404" s="968"/>
      <c r="J404" s="969" t="s">
        <v>772</v>
      </c>
      <c r="K404" s="970"/>
      <c r="L404" s="969" t="s">
        <v>764</v>
      </c>
      <c r="M404" s="970"/>
      <c r="N404" s="967"/>
      <c r="O404" s="968"/>
      <c r="P404" s="971" t="s">
        <v>1293</v>
      </c>
      <c r="Q404" s="972"/>
      <c r="R404" s="973" t="s">
        <v>543</v>
      </c>
      <c r="S404" s="974"/>
      <c r="T404" s="975" t="s">
        <v>771</v>
      </c>
      <c r="U404" s="976"/>
      <c r="V404" s="976"/>
      <c r="W404" s="977"/>
      <c r="X404" s="975" t="s">
        <v>771</v>
      </c>
      <c r="Y404" s="976"/>
      <c r="Z404" s="976"/>
      <c r="AA404" s="977"/>
      <c r="AB404" s="525">
        <v>1</v>
      </c>
      <c r="AC404" s="34"/>
      <c r="AD404" s="138" t="s">
        <v>699</v>
      </c>
      <c r="AE404" s="524">
        <v>17</v>
      </c>
      <c r="AF404" s="35" t="s">
        <v>32</v>
      </c>
      <c r="AG404" s="34"/>
      <c r="AH404" s="139">
        <v>12000</v>
      </c>
      <c r="AI404" s="140">
        <f t="shared" si="137"/>
        <v>12</v>
      </c>
      <c r="AJ404" s="152">
        <v>11540</v>
      </c>
      <c r="AK404" s="142">
        <f t="shared" si="138"/>
        <v>11.54</v>
      </c>
      <c r="AL404" s="143">
        <f t="shared" si="139"/>
        <v>-460</v>
      </c>
      <c r="AM404" s="144">
        <f t="shared" si="140"/>
        <v>-0.46</v>
      </c>
      <c r="AN404" s="145">
        <f t="shared" si="141"/>
        <v>-3.833333333333333E-2</v>
      </c>
      <c r="AO404" s="21"/>
      <c r="AP404" s="306">
        <v>70.45</v>
      </c>
      <c r="AQ404" s="306">
        <v>6.85</v>
      </c>
    </row>
    <row r="405" spans="2:43" ht="12" customHeight="1" x14ac:dyDescent="0.25">
      <c r="B405" s="25">
        <v>44266</v>
      </c>
      <c r="C405" s="137">
        <v>0.54652777777777783</v>
      </c>
      <c r="D405" s="137">
        <v>0.57638888888888895</v>
      </c>
      <c r="E405" s="43">
        <v>3</v>
      </c>
      <c r="F405" s="43">
        <v>23539</v>
      </c>
      <c r="G405" s="25">
        <v>44266</v>
      </c>
      <c r="H405" s="967" t="s">
        <v>798</v>
      </c>
      <c r="I405" s="968"/>
      <c r="J405" s="969" t="s">
        <v>772</v>
      </c>
      <c r="K405" s="970"/>
      <c r="L405" s="969" t="s">
        <v>764</v>
      </c>
      <c r="M405" s="970"/>
      <c r="N405" s="967"/>
      <c r="O405" s="968"/>
      <c r="P405" s="971" t="s">
        <v>287</v>
      </c>
      <c r="Q405" s="972"/>
      <c r="R405" s="973" t="s">
        <v>233</v>
      </c>
      <c r="S405" s="974"/>
      <c r="T405" s="975" t="s">
        <v>771</v>
      </c>
      <c r="U405" s="976"/>
      <c r="V405" s="976"/>
      <c r="W405" s="977"/>
      <c r="X405" s="975" t="s">
        <v>771</v>
      </c>
      <c r="Y405" s="976"/>
      <c r="Z405" s="976"/>
      <c r="AA405" s="977"/>
      <c r="AB405" s="525">
        <v>1</v>
      </c>
      <c r="AC405" s="34"/>
      <c r="AD405" s="138" t="s">
        <v>699</v>
      </c>
      <c r="AE405" s="524">
        <v>17</v>
      </c>
      <c r="AF405" s="35" t="s">
        <v>32</v>
      </c>
      <c r="AG405" s="34"/>
      <c r="AH405" s="139">
        <v>600</v>
      </c>
      <c r="AI405" s="140">
        <f t="shared" si="137"/>
        <v>0.6</v>
      </c>
      <c r="AJ405" s="836">
        <v>24160</v>
      </c>
      <c r="AK405" s="838">
        <f>+AJ405/1000</f>
        <v>24.16</v>
      </c>
      <c r="AL405" s="840">
        <f>+AJ405-AH406-AH405</f>
        <v>1960</v>
      </c>
      <c r="AM405" s="842">
        <f>+AL405/1000</f>
        <v>1.96</v>
      </c>
      <c r="AN405" s="844">
        <f>+AL405/SUM(AH405:AH406)</f>
        <v>8.8288288288288289E-2</v>
      </c>
      <c r="AO405" s="21"/>
      <c r="AP405" s="306">
        <v>70.45</v>
      </c>
      <c r="AQ405" s="306">
        <v>6.85</v>
      </c>
    </row>
    <row r="406" spans="2:43" ht="12" customHeight="1" x14ac:dyDescent="0.25">
      <c r="B406" s="25">
        <v>44266</v>
      </c>
      <c r="C406" s="137">
        <v>0.54652777777777783</v>
      </c>
      <c r="D406" s="137">
        <v>0.57638888888888895</v>
      </c>
      <c r="E406" s="43">
        <v>3</v>
      </c>
      <c r="F406" s="43">
        <v>23540</v>
      </c>
      <c r="G406" s="25">
        <v>44266</v>
      </c>
      <c r="H406" s="967" t="s">
        <v>1213</v>
      </c>
      <c r="I406" s="968"/>
      <c r="J406" s="969" t="s">
        <v>1262</v>
      </c>
      <c r="K406" s="970"/>
      <c r="L406" s="969" t="s">
        <v>764</v>
      </c>
      <c r="M406" s="970"/>
      <c r="N406" s="967"/>
      <c r="O406" s="968"/>
      <c r="P406" s="971" t="s">
        <v>287</v>
      </c>
      <c r="Q406" s="972"/>
      <c r="R406" s="973" t="s">
        <v>233</v>
      </c>
      <c r="S406" s="974"/>
      <c r="T406" s="975" t="s">
        <v>771</v>
      </c>
      <c r="U406" s="976"/>
      <c r="V406" s="976"/>
      <c r="W406" s="977"/>
      <c r="X406" s="975" t="s">
        <v>771</v>
      </c>
      <c r="Y406" s="976"/>
      <c r="Z406" s="976"/>
      <c r="AA406" s="977"/>
      <c r="AB406" s="525">
        <v>1</v>
      </c>
      <c r="AC406" s="34"/>
      <c r="AD406" s="138" t="s">
        <v>680</v>
      </c>
      <c r="AE406" s="524">
        <v>42</v>
      </c>
      <c r="AF406" s="35" t="s">
        <v>32</v>
      </c>
      <c r="AG406" s="34"/>
      <c r="AH406" s="139">
        <v>21600</v>
      </c>
      <c r="AI406" s="140">
        <f t="shared" si="137"/>
        <v>21.6</v>
      </c>
      <c r="AJ406" s="837"/>
      <c r="AK406" s="839"/>
      <c r="AL406" s="841"/>
      <c r="AM406" s="843"/>
      <c r="AN406" s="845"/>
      <c r="AO406" s="21"/>
      <c r="AP406" s="306">
        <v>71.34</v>
      </c>
      <c r="AQ406" s="306">
        <v>6.03</v>
      </c>
    </row>
    <row r="407" spans="2:43" ht="12" customHeight="1" x14ac:dyDescent="0.25">
      <c r="B407" s="25">
        <v>44266</v>
      </c>
      <c r="C407" s="137">
        <v>0.55069444444444449</v>
      </c>
      <c r="D407" s="137">
        <v>0.57013888888888886</v>
      </c>
      <c r="E407" s="43">
        <v>3</v>
      </c>
      <c r="F407" s="43">
        <v>23540</v>
      </c>
      <c r="G407" s="25">
        <v>44266</v>
      </c>
      <c r="H407" s="967" t="s">
        <v>1213</v>
      </c>
      <c r="I407" s="968"/>
      <c r="J407" s="969" t="s">
        <v>1262</v>
      </c>
      <c r="K407" s="970"/>
      <c r="L407" s="969" t="s">
        <v>764</v>
      </c>
      <c r="M407" s="970"/>
      <c r="N407" s="967"/>
      <c r="O407" s="968"/>
      <c r="P407" s="971" t="s">
        <v>359</v>
      </c>
      <c r="Q407" s="972"/>
      <c r="R407" s="973" t="s">
        <v>74</v>
      </c>
      <c r="S407" s="974"/>
      <c r="T407" s="975" t="s">
        <v>771</v>
      </c>
      <c r="U407" s="976"/>
      <c r="V407" s="976"/>
      <c r="W407" s="977"/>
      <c r="X407" s="975" t="s">
        <v>771</v>
      </c>
      <c r="Y407" s="976"/>
      <c r="Z407" s="976"/>
      <c r="AA407" s="977"/>
      <c r="AB407" s="525">
        <v>1</v>
      </c>
      <c r="AC407" s="34"/>
      <c r="AD407" s="138" t="s">
        <v>680</v>
      </c>
      <c r="AE407" s="524">
        <v>42</v>
      </c>
      <c r="AF407" s="35" t="s">
        <v>32</v>
      </c>
      <c r="AG407" s="34"/>
      <c r="AH407" s="139">
        <v>20400</v>
      </c>
      <c r="AI407" s="140">
        <f t="shared" si="132"/>
        <v>20.399999999999999</v>
      </c>
      <c r="AJ407" s="152">
        <v>22170</v>
      </c>
      <c r="AK407" s="142">
        <f t="shared" si="133"/>
        <v>22.17</v>
      </c>
      <c r="AL407" s="143">
        <f t="shared" si="134"/>
        <v>1770</v>
      </c>
      <c r="AM407" s="144">
        <f t="shared" si="135"/>
        <v>1.77</v>
      </c>
      <c r="AN407" s="145">
        <f t="shared" si="136"/>
        <v>8.6764705882352938E-2</v>
      </c>
      <c r="AO407" s="21"/>
      <c r="AP407" s="306">
        <v>71.34</v>
      </c>
      <c r="AQ407" s="306">
        <v>6.03</v>
      </c>
    </row>
    <row r="408" spans="2:43" ht="12" customHeight="1" x14ac:dyDescent="0.25">
      <c r="B408" s="25">
        <v>44266</v>
      </c>
      <c r="C408" s="137">
        <v>0.57222222222222219</v>
      </c>
      <c r="D408" s="137">
        <v>0.58124999999999993</v>
      </c>
      <c r="E408" s="43">
        <v>4</v>
      </c>
      <c r="F408" s="43">
        <v>23539</v>
      </c>
      <c r="G408" s="25">
        <v>44266</v>
      </c>
      <c r="H408" s="967" t="s">
        <v>798</v>
      </c>
      <c r="I408" s="968"/>
      <c r="J408" s="969" t="s">
        <v>772</v>
      </c>
      <c r="K408" s="970"/>
      <c r="L408" s="969" t="s">
        <v>764</v>
      </c>
      <c r="M408" s="970"/>
      <c r="N408" s="967"/>
      <c r="O408" s="968"/>
      <c r="P408" s="971" t="s">
        <v>71</v>
      </c>
      <c r="Q408" s="972"/>
      <c r="R408" s="973" t="s">
        <v>1057</v>
      </c>
      <c r="S408" s="974"/>
      <c r="T408" s="975" t="s">
        <v>771</v>
      </c>
      <c r="U408" s="976"/>
      <c r="V408" s="976"/>
      <c r="W408" s="977"/>
      <c r="X408" s="975" t="s">
        <v>771</v>
      </c>
      <c r="Y408" s="976"/>
      <c r="Z408" s="976"/>
      <c r="AA408" s="977"/>
      <c r="AB408" s="525">
        <v>1</v>
      </c>
      <c r="AC408" s="34"/>
      <c r="AD408" s="138" t="s">
        <v>699</v>
      </c>
      <c r="AE408" s="524">
        <v>17</v>
      </c>
      <c r="AF408" s="35" t="s">
        <v>32</v>
      </c>
      <c r="AG408" s="34"/>
      <c r="AH408" s="139">
        <v>21600</v>
      </c>
      <c r="AI408" s="140">
        <f t="shared" ref="AI408:AI411" si="142">+AH408/1000</f>
        <v>21.6</v>
      </c>
      <c r="AJ408" s="152">
        <v>20590</v>
      </c>
      <c r="AK408" s="142">
        <f t="shared" ref="AK408:AK411" si="143">+AJ408/1000</f>
        <v>20.59</v>
      </c>
      <c r="AL408" s="143">
        <f t="shared" ref="AL408:AL411" si="144">+AJ408-AH408</f>
        <v>-1010</v>
      </c>
      <c r="AM408" s="144">
        <f t="shared" ref="AM408:AM411" si="145">+AL408/1000</f>
        <v>-1.01</v>
      </c>
      <c r="AN408" s="145">
        <f t="shared" ref="AN408:AN411" si="146">+AL408/AH408</f>
        <v>-4.6759259259259257E-2</v>
      </c>
      <c r="AO408" s="21"/>
      <c r="AP408" s="306">
        <v>70.45</v>
      </c>
      <c r="AQ408" s="306">
        <v>6.85</v>
      </c>
    </row>
    <row r="409" spans="2:43" ht="12" customHeight="1" x14ac:dyDescent="0.25">
      <c r="B409" s="25">
        <v>44266</v>
      </c>
      <c r="C409" s="137">
        <v>0.58472222222222225</v>
      </c>
      <c r="D409" s="137">
        <v>0.59166666666666667</v>
      </c>
      <c r="E409" s="43">
        <v>3</v>
      </c>
      <c r="F409" s="43">
        <v>23541</v>
      </c>
      <c r="G409" s="25">
        <v>44266</v>
      </c>
      <c r="H409" s="967" t="s">
        <v>773</v>
      </c>
      <c r="I409" s="968"/>
      <c r="J409" s="969" t="s">
        <v>772</v>
      </c>
      <c r="K409" s="970"/>
      <c r="L409" s="969" t="s">
        <v>764</v>
      </c>
      <c r="M409" s="970"/>
      <c r="N409" s="967"/>
      <c r="O409" s="968"/>
      <c r="P409" s="971" t="s">
        <v>843</v>
      </c>
      <c r="Q409" s="972"/>
      <c r="R409" s="973" t="s">
        <v>820</v>
      </c>
      <c r="S409" s="974"/>
      <c r="T409" s="975" t="s">
        <v>1367</v>
      </c>
      <c r="U409" s="976"/>
      <c r="V409" s="976"/>
      <c r="W409" s="977"/>
      <c r="X409" s="975" t="s">
        <v>1367</v>
      </c>
      <c r="Y409" s="976"/>
      <c r="Z409" s="976"/>
      <c r="AA409" s="977"/>
      <c r="AB409" s="525">
        <v>1</v>
      </c>
      <c r="AC409" s="34"/>
      <c r="AD409" s="138" t="s">
        <v>699</v>
      </c>
      <c r="AE409" s="524">
        <v>19</v>
      </c>
      <c r="AF409" s="35" t="s">
        <v>32</v>
      </c>
      <c r="AG409" s="34"/>
      <c r="AH409" s="139">
        <v>21600</v>
      </c>
      <c r="AI409" s="140">
        <f t="shared" si="142"/>
        <v>21.6</v>
      </c>
      <c r="AJ409" s="152">
        <v>21250</v>
      </c>
      <c r="AK409" s="142">
        <f t="shared" si="143"/>
        <v>21.25</v>
      </c>
      <c r="AL409" s="143">
        <f t="shared" si="144"/>
        <v>-350</v>
      </c>
      <c r="AM409" s="144">
        <f t="shared" si="145"/>
        <v>-0.35</v>
      </c>
      <c r="AN409" s="145">
        <f t="shared" si="146"/>
        <v>-1.6203703703703703E-2</v>
      </c>
      <c r="AO409" s="21"/>
      <c r="AP409" s="306">
        <v>75.63</v>
      </c>
      <c r="AQ409" s="306">
        <v>4.25</v>
      </c>
    </row>
    <row r="410" spans="2:43" ht="12" customHeight="1" x14ac:dyDescent="0.25">
      <c r="B410" s="25">
        <v>44266</v>
      </c>
      <c r="C410" s="137">
        <v>0.58750000000000002</v>
      </c>
      <c r="D410" s="137">
        <v>0.60833333333333328</v>
      </c>
      <c r="E410" s="43">
        <v>3</v>
      </c>
      <c r="F410" s="43">
        <v>26594</v>
      </c>
      <c r="G410" s="25">
        <v>44266</v>
      </c>
      <c r="H410" s="967" t="s">
        <v>712</v>
      </c>
      <c r="I410" s="968"/>
      <c r="J410" s="969"/>
      <c r="K410" s="970"/>
      <c r="L410" s="969"/>
      <c r="M410" s="970"/>
      <c r="N410" s="967"/>
      <c r="O410" s="968"/>
      <c r="P410" s="971" t="s">
        <v>917</v>
      </c>
      <c r="Q410" s="972"/>
      <c r="R410" s="973" t="s">
        <v>856</v>
      </c>
      <c r="S410" s="974"/>
      <c r="T410" s="975" t="s">
        <v>771</v>
      </c>
      <c r="U410" s="976"/>
      <c r="V410" s="976"/>
      <c r="W410" s="977"/>
      <c r="X410" s="975" t="s">
        <v>771</v>
      </c>
      <c r="Y410" s="976"/>
      <c r="Z410" s="976"/>
      <c r="AA410" s="977"/>
      <c r="AB410" s="525"/>
      <c r="AC410" s="34"/>
      <c r="AD410" s="138"/>
      <c r="AE410" s="524">
        <v>40</v>
      </c>
      <c r="AF410" s="35" t="s">
        <v>32</v>
      </c>
      <c r="AG410" s="34"/>
      <c r="AH410" s="139">
        <v>4460</v>
      </c>
      <c r="AI410" s="140">
        <f t="shared" si="142"/>
        <v>4.46</v>
      </c>
      <c r="AJ410" s="152">
        <v>4460</v>
      </c>
      <c r="AK410" s="142">
        <f t="shared" si="143"/>
        <v>4.46</v>
      </c>
      <c r="AL410" s="143">
        <f t="shared" si="144"/>
        <v>0</v>
      </c>
      <c r="AM410" s="144">
        <f t="shared" si="145"/>
        <v>0</v>
      </c>
      <c r="AN410" s="145">
        <f t="shared" si="146"/>
        <v>0</v>
      </c>
      <c r="AO410" s="21"/>
      <c r="AP410" s="306">
        <v>73.61</v>
      </c>
      <c r="AQ410" s="306">
        <v>4.9800000000000004</v>
      </c>
    </row>
    <row r="411" spans="2:43" ht="12" customHeight="1" x14ac:dyDescent="0.25">
      <c r="B411" s="25">
        <v>44266</v>
      </c>
      <c r="C411" s="137">
        <v>0.59375</v>
      </c>
      <c r="D411" s="137">
        <v>0.63472222222222219</v>
      </c>
      <c r="E411" s="43">
        <v>3</v>
      </c>
      <c r="F411" s="43">
        <v>23541</v>
      </c>
      <c r="G411" s="25">
        <v>44266</v>
      </c>
      <c r="H411" s="967" t="s">
        <v>773</v>
      </c>
      <c r="I411" s="968"/>
      <c r="J411" s="969" t="s">
        <v>772</v>
      </c>
      <c r="K411" s="970"/>
      <c r="L411" s="969" t="s">
        <v>764</v>
      </c>
      <c r="M411" s="970"/>
      <c r="N411" s="967"/>
      <c r="O411" s="968"/>
      <c r="P411" s="971" t="s">
        <v>295</v>
      </c>
      <c r="Q411" s="972"/>
      <c r="R411" s="973" t="s">
        <v>611</v>
      </c>
      <c r="S411" s="974"/>
      <c r="T411" s="975" t="s">
        <v>1367</v>
      </c>
      <c r="U411" s="976"/>
      <c r="V411" s="976"/>
      <c r="W411" s="977"/>
      <c r="X411" s="975" t="s">
        <v>1367</v>
      </c>
      <c r="Y411" s="976"/>
      <c r="Z411" s="976"/>
      <c r="AA411" s="977"/>
      <c r="AB411" s="525">
        <v>1</v>
      </c>
      <c r="AC411" s="34"/>
      <c r="AD411" s="138" t="s">
        <v>699</v>
      </c>
      <c r="AE411" s="524">
        <v>19</v>
      </c>
      <c r="AF411" s="35" t="s">
        <v>32</v>
      </c>
      <c r="AG411" s="34"/>
      <c r="AH411" s="139">
        <v>21600</v>
      </c>
      <c r="AI411" s="140">
        <f t="shared" si="142"/>
        <v>21.6</v>
      </c>
      <c r="AJ411" s="152">
        <v>21480</v>
      </c>
      <c r="AK411" s="142">
        <f t="shared" si="143"/>
        <v>21.48</v>
      </c>
      <c r="AL411" s="143">
        <f t="shared" si="144"/>
        <v>-120</v>
      </c>
      <c r="AM411" s="144">
        <f t="shared" si="145"/>
        <v>-0.12</v>
      </c>
      <c r="AN411" s="145">
        <f t="shared" si="146"/>
        <v>-5.5555555555555558E-3</v>
      </c>
      <c r="AO411" s="21"/>
      <c r="AP411" s="306">
        <v>75.63</v>
      </c>
      <c r="AQ411" s="306">
        <v>4.25</v>
      </c>
    </row>
    <row r="412" spans="2:43" ht="12" customHeight="1" x14ac:dyDescent="0.25">
      <c r="B412" s="25">
        <v>44266</v>
      </c>
      <c r="C412" s="137">
        <v>0.59444444444444444</v>
      </c>
      <c r="D412" s="137">
        <v>0.60277777777777775</v>
      </c>
      <c r="E412" s="43">
        <v>3</v>
      </c>
      <c r="F412" s="43">
        <v>23541</v>
      </c>
      <c r="G412" s="25">
        <v>44266</v>
      </c>
      <c r="H412" s="967" t="s">
        <v>773</v>
      </c>
      <c r="I412" s="968"/>
      <c r="J412" s="969" t="s">
        <v>772</v>
      </c>
      <c r="K412" s="970"/>
      <c r="L412" s="969" t="s">
        <v>764</v>
      </c>
      <c r="M412" s="970"/>
      <c r="N412" s="967"/>
      <c r="O412" s="968"/>
      <c r="P412" s="971" t="s">
        <v>292</v>
      </c>
      <c r="Q412" s="972"/>
      <c r="R412" s="973" t="s">
        <v>696</v>
      </c>
      <c r="S412" s="974"/>
      <c r="T412" s="975" t="s">
        <v>1367</v>
      </c>
      <c r="U412" s="976"/>
      <c r="V412" s="976"/>
      <c r="W412" s="977"/>
      <c r="X412" s="975" t="s">
        <v>1367</v>
      </c>
      <c r="Y412" s="976"/>
      <c r="Z412" s="976"/>
      <c r="AA412" s="977"/>
      <c r="AB412" s="525">
        <v>1</v>
      </c>
      <c r="AC412" s="34"/>
      <c r="AD412" s="138" t="s">
        <v>699</v>
      </c>
      <c r="AE412" s="524">
        <v>19</v>
      </c>
      <c r="AF412" s="35" t="s">
        <v>32</v>
      </c>
      <c r="AG412" s="34"/>
      <c r="AH412" s="139">
        <v>9600</v>
      </c>
      <c r="AI412" s="140">
        <f t="shared" si="132"/>
        <v>9.6</v>
      </c>
      <c r="AJ412" s="152">
        <v>9610</v>
      </c>
      <c r="AK412" s="142">
        <f t="shared" si="133"/>
        <v>9.61</v>
      </c>
      <c r="AL412" s="143">
        <f t="shared" si="134"/>
        <v>10</v>
      </c>
      <c r="AM412" s="144">
        <f t="shared" si="135"/>
        <v>0.01</v>
      </c>
      <c r="AN412" s="145">
        <f t="shared" si="136"/>
        <v>1.0416666666666667E-3</v>
      </c>
      <c r="AO412" s="21"/>
      <c r="AP412" s="306">
        <v>75.63</v>
      </c>
      <c r="AQ412" s="306">
        <v>4.25</v>
      </c>
    </row>
    <row r="413" spans="2:43" ht="12" customHeight="1" x14ac:dyDescent="0.25">
      <c r="B413" s="25">
        <v>44266</v>
      </c>
      <c r="C413" s="137">
        <v>0.59513888888888888</v>
      </c>
      <c r="D413" s="137">
        <v>0.61319444444444449</v>
      </c>
      <c r="E413" s="43">
        <v>3</v>
      </c>
      <c r="F413" s="43">
        <v>23541</v>
      </c>
      <c r="G413" s="25">
        <v>44266</v>
      </c>
      <c r="H413" s="967" t="s">
        <v>773</v>
      </c>
      <c r="I413" s="968"/>
      <c r="J413" s="969" t="s">
        <v>772</v>
      </c>
      <c r="K413" s="970"/>
      <c r="L413" s="969" t="s">
        <v>764</v>
      </c>
      <c r="M413" s="970"/>
      <c r="N413" s="967"/>
      <c r="O413" s="968"/>
      <c r="P413" s="971" t="s">
        <v>395</v>
      </c>
      <c r="Q413" s="972"/>
      <c r="R413" s="973" t="s">
        <v>663</v>
      </c>
      <c r="S413" s="974"/>
      <c r="T413" s="975" t="s">
        <v>1367</v>
      </c>
      <c r="U413" s="976"/>
      <c r="V413" s="976"/>
      <c r="W413" s="977"/>
      <c r="X413" s="975" t="s">
        <v>1367</v>
      </c>
      <c r="Y413" s="976"/>
      <c r="Z413" s="976"/>
      <c r="AA413" s="977"/>
      <c r="AB413" s="525">
        <v>1</v>
      </c>
      <c r="AC413" s="34"/>
      <c r="AD413" s="138" t="s">
        <v>699</v>
      </c>
      <c r="AE413" s="524">
        <v>19</v>
      </c>
      <c r="AF413" s="35" t="s">
        <v>32</v>
      </c>
      <c r="AG413" s="34"/>
      <c r="AH413" s="139">
        <v>21600</v>
      </c>
      <c r="AI413" s="140">
        <f t="shared" si="132"/>
        <v>21.6</v>
      </c>
      <c r="AJ413" s="152">
        <v>21590</v>
      </c>
      <c r="AK413" s="142">
        <f t="shared" si="133"/>
        <v>21.59</v>
      </c>
      <c r="AL413" s="143">
        <f t="shared" si="134"/>
        <v>-10</v>
      </c>
      <c r="AM413" s="144">
        <f t="shared" si="135"/>
        <v>-0.01</v>
      </c>
      <c r="AN413" s="145">
        <f t="shared" si="136"/>
        <v>-4.6296296296296298E-4</v>
      </c>
      <c r="AO413" s="21"/>
      <c r="AP413" s="306">
        <v>75.63</v>
      </c>
      <c r="AQ413" s="306">
        <v>4.25</v>
      </c>
    </row>
    <row r="414" spans="2:43" ht="12" customHeight="1" x14ac:dyDescent="0.25">
      <c r="B414" s="25">
        <v>44266</v>
      </c>
      <c r="C414" s="137">
        <v>0.60486111111111118</v>
      </c>
      <c r="D414" s="137">
        <v>0.60972222222222217</v>
      </c>
      <c r="E414" s="43">
        <v>3</v>
      </c>
      <c r="F414" s="43">
        <v>23541</v>
      </c>
      <c r="G414" s="25">
        <v>44266</v>
      </c>
      <c r="H414" s="967" t="s">
        <v>773</v>
      </c>
      <c r="I414" s="968"/>
      <c r="J414" s="969" t="s">
        <v>772</v>
      </c>
      <c r="K414" s="970"/>
      <c r="L414" s="969" t="s">
        <v>764</v>
      </c>
      <c r="M414" s="970"/>
      <c r="N414" s="967"/>
      <c r="O414" s="968"/>
      <c r="P414" s="971" t="s">
        <v>1293</v>
      </c>
      <c r="Q414" s="972"/>
      <c r="R414" s="973" t="s">
        <v>543</v>
      </c>
      <c r="S414" s="974"/>
      <c r="T414" s="975" t="s">
        <v>1367</v>
      </c>
      <c r="U414" s="976"/>
      <c r="V414" s="976"/>
      <c r="W414" s="977"/>
      <c r="X414" s="975" t="s">
        <v>1367</v>
      </c>
      <c r="Y414" s="976"/>
      <c r="Z414" s="976"/>
      <c r="AA414" s="977"/>
      <c r="AB414" s="525">
        <v>1</v>
      </c>
      <c r="AC414" s="34"/>
      <c r="AD414" s="138" t="s">
        <v>699</v>
      </c>
      <c r="AE414" s="524">
        <v>19</v>
      </c>
      <c r="AF414" s="35" t="s">
        <v>32</v>
      </c>
      <c r="AG414" s="34"/>
      <c r="AH414" s="139">
        <v>9600</v>
      </c>
      <c r="AI414" s="140">
        <f t="shared" ref="AI414:AI423" si="147">+AH414/1000</f>
        <v>9.6</v>
      </c>
      <c r="AJ414" s="152">
        <v>9660</v>
      </c>
      <c r="AK414" s="142">
        <f t="shared" ref="AK414:AK416" si="148">+AJ414/1000</f>
        <v>9.66</v>
      </c>
      <c r="AL414" s="143">
        <f t="shared" ref="AL414:AL416" si="149">+AJ414-AH414</f>
        <v>60</v>
      </c>
      <c r="AM414" s="144">
        <f t="shared" ref="AM414:AM416" si="150">+AL414/1000</f>
        <v>0.06</v>
      </c>
      <c r="AN414" s="145">
        <f t="shared" ref="AN414:AN416" si="151">+AL414/AH414</f>
        <v>6.2500000000000003E-3</v>
      </c>
      <c r="AO414" s="21"/>
      <c r="AP414" s="306">
        <v>75.63</v>
      </c>
      <c r="AQ414" s="306">
        <v>4.25</v>
      </c>
    </row>
    <row r="415" spans="2:43" ht="12" customHeight="1" x14ac:dyDescent="0.25">
      <c r="B415" s="25">
        <v>44266</v>
      </c>
      <c r="C415" s="137">
        <v>0.63194444444444442</v>
      </c>
      <c r="D415" s="137">
        <v>0.64861111111111114</v>
      </c>
      <c r="E415" s="43">
        <v>2</v>
      </c>
      <c r="F415" s="43">
        <v>23541</v>
      </c>
      <c r="G415" s="25">
        <v>44266</v>
      </c>
      <c r="H415" s="967" t="s">
        <v>773</v>
      </c>
      <c r="I415" s="968"/>
      <c r="J415" s="969" t="s">
        <v>772</v>
      </c>
      <c r="K415" s="970"/>
      <c r="L415" s="969" t="s">
        <v>764</v>
      </c>
      <c r="M415" s="970"/>
      <c r="N415" s="967"/>
      <c r="O415" s="968"/>
      <c r="P415" s="971" t="s">
        <v>287</v>
      </c>
      <c r="Q415" s="972"/>
      <c r="R415" s="973" t="s">
        <v>233</v>
      </c>
      <c r="S415" s="974"/>
      <c r="T415" s="975" t="s">
        <v>1367</v>
      </c>
      <c r="U415" s="976"/>
      <c r="V415" s="976"/>
      <c r="W415" s="977"/>
      <c r="X415" s="975" t="s">
        <v>1367</v>
      </c>
      <c r="Y415" s="976"/>
      <c r="Z415" s="976"/>
      <c r="AA415" s="977"/>
      <c r="AB415" s="525">
        <v>1</v>
      </c>
      <c r="AC415" s="34"/>
      <c r="AD415" s="138" t="s">
        <v>699</v>
      </c>
      <c r="AE415" s="524">
        <v>19</v>
      </c>
      <c r="AF415" s="35" t="s">
        <v>32</v>
      </c>
      <c r="AG415" s="34"/>
      <c r="AH415" s="139">
        <v>18000</v>
      </c>
      <c r="AI415" s="140">
        <f t="shared" si="147"/>
        <v>18</v>
      </c>
      <c r="AJ415" s="152">
        <v>18340</v>
      </c>
      <c r="AK415" s="142">
        <f t="shared" si="148"/>
        <v>18.34</v>
      </c>
      <c r="AL415" s="143">
        <f t="shared" si="149"/>
        <v>340</v>
      </c>
      <c r="AM415" s="144">
        <f t="shared" si="150"/>
        <v>0.34</v>
      </c>
      <c r="AN415" s="145">
        <f t="shared" si="151"/>
        <v>1.8888888888888889E-2</v>
      </c>
      <c r="AO415" s="21"/>
      <c r="AP415" s="306">
        <v>75.63</v>
      </c>
      <c r="AQ415" s="306">
        <v>4.25</v>
      </c>
    </row>
    <row r="416" spans="2:43" ht="12" customHeight="1" x14ac:dyDescent="0.25">
      <c r="B416" s="25">
        <v>44266</v>
      </c>
      <c r="C416" s="137">
        <v>0.63750000000000007</v>
      </c>
      <c r="D416" s="137">
        <v>0.64444444444444449</v>
      </c>
      <c r="E416" s="43">
        <v>2</v>
      </c>
      <c r="F416" s="43">
        <v>23541</v>
      </c>
      <c r="G416" s="25">
        <v>44266</v>
      </c>
      <c r="H416" s="967" t="s">
        <v>773</v>
      </c>
      <c r="I416" s="968"/>
      <c r="J416" s="969" t="s">
        <v>772</v>
      </c>
      <c r="K416" s="970"/>
      <c r="L416" s="969" t="s">
        <v>764</v>
      </c>
      <c r="M416" s="970"/>
      <c r="N416" s="967"/>
      <c r="O416" s="968"/>
      <c r="P416" s="971" t="s">
        <v>359</v>
      </c>
      <c r="Q416" s="972"/>
      <c r="R416" s="973" t="s">
        <v>74</v>
      </c>
      <c r="S416" s="974"/>
      <c r="T416" s="975" t="s">
        <v>1367</v>
      </c>
      <c r="U416" s="976"/>
      <c r="V416" s="976"/>
      <c r="W416" s="977"/>
      <c r="X416" s="975" t="s">
        <v>1367</v>
      </c>
      <c r="Y416" s="976"/>
      <c r="Z416" s="976"/>
      <c r="AA416" s="977"/>
      <c r="AB416" s="525">
        <v>1</v>
      </c>
      <c r="AC416" s="34"/>
      <c r="AD416" s="138" t="s">
        <v>699</v>
      </c>
      <c r="AE416" s="524">
        <v>19</v>
      </c>
      <c r="AF416" s="35" t="s">
        <v>32</v>
      </c>
      <c r="AG416" s="34"/>
      <c r="AH416" s="139">
        <v>14000</v>
      </c>
      <c r="AI416" s="140">
        <f t="shared" si="147"/>
        <v>14</v>
      </c>
      <c r="AJ416" s="152">
        <v>14090</v>
      </c>
      <c r="AK416" s="142">
        <f t="shared" si="148"/>
        <v>14.09</v>
      </c>
      <c r="AL416" s="143">
        <f t="shared" si="149"/>
        <v>90</v>
      </c>
      <c r="AM416" s="144">
        <f t="shared" si="150"/>
        <v>0.09</v>
      </c>
      <c r="AN416" s="145">
        <f t="shared" si="151"/>
        <v>6.4285714285714285E-3</v>
      </c>
      <c r="AO416" s="21"/>
      <c r="AP416" s="306">
        <v>75.63</v>
      </c>
      <c r="AQ416" s="306">
        <v>4.25</v>
      </c>
    </row>
    <row r="417" spans="2:43" ht="12" customHeight="1" x14ac:dyDescent="0.25">
      <c r="B417" s="25">
        <v>44266</v>
      </c>
      <c r="C417" s="137">
        <v>0.65833333333333333</v>
      </c>
      <c r="D417" s="137">
        <v>0.6645833333333333</v>
      </c>
      <c r="E417" s="43">
        <v>4</v>
      </c>
      <c r="F417" s="43">
        <v>23542</v>
      </c>
      <c r="G417" s="25">
        <v>44266</v>
      </c>
      <c r="H417" s="967" t="s">
        <v>1368</v>
      </c>
      <c r="I417" s="968"/>
      <c r="J417" s="969" t="s">
        <v>991</v>
      </c>
      <c r="K417" s="970"/>
      <c r="L417" s="969" t="s">
        <v>764</v>
      </c>
      <c r="M417" s="970"/>
      <c r="N417" s="967"/>
      <c r="O417" s="968"/>
      <c r="P417" s="971" t="s">
        <v>843</v>
      </c>
      <c r="Q417" s="972"/>
      <c r="R417" s="973" t="s">
        <v>820</v>
      </c>
      <c r="S417" s="974"/>
      <c r="T417" s="975" t="s">
        <v>771</v>
      </c>
      <c r="U417" s="976"/>
      <c r="V417" s="976"/>
      <c r="W417" s="977"/>
      <c r="X417" s="975" t="s">
        <v>771</v>
      </c>
      <c r="Y417" s="976"/>
      <c r="Z417" s="976"/>
      <c r="AA417" s="977"/>
      <c r="AB417" s="525">
        <v>1</v>
      </c>
      <c r="AC417" s="34"/>
      <c r="AD417" s="138" t="s">
        <v>680</v>
      </c>
      <c r="AE417" s="526">
        <v>57</v>
      </c>
      <c r="AF417" s="46" t="s">
        <v>52</v>
      </c>
      <c r="AG417" s="34"/>
      <c r="AH417" s="139">
        <v>12000</v>
      </c>
      <c r="AI417" s="140">
        <f t="shared" ref="AI417:AI422" si="152">+AH417/1000</f>
        <v>12</v>
      </c>
      <c r="AJ417" s="152">
        <v>15840</v>
      </c>
      <c r="AK417" s="142">
        <f t="shared" ref="AK417" si="153">+AJ417/1000</f>
        <v>15.84</v>
      </c>
      <c r="AL417" s="143">
        <f t="shared" ref="AL417" si="154">+AJ417-AH417</f>
        <v>3840</v>
      </c>
      <c r="AM417" s="144">
        <f t="shared" ref="AM417" si="155">+AL417/1000</f>
        <v>3.84</v>
      </c>
      <c r="AN417" s="145">
        <f t="shared" ref="AN417" si="156">+AL417/AH417</f>
        <v>0.32</v>
      </c>
      <c r="AO417" s="21"/>
      <c r="AP417" s="306">
        <v>72.19</v>
      </c>
      <c r="AQ417" s="306">
        <v>6.03</v>
      </c>
    </row>
    <row r="418" spans="2:43" ht="12" customHeight="1" x14ac:dyDescent="0.25">
      <c r="B418" s="25">
        <v>44266</v>
      </c>
      <c r="C418" s="137">
        <v>0.67361111111111116</v>
      </c>
      <c r="D418" s="137">
        <v>0.6791666666666667</v>
      </c>
      <c r="E418" s="43">
        <v>4</v>
      </c>
      <c r="F418" s="43">
        <v>23543</v>
      </c>
      <c r="G418" s="25">
        <v>44266</v>
      </c>
      <c r="H418" s="967" t="s">
        <v>1369</v>
      </c>
      <c r="I418" s="968"/>
      <c r="J418" s="969" t="s">
        <v>991</v>
      </c>
      <c r="K418" s="970"/>
      <c r="L418" s="969" t="s">
        <v>764</v>
      </c>
      <c r="M418" s="970"/>
      <c r="N418" s="967"/>
      <c r="O418" s="968"/>
      <c r="P418" s="971" t="s">
        <v>71</v>
      </c>
      <c r="Q418" s="972"/>
      <c r="R418" s="973" t="s">
        <v>532</v>
      </c>
      <c r="S418" s="974"/>
      <c r="T418" s="975" t="s">
        <v>771</v>
      </c>
      <c r="U418" s="976"/>
      <c r="V418" s="976"/>
      <c r="W418" s="977"/>
      <c r="X418" s="975" t="s">
        <v>771</v>
      </c>
      <c r="Y418" s="976"/>
      <c r="Z418" s="976"/>
      <c r="AA418" s="977"/>
      <c r="AB418" s="525">
        <v>1</v>
      </c>
      <c r="AC418" s="34"/>
      <c r="AD418" s="138" t="s">
        <v>680</v>
      </c>
      <c r="AE418" s="524">
        <v>45</v>
      </c>
      <c r="AF418" s="35" t="s">
        <v>32</v>
      </c>
      <c r="AG418" s="34"/>
      <c r="AH418" s="139">
        <v>4800</v>
      </c>
      <c r="AI418" s="140">
        <f t="shared" si="152"/>
        <v>4.8</v>
      </c>
      <c r="AJ418" s="836">
        <v>18710</v>
      </c>
      <c r="AK418" s="838">
        <f>+AJ418/1000</f>
        <v>18.71</v>
      </c>
      <c r="AL418" s="840">
        <f>+AJ418-AH419-AH418</f>
        <v>1910</v>
      </c>
      <c r="AM418" s="842">
        <f>+AL418/1000</f>
        <v>1.91</v>
      </c>
      <c r="AN418" s="844">
        <f>+AL418/SUM(AH418:AH419)</f>
        <v>0.11369047619047619</v>
      </c>
      <c r="AO418" s="21"/>
      <c r="AP418" s="306">
        <v>73.03</v>
      </c>
      <c r="AQ418" s="306">
        <v>5.49</v>
      </c>
    </row>
    <row r="419" spans="2:43" ht="12" customHeight="1" x14ac:dyDescent="0.25">
      <c r="B419" s="25">
        <v>44266</v>
      </c>
      <c r="C419" s="137">
        <v>0.67361111111111116</v>
      </c>
      <c r="D419" s="137">
        <v>0.6791666666666667</v>
      </c>
      <c r="E419" s="43">
        <v>4</v>
      </c>
      <c r="F419" s="43">
        <v>23544</v>
      </c>
      <c r="G419" s="25">
        <v>44266</v>
      </c>
      <c r="H419" s="967" t="s">
        <v>1337</v>
      </c>
      <c r="I419" s="968"/>
      <c r="J419" s="969" t="s">
        <v>991</v>
      </c>
      <c r="K419" s="970"/>
      <c r="L419" s="969" t="s">
        <v>764</v>
      </c>
      <c r="M419" s="970"/>
      <c r="N419" s="967"/>
      <c r="O419" s="968"/>
      <c r="P419" s="971" t="s">
        <v>71</v>
      </c>
      <c r="Q419" s="972"/>
      <c r="R419" s="973" t="s">
        <v>532</v>
      </c>
      <c r="S419" s="974"/>
      <c r="T419" s="975" t="s">
        <v>771</v>
      </c>
      <c r="U419" s="976"/>
      <c r="V419" s="976"/>
      <c r="W419" s="977"/>
      <c r="X419" s="975" t="s">
        <v>771</v>
      </c>
      <c r="Y419" s="976"/>
      <c r="Z419" s="976"/>
      <c r="AA419" s="977"/>
      <c r="AB419" s="525">
        <v>1</v>
      </c>
      <c r="AC419" s="34"/>
      <c r="AD419" s="138" t="s">
        <v>680</v>
      </c>
      <c r="AE419" s="526">
        <v>54</v>
      </c>
      <c r="AF419" s="46" t="s">
        <v>52</v>
      </c>
      <c r="AG419" s="34"/>
      <c r="AH419" s="139">
        <v>12000</v>
      </c>
      <c r="AI419" s="140">
        <f t="shared" si="152"/>
        <v>12</v>
      </c>
      <c r="AJ419" s="837"/>
      <c r="AK419" s="839"/>
      <c r="AL419" s="841"/>
      <c r="AM419" s="843"/>
      <c r="AN419" s="845"/>
      <c r="AO419" s="21"/>
      <c r="AP419" s="306">
        <v>72.63</v>
      </c>
      <c r="AQ419" s="306">
        <v>5.94</v>
      </c>
    </row>
    <row r="420" spans="2:43" ht="12" customHeight="1" x14ac:dyDescent="0.25">
      <c r="B420" s="25">
        <v>44266</v>
      </c>
      <c r="C420" s="137">
        <v>0.70277777777777783</v>
      </c>
      <c r="D420" s="137">
        <v>0.7104166666666667</v>
      </c>
      <c r="E420" s="43">
        <v>4</v>
      </c>
      <c r="F420" s="43">
        <v>23544</v>
      </c>
      <c r="G420" s="25">
        <v>44266</v>
      </c>
      <c r="H420" s="967" t="s">
        <v>1337</v>
      </c>
      <c r="I420" s="968"/>
      <c r="J420" s="969" t="s">
        <v>991</v>
      </c>
      <c r="K420" s="970"/>
      <c r="L420" s="969" t="s">
        <v>764</v>
      </c>
      <c r="M420" s="970"/>
      <c r="N420" s="967"/>
      <c r="O420" s="968"/>
      <c r="P420" s="971" t="s">
        <v>292</v>
      </c>
      <c r="Q420" s="972"/>
      <c r="R420" s="973" t="s">
        <v>696</v>
      </c>
      <c r="S420" s="974"/>
      <c r="T420" s="975" t="s">
        <v>771</v>
      </c>
      <c r="U420" s="976"/>
      <c r="V420" s="976"/>
      <c r="W420" s="977"/>
      <c r="X420" s="975" t="s">
        <v>771</v>
      </c>
      <c r="Y420" s="976"/>
      <c r="Z420" s="976"/>
      <c r="AA420" s="977"/>
      <c r="AB420" s="525">
        <v>1</v>
      </c>
      <c r="AC420" s="34"/>
      <c r="AD420" s="138" t="s">
        <v>680</v>
      </c>
      <c r="AE420" s="526">
        <v>54</v>
      </c>
      <c r="AF420" s="46" t="s">
        <v>52</v>
      </c>
      <c r="AG420" s="34"/>
      <c r="AH420" s="139">
        <v>9600</v>
      </c>
      <c r="AI420" s="140">
        <f t="shared" si="152"/>
        <v>9.6</v>
      </c>
      <c r="AJ420" s="152">
        <v>10200</v>
      </c>
      <c r="AK420" s="142">
        <f t="shared" ref="AK420:AK421" si="157">+AJ420/1000</f>
        <v>10.199999999999999</v>
      </c>
      <c r="AL420" s="143">
        <f t="shared" ref="AL420:AL421" si="158">+AJ420-AH420</f>
        <v>600</v>
      </c>
      <c r="AM420" s="144">
        <f t="shared" ref="AM420:AM421" si="159">+AL420/1000</f>
        <v>0.6</v>
      </c>
      <c r="AN420" s="145">
        <f t="shared" ref="AN420:AN421" si="160">+AL420/AH420</f>
        <v>6.25E-2</v>
      </c>
      <c r="AO420" s="21"/>
      <c r="AP420" s="306">
        <v>72.63</v>
      </c>
      <c r="AQ420" s="306">
        <v>5.94</v>
      </c>
    </row>
    <row r="421" spans="2:43" ht="12" customHeight="1" x14ac:dyDescent="0.25">
      <c r="B421" s="25">
        <v>44266</v>
      </c>
      <c r="C421" s="137">
        <v>0.70763888888888893</v>
      </c>
      <c r="D421" s="137">
        <v>0.71388888888888891</v>
      </c>
      <c r="E421" s="43">
        <v>4</v>
      </c>
      <c r="F421" s="43">
        <v>20188</v>
      </c>
      <c r="G421" s="25">
        <v>44266</v>
      </c>
      <c r="H421" s="967" t="s">
        <v>1028</v>
      </c>
      <c r="I421" s="968"/>
      <c r="J421" s="969"/>
      <c r="K421" s="970"/>
      <c r="L421" s="969"/>
      <c r="M421" s="970"/>
      <c r="N421" s="967"/>
      <c r="O421" s="968"/>
      <c r="P421" s="971" t="s">
        <v>1029</v>
      </c>
      <c r="Q421" s="972"/>
      <c r="R421" s="973" t="s">
        <v>803</v>
      </c>
      <c r="S421" s="974"/>
      <c r="T421" s="975" t="s">
        <v>1030</v>
      </c>
      <c r="U421" s="976"/>
      <c r="V421" s="976"/>
      <c r="W421" s="977"/>
      <c r="X421" s="975" t="s">
        <v>1030</v>
      </c>
      <c r="Y421" s="976"/>
      <c r="Z421" s="976"/>
      <c r="AA421" s="977"/>
      <c r="AB421" s="525"/>
      <c r="AC421" s="34"/>
      <c r="AD421" s="138"/>
      <c r="AE421" s="524"/>
      <c r="AF421" s="35" t="s">
        <v>32</v>
      </c>
      <c r="AG421" s="34"/>
      <c r="AH421" s="139">
        <v>830</v>
      </c>
      <c r="AI421" s="140">
        <f t="shared" si="152"/>
        <v>0.83</v>
      </c>
      <c r="AJ421" s="152">
        <v>830</v>
      </c>
      <c r="AK421" s="142">
        <f t="shared" si="157"/>
        <v>0.83</v>
      </c>
      <c r="AL421" s="143">
        <f t="shared" si="158"/>
        <v>0</v>
      </c>
      <c r="AM421" s="144">
        <f t="shared" si="159"/>
        <v>0</v>
      </c>
      <c r="AN421" s="145">
        <f t="shared" si="160"/>
        <v>0</v>
      </c>
      <c r="AO421" s="21"/>
      <c r="AP421" s="306"/>
      <c r="AQ421" s="306"/>
    </row>
    <row r="422" spans="2:43" ht="12" customHeight="1" x14ac:dyDescent="0.25">
      <c r="B422" s="25">
        <v>44266</v>
      </c>
      <c r="C422" s="137">
        <v>0.76736111111111116</v>
      </c>
      <c r="D422" s="137">
        <v>0.78263888888888899</v>
      </c>
      <c r="E422" s="43">
        <v>1</v>
      </c>
      <c r="F422" s="43">
        <v>23545</v>
      </c>
      <c r="G422" s="25">
        <v>44266</v>
      </c>
      <c r="H422" s="967" t="s">
        <v>902</v>
      </c>
      <c r="I422" s="968"/>
      <c r="J422" s="969" t="s">
        <v>999</v>
      </c>
      <c r="K422" s="970"/>
      <c r="L422" s="969" t="s">
        <v>764</v>
      </c>
      <c r="M422" s="970"/>
      <c r="N422" s="967"/>
      <c r="O422" s="968"/>
      <c r="P422" s="971" t="s">
        <v>395</v>
      </c>
      <c r="Q422" s="972"/>
      <c r="R422" s="973" t="s">
        <v>663</v>
      </c>
      <c r="S422" s="974"/>
      <c r="T422" s="975" t="s">
        <v>771</v>
      </c>
      <c r="U422" s="976"/>
      <c r="V422" s="976"/>
      <c r="W422" s="977"/>
      <c r="X422" s="975" t="s">
        <v>771</v>
      </c>
      <c r="Y422" s="976"/>
      <c r="Z422" s="976"/>
      <c r="AA422" s="977"/>
      <c r="AB422" s="525">
        <v>1</v>
      </c>
      <c r="AC422" s="34"/>
      <c r="AD422" s="138" t="s">
        <v>699</v>
      </c>
      <c r="AE422" s="524">
        <v>27</v>
      </c>
      <c r="AF422" s="35" t="s">
        <v>32</v>
      </c>
      <c r="AG422" s="34"/>
      <c r="AH422" s="139">
        <v>13800</v>
      </c>
      <c r="AI422" s="140">
        <f t="shared" si="152"/>
        <v>13.8</v>
      </c>
      <c r="AJ422" s="836">
        <v>20860</v>
      </c>
      <c r="AK422" s="838">
        <f>+AJ422/1000</f>
        <v>20.86</v>
      </c>
      <c r="AL422" s="840">
        <f>+AJ422-AH423-AH422</f>
        <v>-740</v>
      </c>
      <c r="AM422" s="842">
        <f>+AL422/1000</f>
        <v>-0.74</v>
      </c>
      <c r="AN422" s="844">
        <f>+AL422/SUM(AH422:AH423)</f>
        <v>-3.425925925925926E-2</v>
      </c>
      <c r="AO422" s="21"/>
      <c r="AP422" s="306">
        <v>73.11</v>
      </c>
      <c r="AQ422" s="306">
        <v>5.13</v>
      </c>
    </row>
    <row r="423" spans="2:43" ht="12" customHeight="1" x14ac:dyDescent="0.25">
      <c r="B423" s="25">
        <v>44266</v>
      </c>
      <c r="C423" s="137">
        <v>0.76736111111111116</v>
      </c>
      <c r="D423" s="137">
        <v>0.78263888888888899</v>
      </c>
      <c r="E423" s="43">
        <v>1</v>
      </c>
      <c r="F423" s="43">
        <v>23546</v>
      </c>
      <c r="G423" s="25">
        <v>44266</v>
      </c>
      <c r="H423" s="967" t="s">
        <v>1098</v>
      </c>
      <c r="I423" s="968"/>
      <c r="J423" s="969" t="s">
        <v>1082</v>
      </c>
      <c r="K423" s="970"/>
      <c r="L423" s="969" t="s">
        <v>764</v>
      </c>
      <c r="M423" s="970"/>
      <c r="N423" s="967"/>
      <c r="O423" s="968"/>
      <c r="P423" s="971" t="s">
        <v>395</v>
      </c>
      <c r="Q423" s="972"/>
      <c r="R423" s="973" t="s">
        <v>663</v>
      </c>
      <c r="S423" s="974"/>
      <c r="T423" s="975" t="s">
        <v>732</v>
      </c>
      <c r="U423" s="976"/>
      <c r="V423" s="976"/>
      <c r="W423" s="977"/>
      <c r="X423" s="975" t="s">
        <v>732</v>
      </c>
      <c r="Y423" s="976"/>
      <c r="Z423" s="976"/>
      <c r="AA423" s="977"/>
      <c r="AB423" s="525">
        <v>1</v>
      </c>
      <c r="AC423" s="34"/>
      <c r="AD423" s="138" t="s">
        <v>680</v>
      </c>
      <c r="AE423" s="524">
        <v>39</v>
      </c>
      <c r="AF423" s="35" t="s">
        <v>32</v>
      </c>
      <c r="AG423" s="34"/>
      <c r="AH423" s="139">
        <v>7800</v>
      </c>
      <c r="AI423" s="140">
        <f t="shared" si="147"/>
        <v>7.8</v>
      </c>
      <c r="AJ423" s="837"/>
      <c r="AK423" s="839"/>
      <c r="AL423" s="841"/>
      <c r="AM423" s="843"/>
      <c r="AN423" s="845"/>
      <c r="AO423" s="21"/>
      <c r="AP423" s="306">
        <v>73.180000000000007</v>
      </c>
      <c r="AQ423" s="306">
        <v>3.15</v>
      </c>
    </row>
    <row r="424" spans="2:43" ht="12" customHeight="1" x14ac:dyDescent="0.25">
      <c r="B424" s="25">
        <v>44266</v>
      </c>
      <c r="C424" s="137">
        <v>0.8354166666666667</v>
      </c>
      <c r="D424" s="137">
        <v>0.85625000000000007</v>
      </c>
      <c r="E424" s="43">
        <v>4</v>
      </c>
      <c r="F424" s="43">
        <v>26595</v>
      </c>
      <c r="G424" s="25">
        <v>44266</v>
      </c>
      <c r="H424" s="967" t="s">
        <v>712</v>
      </c>
      <c r="I424" s="968"/>
      <c r="J424" s="969"/>
      <c r="K424" s="970"/>
      <c r="L424" s="969"/>
      <c r="M424" s="970"/>
      <c r="N424" s="967"/>
      <c r="O424" s="968"/>
      <c r="P424" s="971" t="s">
        <v>748</v>
      </c>
      <c r="Q424" s="972"/>
      <c r="R424" s="973" t="s">
        <v>749</v>
      </c>
      <c r="S424" s="974"/>
      <c r="T424" s="975" t="s">
        <v>715</v>
      </c>
      <c r="U424" s="976"/>
      <c r="V424" s="976"/>
      <c r="W424" s="977"/>
      <c r="X424" s="975" t="s">
        <v>715</v>
      </c>
      <c r="Y424" s="976"/>
      <c r="Z424" s="976"/>
      <c r="AA424" s="977"/>
      <c r="AB424" s="525"/>
      <c r="AC424" s="34"/>
      <c r="AD424" s="138"/>
      <c r="AE424" s="524">
        <v>32</v>
      </c>
      <c r="AF424" s="35" t="s">
        <v>32</v>
      </c>
      <c r="AG424" s="34"/>
      <c r="AH424" s="139">
        <v>340</v>
      </c>
      <c r="AI424" s="140">
        <f t="shared" ref="AI424:AI435" si="161">+AH424/1000</f>
        <v>0.34</v>
      </c>
      <c r="AJ424" s="152">
        <v>340</v>
      </c>
      <c r="AK424" s="142">
        <f t="shared" ref="AK424:AK431" si="162">+AJ424/1000</f>
        <v>0.34</v>
      </c>
      <c r="AL424" s="143">
        <f t="shared" ref="AL424:AL428" si="163">+AJ424-AH424</f>
        <v>0</v>
      </c>
      <c r="AM424" s="144">
        <f t="shared" ref="AM424:AM428" si="164">+AL424/1000</f>
        <v>0</v>
      </c>
      <c r="AN424" s="145">
        <f t="shared" ref="AN424:AN428" si="165">+AL424/AH424</f>
        <v>0</v>
      </c>
      <c r="AO424" s="21"/>
      <c r="AP424" s="306">
        <v>74.11</v>
      </c>
      <c r="AQ424" s="306">
        <v>5.97</v>
      </c>
    </row>
    <row r="425" spans="2:43" ht="12" customHeight="1" x14ac:dyDescent="0.25">
      <c r="B425" s="25">
        <v>44266</v>
      </c>
      <c r="C425" s="137">
        <v>0.90694444444444444</v>
      </c>
      <c r="D425" s="137">
        <v>0.9243055555555556</v>
      </c>
      <c r="E425" s="43">
        <v>4</v>
      </c>
      <c r="F425" s="43">
        <v>26596</v>
      </c>
      <c r="G425" s="25">
        <v>44266</v>
      </c>
      <c r="H425" s="967" t="s">
        <v>712</v>
      </c>
      <c r="I425" s="968"/>
      <c r="J425" s="969"/>
      <c r="K425" s="970"/>
      <c r="L425" s="969"/>
      <c r="M425" s="970"/>
      <c r="N425" s="967"/>
      <c r="O425" s="968"/>
      <c r="P425" s="971" t="s">
        <v>911</v>
      </c>
      <c r="Q425" s="972"/>
      <c r="R425" s="973" t="s">
        <v>870</v>
      </c>
      <c r="S425" s="974"/>
      <c r="T425" s="975" t="s">
        <v>998</v>
      </c>
      <c r="U425" s="976"/>
      <c r="V425" s="976"/>
      <c r="W425" s="977"/>
      <c r="X425" s="975" t="s">
        <v>998</v>
      </c>
      <c r="Y425" s="976"/>
      <c r="Z425" s="976"/>
      <c r="AA425" s="977"/>
      <c r="AB425" s="525"/>
      <c r="AC425" s="34"/>
      <c r="AD425" s="138"/>
      <c r="AE425" s="524">
        <v>37</v>
      </c>
      <c r="AF425" s="35" t="s">
        <v>32</v>
      </c>
      <c r="AG425" s="34"/>
      <c r="AH425" s="139">
        <v>1980</v>
      </c>
      <c r="AI425" s="140">
        <f t="shared" si="161"/>
        <v>1.98</v>
      </c>
      <c r="AJ425" s="152">
        <v>1980</v>
      </c>
      <c r="AK425" s="142">
        <f t="shared" si="162"/>
        <v>1.98</v>
      </c>
      <c r="AL425" s="143">
        <f t="shared" si="163"/>
        <v>0</v>
      </c>
      <c r="AM425" s="144">
        <f t="shared" si="164"/>
        <v>0</v>
      </c>
      <c r="AN425" s="145">
        <f t="shared" si="165"/>
        <v>0</v>
      </c>
      <c r="AO425" s="21"/>
      <c r="AP425" s="306">
        <v>74</v>
      </c>
      <c r="AQ425" s="306">
        <v>4.97</v>
      </c>
    </row>
    <row r="426" spans="2:43" ht="12" customHeight="1" x14ac:dyDescent="0.25">
      <c r="B426" s="25">
        <v>44266</v>
      </c>
      <c r="C426" s="137">
        <v>0.9194444444444444</v>
      </c>
      <c r="D426" s="137">
        <v>0.97986111111111107</v>
      </c>
      <c r="E426" s="43">
        <v>4</v>
      </c>
      <c r="F426" s="43">
        <v>26598</v>
      </c>
      <c r="G426" s="25">
        <v>44266</v>
      </c>
      <c r="H426" s="967" t="s">
        <v>1304</v>
      </c>
      <c r="I426" s="968"/>
      <c r="J426" s="969"/>
      <c r="K426" s="970"/>
      <c r="L426" s="969"/>
      <c r="M426" s="970"/>
      <c r="N426" s="967"/>
      <c r="O426" s="968"/>
      <c r="P426" s="971" t="s">
        <v>600</v>
      </c>
      <c r="Q426" s="972"/>
      <c r="R426" s="973" t="s">
        <v>118</v>
      </c>
      <c r="S426" s="985"/>
      <c r="T426" s="975" t="s">
        <v>1376</v>
      </c>
      <c r="U426" s="976"/>
      <c r="V426" s="976"/>
      <c r="W426" s="977"/>
      <c r="X426" s="975" t="s">
        <v>1376</v>
      </c>
      <c r="Y426" s="976"/>
      <c r="Z426" s="976"/>
      <c r="AA426" s="977"/>
      <c r="AB426" s="525"/>
      <c r="AC426" s="34"/>
      <c r="AD426" s="138"/>
      <c r="AE426" s="526">
        <v>55</v>
      </c>
      <c r="AF426" s="46" t="s">
        <v>52</v>
      </c>
      <c r="AG426" s="34"/>
      <c r="AH426" s="139">
        <v>12900</v>
      </c>
      <c r="AI426" s="140">
        <f t="shared" si="161"/>
        <v>12.9</v>
      </c>
      <c r="AJ426" s="152">
        <v>12900</v>
      </c>
      <c r="AK426" s="142">
        <f t="shared" si="162"/>
        <v>12.9</v>
      </c>
      <c r="AL426" s="143">
        <f t="shared" si="163"/>
        <v>0</v>
      </c>
      <c r="AM426" s="144">
        <f t="shared" si="164"/>
        <v>0</v>
      </c>
      <c r="AN426" s="145">
        <f t="shared" si="165"/>
        <v>0</v>
      </c>
      <c r="AO426" s="21"/>
      <c r="AP426" s="306">
        <v>77.14</v>
      </c>
      <c r="AQ426" s="306">
        <v>3.17</v>
      </c>
    </row>
    <row r="427" spans="2:43" ht="12" customHeight="1" x14ac:dyDescent="0.25">
      <c r="B427" s="25">
        <v>44266</v>
      </c>
      <c r="C427" s="137">
        <v>0.92499999999999993</v>
      </c>
      <c r="D427" s="137">
        <v>0.96527777777777779</v>
      </c>
      <c r="E427" s="43">
        <v>4</v>
      </c>
      <c r="F427" s="43">
        <v>26597</v>
      </c>
      <c r="G427" s="25">
        <v>44266</v>
      </c>
      <c r="H427" s="967" t="s">
        <v>712</v>
      </c>
      <c r="I427" s="968"/>
      <c r="J427" s="969"/>
      <c r="K427" s="970"/>
      <c r="L427" s="969"/>
      <c r="M427" s="970"/>
      <c r="N427" s="967"/>
      <c r="O427" s="968"/>
      <c r="P427" s="971" t="s">
        <v>911</v>
      </c>
      <c r="Q427" s="972"/>
      <c r="R427" s="973" t="s">
        <v>870</v>
      </c>
      <c r="S427" s="974"/>
      <c r="T427" s="975" t="s">
        <v>718</v>
      </c>
      <c r="U427" s="976"/>
      <c r="V427" s="976"/>
      <c r="W427" s="977"/>
      <c r="X427" s="975" t="s">
        <v>718</v>
      </c>
      <c r="Y427" s="976"/>
      <c r="Z427" s="976"/>
      <c r="AA427" s="977"/>
      <c r="AB427" s="525"/>
      <c r="AC427" s="34"/>
      <c r="AD427" s="138"/>
      <c r="AE427" s="524">
        <v>47</v>
      </c>
      <c r="AF427" s="35" t="s">
        <v>32</v>
      </c>
      <c r="AG427" s="34"/>
      <c r="AH427" s="139">
        <v>3420</v>
      </c>
      <c r="AI427" s="140">
        <f t="shared" si="161"/>
        <v>3.42</v>
      </c>
      <c r="AJ427" s="152">
        <v>3420</v>
      </c>
      <c r="AK427" s="142">
        <f t="shared" si="162"/>
        <v>3.42</v>
      </c>
      <c r="AL427" s="143">
        <f t="shared" si="163"/>
        <v>0</v>
      </c>
      <c r="AM427" s="144">
        <f t="shared" si="164"/>
        <v>0</v>
      </c>
      <c r="AN427" s="145">
        <f t="shared" si="165"/>
        <v>0</v>
      </c>
      <c r="AO427" s="21"/>
      <c r="AP427" s="306">
        <v>75.319999999999993</v>
      </c>
      <c r="AQ427" s="306">
        <v>2.2799999999999998</v>
      </c>
    </row>
    <row r="428" spans="2:43" ht="12" customHeight="1" x14ac:dyDescent="0.25">
      <c r="B428" s="25">
        <v>44266</v>
      </c>
      <c r="C428" s="137">
        <v>0.95277777777777783</v>
      </c>
      <c r="D428" s="137">
        <v>4.1666666666666664E-2</v>
      </c>
      <c r="E428" s="43">
        <v>4</v>
      </c>
      <c r="F428" s="43">
        <v>8901</v>
      </c>
      <c r="G428" s="25">
        <v>44266</v>
      </c>
      <c r="H428" s="967" t="s">
        <v>1371</v>
      </c>
      <c r="I428" s="968"/>
      <c r="J428" s="969"/>
      <c r="K428" s="970"/>
      <c r="L428" s="969"/>
      <c r="M428" s="970"/>
      <c r="N428" s="967"/>
      <c r="O428" s="968"/>
      <c r="P428" s="971" t="s">
        <v>226</v>
      </c>
      <c r="Q428" s="972"/>
      <c r="R428" s="973" t="s">
        <v>178</v>
      </c>
      <c r="S428" s="974"/>
      <c r="T428" s="975" t="s">
        <v>1372</v>
      </c>
      <c r="U428" s="976"/>
      <c r="V428" s="976"/>
      <c r="W428" s="977"/>
      <c r="X428" s="975" t="s">
        <v>1374</v>
      </c>
      <c r="Y428" s="976"/>
      <c r="Z428" s="976"/>
      <c r="AA428" s="977"/>
      <c r="AB428" s="525"/>
      <c r="AC428" s="34"/>
      <c r="AD428" s="138"/>
      <c r="AE428" s="524">
        <v>32</v>
      </c>
      <c r="AF428" s="35" t="s">
        <v>32</v>
      </c>
      <c r="AG428" s="34"/>
      <c r="AH428" s="139">
        <v>4360</v>
      </c>
      <c r="AI428" s="140">
        <f t="shared" si="161"/>
        <v>4.3600000000000003</v>
      </c>
      <c r="AJ428" s="152">
        <v>4360</v>
      </c>
      <c r="AK428" s="142">
        <f t="shared" si="162"/>
        <v>4.3600000000000003</v>
      </c>
      <c r="AL428" s="143">
        <f t="shared" si="163"/>
        <v>0</v>
      </c>
      <c r="AM428" s="144">
        <f t="shared" si="164"/>
        <v>0</v>
      </c>
      <c r="AN428" s="145">
        <f t="shared" si="165"/>
        <v>0</v>
      </c>
      <c r="AO428" s="21"/>
      <c r="AP428" s="306">
        <v>78.91</v>
      </c>
      <c r="AQ428" s="306">
        <v>1.26</v>
      </c>
    </row>
    <row r="429" spans="2:43" ht="12" customHeight="1" x14ac:dyDescent="0.25">
      <c r="B429" s="25">
        <v>44267</v>
      </c>
      <c r="C429" s="137">
        <v>6.3888888888888884E-2</v>
      </c>
      <c r="D429" s="137">
        <v>0.13125000000000001</v>
      </c>
      <c r="E429" s="43">
        <v>4</v>
      </c>
      <c r="F429" s="43">
        <v>112</v>
      </c>
      <c r="G429" s="25">
        <v>44267</v>
      </c>
      <c r="H429" s="967" t="s">
        <v>957</v>
      </c>
      <c r="I429" s="968"/>
      <c r="J429" s="969"/>
      <c r="K429" s="970"/>
      <c r="L429" s="969"/>
      <c r="M429" s="970"/>
      <c r="N429" s="967"/>
      <c r="O429" s="968"/>
      <c r="P429" s="971" t="s">
        <v>390</v>
      </c>
      <c r="Q429" s="972"/>
      <c r="R429" s="973" t="s">
        <v>90</v>
      </c>
      <c r="S429" s="974"/>
      <c r="T429" s="975" t="s">
        <v>179</v>
      </c>
      <c r="U429" s="976"/>
      <c r="V429" s="976"/>
      <c r="W429" s="977"/>
      <c r="X429" s="975" t="s">
        <v>179</v>
      </c>
      <c r="Y429" s="976"/>
      <c r="Z429" s="976"/>
      <c r="AA429" s="977"/>
      <c r="AB429" s="509"/>
      <c r="AC429" s="34"/>
      <c r="AD429" s="138"/>
      <c r="AE429" s="158">
        <v>29</v>
      </c>
      <c r="AF429" s="35" t="s">
        <v>32</v>
      </c>
      <c r="AG429" s="34">
        <v>6266</v>
      </c>
      <c r="AH429" s="139">
        <f>+AG429/2.2</f>
        <v>2848.181818181818</v>
      </c>
      <c r="AI429" s="140">
        <f t="shared" si="161"/>
        <v>2.8481818181818181</v>
      </c>
      <c r="AJ429" s="836">
        <v>6910</v>
      </c>
      <c r="AK429" s="838">
        <f>+AJ429/1000</f>
        <v>6.91</v>
      </c>
      <c r="AL429" s="840">
        <v>555</v>
      </c>
      <c r="AM429" s="842">
        <f>+AL429/1000</f>
        <v>0.55500000000000005</v>
      </c>
      <c r="AN429" s="844">
        <f>+AL429/SUM(AH429:AH430)</f>
        <v>8.7332808811959081E-2</v>
      </c>
      <c r="AO429" s="21"/>
      <c r="AP429" s="306">
        <v>77.099999999999994</v>
      </c>
      <c r="AQ429" s="306">
        <v>3.14</v>
      </c>
    </row>
    <row r="430" spans="2:43" ht="12" customHeight="1" x14ac:dyDescent="0.25">
      <c r="B430" s="25">
        <v>44267</v>
      </c>
      <c r="C430" s="137">
        <v>6.3888888888888884E-2</v>
      </c>
      <c r="D430" s="137">
        <v>0.13125000000000001</v>
      </c>
      <c r="E430" s="43">
        <v>4</v>
      </c>
      <c r="F430" s="43">
        <v>213</v>
      </c>
      <c r="G430" s="25">
        <v>44267</v>
      </c>
      <c r="H430" s="967" t="s">
        <v>1328</v>
      </c>
      <c r="I430" s="968"/>
      <c r="J430" s="969"/>
      <c r="K430" s="970"/>
      <c r="L430" s="969"/>
      <c r="M430" s="970"/>
      <c r="N430" s="967"/>
      <c r="O430" s="968"/>
      <c r="P430" s="971" t="s">
        <v>390</v>
      </c>
      <c r="Q430" s="972"/>
      <c r="R430" s="973" t="s">
        <v>90</v>
      </c>
      <c r="S430" s="974"/>
      <c r="T430" s="975" t="s">
        <v>179</v>
      </c>
      <c r="U430" s="976"/>
      <c r="V430" s="976"/>
      <c r="W430" s="977"/>
      <c r="X430" s="975" t="s">
        <v>179</v>
      </c>
      <c r="Y430" s="976"/>
      <c r="Z430" s="976"/>
      <c r="AA430" s="977"/>
      <c r="AB430" s="509"/>
      <c r="AC430" s="34"/>
      <c r="AD430" s="138"/>
      <c r="AE430" s="158">
        <v>30</v>
      </c>
      <c r="AF430" s="35" t="s">
        <v>32</v>
      </c>
      <c r="AG430" s="34">
        <v>7715</v>
      </c>
      <c r="AH430" s="139">
        <f>+AG430/2.2</f>
        <v>3506.8181818181815</v>
      </c>
      <c r="AI430" s="140">
        <f t="shared" si="161"/>
        <v>3.5068181818181814</v>
      </c>
      <c r="AJ430" s="837"/>
      <c r="AK430" s="839"/>
      <c r="AL430" s="841"/>
      <c r="AM430" s="843"/>
      <c r="AN430" s="845"/>
      <c r="AO430" s="21"/>
      <c r="AP430" s="306">
        <v>77.03</v>
      </c>
      <c r="AQ430" s="306">
        <v>3.06</v>
      </c>
    </row>
    <row r="431" spans="2:43" ht="12" customHeight="1" x14ac:dyDescent="0.25">
      <c r="B431" s="25">
        <v>44267</v>
      </c>
      <c r="C431" s="137">
        <v>7.7083333333333337E-2</v>
      </c>
      <c r="D431" s="137">
        <v>8.819444444444445E-2</v>
      </c>
      <c r="E431" s="43">
        <v>4</v>
      </c>
      <c r="F431" s="43">
        <v>23547</v>
      </c>
      <c r="G431" s="25">
        <v>44267</v>
      </c>
      <c r="H431" s="967" t="s">
        <v>799</v>
      </c>
      <c r="I431" s="968"/>
      <c r="J431" s="969"/>
      <c r="K431" s="970"/>
      <c r="L431" s="969"/>
      <c r="M431" s="970"/>
      <c r="N431" s="967"/>
      <c r="O431" s="968"/>
      <c r="P431" s="971" t="s">
        <v>71</v>
      </c>
      <c r="Q431" s="972"/>
      <c r="R431" s="973" t="s">
        <v>1057</v>
      </c>
      <c r="S431" s="974"/>
      <c r="T431" s="975" t="s">
        <v>771</v>
      </c>
      <c r="U431" s="976"/>
      <c r="V431" s="976"/>
      <c r="W431" s="977"/>
      <c r="X431" s="975" t="s">
        <v>771</v>
      </c>
      <c r="Y431" s="976"/>
      <c r="Z431" s="976"/>
      <c r="AA431" s="977"/>
      <c r="AB431" s="525"/>
      <c r="AC431" s="34"/>
      <c r="AD431" s="138" t="s">
        <v>699</v>
      </c>
      <c r="AE431" s="524">
        <v>28</v>
      </c>
      <c r="AF431" s="35" t="s">
        <v>32</v>
      </c>
      <c r="AG431" s="34"/>
      <c r="AH431" s="139">
        <v>12000</v>
      </c>
      <c r="AI431" s="140">
        <f t="shared" si="161"/>
        <v>12</v>
      </c>
      <c r="AJ431" s="152">
        <v>12430</v>
      </c>
      <c r="AK431" s="142">
        <f t="shared" si="162"/>
        <v>12.43</v>
      </c>
      <c r="AL431" s="143">
        <f t="shared" ref="AL431" si="166">+AJ431-AH431</f>
        <v>430</v>
      </c>
      <c r="AM431" s="144">
        <f t="shared" ref="AM431" si="167">+AL431/1000</f>
        <v>0.43</v>
      </c>
      <c r="AN431" s="145">
        <f t="shared" ref="AN431" si="168">+AL431/AH431</f>
        <v>3.5833333333333335E-2</v>
      </c>
      <c r="AO431" s="21"/>
      <c r="AP431" s="306">
        <v>72.91</v>
      </c>
      <c r="AQ431" s="306">
        <v>5.71</v>
      </c>
    </row>
    <row r="432" spans="2:43" ht="12" customHeight="1" x14ac:dyDescent="0.25">
      <c r="B432" s="25">
        <v>44267</v>
      </c>
      <c r="C432" s="137">
        <v>0.12222222222222223</v>
      </c>
      <c r="D432" s="137">
        <v>0.13541666666666666</v>
      </c>
      <c r="E432" s="43">
        <v>1</v>
      </c>
      <c r="F432" s="43">
        <v>781</v>
      </c>
      <c r="G432" s="25">
        <v>44267</v>
      </c>
      <c r="H432" s="967" t="s">
        <v>199</v>
      </c>
      <c r="I432" s="968"/>
      <c r="J432" s="969"/>
      <c r="K432" s="970"/>
      <c r="L432" s="969"/>
      <c r="M432" s="970"/>
      <c r="N432" s="967"/>
      <c r="O432" s="968"/>
      <c r="P432" s="971" t="s">
        <v>1210</v>
      </c>
      <c r="Q432" s="972"/>
      <c r="R432" s="973" t="s">
        <v>306</v>
      </c>
      <c r="S432" s="974"/>
      <c r="T432" s="979" t="s">
        <v>544</v>
      </c>
      <c r="U432" s="980"/>
      <c r="V432" s="980"/>
      <c r="W432" s="981"/>
      <c r="X432" s="979" t="s">
        <v>544</v>
      </c>
      <c r="Y432" s="980"/>
      <c r="Z432" s="980"/>
      <c r="AA432" s="981"/>
      <c r="AB432" s="490"/>
      <c r="AC432" s="32"/>
      <c r="AD432" s="33"/>
      <c r="AE432" s="524">
        <v>48</v>
      </c>
      <c r="AF432" s="35" t="s">
        <v>32</v>
      </c>
      <c r="AG432" s="34"/>
      <c r="AH432" s="139">
        <v>15590</v>
      </c>
      <c r="AI432" s="140">
        <f t="shared" si="161"/>
        <v>15.59</v>
      </c>
      <c r="AJ432" s="1029">
        <v>17380</v>
      </c>
      <c r="AK432" s="1032">
        <f>+AJ432/1000</f>
        <v>17.38</v>
      </c>
      <c r="AL432" s="1035">
        <f>+AJ432-AH435-AH434-AH433-AH432</f>
        <v>-315</v>
      </c>
      <c r="AM432" s="1038">
        <f>+AL432/1000</f>
        <v>-0.315</v>
      </c>
      <c r="AN432" s="1041">
        <f>+AL432/SUM(AH432:AH435)</f>
        <v>-1.7801638881039843E-2</v>
      </c>
      <c r="AO432" s="21"/>
      <c r="AP432" s="306">
        <v>70.209999999999994</v>
      </c>
      <c r="AQ432" s="306">
        <v>4.22</v>
      </c>
    </row>
    <row r="433" spans="2:43" ht="12" customHeight="1" x14ac:dyDescent="0.25">
      <c r="B433" s="25">
        <v>44267</v>
      </c>
      <c r="C433" s="137">
        <v>0.12222222222222223</v>
      </c>
      <c r="D433" s="137">
        <v>0.13541666666666666</v>
      </c>
      <c r="E433" s="43">
        <v>1</v>
      </c>
      <c r="F433" s="43">
        <v>781</v>
      </c>
      <c r="G433" s="25">
        <v>44267</v>
      </c>
      <c r="H433" s="967" t="s">
        <v>199</v>
      </c>
      <c r="I433" s="968"/>
      <c r="J433" s="969"/>
      <c r="K433" s="970"/>
      <c r="L433" s="969"/>
      <c r="M433" s="970"/>
      <c r="N433" s="967"/>
      <c r="O433" s="968"/>
      <c r="P433" s="971" t="s">
        <v>1210</v>
      </c>
      <c r="Q433" s="972"/>
      <c r="R433" s="973" t="s">
        <v>306</v>
      </c>
      <c r="S433" s="974"/>
      <c r="T433" s="979" t="s">
        <v>1018</v>
      </c>
      <c r="U433" s="980"/>
      <c r="V433" s="980"/>
      <c r="W433" s="981"/>
      <c r="X433" s="979" t="s">
        <v>1018</v>
      </c>
      <c r="Y433" s="980"/>
      <c r="Z433" s="980"/>
      <c r="AA433" s="981"/>
      <c r="AB433" s="490"/>
      <c r="AC433" s="32"/>
      <c r="AD433" s="33"/>
      <c r="AE433" s="524">
        <v>48</v>
      </c>
      <c r="AF433" s="35" t="s">
        <v>32</v>
      </c>
      <c r="AG433" s="34"/>
      <c r="AH433" s="139">
        <v>800</v>
      </c>
      <c r="AI433" s="140">
        <f t="shared" si="161"/>
        <v>0.8</v>
      </c>
      <c r="AJ433" s="1030"/>
      <c r="AK433" s="1033"/>
      <c r="AL433" s="1036"/>
      <c r="AM433" s="1039"/>
      <c r="AN433" s="1042"/>
      <c r="AO433" s="21"/>
      <c r="AP433" s="306">
        <v>70.209999999999994</v>
      </c>
      <c r="AQ433" s="306">
        <v>4.22</v>
      </c>
    </row>
    <row r="434" spans="2:43" ht="12" customHeight="1" x14ac:dyDescent="0.25">
      <c r="B434" s="25">
        <v>44267</v>
      </c>
      <c r="C434" s="137">
        <v>0.12222222222222223</v>
      </c>
      <c r="D434" s="137">
        <v>0.13541666666666666</v>
      </c>
      <c r="E434" s="43">
        <v>1</v>
      </c>
      <c r="F434" s="43">
        <v>781</v>
      </c>
      <c r="G434" s="25">
        <v>44267</v>
      </c>
      <c r="H434" s="967" t="s">
        <v>199</v>
      </c>
      <c r="I434" s="968"/>
      <c r="J434" s="969"/>
      <c r="K434" s="970"/>
      <c r="L434" s="969"/>
      <c r="M434" s="970"/>
      <c r="N434" s="967"/>
      <c r="O434" s="968"/>
      <c r="P434" s="971" t="s">
        <v>1210</v>
      </c>
      <c r="Q434" s="972"/>
      <c r="R434" s="973" t="s">
        <v>306</v>
      </c>
      <c r="S434" s="974"/>
      <c r="T434" s="979" t="s">
        <v>757</v>
      </c>
      <c r="U434" s="980"/>
      <c r="V434" s="980"/>
      <c r="W434" s="981"/>
      <c r="X434" s="979" t="s">
        <v>757</v>
      </c>
      <c r="Y434" s="980"/>
      <c r="Z434" s="980"/>
      <c r="AA434" s="981"/>
      <c r="AB434" s="490"/>
      <c r="AC434" s="32"/>
      <c r="AD434" s="33"/>
      <c r="AE434" s="524">
        <v>48</v>
      </c>
      <c r="AF434" s="35" t="s">
        <v>32</v>
      </c>
      <c r="AG434" s="34"/>
      <c r="AH434" s="139">
        <v>1266</v>
      </c>
      <c r="AI434" s="140">
        <f t="shared" si="161"/>
        <v>1.266</v>
      </c>
      <c r="AJ434" s="1030"/>
      <c r="AK434" s="1033"/>
      <c r="AL434" s="1036"/>
      <c r="AM434" s="1039"/>
      <c r="AN434" s="1042"/>
      <c r="AO434" s="21"/>
      <c r="AP434" s="306">
        <v>70.209999999999994</v>
      </c>
      <c r="AQ434" s="306">
        <v>4.22</v>
      </c>
    </row>
    <row r="435" spans="2:43" ht="12" customHeight="1" x14ac:dyDescent="0.25">
      <c r="B435" s="25">
        <v>44267</v>
      </c>
      <c r="C435" s="137">
        <v>0.12222222222222223</v>
      </c>
      <c r="D435" s="137">
        <v>0.13541666666666666</v>
      </c>
      <c r="E435" s="43">
        <v>1</v>
      </c>
      <c r="F435" s="43">
        <v>781</v>
      </c>
      <c r="G435" s="25">
        <v>44267</v>
      </c>
      <c r="H435" s="967" t="s">
        <v>199</v>
      </c>
      <c r="I435" s="968"/>
      <c r="J435" s="969"/>
      <c r="K435" s="970"/>
      <c r="L435" s="969"/>
      <c r="M435" s="970"/>
      <c r="N435" s="967"/>
      <c r="O435" s="968"/>
      <c r="P435" s="971" t="s">
        <v>1210</v>
      </c>
      <c r="Q435" s="972"/>
      <c r="R435" s="973" t="s">
        <v>306</v>
      </c>
      <c r="S435" s="974"/>
      <c r="T435" s="979" t="s">
        <v>216</v>
      </c>
      <c r="U435" s="980"/>
      <c r="V435" s="980"/>
      <c r="W435" s="981"/>
      <c r="X435" s="979" t="s">
        <v>1373</v>
      </c>
      <c r="Y435" s="980"/>
      <c r="Z435" s="980"/>
      <c r="AA435" s="981"/>
      <c r="AB435" s="490"/>
      <c r="AC435" s="32"/>
      <c r="AD435" s="33"/>
      <c r="AE435" s="524">
        <v>48</v>
      </c>
      <c r="AF435" s="35" t="s">
        <v>32</v>
      </c>
      <c r="AG435" s="34"/>
      <c r="AH435" s="139">
        <v>39</v>
      </c>
      <c r="AI435" s="140">
        <f t="shared" si="161"/>
        <v>3.9E-2</v>
      </c>
      <c r="AJ435" s="1031"/>
      <c r="AK435" s="1034"/>
      <c r="AL435" s="1037"/>
      <c r="AM435" s="1040"/>
      <c r="AN435" s="1043"/>
      <c r="AO435" s="21"/>
      <c r="AP435" s="306">
        <v>70.209999999999994</v>
      </c>
      <c r="AQ435" s="306">
        <v>4.22</v>
      </c>
    </row>
    <row r="436" spans="2:43" ht="12" customHeight="1" thickBot="1" x14ac:dyDescent="0.3">
      <c r="B436" s="24"/>
      <c r="C436" s="146"/>
      <c r="D436" s="146"/>
      <c r="E436" s="27"/>
      <c r="F436" s="36"/>
      <c r="G436" s="31"/>
      <c r="H436" s="909"/>
      <c r="I436" s="910"/>
      <c r="J436" s="911"/>
      <c r="K436" s="912"/>
      <c r="L436" s="911"/>
      <c r="M436" s="912"/>
      <c r="N436" s="913"/>
      <c r="O436" s="910"/>
      <c r="P436" s="913"/>
      <c r="Q436" s="910"/>
      <c r="R436" s="914"/>
      <c r="S436" s="915"/>
      <c r="T436" s="916"/>
      <c r="U436" s="917"/>
      <c r="V436" s="917"/>
      <c r="W436" s="915"/>
      <c r="X436" s="29"/>
      <c r="Y436" s="147"/>
      <c r="Z436" s="147"/>
      <c r="AA436" s="28"/>
      <c r="AB436" s="147"/>
      <c r="AC436" s="36"/>
      <c r="AD436" s="148"/>
      <c r="AE436" s="147"/>
      <c r="AF436" s="28"/>
      <c r="AG436" s="29"/>
      <c r="AH436" s="149"/>
      <c r="AI436" s="153"/>
      <c r="AJ436" s="150"/>
      <c r="AK436" s="154"/>
      <c r="AL436" s="155"/>
      <c r="AM436" s="156"/>
      <c r="AN436" s="157"/>
    </row>
    <row r="437" spans="2:43" ht="12" customHeight="1" x14ac:dyDescent="0.25">
      <c r="B437" s="151"/>
      <c r="C437" s="151"/>
      <c r="D437" s="151"/>
      <c r="E437" s="151"/>
      <c r="F437" s="151"/>
      <c r="G437" s="151"/>
      <c r="H437" s="151"/>
      <c r="I437" s="151"/>
      <c r="J437" s="174"/>
      <c r="K437" s="174"/>
      <c r="L437" s="174"/>
      <c r="M437" s="174"/>
      <c r="N437" s="151"/>
      <c r="O437" s="151"/>
      <c r="P437" s="135"/>
      <c r="Q437" s="135"/>
      <c r="R437" s="918" t="s">
        <v>5</v>
      </c>
      <c r="S437" s="919"/>
      <c r="T437" s="919"/>
      <c r="U437" s="919"/>
      <c r="V437" s="919"/>
      <c r="W437" s="919"/>
      <c r="X437" s="919"/>
      <c r="Y437" s="919"/>
      <c r="Z437" s="919"/>
      <c r="AA437" s="919"/>
      <c r="AB437" s="919"/>
      <c r="AC437" s="919"/>
      <c r="AD437" s="919"/>
      <c r="AE437" s="919"/>
      <c r="AF437" s="919"/>
      <c r="AG437" s="265"/>
      <c r="AH437" s="932" t="s">
        <v>4</v>
      </c>
      <c r="AI437" s="933"/>
      <c r="AJ437" s="932" t="s">
        <v>3</v>
      </c>
      <c r="AK437" s="933"/>
      <c r="AL437" s="932" t="s">
        <v>2</v>
      </c>
      <c r="AM437" s="934"/>
      <c r="AN437" s="935"/>
    </row>
    <row r="438" spans="2:43" x14ac:dyDescent="0.25">
      <c r="B438" s="151"/>
      <c r="C438" s="151"/>
      <c r="D438" s="151"/>
      <c r="E438" s="151"/>
      <c r="F438" s="151"/>
      <c r="G438" s="151"/>
      <c r="H438" s="151"/>
      <c r="I438" s="151"/>
      <c r="J438" s="174"/>
      <c r="K438" s="174"/>
      <c r="L438" s="174"/>
      <c r="M438" s="174"/>
      <c r="N438" s="151"/>
      <c r="O438" s="151"/>
      <c r="P438" s="135"/>
      <c r="Q438" s="135"/>
      <c r="R438" s="930"/>
      <c r="S438" s="931"/>
      <c r="T438" s="931"/>
      <c r="U438" s="931"/>
      <c r="V438" s="931"/>
      <c r="W438" s="931"/>
      <c r="X438" s="931"/>
      <c r="Y438" s="931"/>
      <c r="Z438" s="931"/>
      <c r="AA438" s="931"/>
      <c r="AB438" s="931"/>
      <c r="AC438" s="931"/>
      <c r="AD438" s="931"/>
      <c r="AE438" s="931"/>
      <c r="AF438" s="931"/>
      <c r="AG438" s="265"/>
      <c r="AH438" s="936" t="s">
        <v>1</v>
      </c>
      <c r="AI438" s="938">
        <f>+SUM(AI393:AI436)</f>
        <v>426.35090909090917</v>
      </c>
      <c r="AJ438" s="936" t="s">
        <v>1</v>
      </c>
      <c r="AK438" s="938">
        <f>+SUM(AK393:AK436)</f>
        <v>434.67999999999989</v>
      </c>
      <c r="AL438" s="936" t="s">
        <v>1</v>
      </c>
      <c r="AM438" s="940">
        <f>+AK438-AI438</f>
        <v>8.3290909090907235</v>
      </c>
      <c r="AN438" s="851">
        <f>+AM438/AI438</f>
        <v>1.9535764393819419E-2</v>
      </c>
    </row>
    <row r="439" spans="2:43" ht="17.25" thickBot="1" x14ac:dyDescent="0.3">
      <c r="B439" s="151"/>
      <c r="C439" s="151"/>
      <c r="D439" s="151"/>
      <c r="E439" s="151"/>
      <c r="F439" s="151"/>
      <c r="G439" s="151"/>
      <c r="H439" s="151"/>
      <c r="I439" s="151"/>
      <c r="J439" s="174"/>
      <c r="K439" s="174"/>
      <c r="L439" s="174"/>
      <c r="M439" s="174"/>
      <c r="N439" s="151"/>
      <c r="O439" s="151"/>
      <c r="P439" s="135"/>
      <c r="Q439" s="135"/>
      <c r="R439" s="921"/>
      <c r="S439" s="922"/>
      <c r="T439" s="922"/>
      <c r="U439" s="922"/>
      <c r="V439" s="922"/>
      <c r="W439" s="922"/>
      <c r="X439" s="922"/>
      <c r="Y439" s="922"/>
      <c r="Z439" s="922"/>
      <c r="AA439" s="922"/>
      <c r="AB439" s="922"/>
      <c r="AC439" s="922"/>
      <c r="AD439" s="922"/>
      <c r="AE439" s="922"/>
      <c r="AF439" s="922"/>
      <c r="AG439" s="264"/>
      <c r="AH439" s="937"/>
      <c r="AI439" s="939"/>
      <c r="AJ439" s="937"/>
      <c r="AK439" s="939"/>
      <c r="AL439" s="937"/>
      <c r="AM439" s="941"/>
      <c r="AN439" s="852"/>
    </row>
    <row r="440" spans="2:43" ht="17.25" thickBot="1" x14ac:dyDescent="0.3"/>
    <row r="441" spans="2:43" x14ac:dyDescent="0.25">
      <c r="R441" s="918" t="s">
        <v>0</v>
      </c>
      <c r="S441" s="919"/>
      <c r="T441" s="919"/>
      <c r="U441" s="919"/>
      <c r="V441" s="919"/>
      <c r="W441" s="919"/>
      <c r="X441" s="919"/>
      <c r="Y441" s="919"/>
      <c r="Z441" s="919"/>
      <c r="AA441" s="919"/>
      <c r="AB441" s="919"/>
      <c r="AC441" s="919"/>
      <c r="AD441" s="919"/>
      <c r="AE441" s="919"/>
      <c r="AF441" s="920"/>
      <c r="AG441" s="18"/>
      <c r="AH441" s="924">
        <f>+AI438+AH383</f>
        <v>2586.2940909090912</v>
      </c>
      <c r="AI441" s="925"/>
      <c r="AJ441" s="924">
        <f>+AK438+AJ383</f>
        <v>2669.8749999999995</v>
      </c>
      <c r="AK441" s="925"/>
      <c r="AL441" s="928">
        <f>+AJ441-AH441</f>
        <v>83.580909090908335</v>
      </c>
      <c r="AM441" s="925"/>
      <c r="AN441" s="945">
        <f>+AL441/AH441</f>
        <v>3.2316861947254173E-2</v>
      </c>
    </row>
    <row r="442" spans="2:43" ht="17.25" thickBot="1" x14ac:dyDescent="0.3">
      <c r="R442" s="921"/>
      <c r="S442" s="922"/>
      <c r="T442" s="922"/>
      <c r="U442" s="922"/>
      <c r="V442" s="922"/>
      <c r="W442" s="922"/>
      <c r="X442" s="922"/>
      <c r="Y442" s="922"/>
      <c r="Z442" s="922"/>
      <c r="AA442" s="922"/>
      <c r="AB442" s="922"/>
      <c r="AC442" s="922"/>
      <c r="AD442" s="922"/>
      <c r="AE442" s="922"/>
      <c r="AF442" s="923"/>
      <c r="AG442" s="19"/>
      <c r="AH442" s="926"/>
      <c r="AI442" s="927"/>
      <c r="AJ442" s="926"/>
      <c r="AK442" s="927"/>
      <c r="AL442" s="929"/>
      <c r="AM442" s="927"/>
      <c r="AN442" s="946"/>
    </row>
    <row r="443" spans="2:43" ht="17.25" thickBot="1" x14ac:dyDescent="0.3"/>
    <row r="444" spans="2:43" ht="12" customHeight="1" x14ac:dyDescent="0.25">
      <c r="B444" s="882" t="s">
        <v>31</v>
      </c>
      <c r="C444" s="883"/>
      <c r="D444" s="883"/>
      <c r="E444" s="883"/>
      <c r="F444" s="883"/>
      <c r="G444" s="884"/>
      <c r="H444" s="888" t="s">
        <v>30</v>
      </c>
      <c r="I444" s="765"/>
      <c r="J444" s="765"/>
      <c r="K444" s="765"/>
      <c r="L444" s="765"/>
      <c r="M444" s="765"/>
      <c r="N444" s="765"/>
      <c r="O444" s="765"/>
      <c r="P444" s="765"/>
      <c r="Q444" s="765"/>
      <c r="R444" s="765"/>
      <c r="S444" s="765"/>
      <c r="T444" s="765"/>
      <c r="U444" s="765"/>
      <c r="V444" s="765"/>
      <c r="W444" s="765"/>
      <c r="X444" s="765"/>
      <c r="Y444" s="765"/>
      <c r="Z444" s="765"/>
      <c r="AA444" s="765"/>
      <c r="AB444" s="765"/>
      <c r="AC444" s="765"/>
      <c r="AD444" s="765"/>
      <c r="AE444" s="267"/>
      <c r="AF444" s="764" t="s">
        <v>29</v>
      </c>
      <c r="AG444" s="765"/>
      <c r="AH444" s="765"/>
      <c r="AI444" s="765"/>
      <c r="AJ444" s="765"/>
      <c r="AK444" s="766"/>
      <c r="AL444" s="889" t="s">
        <v>39</v>
      </c>
      <c r="AM444" s="890"/>
      <c r="AN444" s="891"/>
      <c r="AO444" s="22"/>
      <c r="AP444" s="168" t="s">
        <v>46</v>
      </c>
    </row>
    <row r="445" spans="2:43" ht="12" customHeight="1" thickBot="1" x14ac:dyDescent="0.3">
      <c r="B445" s="885"/>
      <c r="C445" s="886"/>
      <c r="D445" s="886"/>
      <c r="E445" s="886"/>
      <c r="F445" s="886"/>
      <c r="G445" s="887"/>
      <c r="H445" s="892" t="s">
        <v>25</v>
      </c>
      <c r="I445" s="893"/>
      <c r="J445" s="893"/>
      <c r="K445" s="893"/>
      <c r="L445" s="893"/>
      <c r="M445" s="893"/>
      <c r="N445" s="893"/>
      <c r="O445" s="893"/>
      <c r="P445" s="893"/>
      <c r="Q445" s="893"/>
      <c r="R445" s="893"/>
      <c r="S445" s="893"/>
      <c r="T445" s="893"/>
      <c r="U445" s="893"/>
      <c r="V445" s="893"/>
      <c r="W445" s="893"/>
      <c r="X445" s="893"/>
      <c r="Y445" s="893"/>
      <c r="Z445" s="893"/>
      <c r="AA445" s="893"/>
      <c r="AB445" s="893"/>
      <c r="AC445" s="893"/>
      <c r="AD445" s="893"/>
      <c r="AE445" s="268"/>
      <c r="AF445" s="773">
        <v>44267</v>
      </c>
      <c r="AG445" s="774"/>
      <c r="AH445" s="774"/>
      <c r="AI445" s="774"/>
      <c r="AJ445" s="774"/>
      <c r="AK445" s="775"/>
      <c r="AL445" s="896" t="s">
        <v>40</v>
      </c>
      <c r="AM445" s="897"/>
      <c r="AN445" s="898"/>
      <c r="AO445" s="23"/>
      <c r="AP445" s="169" t="s">
        <v>47</v>
      </c>
    </row>
    <row r="446" spans="2:43" ht="12" customHeight="1" thickBot="1" x14ac:dyDescent="0.3">
      <c r="B446" s="902" t="s">
        <v>28</v>
      </c>
      <c r="C446" s="903"/>
      <c r="D446" s="903"/>
      <c r="E446" s="903"/>
      <c r="F446" s="903"/>
      <c r="G446" s="904"/>
      <c r="H446" s="894"/>
      <c r="I446" s="895"/>
      <c r="J446" s="895"/>
      <c r="K446" s="895"/>
      <c r="L446" s="895"/>
      <c r="M446" s="895"/>
      <c r="N446" s="895"/>
      <c r="O446" s="895"/>
      <c r="P446" s="895"/>
      <c r="Q446" s="895"/>
      <c r="R446" s="895"/>
      <c r="S446" s="895"/>
      <c r="T446" s="895"/>
      <c r="U446" s="895"/>
      <c r="V446" s="895"/>
      <c r="W446" s="895"/>
      <c r="X446" s="895"/>
      <c r="Y446" s="895"/>
      <c r="Z446" s="895"/>
      <c r="AA446" s="895"/>
      <c r="AB446" s="895"/>
      <c r="AC446" s="895"/>
      <c r="AD446" s="895"/>
      <c r="AE446" s="269"/>
      <c r="AF446" s="776"/>
      <c r="AG446" s="777"/>
      <c r="AH446" s="777"/>
      <c r="AI446" s="777"/>
      <c r="AJ446" s="777"/>
      <c r="AK446" s="778"/>
      <c r="AL446" s="899"/>
      <c r="AM446" s="900"/>
      <c r="AN446" s="901"/>
      <c r="AO446" s="141"/>
      <c r="AP446" s="170"/>
    </row>
    <row r="447" spans="2:43" ht="12" customHeight="1" thickBot="1" x14ac:dyDescent="0.3">
      <c r="B447" s="135"/>
      <c r="C447" s="135"/>
      <c r="D447" s="135"/>
      <c r="E447" s="135"/>
      <c r="F447" s="135"/>
      <c r="G447" s="135"/>
      <c r="H447" s="135"/>
      <c r="I447" s="135"/>
      <c r="J447" s="174"/>
      <c r="K447" s="174"/>
      <c r="L447" s="174"/>
      <c r="M447" s="174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5"/>
      <c r="AL447" s="135"/>
      <c r="AM447" s="135"/>
      <c r="AN447" s="135"/>
      <c r="AO447" s="141"/>
    </row>
    <row r="448" spans="2:43" ht="12" customHeight="1" thickBot="1" x14ac:dyDescent="0.3">
      <c r="B448" s="873" t="s">
        <v>27</v>
      </c>
      <c r="C448" s="874"/>
      <c r="D448" s="874"/>
      <c r="E448" s="875"/>
      <c r="F448" s="848" t="s">
        <v>26</v>
      </c>
      <c r="G448" s="850"/>
      <c r="H448" s="848" t="s">
        <v>44</v>
      </c>
      <c r="I448" s="849"/>
      <c r="J448" s="849"/>
      <c r="K448" s="849"/>
      <c r="L448" s="849"/>
      <c r="M448" s="849"/>
      <c r="N448" s="849"/>
      <c r="O448" s="849"/>
      <c r="P448" s="849"/>
      <c r="Q448" s="849"/>
      <c r="R448" s="849"/>
      <c r="S448" s="850"/>
      <c r="T448" s="848" t="s">
        <v>25</v>
      </c>
      <c r="U448" s="849"/>
      <c r="V448" s="849"/>
      <c r="W448" s="849"/>
      <c r="X448" s="849"/>
      <c r="Y448" s="849"/>
      <c r="Z448" s="849"/>
      <c r="AA448" s="849"/>
      <c r="AB448" s="849"/>
      <c r="AC448" s="849"/>
      <c r="AD448" s="849"/>
      <c r="AE448" s="849"/>
      <c r="AF448" s="850"/>
      <c r="AG448" s="879" t="s">
        <v>24</v>
      </c>
      <c r="AH448" s="880"/>
      <c r="AI448" s="881"/>
      <c r="AJ448" s="879" t="s">
        <v>24</v>
      </c>
      <c r="AK448" s="881"/>
      <c r="AL448" s="848" t="s">
        <v>23</v>
      </c>
      <c r="AM448" s="849"/>
      <c r="AN448" s="850"/>
      <c r="AO448" s="141"/>
    </row>
    <row r="449" spans="2:43" ht="12" customHeight="1" thickBot="1" x14ac:dyDescent="0.3">
      <c r="B449" s="1" t="s">
        <v>13</v>
      </c>
      <c r="C449" s="2" t="s">
        <v>22</v>
      </c>
      <c r="D449" s="3" t="s">
        <v>22</v>
      </c>
      <c r="E449" s="2" t="s">
        <v>21</v>
      </c>
      <c r="F449" s="907" t="s">
        <v>20</v>
      </c>
      <c r="G449" s="908"/>
      <c r="H449" s="876"/>
      <c r="I449" s="877"/>
      <c r="J449" s="877"/>
      <c r="K449" s="877"/>
      <c r="L449" s="877"/>
      <c r="M449" s="877"/>
      <c r="N449" s="877"/>
      <c r="O449" s="877"/>
      <c r="P449" s="877"/>
      <c r="Q449" s="877"/>
      <c r="R449" s="877"/>
      <c r="S449" s="878"/>
      <c r="T449" s="876"/>
      <c r="U449" s="877"/>
      <c r="V449" s="877"/>
      <c r="W449" s="877"/>
      <c r="X449" s="877"/>
      <c r="Y449" s="877"/>
      <c r="Z449" s="877"/>
      <c r="AA449" s="877"/>
      <c r="AB449" s="877"/>
      <c r="AC449" s="877"/>
      <c r="AD449" s="877"/>
      <c r="AE449" s="877"/>
      <c r="AF449" s="878"/>
      <c r="AG449" s="876" t="s">
        <v>19</v>
      </c>
      <c r="AH449" s="877"/>
      <c r="AI449" s="878"/>
      <c r="AJ449" s="876" t="s">
        <v>18</v>
      </c>
      <c r="AK449" s="878"/>
      <c r="AL449" s="876" t="s">
        <v>17</v>
      </c>
      <c r="AM449" s="877"/>
      <c r="AN449" s="878"/>
      <c r="AO449" s="141"/>
      <c r="AP449" s="846" t="s">
        <v>130</v>
      </c>
      <c r="AQ449" s="846" t="s">
        <v>131</v>
      </c>
    </row>
    <row r="450" spans="2:43" ht="12" customHeight="1" thickBot="1" x14ac:dyDescent="0.3">
      <c r="B450" s="4">
        <v>2020</v>
      </c>
      <c r="C450" s="5" t="s">
        <v>16</v>
      </c>
      <c r="D450" s="5" t="s">
        <v>15</v>
      </c>
      <c r="E450" s="30" t="s">
        <v>14</v>
      </c>
      <c r="F450" s="6" t="s">
        <v>14</v>
      </c>
      <c r="G450" s="7" t="s">
        <v>13</v>
      </c>
      <c r="H450" s="868" t="s">
        <v>34</v>
      </c>
      <c r="I450" s="869"/>
      <c r="J450" s="870" t="s">
        <v>43</v>
      </c>
      <c r="K450" s="871"/>
      <c r="L450" s="870" t="s">
        <v>42</v>
      </c>
      <c r="M450" s="871"/>
      <c r="N450" s="872" t="s">
        <v>33</v>
      </c>
      <c r="O450" s="869"/>
      <c r="P450" s="872" t="s">
        <v>12</v>
      </c>
      <c r="Q450" s="869"/>
      <c r="R450" s="872" t="s">
        <v>11</v>
      </c>
      <c r="S450" s="905"/>
      <c r="T450" s="868" t="s">
        <v>35</v>
      </c>
      <c r="U450" s="906"/>
      <c r="V450" s="906"/>
      <c r="W450" s="905"/>
      <c r="X450" s="868" t="s">
        <v>10</v>
      </c>
      <c r="Y450" s="906"/>
      <c r="Z450" s="906"/>
      <c r="AA450" s="905"/>
      <c r="AB450" s="503"/>
      <c r="AC450" s="38" t="s">
        <v>38</v>
      </c>
      <c r="AD450" s="37" t="s">
        <v>36</v>
      </c>
      <c r="AE450" s="266" t="s">
        <v>41</v>
      </c>
      <c r="AF450" s="136" t="s">
        <v>9</v>
      </c>
      <c r="AG450" s="8" t="s">
        <v>37</v>
      </c>
      <c r="AH450" s="9" t="s">
        <v>8</v>
      </c>
      <c r="AI450" s="10" t="s">
        <v>7</v>
      </c>
      <c r="AJ450" s="6" t="s">
        <v>8</v>
      </c>
      <c r="AK450" s="7" t="s">
        <v>7</v>
      </c>
      <c r="AL450" s="6" t="s">
        <v>8</v>
      </c>
      <c r="AM450" s="11" t="s">
        <v>7</v>
      </c>
      <c r="AN450" s="7" t="s">
        <v>6</v>
      </c>
      <c r="AO450" s="141"/>
      <c r="AP450" s="847"/>
      <c r="AQ450" s="847"/>
    </row>
    <row r="451" spans="2:43" ht="12" customHeight="1" x14ac:dyDescent="0.25">
      <c r="B451" s="25">
        <v>44267</v>
      </c>
      <c r="C451" s="137">
        <v>0.4597222222222222</v>
      </c>
      <c r="D451" s="137">
        <v>0.4680555555555555</v>
      </c>
      <c r="E451" s="43">
        <v>1</v>
      </c>
      <c r="F451" s="43">
        <v>26599</v>
      </c>
      <c r="G451" s="25">
        <v>44267</v>
      </c>
      <c r="H451" s="967" t="s">
        <v>712</v>
      </c>
      <c r="I451" s="968"/>
      <c r="J451" s="969"/>
      <c r="K451" s="970"/>
      <c r="L451" s="969"/>
      <c r="M451" s="970"/>
      <c r="N451" s="967"/>
      <c r="O451" s="968"/>
      <c r="P451" s="971" t="s">
        <v>750</v>
      </c>
      <c r="Q451" s="972"/>
      <c r="R451" s="973" t="s">
        <v>751</v>
      </c>
      <c r="S451" s="985"/>
      <c r="T451" s="982" t="s">
        <v>715</v>
      </c>
      <c r="U451" s="983"/>
      <c r="V451" s="983"/>
      <c r="W451" s="984"/>
      <c r="X451" s="982" t="s">
        <v>715</v>
      </c>
      <c r="Y451" s="983"/>
      <c r="Z451" s="983"/>
      <c r="AA451" s="984"/>
      <c r="AB451" s="509"/>
      <c r="AC451" s="34"/>
      <c r="AD451" s="138"/>
      <c r="AE451" s="158">
        <v>35</v>
      </c>
      <c r="AF451" s="35" t="s">
        <v>32</v>
      </c>
      <c r="AG451" s="26"/>
      <c r="AH451" s="160">
        <v>360</v>
      </c>
      <c r="AI451" s="161">
        <f>+AH451/1000</f>
        <v>0.36</v>
      </c>
      <c r="AJ451" s="162">
        <v>360</v>
      </c>
      <c r="AK451" s="163">
        <f>+AJ451/1000</f>
        <v>0.36</v>
      </c>
      <c r="AL451" s="164">
        <f>+AJ451-AH451</f>
        <v>0</v>
      </c>
      <c r="AM451" s="163">
        <f>+AL451/1000</f>
        <v>0</v>
      </c>
      <c r="AN451" s="165">
        <f>+AL451/AH451</f>
        <v>0</v>
      </c>
      <c r="AO451" s="141"/>
      <c r="AP451" s="306">
        <v>73.19</v>
      </c>
      <c r="AQ451" s="306">
        <v>5.89</v>
      </c>
    </row>
    <row r="452" spans="2:43" ht="12" customHeight="1" x14ac:dyDescent="0.25">
      <c r="B452" s="25">
        <v>44267</v>
      </c>
      <c r="C452" s="137">
        <v>0.55694444444444446</v>
      </c>
      <c r="D452" s="137">
        <v>0.56666666666666665</v>
      </c>
      <c r="E452" s="43">
        <v>1</v>
      </c>
      <c r="F452" s="43">
        <v>23549</v>
      </c>
      <c r="G452" s="25">
        <v>44267</v>
      </c>
      <c r="H452" s="967" t="s">
        <v>1213</v>
      </c>
      <c r="I452" s="968"/>
      <c r="J452" s="969" t="s">
        <v>1262</v>
      </c>
      <c r="K452" s="970"/>
      <c r="L452" s="969" t="s">
        <v>764</v>
      </c>
      <c r="M452" s="970"/>
      <c r="N452" s="967"/>
      <c r="O452" s="968"/>
      <c r="P452" s="971" t="s">
        <v>359</v>
      </c>
      <c r="Q452" s="972"/>
      <c r="R452" s="973" t="s">
        <v>74</v>
      </c>
      <c r="S452" s="974"/>
      <c r="T452" s="979" t="s">
        <v>771</v>
      </c>
      <c r="U452" s="980"/>
      <c r="V452" s="980"/>
      <c r="W452" s="981"/>
      <c r="X452" s="979" t="s">
        <v>771</v>
      </c>
      <c r="Y452" s="980"/>
      <c r="Z452" s="980"/>
      <c r="AA452" s="981"/>
      <c r="AB452" s="509">
        <v>3</v>
      </c>
      <c r="AC452" s="34"/>
      <c r="AD452" s="138" t="s">
        <v>680</v>
      </c>
      <c r="AE452" s="158">
        <v>36</v>
      </c>
      <c r="AF452" s="35" t="s">
        <v>32</v>
      </c>
      <c r="AG452" s="34"/>
      <c r="AH452" s="139">
        <v>2400</v>
      </c>
      <c r="AI452" s="140">
        <f t="shared" ref="AI452:AI453" si="169">+AH452/1000</f>
        <v>2.4</v>
      </c>
      <c r="AJ452" s="836">
        <v>12970</v>
      </c>
      <c r="AK452" s="838">
        <f>+AJ452/1000</f>
        <v>12.97</v>
      </c>
      <c r="AL452" s="840">
        <f>+AJ452-AH453-AH452</f>
        <v>970</v>
      </c>
      <c r="AM452" s="842">
        <f>+AL452/1000</f>
        <v>0.97</v>
      </c>
      <c r="AN452" s="844">
        <f>+AL452/SUM(AH452:AH453)</f>
        <v>8.0833333333333326E-2</v>
      </c>
      <c r="AO452" s="20"/>
      <c r="AP452" s="306">
        <v>72.89</v>
      </c>
      <c r="AQ452" s="306">
        <v>5.81</v>
      </c>
    </row>
    <row r="453" spans="2:43" ht="12" customHeight="1" x14ac:dyDescent="0.25">
      <c r="B453" s="25">
        <v>44267</v>
      </c>
      <c r="C453" s="137">
        <v>0.55694444444444446</v>
      </c>
      <c r="D453" s="137">
        <v>0.56666666666666665</v>
      </c>
      <c r="E453" s="43">
        <v>1</v>
      </c>
      <c r="F453" s="43">
        <v>23550</v>
      </c>
      <c r="G453" s="25">
        <v>44267</v>
      </c>
      <c r="H453" s="967" t="s">
        <v>706</v>
      </c>
      <c r="I453" s="968"/>
      <c r="J453" s="969" t="s">
        <v>702</v>
      </c>
      <c r="K453" s="970"/>
      <c r="L453" s="969" t="s">
        <v>764</v>
      </c>
      <c r="M453" s="970"/>
      <c r="N453" s="967"/>
      <c r="O453" s="968"/>
      <c r="P453" s="971" t="s">
        <v>359</v>
      </c>
      <c r="Q453" s="972"/>
      <c r="R453" s="973" t="s">
        <v>74</v>
      </c>
      <c r="S453" s="974"/>
      <c r="T453" s="979" t="s">
        <v>771</v>
      </c>
      <c r="U453" s="980"/>
      <c r="V453" s="980"/>
      <c r="W453" s="981"/>
      <c r="X453" s="979" t="s">
        <v>771</v>
      </c>
      <c r="Y453" s="980"/>
      <c r="Z453" s="980"/>
      <c r="AA453" s="981"/>
      <c r="AB453" s="509">
        <v>3</v>
      </c>
      <c r="AC453" s="34"/>
      <c r="AD453" s="138" t="s">
        <v>680</v>
      </c>
      <c r="AE453" s="158">
        <v>34</v>
      </c>
      <c r="AF453" s="35" t="s">
        <v>32</v>
      </c>
      <c r="AG453" s="34"/>
      <c r="AH453" s="139">
        <v>9600</v>
      </c>
      <c r="AI453" s="140">
        <f t="shared" si="169"/>
        <v>9.6</v>
      </c>
      <c r="AJ453" s="837"/>
      <c r="AK453" s="839"/>
      <c r="AL453" s="841"/>
      <c r="AM453" s="843"/>
      <c r="AN453" s="845"/>
      <c r="AO453" s="20"/>
      <c r="AP453" s="306">
        <v>73.45</v>
      </c>
      <c r="AQ453" s="306">
        <v>6.05</v>
      </c>
    </row>
    <row r="454" spans="2:43" ht="12" customHeight="1" x14ac:dyDescent="0.25">
      <c r="B454" s="25">
        <v>44267</v>
      </c>
      <c r="C454" s="137">
        <v>0.57500000000000007</v>
      </c>
      <c r="D454" s="137">
        <v>0.58750000000000002</v>
      </c>
      <c r="E454" s="43">
        <v>1</v>
      </c>
      <c r="F454" s="43">
        <v>23550</v>
      </c>
      <c r="G454" s="25">
        <v>44267</v>
      </c>
      <c r="H454" s="967" t="s">
        <v>706</v>
      </c>
      <c r="I454" s="968"/>
      <c r="J454" s="969" t="s">
        <v>702</v>
      </c>
      <c r="K454" s="970"/>
      <c r="L454" s="969" t="s">
        <v>764</v>
      </c>
      <c r="M454" s="970"/>
      <c r="N454" s="967"/>
      <c r="O454" s="968"/>
      <c r="P454" s="971" t="s">
        <v>1293</v>
      </c>
      <c r="Q454" s="972"/>
      <c r="R454" s="973" t="s">
        <v>543</v>
      </c>
      <c r="S454" s="974"/>
      <c r="T454" s="979" t="s">
        <v>771</v>
      </c>
      <c r="U454" s="980"/>
      <c r="V454" s="980"/>
      <c r="W454" s="981"/>
      <c r="X454" s="979" t="s">
        <v>771</v>
      </c>
      <c r="Y454" s="980"/>
      <c r="Z454" s="980"/>
      <c r="AA454" s="981"/>
      <c r="AB454" s="509">
        <v>3</v>
      </c>
      <c r="AC454" s="34"/>
      <c r="AD454" s="138" t="s">
        <v>680</v>
      </c>
      <c r="AE454" s="158">
        <v>34</v>
      </c>
      <c r="AF454" s="35" t="s">
        <v>32</v>
      </c>
      <c r="AG454" s="34"/>
      <c r="AH454" s="139">
        <v>4800</v>
      </c>
      <c r="AI454" s="159">
        <f t="shared" ref="AI454" si="170">+AH454/1000</f>
        <v>4.8</v>
      </c>
      <c r="AJ454" s="152">
        <v>4930</v>
      </c>
      <c r="AK454" s="272">
        <f t="shared" ref="AK454" si="171">+AJ454/1000</f>
        <v>4.93</v>
      </c>
      <c r="AL454" s="273">
        <f t="shared" ref="AL454" si="172">+AJ454-AH454</f>
        <v>130</v>
      </c>
      <c r="AM454" s="274">
        <f t="shared" ref="AM454" si="173">+AL454/1000</f>
        <v>0.13</v>
      </c>
      <c r="AN454" s="275">
        <f t="shared" ref="AN454" si="174">+AL454/AH454</f>
        <v>2.7083333333333334E-2</v>
      </c>
      <c r="AO454" s="20"/>
      <c r="AP454" s="306">
        <v>73.45</v>
      </c>
      <c r="AQ454" s="306">
        <v>6.05</v>
      </c>
    </row>
    <row r="455" spans="2:43" ht="12" customHeight="1" x14ac:dyDescent="0.25">
      <c r="B455" s="25">
        <v>44267</v>
      </c>
      <c r="C455" s="137">
        <v>0.62986111111111109</v>
      </c>
      <c r="D455" s="137">
        <v>0.66388888888888886</v>
      </c>
      <c r="E455" s="43">
        <v>2</v>
      </c>
      <c r="F455" s="43">
        <v>23548</v>
      </c>
      <c r="G455" s="25">
        <v>44267</v>
      </c>
      <c r="H455" s="967" t="s">
        <v>1100</v>
      </c>
      <c r="I455" s="968"/>
      <c r="J455" s="969" t="s">
        <v>1393</v>
      </c>
      <c r="K455" s="970"/>
      <c r="L455" s="969" t="s">
        <v>764</v>
      </c>
      <c r="M455" s="970"/>
      <c r="N455" s="967"/>
      <c r="O455" s="968"/>
      <c r="P455" s="971" t="s">
        <v>71</v>
      </c>
      <c r="Q455" s="972"/>
      <c r="R455" s="973" t="s">
        <v>1057</v>
      </c>
      <c r="S455" s="974"/>
      <c r="T455" s="979" t="s">
        <v>771</v>
      </c>
      <c r="U455" s="980"/>
      <c r="V455" s="980"/>
      <c r="W455" s="981"/>
      <c r="X455" s="979" t="s">
        <v>771</v>
      </c>
      <c r="Y455" s="980"/>
      <c r="Z455" s="980"/>
      <c r="AA455" s="981"/>
      <c r="AB455" s="509">
        <v>3</v>
      </c>
      <c r="AC455" s="34"/>
      <c r="AD455" s="138" t="s">
        <v>699</v>
      </c>
      <c r="AE455" s="158">
        <v>25</v>
      </c>
      <c r="AF455" s="35" t="s">
        <v>32</v>
      </c>
      <c r="AG455" s="34"/>
      <c r="AH455" s="139">
        <v>7200</v>
      </c>
      <c r="AI455" s="159">
        <f>+AH455/1000</f>
        <v>7.2</v>
      </c>
      <c r="AJ455" s="836">
        <v>12550</v>
      </c>
      <c r="AK455" s="838">
        <f>+AJ455/1000</f>
        <v>12.55</v>
      </c>
      <c r="AL455" s="840">
        <f>+AJ455-AH456-AH455</f>
        <v>550</v>
      </c>
      <c r="AM455" s="842">
        <f>+AL455/1000</f>
        <v>0.55000000000000004</v>
      </c>
      <c r="AN455" s="844">
        <f>+AL455/SUM(AH455:AH456)</f>
        <v>4.583333333333333E-2</v>
      </c>
      <c r="AO455" s="20"/>
      <c r="AP455" s="306">
        <v>71</v>
      </c>
      <c r="AQ455" s="306">
        <v>6.92</v>
      </c>
    </row>
    <row r="456" spans="2:43" ht="12" customHeight="1" x14ac:dyDescent="0.25">
      <c r="B456" s="25">
        <v>44267</v>
      </c>
      <c r="C456" s="137">
        <v>0.62986111111111109</v>
      </c>
      <c r="D456" s="137">
        <v>0.66388888888888886</v>
      </c>
      <c r="E456" s="43">
        <v>2</v>
      </c>
      <c r="F456" s="43">
        <v>23551</v>
      </c>
      <c r="G456" s="25">
        <v>44267</v>
      </c>
      <c r="H456" s="967" t="s">
        <v>1391</v>
      </c>
      <c r="I456" s="968"/>
      <c r="J456" s="969" t="s">
        <v>1392</v>
      </c>
      <c r="K456" s="970"/>
      <c r="L456" s="969" t="s">
        <v>764</v>
      </c>
      <c r="M456" s="970"/>
      <c r="N456" s="967"/>
      <c r="O456" s="968"/>
      <c r="P456" s="971" t="s">
        <v>71</v>
      </c>
      <c r="Q456" s="972"/>
      <c r="R456" s="973" t="s">
        <v>1057</v>
      </c>
      <c r="S456" s="974"/>
      <c r="T456" s="979" t="s">
        <v>771</v>
      </c>
      <c r="U456" s="980"/>
      <c r="V456" s="980"/>
      <c r="W456" s="981"/>
      <c r="X456" s="979" t="s">
        <v>771</v>
      </c>
      <c r="Y456" s="980"/>
      <c r="Z456" s="980"/>
      <c r="AA456" s="981"/>
      <c r="AB456" s="509">
        <v>3</v>
      </c>
      <c r="AC456" s="34"/>
      <c r="AD456" s="138" t="s">
        <v>680</v>
      </c>
      <c r="AE456" s="158">
        <v>37</v>
      </c>
      <c r="AF456" s="35" t="s">
        <v>32</v>
      </c>
      <c r="AG456" s="34"/>
      <c r="AH456" s="139">
        <v>4800</v>
      </c>
      <c r="AI456" s="159">
        <f>+AH456/1000</f>
        <v>4.8</v>
      </c>
      <c r="AJ456" s="837"/>
      <c r="AK456" s="839"/>
      <c r="AL456" s="841"/>
      <c r="AM456" s="843"/>
      <c r="AN456" s="845"/>
      <c r="AO456" s="20"/>
      <c r="AP456" s="306">
        <v>72.97</v>
      </c>
      <c r="AQ456" s="306">
        <v>5.78</v>
      </c>
    </row>
    <row r="457" spans="2:43" ht="12" customHeight="1" x14ac:dyDescent="0.25">
      <c r="B457" s="25">
        <v>44267</v>
      </c>
      <c r="C457" s="137">
        <v>0.64513888888888882</v>
      </c>
      <c r="D457" s="137">
        <v>0.65555555555555556</v>
      </c>
      <c r="E457" s="43">
        <v>1</v>
      </c>
      <c r="F457" s="43">
        <v>23548</v>
      </c>
      <c r="G457" s="25">
        <v>44267</v>
      </c>
      <c r="H457" s="967" t="s">
        <v>1100</v>
      </c>
      <c r="I457" s="968"/>
      <c r="J457" s="969" t="s">
        <v>1393</v>
      </c>
      <c r="K457" s="970"/>
      <c r="L457" s="969" t="s">
        <v>764</v>
      </c>
      <c r="M457" s="970"/>
      <c r="N457" s="967"/>
      <c r="O457" s="968"/>
      <c r="P457" s="971" t="s">
        <v>395</v>
      </c>
      <c r="Q457" s="972"/>
      <c r="R457" s="973" t="s">
        <v>663</v>
      </c>
      <c r="S457" s="974"/>
      <c r="T457" s="979" t="s">
        <v>771</v>
      </c>
      <c r="U457" s="980"/>
      <c r="V457" s="980"/>
      <c r="W457" s="981"/>
      <c r="X457" s="979" t="s">
        <v>771</v>
      </c>
      <c r="Y457" s="980"/>
      <c r="Z457" s="980"/>
      <c r="AA457" s="981"/>
      <c r="AB457" s="509">
        <v>3</v>
      </c>
      <c r="AC457" s="34"/>
      <c r="AD457" s="138" t="s">
        <v>699</v>
      </c>
      <c r="AE457" s="158">
        <v>25</v>
      </c>
      <c r="AF457" s="35" t="s">
        <v>32</v>
      </c>
      <c r="AG457" s="34"/>
      <c r="AH457" s="139">
        <v>13800</v>
      </c>
      <c r="AI457" s="159">
        <f t="shared" ref="AI457:AI465" si="175">+AH457/1000</f>
        <v>13.8</v>
      </c>
      <c r="AJ457" s="152">
        <v>14620</v>
      </c>
      <c r="AK457" s="272">
        <f t="shared" ref="AK457:AK465" si="176">+AJ457/1000</f>
        <v>14.62</v>
      </c>
      <c r="AL457" s="273">
        <f t="shared" ref="AL457:AL465" si="177">+AJ457-AH457</f>
        <v>820</v>
      </c>
      <c r="AM457" s="274">
        <f t="shared" ref="AM457:AM465" si="178">+AL457/1000</f>
        <v>0.82</v>
      </c>
      <c r="AN457" s="275">
        <f t="shared" ref="AN457:AN465" si="179">+AL457/AH457</f>
        <v>5.9420289855072465E-2</v>
      </c>
      <c r="AO457" s="20"/>
      <c r="AP457" s="306">
        <v>71</v>
      </c>
      <c r="AQ457" s="306">
        <v>6.92</v>
      </c>
    </row>
    <row r="458" spans="2:43" ht="12" customHeight="1" x14ac:dyDescent="0.25">
      <c r="B458" s="25">
        <v>44267</v>
      </c>
      <c r="C458" s="137">
        <v>0.67499999999999993</v>
      </c>
      <c r="D458" s="137">
        <v>0.68125000000000002</v>
      </c>
      <c r="E458" s="43">
        <v>1</v>
      </c>
      <c r="F458" s="43">
        <v>23552</v>
      </c>
      <c r="G458" s="25">
        <v>44267</v>
      </c>
      <c r="H458" s="967" t="s">
        <v>1100</v>
      </c>
      <c r="I458" s="968"/>
      <c r="J458" s="969" t="s">
        <v>1393</v>
      </c>
      <c r="K458" s="970"/>
      <c r="L458" s="969" t="s">
        <v>764</v>
      </c>
      <c r="M458" s="970"/>
      <c r="N458" s="967"/>
      <c r="O458" s="968"/>
      <c r="P458" s="971" t="s">
        <v>1211</v>
      </c>
      <c r="Q458" s="972"/>
      <c r="R458" s="973" t="s">
        <v>201</v>
      </c>
      <c r="S458" s="974"/>
      <c r="T458" s="979" t="s">
        <v>771</v>
      </c>
      <c r="U458" s="980"/>
      <c r="V458" s="980"/>
      <c r="W458" s="981"/>
      <c r="X458" s="979" t="s">
        <v>771</v>
      </c>
      <c r="Y458" s="980"/>
      <c r="Z458" s="980"/>
      <c r="AA458" s="981"/>
      <c r="AB458" s="509">
        <v>2</v>
      </c>
      <c r="AC458" s="34"/>
      <c r="AD458" s="138" t="s">
        <v>699</v>
      </c>
      <c r="AE458" s="158">
        <v>25</v>
      </c>
      <c r="AF458" s="35" t="s">
        <v>32</v>
      </c>
      <c r="AG458" s="34"/>
      <c r="AH458" s="139">
        <v>11090</v>
      </c>
      <c r="AI458" s="159">
        <f t="shared" si="175"/>
        <v>11.09</v>
      </c>
      <c r="AJ458" s="152">
        <v>11090</v>
      </c>
      <c r="AK458" s="272">
        <f t="shared" si="176"/>
        <v>11.09</v>
      </c>
      <c r="AL458" s="273">
        <f t="shared" si="177"/>
        <v>0</v>
      </c>
      <c r="AM458" s="274">
        <f t="shared" si="178"/>
        <v>0</v>
      </c>
      <c r="AN458" s="275">
        <f t="shared" si="179"/>
        <v>0</v>
      </c>
      <c r="AO458" s="20"/>
      <c r="AP458" s="306">
        <v>71</v>
      </c>
      <c r="AQ458" s="306">
        <v>6.92</v>
      </c>
    </row>
    <row r="459" spans="2:43" ht="12" customHeight="1" x14ac:dyDescent="0.25">
      <c r="B459" s="25">
        <v>44267</v>
      </c>
      <c r="C459" s="137">
        <v>0.69930555555555562</v>
      </c>
      <c r="D459" s="137">
        <v>0.70486111111111116</v>
      </c>
      <c r="E459" s="43">
        <v>1</v>
      </c>
      <c r="F459" s="43">
        <v>23553</v>
      </c>
      <c r="G459" s="25">
        <v>44267</v>
      </c>
      <c r="H459" s="967" t="s">
        <v>694</v>
      </c>
      <c r="I459" s="968"/>
      <c r="J459" s="969" t="s">
        <v>776</v>
      </c>
      <c r="K459" s="970"/>
      <c r="L459" s="969" t="s">
        <v>764</v>
      </c>
      <c r="M459" s="970"/>
      <c r="N459" s="967"/>
      <c r="O459" s="968"/>
      <c r="P459" s="971" t="s">
        <v>1293</v>
      </c>
      <c r="Q459" s="972"/>
      <c r="R459" s="973" t="s">
        <v>543</v>
      </c>
      <c r="S459" s="974"/>
      <c r="T459" s="979" t="s">
        <v>1113</v>
      </c>
      <c r="U459" s="980"/>
      <c r="V459" s="980"/>
      <c r="W459" s="981"/>
      <c r="X459" s="979" t="s">
        <v>1113</v>
      </c>
      <c r="Y459" s="980"/>
      <c r="Z459" s="980"/>
      <c r="AA459" s="981"/>
      <c r="AB459" s="509">
        <v>3</v>
      </c>
      <c r="AC459" s="34"/>
      <c r="AD459" s="138" t="s">
        <v>699</v>
      </c>
      <c r="AE459" s="158">
        <v>26</v>
      </c>
      <c r="AF459" s="35" t="s">
        <v>32</v>
      </c>
      <c r="AG459" s="34"/>
      <c r="AH459" s="139">
        <v>2400</v>
      </c>
      <c r="AI459" s="159">
        <f t="shared" si="175"/>
        <v>2.4</v>
      </c>
      <c r="AJ459" s="152">
        <v>2730</v>
      </c>
      <c r="AK459" s="272">
        <f t="shared" si="176"/>
        <v>2.73</v>
      </c>
      <c r="AL459" s="273">
        <f t="shared" si="177"/>
        <v>330</v>
      </c>
      <c r="AM459" s="274">
        <f t="shared" si="178"/>
        <v>0.33</v>
      </c>
      <c r="AN459" s="275">
        <f t="shared" si="179"/>
        <v>0.13750000000000001</v>
      </c>
      <c r="AO459" s="20"/>
      <c r="AP459" s="306">
        <v>75.61</v>
      </c>
      <c r="AQ459" s="306">
        <v>2.41</v>
      </c>
    </row>
    <row r="460" spans="2:43" ht="12" customHeight="1" x14ac:dyDescent="0.25">
      <c r="B460" s="25">
        <v>44267</v>
      </c>
      <c r="C460" s="137">
        <v>0.79236111111111107</v>
      </c>
      <c r="D460" s="137">
        <v>0.12152777777777778</v>
      </c>
      <c r="E460" s="43">
        <v>3</v>
      </c>
      <c r="F460" s="43">
        <v>23554</v>
      </c>
      <c r="G460" s="25">
        <v>44267</v>
      </c>
      <c r="H460" s="967" t="s">
        <v>1098</v>
      </c>
      <c r="I460" s="968"/>
      <c r="J460" s="969"/>
      <c r="K460" s="970"/>
      <c r="L460" s="969" t="s">
        <v>764</v>
      </c>
      <c r="M460" s="970"/>
      <c r="N460" s="967"/>
      <c r="O460" s="968"/>
      <c r="P460" s="971" t="s">
        <v>292</v>
      </c>
      <c r="Q460" s="972"/>
      <c r="R460" s="973" t="s">
        <v>1325</v>
      </c>
      <c r="S460" s="974"/>
      <c r="T460" s="979" t="s">
        <v>731</v>
      </c>
      <c r="U460" s="980"/>
      <c r="V460" s="980"/>
      <c r="W460" s="981"/>
      <c r="X460" s="979" t="s">
        <v>697</v>
      </c>
      <c r="Y460" s="980"/>
      <c r="Z460" s="980"/>
      <c r="AA460" s="988"/>
      <c r="AB460" s="509">
        <v>3</v>
      </c>
      <c r="AC460" s="34"/>
      <c r="AD460" s="138" t="s">
        <v>680</v>
      </c>
      <c r="AE460" s="314">
        <v>52</v>
      </c>
      <c r="AF460" s="46" t="s">
        <v>52</v>
      </c>
      <c r="AG460" s="34"/>
      <c r="AH460" s="139">
        <v>7200</v>
      </c>
      <c r="AI460" s="159">
        <f t="shared" si="175"/>
        <v>7.2</v>
      </c>
      <c r="AJ460" s="152">
        <v>6580</v>
      </c>
      <c r="AK460" s="272">
        <f t="shared" si="176"/>
        <v>6.58</v>
      </c>
      <c r="AL460" s="273">
        <f t="shared" si="177"/>
        <v>-620</v>
      </c>
      <c r="AM460" s="274">
        <f t="shared" si="178"/>
        <v>-0.62</v>
      </c>
      <c r="AN460" s="275">
        <f t="shared" si="179"/>
        <v>-8.611111111111111E-2</v>
      </c>
      <c r="AO460" s="20"/>
      <c r="AP460" s="306">
        <v>73.239999999999995</v>
      </c>
      <c r="AQ460" s="306">
        <v>3.12</v>
      </c>
    </row>
    <row r="461" spans="2:43" ht="12" customHeight="1" x14ac:dyDescent="0.25">
      <c r="B461" s="25">
        <v>44267</v>
      </c>
      <c r="C461" s="137">
        <v>0.89027777777777783</v>
      </c>
      <c r="D461" s="137">
        <v>0.11458333333333333</v>
      </c>
      <c r="E461" s="43">
        <v>3</v>
      </c>
      <c r="F461" s="43">
        <v>23557</v>
      </c>
      <c r="G461" s="25">
        <v>44267</v>
      </c>
      <c r="H461" s="967" t="s">
        <v>1058</v>
      </c>
      <c r="I461" s="968"/>
      <c r="J461" s="969" t="s">
        <v>812</v>
      </c>
      <c r="K461" s="970"/>
      <c r="L461" s="969" t="s">
        <v>682</v>
      </c>
      <c r="M461" s="970"/>
      <c r="N461" s="967"/>
      <c r="O461" s="968"/>
      <c r="P461" s="971" t="s">
        <v>1265</v>
      </c>
      <c r="Q461" s="972"/>
      <c r="R461" s="973" t="s">
        <v>663</v>
      </c>
      <c r="S461" s="974"/>
      <c r="T461" s="979" t="s">
        <v>1397</v>
      </c>
      <c r="U461" s="980"/>
      <c r="V461" s="980"/>
      <c r="W461" s="981"/>
      <c r="X461" s="979" t="s">
        <v>697</v>
      </c>
      <c r="Y461" s="980"/>
      <c r="Z461" s="980"/>
      <c r="AA461" s="988"/>
      <c r="AB461" s="509"/>
      <c r="AC461" s="34"/>
      <c r="AD461" s="138" t="s">
        <v>699</v>
      </c>
      <c r="AE461" s="158">
        <v>28</v>
      </c>
      <c r="AF461" s="35" t="s">
        <v>32</v>
      </c>
      <c r="AG461" s="34"/>
      <c r="AH461" s="139">
        <v>6270</v>
      </c>
      <c r="AI461" s="159">
        <f t="shared" si="175"/>
        <v>6.27</v>
      </c>
      <c r="AJ461" s="152">
        <v>6270</v>
      </c>
      <c r="AK461" s="272">
        <f t="shared" si="176"/>
        <v>6.27</v>
      </c>
      <c r="AL461" s="273">
        <f t="shared" si="177"/>
        <v>0</v>
      </c>
      <c r="AM461" s="274">
        <f t="shared" si="178"/>
        <v>0</v>
      </c>
      <c r="AN461" s="275">
        <f t="shared" si="179"/>
        <v>0</v>
      </c>
      <c r="AO461" s="20"/>
      <c r="AP461" s="306">
        <v>72.81</v>
      </c>
      <c r="AQ461" s="306">
        <v>4.25</v>
      </c>
    </row>
    <row r="462" spans="2:43" s="307" customFormat="1" ht="12" customHeight="1" x14ac:dyDescent="0.25">
      <c r="B462" s="294">
        <v>44267</v>
      </c>
      <c r="C462" s="295">
        <v>0.87708333333333333</v>
      </c>
      <c r="D462" s="295">
        <v>0.91319444444444453</v>
      </c>
      <c r="E462" s="296">
        <v>4</v>
      </c>
      <c r="F462" s="296">
        <v>26600</v>
      </c>
      <c r="G462" s="294">
        <v>44267</v>
      </c>
      <c r="H462" s="856" t="s">
        <v>1304</v>
      </c>
      <c r="I462" s="857"/>
      <c r="J462" s="858"/>
      <c r="K462" s="859"/>
      <c r="L462" s="858"/>
      <c r="M462" s="859"/>
      <c r="N462" s="856"/>
      <c r="O462" s="857"/>
      <c r="P462" s="860" t="s">
        <v>600</v>
      </c>
      <c r="Q462" s="861"/>
      <c r="R462" s="862" t="s">
        <v>118</v>
      </c>
      <c r="S462" s="863"/>
      <c r="T462" s="853" t="s">
        <v>1434</v>
      </c>
      <c r="U462" s="854"/>
      <c r="V462" s="854"/>
      <c r="W462" s="855"/>
      <c r="X462" s="853" t="s">
        <v>1434</v>
      </c>
      <c r="Y462" s="854"/>
      <c r="Z462" s="854"/>
      <c r="AA462" s="855"/>
      <c r="AB462" s="533"/>
      <c r="AC462" s="297"/>
      <c r="AD462" s="298"/>
      <c r="AE462" s="299">
        <v>57</v>
      </c>
      <c r="AF462" s="262" t="s">
        <v>52</v>
      </c>
      <c r="AG462" s="297"/>
      <c r="AH462" s="152">
        <v>11760</v>
      </c>
      <c r="AI462" s="300">
        <f t="shared" si="175"/>
        <v>11.76</v>
      </c>
      <c r="AJ462" s="152">
        <v>11760</v>
      </c>
      <c r="AK462" s="301">
        <f t="shared" si="176"/>
        <v>11.76</v>
      </c>
      <c r="AL462" s="302">
        <f t="shared" si="177"/>
        <v>0</v>
      </c>
      <c r="AM462" s="303">
        <f t="shared" si="178"/>
        <v>0</v>
      </c>
      <c r="AN462" s="304">
        <f t="shared" si="179"/>
        <v>0</v>
      </c>
      <c r="AO462" s="305"/>
      <c r="AP462" s="306">
        <v>77.260000000000005</v>
      </c>
      <c r="AQ462" s="306">
        <v>3.29</v>
      </c>
    </row>
    <row r="463" spans="2:43" ht="12" customHeight="1" x14ac:dyDescent="0.25">
      <c r="B463" s="25">
        <v>44267</v>
      </c>
      <c r="C463" s="137">
        <v>0.9291666666666667</v>
      </c>
      <c r="D463" s="137">
        <v>0.9506944444444444</v>
      </c>
      <c r="E463" s="43">
        <v>4</v>
      </c>
      <c r="F463" s="43">
        <v>26601</v>
      </c>
      <c r="G463" s="25">
        <v>44267</v>
      </c>
      <c r="H463" s="967" t="s">
        <v>491</v>
      </c>
      <c r="I463" s="968"/>
      <c r="J463" s="969"/>
      <c r="K463" s="970"/>
      <c r="L463" s="969"/>
      <c r="M463" s="970"/>
      <c r="N463" s="967"/>
      <c r="O463" s="968"/>
      <c r="P463" s="971" t="s">
        <v>231</v>
      </c>
      <c r="Q463" s="972"/>
      <c r="R463" s="973" t="s">
        <v>232</v>
      </c>
      <c r="S463" s="974"/>
      <c r="T463" s="979" t="s">
        <v>1395</v>
      </c>
      <c r="U463" s="980"/>
      <c r="V463" s="980"/>
      <c r="W463" s="988"/>
      <c r="X463" s="979" t="s">
        <v>1395</v>
      </c>
      <c r="Y463" s="980"/>
      <c r="Z463" s="980"/>
      <c r="AA463" s="988"/>
      <c r="AB463" s="509"/>
      <c r="AC463" s="34"/>
      <c r="AD463" s="138"/>
      <c r="AE463" s="158">
        <v>38</v>
      </c>
      <c r="AF463" s="35" t="s">
        <v>32</v>
      </c>
      <c r="AG463" s="34"/>
      <c r="AH463" s="139">
        <v>2490</v>
      </c>
      <c r="AI463" s="159">
        <f t="shared" si="175"/>
        <v>2.4900000000000002</v>
      </c>
      <c r="AJ463" s="152">
        <v>2490</v>
      </c>
      <c r="AK463" s="272">
        <f t="shared" si="176"/>
        <v>2.4900000000000002</v>
      </c>
      <c r="AL463" s="273">
        <f t="shared" si="177"/>
        <v>0</v>
      </c>
      <c r="AM463" s="274">
        <f t="shared" si="178"/>
        <v>0</v>
      </c>
      <c r="AN463" s="275">
        <f t="shared" si="179"/>
        <v>0</v>
      </c>
      <c r="AO463" s="20"/>
      <c r="AP463" s="306">
        <v>72.81</v>
      </c>
      <c r="AQ463" s="306">
        <v>4.25</v>
      </c>
    </row>
    <row r="464" spans="2:43" ht="12" customHeight="1" x14ac:dyDescent="0.25">
      <c r="B464" s="25">
        <v>44267</v>
      </c>
      <c r="C464" s="137">
        <v>0.96180555555555547</v>
      </c>
      <c r="D464" s="137">
        <v>5.5555555555555558E-3</v>
      </c>
      <c r="E464" s="43">
        <v>3</v>
      </c>
      <c r="F464" s="43">
        <v>26602</v>
      </c>
      <c r="G464" s="25">
        <v>44267</v>
      </c>
      <c r="H464" s="967" t="s">
        <v>712</v>
      </c>
      <c r="I464" s="968"/>
      <c r="J464" s="969"/>
      <c r="K464" s="970"/>
      <c r="L464" s="969"/>
      <c r="M464" s="970"/>
      <c r="N464" s="967"/>
      <c r="O464" s="968"/>
      <c r="P464" s="971" t="s">
        <v>911</v>
      </c>
      <c r="Q464" s="972"/>
      <c r="R464" s="973" t="s">
        <v>870</v>
      </c>
      <c r="S464" s="974"/>
      <c r="T464" s="979" t="s">
        <v>1083</v>
      </c>
      <c r="U464" s="980"/>
      <c r="V464" s="980"/>
      <c r="W464" s="981"/>
      <c r="X464" s="979" t="s">
        <v>998</v>
      </c>
      <c r="Y464" s="980"/>
      <c r="Z464" s="980"/>
      <c r="AA464" s="988"/>
      <c r="AB464" s="509"/>
      <c r="AC464" s="34"/>
      <c r="AD464" s="138"/>
      <c r="AE464" s="158">
        <v>32</v>
      </c>
      <c r="AF464" s="35" t="s">
        <v>32</v>
      </c>
      <c r="AG464" s="34"/>
      <c r="AH464" s="139">
        <v>2660</v>
      </c>
      <c r="AI464" s="159">
        <f t="shared" si="175"/>
        <v>2.66</v>
      </c>
      <c r="AJ464" s="152">
        <v>2660</v>
      </c>
      <c r="AK464" s="272">
        <f t="shared" si="176"/>
        <v>2.66</v>
      </c>
      <c r="AL464" s="273">
        <f t="shared" si="177"/>
        <v>0</v>
      </c>
      <c r="AM464" s="274">
        <f t="shared" si="178"/>
        <v>0</v>
      </c>
      <c r="AN464" s="275">
        <f t="shared" si="179"/>
        <v>0</v>
      </c>
      <c r="AO464" s="20"/>
      <c r="AP464" s="306">
        <v>72.959999999999994</v>
      </c>
      <c r="AQ464" s="306">
        <v>2.79</v>
      </c>
    </row>
    <row r="465" spans="2:43" ht="12" customHeight="1" x14ac:dyDescent="0.25">
      <c r="B465" s="25">
        <v>44267</v>
      </c>
      <c r="C465" s="137">
        <v>0.96388888888888891</v>
      </c>
      <c r="D465" s="137">
        <v>0.10625</v>
      </c>
      <c r="E465" s="43">
        <v>3</v>
      </c>
      <c r="F465" s="43">
        <v>23558</v>
      </c>
      <c r="G465" s="25">
        <v>44267</v>
      </c>
      <c r="H465" s="967" t="s">
        <v>729</v>
      </c>
      <c r="I465" s="968"/>
      <c r="J465" s="969"/>
      <c r="K465" s="970"/>
      <c r="L465" s="969"/>
      <c r="M465" s="970"/>
      <c r="N465" s="967"/>
      <c r="O465" s="968"/>
      <c r="P465" s="971" t="s">
        <v>1211</v>
      </c>
      <c r="Q465" s="972"/>
      <c r="R465" s="973" t="s">
        <v>201</v>
      </c>
      <c r="S465" s="974"/>
      <c r="T465" s="979" t="s">
        <v>1083</v>
      </c>
      <c r="U465" s="980"/>
      <c r="V465" s="980"/>
      <c r="W465" s="981"/>
      <c r="X465" s="979" t="s">
        <v>998</v>
      </c>
      <c r="Y465" s="980"/>
      <c r="Z465" s="980"/>
      <c r="AA465" s="988"/>
      <c r="AB465" s="509"/>
      <c r="AC465" s="34"/>
      <c r="AD465" s="138"/>
      <c r="AE465" s="158">
        <v>35</v>
      </c>
      <c r="AF465" s="35" t="s">
        <v>32</v>
      </c>
      <c r="AG465" s="34"/>
      <c r="AH465" s="139">
        <v>24000</v>
      </c>
      <c r="AI465" s="159">
        <f t="shared" si="175"/>
        <v>24</v>
      </c>
      <c r="AJ465" s="152">
        <v>23110</v>
      </c>
      <c r="AK465" s="272">
        <f t="shared" si="176"/>
        <v>23.11</v>
      </c>
      <c r="AL465" s="273">
        <f t="shared" si="177"/>
        <v>-890</v>
      </c>
      <c r="AM465" s="274">
        <f t="shared" si="178"/>
        <v>-0.89</v>
      </c>
      <c r="AN465" s="275">
        <f t="shared" si="179"/>
        <v>-3.7083333333333336E-2</v>
      </c>
      <c r="AO465" s="20"/>
      <c r="AP465" s="306">
        <v>72.89</v>
      </c>
      <c r="AQ465" s="306">
        <v>2.87</v>
      </c>
    </row>
    <row r="466" spans="2:43" ht="12" customHeight="1" x14ac:dyDescent="0.25">
      <c r="B466" s="25">
        <v>44267</v>
      </c>
      <c r="C466" s="137">
        <v>0.98333333333333339</v>
      </c>
      <c r="D466" s="137">
        <v>7.2222222222222229E-2</v>
      </c>
      <c r="E466" s="43">
        <v>3</v>
      </c>
      <c r="F466" s="43">
        <v>26603</v>
      </c>
      <c r="G466" s="25">
        <v>44267</v>
      </c>
      <c r="H466" s="967" t="s">
        <v>1351</v>
      </c>
      <c r="I466" s="968"/>
      <c r="J466" s="969"/>
      <c r="K466" s="970"/>
      <c r="L466" s="969"/>
      <c r="M466" s="970"/>
      <c r="N466" s="967"/>
      <c r="O466" s="968"/>
      <c r="P466" s="971" t="s">
        <v>1233</v>
      </c>
      <c r="Q466" s="972"/>
      <c r="R466" s="973" t="s">
        <v>1169</v>
      </c>
      <c r="S466" s="974"/>
      <c r="T466" s="975" t="s">
        <v>771</v>
      </c>
      <c r="U466" s="976"/>
      <c r="V466" s="976"/>
      <c r="W466" s="977"/>
      <c r="X466" s="975" t="s">
        <v>771</v>
      </c>
      <c r="Y466" s="976"/>
      <c r="Z466" s="976"/>
      <c r="AA466" s="977"/>
      <c r="AB466" s="509"/>
      <c r="AC466" s="34"/>
      <c r="AD466" s="138"/>
      <c r="AE466" s="158">
        <v>44</v>
      </c>
      <c r="AF466" s="35" t="s">
        <v>32</v>
      </c>
      <c r="AG466" s="34"/>
      <c r="AH466" s="139">
        <v>11140</v>
      </c>
      <c r="AI466" s="159">
        <f t="shared" ref="AI466:AI475" si="180">+AH466/1000</f>
        <v>11.14</v>
      </c>
      <c r="AJ466" s="152">
        <v>11140</v>
      </c>
      <c r="AK466" s="272">
        <f t="shared" ref="AK466" si="181">+AJ466/1000</f>
        <v>11.14</v>
      </c>
      <c r="AL466" s="273">
        <f t="shared" ref="AL466" si="182">+AJ466-AH466</f>
        <v>0</v>
      </c>
      <c r="AM466" s="274">
        <f t="shared" ref="AM466" si="183">+AL466/1000</f>
        <v>0</v>
      </c>
      <c r="AN466" s="275">
        <f t="shared" ref="AN466" si="184">+AL466/AH466</f>
        <v>0</v>
      </c>
      <c r="AO466" s="20"/>
      <c r="AP466" s="306">
        <v>72.14</v>
      </c>
      <c r="AQ466" s="306">
        <v>6.18</v>
      </c>
    </row>
    <row r="467" spans="2:43" ht="12" customHeight="1" x14ac:dyDescent="0.25">
      <c r="B467" s="25">
        <v>44268</v>
      </c>
      <c r="C467" s="137">
        <v>8.4722222222222213E-2</v>
      </c>
      <c r="D467" s="137">
        <v>9.3055555555555558E-2</v>
      </c>
      <c r="E467" s="43">
        <v>3</v>
      </c>
      <c r="F467" s="43">
        <v>23554</v>
      </c>
      <c r="G467" s="25">
        <v>44268</v>
      </c>
      <c r="H467" s="967" t="s">
        <v>1098</v>
      </c>
      <c r="I467" s="968"/>
      <c r="J467" s="969"/>
      <c r="K467" s="970"/>
      <c r="L467" s="969"/>
      <c r="M467" s="970"/>
      <c r="N467" s="967"/>
      <c r="O467" s="968"/>
      <c r="P467" s="971" t="s">
        <v>71</v>
      </c>
      <c r="Q467" s="972"/>
      <c r="R467" s="973" t="s">
        <v>1057</v>
      </c>
      <c r="S467" s="974"/>
      <c r="T467" s="979" t="s">
        <v>731</v>
      </c>
      <c r="U467" s="980"/>
      <c r="V467" s="980"/>
      <c r="W467" s="981"/>
      <c r="X467" s="979" t="s">
        <v>697</v>
      </c>
      <c r="Y467" s="980"/>
      <c r="Z467" s="980"/>
      <c r="AA467" s="988"/>
      <c r="AB467" s="509"/>
      <c r="AC467" s="34"/>
      <c r="AD467" s="138" t="s">
        <v>680</v>
      </c>
      <c r="AE467" s="314">
        <v>52</v>
      </c>
      <c r="AF467" s="46" t="s">
        <v>52</v>
      </c>
      <c r="AG467" s="34"/>
      <c r="AH467" s="139">
        <v>1200</v>
      </c>
      <c r="AI467" s="159">
        <f t="shared" si="180"/>
        <v>1.2</v>
      </c>
      <c r="AJ467" s="836">
        <v>10960</v>
      </c>
      <c r="AK467" s="838">
        <f>+AJ467/1000</f>
        <v>10.96</v>
      </c>
      <c r="AL467" s="840">
        <f>+AJ467-AH469-AH467-AH468</f>
        <v>-440</v>
      </c>
      <c r="AM467" s="842">
        <f>+AL467/1000</f>
        <v>-0.44</v>
      </c>
      <c r="AN467" s="844">
        <f>+AL467/SUM(AH467:AH469)</f>
        <v>-3.8596491228070177E-2</v>
      </c>
      <c r="AO467" s="20"/>
      <c r="AP467" s="306">
        <v>73.239999999999995</v>
      </c>
      <c r="AQ467" s="306">
        <v>3.12</v>
      </c>
    </row>
    <row r="468" spans="2:43" ht="12" customHeight="1" x14ac:dyDescent="0.25">
      <c r="B468" s="25">
        <v>44268</v>
      </c>
      <c r="C468" s="137">
        <v>8.4722222222222213E-2</v>
      </c>
      <c r="D468" s="137">
        <v>9.3055555555555558E-2</v>
      </c>
      <c r="E468" s="43">
        <v>3</v>
      </c>
      <c r="F468" s="43">
        <v>23555</v>
      </c>
      <c r="G468" s="25">
        <v>44268</v>
      </c>
      <c r="H468" s="967" t="s">
        <v>1058</v>
      </c>
      <c r="I468" s="968"/>
      <c r="J468" s="969"/>
      <c r="K468" s="970"/>
      <c r="L468" s="969"/>
      <c r="M468" s="970"/>
      <c r="N468" s="967"/>
      <c r="O468" s="968"/>
      <c r="P468" s="971" t="s">
        <v>71</v>
      </c>
      <c r="Q468" s="972"/>
      <c r="R468" s="973" t="s">
        <v>1057</v>
      </c>
      <c r="S468" s="974"/>
      <c r="T468" s="979" t="s">
        <v>1396</v>
      </c>
      <c r="U468" s="980"/>
      <c r="V468" s="980"/>
      <c r="W468" s="981"/>
      <c r="X468" s="979" t="s">
        <v>697</v>
      </c>
      <c r="Y468" s="980"/>
      <c r="Z468" s="980"/>
      <c r="AA468" s="988"/>
      <c r="AB468" s="509"/>
      <c r="AC468" s="34"/>
      <c r="AD468" s="138" t="s">
        <v>699</v>
      </c>
      <c r="AE468" s="158">
        <v>28</v>
      </c>
      <c r="AF468" s="35" t="s">
        <v>32</v>
      </c>
      <c r="AG468" s="34"/>
      <c r="AH468" s="139">
        <v>2400</v>
      </c>
      <c r="AI468" s="159">
        <f t="shared" si="180"/>
        <v>2.4</v>
      </c>
      <c r="AJ468" s="993"/>
      <c r="AK468" s="994"/>
      <c r="AL468" s="995"/>
      <c r="AM468" s="996"/>
      <c r="AN468" s="997"/>
      <c r="AO468" s="20"/>
      <c r="AP468" s="306">
        <v>72.81</v>
      </c>
      <c r="AQ468" s="306">
        <v>4.3099999999999996</v>
      </c>
    </row>
    <row r="469" spans="2:43" ht="12" customHeight="1" x14ac:dyDescent="0.25">
      <c r="B469" s="25">
        <v>44268</v>
      </c>
      <c r="C469" s="137">
        <v>8.4722222222222213E-2</v>
      </c>
      <c r="D469" s="137">
        <v>9.3055555555555558E-2</v>
      </c>
      <c r="E469" s="43">
        <v>3</v>
      </c>
      <c r="F469" s="43">
        <v>23556</v>
      </c>
      <c r="G469" s="25">
        <v>44268</v>
      </c>
      <c r="H469" s="967" t="s">
        <v>1369</v>
      </c>
      <c r="I469" s="968"/>
      <c r="J469" s="969"/>
      <c r="K469" s="970"/>
      <c r="L469" s="969"/>
      <c r="M469" s="970"/>
      <c r="N469" s="967"/>
      <c r="O469" s="968"/>
      <c r="P469" s="971" t="s">
        <v>71</v>
      </c>
      <c r="Q469" s="972"/>
      <c r="R469" s="973" t="s">
        <v>1057</v>
      </c>
      <c r="S469" s="974"/>
      <c r="T469" s="979" t="s">
        <v>731</v>
      </c>
      <c r="U469" s="980"/>
      <c r="V469" s="980"/>
      <c r="W469" s="981"/>
      <c r="X469" s="979" t="s">
        <v>697</v>
      </c>
      <c r="Y469" s="980"/>
      <c r="Z469" s="980"/>
      <c r="AA469" s="988"/>
      <c r="AB469" s="509"/>
      <c r="AC469" s="34"/>
      <c r="AD469" s="138" t="s">
        <v>680</v>
      </c>
      <c r="AE469" s="314">
        <v>65</v>
      </c>
      <c r="AF469" s="46" t="s">
        <v>52</v>
      </c>
      <c r="AG469" s="34"/>
      <c r="AH469" s="139">
        <v>7800</v>
      </c>
      <c r="AI469" s="159">
        <f t="shared" si="180"/>
        <v>7.8</v>
      </c>
      <c r="AJ469" s="837"/>
      <c r="AK469" s="839"/>
      <c r="AL469" s="841"/>
      <c r="AM469" s="843"/>
      <c r="AN469" s="845"/>
      <c r="AO469" s="20"/>
      <c r="AP469" s="306">
        <v>73.180000000000007</v>
      </c>
      <c r="AQ469" s="306">
        <v>3.61</v>
      </c>
    </row>
    <row r="470" spans="2:43" ht="12" customHeight="1" x14ac:dyDescent="0.25">
      <c r="B470" s="25">
        <v>44268</v>
      </c>
      <c r="C470" s="137">
        <v>8.8888888888888892E-2</v>
      </c>
      <c r="D470" s="137">
        <v>0.1361111111111111</v>
      </c>
      <c r="E470" s="43">
        <v>3</v>
      </c>
      <c r="F470" s="43">
        <v>26604</v>
      </c>
      <c r="G470" s="25">
        <v>44268</v>
      </c>
      <c r="H470" s="967" t="s">
        <v>1303</v>
      </c>
      <c r="I470" s="968"/>
      <c r="J470" s="969"/>
      <c r="K470" s="970"/>
      <c r="L470" s="969"/>
      <c r="M470" s="970"/>
      <c r="N470" s="967"/>
      <c r="O470" s="968"/>
      <c r="P470" s="971" t="s">
        <v>917</v>
      </c>
      <c r="Q470" s="972"/>
      <c r="R470" s="973" t="s">
        <v>856</v>
      </c>
      <c r="S470" s="974"/>
      <c r="T470" s="975" t="s">
        <v>1113</v>
      </c>
      <c r="U470" s="976"/>
      <c r="V470" s="976"/>
      <c r="W470" s="977"/>
      <c r="X470" s="975" t="s">
        <v>1113</v>
      </c>
      <c r="Y470" s="976"/>
      <c r="Z470" s="976"/>
      <c r="AA470" s="977"/>
      <c r="AB470" s="509"/>
      <c r="AC470" s="34"/>
      <c r="AD470" s="138"/>
      <c r="AE470" s="158">
        <v>47</v>
      </c>
      <c r="AF470" s="35" t="s">
        <v>32</v>
      </c>
      <c r="AG470" s="34"/>
      <c r="AH470" s="139">
        <v>4670</v>
      </c>
      <c r="AI470" s="159">
        <f t="shared" ref="AI470:AI472" si="185">+AH470/1000</f>
        <v>4.67</v>
      </c>
      <c r="AJ470" s="152">
        <v>4670</v>
      </c>
      <c r="AK470" s="272">
        <f t="shared" ref="AK470" si="186">+AJ470/1000</f>
        <v>4.67</v>
      </c>
      <c r="AL470" s="273">
        <f t="shared" ref="AL470" si="187">+AJ470-AH470</f>
        <v>0</v>
      </c>
      <c r="AM470" s="274">
        <f t="shared" ref="AM470" si="188">+AL470/1000</f>
        <v>0</v>
      </c>
      <c r="AN470" s="275">
        <f t="shared" ref="AN470" si="189">+AL470/AH470</f>
        <v>0</v>
      </c>
      <c r="AO470" s="20"/>
      <c r="AP470" s="306">
        <v>75.19</v>
      </c>
      <c r="AQ470" s="306">
        <v>2.42</v>
      </c>
    </row>
    <row r="471" spans="2:43" ht="12" customHeight="1" x14ac:dyDescent="0.25">
      <c r="B471" s="25">
        <v>44268</v>
      </c>
      <c r="C471" s="137">
        <v>0.12291666666666667</v>
      </c>
      <c r="D471" s="137">
        <v>0.13472222222222222</v>
      </c>
      <c r="E471" s="43">
        <v>4</v>
      </c>
      <c r="F471" s="43">
        <v>1561</v>
      </c>
      <c r="G471" s="25">
        <v>44268</v>
      </c>
      <c r="H471" s="967" t="s">
        <v>55</v>
      </c>
      <c r="I471" s="968"/>
      <c r="J471" s="969"/>
      <c r="K471" s="970"/>
      <c r="L471" s="969"/>
      <c r="M471" s="970"/>
      <c r="N471" s="967"/>
      <c r="O471" s="968"/>
      <c r="P471" s="971" t="s">
        <v>390</v>
      </c>
      <c r="Q471" s="972"/>
      <c r="R471" s="973" t="s">
        <v>90</v>
      </c>
      <c r="S471" s="974"/>
      <c r="T471" s="975" t="s">
        <v>179</v>
      </c>
      <c r="U471" s="976"/>
      <c r="V471" s="976"/>
      <c r="W471" s="977"/>
      <c r="X471" s="975" t="s">
        <v>179</v>
      </c>
      <c r="Y471" s="976"/>
      <c r="Z471" s="976"/>
      <c r="AA471" s="977"/>
      <c r="AB471" s="509"/>
      <c r="AC471" s="34"/>
      <c r="AD471" s="138"/>
      <c r="AE471" s="158">
        <v>30</v>
      </c>
      <c r="AF471" s="35" t="s">
        <v>32</v>
      </c>
      <c r="AG471" s="34">
        <v>6813.8</v>
      </c>
      <c r="AH471" s="139">
        <f>+AG471/2.2</f>
        <v>3097.181818181818</v>
      </c>
      <c r="AI471" s="159">
        <f t="shared" si="185"/>
        <v>3.0971818181818178</v>
      </c>
      <c r="AJ471" s="836">
        <v>10140</v>
      </c>
      <c r="AK471" s="838">
        <f>+AJ471/1000</f>
        <v>10.14</v>
      </c>
      <c r="AL471" s="840">
        <f>+AJ471-AH473-AH471-AH472</f>
        <v>-680.81818181818107</v>
      </c>
      <c r="AM471" s="842">
        <f>+AL471/1000</f>
        <v>-0.6808181818181811</v>
      </c>
      <c r="AN471" s="844">
        <f>+AL471/SUM(AH471:AH473)</f>
        <v>-6.2917440287660914E-2</v>
      </c>
      <c r="AO471" s="20"/>
      <c r="AP471" s="306">
        <v>77.150000000000006</v>
      </c>
      <c r="AQ471" s="306">
        <v>3.15</v>
      </c>
    </row>
    <row r="472" spans="2:43" ht="12" customHeight="1" x14ac:dyDescent="0.25">
      <c r="B472" s="25">
        <v>44268</v>
      </c>
      <c r="C472" s="137">
        <v>0.12291666666666667</v>
      </c>
      <c r="D472" s="137">
        <v>0.13472222222222222</v>
      </c>
      <c r="E472" s="43">
        <v>4</v>
      </c>
      <c r="F472" s="43">
        <v>113</v>
      </c>
      <c r="G472" s="25">
        <v>44268</v>
      </c>
      <c r="H472" s="967" t="s">
        <v>291</v>
      </c>
      <c r="I472" s="968"/>
      <c r="J472" s="969"/>
      <c r="K472" s="970"/>
      <c r="L472" s="969"/>
      <c r="M472" s="970"/>
      <c r="N472" s="967"/>
      <c r="O472" s="968"/>
      <c r="P472" s="971" t="s">
        <v>390</v>
      </c>
      <c r="Q472" s="972"/>
      <c r="R472" s="973" t="s">
        <v>90</v>
      </c>
      <c r="S472" s="974"/>
      <c r="T472" s="975" t="s">
        <v>179</v>
      </c>
      <c r="U472" s="976"/>
      <c r="V472" s="976"/>
      <c r="W472" s="977"/>
      <c r="X472" s="975" t="s">
        <v>179</v>
      </c>
      <c r="Y472" s="976"/>
      <c r="Z472" s="976"/>
      <c r="AA472" s="977"/>
      <c r="AB472" s="509"/>
      <c r="AC472" s="34"/>
      <c r="AD472" s="138"/>
      <c r="AE472" s="158">
        <v>31</v>
      </c>
      <c r="AF472" s="35" t="s">
        <v>32</v>
      </c>
      <c r="AG472" s="34">
        <v>9352</v>
      </c>
      <c r="AH472" s="139">
        <f>+AG472/2.2</f>
        <v>4250.909090909091</v>
      </c>
      <c r="AI472" s="159">
        <f t="shared" si="185"/>
        <v>4.250909090909091</v>
      </c>
      <c r="AJ472" s="993"/>
      <c r="AK472" s="994"/>
      <c r="AL472" s="995"/>
      <c r="AM472" s="996"/>
      <c r="AN472" s="997"/>
      <c r="AO472" s="20"/>
      <c r="AP472" s="306">
        <v>77.05</v>
      </c>
      <c r="AQ472" s="306">
        <v>3.07</v>
      </c>
    </row>
    <row r="473" spans="2:43" ht="12" customHeight="1" x14ac:dyDescent="0.25">
      <c r="B473" s="25">
        <v>44268</v>
      </c>
      <c r="C473" s="137">
        <v>0.12291666666666667</v>
      </c>
      <c r="D473" s="137">
        <v>0.13472222222222222</v>
      </c>
      <c r="E473" s="43">
        <v>4</v>
      </c>
      <c r="F473" s="43">
        <v>4161</v>
      </c>
      <c r="G473" s="25">
        <v>44268</v>
      </c>
      <c r="H473" s="967" t="s">
        <v>1328</v>
      </c>
      <c r="I473" s="968"/>
      <c r="J473" s="969"/>
      <c r="K473" s="970"/>
      <c r="L473" s="969"/>
      <c r="M473" s="970"/>
      <c r="N473" s="967"/>
      <c r="O473" s="968"/>
      <c r="P473" s="971" t="s">
        <v>390</v>
      </c>
      <c r="Q473" s="972"/>
      <c r="R473" s="973" t="s">
        <v>90</v>
      </c>
      <c r="S473" s="974"/>
      <c r="T473" s="975" t="s">
        <v>179</v>
      </c>
      <c r="U473" s="976"/>
      <c r="V473" s="976"/>
      <c r="W473" s="977"/>
      <c r="X473" s="975" t="s">
        <v>179</v>
      </c>
      <c r="Y473" s="976"/>
      <c r="Z473" s="976"/>
      <c r="AA473" s="977"/>
      <c r="AB473" s="509"/>
      <c r="AC473" s="34"/>
      <c r="AD473" s="138"/>
      <c r="AE473" s="158">
        <v>29</v>
      </c>
      <c r="AF473" s="35" t="s">
        <v>32</v>
      </c>
      <c r="AG473" s="34">
        <v>7640</v>
      </c>
      <c r="AH473" s="139">
        <f>+AG473/2.2</f>
        <v>3472.7272727272725</v>
      </c>
      <c r="AI473" s="159">
        <f t="shared" si="180"/>
        <v>3.4727272727272727</v>
      </c>
      <c r="AJ473" s="837"/>
      <c r="AK473" s="839"/>
      <c r="AL473" s="841"/>
      <c r="AM473" s="843"/>
      <c r="AN473" s="845"/>
      <c r="AO473" s="20"/>
      <c r="AP473" s="306">
        <v>77</v>
      </c>
      <c r="AQ473" s="306">
        <v>3.31</v>
      </c>
    </row>
    <row r="474" spans="2:43" ht="12" customHeight="1" x14ac:dyDescent="0.25">
      <c r="B474" s="25">
        <v>44268</v>
      </c>
      <c r="C474" s="137">
        <v>0.12569444444444444</v>
      </c>
      <c r="D474" s="137">
        <v>0.13749999999999998</v>
      </c>
      <c r="E474" s="43">
        <v>1</v>
      </c>
      <c r="F474" s="43">
        <v>782</v>
      </c>
      <c r="G474" s="25">
        <v>44268</v>
      </c>
      <c r="H474" s="967" t="s">
        <v>199</v>
      </c>
      <c r="I474" s="968"/>
      <c r="J474" s="969"/>
      <c r="K474" s="970"/>
      <c r="L474" s="969"/>
      <c r="M474" s="970"/>
      <c r="N474" s="967"/>
      <c r="O474" s="968"/>
      <c r="P474" s="971" t="s">
        <v>1210</v>
      </c>
      <c r="Q474" s="972"/>
      <c r="R474" s="973" t="s">
        <v>306</v>
      </c>
      <c r="S474" s="974"/>
      <c r="T474" s="975" t="s">
        <v>198</v>
      </c>
      <c r="U474" s="976"/>
      <c r="V474" s="976"/>
      <c r="W474" s="977"/>
      <c r="X474" s="975" t="s">
        <v>198</v>
      </c>
      <c r="Y474" s="976"/>
      <c r="Z474" s="976"/>
      <c r="AA474" s="977"/>
      <c r="AB474" s="509"/>
      <c r="AC474" s="34"/>
      <c r="AD474" s="138"/>
      <c r="AE474" s="158">
        <v>45</v>
      </c>
      <c r="AF474" s="35" t="s">
        <v>32</v>
      </c>
      <c r="AG474" s="34"/>
      <c r="AH474" s="139">
        <v>17497</v>
      </c>
      <c r="AI474" s="159">
        <f t="shared" si="180"/>
        <v>17.497</v>
      </c>
      <c r="AJ474" s="836">
        <v>22240</v>
      </c>
      <c r="AK474" s="838">
        <f>+AJ474/1000</f>
        <v>22.24</v>
      </c>
      <c r="AL474" s="840">
        <f>+AJ474-AH476-AH474-AH475</f>
        <v>-1397</v>
      </c>
      <c r="AM474" s="842">
        <f>+AL474/1000</f>
        <v>-1.397</v>
      </c>
      <c r="AN474" s="844">
        <f>+AL474/SUM(AH474:AH476)</f>
        <v>-5.9102254939290097E-2</v>
      </c>
      <c r="AO474" s="21"/>
      <c r="AP474" s="306">
        <v>70.23</v>
      </c>
      <c r="AQ474" s="306">
        <v>5.36</v>
      </c>
    </row>
    <row r="475" spans="2:43" ht="12" customHeight="1" x14ac:dyDescent="0.25">
      <c r="B475" s="25">
        <v>44268</v>
      </c>
      <c r="C475" s="137">
        <v>0.12569444444444444</v>
      </c>
      <c r="D475" s="137">
        <v>0.13749999999999998</v>
      </c>
      <c r="E475" s="43">
        <v>1</v>
      </c>
      <c r="F475" s="43">
        <v>782</v>
      </c>
      <c r="G475" s="25">
        <v>44268</v>
      </c>
      <c r="H475" s="967" t="s">
        <v>199</v>
      </c>
      <c r="I475" s="968"/>
      <c r="J475" s="969"/>
      <c r="K475" s="970"/>
      <c r="L475" s="969"/>
      <c r="M475" s="970"/>
      <c r="N475" s="967"/>
      <c r="O475" s="968"/>
      <c r="P475" s="971" t="s">
        <v>1210</v>
      </c>
      <c r="Q475" s="972"/>
      <c r="R475" s="973" t="s">
        <v>306</v>
      </c>
      <c r="S475" s="974"/>
      <c r="T475" s="975" t="s">
        <v>797</v>
      </c>
      <c r="U475" s="976"/>
      <c r="V475" s="976"/>
      <c r="W475" s="977"/>
      <c r="X475" s="975" t="s">
        <v>797</v>
      </c>
      <c r="Y475" s="976"/>
      <c r="Z475" s="976"/>
      <c r="AA475" s="977"/>
      <c r="AB475" s="509"/>
      <c r="AC475" s="34"/>
      <c r="AD475" s="138"/>
      <c r="AE475" s="158">
        <v>45</v>
      </c>
      <c r="AF475" s="35" t="s">
        <v>32</v>
      </c>
      <c r="AG475" s="34"/>
      <c r="AH475" s="139">
        <v>5260</v>
      </c>
      <c r="AI475" s="159">
        <f t="shared" si="180"/>
        <v>5.26</v>
      </c>
      <c r="AJ475" s="993"/>
      <c r="AK475" s="994"/>
      <c r="AL475" s="995"/>
      <c r="AM475" s="996"/>
      <c r="AN475" s="997"/>
      <c r="AO475" s="21"/>
      <c r="AP475" s="306">
        <v>70.23</v>
      </c>
      <c r="AQ475" s="306">
        <v>5.36</v>
      </c>
    </row>
    <row r="476" spans="2:43" ht="12" customHeight="1" x14ac:dyDescent="0.25">
      <c r="B476" s="25">
        <v>44268</v>
      </c>
      <c r="C476" s="137">
        <v>0.12569444444444444</v>
      </c>
      <c r="D476" s="137">
        <v>0.13749999999999998</v>
      </c>
      <c r="E476" s="43">
        <v>1</v>
      </c>
      <c r="F476" s="43">
        <v>782</v>
      </c>
      <c r="G476" s="25">
        <v>44268</v>
      </c>
      <c r="H476" s="967" t="s">
        <v>199</v>
      </c>
      <c r="I476" s="968"/>
      <c r="J476" s="969"/>
      <c r="K476" s="970"/>
      <c r="L476" s="969"/>
      <c r="M476" s="970"/>
      <c r="N476" s="967"/>
      <c r="O476" s="968"/>
      <c r="P476" s="971" t="s">
        <v>1210</v>
      </c>
      <c r="Q476" s="972"/>
      <c r="R476" s="973" t="s">
        <v>306</v>
      </c>
      <c r="S476" s="974"/>
      <c r="T476" s="975" t="s">
        <v>757</v>
      </c>
      <c r="U476" s="976"/>
      <c r="V476" s="976"/>
      <c r="W476" s="977"/>
      <c r="X476" s="975" t="s">
        <v>757</v>
      </c>
      <c r="Y476" s="976"/>
      <c r="Z476" s="976"/>
      <c r="AA476" s="977"/>
      <c r="AB476" s="505"/>
      <c r="AC476" s="34"/>
      <c r="AD476" s="138"/>
      <c r="AE476" s="263">
        <v>45</v>
      </c>
      <c r="AF476" s="35" t="s">
        <v>32</v>
      </c>
      <c r="AG476" s="34"/>
      <c r="AH476" s="139">
        <v>880</v>
      </c>
      <c r="AI476" s="140">
        <f>+AH476/1000</f>
        <v>0.88</v>
      </c>
      <c r="AJ476" s="837"/>
      <c r="AK476" s="839"/>
      <c r="AL476" s="841"/>
      <c r="AM476" s="843"/>
      <c r="AN476" s="845"/>
      <c r="AP476" s="306">
        <v>70.23</v>
      </c>
      <c r="AQ476" s="306">
        <v>5.36</v>
      </c>
    </row>
    <row r="477" spans="2:43" ht="17.25" thickBot="1" x14ac:dyDescent="0.3">
      <c r="B477" s="24"/>
      <c r="C477" s="146"/>
      <c r="D477" s="146"/>
      <c r="E477" s="27"/>
      <c r="F477" s="36"/>
      <c r="G477" s="31"/>
      <c r="H477" s="909"/>
      <c r="I477" s="910"/>
      <c r="J477" s="911"/>
      <c r="K477" s="912"/>
      <c r="L477" s="911"/>
      <c r="M477" s="912"/>
      <c r="N477" s="913"/>
      <c r="O477" s="910"/>
      <c r="P477" s="914"/>
      <c r="Q477" s="1054"/>
      <c r="R477" s="914"/>
      <c r="S477" s="915"/>
      <c r="T477" s="916"/>
      <c r="U477" s="917"/>
      <c r="V477" s="917"/>
      <c r="W477" s="915"/>
      <c r="X477" s="29"/>
      <c r="Y477" s="147"/>
      <c r="Z477" s="147"/>
      <c r="AA477" s="28"/>
      <c r="AB477" s="147"/>
      <c r="AC477" s="36"/>
      <c r="AD477" s="148"/>
      <c r="AE477" s="147"/>
      <c r="AF477" s="28"/>
      <c r="AG477" s="29"/>
      <c r="AH477" s="149"/>
      <c r="AI477" s="153"/>
      <c r="AJ477" s="150"/>
      <c r="AK477" s="154"/>
      <c r="AL477" s="155"/>
      <c r="AM477" s="156"/>
      <c r="AN477" s="157"/>
    </row>
    <row r="478" spans="2:43" x14ac:dyDescent="0.25">
      <c r="B478" s="151"/>
      <c r="C478" s="151"/>
      <c r="D478" s="151"/>
      <c r="E478" s="151"/>
      <c r="F478" s="151"/>
      <c r="G478" s="151"/>
      <c r="H478" s="151"/>
      <c r="I478" s="151"/>
      <c r="J478" s="174"/>
      <c r="K478" s="174"/>
      <c r="L478" s="174"/>
      <c r="M478" s="174"/>
      <c r="N478" s="151"/>
      <c r="O478" s="151"/>
      <c r="P478" s="135"/>
      <c r="Q478" s="135"/>
      <c r="R478" s="918" t="s">
        <v>5</v>
      </c>
      <c r="S478" s="919"/>
      <c r="T478" s="919"/>
      <c r="U478" s="919"/>
      <c r="V478" s="919"/>
      <c r="W478" s="919"/>
      <c r="X478" s="919"/>
      <c r="Y478" s="919"/>
      <c r="Z478" s="919"/>
      <c r="AA478" s="919"/>
      <c r="AB478" s="919"/>
      <c r="AC478" s="919"/>
      <c r="AD478" s="919"/>
      <c r="AE478" s="919"/>
      <c r="AF478" s="919"/>
      <c r="AG478" s="265"/>
      <c r="AH478" s="1056" t="s">
        <v>4</v>
      </c>
      <c r="AI478" s="1057"/>
      <c r="AJ478" s="1056" t="s">
        <v>3</v>
      </c>
      <c r="AK478" s="1057"/>
      <c r="AL478" s="1056" t="s">
        <v>2</v>
      </c>
      <c r="AM478" s="1058"/>
      <c r="AN478" s="1059"/>
    </row>
    <row r="479" spans="2:43" x14ac:dyDescent="0.25">
      <c r="B479" s="151"/>
      <c r="C479" s="151"/>
      <c r="D479" s="151"/>
      <c r="E479" s="151"/>
      <c r="F479" s="151"/>
      <c r="G479" s="151"/>
      <c r="H479" s="151"/>
      <c r="I479" s="151"/>
      <c r="J479" s="174"/>
      <c r="K479" s="174"/>
      <c r="L479" s="174"/>
      <c r="M479" s="174"/>
      <c r="N479" s="151"/>
      <c r="O479" s="151"/>
      <c r="P479" s="135"/>
      <c r="Q479" s="135"/>
      <c r="R479" s="930"/>
      <c r="S479" s="931"/>
      <c r="T479" s="931"/>
      <c r="U479" s="931"/>
      <c r="V479" s="931"/>
      <c r="W479" s="931"/>
      <c r="X479" s="931"/>
      <c r="Y479" s="931"/>
      <c r="Z479" s="931"/>
      <c r="AA479" s="931"/>
      <c r="AB479" s="931"/>
      <c r="AC479" s="931"/>
      <c r="AD479" s="931"/>
      <c r="AE479" s="931"/>
      <c r="AF479" s="931"/>
      <c r="AG479" s="265"/>
      <c r="AH479" s="1060" t="s">
        <v>1</v>
      </c>
      <c r="AI479" s="1061">
        <f>+SUM(AI451:AI477)</f>
        <v>172.49781818181816</v>
      </c>
      <c r="AJ479" s="1060" t="s">
        <v>1</v>
      </c>
      <c r="AK479" s="1061">
        <f>+SUM(AK451:AK477)</f>
        <v>171.26999999999998</v>
      </c>
      <c r="AL479" s="1060" t="s">
        <v>1</v>
      </c>
      <c r="AM479" s="1062">
        <f>+AK479-AI479</f>
        <v>-1.2278181818181793</v>
      </c>
      <c r="AN479" s="1055">
        <f>+AM479/AI479</f>
        <v>-7.1178765897434134E-3</v>
      </c>
    </row>
    <row r="480" spans="2:43" ht="17.25" thickBot="1" x14ac:dyDescent="0.3">
      <c r="B480" s="151"/>
      <c r="C480" s="151"/>
      <c r="D480" s="151"/>
      <c r="E480" s="151"/>
      <c r="F480" s="151"/>
      <c r="G480" s="151"/>
      <c r="H480" s="151"/>
      <c r="I480" s="151"/>
      <c r="J480" s="174"/>
      <c r="K480" s="174"/>
      <c r="L480" s="174"/>
      <c r="M480" s="174"/>
      <c r="N480" s="151"/>
      <c r="O480" s="151"/>
      <c r="P480" s="135"/>
      <c r="Q480" s="135"/>
      <c r="R480" s="921"/>
      <c r="S480" s="922"/>
      <c r="T480" s="922"/>
      <c r="U480" s="922"/>
      <c r="V480" s="922"/>
      <c r="W480" s="922"/>
      <c r="X480" s="922"/>
      <c r="Y480" s="922"/>
      <c r="Z480" s="922"/>
      <c r="AA480" s="922"/>
      <c r="AB480" s="922"/>
      <c r="AC480" s="922"/>
      <c r="AD480" s="922"/>
      <c r="AE480" s="922"/>
      <c r="AF480" s="922"/>
      <c r="AG480" s="264"/>
      <c r="AH480" s="937"/>
      <c r="AI480" s="939"/>
      <c r="AJ480" s="937"/>
      <c r="AK480" s="939"/>
      <c r="AL480" s="937"/>
      <c r="AM480" s="941"/>
      <c r="AN480" s="852"/>
    </row>
    <row r="481" spans="2:43" ht="17.25" thickBot="1" x14ac:dyDescent="0.3"/>
    <row r="482" spans="2:43" x14ac:dyDescent="0.25">
      <c r="R482" s="918" t="s">
        <v>0</v>
      </c>
      <c r="S482" s="919"/>
      <c r="T482" s="919"/>
      <c r="U482" s="919"/>
      <c r="V482" s="919"/>
      <c r="W482" s="919"/>
      <c r="X482" s="919"/>
      <c r="Y482" s="919"/>
      <c r="Z482" s="919"/>
      <c r="AA482" s="919"/>
      <c r="AB482" s="919"/>
      <c r="AC482" s="919"/>
      <c r="AD482" s="919"/>
      <c r="AE482" s="919"/>
      <c r="AF482" s="920"/>
      <c r="AG482" s="18"/>
      <c r="AH482" s="924">
        <f>+AI479+AH441</f>
        <v>2758.7919090909095</v>
      </c>
      <c r="AI482" s="925"/>
      <c r="AJ482" s="924">
        <f>+AK479+AJ441</f>
        <v>2841.1449999999995</v>
      </c>
      <c r="AK482" s="925"/>
      <c r="AL482" s="928">
        <f>+AJ482-AH482</f>
        <v>82.353090909090042</v>
      </c>
      <c r="AM482" s="925"/>
      <c r="AN482" s="945">
        <f>+AL482/AH482</f>
        <v>2.9851142682315403E-2</v>
      </c>
    </row>
    <row r="483" spans="2:43" ht="12" customHeight="1" thickBot="1" x14ac:dyDescent="0.3">
      <c r="R483" s="921"/>
      <c r="S483" s="922"/>
      <c r="T483" s="922"/>
      <c r="U483" s="922"/>
      <c r="V483" s="922"/>
      <c r="W483" s="922"/>
      <c r="X483" s="922"/>
      <c r="Y483" s="922"/>
      <c r="Z483" s="922"/>
      <c r="AA483" s="922"/>
      <c r="AB483" s="922"/>
      <c r="AC483" s="922"/>
      <c r="AD483" s="922"/>
      <c r="AE483" s="922"/>
      <c r="AF483" s="923"/>
      <c r="AG483" s="19"/>
      <c r="AH483" s="926"/>
      <c r="AI483" s="927"/>
      <c r="AJ483" s="926"/>
      <c r="AK483" s="927"/>
      <c r="AL483" s="929"/>
      <c r="AM483" s="927"/>
      <c r="AN483" s="946"/>
      <c r="AO483" s="22"/>
    </row>
    <row r="484" spans="2:43" ht="12" customHeight="1" thickBot="1" x14ac:dyDescent="0.3">
      <c r="AO484" s="23"/>
    </row>
    <row r="485" spans="2:43" ht="12" customHeight="1" x14ac:dyDescent="0.25">
      <c r="B485" s="882" t="s">
        <v>31</v>
      </c>
      <c r="C485" s="883"/>
      <c r="D485" s="883"/>
      <c r="E485" s="883"/>
      <c r="F485" s="883"/>
      <c r="G485" s="884"/>
      <c r="H485" s="888" t="s">
        <v>30</v>
      </c>
      <c r="I485" s="765"/>
      <c r="J485" s="765"/>
      <c r="K485" s="765"/>
      <c r="L485" s="765"/>
      <c r="M485" s="765"/>
      <c r="N485" s="765"/>
      <c r="O485" s="765"/>
      <c r="P485" s="765"/>
      <c r="Q485" s="765"/>
      <c r="R485" s="765"/>
      <c r="S485" s="765"/>
      <c r="T485" s="765"/>
      <c r="U485" s="765"/>
      <c r="V485" s="765"/>
      <c r="W485" s="765"/>
      <c r="X485" s="765"/>
      <c r="Y485" s="765"/>
      <c r="Z485" s="765"/>
      <c r="AA485" s="765"/>
      <c r="AB485" s="765"/>
      <c r="AC485" s="765"/>
      <c r="AD485" s="765"/>
      <c r="AE485" s="267"/>
      <c r="AF485" s="764" t="s">
        <v>29</v>
      </c>
      <c r="AG485" s="765"/>
      <c r="AH485" s="765"/>
      <c r="AI485" s="765"/>
      <c r="AJ485" s="765"/>
      <c r="AK485" s="766"/>
      <c r="AL485" s="889" t="s">
        <v>39</v>
      </c>
      <c r="AM485" s="890"/>
      <c r="AN485" s="891"/>
      <c r="AO485" s="141"/>
    </row>
    <row r="486" spans="2:43" ht="12" customHeight="1" x14ac:dyDescent="0.25">
      <c r="B486" s="885"/>
      <c r="C486" s="886"/>
      <c r="D486" s="886"/>
      <c r="E486" s="886"/>
      <c r="F486" s="886"/>
      <c r="G486" s="887"/>
      <c r="H486" s="892" t="s">
        <v>25</v>
      </c>
      <c r="I486" s="893"/>
      <c r="J486" s="893"/>
      <c r="K486" s="893"/>
      <c r="L486" s="893"/>
      <c r="M486" s="893"/>
      <c r="N486" s="893"/>
      <c r="O486" s="893"/>
      <c r="P486" s="893"/>
      <c r="Q486" s="893"/>
      <c r="R486" s="893"/>
      <c r="S486" s="893"/>
      <c r="T486" s="893"/>
      <c r="U486" s="893"/>
      <c r="V486" s="893"/>
      <c r="W486" s="893"/>
      <c r="X486" s="893"/>
      <c r="Y486" s="893"/>
      <c r="Z486" s="893"/>
      <c r="AA486" s="893"/>
      <c r="AB486" s="893"/>
      <c r="AC486" s="893"/>
      <c r="AD486" s="893"/>
      <c r="AE486" s="268"/>
      <c r="AF486" s="773">
        <v>44268</v>
      </c>
      <c r="AG486" s="774"/>
      <c r="AH486" s="774"/>
      <c r="AI486" s="774"/>
      <c r="AJ486" s="774"/>
      <c r="AK486" s="775"/>
      <c r="AL486" s="896" t="s">
        <v>40</v>
      </c>
      <c r="AM486" s="897"/>
      <c r="AN486" s="898"/>
      <c r="AO486" s="141"/>
    </row>
    <row r="487" spans="2:43" ht="12" customHeight="1" thickBot="1" x14ac:dyDescent="0.3">
      <c r="B487" s="902" t="s">
        <v>28</v>
      </c>
      <c r="C487" s="903"/>
      <c r="D487" s="903"/>
      <c r="E487" s="903"/>
      <c r="F487" s="903"/>
      <c r="G487" s="904"/>
      <c r="H487" s="894"/>
      <c r="I487" s="895"/>
      <c r="J487" s="895"/>
      <c r="K487" s="895"/>
      <c r="L487" s="895"/>
      <c r="M487" s="895"/>
      <c r="N487" s="895"/>
      <c r="O487" s="895"/>
      <c r="P487" s="895"/>
      <c r="Q487" s="895"/>
      <c r="R487" s="895"/>
      <c r="S487" s="895"/>
      <c r="T487" s="895"/>
      <c r="U487" s="895"/>
      <c r="V487" s="895"/>
      <c r="W487" s="895"/>
      <c r="X487" s="895"/>
      <c r="Y487" s="895"/>
      <c r="Z487" s="895"/>
      <c r="AA487" s="895"/>
      <c r="AB487" s="895"/>
      <c r="AC487" s="895"/>
      <c r="AD487" s="895"/>
      <c r="AE487" s="269"/>
      <c r="AF487" s="776"/>
      <c r="AG487" s="777"/>
      <c r="AH487" s="777"/>
      <c r="AI487" s="777"/>
      <c r="AJ487" s="777"/>
      <c r="AK487" s="778"/>
      <c r="AL487" s="899"/>
      <c r="AM487" s="900"/>
      <c r="AN487" s="901"/>
      <c r="AO487" s="141"/>
    </row>
    <row r="488" spans="2:43" ht="12" customHeight="1" thickBot="1" x14ac:dyDescent="0.3">
      <c r="B488" s="135"/>
      <c r="C488" s="135"/>
      <c r="D488" s="135"/>
      <c r="E488" s="135"/>
      <c r="F488" s="135"/>
      <c r="G488" s="135"/>
      <c r="H488" s="135"/>
      <c r="I488" s="135"/>
      <c r="J488" s="174"/>
      <c r="K488" s="174"/>
      <c r="L488" s="174"/>
      <c r="M488" s="174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  <c r="AL488" s="135"/>
      <c r="AM488" s="135"/>
      <c r="AN488" s="135"/>
      <c r="AO488" s="141"/>
    </row>
    <row r="489" spans="2:43" ht="12" customHeight="1" thickBot="1" x14ac:dyDescent="0.3">
      <c r="B489" s="873" t="s">
        <v>27</v>
      </c>
      <c r="C489" s="874"/>
      <c r="D489" s="874"/>
      <c r="E489" s="875"/>
      <c r="F489" s="848" t="s">
        <v>26</v>
      </c>
      <c r="G489" s="850"/>
      <c r="H489" s="848" t="s">
        <v>44</v>
      </c>
      <c r="I489" s="849"/>
      <c r="J489" s="849"/>
      <c r="K489" s="849"/>
      <c r="L489" s="849"/>
      <c r="M489" s="849"/>
      <c r="N489" s="849"/>
      <c r="O489" s="849"/>
      <c r="P489" s="849"/>
      <c r="Q489" s="849"/>
      <c r="R489" s="849"/>
      <c r="S489" s="850"/>
      <c r="T489" s="848" t="s">
        <v>25</v>
      </c>
      <c r="U489" s="849"/>
      <c r="V489" s="849"/>
      <c r="W489" s="849"/>
      <c r="X489" s="849"/>
      <c r="Y489" s="849"/>
      <c r="Z489" s="849"/>
      <c r="AA489" s="849"/>
      <c r="AB489" s="849"/>
      <c r="AC489" s="849"/>
      <c r="AD489" s="849"/>
      <c r="AE489" s="849"/>
      <c r="AF489" s="850"/>
      <c r="AG489" s="879" t="s">
        <v>24</v>
      </c>
      <c r="AH489" s="880"/>
      <c r="AI489" s="881"/>
      <c r="AJ489" s="879" t="s">
        <v>24</v>
      </c>
      <c r="AK489" s="881"/>
      <c r="AL489" s="848" t="s">
        <v>23</v>
      </c>
      <c r="AM489" s="849"/>
      <c r="AN489" s="850"/>
      <c r="AO489" s="141"/>
    </row>
    <row r="490" spans="2:43" ht="12" customHeight="1" thickBot="1" x14ac:dyDescent="0.3">
      <c r="B490" s="1" t="s">
        <v>13</v>
      </c>
      <c r="C490" s="2" t="s">
        <v>22</v>
      </c>
      <c r="D490" s="3" t="s">
        <v>22</v>
      </c>
      <c r="E490" s="2" t="s">
        <v>21</v>
      </c>
      <c r="F490" s="907" t="s">
        <v>20</v>
      </c>
      <c r="G490" s="908"/>
      <c r="H490" s="876"/>
      <c r="I490" s="877"/>
      <c r="J490" s="877"/>
      <c r="K490" s="877"/>
      <c r="L490" s="877"/>
      <c r="M490" s="877"/>
      <c r="N490" s="877"/>
      <c r="O490" s="877"/>
      <c r="P490" s="877"/>
      <c r="Q490" s="877"/>
      <c r="R490" s="877"/>
      <c r="S490" s="878"/>
      <c r="T490" s="876"/>
      <c r="U490" s="877"/>
      <c r="V490" s="877"/>
      <c r="W490" s="877"/>
      <c r="X490" s="877"/>
      <c r="Y490" s="877"/>
      <c r="Z490" s="877"/>
      <c r="AA490" s="877"/>
      <c r="AB490" s="877"/>
      <c r="AC490" s="877"/>
      <c r="AD490" s="877"/>
      <c r="AE490" s="877"/>
      <c r="AF490" s="878"/>
      <c r="AG490" s="876" t="s">
        <v>19</v>
      </c>
      <c r="AH490" s="877"/>
      <c r="AI490" s="878"/>
      <c r="AJ490" s="876" t="s">
        <v>18</v>
      </c>
      <c r="AK490" s="878"/>
      <c r="AL490" s="876" t="s">
        <v>17</v>
      </c>
      <c r="AM490" s="877"/>
      <c r="AN490" s="878"/>
      <c r="AO490" s="141"/>
      <c r="AP490" s="846" t="s">
        <v>130</v>
      </c>
      <c r="AQ490" s="846" t="s">
        <v>131</v>
      </c>
    </row>
    <row r="491" spans="2:43" ht="12" customHeight="1" thickBot="1" x14ac:dyDescent="0.3">
      <c r="B491" s="4">
        <v>2020</v>
      </c>
      <c r="C491" s="5" t="s">
        <v>16</v>
      </c>
      <c r="D491" s="5" t="s">
        <v>15</v>
      </c>
      <c r="E491" s="30" t="s">
        <v>14</v>
      </c>
      <c r="F491" s="6" t="s">
        <v>14</v>
      </c>
      <c r="G491" s="7" t="s">
        <v>13</v>
      </c>
      <c r="H491" s="868" t="s">
        <v>34</v>
      </c>
      <c r="I491" s="869"/>
      <c r="J491" s="870" t="s">
        <v>43</v>
      </c>
      <c r="K491" s="871"/>
      <c r="L491" s="870" t="s">
        <v>42</v>
      </c>
      <c r="M491" s="871"/>
      <c r="N491" s="872" t="s">
        <v>33</v>
      </c>
      <c r="O491" s="869"/>
      <c r="P491" s="872" t="s">
        <v>12</v>
      </c>
      <c r="Q491" s="869"/>
      <c r="R491" s="872" t="s">
        <v>11</v>
      </c>
      <c r="S491" s="905"/>
      <c r="T491" s="868" t="s">
        <v>35</v>
      </c>
      <c r="U491" s="906"/>
      <c r="V491" s="906"/>
      <c r="W491" s="905"/>
      <c r="X491" s="868" t="s">
        <v>10</v>
      </c>
      <c r="Y491" s="906"/>
      <c r="Z491" s="906"/>
      <c r="AA491" s="905"/>
      <c r="AB491" s="503"/>
      <c r="AC491" s="38" t="s">
        <v>38</v>
      </c>
      <c r="AD491" s="37" t="s">
        <v>36</v>
      </c>
      <c r="AE491" s="266" t="s">
        <v>41</v>
      </c>
      <c r="AF491" s="136" t="s">
        <v>9</v>
      </c>
      <c r="AG491" s="8" t="s">
        <v>37</v>
      </c>
      <c r="AH491" s="9" t="s">
        <v>8</v>
      </c>
      <c r="AI491" s="10" t="s">
        <v>7</v>
      </c>
      <c r="AJ491" s="6" t="s">
        <v>8</v>
      </c>
      <c r="AK491" s="7" t="s">
        <v>7</v>
      </c>
      <c r="AL491" s="6" t="s">
        <v>8</v>
      </c>
      <c r="AM491" s="11" t="s">
        <v>7</v>
      </c>
      <c r="AN491" s="7" t="s">
        <v>6</v>
      </c>
      <c r="AO491" s="20"/>
      <c r="AP491" s="847"/>
      <c r="AQ491" s="847"/>
    </row>
    <row r="492" spans="2:43" ht="12" customHeight="1" x14ac:dyDescent="0.25">
      <c r="B492" s="25">
        <v>44268</v>
      </c>
      <c r="C492" s="137">
        <v>0.35555555555555557</v>
      </c>
      <c r="D492" s="137">
        <v>0.3611111111111111</v>
      </c>
      <c r="E492" s="43">
        <v>4</v>
      </c>
      <c r="F492" s="43">
        <v>23559</v>
      </c>
      <c r="G492" s="25">
        <v>44268</v>
      </c>
      <c r="H492" s="960" t="s">
        <v>1337</v>
      </c>
      <c r="I492" s="961"/>
      <c r="J492" s="962" t="s">
        <v>991</v>
      </c>
      <c r="K492" s="963"/>
      <c r="L492" s="962" t="s">
        <v>700</v>
      </c>
      <c r="M492" s="963"/>
      <c r="N492" s="960"/>
      <c r="O492" s="961"/>
      <c r="P492" s="964" t="s">
        <v>359</v>
      </c>
      <c r="Q492" s="965"/>
      <c r="R492" s="964" t="s">
        <v>74</v>
      </c>
      <c r="S492" s="966"/>
      <c r="T492" s="957" t="s">
        <v>998</v>
      </c>
      <c r="U492" s="958"/>
      <c r="V492" s="958"/>
      <c r="W492" s="959"/>
      <c r="X492" s="957" t="s">
        <v>998</v>
      </c>
      <c r="Y492" s="958"/>
      <c r="Z492" s="958"/>
      <c r="AA492" s="959"/>
      <c r="AB492" s="528">
        <v>1</v>
      </c>
      <c r="AC492" s="34"/>
      <c r="AD492" s="138" t="s">
        <v>680</v>
      </c>
      <c r="AE492" s="158">
        <v>39</v>
      </c>
      <c r="AF492" s="41" t="s">
        <v>32</v>
      </c>
      <c r="AG492" s="26"/>
      <c r="AH492" s="160">
        <v>21600</v>
      </c>
      <c r="AI492" s="161">
        <f>+AH492/1000</f>
        <v>21.6</v>
      </c>
      <c r="AJ492" s="162">
        <v>22950</v>
      </c>
      <c r="AK492" s="163">
        <f>+AJ492/1000</f>
        <v>22.95</v>
      </c>
      <c r="AL492" s="164">
        <f>+AJ492-AH492</f>
        <v>1350</v>
      </c>
      <c r="AM492" s="163">
        <f>+AL492/1000</f>
        <v>1.35</v>
      </c>
      <c r="AN492" s="165">
        <f>+AL492/AH492</f>
        <v>6.25E-2</v>
      </c>
      <c r="AO492" s="21"/>
      <c r="AP492" s="306">
        <v>70.2</v>
      </c>
      <c r="AQ492" s="306">
        <v>6.93</v>
      </c>
    </row>
    <row r="493" spans="2:43" ht="12" customHeight="1" x14ac:dyDescent="0.25">
      <c r="B493" s="25">
        <v>44268</v>
      </c>
      <c r="C493" s="137">
        <v>0.36249999999999999</v>
      </c>
      <c r="D493" s="137">
        <v>0.36944444444444446</v>
      </c>
      <c r="E493" s="43">
        <v>4</v>
      </c>
      <c r="F493" s="43">
        <v>23559</v>
      </c>
      <c r="G493" s="25">
        <v>44268</v>
      </c>
      <c r="H493" s="967" t="s">
        <v>1337</v>
      </c>
      <c r="I493" s="968"/>
      <c r="J493" s="969" t="s">
        <v>991</v>
      </c>
      <c r="K493" s="970"/>
      <c r="L493" s="969" t="s">
        <v>700</v>
      </c>
      <c r="M493" s="970"/>
      <c r="N493" s="967"/>
      <c r="O493" s="968"/>
      <c r="P493" s="971" t="s">
        <v>71</v>
      </c>
      <c r="Q493" s="972"/>
      <c r="R493" s="973" t="s">
        <v>1057</v>
      </c>
      <c r="S493" s="974"/>
      <c r="T493" s="979" t="s">
        <v>998</v>
      </c>
      <c r="U493" s="980"/>
      <c r="V493" s="980"/>
      <c r="W493" s="981"/>
      <c r="X493" s="979" t="s">
        <v>998</v>
      </c>
      <c r="Y493" s="980"/>
      <c r="Z493" s="980"/>
      <c r="AA493" s="988"/>
      <c r="AB493" s="528">
        <v>1</v>
      </c>
      <c r="AC493" s="34"/>
      <c r="AD493" s="138" t="s">
        <v>680</v>
      </c>
      <c r="AE493" s="158">
        <v>39</v>
      </c>
      <c r="AF493" s="35" t="s">
        <v>32</v>
      </c>
      <c r="AG493" s="34"/>
      <c r="AH493" s="139">
        <v>21600</v>
      </c>
      <c r="AI493" s="159">
        <f t="shared" ref="AI493:AI496" si="190">+AH493/1000</f>
        <v>21.6</v>
      </c>
      <c r="AJ493" s="152">
        <v>23210</v>
      </c>
      <c r="AK493" s="272">
        <f t="shared" ref="AK493:AK494" si="191">+AJ493/1000</f>
        <v>23.21</v>
      </c>
      <c r="AL493" s="273">
        <f t="shared" ref="AL493:AL494" si="192">+AJ493-AH493</f>
        <v>1610</v>
      </c>
      <c r="AM493" s="274">
        <f t="shared" ref="AM493:AM494" si="193">+AL493/1000</f>
        <v>1.61</v>
      </c>
      <c r="AN493" s="275">
        <f t="shared" ref="AN493:AN494" si="194">+AL493/AH493</f>
        <v>7.4537037037037041E-2</v>
      </c>
      <c r="AO493" s="21"/>
      <c r="AP493" s="306">
        <v>70.2</v>
      </c>
      <c r="AQ493" s="306">
        <v>6.93</v>
      </c>
    </row>
    <row r="494" spans="2:43" ht="12" customHeight="1" x14ac:dyDescent="0.25">
      <c r="B494" s="25">
        <v>44268</v>
      </c>
      <c r="C494" s="137">
        <v>0.41597222222222219</v>
      </c>
      <c r="D494" s="137">
        <v>0.43541666666666662</v>
      </c>
      <c r="E494" s="43">
        <v>4</v>
      </c>
      <c r="F494" s="43">
        <v>26605</v>
      </c>
      <c r="G494" s="25">
        <v>44268</v>
      </c>
      <c r="H494" s="967" t="s">
        <v>712</v>
      </c>
      <c r="I494" s="968"/>
      <c r="J494" s="969"/>
      <c r="K494" s="970"/>
      <c r="L494" s="969"/>
      <c r="M494" s="970"/>
      <c r="N494" s="967"/>
      <c r="O494" s="968"/>
      <c r="P494" s="971" t="s">
        <v>911</v>
      </c>
      <c r="Q494" s="972"/>
      <c r="R494" s="973" t="s">
        <v>870</v>
      </c>
      <c r="S494" s="974"/>
      <c r="T494" s="979" t="s">
        <v>998</v>
      </c>
      <c r="U494" s="980"/>
      <c r="V494" s="980"/>
      <c r="W494" s="981"/>
      <c r="X494" s="979" t="s">
        <v>998</v>
      </c>
      <c r="Y494" s="980"/>
      <c r="Z494" s="980"/>
      <c r="AA494" s="988"/>
      <c r="AB494" s="528"/>
      <c r="AC494" s="34"/>
      <c r="AD494" s="138"/>
      <c r="AE494" s="158">
        <v>38</v>
      </c>
      <c r="AF494" s="35" t="s">
        <v>32</v>
      </c>
      <c r="AG494" s="34"/>
      <c r="AH494" s="139">
        <v>4030</v>
      </c>
      <c r="AI494" s="159">
        <f t="shared" si="190"/>
        <v>4.03</v>
      </c>
      <c r="AJ494" s="152">
        <v>4030</v>
      </c>
      <c r="AK494" s="272">
        <f t="shared" si="191"/>
        <v>4.03</v>
      </c>
      <c r="AL494" s="273">
        <f t="shared" si="192"/>
        <v>0</v>
      </c>
      <c r="AM494" s="274">
        <f t="shared" si="193"/>
        <v>0</v>
      </c>
      <c r="AN494" s="275">
        <f t="shared" si="194"/>
        <v>0</v>
      </c>
      <c r="AO494" s="21"/>
      <c r="AP494" s="306">
        <v>70.05</v>
      </c>
      <c r="AQ494" s="306">
        <v>6.95</v>
      </c>
    </row>
    <row r="495" spans="2:43" ht="12" customHeight="1" x14ac:dyDescent="0.25">
      <c r="B495" s="25">
        <v>44268</v>
      </c>
      <c r="C495" s="137">
        <v>0.45833333333333331</v>
      </c>
      <c r="D495" s="137">
        <v>0.46388888888888885</v>
      </c>
      <c r="E495" s="43">
        <v>4</v>
      </c>
      <c r="F495" s="43">
        <v>23559</v>
      </c>
      <c r="G495" s="25">
        <v>44268</v>
      </c>
      <c r="H495" s="967" t="s">
        <v>1337</v>
      </c>
      <c r="I495" s="968"/>
      <c r="J495" s="969" t="s">
        <v>991</v>
      </c>
      <c r="K495" s="970"/>
      <c r="L495" s="969" t="s">
        <v>700</v>
      </c>
      <c r="M495" s="970"/>
      <c r="N495" s="967"/>
      <c r="O495" s="968"/>
      <c r="P495" s="971" t="s">
        <v>843</v>
      </c>
      <c r="Q495" s="972"/>
      <c r="R495" s="973" t="s">
        <v>820</v>
      </c>
      <c r="S495" s="974"/>
      <c r="T495" s="979" t="s">
        <v>998</v>
      </c>
      <c r="U495" s="980"/>
      <c r="V495" s="980"/>
      <c r="W495" s="981"/>
      <c r="X495" s="979" t="s">
        <v>998</v>
      </c>
      <c r="Y495" s="980"/>
      <c r="Z495" s="980"/>
      <c r="AA495" s="988"/>
      <c r="AB495" s="531">
        <v>1</v>
      </c>
      <c r="AC495" s="34"/>
      <c r="AD495" s="138" t="s">
        <v>680</v>
      </c>
      <c r="AE495" s="158">
        <v>39</v>
      </c>
      <c r="AF495" s="35" t="s">
        <v>32</v>
      </c>
      <c r="AG495" s="34"/>
      <c r="AH495" s="139">
        <v>2400</v>
      </c>
      <c r="AI495" s="140">
        <f t="shared" si="190"/>
        <v>2.4</v>
      </c>
      <c r="AJ495" s="836">
        <v>22020</v>
      </c>
      <c r="AK495" s="838">
        <f>+AJ495/1000</f>
        <v>22.02</v>
      </c>
      <c r="AL495" s="1029">
        <f>+AJ495-AH496-AH495</f>
        <v>420</v>
      </c>
      <c r="AM495" s="842">
        <f>+AL495/1000</f>
        <v>0.42</v>
      </c>
      <c r="AN495" s="844">
        <f>+AL495/SUM(AH495:AH496)</f>
        <v>1.9444444444444445E-2</v>
      </c>
      <c r="AO495" s="21"/>
      <c r="AP495" s="306">
        <v>70.2</v>
      </c>
      <c r="AQ495" s="306">
        <v>6.93</v>
      </c>
    </row>
    <row r="496" spans="2:43" ht="12" customHeight="1" x14ac:dyDescent="0.25">
      <c r="B496" s="25">
        <v>44268</v>
      </c>
      <c r="C496" s="137">
        <v>0.45833333333333331</v>
      </c>
      <c r="D496" s="137">
        <v>0.46388888888888885</v>
      </c>
      <c r="E496" s="43">
        <v>4</v>
      </c>
      <c r="F496" s="43">
        <v>23560</v>
      </c>
      <c r="G496" s="25">
        <v>44268</v>
      </c>
      <c r="H496" s="967" t="s">
        <v>816</v>
      </c>
      <c r="I496" s="968"/>
      <c r="J496" s="969" t="s">
        <v>777</v>
      </c>
      <c r="K496" s="970"/>
      <c r="L496" s="969" t="s">
        <v>700</v>
      </c>
      <c r="M496" s="970"/>
      <c r="N496" s="967"/>
      <c r="O496" s="968"/>
      <c r="P496" s="971" t="s">
        <v>843</v>
      </c>
      <c r="Q496" s="972"/>
      <c r="R496" s="973" t="s">
        <v>820</v>
      </c>
      <c r="S496" s="974"/>
      <c r="T496" s="979" t="s">
        <v>771</v>
      </c>
      <c r="U496" s="980"/>
      <c r="V496" s="980"/>
      <c r="W496" s="981"/>
      <c r="X496" s="979" t="s">
        <v>771</v>
      </c>
      <c r="Y496" s="980"/>
      <c r="Z496" s="980"/>
      <c r="AA496" s="981"/>
      <c r="AB496" s="531">
        <v>1</v>
      </c>
      <c r="AC496" s="34"/>
      <c r="AD496" s="138" t="s">
        <v>680</v>
      </c>
      <c r="AE496" s="158">
        <v>42</v>
      </c>
      <c r="AF496" s="35" t="s">
        <v>32</v>
      </c>
      <c r="AG496" s="34"/>
      <c r="AH496" s="139">
        <v>19200</v>
      </c>
      <c r="AI496" s="140">
        <f t="shared" si="190"/>
        <v>19.2</v>
      </c>
      <c r="AJ496" s="837"/>
      <c r="AK496" s="839"/>
      <c r="AL496" s="1031"/>
      <c r="AM496" s="843"/>
      <c r="AN496" s="845"/>
      <c r="AO496" s="21"/>
      <c r="AP496" s="306">
        <v>72.38</v>
      </c>
      <c r="AQ496" s="306">
        <v>5.1100000000000003</v>
      </c>
    </row>
    <row r="497" spans="2:43" ht="12" customHeight="1" x14ac:dyDescent="0.25">
      <c r="B497" s="25">
        <v>44268</v>
      </c>
      <c r="C497" s="137">
        <v>0.4777777777777778</v>
      </c>
      <c r="D497" s="137">
        <v>0.4826388888888889</v>
      </c>
      <c r="E497" s="43">
        <v>4</v>
      </c>
      <c r="F497" s="43">
        <v>23560</v>
      </c>
      <c r="G497" s="25">
        <v>44268</v>
      </c>
      <c r="H497" s="967" t="s">
        <v>816</v>
      </c>
      <c r="I497" s="968"/>
      <c r="J497" s="969" t="s">
        <v>777</v>
      </c>
      <c r="K497" s="970"/>
      <c r="L497" s="969" t="s">
        <v>700</v>
      </c>
      <c r="M497" s="970"/>
      <c r="N497" s="967"/>
      <c r="O497" s="968"/>
      <c r="P497" s="971" t="s">
        <v>295</v>
      </c>
      <c r="Q497" s="972"/>
      <c r="R497" s="973" t="s">
        <v>611</v>
      </c>
      <c r="S497" s="974"/>
      <c r="T497" s="979" t="s">
        <v>771</v>
      </c>
      <c r="U497" s="980"/>
      <c r="V497" s="980"/>
      <c r="W497" s="981"/>
      <c r="X497" s="979" t="s">
        <v>771</v>
      </c>
      <c r="Y497" s="980"/>
      <c r="Z497" s="980"/>
      <c r="AA497" s="981"/>
      <c r="AB497" s="531">
        <v>1</v>
      </c>
      <c r="AC497" s="34"/>
      <c r="AD497" s="138" t="s">
        <v>680</v>
      </c>
      <c r="AE497" s="158">
        <v>42</v>
      </c>
      <c r="AF497" s="35" t="s">
        <v>32</v>
      </c>
      <c r="AG497" s="34"/>
      <c r="AH497" s="139">
        <v>3600</v>
      </c>
      <c r="AI497" s="140">
        <f t="shared" ref="AI497:AI504" si="195">+AH497/1000</f>
        <v>3.6</v>
      </c>
      <c r="AJ497" s="836">
        <v>23040</v>
      </c>
      <c r="AK497" s="838">
        <f>+AJ497/1000</f>
        <v>23.04</v>
      </c>
      <c r="AL497" s="1029">
        <f>+AJ497-AH498-AH497</f>
        <v>240</v>
      </c>
      <c r="AM497" s="842">
        <f>+AL497/1000</f>
        <v>0.24</v>
      </c>
      <c r="AN497" s="844">
        <f>+AL497/SUM(AH497:AH498)</f>
        <v>1.0526315789473684E-2</v>
      </c>
      <c r="AO497" s="21"/>
      <c r="AP497" s="306">
        <v>72.38</v>
      </c>
      <c r="AQ497" s="306">
        <v>5.1100000000000003</v>
      </c>
    </row>
    <row r="498" spans="2:43" ht="12" customHeight="1" x14ac:dyDescent="0.25">
      <c r="B498" s="25">
        <v>44268</v>
      </c>
      <c r="C498" s="137">
        <v>0.4777777777777778</v>
      </c>
      <c r="D498" s="137">
        <v>0.4826388888888889</v>
      </c>
      <c r="E498" s="43">
        <v>4</v>
      </c>
      <c r="F498" s="43">
        <v>23561</v>
      </c>
      <c r="G498" s="25">
        <v>44268</v>
      </c>
      <c r="H498" s="967" t="s">
        <v>790</v>
      </c>
      <c r="I498" s="968"/>
      <c r="J498" s="969" t="s">
        <v>772</v>
      </c>
      <c r="K498" s="970"/>
      <c r="L498" s="969" t="s">
        <v>700</v>
      </c>
      <c r="M498" s="970"/>
      <c r="N498" s="967"/>
      <c r="O498" s="968"/>
      <c r="P498" s="971" t="s">
        <v>295</v>
      </c>
      <c r="Q498" s="972"/>
      <c r="R498" s="973" t="s">
        <v>611</v>
      </c>
      <c r="S498" s="974"/>
      <c r="T498" s="979" t="s">
        <v>771</v>
      </c>
      <c r="U498" s="980"/>
      <c r="V498" s="980"/>
      <c r="W498" s="981"/>
      <c r="X498" s="979" t="s">
        <v>771</v>
      </c>
      <c r="Y498" s="980"/>
      <c r="Z498" s="980"/>
      <c r="AA498" s="981"/>
      <c r="AB498" s="531">
        <v>1</v>
      </c>
      <c r="AC498" s="34"/>
      <c r="AD498" s="138" t="s">
        <v>699</v>
      </c>
      <c r="AE498" s="158">
        <v>18</v>
      </c>
      <c r="AF498" s="35" t="s">
        <v>32</v>
      </c>
      <c r="AG498" s="34"/>
      <c r="AH498" s="139">
        <v>19200</v>
      </c>
      <c r="AI498" s="140">
        <f t="shared" si="195"/>
        <v>19.2</v>
      </c>
      <c r="AJ498" s="837"/>
      <c r="AK498" s="839"/>
      <c r="AL498" s="1031"/>
      <c r="AM498" s="843"/>
      <c r="AN498" s="845"/>
      <c r="AO498" s="21"/>
      <c r="AP498" s="306">
        <v>70.47</v>
      </c>
      <c r="AQ498" s="306">
        <v>6.25</v>
      </c>
    </row>
    <row r="499" spans="2:43" ht="12" customHeight="1" x14ac:dyDescent="0.25">
      <c r="B499" s="25">
        <v>44268</v>
      </c>
      <c r="C499" s="137">
        <v>0.48472222222222222</v>
      </c>
      <c r="D499" s="137">
        <v>0.48749999999999999</v>
      </c>
      <c r="E499" s="43">
        <v>4</v>
      </c>
      <c r="F499" s="43">
        <v>23561</v>
      </c>
      <c r="G499" s="25">
        <v>44268</v>
      </c>
      <c r="H499" s="967" t="s">
        <v>790</v>
      </c>
      <c r="I499" s="968"/>
      <c r="J499" s="969" t="s">
        <v>772</v>
      </c>
      <c r="K499" s="970"/>
      <c r="L499" s="969" t="s">
        <v>700</v>
      </c>
      <c r="M499" s="970"/>
      <c r="N499" s="967"/>
      <c r="O499" s="968"/>
      <c r="P499" s="971" t="s">
        <v>1293</v>
      </c>
      <c r="Q499" s="972"/>
      <c r="R499" s="973" t="s">
        <v>543</v>
      </c>
      <c r="S499" s="974"/>
      <c r="T499" s="979" t="s">
        <v>771</v>
      </c>
      <c r="U499" s="980"/>
      <c r="V499" s="980"/>
      <c r="W499" s="981"/>
      <c r="X499" s="979" t="s">
        <v>771</v>
      </c>
      <c r="Y499" s="980"/>
      <c r="Z499" s="980"/>
      <c r="AA499" s="981"/>
      <c r="AB499" s="531">
        <v>1</v>
      </c>
      <c r="AC499" s="34"/>
      <c r="AD499" s="138" t="s">
        <v>699</v>
      </c>
      <c r="AE499" s="158">
        <v>18</v>
      </c>
      <c r="AF499" s="35" t="s">
        <v>32</v>
      </c>
      <c r="AG499" s="34"/>
      <c r="AH499" s="139">
        <v>12000</v>
      </c>
      <c r="AI499" s="159">
        <f t="shared" si="195"/>
        <v>12</v>
      </c>
      <c r="AJ499" s="152">
        <v>11450</v>
      </c>
      <c r="AK499" s="272">
        <f t="shared" ref="AK499:AK504" si="196">+AJ499/1000</f>
        <v>11.45</v>
      </c>
      <c r="AL499" s="273">
        <f t="shared" ref="AL499:AL504" si="197">+AJ499-AH499</f>
        <v>-550</v>
      </c>
      <c r="AM499" s="274">
        <f t="shared" ref="AM499:AM504" si="198">+AL499/1000</f>
        <v>-0.55000000000000004</v>
      </c>
      <c r="AN499" s="275">
        <f t="shared" ref="AN499:AN504" si="199">+AL499/AH499</f>
        <v>-4.583333333333333E-2</v>
      </c>
      <c r="AO499" s="21"/>
      <c r="AP499" s="306">
        <v>70.47</v>
      </c>
      <c r="AQ499" s="306">
        <v>6.25</v>
      </c>
    </row>
    <row r="500" spans="2:43" ht="12" customHeight="1" x14ac:dyDescent="0.25">
      <c r="B500" s="25">
        <v>44268</v>
      </c>
      <c r="C500" s="137">
        <v>0.49374999999999997</v>
      </c>
      <c r="D500" s="137">
        <v>0.50138888888888888</v>
      </c>
      <c r="E500" s="43">
        <v>3</v>
      </c>
      <c r="F500" s="43">
        <v>23561</v>
      </c>
      <c r="G500" s="25">
        <v>44268</v>
      </c>
      <c r="H500" s="967" t="s">
        <v>790</v>
      </c>
      <c r="I500" s="968"/>
      <c r="J500" s="969" t="s">
        <v>772</v>
      </c>
      <c r="K500" s="970"/>
      <c r="L500" s="969" t="s">
        <v>700</v>
      </c>
      <c r="M500" s="970"/>
      <c r="N500" s="967"/>
      <c r="O500" s="968"/>
      <c r="P500" s="971" t="s">
        <v>200</v>
      </c>
      <c r="Q500" s="972"/>
      <c r="R500" s="973" t="s">
        <v>201</v>
      </c>
      <c r="S500" s="974"/>
      <c r="T500" s="979" t="s">
        <v>771</v>
      </c>
      <c r="U500" s="980"/>
      <c r="V500" s="980"/>
      <c r="W500" s="981"/>
      <c r="X500" s="979" t="s">
        <v>771</v>
      </c>
      <c r="Y500" s="980"/>
      <c r="Z500" s="980"/>
      <c r="AA500" s="981"/>
      <c r="AB500" s="531">
        <v>1</v>
      </c>
      <c r="AC500" s="34"/>
      <c r="AD500" s="138" t="s">
        <v>699</v>
      </c>
      <c r="AE500" s="158">
        <v>18</v>
      </c>
      <c r="AF500" s="35" t="s">
        <v>32</v>
      </c>
      <c r="AG500" s="34"/>
      <c r="AH500" s="139">
        <v>21600</v>
      </c>
      <c r="AI500" s="159">
        <f t="shared" si="195"/>
        <v>21.6</v>
      </c>
      <c r="AJ500" s="152">
        <v>20760</v>
      </c>
      <c r="AK500" s="272">
        <f t="shared" si="196"/>
        <v>20.76</v>
      </c>
      <c r="AL500" s="273">
        <f t="shared" si="197"/>
        <v>-840</v>
      </c>
      <c r="AM500" s="274">
        <f t="shared" si="198"/>
        <v>-0.84</v>
      </c>
      <c r="AN500" s="275">
        <f t="shared" si="199"/>
        <v>-3.888888888888889E-2</v>
      </c>
      <c r="AO500" s="21"/>
      <c r="AP500" s="306">
        <v>70.47</v>
      </c>
      <c r="AQ500" s="306">
        <v>6.25</v>
      </c>
    </row>
    <row r="501" spans="2:43" ht="12" customHeight="1" x14ac:dyDescent="0.25">
      <c r="B501" s="25">
        <v>44268</v>
      </c>
      <c r="C501" s="137">
        <v>0.49791666666666662</v>
      </c>
      <c r="D501" s="137">
        <v>0.5083333333333333</v>
      </c>
      <c r="E501" s="43">
        <v>3</v>
      </c>
      <c r="F501" s="43">
        <v>23561</v>
      </c>
      <c r="G501" s="25">
        <v>44268</v>
      </c>
      <c r="H501" s="967" t="s">
        <v>790</v>
      </c>
      <c r="I501" s="968"/>
      <c r="J501" s="969" t="s">
        <v>772</v>
      </c>
      <c r="K501" s="970"/>
      <c r="L501" s="969" t="s">
        <v>700</v>
      </c>
      <c r="M501" s="970"/>
      <c r="N501" s="967"/>
      <c r="O501" s="968"/>
      <c r="P501" s="971" t="s">
        <v>274</v>
      </c>
      <c r="Q501" s="972"/>
      <c r="R501" s="973" t="s">
        <v>473</v>
      </c>
      <c r="S501" s="974"/>
      <c r="T501" s="979" t="s">
        <v>771</v>
      </c>
      <c r="U501" s="980"/>
      <c r="V501" s="980"/>
      <c r="W501" s="981"/>
      <c r="X501" s="979" t="s">
        <v>771</v>
      </c>
      <c r="Y501" s="980"/>
      <c r="Z501" s="980"/>
      <c r="AA501" s="981"/>
      <c r="AB501" s="531">
        <v>1</v>
      </c>
      <c r="AC501" s="34"/>
      <c r="AD501" s="138" t="s">
        <v>699</v>
      </c>
      <c r="AE501" s="158">
        <v>18</v>
      </c>
      <c r="AF501" s="35" t="s">
        <v>32</v>
      </c>
      <c r="AG501" s="34"/>
      <c r="AH501" s="139">
        <v>21600</v>
      </c>
      <c r="AI501" s="159">
        <f t="shared" si="195"/>
        <v>21.6</v>
      </c>
      <c r="AJ501" s="152">
        <v>20910</v>
      </c>
      <c r="AK501" s="272">
        <f t="shared" si="196"/>
        <v>20.91</v>
      </c>
      <c r="AL501" s="273">
        <f t="shared" si="197"/>
        <v>-690</v>
      </c>
      <c r="AM501" s="274">
        <f t="shared" si="198"/>
        <v>-0.69</v>
      </c>
      <c r="AN501" s="275">
        <f t="shared" si="199"/>
        <v>-3.1944444444444442E-2</v>
      </c>
      <c r="AO501" s="21"/>
      <c r="AP501" s="306">
        <v>70.47</v>
      </c>
      <c r="AQ501" s="306">
        <v>6.25</v>
      </c>
    </row>
    <row r="502" spans="2:43" ht="12" customHeight="1" x14ac:dyDescent="0.25">
      <c r="B502" s="25">
        <v>44268</v>
      </c>
      <c r="C502" s="137">
        <v>0.50486111111111109</v>
      </c>
      <c r="D502" s="137">
        <v>0.50972222222222219</v>
      </c>
      <c r="E502" s="43">
        <v>3</v>
      </c>
      <c r="F502" s="43">
        <v>23561</v>
      </c>
      <c r="G502" s="25">
        <v>44268</v>
      </c>
      <c r="H502" s="967" t="s">
        <v>790</v>
      </c>
      <c r="I502" s="968"/>
      <c r="J502" s="969" t="s">
        <v>772</v>
      </c>
      <c r="K502" s="970"/>
      <c r="L502" s="969" t="s">
        <v>700</v>
      </c>
      <c r="M502" s="970"/>
      <c r="N502" s="967"/>
      <c r="O502" s="968"/>
      <c r="P502" s="971" t="s">
        <v>71</v>
      </c>
      <c r="Q502" s="972"/>
      <c r="R502" s="973" t="s">
        <v>1057</v>
      </c>
      <c r="S502" s="974"/>
      <c r="T502" s="979" t="s">
        <v>771</v>
      </c>
      <c r="U502" s="980"/>
      <c r="V502" s="980"/>
      <c r="W502" s="981"/>
      <c r="X502" s="979" t="s">
        <v>771</v>
      </c>
      <c r="Y502" s="980"/>
      <c r="Z502" s="980"/>
      <c r="AA502" s="981"/>
      <c r="AB502" s="531">
        <v>1</v>
      </c>
      <c r="AC502" s="34"/>
      <c r="AD502" s="138" t="s">
        <v>699</v>
      </c>
      <c r="AE502" s="158">
        <v>18</v>
      </c>
      <c r="AF502" s="35" t="s">
        <v>32</v>
      </c>
      <c r="AG502" s="34"/>
      <c r="AH502" s="139">
        <v>21600</v>
      </c>
      <c r="AI502" s="159">
        <f t="shared" si="195"/>
        <v>21.6</v>
      </c>
      <c r="AJ502" s="152">
        <v>21770</v>
      </c>
      <c r="AK502" s="272">
        <f t="shared" si="196"/>
        <v>21.77</v>
      </c>
      <c r="AL502" s="273">
        <f t="shared" si="197"/>
        <v>170</v>
      </c>
      <c r="AM502" s="274">
        <f t="shared" si="198"/>
        <v>0.17</v>
      </c>
      <c r="AN502" s="275">
        <f t="shared" si="199"/>
        <v>7.8703703703703696E-3</v>
      </c>
      <c r="AO502" s="21"/>
      <c r="AP502" s="306">
        <v>70.47</v>
      </c>
      <c r="AQ502" s="306">
        <v>6.25</v>
      </c>
    </row>
    <row r="503" spans="2:43" ht="12" customHeight="1" x14ac:dyDescent="0.25">
      <c r="B503" s="25">
        <v>44268</v>
      </c>
      <c r="C503" s="137">
        <v>0.50624999999999998</v>
      </c>
      <c r="D503" s="137">
        <v>0.51111111111111118</v>
      </c>
      <c r="E503" s="43">
        <v>3</v>
      </c>
      <c r="F503" s="43">
        <v>23561</v>
      </c>
      <c r="G503" s="25">
        <v>44268</v>
      </c>
      <c r="H503" s="967" t="s">
        <v>790</v>
      </c>
      <c r="I503" s="968"/>
      <c r="J503" s="969" t="s">
        <v>772</v>
      </c>
      <c r="K503" s="970"/>
      <c r="L503" s="969" t="s">
        <v>700</v>
      </c>
      <c r="M503" s="970"/>
      <c r="N503" s="967"/>
      <c r="O503" s="968"/>
      <c r="P503" s="971" t="s">
        <v>292</v>
      </c>
      <c r="Q503" s="972"/>
      <c r="R503" s="973" t="s">
        <v>696</v>
      </c>
      <c r="S503" s="974"/>
      <c r="T503" s="979" t="s">
        <v>771</v>
      </c>
      <c r="U503" s="980"/>
      <c r="V503" s="980"/>
      <c r="W503" s="981"/>
      <c r="X503" s="979" t="s">
        <v>771</v>
      </c>
      <c r="Y503" s="980"/>
      <c r="Z503" s="980"/>
      <c r="AA503" s="981"/>
      <c r="AB503" s="531">
        <v>1</v>
      </c>
      <c r="AC503" s="34"/>
      <c r="AD503" s="138" t="s">
        <v>699</v>
      </c>
      <c r="AE503" s="158">
        <v>18</v>
      </c>
      <c r="AF503" s="35" t="s">
        <v>32</v>
      </c>
      <c r="AG503" s="34"/>
      <c r="AH503" s="139">
        <v>9600</v>
      </c>
      <c r="AI503" s="159">
        <f t="shared" si="195"/>
        <v>9.6</v>
      </c>
      <c r="AJ503" s="152">
        <v>9470</v>
      </c>
      <c r="AK503" s="272">
        <f t="shared" si="196"/>
        <v>9.4700000000000006</v>
      </c>
      <c r="AL503" s="273">
        <f t="shared" si="197"/>
        <v>-130</v>
      </c>
      <c r="AM503" s="274">
        <f t="shared" si="198"/>
        <v>-0.13</v>
      </c>
      <c r="AN503" s="275">
        <f t="shared" si="199"/>
        <v>-1.3541666666666667E-2</v>
      </c>
      <c r="AO503" s="21"/>
      <c r="AP503" s="306">
        <v>70.47</v>
      </c>
      <c r="AQ503" s="306">
        <v>6.25</v>
      </c>
    </row>
    <row r="504" spans="2:43" ht="12" customHeight="1" x14ac:dyDescent="0.25">
      <c r="B504" s="25">
        <v>44268</v>
      </c>
      <c r="C504" s="137">
        <v>0.5229166666666667</v>
      </c>
      <c r="D504" s="137">
        <v>0.52777777777777779</v>
      </c>
      <c r="E504" s="43">
        <v>3</v>
      </c>
      <c r="F504" s="43">
        <v>23561</v>
      </c>
      <c r="G504" s="25">
        <v>44268</v>
      </c>
      <c r="H504" s="967" t="s">
        <v>790</v>
      </c>
      <c r="I504" s="968"/>
      <c r="J504" s="969" t="s">
        <v>772</v>
      </c>
      <c r="K504" s="970"/>
      <c r="L504" s="969" t="s">
        <v>700</v>
      </c>
      <c r="M504" s="970"/>
      <c r="N504" s="967"/>
      <c r="O504" s="968"/>
      <c r="P504" s="971" t="s">
        <v>359</v>
      </c>
      <c r="Q504" s="972"/>
      <c r="R504" s="973" t="s">
        <v>74</v>
      </c>
      <c r="S504" s="974"/>
      <c r="T504" s="979" t="s">
        <v>771</v>
      </c>
      <c r="U504" s="980"/>
      <c r="V504" s="980"/>
      <c r="W504" s="981"/>
      <c r="X504" s="979" t="s">
        <v>771</v>
      </c>
      <c r="Y504" s="980"/>
      <c r="Z504" s="980"/>
      <c r="AA504" s="981"/>
      <c r="AB504" s="531">
        <v>1</v>
      </c>
      <c r="AC504" s="34"/>
      <c r="AD504" s="138" t="s">
        <v>699</v>
      </c>
      <c r="AE504" s="158">
        <v>18</v>
      </c>
      <c r="AF504" s="35" t="s">
        <v>32</v>
      </c>
      <c r="AG504" s="34"/>
      <c r="AH504" s="139">
        <v>21600</v>
      </c>
      <c r="AI504" s="159">
        <f t="shared" si="195"/>
        <v>21.6</v>
      </c>
      <c r="AJ504" s="152">
        <v>21570</v>
      </c>
      <c r="AK504" s="272">
        <f t="shared" si="196"/>
        <v>21.57</v>
      </c>
      <c r="AL504" s="273">
        <f t="shared" si="197"/>
        <v>-30</v>
      </c>
      <c r="AM504" s="274">
        <f t="shared" si="198"/>
        <v>-0.03</v>
      </c>
      <c r="AN504" s="275">
        <f t="shared" si="199"/>
        <v>-1.3888888888888889E-3</v>
      </c>
      <c r="AO504" s="21"/>
      <c r="AP504" s="306">
        <v>70.47</v>
      </c>
      <c r="AQ504" s="306">
        <v>6.25</v>
      </c>
    </row>
    <row r="505" spans="2:43" ht="12" customHeight="1" x14ac:dyDescent="0.25">
      <c r="B505" s="25">
        <v>44268</v>
      </c>
      <c r="C505" s="137">
        <v>0.55486111111111114</v>
      </c>
      <c r="D505" s="137">
        <v>0.5708333333333333</v>
      </c>
      <c r="E505" s="43">
        <v>3</v>
      </c>
      <c r="F505" s="43">
        <v>23561</v>
      </c>
      <c r="G505" s="25">
        <v>44268</v>
      </c>
      <c r="H505" s="967" t="s">
        <v>790</v>
      </c>
      <c r="I505" s="968"/>
      <c r="J505" s="969" t="s">
        <v>772</v>
      </c>
      <c r="K505" s="970"/>
      <c r="L505" s="969" t="s">
        <v>700</v>
      </c>
      <c r="M505" s="970"/>
      <c r="N505" s="967"/>
      <c r="O505" s="968"/>
      <c r="P505" s="971" t="s">
        <v>843</v>
      </c>
      <c r="Q505" s="972"/>
      <c r="R505" s="973" t="s">
        <v>820</v>
      </c>
      <c r="S505" s="974"/>
      <c r="T505" s="979" t="s">
        <v>771</v>
      </c>
      <c r="U505" s="980"/>
      <c r="V505" s="980"/>
      <c r="W505" s="981"/>
      <c r="X505" s="979" t="s">
        <v>771</v>
      </c>
      <c r="Y505" s="980"/>
      <c r="Z505" s="980"/>
      <c r="AA505" s="981"/>
      <c r="AB505" s="531">
        <v>1</v>
      </c>
      <c r="AC505" s="34"/>
      <c r="AD505" s="138" t="s">
        <v>699</v>
      </c>
      <c r="AE505" s="158">
        <v>18</v>
      </c>
      <c r="AF505" s="35" t="s">
        <v>32</v>
      </c>
      <c r="AG505" s="34"/>
      <c r="AH505" s="139">
        <v>7800</v>
      </c>
      <c r="AI505" s="140">
        <f t="shared" ref="AI505:AI533" si="200">+AH505/1000</f>
        <v>7.8</v>
      </c>
      <c r="AJ505" s="836">
        <v>20760</v>
      </c>
      <c r="AK505" s="838">
        <f>+AJ505/1000</f>
        <v>20.76</v>
      </c>
      <c r="AL505" s="1029">
        <f>+AJ505-AH506-AH505</f>
        <v>960</v>
      </c>
      <c r="AM505" s="842">
        <f>+AL505/1000</f>
        <v>0.96</v>
      </c>
      <c r="AN505" s="844">
        <f>+AL505/SUM(AH505:AH506)</f>
        <v>4.8484848484848485E-2</v>
      </c>
      <c r="AO505" s="21"/>
      <c r="AP505" s="306">
        <v>70.47</v>
      </c>
      <c r="AQ505" s="306">
        <v>6.25</v>
      </c>
    </row>
    <row r="506" spans="2:43" ht="12" customHeight="1" x14ac:dyDescent="0.25">
      <c r="B506" s="25">
        <v>44268</v>
      </c>
      <c r="C506" s="137">
        <v>0.55486111111111114</v>
      </c>
      <c r="D506" s="137">
        <v>0.5708333333333333</v>
      </c>
      <c r="E506" s="43">
        <v>3</v>
      </c>
      <c r="F506" s="43">
        <v>23562</v>
      </c>
      <c r="G506" s="25">
        <v>44268</v>
      </c>
      <c r="H506" s="967" t="s">
        <v>842</v>
      </c>
      <c r="I506" s="968"/>
      <c r="J506" s="969" t="s">
        <v>789</v>
      </c>
      <c r="K506" s="970"/>
      <c r="L506" s="969" t="s">
        <v>700</v>
      </c>
      <c r="M506" s="970"/>
      <c r="N506" s="967"/>
      <c r="O506" s="968"/>
      <c r="P506" s="971" t="s">
        <v>843</v>
      </c>
      <c r="Q506" s="972"/>
      <c r="R506" s="973" t="s">
        <v>820</v>
      </c>
      <c r="S506" s="974"/>
      <c r="T506" s="979" t="s">
        <v>998</v>
      </c>
      <c r="U506" s="980"/>
      <c r="V506" s="980"/>
      <c r="W506" s="981"/>
      <c r="X506" s="979" t="s">
        <v>998</v>
      </c>
      <c r="Y506" s="980"/>
      <c r="Z506" s="980"/>
      <c r="AA506" s="981"/>
      <c r="AB506" s="528">
        <v>1</v>
      </c>
      <c r="AC506" s="34"/>
      <c r="AD506" s="138" t="s">
        <v>699</v>
      </c>
      <c r="AE506" s="158">
        <v>40</v>
      </c>
      <c r="AF506" s="35" t="s">
        <v>32</v>
      </c>
      <c r="AG506" s="34"/>
      <c r="AH506" s="139">
        <v>12000</v>
      </c>
      <c r="AI506" s="140">
        <f t="shared" si="200"/>
        <v>12</v>
      </c>
      <c r="AJ506" s="837"/>
      <c r="AK506" s="839"/>
      <c r="AL506" s="1031"/>
      <c r="AM506" s="843"/>
      <c r="AN506" s="845"/>
      <c r="AO506" s="21"/>
      <c r="AP506" s="306">
        <v>71.150000000000006</v>
      </c>
      <c r="AQ506" s="306">
        <v>6.14</v>
      </c>
    </row>
    <row r="507" spans="2:43" ht="12" customHeight="1" x14ac:dyDescent="0.25">
      <c r="B507" s="25">
        <v>44268</v>
      </c>
      <c r="C507" s="137">
        <v>0.55694444444444446</v>
      </c>
      <c r="D507" s="137">
        <v>0.57222222222222219</v>
      </c>
      <c r="E507" s="43">
        <v>3</v>
      </c>
      <c r="F507" s="43">
        <v>26606</v>
      </c>
      <c r="G507" s="25">
        <v>44268</v>
      </c>
      <c r="H507" s="967" t="s">
        <v>1359</v>
      </c>
      <c r="I507" s="968"/>
      <c r="J507" s="969"/>
      <c r="K507" s="970"/>
      <c r="L507" s="969"/>
      <c r="M507" s="970"/>
      <c r="N507" s="967"/>
      <c r="O507" s="968"/>
      <c r="P507" s="971" t="s">
        <v>295</v>
      </c>
      <c r="Q507" s="972"/>
      <c r="R507" s="973" t="s">
        <v>611</v>
      </c>
      <c r="S507" s="974"/>
      <c r="T507" s="979" t="s">
        <v>771</v>
      </c>
      <c r="U507" s="980"/>
      <c r="V507" s="980"/>
      <c r="W507" s="981"/>
      <c r="X507" s="979" t="s">
        <v>771</v>
      </c>
      <c r="Y507" s="980"/>
      <c r="Z507" s="980"/>
      <c r="AA507" s="981"/>
      <c r="AB507" s="531"/>
      <c r="AC507" s="34"/>
      <c r="AD507" s="138"/>
      <c r="AE507" s="158">
        <v>33</v>
      </c>
      <c r="AF507" s="35" t="s">
        <v>32</v>
      </c>
      <c r="AG507" s="34"/>
      <c r="AH507" s="139">
        <v>26620</v>
      </c>
      <c r="AI507" s="159">
        <f t="shared" si="200"/>
        <v>26.62</v>
      </c>
      <c r="AJ507" s="152">
        <v>26620</v>
      </c>
      <c r="AK507" s="272">
        <f t="shared" ref="AK507:AK533" si="201">+AJ507/1000</f>
        <v>26.62</v>
      </c>
      <c r="AL507" s="273">
        <f t="shared" ref="AL507:AL533" si="202">+AJ507-AH507</f>
        <v>0</v>
      </c>
      <c r="AM507" s="274">
        <f t="shared" ref="AM507:AM533" si="203">+AL507/1000</f>
        <v>0</v>
      </c>
      <c r="AN507" s="275">
        <f t="shared" ref="AN507:AN533" si="204">+AL507/AH507</f>
        <v>0</v>
      </c>
      <c r="AO507" s="21"/>
      <c r="AP507" s="306">
        <v>71.22</v>
      </c>
      <c r="AQ507" s="306">
        <v>5.12</v>
      </c>
    </row>
    <row r="508" spans="2:43" ht="12" customHeight="1" x14ac:dyDescent="0.25">
      <c r="B508" s="25">
        <v>44268</v>
      </c>
      <c r="C508" s="137">
        <v>0.58888888888888891</v>
      </c>
      <c r="D508" s="137">
        <v>0.59583333333333333</v>
      </c>
      <c r="E508" s="43">
        <v>4</v>
      </c>
      <c r="F508" s="43">
        <v>23565</v>
      </c>
      <c r="G508" s="25">
        <v>44268</v>
      </c>
      <c r="H508" s="967" t="s">
        <v>709</v>
      </c>
      <c r="I508" s="968"/>
      <c r="J508" s="969" t="s">
        <v>710</v>
      </c>
      <c r="K508" s="970"/>
      <c r="L508" s="969" t="s">
        <v>700</v>
      </c>
      <c r="M508" s="970"/>
      <c r="N508" s="967"/>
      <c r="O508" s="968"/>
      <c r="P508" s="971" t="s">
        <v>292</v>
      </c>
      <c r="Q508" s="972"/>
      <c r="R508" s="973" t="s">
        <v>696</v>
      </c>
      <c r="S508" s="974"/>
      <c r="T508" s="991" t="s">
        <v>1416</v>
      </c>
      <c r="U508" s="992"/>
      <c r="V508" s="992"/>
      <c r="W508" s="974"/>
      <c r="X508" s="979" t="s">
        <v>1417</v>
      </c>
      <c r="Y508" s="980"/>
      <c r="Z508" s="980"/>
      <c r="AA508" s="988"/>
      <c r="AB508" s="531">
        <v>1</v>
      </c>
      <c r="AC508" s="34"/>
      <c r="AD508" s="138" t="s">
        <v>699</v>
      </c>
      <c r="AE508" s="158">
        <v>25</v>
      </c>
      <c r="AF508" s="35" t="s">
        <v>32</v>
      </c>
      <c r="AG508" s="34"/>
      <c r="AH508" s="139">
        <v>8125</v>
      </c>
      <c r="AI508" s="159">
        <f t="shared" ref="AI508:AI514" si="205">+AH508/1000</f>
        <v>8.125</v>
      </c>
      <c r="AJ508" s="152">
        <v>8125</v>
      </c>
      <c r="AK508" s="272">
        <f t="shared" si="201"/>
        <v>8.125</v>
      </c>
      <c r="AL508" s="273">
        <f t="shared" ref="AL508:AL514" si="206">+AJ508-AH508</f>
        <v>0</v>
      </c>
      <c r="AM508" s="274">
        <f t="shared" si="203"/>
        <v>0</v>
      </c>
      <c r="AN508" s="275">
        <f t="shared" ref="AN508:AN514" si="207">+AL508/AH508</f>
        <v>0</v>
      </c>
      <c r="AO508" s="21"/>
      <c r="AP508" s="306">
        <v>74.03</v>
      </c>
      <c r="AQ508" s="306">
        <v>3.05</v>
      </c>
    </row>
    <row r="509" spans="2:43" ht="12" customHeight="1" x14ac:dyDescent="0.25">
      <c r="B509" s="25">
        <v>44268</v>
      </c>
      <c r="C509" s="137">
        <v>0.59236111111111112</v>
      </c>
      <c r="D509" s="137">
        <v>0.59791666666666665</v>
      </c>
      <c r="E509" s="43">
        <v>4</v>
      </c>
      <c r="F509" s="43">
        <v>23562</v>
      </c>
      <c r="G509" s="25">
        <v>44268</v>
      </c>
      <c r="H509" s="967" t="s">
        <v>842</v>
      </c>
      <c r="I509" s="968"/>
      <c r="J509" s="969" t="s">
        <v>789</v>
      </c>
      <c r="K509" s="970"/>
      <c r="L509" s="969" t="s">
        <v>700</v>
      </c>
      <c r="M509" s="970"/>
      <c r="N509" s="967"/>
      <c r="O509" s="968"/>
      <c r="P509" s="971" t="s">
        <v>1293</v>
      </c>
      <c r="Q509" s="972"/>
      <c r="R509" s="973" t="s">
        <v>543</v>
      </c>
      <c r="S509" s="974"/>
      <c r="T509" s="979" t="s">
        <v>998</v>
      </c>
      <c r="U509" s="980"/>
      <c r="V509" s="980"/>
      <c r="W509" s="981"/>
      <c r="X509" s="979" t="s">
        <v>998</v>
      </c>
      <c r="Y509" s="980"/>
      <c r="Z509" s="980"/>
      <c r="AA509" s="981"/>
      <c r="AB509" s="531">
        <v>1</v>
      </c>
      <c r="AC509" s="34"/>
      <c r="AD509" s="138" t="s">
        <v>699</v>
      </c>
      <c r="AE509" s="158">
        <v>40</v>
      </c>
      <c r="AF509" s="35" t="s">
        <v>32</v>
      </c>
      <c r="AG509" s="34"/>
      <c r="AH509" s="139">
        <v>2400</v>
      </c>
      <c r="AI509" s="159">
        <f t="shared" si="205"/>
        <v>2.4</v>
      </c>
      <c r="AJ509" s="836">
        <v>11170</v>
      </c>
      <c r="AK509" s="838">
        <f>+AJ509/1000</f>
        <v>11.17</v>
      </c>
      <c r="AL509" s="840">
        <f>+AJ509-AH511-AH509-AH510</f>
        <v>370</v>
      </c>
      <c r="AM509" s="842">
        <f>+AL509/1000</f>
        <v>0.37</v>
      </c>
      <c r="AN509" s="844">
        <f>+AL509/SUM(AH509:AH511)</f>
        <v>3.425925925925926E-2</v>
      </c>
      <c r="AO509" s="21"/>
      <c r="AP509" s="306">
        <v>71.150000000000006</v>
      </c>
      <c r="AQ509" s="306">
        <v>6.14</v>
      </c>
    </row>
    <row r="510" spans="2:43" ht="12" customHeight="1" x14ac:dyDescent="0.25">
      <c r="B510" s="25">
        <v>44268</v>
      </c>
      <c r="C510" s="137">
        <v>0.59236111111111112</v>
      </c>
      <c r="D510" s="137">
        <v>0.59791666666666665</v>
      </c>
      <c r="E510" s="43">
        <v>4</v>
      </c>
      <c r="F510" s="43">
        <v>23563</v>
      </c>
      <c r="G510" s="25">
        <v>44268</v>
      </c>
      <c r="H510" s="967" t="s">
        <v>1405</v>
      </c>
      <c r="I510" s="968"/>
      <c r="J510" s="969" t="s">
        <v>991</v>
      </c>
      <c r="K510" s="970"/>
      <c r="L510" s="969" t="s">
        <v>700</v>
      </c>
      <c r="M510" s="970"/>
      <c r="N510" s="967"/>
      <c r="O510" s="968"/>
      <c r="P510" s="971" t="s">
        <v>1293</v>
      </c>
      <c r="Q510" s="972"/>
      <c r="R510" s="973" t="s">
        <v>543</v>
      </c>
      <c r="S510" s="974"/>
      <c r="T510" s="979" t="s">
        <v>1406</v>
      </c>
      <c r="U510" s="980"/>
      <c r="V510" s="980"/>
      <c r="W510" s="981"/>
      <c r="X510" s="979" t="s">
        <v>1407</v>
      </c>
      <c r="Y510" s="980"/>
      <c r="Z510" s="980"/>
      <c r="AA510" s="988"/>
      <c r="AB510" s="531">
        <v>1</v>
      </c>
      <c r="AC510" s="34"/>
      <c r="AD510" s="138" t="s">
        <v>680</v>
      </c>
      <c r="AE510" s="314">
        <v>110</v>
      </c>
      <c r="AF510" s="46" t="s">
        <v>817</v>
      </c>
      <c r="AG510" s="34"/>
      <c r="AH510" s="139">
        <v>3600</v>
      </c>
      <c r="AI510" s="159">
        <f t="shared" si="205"/>
        <v>3.6</v>
      </c>
      <c r="AJ510" s="993"/>
      <c r="AK510" s="994"/>
      <c r="AL510" s="995"/>
      <c r="AM510" s="996"/>
      <c r="AN510" s="997"/>
      <c r="AO510" s="21"/>
      <c r="AP510" s="306">
        <v>75.680000000000007</v>
      </c>
      <c r="AQ510" s="306">
        <v>4.1399999999999997</v>
      </c>
    </row>
    <row r="511" spans="2:43" ht="12" customHeight="1" x14ac:dyDescent="0.25">
      <c r="B511" s="25">
        <v>44268</v>
      </c>
      <c r="C511" s="137">
        <v>0.59236111111111112</v>
      </c>
      <c r="D511" s="137">
        <v>0.59791666666666665</v>
      </c>
      <c r="E511" s="43">
        <v>4</v>
      </c>
      <c r="F511" s="43">
        <v>23564</v>
      </c>
      <c r="G511" s="25">
        <v>44268</v>
      </c>
      <c r="H511" s="967" t="s">
        <v>770</v>
      </c>
      <c r="I511" s="968"/>
      <c r="J511" s="969" t="s">
        <v>772</v>
      </c>
      <c r="K511" s="970"/>
      <c r="L511" s="969" t="s">
        <v>700</v>
      </c>
      <c r="M511" s="970"/>
      <c r="N511" s="967"/>
      <c r="O511" s="968"/>
      <c r="P511" s="971" t="s">
        <v>1293</v>
      </c>
      <c r="Q511" s="972"/>
      <c r="R511" s="973" t="s">
        <v>543</v>
      </c>
      <c r="S511" s="974"/>
      <c r="T511" s="979" t="s">
        <v>1410</v>
      </c>
      <c r="U511" s="980"/>
      <c r="V511" s="980"/>
      <c r="W511" s="981"/>
      <c r="X511" s="979" t="s">
        <v>1410</v>
      </c>
      <c r="Y511" s="980"/>
      <c r="Z511" s="980"/>
      <c r="AA511" s="981"/>
      <c r="AB511" s="531">
        <v>1</v>
      </c>
      <c r="AC511" s="34"/>
      <c r="AD511" s="138" t="s">
        <v>699</v>
      </c>
      <c r="AE511" s="158">
        <v>17</v>
      </c>
      <c r="AF511" s="35" t="s">
        <v>32</v>
      </c>
      <c r="AG511" s="34"/>
      <c r="AH511" s="139">
        <v>4800</v>
      </c>
      <c r="AI511" s="140">
        <f>+AH511/1000</f>
        <v>4.8</v>
      </c>
      <c r="AJ511" s="837"/>
      <c r="AK511" s="839"/>
      <c r="AL511" s="841"/>
      <c r="AM511" s="843"/>
      <c r="AN511" s="845"/>
      <c r="AO511" s="21"/>
      <c r="AP511" s="306">
        <v>70.569999999999993</v>
      </c>
      <c r="AQ511" s="306">
        <v>5.0199999999999996</v>
      </c>
    </row>
    <row r="512" spans="2:43" ht="12" customHeight="1" x14ac:dyDescent="0.25">
      <c r="B512" s="25">
        <v>44268</v>
      </c>
      <c r="C512" s="137">
        <v>0.59930555555555554</v>
      </c>
      <c r="D512" s="137">
        <v>0.60416666666666663</v>
      </c>
      <c r="E512" s="43">
        <v>3</v>
      </c>
      <c r="F512" s="43">
        <v>23564</v>
      </c>
      <c r="G512" s="25">
        <v>44268</v>
      </c>
      <c r="H512" s="967" t="s">
        <v>770</v>
      </c>
      <c r="I512" s="968"/>
      <c r="J512" s="969" t="s">
        <v>772</v>
      </c>
      <c r="K512" s="970"/>
      <c r="L512" s="969" t="s">
        <v>700</v>
      </c>
      <c r="M512" s="970"/>
      <c r="N512" s="967"/>
      <c r="O512" s="968"/>
      <c r="P512" s="971" t="s">
        <v>200</v>
      </c>
      <c r="Q512" s="972"/>
      <c r="R512" s="973" t="s">
        <v>201</v>
      </c>
      <c r="S512" s="974"/>
      <c r="T512" s="979" t="s">
        <v>1410</v>
      </c>
      <c r="U512" s="980"/>
      <c r="V512" s="980"/>
      <c r="W512" s="981"/>
      <c r="X512" s="979" t="s">
        <v>1410</v>
      </c>
      <c r="Y512" s="980"/>
      <c r="Z512" s="980"/>
      <c r="AA512" s="981"/>
      <c r="AB512" s="531">
        <v>1</v>
      </c>
      <c r="AC512" s="34"/>
      <c r="AD512" s="138" t="s">
        <v>699</v>
      </c>
      <c r="AE512" s="158">
        <v>17</v>
      </c>
      <c r="AF512" s="35" t="s">
        <v>32</v>
      </c>
      <c r="AG512" s="34"/>
      <c r="AH512" s="139">
        <v>21600</v>
      </c>
      <c r="AI512" s="159">
        <f t="shared" si="205"/>
        <v>21.6</v>
      </c>
      <c r="AJ512" s="152">
        <v>20340</v>
      </c>
      <c r="AK512" s="272">
        <f t="shared" si="201"/>
        <v>20.34</v>
      </c>
      <c r="AL512" s="273">
        <f t="shared" si="206"/>
        <v>-1260</v>
      </c>
      <c r="AM512" s="274">
        <f t="shared" si="203"/>
        <v>-1.26</v>
      </c>
      <c r="AN512" s="275">
        <f t="shared" si="207"/>
        <v>-5.8333333333333334E-2</v>
      </c>
      <c r="AO512" s="21"/>
      <c r="AP512" s="306">
        <v>70.569999999999993</v>
      </c>
      <c r="AQ512" s="306">
        <v>5.0199999999999996</v>
      </c>
    </row>
    <row r="513" spans="2:43" ht="12" customHeight="1" x14ac:dyDescent="0.25">
      <c r="B513" s="25">
        <v>44268</v>
      </c>
      <c r="C513" s="137">
        <v>0.60069444444444442</v>
      </c>
      <c r="D513" s="137">
        <v>0.6069444444444444</v>
      </c>
      <c r="E513" s="43">
        <v>2</v>
      </c>
      <c r="F513" s="43">
        <v>23564</v>
      </c>
      <c r="G513" s="25">
        <v>44268</v>
      </c>
      <c r="H513" s="967" t="s">
        <v>770</v>
      </c>
      <c r="I513" s="968"/>
      <c r="J513" s="969" t="s">
        <v>772</v>
      </c>
      <c r="K513" s="970"/>
      <c r="L513" s="969" t="s">
        <v>700</v>
      </c>
      <c r="M513" s="970"/>
      <c r="N513" s="967"/>
      <c r="O513" s="968"/>
      <c r="P513" s="971" t="s">
        <v>274</v>
      </c>
      <c r="Q513" s="972"/>
      <c r="R513" s="973" t="s">
        <v>473</v>
      </c>
      <c r="S513" s="974"/>
      <c r="T513" s="979" t="s">
        <v>1410</v>
      </c>
      <c r="U513" s="980"/>
      <c r="V513" s="980"/>
      <c r="W513" s="981"/>
      <c r="X513" s="979" t="s">
        <v>1410</v>
      </c>
      <c r="Y513" s="980"/>
      <c r="Z513" s="980"/>
      <c r="AA513" s="981"/>
      <c r="AB513" s="531">
        <v>1</v>
      </c>
      <c r="AC513" s="34"/>
      <c r="AD513" s="138" t="s">
        <v>699</v>
      </c>
      <c r="AE513" s="158">
        <v>17</v>
      </c>
      <c r="AF513" s="35" t="s">
        <v>32</v>
      </c>
      <c r="AG513" s="34"/>
      <c r="AH513" s="139">
        <v>21600</v>
      </c>
      <c r="AI513" s="159">
        <f t="shared" si="205"/>
        <v>21.6</v>
      </c>
      <c r="AJ513" s="152">
        <v>23250</v>
      </c>
      <c r="AK513" s="272">
        <f t="shared" si="201"/>
        <v>23.25</v>
      </c>
      <c r="AL513" s="273">
        <f t="shared" si="206"/>
        <v>1650</v>
      </c>
      <c r="AM513" s="274">
        <f t="shared" si="203"/>
        <v>1.65</v>
      </c>
      <c r="AN513" s="275">
        <f t="shared" si="207"/>
        <v>7.6388888888888895E-2</v>
      </c>
      <c r="AO513" s="21"/>
      <c r="AP513" s="306">
        <v>70.569999999999993</v>
      </c>
      <c r="AQ513" s="306">
        <v>5.0199999999999996</v>
      </c>
    </row>
    <row r="514" spans="2:43" ht="12" customHeight="1" x14ac:dyDescent="0.25">
      <c r="B514" s="25">
        <v>44268</v>
      </c>
      <c r="C514" s="137">
        <v>0.6020833333333333</v>
      </c>
      <c r="D514" s="137">
        <v>0.60902777777777783</v>
      </c>
      <c r="E514" s="43">
        <v>1</v>
      </c>
      <c r="F514" s="43">
        <v>23564</v>
      </c>
      <c r="G514" s="25">
        <v>44268</v>
      </c>
      <c r="H514" s="967" t="s">
        <v>770</v>
      </c>
      <c r="I514" s="968"/>
      <c r="J514" s="969" t="s">
        <v>772</v>
      </c>
      <c r="K514" s="970"/>
      <c r="L514" s="969" t="s">
        <v>700</v>
      </c>
      <c r="M514" s="970"/>
      <c r="N514" s="967"/>
      <c r="O514" s="968"/>
      <c r="P514" s="971" t="s">
        <v>359</v>
      </c>
      <c r="Q514" s="972"/>
      <c r="R514" s="973" t="s">
        <v>74</v>
      </c>
      <c r="S514" s="974"/>
      <c r="T514" s="979" t="s">
        <v>1410</v>
      </c>
      <c r="U514" s="980"/>
      <c r="V514" s="980"/>
      <c r="W514" s="981"/>
      <c r="X514" s="979" t="s">
        <v>1410</v>
      </c>
      <c r="Y514" s="980"/>
      <c r="Z514" s="980"/>
      <c r="AA514" s="981"/>
      <c r="AB514" s="531">
        <v>1</v>
      </c>
      <c r="AC514" s="34"/>
      <c r="AD514" s="138" t="s">
        <v>699</v>
      </c>
      <c r="AE514" s="158">
        <v>17</v>
      </c>
      <c r="AF514" s="35" t="s">
        <v>32</v>
      </c>
      <c r="AG514" s="34"/>
      <c r="AH514" s="139">
        <v>21600</v>
      </c>
      <c r="AI514" s="159">
        <f t="shared" si="205"/>
        <v>21.6</v>
      </c>
      <c r="AJ514" s="152">
        <v>21450</v>
      </c>
      <c r="AK514" s="272">
        <f t="shared" si="201"/>
        <v>21.45</v>
      </c>
      <c r="AL514" s="273">
        <f t="shared" si="206"/>
        <v>-150</v>
      </c>
      <c r="AM514" s="274">
        <f t="shared" si="203"/>
        <v>-0.15</v>
      </c>
      <c r="AN514" s="275">
        <f t="shared" si="207"/>
        <v>-6.9444444444444441E-3</v>
      </c>
      <c r="AO514" s="21"/>
      <c r="AP514" s="306">
        <v>70.569999999999993</v>
      </c>
      <c r="AQ514" s="306">
        <v>5.0199999999999996</v>
      </c>
    </row>
    <row r="515" spans="2:43" ht="12" customHeight="1" x14ac:dyDescent="0.25">
      <c r="B515" s="25">
        <v>44268</v>
      </c>
      <c r="C515" s="137">
        <v>0.61249999999999993</v>
      </c>
      <c r="D515" s="137">
        <v>0.61736111111111114</v>
      </c>
      <c r="E515" s="43">
        <v>4</v>
      </c>
      <c r="F515" s="43">
        <v>23564</v>
      </c>
      <c r="G515" s="25">
        <v>44268</v>
      </c>
      <c r="H515" s="967" t="s">
        <v>770</v>
      </c>
      <c r="I515" s="968"/>
      <c r="J515" s="969" t="s">
        <v>772</v>
      </c>
      <c r="K515" s="970"/>
      <c r="L515" s="969" t="s">
        <v>700</v>
      </c>
      <c r="M515" s="970"/>
      <c r="N515" s="967"/>
      <c r="O515" s="968"/>
      <c r="P515" s="971" t="s">
        <v>843</v>
      </c>
      <c r="Q515" s="972"/>
      <c r="R515" s="973" t="s">
        <v>820</v>
      </c>
      <c r="S515" s="974"/>
      <c r="T515" s="979" t="s">
        <v>1410</v>
      </c>
      <c r="U515" s="980"/>
      <c r="V515" s="980"/>
      <c r="W515" s="981"/>
      <c r="X515" s="979" t="s">
        <v>1410</v>
      </c>
      <c r="Y515" s="980"/>
      <c r="Z515" s="980"/>
      <c r="AA515" s="981"/>
      <c r="AB515" s="531">
        <v>1</v>
      </c>
      <c r="AC515" s="34"/>
      <c r="AD515" s="138" t="s">
        <v>699</v>
      </c>
      <c r="AE515" s="158">
        <v>17</v>
      </c>
      <c r="AF515" s="35" t="s">
        <v>32</v>
      </c>
      <c r="AG515" s="34"/>
      <c r="AH515" s="139">
        <v>21600</v>
      </c>
      <c r="AI515" s="159">
        <f t="shared" si="200"/>
        <v>21.6</v>
      </c>
      <c r="AJ515" s="152">
        <v>21030</v>
      </c>
      <c r="AK515" s="272">
        <f t="shared" si="201"/>
        <v>21.03</v>
      </c>
      <c r="AL515" s="273">
        <f t="shared" si="202"/>
        <v>-570</v>
      </c>
      <c r="AM515" s="274">
        <f t="shared" si="203"/>
        <v>-0.56999999999999995</v>
      </c>
      <c r="AN515" s="275">
        <f t="shared" si="204"/>
        <v>-2.6388888888888889E-2</v>
      </c>
      <c r="AO515" s="21"/>
      <c r="AP515" s="306">
        <v>70.569999999999993</v>
      </c>
      <c r="AQ515" s="306">
        <v>5.0199999999999996</v>
      </c>
    </row>
    <row r="516" spans="2:43" ht="12" customHeight="1" x14ac:dyDescent="0.25">
      <c r="B516" s="25">
        <v>44268</v>
      </c>
      <c r="C516" s="137">
        <v>0.61458333333333337</v>
      </c>
      <c r="D516" s="137">
        <v>0.61944444444444446</v>
      </c>
      <c r="E516" s="43">
        <v>4</v>
      </c>
      <c r="F516" s="43">
        <v>26607</v>
      </c>
      <c r="G516" s="25">
        <v>44268</v>
      </c>
      <c r="H516" s="967" t="s">
        <v>1359</v>
      </c>
      <c r="I516" s="968"/>
      <c r="J516" s="969"/>
      <c r="K516" s="970"/>
      <c r="L516" s="969"/>
      <c r="M516" s="970"/>
      <c r="N516" s="967"/>
      <c r="O516" s="968"/>
      <c r="P516" s="971" t="s">
        <v>71</v>
      </c>
      <c r="Q516" s="972"/>
      <c r="R516" s="973" t="s">
        <v>1057</v>
      </c>
      <c r="S516" s="974"/>
      <c r="T516" s="979" t="s">
        <v>771</v>
      </c>
      <c r="U516" s="980"/>
      <c r="V516" s="980"/>
      <c r="W516" s="981"/>
      <c r="X516" s="979" t="s">
        <v>771</v>
      </c>
      <c r="Y516" s="980"/>
      <c r="Z516" s="980"/>
      <c r="AA516" s="981"/>
      <c r="AB516" s="531"/>
      <c r="AC516" s="34"/>
      <c r="AD516" s="138"/>
      <c r="AE516" s="158">
        <v>31</v>
      </c>
      <c r="AF516" s="35" t="s">
        <v>32</v>
      </c>
      <c r="AG516" s="34"/>
      <c r="AH516" s="139">
        <v>20930</v>
      </c>
      <c r="AI516" s="159">
        <f t="shared" si="200"/>
        <v>20.93</v>
      </c>
      <c r="AJ516" s="152">
        <v>20930</v>
      </c>
      <c r="AK516" s="272">
        <f t="shared" si="201"/>
        <v>20.93</v>
      </c>
      <c r="AL516" s="273">
        <f t="shared" si="202"/>
        <v>0</v>
      </c>
      <c r="AM516" s="274">
        <f t="shared" si="203"/>
        <v>0</v>
      </c>
      <c r="AN516" s="275">
        <f t="shared" si="204"/>
        <v>0</v>
      </c>
      <c r="AO516" s="21"/>
      <c r="AP516" s="306">
        <v>71.45</v>
      </c>
      <c r="AQ516" s="306">
        <v>5.2</v>
      </c>
    </row>
    <row r="517" spans="2:43" ht="12" customHeight="1" x14ac:dyDescent="0.25">
      <c r="B517" s="25">
        <v>44268</v>
      </c>
      <c r="C517" s="137">
        <v>0.62291666666666667</v>
      </c>
      <c r="D517" s="137">
        <v>0.62777777777777777</v>
      </c>
      <c r="E517" s="43">
        <v>4</v>
      </c>
      <c r="F517" s="43">
        <v>23564</v>
      </c>
      <c r="G517" s="25">
        <v>44268</v>
      </c>
      <c r="H517" s="967" t="s">
        <v>770</v>
      </c>
      <c r="I517" s="968"/>
      <c r="J517" s="969" t="s">
        <v>772</v>
      </c>
      <c r="K517" s="970"/>
      <c r="L517" s="969" t="s">
        <v>700</v>
      </c>
      <c r="M517" s="970"/>
      <c r="N517" s="967"/>
      <c r="O517" s="968"/>
      <c r="P517" s="971" t="s">
        <v>295</v>
      </c>
      <c r="Q517" s="972"/>
      <c r="R517" s="973" t="s">
        <v>611</v>
      </c>
      <c r="S517" s="974"/>
      <c r="T517" s="979" t="s">
        <v>1410</v>
      </c>
      <c r="U517" s="980"/>
      <c r="V517" s="980"/>
      <c r="W517" s="981"/>
      <c r="X517" s="979" t="s">
        <v>1410</v>
      </c>
      <c r="Y517" s="980"/>
      <c r="Z517" s="980"/>
      <c r="AA517" s="981"/>
      <c r="AB517" s="531">
        <v>1</v>
      </c>
      <c r="AC517" s="34"/>
      <c r="AD517" s="138" t="s">
        <v>699</v>
      </c>
      <c r="AE517" s="158">
        <v>17</v>
      </c>
      <c r="AF517" s="35" t="s">
        <v>32</v>
      </c>
      <c r="AG517" s="34"/>
      <c r="AH517" s="139">
        <v>21600</v>
      </c>
      <c r="AI517" s="159">
        <f t="shared" si="200"/>
        <v>21.6</v>
      </c>
      <c r="AJ517" s="152">
        <v>21160</v>
      </c>
      <c r="AK517" s="272">
        <f t="shared" si="201"/>
        <v>21.16</v>
      </c>
      <c r="AL517" s="273">
        <f t="shared" si="202"/>
        <v>-440</v>
      </c>
      <c r="AM517" s="274">
        <f t="shared" si="203"/>
        <v>-0.44</v>
      </c>
      <c r="AN517" s="275">
        <f t="shared" si="204"/>
        <v>-2.0370370370370372E-2</v>
      </c>
      <c r="AO517" s="21"/>
      <c r="AP517" s="306">
        <v>70.569999999999993</v>
      </c>
      <c r="AQ517" s="306">
        <v>5.0199999999999996</v>
      </c>
    </row>
    <row r="518" spans="2:43" ht="12" customHeight="1" x14ac:dyDescent="0.25">
      <c r="B518" s="25">
        <v>44268</v>
      </c>
      <c r="C518" s="137">
        <v>0.64652777777777781</v>
      </c>
      <c r="D518" s="137">
        <v>0.65763888888888888</v>
      </c>
      <c r="E518" s="43">
        <v>4</v>
      </c>
      <c r="F518" s="43">
        <v>23565</v>
      </c>
      <c r="G518" s="25">
        <v>44268</v>
      </c>
      <c r="H518" s="967" t="s">
        <v>709</v>
      </c>
      <c r="I518" s="968"/>
      <c r="J518" s="969" t="s">
        <v>710</v>
      </c>
      <c r="K518" s="970"/>
      <c r="L518" s="969" t="s">
        <v>700</v>
      </c>
      <c r="M518" s="970"/>
      <c r="N518" s="967"/>
      <c r="O518" s="968"/>
      <c r="P518" s="971" t="s">
        <v>292</v>
      </c>
      <c r="Q518" s="972"/>
      <c r="R518" s="973" t="s">
        <v>696</v>
      </c>
      <c r="S518" s="974"/>
      <c r="T518" s="991" t="s">
        <v>1416</v>
      </c>
      <c r="U518" s="992"/>
      <c r="V518" s="992"/>
      <c r="W518" s="974"/>
      <c r="X518" s="979" t="s">
        <v>1417</v>
      </c>
      <c r="Y518" s="980"/>
      <c r="Z518" s="980"/>
      <c r="AA518" s="988"/>
      <c r="AB518" s="531">
        <v>1</v>
      </c>
      <c r="AC518" s="34"/>
      <c r="AD518" s="138" t="s">
        <v>699</v>
      </c>
      <c r="AE518" s="158">
        <v>17</v>
      </c>
      <c r="AF518" s="35" t="s">
        <v>32</v>
      </c>
      <c r="AG518" s="34"/>
      <c r="AH518" s="139">
        <v>8590</v>
      </c>
      <c r="AI518" s="159">
        <f t="shared" si="200"/>
        <v>8.59</v>
      </c>
      <c r="AJ518" s="152">
        <v>8590</v>
      </c>
      <c r="AK518" s="272">
        <f t="shared" si="201"/>
        <v>8.59</v>
      </c>
      <c r="AL518" s="273">
        <f t="shared" si="202"/>
        <v>0</v>
      </c>
      <c r="AM518" s="274">
        <f t="shared" si="203"/>
        <v>0</v>
      </c>
      <c r="AN518" s="275">
        <f t="shared" si="204"/>
        <v>0</v>
      </c>
      <c r="AO518" s="21"/>
      <c r="AP518" s="306">
        <v>70.569999999999993</v>
      </c>
      <c r="AQ518" s="306">
        <v>5.0199999999999996</v>
      </c>
    </row>
    <row r="519" spans="2:43" ht="12" customHeight="1" x14ac:dyDescent="0.25">
      <c r="B519" s="25">
        <v>44268</v>
      </c>
      <c r="C519" s="137">
        <v>0.65138888888888891</v>
      </c>
      <c r="D519" s="137">
        <v>0.66041666666666665</v>
      </c>
      <c r="E519" s="43">
        <v>4</v>
      </c>
      <c r="F519" s="43">
        <v>23564</v>
      </c>
      <c r="G519" s="25">
        <v>44268</v>
      </c>
      <c r="H519" s="967" t="s">
        <v>770</v>
      </c>
      <c r="I519" s="968"/>
      <c r="J519" s="969" t="s">
        <v>772</v>
      </c>
      <c r="K519" s="970"/>
      <c r="L519" s="969" t="s">
        <v>700</v>
      </c>
      <c r="M519" s="970"/>
      <c r="N519" s="967"/>
      <c r="O519" s="968"/>
      <c r="P519" s="971" t="s">
        <v>1293</v>
      </c>
      <c r="Q519" s="972"/>
      <c r="R519" s="973" t="s">
        <v>543</v>
      </c>
      <c r="S519" s="974"/>
      <c r="T519" s="979" t="s">
        <v>1410</v>
      </c>
      <c r="U519" s="980"/>
      <c r="V519" s="980"/>
      <c r="W519" s="981"/>
      <c r="X519" s="979" t="s">
        <v>1410</v>
      </c>
      <c r="Y519" s="980"/>
      <c r="Z519" s="980"/>
      <c r="AA519" s="981"/>
      <c r="AB519" s="531">
        <v>1</v>
      </c>
      <c r="AC519" s="34"/>
      <c r="AD519" s="138" t="s">
        <v>699</v>
      </c>
      <c r="AE519" s="158">
        <v>17</v>
      </c>
      <c r="AF519" s="35" t="s">
        <v>32</v>
      </c>
      <c r="AG519" s="34"/>
      <c r="AH519" s="139">
        <v>12000</v>
      </c>
      <c r="AI519" s="159">
        <f t="shared" si="200"/>
        <v>12</v>
      </c>
      <c r="AJ519" s="152">
        <v>12100</v>
      </c>
      <c r="AK519" s="272">
        <f t="shared" si="201"/>
        <v>12.1</v>
      </c>
      <c r="AL519" s="273">
        <f t="shared" si="202"/>
        <v>100</v>
      </c>
      <c r="AM519" s="274">
        <f t="shared" si="203"/>
        <v>0.1</v>
      </c>
      <c r="AN519" s="275">
        <f t="shared" si="204"/>
        <v>8.3333333333333332E-3</v>
      </c>
      <c r="AO519" s="21"/>
      <c r="AP519" s="306">
        <v>70.569999999999993</v>
      </c>
      <c r="AQ519" s="306">
        <v>5.0199999999999996</v>
      </c>
    </row>
    <row r="520" spans="2:43" ht="12" customHeight="1" x14ac:dyDescent="0.25">
      <c r="B520" s="25">
        <v>44268</v>
      </c>
      <c r="C520" s="137">
        <v>0.68333333333333324</v>
      </c>
      <c r="D520" s="137">
        <v>0.68819444444444444</v>
      </c>
      <c r="E520" s="43">
        <v>4</v>
      </c>
      <c r="F520" s="43">
        <v>23564</v>
      </c>
      <c r="G520" s="25">
        <v>44268</v>
      </c>
      <c r="H520" s="967" t="s">
        <v>770</v>
      </c>
      <c r="I520" s="968"/>
      <c r="J520" s="969" t="s">
        <v>772</v>
      </c>
      <c r="K520" s="970"/>
      <c r="L520" s="969" t="s">
        <v>700</v>
      </c>
      <c r="M520" s="970"/>
      <c r="N520" s="967"/>
      <c r="O520" s="968"/>
      <c r="P520" s="971" t="s">
        <v>200</v>
      </c>
      <c r="Q520" s="972"/>
      <c r="R520" s="973" t="s">
        <v>201</v>
      </c>
      <c r="S520" s="974"/>
      <c r="T520" s="979" t="s">
        <v>1410</v>
      </c>
      <c r="U520" s="980"/>
      <c r="V520" s="980"/>
      <c r="W520" s="981"/>
      <c r="X520" s="979" t="s">
        <v>1410</v>
      </c>
      <c r="Y520" s="980"/>
      <c r="Z520" s="980"/>
      <c r="AA520" s="981"/>
      <c r="AB520" s="531">
        <v>1</v>
      </c>
      <c r="AC520" s="34"/>
      <c r="AD520" s="138" t="s">
        <v>699</v>
      </c>
      <c r="AE520" s="158">
        <v>17</v>
      </c>
      <c r="AF520" s="35" t="s">
        <v>32</v>
      </c>
      <c r="AG520" s="34"/>
      <c r="AH520" s="139">
        <v>10800</v>
      </c>
      <c r="AI520" s="140">
        <f t="shared" ref="AI520:AI521" si="208">+AH520/1000</f>
        <v>10.8</v>
      </c>
      <c r="AJ520" s="836">
        <v>22100</v>
      </c>
      <c r="AK520" s="838">
        <f>+AJ520/1000</f>
        <v>22.1</v>
      </c>
      <c r="AL520" s="1029">
        <f>+AJ520-AH521-AH520</f>
        <v>-700</v>
      </c>
      <c r="AM520" s="842">
        <f>+AL520/1000</f>
        <v>-0.7</v>
      </c>
      <c r="AN520" s="844">
        <f>+AL520/SUM(AH520:AH521)</f>
        <v>-3.0701754385964911E-2</v>
      </c>
      <c r="AO520" s="21"/>
      <c r="AP520" s="306">
        <v>70.569999999999993</v>
      </c>
      <c r="AQ520" s="306">
        <v>5.0199999999999996</v>
      </c>
    </row>
    <row r="521" spans="2:43" ht="12" customHeight="1" x14ac:dyDescent="0.25">
      <c r="B521" s="25">
        <v>44268</v>
      </c>
      <c r="C521" s="137">
        <v>0.68333333333333324</v>
      </c>
      <c r="D521" s="137">
        <v>0.68819444444444444</v>
      </c>
      <c r="E521" s="43">
        <v>4</v>
      </c>
      <c r="F521" s="43">
        <v>23566</v>
      </c>
      <c r="G521" s="25">
        <v>44268</v>
      </c>
      <c r="H521" s="967" t="s">
        <v>1283</v>
      </c>
      <c r="I521" s="968"/>
      <c r="J521" s="969" t="s">
        <v>1415</v>
      </c>
      <c r="K521" s="970"/>
      <c r="L521" s="969" t="s">
        <v>700</v>
      </c>
      <c r="M521" s="970"/>
      <c r="N521" s="967"/>
      <c r="O521" s="968"/>
      <c r="P521" s="971" t="s">
        <v>200</v>
      </c>
      <c r="Q521" s="972"/>
      <c r="R521" s="973" t="s">
        <v>201</v>
      </c>
      <c r="S521" s="974"/>
      <c r="T521" s="975" t="s">
        <v>1411</v>
      </c>
      <c r="U521" s="976"/>
      <c r="V521" s="976"/>
      <c r="W521" s="977"/>
      <c r="X521" s="979" t="s">
        <v>761</v>
      </c>
      <c r="Y521" s="980"/>
      <c r="Z521" s="980"/>
      <c r="AA521" s="988"/>
      <c r="AB521" s="531">
        <v>1</v>
      </c>
      <c r="AC521" s="34"/>
      <c r="AD521" s="138" t="s">
        <v>680</v>
      </c>
      <c r="AE521" s="158">
        <v>36</v>
      </c>
      <c r="AF521" s="35" t="s">
        <v>32</v>
      </c>
      <c r="AG521" s="34"/>
      <c r="AH521" s="139">
        <v>12000</v>
      </c>
      <c r="AI521" s="140">
        <f t="shared" si="208"/>
        <v>12</v>
      </c>
      <c r="AJ521" s="837"/>
      <c r="AK521" s="839"/>
      <c r="AL521" s="1031"/>
      <c r="AM521" s="843"/>
      <c r="AN521" s="845"/>
      <c r="AO521" s="21"/>
      <c r="AP521" s="306">
        <v>74.77</v>
      </c>
      <c r="AQ521" s="306">
        <v>5.28</v>
      </c>
    </row>
    <row r="522" spans="2:43" ht="12" customHeight="1" x14ac:dyDescent="0.25">
      <c r="B522" s="25">
        <v>44268</v>
      </c>
      <c r="C522" s="137">
        <v>0.69027777777777777</v>
      </c>
      <c r="D522" s="137">
        <v>0.79027777777777775</v>
      </c>
      <c r="E522" s="43">
        <v>4</v>
      </c>
      <c r="F522" s="43">
        <v>26608</v>
      </c>
      <c r="G522" s="25">
        <v>44268</v>
      </c>
      <c r="H522" s="967" t="s">
        <v>1330</v>
      </c>
      <c r="I522" s="968"/>
      <c r="J522" s="969"/>
      <c r="K522" s="970"/>
      <c r="L522" s="969"/>
      <c r="M522" s="970"/>
      <c r="N522" s="967"/>
      <c r="O522" s="968"/>
      <c r="P522" s="967" t="s">
        <v>1330</v>
      </c>
      <c r="Q522" s="968"/>
      <c r="R522" s="973" t="s">
        <v>1331</v>
      </c>
      <c r="S522" s="974"/>
      <c r="T522" s="979" t="s">
        <v>1332</v>
      </c>
      <c r="U522" s="980"/>
      <c r="V522" s="980"/>
      <c r="W522" s="981"/>
      <c r="X522" s="979" t="s">
        <v>1332</v>
      </c>
      <c r="Y522" s="980"/>
      <c r="Z522" s="980"/>
      <c r="AA522" s="981"/>
      <c r="AB522" s="531"/>
      <c r="AC522" s="34"/>
      <c r="AD522" s="138"/>
      <c r="AE522" s="158">
        <v>44</v>
      </c>
      <c r="AF522" s="35" t="s">
        <v>32</v>
      </c>
      <c r="AG522" s="34"/>
      <c r="AH522" s="139">
        <v>6450</v>
      </c>
      <c r="AI522" s="159">
        <f t="shared" si="200"/>
        <v>6.45</v>
      </c>
      <c r="AJ522" s="152">
        <v>6450</v>
      </c>
      <c r="AK522" s="272">
        <f t="shared" si="201"/>
        <v>6.45</v>
      </c>
      <c r="AL522" s="273">
        <f t="shared" si="202"/>
        <v>0</v>
      </c>
      <c r="AM522" s="274">
        <f t="shared" si="203"/>
        <v>0</v>
      </c>
      <c r="AN522" s="275">
        <f t="shared" si="204"/>
        <v>0</v>
      </c>
      <c r="AO522" s="21"/>
      <c r="AP522" s="306">
        <v>77.290000000000006</v>
      </c>
      <c r="AQ522" s="306">
        <v>1.1000000000000001</v>
      </c>
    </row>
    <row r="523" spans="2:43" ht="12" customHeight="1" x14ac:dyDescent="0.25">
      <c r="B523" s="25">
        <v>44268</v>
      </c>
      <c r="C523" s="137">
        <v>0.69930555555555562</v>
      </c>
      <c r="D523" s="137">
        <v>0.70763888888888893</v>
      </c>
      <c r="E523" s="43">
        <v>4</v>
      </c>
      <c r="F523" s="43">
        <v>23567</v>
      </c>
      <c r="G523" s="25">
        <v>44268</v>
      </c>
      <c r="H523" s="967" t="s">
        <v>773</v>
      </c>
      <c r="I523" s="968"/>
      <c r="J523" s="969" t="s">
        <v>772</v>
      </c>
      <c r="K523" s="970"/>
      <c r="L523" s="969" t="s">
        <v>700</v>
      </c>
      <c r="M523" s="970"/>
      <c r="N523" s="967"/>
      <c r="O523" s="968"/>
      <c r="P523" s="971" t="s">
        <v>359</v>
      </c>
      <c r="Q523" s="972"/>
      <c r="R523" s="973" t="s">
        <v>74</v>
      </c>
      <c r="S523" s="974"/>
      <c r="T523" s="979" t="s">
        <v>1418</v>
      </c>
      <c r="U523" s="980"/>
      <c r="V523" s="980"/>
      <c r="W523" s="981"/>
      <c r="X523" s="979" t="s">
        <v>1419</v>
      </c>
      <c r="Y523" s="980"/>
      <c r="Z523" s="980"/>
      <c r="AA523" s="988"/>
      <c r="AB523" s="531">
        <v>1</v>
      </c>
      <c r="AC523" s="34"/>
      <c r="AD523" s="138" t="s">
        <v>699</v>
      </c>
      <c r="AE523" s="158">
        <v>22</v>
      </c>
      <c r="AF523" s="35" t="s">
        <v>32</v>
      </c>
      <c r="AG523" s="34"/>
      <c r="AH523" s="139">
        <v>21600</v>
      </c>
      <c r="AI523" s="159">
        <f t="shared" si="200"/>
        <v>21.6</v>
      </c>
      <c r="AJ523" s="152">
        <v>20870</v>
      </c>
      <c r="AK523" s="272">
        <f t="shared" si="201"/>
        <v>20.87</v>
      </c>
      <c r="AL523" s="273">
        <f t="shared" si="202"/>
        <v>-730</v>
      </c>
      <c r="AM523" s="274">
        <f t="shared" si="203"/>
        <v>-0.73</v>
      </c>
      <c r="AN523" s="275">
        <f t="shared" si="204"/>
        <v>-3.3796296296296297E-2</v>
      </c>
      <c r="AO523" s="21"/>
      <c r="AP523" s="306">
        <v>70.09</v>
      </c>
      <c r="AQ523" s="306">
        <v>5.39</v>
      </c>
    </row>
    <row r="524" spans="2:43" ht="12" customHeight="1" x14ac:dyDescent="0.25">
      <c r="B524" s="25">
        <v>44268</v>
      </c>
      <c r="C524" s="137">
        <v>0.70277777777777783</v>
      </c>
      <c r="D524" s="137">
        <v>0.71805555555555556</v>
      </c>
      <c r="E524" s="43">
        <v>4</v>
      </c>
      <c r="F524" s="43">
        <v>23567</v>
      </c>
      <c r="G524" s="25">
        <v>44268</v>
      </c>
      <c r="H524" s="967" t="s">
        <v>773</v>
      </c>
      <c r="I524" s="968"/>
      <c r="J524" s="969" t="s">
        <v>772</v>
      </c>
      <c r="K524" s="970"/>
      <c r="L524" s="969" t="s">
        <v>700</v>
      </c>
      <c r="M524" s="970"/>
      <c r="N524" s="967"/>
      <c r="O524" s="968"/>
      <c r="P524" s="971" t="s">
        <v>274</v>
      </c>
      <c r="Q524" s="972"/>
      <c r="R524" s="973" t="s">
        <v>473</v>
      </c>
      <c r="S524" s="974"/>
      <c r="T524" s="979" t="s">
        <v>1418</v>
      </c>
      <c r="U524" s="980"/>
      <c r="V524" s="980"/>
      <c r="W524" s="981"/>
      <c r="X524" s="979" t="s">
        <v>1419</v>
      </c>
      <c r="Y524" s="980"/>
      <c r="Z524" s="980"/>
      <c r="AA524" s="988"/>
      <c r="AB524" s="531">
        <v>1</v>
      </c>
      <c r="AC524" s="34"/>
      <c r="AD524" s="138" t="s">
        <v>699</v>
      </c>
      <c r="AE524" s="158">
        <v>22</v>
      </c>
      <c r="AF524" s="35" t="s">
        <v>32</v>
      </c>
      <c r="AG524" s="34"/>
      <c r="AH524" s="139">
        <v>21600</v>
      </c>
      <c r="AI524" s="159">
        <f t="shared" si="200"/>
        <v>21.6</v>
      </c>
      <c r="AJ524" s="152">
        <v>20880</v>
      </c>
      <c r="AK524" s="272">
        <f t="shared" si="201"/>
        <v>20.88</v>
      </c>
      <c r="AL524" s="273">
        <f t="shared" si="202"/>
        <v>-720</v>
      </c>
      <c r="AM524" s="274">
        <f t="shared" si="203"/>
        <v>-0.72</v>
      </c>
      <c r="AN524" s="275">
        <f t="shared" si="204"/>
        <v>-3.3333333333333333E-2</v>
      </c>
      <c r="AO524" s="21"/>
      <c r="AP524" s="306">
        <v>70.09</v>
      </c>
      <c r="AQ524" s="306">
        <v>5.39</v>
      </c>
    </row>
    <row r="525" spans="2:43" ht="12" customHeight="1" x14ac:dyDescent="0.25">
      <c r="B525" s="25">
        <v>44268</v>
      </c>
      <c r="C525" s="137">
        <v>0.7055555555555556</v>
      </c>
      <c r="D525" s="137">
        <v>0.72152777777777777</v>
      </c>
      <c r="E525" s="43">
        <v>4</v>
      </c>
      <c r="F525" s="43">
        <v>23567</v>
      </c>
      <c r="G525" s="25">
        <v>44268</v>
      </c>
      <c r="H525" s="967" t="s">
        <v>773</v>
      </c>
      <c r="I525" s="968"/>
      <c r="J525" s="969" t="s">
        <v>772</v>
      </c>
      <c r="K525" s="970"/>
      <c r="L525" s="969" t="s">
        <v>700</v>
      </c>
      <c r="M525" s="970"/>
      <c r="N525" s="967"/>
      <c r="O525" s="968"/>
      <c r="P525" s="971" t="s">
        <v>843</v>
      </c>
      <c r="Q525" s="972"/>
      <c r="R525" s="973" t="s">
        <v>820</v>
      </c>
      <c r="S525" s="974"/>
      <c r="T525" s="979" t="s">
        <v>1418</v>
      </c>
      <c r="U525" s="980"/>
      <c r="V525" s="980"/>
      <c r="W525" s="981"/>
      <c r="X525" s="979" t="s">
        <v>1419</v>
      </c>
      <c r="Y525" s="980"/>
      <c r="Z525" s="980"/>
      <c r="AA525" s="988"/>
      <c r="AB525" s="531">
        <v>1</v>
      </c>
      <c r="AC525" s="34"/>
      <c r="AD525" s="138" t="s">
        <v>699</v>
      </c>
      <c r="AE525" s="158">
        <v>22</v>
      </c>
      <c r="AF525" s="35" t="s">
        <v>32</v>
      </c>
      <c r="AG525" s="34"/>
      <c r="AH525" s="139">
        <v>21600</v>
      </c>
      <c r="AI525" s="159">
        <f t="shared" si="200"/>
        <v>21.6</v>
      </c>
      <c r="AJ525" s="152">
        <v>21270</v>
      </c>
      <c r="AK525" s="272">
        <f t="shared" si="201"/>
        <v>21.27</v>
      </c>
      <c r="AL525" s="273">
        <f t="shared" si="202"/>
        <v>-330</v>
      </c>
      <c r="AM525" s="274">
        <f t="shared" si="203"/>
        <v>-0.33</v>
      </c>
      <c r="AN525" s="275">
        <f t="shared" si="204"/>
        <v>-1.5277777777777777E-2</v>
      </c>
      <c r="AO525" s="21"/>
      <c r="AP525" s="306">
        <v>70.09</v>
      </c>
      <c r="AQ525" s="306">
        <v>5.39</v>
      </c>
    </row>
    <row r="526" spans="2:43" ht="12" customHeight="1" x14ac:dyDescent="0.25">
      <c r="B526" s="25">
        <v>44268</v>
      </c>
      <c r="C526" s="137">
        <v>0.70972222222222225</v>
      </c>
      <c r="D526" s="137">
        <v>0.72430555555555554</v>
      </c>
      <c r="E526" s="43">
        <v>3</v>
      </c>
      <c r="F526" s="43">
        <v>23567</v>
      </c>
      <c r="G526" s="25">
        <v>44268</v>
      </c>
      <c r="H526" s="967" t="s">
        <v>773</v>
      </c>
      <c r="I526" s="968"/>
      <c r="J526" s="969" t="s">
        <v>772</v>
      </c>
      <c r="K526" s="970"/>
      <c r="L526" s="969" t="s">
        <v>700</v>
      </c>
      <c r="M526" s="970"/>
      <c r="N526" s="967"/>
      <c r="O526" s="968"/>
      <c r="P526" s="971" t="s">
        <v>71</v>
      </c>
      <c r="Q526" s="972"/>
      <c r="R526" s="973" t="s">
        <v>1057</v>
      </c>
      <c r="S526" s="974"/>
      <c r="T526" s="979" t="s">
        <v>1418</v>
      </c>
      <c r="U526" s="980"/>
      <c r="V526" s="980"/>
      <c r="W526" s="981"/>
      <c r="X526" s="979" t="s">
        <v>1419</v>
      </c>
      <c r="Y526" s="980"/>
      <c r="Z526" s="980"/>
      <c r="AA526" s="988"/>
      <c r="AB526" s="531">
        <v>1</v>
      </c>
      <c r="AC526" s="34"/>
      <c r="AD526" s="138" t="s">
        <v>699</v>
      </c>
      <c r="AE526" s="158">
        <v>22</v>
      </c>
      <c r="AF526" s="35" t="s">
        <v>32</v>
      </c>
      <c r="AG526" s="34"/>
      <c r="AH526" s="139">
        <v>21600</v>
      </c>
      <c r="AI526" s="159">
        <f t="shared" ref="AI526:AI531" si="209">+AH526/1000</f>
        <v>21.6</v>
      </c>
      <c r="AJ526" s="152">
        <v>23620</v>
      </c>
      <c r="AK526" s="272">
        <f t="shared" si="201"/>
        <v>23.62</v>
      </c>
      <c r="AL526" s="273">
        <f t="shared" ref="AL526:AL531" si="210">+AJ526-AH526</f>
        <v>2020</v>
      </c>
      <c r="AM526" s="274">
        <f t="shared" si="203"/>
        <v>2.02</v>
      </c>
      <c r="AN526" s="275">
        <f t="shared" ref="AN526:AN531" si="211">+AL526/AH526</f>
        <v>9.3518518518518515E-2</v>
      </c>
      <c r="AO526" s="21"/>
      <c r="AP526" s="306">
        <v>70.09</v>
      </c>
      <c r="AQ526" s="306">
        <v>5.39</v>
      </c>
    </row>
    <row r="527" spans="2:43" ht="12" customHeight="1" x14ac:dyDescent="0.25">
      <c r="B527" s="25">
        <v>44268</v>
      </c>
      <c r="C527" s="137">
        <v>0.71111111111111114</v>
      </c>
      <c r="D527" s="137">
        <v>0.72916666666666663</v>
      </c>
      <c r="E527" s="43">
        <v>4</v>
      </c>
      <c r="F527" s="43">
        <v>23567</v>
      </c>
      <c r="G527" s="25">
        <v>44268</v>
      </c>
      <c r="H527" s="967" t="s">
        <v>773</v>
      </c>
      <c r="I527" s="968"/>
      <c r="J527" s="969" t="s">
        <v>772</v>
      </c>
      <c r="K527" s="970"/>
      <c r="L527" s="969" t="s">
        <v>700</v>
      </c>
      <c r="M527" s="970"/>
      <c r="N527" s="967"/>
      <c r="O527" s="968"/>
      <c r="P527" s="971" t="s">
        <v>295</v>
      </c>
      <c r="Q527" s="972"/>
      <c r="R527" s="973" t="s">
        <v>611</v>
      </c>
      <c r="S527" s="974"/>
      <c r="T527" s="979" t="s">
        <v>1418</v>
      </c>
      <c r="U527" s="980"/>
      <c r="V527" s="980"/>
      <c r="W527" s="981"/>
      <c r="X527" s="979" t="s">
        <v>1419</v>
      </c>
      <c r="Y527" s="980"/>
      <c r="Z527" s="980"/>
      <c r="AA527" s="988"/>
      <c r="AB527" s="531">
        <v>1</v>
      </c>
      <c r="AC527" s="34"/>
      <c r="AD527" s="138" t="s">
        <v>699</v>
      </c>
      <c r="AE527" s="158">
        <v>22</v>
      </c>
      <c r="AF527" s="35" t="s">
        <v>32</v>
      </c>
      <c r="AG527" s="34"/>
      <c r="AH527" s="139">
        <v>21600</v>
      </c>
      <c r="AI527" s="159">
        <f t="shared" si="209"/>
        <v>21.6</v>
      </c>
      <c r="AJ527" s="152">
        <v>21600</v>
      </c>
      <c r="AK527" s="272">
        <f t="shared" si="201"/>
        <v>21.6</v>
      </c>
      <c r="AL527" s="273">
        <f t="shared" si="210"/>
        <v>0</v>
      </c>
      <c r="AM527" s="274">
        <f t="shared" si="203"/>
        <v>0</v>
      </c>
      <c r="AN527" s="275">
        <f t="shared" si="211"/>
        <v>0</v>
      </c>
      <c r="AO527" s="21"/>
      <c r="AP527" s="306">
        <v>70.09</v>
      </c>
      <c r="AQ527" s="306">
        <v>5.39</v>
      </c>
    </row>
    <row r="528" spans="2:43" ht="12" customHeight="1" x14ac:dyDescent="0.25">
      <c r="B528" s="25">
        <v>44268</v>
      </c>
      <c r="C528" s="137">
        <v>0.72083333333333333</v>
      </c>
      <c r="D528" s="137">
        <v>0.72638888888888886</v>
      </c>
      <c r="E528" s="43">
        <v>4</v>
      </c>
      <c r="F528" s="43">
        <v>23567</v>
      </c>
      <c r="G528" s="25">
        <v>44268</v>
      </c>
      <c r="H528" s="967" t="s">
        <v>773</v>
      </c>
      <c r="I528" s="968"/>
      <c r="J528" s="969" t="s">
        <v>772</v>
      </c>
      <c r="K528" s="970"/>
      <c r="L528" s="969" t="s">
        <v>700</v>
      </c>
      <c r="M528" s="970"/>
      <c r="N528" s="967"/>
      <c r="O528" s="968"/>
      <c r="P528" s="971" t="s">
        <v>1293</v>
      </c>
      <c r="Q528" s="972"/>
      <c r="R528" s="973" t="s">
        <v>543</v>
      </c>
      <c r="S528" s="974"/>
      <c r="T528" s="979" t="s">
        <v>1418</v>
      </c>
      <c r="U528" s="980"/>
      <c r="V528" s="980"/>
      <c r="W528" s="981"/>
      <c r="X528" s="979" t="s">
        <v>1419</v>
      </c>
      <c r="Y528" s="980"/>
      <c r="Z528" s="980"/>
      <c r="AA528" s="988"/>
      <c r="AB528" s="531">
        <v>1</v>
      </c>
      <c r="AC528" s="34"/>
      <c r="AD528" s="138" t="s">
        <v>699</v>
      </c>
      <c r="AE528" s="158">
        <v>22</v>
      </c>
      <c r="AF528" s="35" t="s">
        <v>32</v>
      </c>
      <c r="AG528" s="34"/>
      <c r="AH528" s="139">
        <v>10800</v>
      </c>
      <c r="AI528" s="159">
        <f t="shared" si="209"/>
        <v>10.8</v>
      </c>
      <c r="AJ528" s="152">
        <v>11080</v>
      </c>
      <c r="AK528" s="272">
        <f t="shared" si="201"/>
        <v>11.08</v>
      </c>
      <c r="AL528" s="273">
        <f t="shared" si="210"/>
        <v>280</v>
      </c>
      <c r="AM528" s="274">
        <f t="shared" si="203"/>
        <v>0.28000000000000003</v>
      </c>
      <c r="AN528" s="275">
        <f t="shared" si="211"/>
        <v>2.5925925925925925E-2</v>
      </c>
      <c r="AO528" s="21"/>
      <c r="AP528" s="306">
        <v>70.09</v>
      </c>
      <c r="AQ528" s="306">
        <v>5.39</v>
      </c>
    </row>
    <row r="529" spans="2:43" ht="12" customHeight="1" x14ac:dyDescent="0.25">
      <c r="B529" s="25">
        <v>44268</v>
      </c>
      <c r="C529" s="137">
        <v>0.73958333333333337</v>
      </c>
      <c r="D529" s="137">
        <v>0.74583333333333324</v>
      </c>
      <c r="E529" s="43">
        <v>4</v>
      </c>
      <c r="F529" s="43">
        <v>23568</v>
      </c>
      <c r="G529" s="25">
        <v>44268</v>
      </c>
      <c r="H529" s="967" t="s">
        <v>1098</v>
      </c>
      <c r="I529" s="968"/>
      <c r="J529" s="969" t="s">
        <v>1082</v>
      </c>
      <c r="K529" s="970"/>
      <c r="L529" s="969" t="s">
        <v>700</v>
      </c>
      <c r="M529" s="970"/>
      <c r="N529" s="967"/>
      <c r="O529" s="968"/>
      <c r="P529" s="971" t="s">
        <v>292</v>
      </c>
      <c r="Q529" s="972"/>
      <c r="R529" s="973" t="s">
        <v>696</v>
      </c>
      <c r="S529" s="974"/>
      <c r="T529" s="979" t="s">
        <v>1420</v>
      </c>
      <c r="U529" s="980"/>
      <c r="V529" s="980"/>
      <c r="W529" s="981"/>
      <c r="X529" s="979" t="s">
        <v>761</v>
      </c>
      <c r="Y529" s="980"/>
      <c r="Z529" s="980"/>
      <c r="AA529" s="988"/>
      <c r="AB529" s="531">
        <v>1</v>
      </c>
      <c r="AC529" s="34"/>
      <c r="AD529" s="138" t="s">
        <v>680</v>
      </c>
      <c r="AE529" s="158">
        <v>41</v>
      </c>
      <c r="AF529" s="35" t="s">
        <v>32</v>
      </c>
      <c r="AG529" s="34"/>
      <c r="AH529" s="139">
        <v>5400</v>
      </c>
      <c r="AI529" s="159">
        <f t="shared" si="209"/>
        <v>5.4</v>
      </c>
      <c r="AJ529" s="152">
        <v>5410</v>
      </c>
      <c r="AK529" s="272">
        <f t="shared" si="201"/>
        <v>5.41</v>
      </c>
      <c r="AL529" s="273">
        <f t="shared" si="210"/>
        <v>10</v>
      </c>
      <c r="AM529" s="274">
        <f t="shared" si="203"/>
        <v>0.01</v>
      </c>
      <c r="AN529" s="275">
        <f t="shared" si="211"/>
        <v>1.8518518518518519E-3</v>
      </c>
      <c r="AO529" s="21"/>
      <c r="AP529" s="306">
        <v>74.13</v>
      </c>
      <c r="AQ529" s="306">
        <v>5.41</v>
      </c>
    </row>
    <row r="530" spans="2:43" ht="12" customHeight="1" x14ac:dyDescent="0.25">
      <c r="B530" s="25">
        <v>44268</v>
      </c>
      <c r="C530" s="137">
        <v>0.77361111111111114</v>
      </c>
      <c r="D530" s="137">
        <v>0.7680555555555556</v>
      </c>
      <c r="E530" s="43">
        <v>4</v>
      </c>
      <c r="F530" s="43">
        <v>20190</v>
      </c>
      <c r="G530" s="25">
        <v>44268</v>
      </c>
      <c r="H530" s="967" t="s">
        <v>1028</v>
      </c>
      <c r="I530" s="968"/>
      <c r="J530" s="969"/>
      <c r="K530" s="970"/>
      <c r="L530" s="969"/>
      <c r="M530" s="970"/>
      <c r="N530" s="967"/>
      <c r="O530" s="968"/>
      <c r="P530" s="971" t="s">
        <v>1029</v>
      </c>
      <c r="Q530" s="972"/>
      <c r="R530" s="973" t="s">
        <v>803</v>
      </c>
      <c r="S530" s="974"/>
      <c r="T530" s="979" t="s">
        <v>1030</v>
      </c>
      <c r="U530" s="980"/>
      <c r="V530" s="980"/>
      <c r="W530" s="981"/>
      <c r="X530" s="979" t="s">
        <v>1030</v>
      </c>
      <c r="Y530" s="980"/>
      <c r="Z530" s="980"/>
      <c r="AA530" s="981"/>
      <c r="AB530" s="531"/>
      <c r="AC530" s="34"/>
      <c r="AD530" s="138"/>
      <c r="AE530" s="158"/>
      <c r="AF530" s="35" t="s">
        <v>32</v>
      </c>
      <c r="AG530" s="34"/>
      <c r="AH530" s="139">
        <v>380</v>
      </c>
      <c r="AI530" s="159">
        <f t="shared" si="209"/>
        <v>0.38</v>
      </c>
      <c r="AJ530" s="152">
        <v>380</v>
      </c>
      <c r="AK530" s="272">
        <f t="shared" si="201"/>
        <v>0.38</v>
      </c>
      <c r="AL530" s="273">
        <f t="shared" si="210"/>
        <v>0</v>
      </c>
      <c r="AM530" s="274">
        <f t="shared" si="203"/>
        <v>0</v>
      </c>
      <c r="AN530" s="275">
        <f t="shared" si="211"/>
        <v>0</v>
      </c>
      <c r="AO530" s="21"/>
      <c r="AP530" s="306"/>
      <c r="AQ530" s="306"/>
    </row>
    <row r="531" spans="2:43" ht="12" customHeight="1" x14ac:dyDescent="0.25">
      <c r="B531" s="25">
        <v>44268</v>
      </c>
      <c r="C531" s="137">
        <v>0.79305555555555562</v>
      </c>
      <c r="D531" s="137">
        <v>0.80763888888888891</v>
      </c>
      <c r="E531" s="43">
        <v>3</v>
      </c>
      <c r="F531" s="43">
        <v>23569</v>
      </c>
      <c r="G531" s="25">
        <v>44268</v>
      </c>
      <c r="H531" s="967" t="s">
        <v>1421</v>
      </c>
      <c r="I531" s="968"/>
      <c r="J531" s="969" t="s">
        <v>1431</v>
      </c>
      <c r="K531" s="970"/>
      <c r="L531" s="969" t="s">
        <v>700</v>
      </c>
      <c r="M531" s="970"/>
      <c r="N531" s="967"/>
      <c r="O531" s="968"/>
      <c r="P531" s="971" t="s">
        <v>71</v>
      </c>
      <c r="Q531" s="972"/>
      <c r="R531" s="973" t="s">
        <v>1057</v>
      </c>
      <c r="S531" s="974"/>
      <c r="T531" s="979" t="s">
        <v>1422</v>
      </c>
      <c r="U531" s="980"/>
      <c r="V531" s="980"/>
      <c r="W531" s="981"/>
      <c r="X531" s="979" t="s">
        <v>1423</v>
      </c>
      <c r="Y531" s="980"/>
      <c r="Z531" s="980"/>
      <c r="AA531" s="988"/>
      <c r="AB531" s="531">
        <v>1</v>
      </c>
      <c r="AC531" s="34"/>
      <c r="AD531" s="138" t="s">
        <v>680</v>
      </c>
      <c r="AE531" s="158">
        <v>46</v>
      </c>
      <c r="AF531" s="35" t="s">
        <v>32</v>
      </c>
      <c r="AG531" s="34"/>
      <c r="AH531" s="139">
        <v>16200</v>
      </c>
      <c r="AI531" s="159">
        <f t="shared" si="209"/>
        <v>16.2</v>
      </c>
      <c r="AJ531" s="152">
        <v>16220</v>
      </c>
      <c r="AK531" s="272">
        <f t="shared" si="201"/>
        <v>16.22</v>
      </c>
      <c r="AL531" s="273">
        <f t="shared" si="210"/>
        <v>20</v>
      </c>
      <c r="AM531" s="274">
        <f t="shared" si="203"/>
        <v>0.02</v>
      </c>
      <c r="AN531" s="275">
        <f t="shared" si="211"/>
        <v>1.2345679012345679E-3</v>
      </c>
      <c r="AO531" s="21"/>
      <c r="AP531" s="306">
        <v>73.41</v>
      </c>
      <c r="AQ531" s="306">
        <v>6.03</v>
      </c>
    </row>
    <row r="532" spans="2:43" ht="12" customHeight="1" x14ac:dyDescent="0.25">
      <c r="B532" s="25">
        <v>44268</v>
      </c>
      <c r="C532" s="137">
        <v>0.8208333333333333</v>
      </c>
      <c r="D532" s="137">
        <v>0.8256944444444444</v>
      </c>
      <c r="E532" s="43">
        <v>3</v>
      </c>
      <c r="F532" s="43">
        <v>23570</v>
      </c>
      <c r="G532" s="25">
        <v>44268</v>
      </c>
      <c r="H532" s="967" t="s">
        <v>1230</v>
      </c>
      <c r="I532" s="968"/>
      <c r="J532" s="969" t="s">
        <v>765</v>
      </c>
      <c r="K532" s="970"/>
      <c r="L532" s="969" t="s">
        <v>700</v>
      </c>
      <c r="M532" s="970"/>
      <c r="N532" s="967"/>
      <c r="O532" s="968"/>
      <c r="P532" s="971" t="s">
        <v>1293</v>
      </c>
      <c r="Q532" s="972"/>
      <c r="R532" s="973" t="s">
        <v>543</v>
      </c>
      <c r="S532" s="974"/>
      <c r="T532" s="979" t="s">
        <v>1083</v>
      </c>
      <c r="U532" s="980"/>
      <c r="V532" s="980"/>
      <c r="W532" s="981"/>
      <c r="X532" s="979" t="s">
        <v>998</v>
      </c>
      <c r="Y532" s="980"/>
      <c r="Z532" s="980"/>
      <c r="AA532" s="988"/>
      <c r="AB532" s="531">
        <v>1</v>
      </c>
      <c r="AC532" s="34"/>
      <c r="AD532" s="138" t="s">
        <v>680</v>
      </c>
      <c r="AE532" s="158">
        <v>35</v>
      </c>
      <c r="AF532" s="35" t="s">
        <v>32</v>
      </c>
      <c r="AG532" s="34"/>
      <c r="AH532" s="139">
        <v>9600</v>
      </c>
      <c r="AI532" s="159">
        <f t="shared" si="200"/>
        <v>9.6</v>
      </c>
      <c r="AJ532" s="152">
        <v>9520</v>
      </c>
      <c r="AK532" s="272">
        <f t="shared" si="201"/>
        <v>9.52</v>
      </c>
      <c r="AL532" s="273">
        <f t="shared" si="202"/>
        <v>-80</v>
      </c>
      <c r="AM532" s="274">
        <f t="shared" si="203"/>
        <v>-0.08</v>
      </c>
      <c r="AN532" s="275">
        <f t="shared" si="204"/>
        <v>-8.3333333333333332E-3</v>
      </c>
      <c r="AO532" s="21"/>
      <c r="AP532" s="306">
        <v>74.08</v>
      </c>
      <c r="AQ532" s="306">
        <v>2.5499999999999998</v>
      </c>
    </row>
    <row r="533" spans="2:43" ht="12" customHeight="1" x14ac:dyDescent="0.25">
      <c r="B533" s="25">
        <v>44268</v>
      </c>
      <c r="C533" s="137">
        <v>0.85416666666666663</v>
      </c>
      <c r="D533" s="137">
        <v>0.95208333333333339</v>
      </c>
      <c r="E533" s="43">
        <v>2</v>
      </c>
      <c r="F533" s="43">
        <v>26611</v>
      </c>
      <c r="G533" s="25">
        <v>44268</v>
      </c>
      <c r="H533" s="967" t="s">
        <v>87</v>
      </c>
      <c r="I533" s="968"/>
      <c r="J533" s="969"/>
      <c r="K533" s="970"/>
      <c r="L533" s="969"/>
      <c r="M533" s="970"/>
      <c r="N533" s="967"/>
      <c r="O533" s="968"/>
      <c r="P533" s="971" t="s">
        <v>91</v>
      </c>
      <c r="Q533" s="972"/>
      <c r="R533" s="973" t="s">
        <v>312</v>
      </c>
      <c r="S533" s="974"/>
      <c r="T533" s="853" t="s">
        <v>1432</v>
      </c>
      <c r="U533" s="854"/>
      <c r="V533" s="854"/>
      <c r="W533" s="855"/>
      <c r="X533" s="853" t="s">
        <v>1432</v>
      </c>
      <c r="Y533" s="854"/>
      <c r="Z533" s="854"/>
      <c r="AA533" s="855"/>
      <c r="AB533" s="531"/>
      <c r="AC533" s="34"/>
      <c r="AD533" s="138"/>
      <c r="AE533" s="314">
        <v>58</v>
      </c>
      <c r="AF533" s="46" t="s">
        <v>52</v>
      </c>
      <c r="AG533" s="34"/>
      <c r="AH533" s="139">
        <v>5270</v>
      </c>
      <c r="AI533" s="159">
        <f t="shared" si="200"/>
        <v>5.27</v>
      </c>
      <c r="AJ533" s="152">
        <v>5270</v>
      </c>
      <c r="AK533" s="272">
        <f t="shared" si="201"/>
        <v>5.27</v>
      </c>
      <c r="AL533" s="273">
        <f t="shared" si="202"/>
        <v>0</v>
      </c>
      <c r="AM533" s="274">
        <f t="shared" si="203"/>
        <v>0</v>
      </c>
      <c r="AN533" s="275">
        <f t="shared" si="204"/>
        <v>0</v>
      </c>
      <c r="AO533" s="21"/>
      <c r="AP533" s="306">
        <v>77.92</v>
      </c>
      <c r="AQ533" s="306">
        <v>3.94</v>
      </c>
    </row>
    <row r="534" spans="2:43" ht="12" customHeight="1" x14ac:dyDescent="0.25">
      <c r="B534" s="25">
        <v>44268</v>
      </c>
      <c r="C534" s="137">
        <v>0.86944444444444446</v>
      </c>
      <c r="D534" s="137">
        <v>0.89027777777777783</v>
      </c>
      <c r="E534" s="43">
        <v>1</v>
      </c>
      <c r="F534" s="43">
        <v>26609</v>
      </c>
      <c r="G534" s="25">
        <v>44268</v>
      </c>
      <c r="H534" s="967" t="s">
        <v>712</v>
      </c>
      <c r="I534" s="968"/>
      <c r="J534" s="969"/>
      <c r="K534" s="970"/>
      <c r="L534" s="969"/>
      <c r="M534" s="970"/>
      <c r="N534" s="967"/>
      <c r="O534" s="968"/>
      <c r="P534" s="971" t="s">
        <v>917</v>
      </c>
      <c r="Q534" s="972"/>
      <c r="R534" s="973" t="s">
        <v>856</v>
      </c>
      <c r="S534" s="974"/>
      <c r="T534" s="979" t="s">
        <v>1424</v>
      </c>
      <c r="U534" s="980"/>
      <c r="V534" s="980"/>
      <c r="W534" s="981"/>
      <c r="X534" s="979" t="s">
        <v>1424</v>
      </c>
      <c r="Y534" s="980"/>
      <c r="Z534" s="980"/>
      <c r="AA534" s="981"/>
      <c r="AB534" s="528"/>
      <c r="AC534" s="34"/>
      <c r="AD534" s="138"/>
      <c r="AE534" s="314">
        <v>55</v>
      </c>
      <c r="AF534" s="46" t="s">
        <v>52</v>
      </c>
      <c r="AG534" s="34"/>
      <c r="AH534" s="139">
        <v>5080</v>
      </c>
      <c r="AI534" s="159">
        <f t="shared" ref="AI534:AI542" si="212">+AH534/1000</f>
        <v>5.08</v>
      </c>
      <c r="AJ534" s="152">
        <v>5080</v>
      </c>
      <c r="AK534" s="272">
        <f>+AJ534/1000</f>
        <v>5.08</v>
      </c>
      <c r="AL534" s="273">
        <f>+AJ534-AH534</f>
        <v>0</v>
      </c>
      <c r="AM534" s="274">
        <f>+AL534/1000</f>
        <v>0</v>
      </c>
      <c r="AN534" s="275">
        <f>+AL534/AH534</f>
        <v>0</v>
      </c>
      <c r="AO534" s="21"/>
      <c r="AP534" s="306">
        <v>76.44</v>
      </c>
      <c r="AQ534" s="306">
        <v>2.31</v>
      </c>
    </row>
    <row r="535" spans="2:43" ht="12" customHeight="1" x14ac:dyDescent="0.25">
      <c r="B535" s="25">
        <v>44268</v>
      </c>
      <c r="C535" s="137">
        <v>0.87430555555555556</v>
      </c>
      <c r="D535" s="137">
        <v>0.89444444444444438</v>
      </c>
      <c r="E535" s="43">
        <v>3</v>
      </c>
      <c r="F535" s="43">
        <v>26610</v>
      </c>
      <c r="G535" s="25">
        <v>44268</v>
      </c>
      <c r="H535" s="967" t="s">
        <v>712</v>
      </c>
      <c r="I535" s="968"/>
      <c r="J535" s="969"/>
      <c r="K535" s="970"/>
      <c r="L535" s="969"/>
      <c r="M535" s="970"/>
      <c r="N535" s="967"/>
      <c r="O535" s="968"/>
      <c r="P535" s="971" t="s">
        <v>911</v>
      </c>
      <c r="Q535" s="972"/>
      <c r="R535" s="973" t="s">
        <v>870</v>
      </c>
      <c r="S535" s="985"/>
      <c r="T535" s="982" t="s">
        <v>1083</v>
      </c>
      <c r="U535" s="983"/>
      <c r="V535" s="983"/>
      <c r="W535" s="984"/>
      <c r="X535" s="982" t="s">
        <v>998</v>
      </c>
      <c r="Y535" s="983"/>
      <c r="Z535" s="983"/>
      <c r="AA535" s="984"/>
      <c r="AB535" s="505"/>
      <c r="AC535" s="34"/>
      <c r="AD535" s="138"/>
      <c r="AE535" s="263">
        <v>38</v>
      </c>
      <c r="AF535" s="35" t="s">
        <v>32</v>
      </c>
      <c r="AG535" s="34"/>
      <c r="AH535" s="139">
        <v>1210</v>
      </c>
      <c r="AI535" s="140">
        <f t="shared" si="212"/>
        <v>1.21</v>
      </c>
      <c r="AJ535" s="152">
        <v>1210</v>
      </c>
      <c r="AK535" s="142">
        <f>+AJ535/1000</f>
        <v>1.21</v>
      </c>
      <c r="AL535" s="143">
        <f>+AJ535-AH535</f>
        <v>0</v>
      </c>
      <c r="AM535" s="144">
        <f>+AL535/1000</f>
        <v>0</v>
      </c>
      <c r="AN535" s="145">
        <f>+AL535/AH535</f>
        <v>0</v>
      </c>
      <c r="AP535" s="306">
        <v>73.17</v>
      </c>
      <c r="AQ535" s="306">
        <v>2.87</v>
      </c>
    </row>
    <row r="536" spans="2:43" ht="12" customHeight="1" x14ac:dyDescent="0.25">
      <c r="B536" s="25">
        <v>44268</v>
      </c>
      <c r="C536" s="137">
        <v>0.95416666666666661</v>
      </c>
      <c r="D536" s="137">
        <v>0.98333333333333339</v>
      </c>
      <c r="E536" s="43">
        <v>2</v>
      </c>
      <c r="F536" s="43">
        <v>26612</v>
      </c>
      <c r="G536" s="25">
        <v>44268</v>
      </c>
      <c r="H536" s="967" t="s">
        <v>87</v>
      </c>
      <c r="I536" s="968"/>
      <c r="J536" s="969"/>
      <c r="K536" s="970"/>
      <c r="L536" s="969"/>
      <c r="M536" s="970"/>
      <c r="N536" s="967"/>
      <c r="O536" s="968"/>
      <c r="P536" s="971" t="s">
        <v>600</v>
      </c>
      <c r="Q536" s="972"/>
      <c r="R536" s="973" t="s">
        <v>102</v>
      </c>
      <c r="S536" s="974"/>
      <c r="T536" s="853" t="s">
        <v>1433</v>
      </c>
      <c r="U536" s="854"/>
      <c r="V536" s="854"/>
      <c r="W536" s="855"/>
      <c r="X536" s="853" t="s">
        <v>1433</v>
      </c>
      <c r="Y536" s="854"/>
      <c r="Z536" s="854"/>
      <c r="AA536" s="855"/>
      <c r="AB536" s="528"/>
      <c r="AC536" s="34"/>
      <c r="AD536" s="138"/>
      <c r="AE536" s="314">
        <v>56</v>
      </c>
      <c r="AF536" s="46" t="s">
        <v>52</v>
      </c>
      <c r="AG536" s="34"/>
      <c r="AH536" s="139">
        <v>15715</v>
      </c>
      <c r="AI536" s="140">
        <f t="shared" si="212"/>
        <v>15.715</v>
      </c>
      <c r="AJ536" s="152">
        <v>15715</v>
      </c>
      <c r="AK536" s="142">
        <f>+AJ536/1000</f>
        <v>15.715</v>
      </c>
      <c r="AL536" s="143">
        <f>+AJ536-AH536</f>
        <v>0</v>
      </c>
      <c r="AM536" s="144">
        <f>+AL536/1000</f>
        <v>0</v>
      </c>
      <c r="AN536" s="145">
        <f>+AL536/AH536</f>
        <v>0</v>
      </c>
      <c r="AP536" s="306">
        <v>76.87</v>
      </c>
      <c r="AQ536" s="306">
        <v>4.08</v>
      </c>
    </row>
    <row r="537" spans="2:43" ht="12" customHeight="1" x14ac:dyDescent="0.25">
      <c r="B537" s="25">
        <v>44268</v>
      </c>
      <c r="C537" s="137">
        <v>0.97569444444444453</v>
      </c>
      <c r="D537" s="137">
        <v>2.9166666666666664E-2</v>
      </c>
      <c r="E537" s="43">
        <v>4</v>
      </c>
      <c r="F537" s="43">
        <v>26613</v>
      </c>
      <c r="G537" s="25">
        <v>44268</v>
      </c>
      <c r="H537" s="967" t="s">
        <v>1427</v>
      </c>
      <c r="I537" s="968"/>
      <c r="J537" s="969"/>
      <c r="K537" s="970"/>
      <c r="L537" s="969"/>
      <c r="M537" s="970"/>
      <c r="N537" s="967"/>
      <c r="O537" s="968"/>
      <c r="P537" s="971" t="s">
        <v>1425</v>
      </c>
      <c r="Q537" s="972"/>
      <c r="R537" s="973" t="s">
        <v>1426</v>
      </c>
      <c r="S537" s="974"/>
      <c r="T537" s="991" t="s">
        <v>771</v>
      </c>
      <c r="U537" s="992"/>
      <c r="V537" s="992"/>
      <c r="W537" s="974"/>
      <c r="X537" s="991" t="s">
        <v>771</v>
      </c>
      <c r="Y537" s="992"/>
      <c r="Z537" s="992"/>
      <c r="AA537" s="974"/>
      <c r="AB537" s="528"/>
      <c r="AC537" s="34"/>
      <c r="AD537" s="138"/>
      <c r="AE537" s="263">
        <v>27</v>
      </c>
      <c r="AF537" s="35" t="s">
        <v>32</v>
      </c>
      <c r="AG537" s="34"/>
      <c r="AH537" s="139">
        <v>11970</v>
      </c>
      <c r="AI537" s="140">
        <f t="shared" si="212"/>
        <v>11.97</v>
      </c>
      <c r="AJ537" s="152">
        <v>11970</v>
      </c>
      <c r="AK537" s="142">
        <f>+AJ537/1000</f>
        <v>11.97</v>
      </c>
      <c r="AL537" s="143">
        <f>+AJ537-AH537</f>
        <v>0</v>
      </c>
      <c r="AM537" s="144">
        <f>+AL537/1000</f>
        <v>0</v>
      </c>
      <c r="AN537" s="145">
        <f>+AL537/AH537</f>
        <v>0</v>
      </c>
      <c r="AP537" s="306">
        <v>70.69</v>
      </c>
      <c r="AQ537" s="306">
        <v>5.49</v>
      </c>
    </row>
    <row r="538" spans="2:43" ht="12" customHeight="1" x14ac:dyDescent="0.25">
      <c r="B538" s="25">
        <v>44269</v>
      </c>
      <c r="C538" s="137">
        <v>8.9583333333333334E-2</v>
      </c>
      <c r="D538" s="137">
        <v>0.10347222222222223</v>
      </c>
      <c r="E538" s="43">
        <v>1</v>
      </c>
      <c r="F538" s="43">
        <v>7010</v>
      </c>
      <c r="G538" s="25">
        <v>44269</v>
      </c>
      <c r="H538" s="967" t="s">
        <v>199</v>
      </c>
      <c r="I538" s="968"/>
      <c r="J538" s="969"/>
      <c r="K538" s="970"/>
      <c r="L538" s="969"/>
      <c r="M538" s="970"/>
      <c r="N538" s="967"/>
      <c r="O538" s="968"/>
      <c r="P538" s="971" t="s">
        <v>158</v>
      </c>
      <c r="Q538" s="972"/>
      <c r="R538" s="530" t="s">
        <v>306</v>
      </c>
      <c r="S538" s="532"/>
      <c r="T538" s="982" t="s">
        <v>964</v>
      </c>
      <c r="U538" s="983"/>
      <c r="V538" s="983"/>
      <c r="W538" s="984"/>
      <c r="X538" s="982" t="s">
        <v>964</v>
      </c>
      <c r="Y538" s="983"/>
      <c r="Z538" s="983"/>
      <c r="AA538" s="984"/>
      <c r="AB538" s="531"/>
      <c r="AC538" s="34"/>
      <c r="AD538" s="138"/>
      <c r="AE538" s="529">
        <v>44</v>
      </c>
      <c r="AF538" s="35" t="s">
        <v>32</v>
      </c>
      <c r="AG538" s="34"/>
      <c r="AH538" s="139">
        <v>17185</v>
      </c>
      <c r="AI538" s="140">
        <f t="shared" si="212"/>
        <v>17.184999999999999</v>
      </c>
      <c r="AJ538" s="836">
        <v>19890</v>
      </c>
      <c r="AK538" s="838">
        <f>+AJ538/1000</f>
        <v>19.89</v>
      </c>
      <c r="AL538" s="840">
        <f>+AJ538-AH540-AH538-AH539</f>
        <v>-223</v>
      </c>
      <c r="AM538" s="842">
        <f>+AL538/1000</f>
        <v>-0.223</v>
      </c>
      <c r="AN538" s="844">
        <f>+AL538/SUM(AH538:AH540)</f>
        <v>-1.1087356436135832E-2</v>
      </c>
      <c r="AP538" s="306">
        <v>69.930000000000007</v>
      </c>
      <c r="AQ538" s="306">
        <v>4.68</v>
      </c>
    </row>
    <row r="539" spans="2:43" ht="12" customHeight="1" x14ac:dyDescent="0.25">
      <c r="B539" s="25">
        <v>44269</v>
      </c>
      <c r="C539" s="137">
        <v>8.9583333333333334E-2</v>
      </c>
      <c r="D539" s="137">
        <v>0.10347222222222223</v>
      </c>
      <c r="E539" s="43">
        <v>1</v>
      </c>
      <c r="F539" s="43">
        <v>7010</v>
      </c>
      <c r="G539" s="25">
        <v>44269</v>
      </c>
      <c r="H539" s="967" t="s">
        <v>199</v>
      </c>
      <c r="I539" s="968"/>
      <c r="J539" s="969"/>
      <c r="K539" s="970"/>
      <c r="L539" s="969"/>
      <c r="M539" s="970"/>
      <c r="N539" s="967"/>
      <c r="O539" s="968"/>
      <c r="P539" s="971" t="s">
        <v>158</v>
      </c>
      <c r="Q539" s="972"/>
      <c r="R539" s="530" t="s">
        <v>306</v>
      </c>
      <c r="S539" s="532"/>
      <c r="T539" s="982" t="s">
        <v>1428</v>
      </c>
      <c r="U539" s="983"/>
      <c r="V539" s="983"/>
      <c r="W539" s="984"/>
      <c r="X539" s="982" t="s">
        <v>1428</v>
      </c>
      <c r="Y539" s="983"/>
      <c r="Z539" s="983"/>
      <c r="AA539" s="984"/>
      <c r="AB539" s="531"/>
      <c r="AC539" s="34"/>
      <c r="AD539" s="138"/>
      <c r="AE539" s="535">
        <v>44</v>
      </c>
      <c r="AF539" s="35" t="s">
        <v>32</v>
      </c>
      <c r="AG539" s="34"/>
      <c r="AH539" s="139">
        <v>64</v>
      </c>
      <c r="AI539" s="140">
        <f t="shared" si="212"/>
        <v>6.4000000000000001E-2</v>
      </c>
      <c r="AJ539" s="993"/>
      <c r="AK539" s="994"/>
      <c r="AL539" s="995"/>
      <c r="AM539" s="996"/>
      <c r="AN539" s="997"/>
      <c r="AP539" s="306">
        <v>69.930000000000007</v>
      </c>
      <c r="AQ539" s="306">
        <v>4.68</v>
      </c>
    </row>
    <row r="540" spans="2:43" ht="12" customHeight="1" x14ac:dyDescent="0.25">
      <c r="B540" s="25">
        <v>44269</v>
      </c>
      <c r="C540" s="137">
        <v>8.9583333333333334E-2</v>
      </c>
      <c r="D540" s="137">
        <v>0.10347222222222223</v>
      </c>
      <c r="E540" s="43">
        <v>1</v>
      </c>
      <c r="F540" s="43">
        <v>7010</v>
      </c>
      <c r="G540" s="25">
        <v>44269</v>
      </c>
      <c r="H540" s="967" t="s">
        <v>199</v>
      </c>
      <c r="I540" s="968"/>
      <c r="J540" s="969"/>
      <c r="K540" s="970"/>
      <c r="L540" s="969"/>
      <c r="M540" s="970"/>
      <c r="N540" s="967"/>
      <c r="O540" s="968"/>
      <c r="P540" s="971" t="s">
        <v>158</v>
      </c>
      <c r="Q540" s="972"/>
      <c r="R540" s="530" t="s">
        <v>306</v>
      </c>
      <c r="S540" s="532"/>
      <c r="T540" s="982" t="s">
        <v>1429</v>
      </c>
      <c r="U540" s="983"/>
      <c r="V540" s="983"/>
      <c r="W540" s="984"/>
      <c r="X540" s="982" t="s">
        <v>1429</v>
      </c>
      <c r="Y540" s="983"/>
      <c r="Z540" s="983"/>
      <c r="AA540" s="984"/>
      <c r="AB540" s="531"/>
      <c r="AC540" s="34"/>
      <c r="AD540" s="138"/>
      <c r="AE540" s="535">
        <v>44</v>
      </c>
      <c r="AF540" s="35" t="s">
        <v>32</v>
      </c>
      <c r="AG540" s="34"/>
      <c r="AH540" s="139">
        <v>2864</v>
      </c>
      <c r="AI540" s="140">
        <f t="shared" si="212"/>
        <v>2.8639999999999999</v>
      </c>
      <c r="AJ540" s="837"/>
      <c r="AK540" s="839"/>
      <c r="AL540" s="841"/>
      <c r="AM540" s="843"/>
      <c r="AN540" s="845"/>
      <c r="AP540" s="306">
        <v>69.930000000000007</v>
      </c>
      <c r="AQ540" s="306">
        <v>4.68</v>
      </c>
    </row>
    <row r="541" spans="2:43" ht="12" customHeight="1" x14ac:dyDescent="0.25">
      <c r="B541" s="25">
        <v>44269</v>
      </c>
      <c r="C541" s="137">
        <v>0.23472222222222219</v>
      </c>
      <c r="D541" s="137">
        <v>0.29930555555555555</v>
      </c>
      <c r="E541" s="43">
        <v>4</v>
      </c>
      <c r="F541" s="43">
        <v>214</v>
      </c>
      <c r="G541" s="25">
        <v>44269</v>
      </c>
      <c r="H541" s="967" t="s">
        <v>88</v>
      </c>
      <c r="I541" s="968"/>
      <c r="J541" s="969"/>
      <c r="K541" s="970"/>
      <c r="L541" s="969"/>
      <c r="M541" s="970"/>
      <c r="N541" s="967"/>
      <c r="O541" s="968"/>
      <c r="P541" s="971" t="s">
        <v>390</v>
      </c>
      <c r="Q541" s="972"/>
      <c r="R541" s="530" t="s">
        <v>90</v>
      </c>
      <c r="S541" s="532"/>
      <c r="T541" s="982" t="s">
        <v>1430</v>
      </c>
      <c r="U541" s="983"/>
      <c r="V541" s="983"/>
      <c r="W541" s="984"/>
      <c r="X541" s="982" t="s">
        <v>1430</v>
      </c>
      <c r="Y541" s="983"/>
      <c r="Z541" s="983"/>
      <c r="AA541" s="984"/>
      <c r="AB541" s="531"/>
      <c r="AC541" s="34"/>
      <c r="AD541" s="138"/>
      <c r="AE541" s="529">
        <v>30</v>
      </c>
      <c r="AF541" s="35" t="s">
        <v>32</v>
      </c>
      <c r="AG541" s="34">
        <v>9546</v>
      </c>
      <c r="AH541" s="139">
        <f>+AG541/2.2</f>
        <v>4339.090909090909</v>
      </c>
      <c r="AI541" s="140">
        <f t="shared" si="212"/>
        <v>4.3390909090909089</v>
      </c>
      <c r="AJ541" s="836">
        <v>6210</v>
      </c>
      <c r="AK541" s="838">
        <f>+AJ541/1000</f>
        <v>6.21</v>
      </c>
      <c r="AL541" s="1029">
        <f>+AJ541-AH542-AH541</f>
        <v>-316.36363636363603</v>
      </c>
      <c r="AM541" s="842">
        <f>+AL541/1000</f>
        <v>-0.31636363636363601</v>
      </c>
      <c r="AN541" s="844">
        <f>+AL541/SUM(AH541:AH542)</f>
        <v>-4.8474717927287872E-2</v>
      </c>
      <c r="AP541" s="306">
        <v>77.11</v>
      </c>
      <c r="AQ541" s="306">
        <v>3.18</v>
      </c>
    </row>
    <row r="542" spans="2:43" ht="12" customHeight="1" x14ac:dyDescent="0.25">
      <c r="B542" s="25">
        <v>44269</v>
      </c>
      <c r="C542" s="137">
        <v>0.23472222222222219</v>
      </c>
      <c r="D542" s="137">
        <v>0.29930555555555555</v>
      </c>
      <c r="E542" s="43">
        <v>4</v>
      </c>
      <c r="F542" s="43">
        <v>114</v>
      </c>
      <c r="G542" s="25">
        <v>44269</v>
      </c>
      <c r="H542" s="967" t="s">
        <v>291</v>
      </c>
      <c r="I542" s="968"/>
      <c r="J542" s="969"/>
      <c r="K542" s="970"/>
      <c r="L542" s="969"/>
      <c r="M542" s="970"/>
      <c r="N542" s="967"/>
      <c r="O542" s="968"/>
      <c r="P542" s="971" t="s">
        <v>390</v>
      </c>
      <c r="Q542" s="972"/>
      <c r="R542" s="973" t="s">
        <v>90</v>
      </c>
      <c r="S542" s="985"/>
      <c r="T542" s="982" t="s">
        <v>1435</v>
      </c>
      <c r="U542" s="983"/>
      <c r="V542" s="983"/>
      <c r="W542" s="984"/>
      <c r="X542" s="982" t="s">
        <v>1435</v>
      </c>
      <c r="Y542" s="983"/>
      <c r="Z542" s="983"/>
      <c r="AA542" s="984"/>
      <c r="AB542" s="531"/>
      <c r="AC542" s="34"/>
      <c r="AD542" s="138"/>
      <c r="AE542" s="529">
        <v>32</v>
      </c>
      <c r="AF542" s="35" t="s">
        <v>32</v>
      </c>
      <c r="AG542" s="34">
        <v>4812</v>
      </c>
      <c r="AH542" s="139">
        <f>+AG542/2.2</f>
        <v>2187.272727272727</v>
      </c>
      <c r="AI542" s="140">
        <f t="shared" si="212"/>
        <v>2.187272727272727</v>
      </c>
      <c r="AJ542" s="837"/>
      <c r="AK542" s="839"/>
      <c r="AL542" s="1031"/>
      <c r="AM542" s="843"/>
      <c r="AN542" s="845"/>
      <c r="AP542" s="306">
        <v>77.11</v>
      </c>
      <c r="AQ542" s="306">
        <v>3.18</v>
      </c>
    </row>
    <row r="543" spans="2:43" ht="12" customHeight="1" thickBot="1" x14ac:dyDescent="0.3">
      <c r="B543" s="24"/>
      <c r="C543" s="146"/>
      <c r="D543" s="146"/>
      <c r="E543" s="27"/>
      <c r="F543" s="36"/>
      <c r="G543" s="31"/>
      <c r="H543" s="909"/>
      <c r="I543" s="910"/>
      <c r="J543" s="911"/>
      <c r="K543" s="912"/>
      <c r="L543" s="911"/>
      <c r="M543" s="912"/>
      <c r="N543" s="913"/>
      <c r="O543" s="910"/>
      <c r="P543" s="913"/>
      <c r="Q543" s="910"/>
      <c r="R543" s="914"/>
      <c r="S543" s="915"/>
      <c r="T543" s="916"/>
      <c r="U543" s="917"/>
      <c r="V543" s="917"/>
      <c r="W543" s="915"/>
      <c r="X543" s="29"/>
      <c r="Y543" s="147"/>
      <c r="Z543" s="147"/>
      <c r="AA543" s="28"/>
      <c r="AB543" s="528"/>
      <c r="AC543" s="36"/>
      <c r="AD543" s="148"/>
      <c r="AE543" s="147"/>
      <c r="AF543" s="28"/>
      <c r="AG543" s="29"/>
      <c r="AH543" s="149"/>
      <c r="AI543" s="153"/>
      <c r="AJ543" s="150"/>
      <c r="AK543" s="154"/>
      <c r="AL543" s="155"/>
      <c r="AM543" s="156"/>
      <c r="AN543" s="157"/>
    </row>
    <row r="544" spans="2:43" ht="12" customHeight="1" x14ac:dyDescent="0.25">
      <c r="B544" s="151"/>
      <c r="C544" s="151"/>
      <c r="D544" s="151"/>
      <c r="E544" s="151"/>
      <c r="F544" s="151"/>
      <c r="G544" s="151"/>
      <c r="H544" s="151"/>
      <c r="I544" s="151"/>
      <c r="J544" s="174"/>
      <c r="K544" s="174"/>
      <c r="L544" s="174"/>
      <c r="M544" s="174"/>
      <c r="N544" s="151"/>
      <c r="O544" s="151"/>
      <c r="P544" s="135"/>
      <c r="Q544" s="135"/>
      <c r="R544" s="918" t="s">
        <v>5</v>
      </c>
      <c r="S544" s="919"/>
      <c r="T544" s="919"/>
      <c r="U544" s="919"/>
      <c r="V544" s="919"/>
      <c r="W544" s="919"/>
      <c r="X544" s="919"/>
      <c r="Y544" s="919"/>
      <c r="Z544" s="919"/>
      <c r="AA544" s="919"/>
      <c r="AB544" s="919"/>
      <c r="AC544" s="919"/>
      <c r="AD544" s="919"/>
      <c r="AE544" s="919"/>
      <c r="AF544" s="919"/>
      <c r="AG544" s="265"/>
      <c r="AH544" s="932" t="s">
        <v>4</v>
      </c>
      <c r="AI544" s="933"/>
      <c r="AJ544" s="932" t="s">
        <v>3</v>
      </c>
      <c r="AK544" s="933"/>
      <c r="AL544" s="932" t="s">
        <v>2</v>
      </c>
      <c r="AM544" s="934"/>
      <c r="AN544" s="935"/>
    </row>
    <row r="545" spans="2:43" ht="12" customHeight="1" x14ac:dyDescent="0.25">
      <c r="B545" s="151"/>
      <c r="C545" s="151"/>
      <c r="D545" s="151"/>
      <c r="E545" s="151"/>
      <c r="F545" s="151"/>
      <c r="G545" s="151"/>
      <c r="H545" s="151"/>
      <c r="I545" s="151"/>
      <c r="J545" s="174"/>
      <c r="K545" s="174"/>
      <c r="L545" s="174"/>
      <c r="M545" s="174"/>
      <c r="N545" s="151"/>
      <c r="O545" s="151"/>
      <c r="P545" s="135"/>
      <c r="Q545" s="135"/>
      <c r="R545" s="930"/>
      <c r="S545" s="931"/>
      <c r="T545" s="931"/>
      <c r="U545" s="931"/>
      <c r="V545" s="931"/>
      <c r="W545" s="931"/>
      <c r="X545" s="931"/>
      <c r="Y545" s="931"/>
      <c r="Z545" s="931"/>
      <c r="AA545" s="931"/>
      <c r="AB545" s="931"/>
      <c r="AC545" s="931"/>
      <c r="AD545" s="931"/>
      <c r="AE545" s="931"/>
      <c r="AF545" s="931"/>
      <c r="AG545" s="265"/>
      <c r="AH545" s="936" t="s">
        <v>1</v>
      </c>
      <c r="AI545" s="938">
        <f>+SUM(AI492:AI543)</f>
        <v>660.0093636363639</v>
      </c>
      <c r="AJ545" s="936" t="s">
        <v>1</v>
      </c>
      <c r="AK545" s="938">
        <f>+SUM(AK492:AK543)</f>
        <v>661.45000000000016</v>
      </c>
      <c r="AL545" s="936" t="s">
        <v>1</v>
      </c>
      <c r="AM545" s="940">
        <f>+AK545-AI545</f>
        <v>1.4406363636362585</v>
      </c>
      <c r="AN545" s="851">
        <f>+AM545/AI545</f>
        <v>2.1827514017361514E-3</v>
      </c>
    </row>
    <row r="546" spans="2:43" ht="12" customHeight="1" thickBot="1" x14ac:dyDescent="0.3">
      <c r="B546" s="151"/>
      <c r="C546" s="151"/>
      <c r="D546" s="151"/>
      <c r="E546" s="151"/>
      <c r="F546" s="151"/>
      <c r="G546" s="151"/>
      <c r="H546" s="151"/>
      <c r="I546" s="151"/>
      <c r="J546" s="174"/>
      <c r="K546" s="174"/>
      <c r="L546" s="174"/>
      <c r="M546" s="174"/>
      <c r="N546" s="151"/>
      <c r="O546" s="151"/>
      <c r="P546" s="135"/>
      <c r="Q546" s="135"/>
      <c r="R546" s="921"/>
      <c r="S546" s="922"/>
      <c r="T546" s="922"/>
      <c r="U546" s="922"/>
      <c r="V546" s="922"/>
      <c r="W546" s="922"/>
      <c r="X546" s="922"/>
      <c r="Y546" s="922"/>
      <c r="Z546" s="922"/>
      <c r="AA546" s="922"/>
      <c r="AB546" s="922"/>
      <c r="AC546" s="922"/>
      <c r="AD546" s="922"/>
      <c r="AE546" s="922"/>
      <c r="AF546" s="922"/>
      <c r="AG546" s="264"/>
      <c r="AH546" s="937"/>
      <c r="AI546" s="939"/>
      <c r="AJ546" s="937"/>
      <c r="AK546" s="939"/>
      <c r="AL546" s="937"/>
      <c r="AM546" s="941"/>
      <c r="AN546" s="852"/>
    </row>
    <row r="547" spans="2:43" ht="17.25" thickBot="1" x14ac:dyDescent="0.3"/>
    <row r="548" spans="2:43" x14ac:dyDescent="0.25">
      <c r="R548" s="918" t="s">
        <v>0</v>
      </c>
      <c r="S548" s="919"/>
      <c r="T548" s="919"/>
      <c r="U548" s="919"/>
      <c r="V548" s="919"/>
      <c r="W548" s="919"/>
      <c r="X548" s="919"/>
      <c r="Y548" s="919"/>
      <c r="Z548" s="919"/>
      <c r="AA548" s="919"/>
      <c r="AB548" s="919"/>
      <c r="AC548" s="919"/>
      <c r="AD548" s="919"/>
      <c r="AE548" s="919"/>
      <c r="AF548" s="920"/>
      <c r="AG548" s="18"/>
      <c r="AH548" s="924">
        <f>+AI545+AH482</f>
        <v>3418.8012727272735</v>
      </c>
      <c r="AI548" s="925"/>
      <c r="AJ548" s="924">
        <f>+AK545+AJ482</f>
        <v>3502.5949999999998</v>
      </c>
      <c r="AK548" s="925"/>
      <c r="AL548" s="928">
        <f>+AJ548-AH548</f>
        <v>83.793727272726301</v>
      </c>
      <c r="AM548" s="925"/>
      <c r="AN548" s="945">
        <f>+AL548/AH548</f>
        <v>2.4509680612667405E-2</v>
      </c>
    </row>
    <row r="549" spans="2:43" ht="12" customHeight="1" thickBot="1" x14ac:dyDescent="0.3">
      <c r="R549" s="921"/>
      <c r="S549" s="922"/>
      <c r="T549" s="922"/>
      <c r="U549" s="922"/>
      <c r="V549" s="922"/>
      <c r="W549" s="922"/>
      <c r="X549" s="922"/>
      <c r="Y549" s="922"/>
      <c r="Z549" s="922"/>
      <c r="AA549" s="922"/>
      <c r="AB549" s="922"/>
      <c r="AC549" s="922"/>
      <c r="AD549" s="922"/>
      <c r="AE549" s="922"/>
      <c r="AF549" s="923"/>
      <c r="AG549" s="19"/>
      <c r="AH549" s="926"/>
      <c r="AI549" s="927"/>
      <c r="AJ549" s="926"/>
      <c r="AK549" s="927"/>
      <c r="AL549" s="929"/>
      <c r="AM549" s="927"/>
      <c r="AN549" s="946"/>
      <c r="AO549" s="22"/>
    </row>
    <row r="550" spans="2:43" ht="12" customHeight="1" thickBot="1" x14ac:dyDescent="0.3">
      <c r="AO550" s="23"/>
    </row>
    <row r="551" spans="2:43" ht="12" customHeight="1" x14ac:dyDescent="0.25">
      <c r="B551" s="882" t="s">
        <v>31</v>
      </c>
      <c r="C551" s="883"/>
      <c r="D551" s="883"/>
      <c r="E551" s="883"/>
      <c r="F551" s="883"/>
      <c r="G551" s="884"/>
      <c r="H551" s="888" t="s">
        <v>30</v>
      </c>
      <c r="I551" s="765"/>
      <c r="J551" s="765"/>
      <c r="K551" s="765"/>
      <c r="L551" s="765"/>
      <c r="M551" s="765"/>
      <c r="N551" s="765"/>
      <c r="O551" s="765"/>
      <c r="P551" s="765"/>
      <c r="Q551" s="765"/>
      <c r="R551" s="765"/>
      <c r="S551" s="765"/>
      <c r="T551" s="765"/>
      <c r="U551" s="765"/>
      <c r="V551" s="765"/>
      <c r="W551" s="765"/>
      <c r="X551" s="765"/>
      <c r="Y551" s="765"/>
      <c r="Z551" s="765"/>
      <c r="AA551" s="765"/>
      <c r="AB551" s="765"/>
      <c r="AC551" s="765"/>
      <c r="AD551" s="765"/>
      <c r="AE551" s="267"/>
      <c r="AF551" s="764" t="s">
        <v>29</v>
      </c>
      <c r="AG551" s="765"/>
      <c r="AH551" s="765"/>
      <c r="AI551" s="765"/>
      <c r="AJ551" s="765"/>
      <c r="AK551" s="766"/>
      <c r="AL551" s="889" t="s">
        <v>39</v>
      </c>
      <c r="AM551" s="890"/>
      <c r="AN551" s="891"/>
      <c r="AO551" s="141"/>
    </row>
    <row r="552" spans="2:43" ht="12" customHeight="1" x14ac:dyDescent="0.25">
      <c r="B552" s="885"/>
      <c r="C552" s="886"/>
      <c r="D552" s="886"/>
      <c r="E552" s="886"/>
      <c r="F552" s="886"/>
      <c r="G552" s="887"/>
      <c r="H552" s="892" t="s">
        <v>25</v>
      </c>
      <c r="I552" s="893"/>
      <c r="J552" s="893"/>
      <c r="K552" s="893"/>
      <c r="L552" s="893"/>
      <c r="M552" s="893"/>
      <c r="N552" s="893"/>
      <c r="O552" s="893"/>
      <c r="P552" s="893"/>
      <c r="Q552" s="893"/>
      <c r="R552" s="893"/>
      <c r="S552" s="893"/>
      <c r="T552" s="893"/>
      <c r="U552" s="893"/>
      <c r="V552" s="893"/>
      <c r="W552" s="893"/>
      <c r="X552" s="893"/>
      <c r="Y552" s="893"/>
      <c r="Z552" s="893"/>
      <c r="AA552" s="893"/>
      <c r="AB552" s="893"/>
      <c r="AC552" s="893"/>
      <c r="AD552" s="893"/>
      <c r="AE552" s="268"/>
      <c r="AF552" s="773">
        <v>44269</v>
      </c>
      <c r="AG552" s="774"/>
      <c r="AH552" s="774"/>
      <c r="AI552" s="774"/>
      <c r="AJ552" s="774"/>
      <c r="AK552" s="775"/>
      <c r="AL552" s="896" t="s">
        <v>40</v>
      </c>
      <c r="AM552" s="897"/>
      <c r="AN552" s="898"/>
      <c r="AO552" s="141"/>
    </row>
    <row r="553" spans="2:43" ht="12" customHeight="1" thickBot="1" x14ac:dyDescent="0.3">
      <c r="B553" s="902" t="s">
        <v>28</v>
      </c>
      <c r="C553" s="903"/>
      <c r="D553" s="903"/>
      <c r="E553" s="903"/>
      <c r="F553" s="903"/>
      <c r="G553" s="904"/>
      <c r="H553" s="894"/>
      <c r="I553" s="895"/>
      <c r="J553" s="895"/>
      <c r="K553" s="895"/>
      <c r="L553" s="895"/>
      <c r="M553" s="895"/>
      <c r="N553" s="895"/>
      <c r="O553" s="895"/>
      <c r="P553" s="895"/>
      <c r="Q553" s="895"/>
      <c r="R553" s="895"/>
      <c r="S553" s="895"/>
      <c r="T553" s="895"/>
      <c r="U553" s="895"/>
      <c r="V553" s="895"/>
      <c r="W553" s="895"/>
      <c r="X553" s="895"/>
      <c r="Y553" s="895"/>
      <c r="Z553" s="895"/>
      <c r="AA553" s="895"/>
      <c r="AB553" s="895"/>
      <c r="AC553" s="895"/>
      <c r="AD553" s="895"/>
      <c r="AE553" s="269"/>
      <c r="AF553" s="776"/>
      <c r="AG553" s="777"/>
      <c r="AH553" s="777"/>
      <c r="AI553" s="777"/>
      <c r="AJ553" s="777"/>
      <c r="AK553" s="778"/>
      <c r="AL553" s="899"/>
      <c r="AM553" s="900"/>
      <c r="AN553" s="901"/>
      <c r="AO553" s="141"/>
    </row>
    <row r="554" spans="2:43" ht="12" customHeight="1" thickBot="1" x14ac:dyDescent="0.3">
      <c r="B554" s="135"/>
      <c r="C554" s="135"/>
      <c r="D554" s="135"/>
      <c r="E554" s="135"/>
      <c r="F554" s="135"/>
      <c r="G554" s="135"/>
      <c r="H554" s="135"/>
      <c r="I554" s="135"/>
      <c r="J554" s="174"/>
      <c r="K554" s="174"/>
      <c r="L554" s="174"/>
      <c r="M554" s="174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5"/>
      <c r="AL554" s="135"/>
      <c r="AM554" s="135"/>
      <c r="AN554" s="135"/>
      <c r="AO554" s="141"/>
    </row>
    <row r="555" spans="2:43" ht="12" customHeight="1" thickBot="1" x14ac:dyDescent="0.3">
      <c r="B555" s="873" t="s">
        <v>27</v>
      </c>
      <c r="C555" s="874"/>
      <c r="D555" s="874"/>
      <c r="E555" s="875"/>
      <c r="F555" s="848" t="s">
        <v>26</v>
      </c>
      <c r="G555" s="850"/>
      <c r="H555" s="848" t="s">
        <v>44</v>
      </c>
      <c r="I555" s="849"/>
      <c r="J555" s="849"/>
      <c r="K555" s="849"/>
      <c r="L555" s="849"/>
      <c r="M555" s="849"/>
      <c r="N555" s="849"/>
      <c r="O555" s="849"/>
      <c r="P555" s="849"/>
      <c r="Q555" s="849"/>
      <c r="R555" s="849"/>
      <c r="S555" s="850"/>
      <c r="T555" s="848" t="s">
        <v>25</v>
      </c>
      <c r="U555" s="849"/>
      <c r="V555" s="849"/>
      <c r="W555" s="849"/>
      <c r="X555" s="849"/>
      <c r="Y555" s="849"/>
      <c r="Z555" s="849"/>
      <c r="AA555" s="849"/>
      <c r="AB555" s="849"/>
      <c r="AC555" s="849"/>
      <c r="AD555" s="849"/>
      <c r="AE555" s="849"/>
      <c r="AF555" s="850"/>
      <c r="AG555" s="879" t="s">
        <v>24</v>
      </c>
      <c r="AH555" s="880"/>
      <c r="AI555" s="881"/>
      <c r="AJ555" s="879" t="s">
        <v>24</v>
      </c>
      <c r="AK555" s="881"/>
      <c r="AL555" s="848" t="s">
        <v>23</v>
      </c>
      <c r="AM555" s="849"/>
      <c r="AN555" s="850"/>
      <c r="AO555" s="141"/>
    </row>
    <row r="556" spans="2:43" ht="12" customHeight="1" thickBot="1" x14ac:dyDescent="0.3">
      <c r="B556" s="1" t="s">
        <v>13</v>
      </c>
      <c r="C556" s="2" t="s">
        <v>22</v>
      </c>
      <c r="D556" s="3" t="s">
        <v>22</v>
      </c>
      <c r="E556" s="2" t="s">
        <v>21</v>
      </c>
      <c r="F556" s="907" t="s">
        <v>20</v>
      </c>
      <c r="G556" s="908"/>
      <c r="H556" s="876"/>
      <c r="I556" s="877"/>
      <c r="J556" s="877"/>
      <c r="K556" s="877"/>
      <c r="L556" s="877"/>
      <c r="M556" s="877"/>
      <c r="N556" s="877"/>
      <c r="O556" s="877"/>
      <c r="P556" s="877"/>
      <c r="Q556" s="877"/>
      <c r="R556" s="877"/>
      <c r="S556" s="878"/>
      <c r="T556" s="876"/>
      <c r="U556" s="877"/>
      <c r="V556" s="877"/>
      <c r="W556" s="877"/>
      <c r="X556" s="877"/>
      <c r="Y556" s="877"/>
      <c r="Z556" s="877"/>
      <c r="AA556" s="877"/>
      <c r="AB556" s="877"/>
      <c r="AC556" s="877"/>
      <c r="AD556" s="877"/>
      <c r="AE556" s="877"/>
      <c r="AF556" s="878"/>
      <c r="AG556" s="876" t="s">
        <v>19</v>
      </c>
      <c r="AH556" s="877"/>
      <c r="AI556" s="878"/>
      <c r="AJ556" s="876" t="s">
        <v>18</v>
      </c>
      <c r="AK556" s="878"/>
      <c r="AL556" s="876" t="s">
        <v>17</v>
      </c>
      <c r="AM556" s="877"/>
      <c r="AN556" s="878"/>
      <c r="AO556" s="141"/>
      <c r="AP556" s="846" t="s">
        <v>130</v>
      </c>
      <c r="AQ556" s="846" t="s">
        <v>131</v>
      </c>
    </row>
    <row r="557" spans="2:43" ht="12" customHeight="1" thickBot="1" x14ac:dyDescent="0.3">
      <c r="B557" s="4">
        <v>2021</v>
      </c>
      <c r="C557" s="5" t="s">
        <v>16</v>
      </c>
      <c r="D557" s="5" t="s">
        <v>15</v>
      </c>
      <c r="E557" s="30" t="s">
        <v>14</v>
      </c>
      <c r="F557" s="6" t="s">
        <v>14</v>
      </c>
      <c r="G557" s="7" t="s">
        <v>13</v>
      </c>
      <c r="H557" s="868" t="s">
        <v>34</v>
      </c>
      <c r="I557" s="869"/>
      <c r="J557" s="870" t="s">
        <v>43</v>
      </c>
      <c r="K557" s="871"/>
      <c r="L557" s="870" t="s">
        <v>42</v>
      </c>
      <c r="M557" s="871"/>
      <c r="N557" s="872" t="s">
        <v>33</v>
      </c>
      <c r="O557" s="869"/>
      <c r="P557" s="872" t="s">
        <v>12</v>
      </c>
      <c r="Q557" s="869"/>
      <c r="R557" s="872" t="s">
        <v>11</v>
      </c>
      <c r="S557" s="905"/>
      <c r="T557" s="868" t="s">
        <v>35</v>
      </c>
      <c r="U557" s="906"/>
      <c r="V557" s="906"/>
      <c r="W557" s="905"/>
      <c r="X557" s="868" t="s">
        <v>10</v>
      </c>
      <c r="Y557" s="906"/>
      <c r="Z557" s="906"/>
      <c r="AA557" s="905"/>
      <c r="AB557" s="503" t="s">
        <v>1084</v>
      </c>
      <c r="AC557" s="38" t="s">
        <v>38</v>
      </c>
      <c r="AD557" s="37" t="s">
        <v>36</v>
      </c>
      <c r="AE557" s="266" t="s">
        <v>41</v>
      </c>
      <c r="AF557" s="136" t="s">
        <v>9</v>
      </c>
      <c r="AG557" s="8" t="s">
        <v>37</v>
      </c>
      <c r="AH557" s="9" t="s">
        <v>8</v>
      </c>
      <c r="AI557" s="10" t="s">
        <v>7</v>
      </c>
      <c r="AJ557" s="6" t="s">
        <v>8</v>
      </c>
      <c r="AK557" s="7" t="s">
        <v>7</v>
      </c>
      <c r="AL557" s="6" t="s">
        <v>8</v>
      </c>
      <c r="AM557" s="11" t="s">
        <v>7</v>
      </c>
      <c r="AN557" s="7" t="s">
        <v>6</v>
      </c>
      <c r="AO557" s="20"/>
      <c r="AP557" s="847"/>
      <c r="AQ557" s="847"/>
    </row>
    <row r="558" spans="2:43" ht="12" customHeight="1" x14ac:dyDescent="0.25">
      <c r="B558" s="25">
        <v>44269</v>
      </c>
      <c r="C558" s="137">
        <v>0.46180555555555558</v>
      </c>
      <c r="D558" s="137">
        <v>0.47222222222222227</v>
      </c>
      <c r="E558" s="43">
        <v>3</v>
      </c>
      <c r="F558" s="43">
        <v>23571</v>
      </c>
      <c r="G558" s="25">
        <v>44269</v>
      </c>
      <c r="H558" s="960" t="s">
        <v>725</v>
      </c>
      <c r="I558" s="961"/>
      <c r="J558" s="962" t="s">
        <v>828</v>
      </c>
      <c r="K558" s="963"/>
      <c r="L558" s="962" t="s">
        <v>894</v>
      </c>
      <c r="M558" s="963"/>
      <c r="N558" s="960"/>
      <c r="O558" s="961"/>
      <c r="P558" s="964" t="s">
        <v>292</v>
      </c>
      <c r="Q558" s="965"/>
      <c r="R558" s="964" t="s">
        <v>1325</v>
      </c>
      <c r="S558" s="966"/>
      <c r="T558" s="986" t="s">
        <v>962</v>
      </c>
      <c r="U558" s="958"/>
      <c r="V558" s="958"/>
      <c r="W558" s="987"/>
      <c r="X558" s="986" t="s">
        <v>962</v>
      </c>
      <c r="Y558" s="958"/>
      <c r="Z558" s="958"/>
      <c r="AA558" s="987"/>
      <c r="AB558" s="511">
        <v>1</v>
      </c>
      <c r="AC558" s="34"/>
      <c r="AD558" s="138" t="s">
        <v>699</v>
      </c>
      <c r="AE558" s="166">
        <v>22</v>
      </c>
      <c r="AF558" s="41" t="s">
        <v>32</v>
      </c>
      <c r="AG558" s="26"/>
      <c r="AH558" s="160">
        <v>9600</v>
      </c>
      <c r="AI558" s="161">
        <f>+AH558/1000</f>
        <v>9.6</v>
      </c>
      <c r="AJ558" s="162">
        <v>9090</v>
      </c>
      <c r="AK558" s="163">
        <f>+AJ558/1000</f>
        <v>9.09</v>
      </c>
      <c r="AL558" s="164">
        <f>+AJ558-AH558</f>
        <v>-510</v>
      </c>
      <c r="AM558" s="163">
        <f>+AL558/1000</f>
        <v>-0.51</v>
      </c>
      <c r="AN558" s="165">
        <f>+AL558/AH558</f>
        <v>-5.3124999999999999E-2</v>
      </c>
      <c r="AO558" s="21"/>
      <c r="AP558" s="306">
        <v>69.52</v>
      </c>
      <c r="AQ558" s="306">
        <v>7.51</v>
      </c>
    </row>
    <row r="559" spans="2:43" ht="12" customHeight="1" x14ac:dyDescent="0.25">
      <c r="B559" s="25">
        <v>44269</v>
      </c>
      <c r="C559" s="137">
        <v>0.48541666666666666</v>
      </c>
      <c r="D559" s="137">
        <v>0.4916666666666667</v>
      </c>
      <c r="E559" s="43">
        <v>3</v>
      </c>
      <c r="F559" s="43">
        <v>23571</v>
      </c>
      <c r="G559" s="25">
        <v>44269</v>
      </c>
      <c r="H559" s="967" t="s">
        <v>725</v>
      </c>
      <c r="I559" s="968"/>
      <c r="J559" s="969" t="s">
        <v>828</v>
      </c>
      <c r="K559" s="970"/>
      <c r="L559" s="969" t="s">
        <v>894</v>
      </c>
      <c r="M559" s="970"/>
      <c r="N559" s="967"/>
      <c r="O559" s="968"/>
      <c r="P559" s="971" t="s">
        <v>661</v>
      </c>
      <c r="Q559" s="972"/>
      <c r="R559" s="973" t="s">
        <v>1057</v>
      </c>
      <c r="S559" s="974"/>
      <c r="T559" s="979" t="s">
        <v>962</v>
      </c>
      <c r="U559" s="980"/>
      <c r="V559" s="980"/>
      <c r="W559" s="981"/>
      <c r="X559" s="979" t="s">
        <v>962</v>
      </c>
      <c r="Y559" s="980"/>
      <c r="Z559" s="980"/>
      <c r="AA559" s="981"/>
      <c r="AB559" s="534">
        <v>1</v>
      </c>
      <c r="AC559" s="34"/>
      <c r="AD559" s="138" t="s">
        <v>699</v>
      </c>
      <c r="AE559" s="158">
        <v>22</v>
      </c>
      <c r="AF559" s="35" t="s">
        <v>32</v>
      </c>
      <c r="AG559" s="34"/>
      <c r="AH559" s="139">
        <v>1800</v>
      </c>
      <c r="AI559" s="159">
        <f>+AH559/1000</f>
        <v>1.8</v>
      </c>
      <c r="AJ559" s="836">
        <v>22110</v>
      </c>
      <c r="AK559" s="838">
        <f>+AJ559/1000</f>
        <v>22.11</v>
      </c>
      <c r="AL559" s="1029">
        <f>+AJ559-AH560-AH559</f>
        <v>-1290</v>
      </c>
      <c r="AM559" s="842">
        <f>+AL559/1000</f>
        <v>-1.29</v>
      </c>
      <c r="AN559" s="844">
        <f>+AL559/SUM(AH559:AH560)</f>
        <v>-5.5128205128205127E-2</v>
      </c>
      <c r="AO559" s="21"/>
      <c r="AP559" s="306">
        <v>69.52</v>
      </c>
      <c r="AQ559" s="306">
        <v>7.51</v>
      </c>
    </row>
    <row r="560" spans="2:43" ht="12" customHeight="1" x14ac:dyDescent="0.25">
      <c r="B560" s="25">
        <v>44269</v>
      </c>
      <c r="C560" s="137">
        <v>0.48541666666666666</v>
      </c>
      <c r="D560" s="137">
        <v>0.4916666666666667</v>
      </c>
      <c r="E560" s="43">
        <v>3</v>
      </c>
      <c r="F560" s="43">
        <v>23572</v>
      </c>
      <c r="G560" s="25">
        <v>44269</v>
      </c>
      <c r="H560" s="967" t="s">
        <v>1013</v>
      </c>
      <c r="I560" s="968"/>
      <c r="J560" s="969" t="s">
        <v>828</v>
      </c>
      <c r="K560" s="970"/>
      <c r="L560" s="969" t="s">
        <v>894</v>
      </c>
      <c r="M560" s="970"/>
      <c r="N560" s="967"/>
      <c r="O560" s="968"/>
      <c r="P560" s="971" t="s">
        <v>661</v>
      </c>
      <c r="Q560" s="972"/>
      <c r="R560" s="973" t="s">
        <v>1057</v>
      </c>
      <c r="S560" s="974"/>
      <c r="T560" s="979" t="s">
        <v>962</v>
      </c>
      <c r="U560" s="980"/>
      <c r="V560" s="980"/>
      <c r="W560" s="981"/>
      <c r="X560" s="979" t="s">
        <v>962</v>
      </c>
      <c r="Y560" s="980"/>
      <c r="Z560" s="980"/>
      <c r="AA560" s="981"/>
      <c r="AB560" s="537">
        <v>1</v>
      </c>
      <c r="AC560" s="34"/>
      <c r="AD560" s="138" t="s">
        <v>699</v>
      </c>
      <c r="AE560" s="263">
        <v>20</v>
      </c>
      <c r="AF560" s="35" t="s">
        <v>32</v>
      </c>
      <c r="AG560" s="34"/>
      <c r="AH560" s="139">
        <v>21600</v>
      </c>
      <c r="AI560" s="140">
        <f>+AH560/1000</f>
        <v>21.6</v>
      </c>
      <c r="AJ560" s="837"/>
      <c r="AK560" s="839"/>
      <c r="AL560" s="1031"/>
      <c r="AM560" s="843"/>
      <c r="AN560" s="845"/>
      <c r="AP560" s="306">
        <v>70.81</v>
      </c>
      <c r="AQ560" s="306">
        <v>6.19</v>
      </c>
    </row>
    <row r="561" spans="2:52" ht="12" customHeight="1" x14ac:dyDescent="0.25">
      <c r="B561" s="25">
        <v>44269</v>
      </c>
      <c r="C561" s="137">
        <v>0.49583333333333335</v>
      </c>
      <c r="D561" s="137">
        <v>0.50486111111111109</v>
      </c>
      <c r="E561" s="43">
        <v>3</v>
      </c>
      <c r="F561" s="43">
        <v>23572</v>
      </c>
      <c r="G561" s="25">
        <v>44269</v>
      </c>
      <c r="H561" s="967" t="s">
        <v>1013</v>
      </c>
      <c r="I561" s="968"/>
      <c r="J561" s="969" t="s">
        <v>828</v>
      </c>
      <c r="K561" s="970"/>
      <c r="L561" s="969" t="s">
        <v>894</v>
      </c>
      <c r="M561" s="970"/>
      <c r="N561" s="967"/>
      <c r="O561" s="968"/>
      <c r="P561" s="971" t="s">
        <v>1265</v>
      </c>
      <c r="Q561" s="972"/>
      <c r="R561" s="973" t="s">
        <v>663</v>
      </c>
      <c r="S561" s="974"/>
      <c r="T561" s="979" t="s">
        <v>962</v>
      </c>
      <c r="U561" s="980"/>
      <c r="V561" s="980"/>
      <c r="W561" s="981"/>
      <c r="X561" s="979" t="s">
        <v>962</v>
      </c>
      <c r="Y561" s="980"/>
      <c r="Z561" s="980"/>
      <c r="AA561" s="981"/>
      <c r="AB561" s="537">
        <v>1</v>
      </c>
      <c r="AC561" s="34"/>
      <c r="AD561" s="138" t="s">
        <v>699</v>
      </c>
      <c r="AE561" s="536">
        <v>20</v>
      </c>
      <c r="AF561" s="35" t="s">
        <v>32</v>
      </c>
      <c r="AG561" s="34"/>
      <c r="AH561" s="139">
        <v>21600</v>
      </c>
      <c r="AI561" s="140">
        <f>+AH561/1000</f>
        <v>21.6</v>
      </c>
      <c r="AJ561" s="152">
        <v>20920</v>
      </c>
      <c r="AK561" s="142">
        <f>+AJ561/1000</f>
        <v>20.92</v>
      </c>
      <c r="AL561" s="143">
        <f>+AJ561-AH561</f>
        <v>-680</v>
      </c>
      <c r="AM561" s="144">
        <f>+AL561/1000</f>
        <v>-0.68</v>
      </c>
      <c r="AN561" s="145">
        <f>+AL561/AH561</f>
        <v>-3.1481481481481478E-2</v>
      </c>
      <c r="AP561" s="306">
        <v>70.81</v>
      </c>
      <c r="AQ561" s="306">
        <v>6.19</v>
      </c>
    </row>
    <row r="562" spans="2:52" ht="12" customHeight="1" x14ac:dyDescent="0.25">
      <c r="B562" s="25">
        <v>44269</v>
      </c>
      <c r="C562" s="137">
        <v>0.50277777777777777</v>
      </c>
      <c r="D562" s="137">
        <v>0.51041666666666663</v>
      </c>
      <c r="E562" s="43">
        <v>3</v>
      </c>
      <c r="F562" s="43">
        <v>23572</v>
      </c>
      <c r="G562" s="25">
        <v>44269</v>
      </c>
      <c r="H562" s="967" t="s">
        <v>1013</v>
      </c>
      <c r="I562" s="968"/>
      <c r="J562" s="969" t="s">
        <v>828</v>
      </c>
      <c r="K562" s="970"/>
      <c r="L562" s="969" t="s">
        <v>894</v>
      </c>
      <c r="M562" s="970"/>
      <c r="N562" s="967"/>
      <c r="O562" s="968"/>
      <c r="P562" s="971" t="s">
        <v>117</v>
      </c>
      <c r="Q562" s="972"/>
      <c r="R562" s="973" t="s">
        <v>233</v>
      </c>
      <c r="S562" s="985"/>
      <c r="T562" s="979" t="s">
        <v>962</v>
      </c>
      <c r="U562" s="980"/>
      <c r="V562" s="980"/>
      <c r="W562" s="981"/>
      <c r="X562" s="979" t="s">
        <v>962</v>
      </c>
      <c r="Y562" s="980"/>
      <c r="Z562" s="980"/>
      <c r="AA562" s="981"/>
      <c r="AB562" s="537">
        <v>1</v>
      </c>
      <c r="AC562" s="34"/>
      <c r="AD562" s="138" t="s">
        <v>699</v>
      </c>
      <c r="AE562" s="536">
        <v>20</v>
      </c>
      <c r="AF562" s="35" t="s">
        <v>32</v>
      </c>
      <c r="AG562" s="34"/>
      <c r="AH562" s="139">
        <v>24000</v>
      </c>
      <c r="AI562" s="140">
        <f t="shared" ref="AI562:AI585" si="213">+AH562/1000</f>
        <v>24</v>
      </c>
      <c r="AJ562" s="152">
        <v>23820</v>
      </c>
      <c r="AK562" s="142">
        <f t="shared" ref="AK562:AK583" si="214">+AJ562/1000</f>
        <v>23.82</v>
      </c>
      <c r="AL562" s="143">
        <f t="shared" ref="AL562:AL574" si="215">+AJ562-AH562</f>
        <v>-180</v>
      </c>
      <c r="AM562" s="144">
        <f t="shared" ref="AM562:AM583" si="216">+AL562/1000</f>
        <v>-0.18</v>
      </c>
      <c r="AN562" s="145">
        <f t="shared" ref="AN562:AN574" si="217">+AL562/AH562</f>
        <v>-7.4999999999999997E-3</v>
      </c>
      <c r="AP562" s="306">
        <v>70.81</v>
      </c>
      <c r="AQ562" s="306">
        <v>6.19</v>
      </c>
    </row>
    <row r="563" spans="2:52" ht="12" customHeight="1" x14ac:dyDescent="0.25">
      <c r="B563" s="25">
        <v>44269</v>
      </c>
      <c r="C563" s="137">
        <v>0.52986111111111112</v>
      </c>
      <c r="D563" s="137">
        <v>0.52986111111111112</v>
      </c>
      <c r="E563" s="43">
        <v>3</v>
      </c>
      <c r="F563" s="43">
        <v>23572</v>
      </c>
      <c r="G563" s="25">
        <v>44269</v>
      </c>
      <c r="H563" s="967" t="s">
        <v>1013</v>
      </c>
      <c r="I563" s="968"/>
      <c r="J563" s="969" t="s">
        <v>828</v>
      </c>
      <c r="K563" s="970"/>
      <c r="L563" s="969" t="s">
        <v>894</v>
      </c>
      <c r="M563" s="970"/>
      <c r="N563" s="967"/>
      <c r="O563" s="968"/>
      <c r="P563" s="971" t="s">
        <v>359</v>
      </c>
      <c r="Q563" s="972"/>
      <c r="R563" s="973" t="s">
        <v>74</v>
      </c>
      <c r="S563" s="974"/>
      <c r="T563" s="979" t="s">
        <v>962</v>
      </c>
      <c r="U563" s="980"/>
      <c r="V563" s="980"/>
      <c r="W563" s="981"/>
      <c r="X563" s="979" t="s">
        <v>962</v>
      </c>
      <c r="Y563" s="980"/>
      <c r="Z563" s="980"/>
      <c r="AA563" s="981"/>
      <c r="AB563" s="537">
        <v>1</v>
      </c>
      <c r="AC563" s="34"/>
      <c r="AD563" s="138" t="s">
        <v>699</v>
      </c>
      <c r="AE563" s="536">
        <v>20</v>
      </c>
      <c r="AF563" s="35" t="s">
        <v>32</v>
      </c>
      <c r="AG563" s="34"/>
      <c r="AH563" s="139">
        <v>18600</v>
      </c>
      <c r="AI563" s="140">
        <f t="shared" si="213"/>
        <v>18.600000000000001</v>
      </c>
      <c r="AJ563" s="152">
        <v>18310</v>
      </c>
      <c r="AK563" s="142">
        <f t="shared" si="214"/>
        <v>18.309999999999999</v>
      </c>
      <c r="AL563" s="143">
        <f t="shared" si="215"/>
        <v>-290</v>
      </c>
      <c r="AM563" s="144">
        <f t="shared" si="216"/>
        <v>-0.28999999999999998</v>
      </c>
      <c r="AN563" s="145">
        <f t="shared" si="217"/>
        <v>-1.5591397849462365E-2</v>
      </c>
      <c r="AP563" s="306">
        <v>70.81</v>
      </c>
      <c r="AQ563" s="306">
        <v>6.19</v>
      </c>
    </row>
    <row r="564" spans="2:52" ht="12" customHeight="1" x14ac:dyDescent="0.25">
      <c r="B564" s="25">
        <v>44269</v>
      </c>
      <c r="C564" s="137">
        <v>0.53333333333333333</v>
      </c>
      <c r="D564" s="137">
        <v>0.53888888888888886</v>
      </c>
      <c r="E564" s="43">
        <v>4</v>
      </c>
      <c r="F564" s="43">
        <v>23573</v>
      </c>
      <c r="G564" s="25">
        <v>44269</v>
      </c>
      <c r="H564" s="967" t="s">
        <v>738</v>
      </c>
      <c r="I564" s="968"/>
      <c r="J564" s="969" t="s">
        <v>828</v>
      </c>
      <c r="K564" s="970"/>
      <c r="L564" s="969" t="s">
        <v>894</v>
      </c>
      <c r="M564" s="970"/>
      <c r="N564" s="967"/>
      <c r="O564" s="968"/>
      <c r="P564" s="971" t="s">
        <v>292</v>
      </c>
      <c r="Q564" s="972"/>
      <c r="R564" s="973" t="s">
        <v>1325</v>
      </c>
      <c r="S564" s="985"/>
      <c r="T564" s="982" t="s">
        <v>1438</v>
      </c>
      <c r="U564" s="983"/>
      <c r="V564" s="983"/>
      <c r="W564" s="984"/>
      <c r="X564" s="982" t="s">
        <v>1438</v>
      </c>
      <c r="Y564" s="983"/>
      <c r="Z564" s="983"/>
      <c r="AA564" s="984"/>
      <c r="AB564" s="537">
        <v>1</v>
      </c>
      <c r="AC564" s="34"/>
      <c r="AD564" s="138" t="s">
        <v>699</v>
      </c>
      <c r="AE564" s="535">
        <v>24</v>
      </c>
      <c r="AF564" s="35" t="s">
        <v>32</v>
      </c>
      <c r="AG564" s="34"/>
      <c r="AH564" s="139">
        <v>8000</v>
      </c>
      <c r="AI564" s="140">
        <f t="shared" si="213"/>
        <v>8</v>
      </c>
      <c r="AJ564" s="152">
        <v>8690</v>
      </c>
      <c r="AK564" s="142">
        <f t="shared" si="214"/>
        <v>8.69</v>
      </c>
      <c r="AL564" s="143">
        <f t="shared" si="215"/>
        <v>690</v>
      </c>
      <c r="AM564" s="144">
        <f t="shared" si="216"/>
        <v>0.69</v>
      </c>
      <c r="AN564" s="145">
        <f t="shared" si="217"/>
        <v>8.6249999999999993E-2</v>
      </c>
      <c r="AP564" s="306">
        <v>72.88</v>
      </c>
      <c r="AQ564" s="306">
        <v>4.59</v>
      </c>
    </row>
    <row r="565" spans="2:52" ht="12" customHeight="1" x14ac:dyDescent="0.25">
      <c r="B565" s="25">
        <v>44269</v>
      </c>
      <c r="C565" s="137">
        <v>0.57777777777777783</v>
      </c>
      <c r="D565" s="137">
        <v>0.58472222222222225</v>
      </c>
      <c r="E565" s="43">
        <v>4</v>
      </c>
      <c r="F565" s="43">
        <v>23573</v>
      </c>
      <c r="G565" s="25">
        <v>44269</v>
      </c>
      <c r="H565" s="967" t="s">
        <v>738</v>
      </c>
      <c r="I565" s="968"/>
      <c r="J565" s="969" t="s">
        <v>828</v>
      </c>
      <c r="K565" s="970"/>
      <c r="L565" s="969" t="s">
        <v>894</v>
      </c>
      <c r="M565" s="970"/>
      <c r="N565" s="967"/>
      <c r="O565" s="968"/>
      <c r="P565" s="971" t="s">
        <v>1265</v>
      </c>
      <c r="Q565" s="972"/>
      <c r="R565" s="973" t="s">
        <v>663</v>
      </c>
      <c r="S565" s="974"/>
      <c r="T565" s="982" t="s">
        <v>1438</v>
      </c>
      <c r="U565" s="983"/>
      <c r="V565" s="983"/>
      <c r="W565" s="984"/>
      <c r="X565" s="982" t="s">
        <v>1438</v>
      </c>
      <c r="Y565" s="983"/>
      <c r="Z565" s="983"/>
      <c r="AA565" s="984"/>
      <c r="AB565" s="537">
        <v>1</v>
      </c>
      <c r="AC565" s="34"/>
      <c r="AD565" s="138" t="s">
        <v>699</v>
      </c>
      <c r="AE565" s="536">
        <v>24</v>
      </c>
      <c r="AF565" s="35" t="s">
        <v>32</v>
      </c>
      <c r="AG565" s="34"/>
      <c r="AH565" s="139">
        <v>20400</v>
      </c>
      <c r="AI565" s="140">
        <f t="shared" si="213"/>
        <v>20.399999999999999</v>
      </c>
      <c r="AJ565" s="152">
        <v>21360</v>
      </c>
      <c r="AK565" s="142">
        <f t="shared" si="214"/>
        <v>21.36</v>
      </c>
      <c r="AL565" s="143">
        <f t="shared" si="215"/>
        <v>960</v>
      </c>
      <c r="AM565" s="144">
        <f t="shared" si="216"/>
        <v>0.96</v>
      </c>
      <c r="AN565" s="145">
        <f t="shared" si="217"/>
        <v>4.7058823529411764E-2</v>
      </c>
      <c r="AP565" s="306">
        <v>72.88</v>
      </c>
      <c r="AQ565" s="306">
        <v>4.59</v>
      </c>
    </row>
    <row r="566" spans="2:52" ht="12" customHeight="1" x14ac:dyDescent="0.25">
      <c r="B566" s="25">
        <v>44269</v>
      </c>
      <c r="C566" s="137">
        <v>0.58263888888888882</v>
      </c>
      <c r="D566" s="137">
        <v>0.59375</v>
      </c>
      <c r="E566" s="43">
        <v>4</v>
      </c>
      <c r="F566" s="43">
        <v>23573</v>
      </c>
      <c r="G566" s="25">
        <v>44269</v>
      </c>
      <c r="H566" s="967" t="s">
        <v>738</v>
      </c>
      <c r="I566" s="968"/>
      <c r="J566" s="969" t="s">
        <v>828</v>
      </c>
      <c r="K566" s="970"/>
      <c r="L566" s="969" t="s">
        <v>894</v>
      </c>
      <c r="M566" s="970"/>
      <c r="N566" s="967"/>
      <c r="O566" s="968"/>
      <c r="P566" s="971" t="s">
        <v>117</v>
      </c>
      <c r="Q566" s="972"/>
      <c r="R566" s="973" t="s">
        <v>233</v>
      </c>
      <c r="S566" s="985"/>
      <c r="T566" s="982" t="s">
        <v>1438</v>
      </c>
      <c r="U566" s="983"/>
      <c r="V566" s="983"/>
      <c r="W566" s="984"/>
      <c r="X566" s="982" t="s">
        <v>1438</v>
      </c>
      <c r="Y566" s="983"/>
      <c r="Z566" s="983"/>
      <c r="AA566" s="984"/>
      <c r="AB566" s="537">
        <v>1</v>
      </c>
      <c r="AC566" s="34"/>
      <c r="AD566" s="138" t="s">
        <v>699</v>
      </c>
      <c r="AE566" s="536">
        <v>24</v>
      </c>
      <c r="AF566" s="35" t="s">
        <v>32</v>
      </c>
      <c r="AG566" s="34"/>
      <c r="AH566" s="139">
        <v>15064</v>
      </c>
      <c r="AI566" s="140">
        <f t="shared" si="213"/>
        <v>15.064</v>
      </c>
      <c r="AJ566" s="152">
        <v>15040</v>
      </c>
      <c r="AK566" s="142">
        <f t="shared" si="214"/>
        <v>15.04</v>
      </c>
      <c r="AL566" s="143">
        <f t="shared" si="215"/>
        <v>-24</v>
      </c>
      <c r="AM566" s="144">
        <f t="shared" si="216"/>
        <v>-2.4E-2</v>
      </c>
      <c r="AN566" s="145">
        <f t="shared" si="217"/>
        <v>-1.5932023366967605E-3</v>
      </c>
      <c r="AP566" s="306">
        <v>72.88</v>
      </c>
      <c r="AQ566" s="306">
        <v>4.59</v>
      </c>
      <c r="AZ566" s="132">
        <f>23-27.34</f>
        <v>-4.34</v>
      </c>
    </row>
    <row r="567" spans="2:52" ht="12" customHeight="1" x14ac:dyDescent="0.25">
      <c r="B567" s="25">
        <v>44269</v>
      </c>
      <c r="C567" s="137">
        <v>0.58958333333333335</v>
      </c>
      <c r="D567" s="137">
        <v>0.59722222222222221</v>
      </c>
      <c r="E567" s="43">
        <v>3</v>
      </c>
      <c r="F567" s="43">
        <v>23573</v>
      </c>
      <c r="G567" s="25">
        <v>44269</v>
      </c>
      <c r="H567" s="967" t="s">
        <v>738</v>
      </c>
      <c r="I567" s="968"/>
      <c r="J567" s="969" t="s">
        <v>828</v>
      </c>
      <c r="K567" s="970"/>
      <c r="L567" s="969" t="s">
        <v>894</v>
      </c>
      <c r="M567" s="970"/>
      <c r="N567" s="967"/>
      <c r="O567" s="968"/>
      <c r="P567" s="971" t="s">
        <v>274</v>
      </c>
      <c r="Q567" s="972"/>
      <c r="R567" s="973" t="s">
        <v>473</v>
      </c>
      <c r="S567" s="974"/>
      <c r="T567" s="982" t="s">
        <v>1438</v>
      </c>
      <c r="U567" s="983"/>
      <c r="V567" s="983"/>
      <c r="W567" s="984"/>
      <c r="X567" s="982" t="s">
        <v>1438</v>
      </c>
      <c r="Y567" s="983"/>
      <c r="Z567" s="983"/>
      <c r="AA567" s="984"/>
      <c r="AB567" s="537">
        <v>1</v>
      </c>
      <c r="AC567" s="34"/>
      <c r="AD567" s="138" t="s">
        <v>699</v>
      </c>
      <c r="AE567" s="536">
        <v>24</v>
      </c>
      <c r="AF567" s="35" t="s">
        <v>32</v>
      </c>
      <c r="AG567" s="34"/>
      <c r="AH567" s="139">
        <v>21600</v>
      </c>
      <c r="AI567" s="140">
        <f t="shared" si="213"/>
        <v>21.6</v>
      </c>
      <c r="AJ567" s="152">
        <v>21090</v>
      </c>
      <c r="AK567" s="142">
        <f t="shared" si="214"/>
        <v>21.09</v>
      </c>
      <c r="AL567" s="143">
        <f t="shared" si="215"/>
        <v>-510</v>
      </c>
      <c r="AM567" s="144">
        <f t="shared" si="216"/>
        <v>-0.51</v>
      </c>
      <c r="AN567" s="145">
        <f t="shared" si="217"/>
        <v>-2.361111111111111E-2</v>
      </c>
      <c r="AP567" s="306">
        <v>72.88</v>
      </c>
      <c r="AQ567" s="306">
        <v>4.59</v>
      </c>
    </row>
    <row r="568" spans="2:52" ht="12" customHeight="1" x14ac:dyDescent="0.25">
      <c r="B568" s="25">
        <v>44269</v>
      </c>
      <c r="C568" s="137">
        <v>0.59236111111111112</v>
      </c>
      <c r="D568" s="137">
        <v>0.60277777777777775</v>
      </c>
      <c r="E568" s="43">
        <v>3</v>
      </c>
      <c r="F568" s="43">
        <v>23573</v>
      </c>
      <c r="G568" s="25">
        <v>44269</v>
      </c>
      <c r="H568" s="967" t="s">
        <v>738</v>
      </c>
      <c r="I568" s="968"/>
      <c r="J568" s="969" t="s">
        <v>828</v>
      </c>
      <c r="K568" s="970"/>
      <c r="L568" s="969" t="s">
        <v>894</v>
      </c>
      <c r="M568" s="970"/>
      <c r="N568" s="967"/>
      <c r="O568" s="968"/>
      <c r="P568" s="971" t="s">
        <v>292</v>
      </c>
      <c r="Q568" s="972"/>
      <c r="R568" s="973" t="s">
        <v>1325</v>
      </c>
      <c r="S568" s="985"/>
      <c r="T568" s="982" t="s">
        <v>1438</v>
      </c>
      <c r="U568" s="983"/>
      <c r="V568" s="983"/>
      <c r="W568" s="984"/>
      <c r="X568" s="982" t="s">
        <v>1438</v>
      </c>
      <c r="Y568" s="983"/>
      <c r="Z568" s="983"/>
      <c r="AA568" s="984"/>
      <c r="AB568" s="537">
        <v>1</v>
      </c>
      <c r="AC568" s="34"/>
      <c r="AD568" s="138" t="s">
        <v>699</v>
      </c>
      <c r="AE568" s="536">
        <v>24</v>
      </c>
      <c r="AF568" s="35" t="s">
        <v>32</v>
      </c>
      <c r="AG568" s="34"/>
      <c r="AH568" s="139">
        <v>9600</v>
      </c>
      <c r="AI568" s="140">
        <f t="shared" si="213"/>
        <v>9.6</v>
      </c>
      <c r="AJ568" s="152">
        <v>9480</v>
      </c>
      <c r="AK568" s="142">
        <f t="shared" si="214"/>
        <v>9.48</v>
      </c>
      <c r="AL568" s="143">
        <f t="shared" si="215"/>
        <v>-120</v>
      </c>
      <c r="AM568" s="144">
        <f t="shared" si="216"/>
        <v>-0.12</v>
      </c>
      <c r="AN568" s="145">
        <f t="shared" si="217"/>
        <v>-1.2500000000000001E-2</v>
      </c>
      <c r="AP568" s="306">
        <v>72.88</v>
      </c>
      <c r="AQ568" s="306">
        <v>4.59</v>
      </c>
    </row>
    <row r="569" spans="2:52" ht="12" customHeight="1" x14ac:dyDescent="0.25">
      <c r="B569" s="25">
        <v>44269</v>
      </c>
      <c r="C569" s="137">
        <v>0.59583333333333333</v>
      </c>
      <c r="D569" s="137">
        <v>0.60416666666666663</v>
      </c>
      <c r="E569" s="43">
        <v>3</v>
      </c>
      <c r="F569" s="43">
        <v>23573</v>
      </c>
      <c r="G569" s="25">
        <v>44269</v>
      </c>
      <c r="H569" s="967" t="s">
        <v>738</v>
      </c>
      <c r="I569" s="968"/>
      <c r="J569" s="969" t="s">
        <v>828</v>
      </c>
      <c r="K569" s="970"/>
      <c r="L569" s="969" t="s">
        <v>894</v>
      </c>
      <c r="M569" s="970"/>
      <c r="N569" s="967"/>
      <c r="O569" s="968"/>
      <c r="P569" s="971" t="s">
        <v>359</v>
      </c>
      <c r="Q569" s="972"/>
      <c r="R569" s="973" t="s">
        <v>74</v>
      </c>
      <c r="S569" s="974"/>
      <c r="T569" s="982" t="s">
        <v>1438</v>
      </c>
      <c r="U569" s="983"/>
      <c r="V569" s="983"/>
      <c r="W569" s="984"/>
      <c r="X569" s="982" t="s">
        <v>1438</v>
      </c>
      <c r="Y569" s="983"/>
      <c r="Z569" s="983"/>
      <c r="AA569" s="984"/>
      <c r="AB569" s="537">
        <v>1</v>
      </c>
      <c r="AC569" s="34"/>
      <c r="AD569" s="138" t="s">
        <v>699</v>
      </c>
      <c r="AE569" s="536">
        <v>24</v>
      </c>
      <c r="AF569" s="35" t="s">
        <v>32</v>
      </c>
      <c r="AG569" s="34"/>
      <c r="AH569" s="139">
        <v>21600</v>
      </c>
      <c r="AI569" s="140">
        <f t="shared" si="213"/>
        <v>21.6</v>
      </c>
      <c r="AJ569" s="152">
        <v>21080</v>
      </c>
      <c r="AK569" s="142">
        <f t="shared" si="214"/>
        <v>21.08</v>
      </c>
      <c r="AL569" s="143">
        <f t="shared" si="215"/>
        <v>-520</v>
      </c>
      <c r="AM569" s="144">
        <f t="shared" si="216"/>
        <v>-0.52</v>
      </c>
      <c r="AN569" s="145">
        <f t="shared" si="217"/>
        <v>-2.4074074074074074E-2</v>
      </c>
      <c r="AP569" s="306">
        <v>72.88</v>
      </c>
      <c r="AQ569" s="306">
        <v>4.59</v>
      </c>
      <c r="AW569" s="488"/>
    </row>
    <row r="570" spans="2:52" ht="12" customHeight="1" x14ac:dyDescent="0.25">
      <c r="B570" s="25">
        <v>44269</v>
      </c>
      <c r="C570" s="137">
        <v>0.60069444444444442</v>
      </c>
      <c r="D570" s="137">
        <v>0.62152777777777779</v>
      </c>
      <c r="E570" s="43">
        <v>4</v>
      </c>
      <c r="F570" s="43">
        <v>26614</v>
      </c>
      <c r="G570" s="25">
        <v>44269</v>
      </c>
      <c r="H570" s="967" t="s">
        <v>712</v>
      </c>
      <c r="I570" s="968"/>
      <c r="J570" s="969"/>
      <c r="K570" s="970"/>
      <c r="L570" s="969"/>
      <c r="M570" s="970"/>
      <c r="N570" s="967"/>
      <c r="O570" s="968"/>
      <c r="P570" s="971" t="s">
        <v>917</v>
      </c>
      <c r="Q570" s="972"/>
      <c r="R570" s="973" t="s">
        <v>856</v>
      </c>
      <c r="S570" s="985"/>
      <c r="T570" s="982" t="s">
        <v>1093</v>
      </c>
      <c r="U570" s="983"/>
      <c r="V570" s="983"/>
      <c r="W570" s="984"/>
      <c r="X570" s="982" t="s">
        <v>1093</v>
      </c>
      <c r="Y570" s="983"/>
      <c r="Z570" s="983"/>
      <c r="AA570" s="984"/>
      <c r="AB570" s="534"/>
      <c r="AC570" s="34"/>
      <c r="AD570" s="138"/>
      <c r="AE570" s="535">
        <v>41</v>
      </c>
      <c r="AF570" s="35" t="s">
        <v>32</v>
      </c>
      <c r="AG570" s="34"/>
      <c r="AH570" s="139">
        <v>3920</v>
      </c>
      <c r="AI570" s="140">
        <f t="shared" si="213"/>
        <v>3.92</v>
      </c>
      <c r="AJ570" s="152">
        <v>3920</v>
      </c>
      <c r="AK570" s="142">
        <f t="shared" si="214"/>
        <v>3.92</v>
      </c>
      <c r="AL570" s="143">
        <f t="shared" si="215"/>
        <v>0</v>
      </c>
      <c r="AM570" s="144">
        <f t="shared" si="216"/>
        <v>0</v>
      </c>
      <c r="AN570" s="145">
        <f t="shared" si="217"/>
        <v>0</v>
      </c>
      <c r="AP570" s="306">
        <v>75.12</v>
      </c>
      <c r="AQ570" s="306">
        <v>2.25</v>
      </c>
    </row>
    <row r="571" spans="2:52" ht="12" customHeight="1" x14ac:dyDescent="0.25">
      <c r="B571" s="25">
        <v>44269</v>
      </c>
      <c r="C571" s="137">
        <v>0.60555555555555551</v>
      </c>
      <c r="D571" s="137">
        <v>0.61041666666666672</v>
      </c>
      <c r="E571" s="43">
        <v>3</v>
      </c>
      <c r="F571" s="43">
        <v>23573</v>
      </c>
      <c r="G571" s="25">
        <v>44269</v>
      </c>
      <c r="H571" s="967" t="s">
        <v>738</v>
      </c>
      <c r="I571" s="968"/>
      <c r="J571" s="969" t="s">
        <v>828</v>
      </c>
      <c r="K571" s="970"/>
      <c r="L571" s="969" t="s">
        <v>894</v>
      </c>
      <c r="M571" s="970"/>
      <c r="N571" s="967"/>
      <c r="O571" s="968"/>
      <c r="P571" s="971" t="s">
        <v>1293</v>
      </c>
      <c r="Q571" s="972"/>
      <c r="R571" s="973" t="s">
        <v>543</v>
      </c>
      <c r="S571" s="974"/>
      <c r="T571" s="982" t="s">
        <v>1438</v>
      </c>
      <c r="U571" s="983"/>
      <c r="V571" s="983"/>
      <c r="W571" s="984"/>
      <c r="X571" s="982" t="s">
        <v>1438</v>
      </c>
      <c r="Y571" s="983"/>
      <c r="Z571" s="983"/>
      <c r="AA571" s="984"/>
      <c r="AB571" s="537">
        <v>1</v>
      </c>
      <c r="AC571" s="34"/>
      <c r="AD571" s="138" t="s">
        <v>699</v>
      </c>
      <c r="AE571" s="535">
        <v>24</v>
      </c>
      <c r="AF571" s="35" t="s">
        <v>32</v>
      </c>
      <c r="AG571" s="34"/>
      <c r="AH571" s="139">
        <v>12000</v>
      </c>
      <c r="AI571" s="140">
        <f t="shared" si="213"/>
        <v>12</v>
      </c>
      <c r="AJ571" s="152">
        <v>11810</v>
      </c>
      <c r="AK571" s="142">
        <f t="shared" si="214"/>
        <v>11.81</v>
      </c>
      <c r="AL571" s="143">
        <f t="shared" si="215"/>
        <v>-190</v>
      </c>
      <c r="AM571" s="144">
        <f t="shared" si="216"/>
        <v>-0.19</v>
      </c>
      <c r="AN571" s="145">
        <f t="shared" si="217"/>
        <v>-1.5833333333333335E-2</v>
      </c>
      <c r="AP571" s="306">
        <v>72.88</v>
      </c>
      <c r="AQ571" s="306">
        <v>4.59</v>
      </c>
      <c r="AX571" s="488"/>
    </row>
    <row r="572" spans="2:52" ht="12" customHeight="1" x14ac:dyDescent="0.25">
      <c r="B572" s="25">
        <v>44269</v>
      </c>
      <c r="C572" s="137">
        <v>0.63124999999999998</v>
      </c>
      <c r="D572" s="137">
        <v>0.64027777777777783</v>
      </c>
      <c r="E572" s="43">
        <v>3</v>
      </c>
      <c r="F572" s="43">
        <v>23573</v>
      </c>
      <c r="G572" s="25">
        <v>44269</v>
      </c>
      <c r="H572" s="967" t="s">
        <v>738</v>
      </c>
      <c r="I572" s="968"/>
      <c r="J572" s="969" t="s">
        <v>828</v>
      </c>
      <c r="K572" s="970"/>
      <c r="L572" s="969" t="s">
        <v>894</v>
      </c>
      <c r="M572" s="970"/>
      <c r="N572" s="967"/>
      <c r="O572" s="968"/>
      <c r="P572" s="971" t="s">
        <v>843</v>
      </c>
      <c r="Q572" s="972"/>
      <c r="R572" s="973" t="s">
        <v>820</v>
      </c>
      <c r="S572" s="985"/>
      <c r="T572" s="982" t="s">
        <v>1438</v>
      </c>
      <c r="U572" s="983"/>
      <c r="V572" s="983"/>
      <c r="W572" s="984"/>
      <c r="X572" s="982" t="s">
        <v>1438</v>
      </c>
      <c r="Y572" s="983"/>
      <c r="Z572" s="983"/>
      <c r="AA572" s="984"/>
      <c r="AB572" s="537">
        <v>1</v>
      </c>
      <c r="AC572" s="34"/>
      <c r="AD572" s="138" t="s">
        <v>699</v>
      </c>
      <c r="AE572" s="536">
        <v>24</v>
      </c>
      <c r="AF572" s="35" t="s">
        <v>32</v>
      </c>
      <c r="AG572" s="34"/>
      <c r="AH572" s="139">
        <v>6600</v>
      </c>
      <c r="AI572" s="140">
        <f t="shared" si="213"/>
        <v>6.6</v>
      </c>
      <c r="AJ572" s="836">
        <v>20890</v>
      </c>
      <c r="AK572" s="838">
        <f>+AJ572/1000</f>
        <v>20.89</v>
      </c>
      <c r="AL572" s="1029">
        <f>+AJ572-AH573-AH572</f>
        <v>-110</v>
      </c>
      <c r="AM572" s="842">
        <f>+AL572/1000</f>
        <v>-0.11</v>
      </c>
      <c r="AN572" s="844">
        <f>+AL572/SUM(AH572:AH573)</f>
        <v>-5.2380952380952379E-3</v>
      </c>
      <c r="AP572" s="306">
        <v>72.88</v>
      </c>
      <c r="AQ572" s="306">
        <v>4.59</v>
      </c>
    </row>
    <row r="573" spans="2:52" ht="12" customHeight="1" x14ac:dyDescent="0.25">
      <c r="B573" s="25">
        <v>44269</v>
      </c>
      <c r="C573" s="137">
        <v>0.63124999999999998</v>
      </c>
      <c r="D573" s="137">
        <v>0.64027777777777783</v>
      </c>
      <c r="E573" s="43">
        <v>3</v>
      </c>
      <c r="F573" s="43">
        <v>23574</v>
      </c>
      <c r="G573" s="25">
        <v>44269</v>
      </c>
      <c r="H573" s="967" t="s">
        <v>1436</v>
      </c>
      <c r="I573" s="968"/>
      <c r="J573" s="969" t="s">
        <v>1439</v>
      </c>
      <c r="K573" s="970"/>
      <c r="L573" s="969" t="s">
        <v>894</v>
      </c>
      <c r="M573" s="970"/>
      <c r="N573" s="967"/>
      <c r="O573" s="968"/>
      <c r="P573" s="971" t="s">
        <v>843</v>
      </c>
      <c r="Q573" s="972"/>
      <c r="R573" s="973" t="s">
        <v>820</v>
      </c>
      <c r="S573" s="985"/>
      <c r="T573" s="982" t="s">
        <v>962</v>
      </c>
      <c r="U573" s="983"/>
      <c r="V573" s="983"/>
      <c r="W573" s="984"/>
      <c r="X573" s="982" t="s">
        <v>962</v>
      </c>
      <c r="Y573" s="983"/>
      <c r="Z573" s="983"/>
      <c r="AA573" s="984"/>
      <c r="AB573" s="537">
        <v>1</v>
      </c>
      <c r="AC573" s="34"/>
      <c r="AD573" s="138" t="s">
        <v>699</v>
      </c>
      <c r="AE573" s="535">
        <v>43</v>
      </c>
      <c r="AF573" s="35" t="s">
        <v>32</v>
      </c>
      <c r="AG573" s="34"/>
      <c r="AH573" s="139">
        <v>14400</v>
      </c>
      <c r="AI573" s="140">
        <f t="shared" si="213"/>
        <v>14.4</v>
      </c>
      <c r="AJ573" s="837"/>
      <c r="AK573" s="839"/>
      <c r="AL573" s="1031"/>
      <c r="AM573" s="843"/>
      <c r="AN573" s="845"/>
      <c r="AP573" s="306">
        <v>73.349999999999994</v>
      </c>
      <c r="AQ573" s="306">
        <v>4.95</v>
      </c>
    </row>
    <row r="574" spans="2:52" ht="12" customHeight="1" x14ac:dyDescent="0.25">
      <c r="B574" s="25">
        <v>44269</v>
      </c>
      <c r="C574" s="137">
        <v>0.63611111111111118</v>
      </c>
      <c r="D574" s="137">
        <v>0.6430555555555556</v>
      </c>
      <c r="E574" s="43">
        <v>3</v>
      </c>
      <c r="F574" s="43">
        <v>23574</v>
      </c>
      <c r="G574" s="25">
        <v>44269</v>
      </c>
      <c r="H574" s="967" t="s">
        <v>1436</v>
      </c>
      <c r="I574" s="968"/>
      <c r="J574" s="969" t="s">
        <v>1439</v>
      </c>
      <c r="K574" s="970"/>
      <c r="L574" s="969" t="s">
        <v>894</v>
      </c>
      <c r="M574" s="970"/>
      <c r="N574" s="967"/>
      <c r="O574" s="968"/>
      <c r="P574" s="971" t="s">
        <v>200</v>
      </c>
      <c r="Q574" s="972"/>
      <c r="R574" s="973" t="s">
        <v>201</v>
      </c>
      <c r="S574" s="974"/>
      <c r="T574" s="982" t="s">
        <v>962</v>
      </c>
      <c r="U574" s="983"/>
      <c r="V574" s="983"/>
      <c r="W574" s="984"/>
      <c r="X574" s="982" t="s">
        <v>962</v>
      </c>
      <c r="Y574" s="983"/>
      <c r="Z574" s="983"/>
      <c r="AA574" s="984"/>
      <c r="AB574" s="537">
        <v>1</v>
      </c>
      <c r="AC574" s="34"/>
      <c r="AD574" s="138" t="s">
        <v>699</v>
      </c>
      <c r="AE574" s="536">
        <v>43</v>
      </c>
      <c r="AF574" s="35" t="s">
        <v>32</v>
      </c>
      <c r="AG574" s="34"/>
      <c r="AH574" s="139">
        <v>21600</v>
      </c>
      <c r="AI574" s="140">
        <f t="shared" si="213"/>
        <v>21.6</v>
      </c>
      <c r="AJ574" s="152">
        <v>21730</v>
      </c>
      <c r="AK574" s="142">
        <f t="shared" si="214"/>
        <v>21.73</v>
      </c>
      <c r="AL574" s="143">
        <f t="shared" si="215"/>
        <v>130</v>
      </c>
      <c r="AM574" s="144">
        <f t="shared" si="216"/>
        <v>0.13</v>
      </c>
      <c r="AN574" s="145">
        <f t="shared" si="217"/>
        <v>6.0185185185185185E-3</v>
      </c>
      <c r="AP574" s="306">
        <v>73.349999999999994</v>
      </c>
      <c r="AQ574" s="306">
        <v>4.95</v>
      </c>
    </row>
    <row r="575" spans="2:52" ht="12" customHeight="1" x14ac:dyDescent="0.25">
      <c r="B575" s="25">
        <v>44269</v>
      </c>
      <c r="C575" s="137">
        <v>0.63958333333333328</v>
      </c>
      <c r="D575" s="137">
        <v>0.64652777777777781</v>
      </c>
      <c r="E575" s="43">
        <v>3</v>
      </c>
      <c r="F575" s="43">
        <v>23574</v>
      </c>
      <c r="G575" s="25">
        <v>44269</v>
      </c>
      <c r="H575" s="967" t="s">
        <v>1436</v>
      </c>
      <c r="I575" s="968"/>
      <c r="J575" s="969" t="s">
        <v>1439</v>
      </c>
      <c r="K575" s="970"/>
      <c r="L575" s="969" t="s">
        <v>894</v>
      </c>
      <c r="M575" s="970"/>
      <c r="N575" s="967"/>
      <c r="O575" s="968"/>
      <c r="P575" s="971" t="s">
        <v>661</v>
      </c>
      <c r="Q575" s="972"/>
      <c r="R575" s="973" t="s">
        <v>1437</v>
      </c>
      <c r="S575" s="985"/>
      <c r="T575" s="982" t="s">
        <v>962</v>
      </c>
      <c r="U575" s="983"/>
      <c r="V575" s="983"/>
      <c r="W575" s="984"/>
      <c r="X575" s="982" t="s">
        <v>962</v>
      </c>
      <c r="Y575" s="983"/>
      <c r="Z575" s="983"/>
      <c r="AA575" s="984"/>
      <c r="AB575" s="537">
        <v>1</v>
      </c>
      <c r="AC575" s="34"/>
      <c r="AD575" s="138" t="s">
        <v>699</v>
      </c>
      <c r="AE575" s="536">
        <v>43</v>
      </c>
      <c r="AF575" s="35" t="s">
        <v>32</v>
      </c>
      <c r="AG575" s="34"/>
      <c r="AH575" s="139">
        <v>21600</v>
      </c>
      <c r="AI575" s="140">
        <f t="shared" si="213"/>
        <v>21.6</v>
      </c>
      <c r="AJ575" s="152">
        <v>22120</v>
      </c>
      <c r="AK575" s="142">
        <f t="shared" si="214"/>
        <v>22.12</v>
      </c>
      <c r="AL575" s="143">
        <f t="shared" ref="AL575:AL583" si="218">+AJ575-AH575</f>
        <v>520</v>
      </c>
      <c r="AM575" s="144">
        <f t="shared" si="216"/>
        <v>0.52</v>
      </c>
      <c r="AN575" s="145">
        <f t="shared" ref="AN575:AN583" si="219">+AL575/AH575</f>
        <v>2.4074074074074074E-2</v>
      </c>
      <c r="AP575" s="306">
        <v>73.349999999999994</v>
      </c>
      <c r="AQ575" s="306">
        <v>4.95</v>
      </c>
    </row>
    <row r="576" spans="2:52" ht="12" customHeight="1" x14ac:dyDescent="0.25">
      <c r="B576" s="25">
        <v>44269</v>
      </c>
      <c r="C576" s="137">
        <v>0.6479166666666667</v>
      </c>
      <c r="D576" s="137">
        <v>0.65625</v>
      </c>
      <c r="E576" s="43">
        <v>3</v>
      </c>
      <c r="F576" s="43">
        <v>23574</v>
      </c>
      <c r="G576" s="25">
        <v>44269</v>
      </c>
      <c r="H576" s="967" t="s">
        <v>1436</v>
      </c>
      <c r="I576" s="968"/>
      <c r="J576" s="969" t="s">
        <v>1439</v>
      </c>
      <c r="K576" s="970"/>
      <c r="L576" s="969" t="s">
        <v>894</v>
      </c>
      <c r="M576" s="970"/>
      <c r="N576" s="967"/>
      <c r="O576" s="968"/>
      <c r="P576" s="971" t="s">
        <v>295</v>
      </c>
      <c r="Q576" s="972"/>
      <c r="R576" s="973" t="s">
        <v>611</v>
      </c>
      <c r="S576" s="985"/>
      <c r="T576" s="982" t="s">
        <v>962</v>
      </c>
      <c r="U576" s="983"/>
      <c r="V576" s="983"/>
      <c r="W576" s="984"/>
      <c r="X576" s="982" t="s">
        <v>962</v>
      </c>
      <c r="Y576" s="983"/>
      <c r="Z576" s="983"/>
      <c r="AA576" s="984"/>
      <c r="AB576" s="537">
        <v>1</v>
      </c>
      <c r="AC576" s="34"/>
      <c r="AD576" s="138" t="s">
        <v>699</v>
      </c>
      <c r="AE576" s="536">
        <v>43</v>
      </c>
      <c r="AF576" s="35" t="s">
        <v>32</v>
      </c>
      <c r="AG576" s="34"/>
      <c r="AH576" s="139">
        <v>21600</v>
      </c>
      <c r="AI576" s="140">
        <f t="shared" si="213"/>
        <v>21.6</v>
      </c>
      <c r="AJ576" s="152">
        <v>24230</v>
      </c>
      <c r="AK576" s="142">
        <f t="shared" si="214"/>
        <v>24.23</v>
      </c>
      <c r="AL576" s="143">
        <f t="shared" si="218"/>
        <v>2630</v>
      </c>
      <c r="AM576" s="144">
        <f t="shared" si="216"/>
        <v>2.63</v>
      </c>
      <c r="AN576" s="145">
        <f t="shared" si="219"/>
        <v>0.12175925925925926</v>
      </c>
      <c r="AP576" s="306">
        <v>73.349999999999994</v>
      </c>
      <c r="AQ576" s="306">
        <v>4.95</v>
      </c>
    </row>
    <row r="577" spans="2:53" ht="12" customHeight="1" x14ac:dyDescent="0.25">
      <c r="B577" s="25">
        <v>44269</v>
      </c>
      <c r="C577" s="137">
        <v>0.66666666666666663</v>
      </c>
      <c r="D577" s="137">
        <v>0.67499999999999993</v>
      </c>
      <c r="E577" s="43">
        <v>2</v>
      </c>
      <c r="F577" s="43">
        <v>23574</v>
      </c>
      <c r="G577" s="25">
        <v>44269</v>
      </c>
      <c r="H577" s="967" t="s">
        <v>1436</v>
      </c>
      <c r="I577" s="968"/>
      <c r="J577" s="969" t="s">
        <v>1439</v>
      </c>
      <c r="K577" s="970"/>
      <c r="L577" s="969" t="s">
        <v>894</v>
      </c>
      <c r="M577" s="970"/>
      <c r="N577" s="967"/>
      <c r="O577" s="968"/>
      <c r="P577" s="971" t="s">
        <v>1265</v>
      </c>
      <c r="Q577" s="972"/>
      <c r="R577" s="973" t="s">
        <v>663</v>
      </c>
      <c r="S577" s="974"/>
      <c r="T577" s="982" t="s">
        <v>962</v>
      </c>
      <c r="U577" s="983"/>
      <c r="V577" s="983"/>
      <c r="W577" s="984"/>
      <c r="X577" s="982" t="s">
        <v>962</v>
      </c>
      <c r="Y577" s="983"/>
      <c r="Z577" s="983"/>
      <c r="AA577" s="984"/>
      <c r="AB577" s="537">
        <v>1</v>
      </c>
      <c r="AC577" s="34"/>
      <c r="AD577" s="138" t="s">
        <v>699</v>
      </c>
      <c r="AE577" s="536">
        <v>43</v>
      </c>
      <c r="AF577" s="35" t="s">
        <v>32</v>
      </c>
      <c r="AG577" s="34"/>
      <c r="AH577" s="139">
        <v>21600</v>
      </c>
      <c r="AI577" s="140">
        <f t="shared" si="213"/>
        <v>21.6</v>
      </c>
      <c r="AJ577" s="152">
        <v>21850</v>
      </c>
      <c r="AK577" s="142">
        <f t="shared" si="214"/>
        <v>21.85</v>
      </c>
      <c r="AL577" s="143">
        <f t="shared" si="218"/>
        <v>250</v>
      </c>
      <c r="AM577" s="144">
        <f t="shared" si="216"/>
        <v>0.25</v>
      </c>
      <c r="AN577" s="145">
        <f t="shared" si="219"/>
        <v>1.1574074074074073E-2</v>
      </c>
      <c r="AP577" s="306">
        <v>73.349999999999994</v>
      </c>
      <c r="AQ577" s="306">
        <v>4.95</v>
      </c>
    </row>
    <row r="578" spans="2:53" ht="12" customHeight="1" x14ac:dyDescent="0.25">
      <c r="B578" s="25">
        <v>44269</v>
      </c>
      <c r="C578" s="137">
        <v>0.67638888888888893</v>
      </c>
      <c r="D578" s="137">
        <v>0.68472222222222223</v>
      </c>
      <c r="E578" s="43">
        <v>1</v>
      </c>
      <c r="F578" s="43">
        <v>23574</v>
      </c>
      <c r="G578" s="25">
        <v>44269</v>
      </c>
      <c r="H578" s="967" t="s">
        <v>1436</v>
      </c>
      <c r="I578" s="968"/>
      <c r="J578" s="969" t="s">
        <v>1439</v>
      </c>
      <c r="K578" s="970"/>
      <c r="L578" s="969" t="s">
        <v>894</v>
      </c>
      <c r="M578" s="970"/>
      <c r="N578" s="967"/>
      <c r="O578" s="968"/>
      <c r="P578" s="971" t="s">
        <v>117</v>
      </c>
      <c r="Q578" s="972"/>
      <c r="R578" s="973" t="s">
        <v>233</v>
      </c>
      <c r="S578" s="985"/>
      <c r="T578" s="982" t="s">
        <v>962</v>
      </c>
      <c r="U578" s="983"/>
      <c r="V578" s="983"/>
      <c r="W578" s="984"/>
      <c r="X578" s="982" t="s">
        <v>962</v>
      </c>
      <c r="Y578" s="983"/>
      <c r="Z578" s="983"/>
      <c r="AA578" s="984"/>
      <c r="AB578" s="537">
        <v>1</v>
      </c>
      <c r="AC578" s="34"/>
      <c r="AD578" s="138" t="s">
        <v>699</v>
      </c>
      <c r="AE578" s="536">
        <v>43</v>
      </c>
      <c r="AF578" s="35" t="s">
        <v>32</v>
      </c>
      <c r="AG578" s="34"/>
      <c r="AH578" s="139">
        <v>21600</v>
      </c>
      <c r="AI578" s="140">
        <f t="shared" si="213"/>
        <v>21.6</v>
      </c>
      <c r="AJ578" s="152">
        <v>20840</v>
      </c>
      <c r="AK578" s="142">
        <f t="shared" si="214"/>
        <v>20.84</v>
      </c>
      <c r="AL578" s="143">
        <f t="shared" si="218"/>
        <v>-760</v>
      </c>
      <c r="AM578" s="144">
        <f t="shared" si="216"/>
        <v>-0.76</v>
      </c>
      <c r="AN578" s="145">
        <f t="shared" si="219"/>
        <v>-3.5185185185185187E-2</v>
      </c>
      <c r="AP578" s="306">
        <v>73.349999999999994</v>
      </c>
      <c r="AQ578" s="306">
        <v>4.95</v>
      </c>
    </row>
    <row r="579" spans="2:53" ht="12" customHeight="1" x14ac:dyDescent="0.25">
      <c r="B579" s="25">
        <v>44269</v>
      </c>
      <c r="C579" s="137">
        <v>0.6972222222222223</v>
      </c>
      <c r="D579" s="137">
        <v>0.70486111111111116</v>
      </c>
      <c r="E579" s="43">
        <v>3</v>
      </c>
      <c r="F579" s="43">
        <v>23574</v>
      </c>
      <c r="G579" s="25">
        <v>44269</v>
      </c>
      <c r="H579" s="967" t="s">
        <v>1436</v>
      </c>
      <c r="I579" s="968"/>
      <c r="J579" s="969" t="s">
        <v>1439</v>
      </c>
      <c r="K579" s="970"/>
      <c r="L579" s="969" t="s">
        <v>894</v>
      </c>
      <c r="M579" s="970"/>
      <c r="N579" s="967"/>
      <c r="O579" s="968"/>
      <c r="P579" s="971" t="s">
        <v>274</v>
      </c>
      <c r="Q579" s="972"/>
      <c r="R579" s="973" t="s">
        <v>473</v>
      </c>
      <c r="S579" s="974"/>
      <c r="T579" s="982" t="s">
        <v>962</v>
      </c>
      <c r="U579" s="983"/>
      <c r="V579" s="983"/>
      <c r="W579" s="984"/>
      <c r="X579" s="982" t="s">
        <v>962</v>
      </c>
      <c r="Y579" s="983"/>
      <c r="Z579" s="983"/>
      <c r="AA579" s="984"/>
      <c r="AB579" s="537">
        <v>1</v>
      </c>
      <c r="AC579" s="34"/>
      <c r="AD579" s="138" t="s">
        <v>699</v>
      </c>
      <c r="AE579" s="536">
        <v>43</v>
      </c>
      <c r="AF579" s="35" t="s">
        <v>32</v>
      </c>
      <c r="AG579" s="34"/>
      <c r="AH579" s="139">
        <v>21600</v>
      </c>
      <c r="AI579" s="140">
        <f t="shared" si="213"/>
        <v>21.6</v>
      </c>
      <c r="AJ579" s="152">
        <v>20580</v>
      </c>
      <c r="AK579" s="142">
        <f t="shared" si="214"/>
        <v>20.58</v>
      </c>
      <c r="AL579" s="143">
        <f t="shared" si="218"/>
        <v>-1020</v>
      </c>
      <c r="AM579" s="144">
        <f t="shared" si="216"/>
        <v>-1.02</v>
      </c>
      <c r="AN579" s="145">
        <f t="shared" si="219"/>
        <v>-4.7222222222222221E-2</v>
      </c>
      <c r="AP579" s="306">
        <v>73.349999999999994</v>
      </c>
      <c r="AQ579" s="306">
        <v>4.95</v>
      </c>
    </row>
    <row r="580" spans="2:53" ht="12" customHeight="1" x14ac:dyDescent="0.25">
      <c r="B580" s="25">
        <v>44269</v>
      </c>
      <c r="C580" s="137">
        <v>0.70416666666666661</v>
      </c>
      <c r="D580" s="137">
        <v>0.71527777777777779</v>
      </c>
      <c r="E580" s="43">
        <v>2</v>
      </c>
      <c r="F580" s="43">
        <v>23574</v>
      </c>
      <c r="G580" s="25">
        <v>44269</v>
      </c>
      <c r="H580" s="967" t="s">
        <v>1436</v>
      </c>
      <c r="I580" s="968"/>
      <c r="J580" s="969" t="s">
        <v>1439</v>
      </c>
      <c r="K580" s="970"/>
      <c r="L580" s="969" t="s">
        <v>894</v>
      </c>
      <c r="M580" s="970"/>
      <c r="N580" s="967"/>
      <c r="O580" s="968"/>
      <c r="P580" s="971" t="s">
        <v>292</v>
      </c>
      <c r="Q580" s="972"/>
      <c r="R580" s="973" t="s">
        <v>1325</v>
      </c>
      <c r="S580" s="985"/>
      <c r="T580" s="982" t="s">
        <v>962</v>
      </c>
      <c r="U580" s="983"/>
      <c r="V580" s="983"/>
      <c r="W580" s="984"/>
      <c r="X580" s="982" t="s">
        <v>962</v>
      </c>
      <c r="Y580" s="983"/>
      <c r="Z580" s="983"/>
      <c r="AA580" s="984"/>
      <c r="AB580" s="537">
        <v>1</v>
      </c>
      <c r="AC580" s="34"/>
      <c r="AD580" s="138" t="s">
        <v>699</v>
      </c>
      <c r="AE580" s="536">
        <v>43</v>
      </c>
      <c r="AF580" s="35" t="s">
        <v>32</v>
      </c>
      <c r="AG580" s="34"/>
      <c r="AH580" s="139">
        <v>9600</v>
      </c>
      <c r="AI580" s="140">
        <f t="shared" si="213"/>
        <v>9.6</v>
      </c>
      <c r="AJ580" s="152">
        <v>9330</v>
      </c>
      <c r="AK580" s="142">
        <f t="shared" si="214"/>
        <v>9.33</v>
      </c>
      <c r="AL580" s="143">
        <f t="shared" si="218"/>
        <v>-270</v>
      </c>
      <c r="AM580" s="144">
        <f t="shared" si="216"/>
        <v>-0.27</v>
      </c>
      <c r="AN580" s="145">
        <f t="shared" si="219"/>
        <v>-2.8125000000000001E-2</v>
      </c>
      <c r="AP580" s="306">
        <v>73.349999999999994</v>
      </c>
      <c r="AQ580" s="306">
        <v>4.95</v>
      </c>
    </row>
    <row r="581" spans="2:53" ht="12" customHeight="1" x14ac:dyDescent="0.25">
      <c r="B581" s="25">
        <v>44269</v>
      </c>
      <c r="C581" s="137">
        <v>0.71736111111111101</v>
      </c>
      <c r="D581" s="137">
        <v>0.72222222222222221</v>
      </c>
      <c r="E581" s="43">
        <v>3</v>
      </c>
      <c r="F581" s="43">
        <v>23574</v>
      </c>
      <c r="G581" s="25">
        <v>44269</v>
      </c>
      <c r="H581" s="967" t="s">
        <v>1436</v>
      </c>
      <c r="I581" s="968"/>
      <c r="J581" s="969" t="s">
        <v>1439</v>
      </c>
      <c r="K581" s="970"/>
      <c r="L581" s="969" t="s">
        <v>894</v>
      </c>
      <c r="M581" s="970"/>
      <c r="N581" s="967"/>
      <c r="O581" s="968"/>
      <c r="P581" s="971" t="s">
        <v>359</v>
      </c>
      <c r="Q581" s="972"/>
      <c r="R581" s="973" t="s">
        <v>74</v>
      </c>
      <c r="S581" s="985"/>
      <c r="T581" s="982" t="s">
        <v>962</v>
      </c>
      <c r="U581" s="983"/>
      <c r="V581" s="983"/>
      <c r="W581" s="984"/>
      <c r="X581" s="982" t="s">
        <v>962</v>
      </c>
      <c r="Y581" s="983"/>
      <c r="Z581" s="983"/>
      <c r="AA581" s="984"/>
      <c r="AB581" s="537">
        <v>1</v>
      </c>
      <c r="AC581" s="34"/>
      <c r="AD581" s="138" t="s">
        <v>699</v>
      </c>
      <c r="AE581" s="536">
        <v>43</v>
      </c>
      <c r="AF581" s="35" t="s">
        <v>32</v>
      </c>
      <c r="AG581" s="34"/>
      <c r="AH581" s="139">
        <v>18000</v>
      </c>
      <c r="AI581" s="140">
        <f t="shared" si="213"/>
        <v>18</v>
      </c>
      <c r="AJ581" s="152">
        <v>17830</v>
      </c>
      <c r="AK581" s="142">
        <f t="shared" si="214"/>
        <v>17.829999999999998</v>
      </c>
      <c r="AL581" s="143">
        <f t="shared" si="218"/>
        <v>-170</v>
      </c>
      <c r="AM581" s="144">
        <f t="shared" si="216"/>
        <v>-0.17</v>
      </c>
      <c r="AN581" s="145">
        <f t="shared" si="219"/>
        <v>-9.4444444444444445E-3</v>
      </c>
      <c r="AP581" s="306">
        <v>73.349999999999994</v>
      </c>
      <c r="AQ581" s="306">
        <v>4.95</v>
      </c>
    </row>
    <row r="582" spans="2:53" ht="12" customHeight="1" x14ac:dyDescent="0.25">
      <c r="B582" s="25">
        <v>44269</v>
      </c>
      <c r="C582" s="137">
        <v>0.72916666666666663</v>
      </c>
      <c r="D582" s="137">
        <v>0.74652777777777779</v>
      </c>
      <c r="E582" s="43">
        <v>3</v>
      </c>
      <c r="F582" s="43">
        <v>24606</v>
      </c>
      <c r="G582" s="25">
        <v>44269</v>
      </c>
      <c r="H582" s="967" t="s">
        <v>959</v>
      </c>
      <c r="I582" s="968"/>
      <c r="J582" s="969"/>
      <c r="K582" s="970"/>
      <c r="L582" s="969"/>
      <c r="M582" s="970"/>
      <c r="N582" s="967"/>
      <c r="O582" s="968"/>
      <c r="P582" s="971" t="s">
        <v>1293</v>
      </c>
      <c r="Q582" s="972"/>
      <c r="R582" s="973" t="s">
        <v>543</v>
      </c>
      <c r="S582" s="985"/>
      <c r="T582" s="982" t="s">
        <v>998</v>
      </c>
      <c r="U582" s="983"/>
      <c r="V582" s="983"/>
      <c r="W582" s="984"/>
      <c r="X582" s="982" t="s">
        <v>998</v>
      </c>
      <c r="Y582" s="983"/>
      <c r="Z582" s="983"/>
      <c r="AA582" s="984"/>
      <c r="AB582" s="534"/>
      <c r="AC582" s="34"/>
      <c r="AD582" s="138"/>
      <c r="AE582" s="538">
        <v>74</v>
      </c>
      <c r="AF582" s="46" t="s">
        <v>52</v>
      </c>
      <c r="AG582" s="34"/>
      <c r="AH582" s="139">
        <v>3500</v>
      </c>
      <c r="AI582" s="140">
        <f t="shared" si="213"/>
        <v>3.5</v>
      </c>
      <c r="AJ582" s="152">
        <v>3500</v>
      </c>
      <c r="AK582" s="142">
        <f t="shared" si="214"/>
        <v>3.5</v>
      </c>
      <c r="AL582" s="143">
        <f t="shared" si="218"/>
        <v>0</v>
      </c>
      <c r="AM582" s="144">
        <f t="shared" si="216"/>
        <v>0</v>
      </c>
      <c r="AN582" s="145">
        <f t="shared" si="219"/>
        <v>0</v>
      </c>
      <c r="AP582" s="306">
        <v>71.540000000000006</v>
      </c>
      <c r="AQ582" s="306">
        <v>8.0299999999999994</v>
      </c>
    </row>
    <row r="583" spans="2:53" ht="12" customHeight="1" x14ac:dyDescent="0.25">
      <c r="B583" s="25">
        <v>44269</v>
      </c>
      <c r="C583" s="137">
        <v>0.7402777777777777</v>
      </c>
      <c r="D583" s="137">
        <v>0.75902777777777775</v>
      </c>
      <c r="E583" s="43">
        <v>4</v>
      </c>
      <c r="F583" s="43">
        <v>23573</v>
      </c>
      <c r="G583" s="25">
        <v>44269</v>
      </c>
      <c r="H583" s="967" t="s">
        <v>738</v>
      </c>
      <c r="I583" s="968"/>
      <c r="J583" s="969"/>
      <c r="K583" s="970"/>
      <c r="L583" s="969"/>
      <c r="M583" s="970"/>
      <c r="N583" s="967"/>
      <c r="O583" s="968"/>
      <c r="P583" s="971" t="s">
        <v>661</v>
      </c>
      <c r="Q583" s="972"/>
      <c r="R583" s="973" t="s">
        <v>1437</v>
      </c>
      <c r="S583" s="985"/>
      <c r="T583" s="982" t="s">
        <v>1438</v>
      </c>
      <c r="U583" s="983"/>
      <c r="V583" s="983"/>
      <c r="W583" s="984"/>
      <c r="X583" s="982" t="s">
        <v>1438</v>
      </c>
      <c r="Y583" s="983"/>
      <c r="Z583" s="983"/>
      <c r="AA583" s="984"/>
      <c r="AB583" s="534">
        <v>1</v>
      </c>
      <c r="AC583" s="34"/>
      <c r="AD583" s="138" t="s">
        <v>699</v>
      </c>
      <c r="AE583" s="536">
        <v>25</v>
      </c>
      <c r="AF583" s="35" t="s">
        <v>32</v>
      </c>
      <c r="AG583" s="34"/>
      <c r="AH583" s="139">
        <v>20000</v>
      </c>
      <c r="AI583" s="140">
        <f t="shared" si="213"/>
        <v>20</v>
      </c>
      <c r="AJ583" s="152">
        <v>20890</v>
      </c>
      <c r="AK583" s="142">
        <f t="shared" si="214"/>
        <v>20.89</v>
      </c>
      <c r="AL583" s="143">
        <f t="shared" si="218"/>
        <v>890</v>
      </c>
      <c r="AM583" s="144">
        <f t="shared" si="216"/>
        <v>0.89</v>
      </c>
      <c r="AN583" s="145">
        <f t="shared" si="219"/>
        <v>4.4499999999999998E-2</v>
      </c>
      <c r="AP583" s="306">
        <v>72.61</v>
      </c>
      <c r="AQ583" s="306">
        <v>5.71</v>
      </c>
    </row>
    <row r="584" spans="2:53" ht="12" customHeight="1" x14ac:dyDescent="0.25">
      <c r="B584" s="25">
        <v>44269</v>
      </c>
      <c r="C584" s="137">
        <v>0.7729166666666667</v>
      </c>
      <c r="D584" s="137">
        <v>0.78194444444444444</v>
      </c>
      <c r="E584" s="43">
        <v>4</v>
      </c>
      <c r="F584" s="43">
        <v>23575</v>
      </c>
      <c r="G584" s="25">
        <v>44269</v>
      </c>
      <c r="H584" s="967" t="s">
        <v>1440</v>
      </c>
      <c r="I584" s="968"/>
      <c r="J584" s="969" t="s">
        <v>789</v>
      </c>
      <c r="K584" s="970"/>
      <c r="L584" s="969" t="s">
        <v>894</v>
      </c>
      <c r="M584" s="970"/>
      <c r="N584" s="967"/>
      <c r="O584" s="968"/>
      <c r="P584" s="971" t="s">
        <v>843</v>
      </c>
      <c r="Q584" s="972"/>
      <c r="R584" s="973" t="s">
        <v>820</v>
      </c>
      <c r="S584" s="985"/>
      <c r="T584" s="982" t="s">
        <v>1441</v>
      </c>
      <c r="U584" s="983"/>
      <c r="V584" s="983"/>
      <c r="W584" s="984"/>
      <c r="X584" s="982" t="s">
        <v>1441</v>
      </c>
      <c r="Y584" s="983"/>
      <c r="Z584" s="983"/>
      <c r="AA584" s="984"/>
      <c r="AB584" s="534">
        <v>1</v>
      </c>
      <c r="AC584" s="34"/>
      <c r="AD584" s="138" t="s">
        <v>699</v>
      </c>
      <c r="AE584" s="536">
        <v>24</v>
      </c>
      <c r="AF584" s="35" t="s">
        <v>32</v>
      </c>
      <c r="AG584" s="34"/>
      <c r="AH584" s="139">
        <v>12706</v>
      </c>
      <c r="AI584" s="140">
        <f t="shared" si="213"/>
        <v>12.706</v>
      </c>
      <c r="AJ584" s="836">
        <v>21240</v>
      </c>
      <c r="AK584" s="838">
        <f>+AJ584/1000</f>
        <v>21.24</v>
      </c>
      <c r="AL584" s="1029">
        <f>+AJ584-AH585-AH584</f>
        <v>-466</v>
      </c>
      <c r="AM584" s="842">
        <f>+AL584/1000</f>
        <v>-0.46600000000000003</v>
      </c>
      <c r="AN584" s="844">
        <f>+AL584/SUM(AH584:AH585)</f>
        <v>-2.1468718326729936E-2</v>
      </c>
      <c r="AP584" s="306">
        <v>73.040000000000006</v>
      </c>
      <c r="AQ584" s="306">
        <v>3.84</v>
      </c>
    </row>
    <row r="585" spans="2:53" ht="12" customHeight="1" x14ac:dyDescent="0.25">
      <c r="B585" s="25">
        <v>44269</v>
      </c>
      <c r="C585" s="137">
        <v>0.7729166666666667</v>
      </c>
      <c r="D585" s="137">
        <v>0.78194444444444444</v>
      </c>
      <c r="E585" s="43">
        <v>4</v>
      </c>
      <c r="F585" s="43">
        <v>23576</v>
      </c>
      <c r="G585" s="25">
        <v>44269</v>
      </c>
      <c r="H585" s="967" t="s">
        <v>1442</v>
      </c>
      <c r="I585" s="968"/>
      <c r="J585" s="969" t="s">
        <v>789</v>
      </c>
      <c r="K585" s="970"/>
      <c r="L585" s="969" t="s">
        <v>894</v>
      </c>
      <c r="M585" s="970"/>
      <c r="N585" s="967"/>
      <c r="O585" s="968"/>
      <c r="P585" s="971" t="s">
        <v>843</v>
      </c>
      <c r="Q585" s="972"/>
      <c r="R585" s="973" t="s">
        <v>820</v>
      </c>
      <c r="S585" s="985"/>
      <c r="T585" s="982" t="s">
        <v>1443</v>
      </c>
      <c r="U585" s="983"/>
      <c r="V585" s="983"/>
      <c r="W585" s="984"/>
      <c r="X585" s="982" t="s">
        <v>1443</v>
      </c>
      <c r="Y585" s="983"/>
      <c r="Z585" s="983"/>
      <c r="AA585" s="984"/>
      <c r="AB585" s="534">
        <v>1</v>
      </c>
      <c r="AC585" s="34"/>
      <c r="AD585" s="138" t="s">
        <v>699</v>
      </c>
      <c r="AE585" s="536">
        <v>24</v>
      </c>
      <c r="AF585" s="35" t="s">
        <v>32</v>
      </c>
      <c r="AG585" s="34"/>
      <c r="AH585" s="139">
        <v>9000</v>
      </c>
      <c r="AI585" s="140">
        <f t="shared" si="213"/>
        <v>9</v>
      </c>
      <c r="AJ585" s="837"/>
      <c r="AK585" s="839"/>
      <c r="AL585" s="1031"/>
      <c r="AM585" s="843"/>
      <c r="AN585" s="845"/>
      <c r="AP585" s="306">
        <v>73.040000000000006</v>
      </c>
      <c r="AQ585" s="306">
        <v>3.84</v>
      </c>
      <c r="AZ585" s="132">
        <f>+AY585*0.3</f>
        <v>0</v>
      </c>
      <c r="BA585" s="132">
        <f>+AZ585*2.4</f>
        <v>0</v>
      </c>
    </row>
    <row r="586" spans="2:53" ht="12" customHeight="1" x14ac:dyDescent="0.25">
      <c r="B586" s="25">
        <v>44269</v>
      </c>
      <c r="C586" s="137">
        <v>0.8041666666666667</v>
      </c>
      <c r="D586" s="137">
        <v>0.82708333333333339</v>
      </c>
      <c r="E586" s="43">
        <v>4</v>
      </c>
      <c r="F586" s="43">
        <v>23576</v>
      </c>
      <c r="G586" s="25">
        <v>44269</v>
      </c>
      <c r="H586" s="967" t="s">
        <v>1442</v>
      </c>
      <c r="I586" s="968"/>
      <c r="J586" s="969" t="s">
        <v>789</v>
      </c>
      <c r="K586" s="970"/>
      <c r="L586" s="969" t="s">
        <v>894</v>
      </c>
      <c r="M586" s="970"/>
      <c r="N586" s="967"/>
      <c r="O586" s="968"/>
      <c r="P586" s="971" t="s">
        <v>200</v>
      </c>
      <c r="Q586" s="972"/>
      <c r="R586" s="973" t="s">
        <v>201</v>
      </c>
      <c r="S586" s="974"/>
      <c r="T586" s="982" t="s">
        <v>1443</v>
      </c>
      <c r="U586" s="983"/>
      <c r="V586" s="983"/>
      <c r="W586" s="984"/>
      <c r="X586" s="982" t="s">
        <v>1443</v>
      </c>
      <c r="Y586" s="983"/>
      <c r="Z586" s="983"/>
      <c r="AA586" s="984"/>
      <c r="AB586" s="537">
        <v>1</v>
      </c>
      <c r="AC586" s="34"/>
      <c r="AD586" s="138" t="s">
        <v>699</v>
      </c>
      <c r="AE586" s="536">
        <v>24</v>
      </c>
      <c r="AF586" s="35" t="s">
        <v>32</v>
      </c>
      <c r="AG586" s="34"/>
      <c r="AH586" s="139">
        <v>19800</v>
      </c>
      <c r="AI586" s="140">
        <f t="shared" ref="AI586:AI587" si="220">+AH586/1000</f>
        <v>19.8</v>
      </c>
      <c r="AJ586" s="152">
        <v>18630</v>
      </c>
      <c r="AK586" s="142">
        <f t="shared" ref="AK586:AK587" si="221">+AJ586/1000</f>
        <v>18.63</v>
      </c>
      <c r="AL586" s="143">
        <f t="shared" ref="AL586:AL587" si="222">+AJ586-AH586</f>
        <v>-1170</v>
      </c>
      <c r="AM586" s="144">
        <f t="shared" ref="AM586:AM587" si="223">+AL586/1000</f>
        <v>-1.17</v>
      </c>
      <c r="AN586" s="145">
        <f t="shared" ref="AN586:AN587" si="224">+AL586/AH586</f>
        <v>-5.909090909090909E-2</v>
      </c>
      <c r="AP586" s="306">
        <v>73.040000000000006</v>
      </c>
      <c r="AQ586" s="306">
        <v>3.84</v>
      </c>
      <c r="AZ586" s="132">
        <v>2.8</v>
      </c>
      <c r="BA586" s="132">
        <f>+AZ586*2.2</f>
        <v>6.16</v>
      </c>
    </row>
    <row r="587" spans="2:53" ht="12" customHeight="1" x14ac:dyDescent="0.25">
      <c r="B587" s="25">
        <v>44269</v>
      </c>
      <c r="C587" s="137">
        <v>0.82500000000000007</v>
      </c>
      <c r="D587" s="137">
        <v>0.86805555555555547</v>
      </c>
      <c r="E587" s="43">
        <v>4</v>
      </c>
      <c r="F587" s="43">
        <v>23576</v>
      </c>
      <c r="G587" s="25">
        <v>44269</v>
      </c>
      <c r="H587" s="967" t="s">
        <v>1442</v>
      </c>
      <c r="I587" s="968"/>
      <c r="J587" s="969" t="s">
        <v>789</v>
      </c>
      <c r="K587" s="970"/>
      <c r="L587" s="969" t="s">
        <v>894</v>
      </c>
      <c r="M587" s="970"/>
      <c r="N587" s="967"/>
      <c r="O587" s="968"/>
      <c r="P587" s="971" t="s">
        <v>295</v>
      </c>
      <c r="Q587" s="972"/>
      <c r="R587" s="973" t="s">
        <v>611</v>
      </c>
      <c r="S587" s="985"/>
      <c r="T587" s="982" t="s">
        <v>1443</v>
      </c>
      <c r="U587" s="983"/>
      <c r="V587" s="983"/>
      <c r="W587" s="984"/>
      <c r="X587" s="982" t="s">
        <v>1443</v>
      </c>
      <c r="Y587" s="983"/>
      <c r="Z587" s="983"/>
      <c r="AA587" s="984"/>
      <c r="AB587" s="537">
        <v>1</v>
      </c>
      <c r="AC587" s="34"/>
      <c r="AD587" s="138" t="s">
        <v>699</v>
      </c>
      <c r="AE587" s="536">
        <v>24</v>
      </c>
      <c r="AF587" s="35" t="s">
        <v>32</v>
      </c>
      <c r="AG587" s="34"/>
      <c r="AH587" s="139">
        <v>22000</v>
      </c>
      <c r="AI587" s="140">
        <f t="shared" si="220"/>
        <v>22</v>
      </c>
      <c r="AJ587" s="152">
        <v>20880</v>
      </c>
      <c r="AK587" s="142">
        <f t="shared" si="221"/>
        <v>20.88</v>
      </c>
      <c r="AL587" s="143">
        <f t="shared" si="222"/>
        <v>-1120</v>
      </c>
      <c r="AM587" s="144">
        <f t="shared" si="223"/>
        <v>-1.1200000000000001</v>
      </c>
      <c r="AN587" s="145">
        <f t="shared" si="224"/>
        <v>-5.0909090909090911E-2</v>
      </c>
      <c r="AP587" s="306">
        <v>73.040000000000006</v>
      </c>
      <c r="AQ587" s="306">
        <v>3.84</v>
      </c>
      <c r="BA587" s="132">
        <f>SUM(BA585:BA586)</f>
        <v>6.16</v>
      </c>
    </row>
    <row r="588" spans="2:53" ht="12" customHeight="1" x14ac:dyDescent="0.25">
      <c r="B588" s="25">
        <v>44269</v>
      </c>
      <c r="C588" s="137">
        <v>0.85555555555555562</v>
      </c>
      <c r="D588" s="137">
        <v>0.90138888888888891</v>
      </c>
      <c r="E588" s="43">
        <v>3</v>
      </c>
      <c r="F588" s="43">
        <v>23576</v>
      </c>
      <c r="G588" s="25">
        <v>44269</v>
      </c>
      <c r="H588" s="967" t="s">
        <v>1442</v>
      </c>
      <c r="I588" s="968"/>
      <c r="J588" s="969" t="s">
        <v>789</v>
      </c>
      <c r="K588" s="970"/>
      <c r="L588" s="969" t="s">
        <v>894</v>
      </c>
      <c r="M588" s="970"/>
      <c r="N588" s="967"/>
      <c r="O588" s="968"/>
      <c r="P588" s="971" t="s">
        <v>1265</v>
      </c>
      <c r="Q588" s="972"/>
      <c r="R588" s="973" t="s">
        <v>663</v>
      </c>
      <c r="S588" s="985"/>
      <c r="T588" s="982" t="s">
        <v>1443</v>
      </c>
      <c r="U588" s="983"/>
      <c r="V588" s="983"/>
      <c r="W588" s="984"/>
      <c r="X588" s="982" t="s">
        <v>1443</v>
      </c>
      <c r="Y588" s="983"/>
      <c r="Z588" s="983"/>
      <c r="AA588" s="984"/>
      <c r="AB588" s="537">
        <v>1</v>
      </c>
      <c r="AC588" s="34"/>
      <c r="AD588" s="138" t="s">
        <v>699</v>
      </c>
      <c r="AE588" s="536">
        <v>24</v>
      </c>
      <c r="AF588" s="35" t="s">
        <v>32</v>
      </c>
      <c r="AG588" s="34"/>
      <c r="AH588" s="139">
        <v>6600</v>
      </c>
      <c r="AI588" s="140">
        <f t="shared" ref="AI588:AI597" si="225">+AH588/1000</f>
        <v>6.6</v>
      </c>
      <c r="AJ588" s="836">
        <v>21840</v>
      </c>
      <c r="AK588" s="838">
        <f>+AJ588/1000</f>
        <v>21.84</v>
      </c>
      <c r="AL588" s="1029">
        <f>+AJ588-AH589-AH588</f>
        <v>-560</v>
      </c>
      <c r="AM588" s="842">
        <f>+AL588/1000</f>
        <v>-0.56000000000000005</v>
      </c>
      <c r="AN588" s="844">
        <f>+AL588/SUM(AH588:AH589)</f>
        <v>-2.5000000000000001E-2</v>
      </c>
      <c r="AP588" s="306">
        <v>73.040000000000006</v>
      </c>
      <c r="AQ588" s="306">
        <v>3.84</v>
      </c>
    </row>
    <row r="589" spans="2:53" ht="12" customHeight="1" x14ac:dyDescent="0.25">
      <c r="B589" s="25">
        <v>44269</v>
      </c>
      <c r="C589" s="137">
        <v>0.85555555555555562</v>
      </c>
      <c r="D589" s="137">
        <v>0.90138888888888891</v>
      </c>
      <c r="E589" s="43">
        <v>3</v>
      </c>
      <c r="F589" s="43">
        <v>23577</v>
      </c>
      <c r="G589" s="25">
        <v>44269</v>
      </c>
      <c r="H589" s="967" t="s">
        <v>739</v>
      </c>
      <c r="I589" s="968"/>
      <c r="J589" s="969" t="s">
        <v>740</v>
      </c>
      <c r="K589" s="970"/>
      <c r="L589" s="969" t="s">
        <v>894</v>
      </c>
      <c r="M589" s="970"/>
      <c r="N589" s="967"/>
      <c r="O589" s="968"/>
      <c r="P589" s="971" t="s">
        <v>1265</v>
      </c>
      <c r="Q589" s="972"/>
      <c r="R589" s="973" t="s">
        <v>663</v>
      </c>
      <c r="S589" s="985"/>
      <c r="T589" s="982" t="s">
        <v>1444</v>
      </c>
      <c r="U589" s="983"/>
      <c r="V589" s="983"/>
      <c r="W589" s="984"/>
      <c r="X589" s="982" t="s">
        <v>1444</v>
      </c>
      <c r="Y589" s="983"/>
      <c r="Z589" s="983"/>
      <c r="AA589" s="984"/>
      <c r="AB589" s="537">
        <v>1</v>
      </c>
      <c r="AC589" s="34"/>
      <c r="AD589" s="138" t="s">
        <v>699</v>
      </c>
      <c r="AE589" s="536">
        <v>25</v>
      </c>
      <c r="AF589" s="35" t="s">
        <v>32</v>
      </c>
      <c r="AG589" s="34"/>
      <c r="AH589" s="139">
        <v>15800</v>
      </c>
      <c r="AI589" s="140">
        <f t="shared" si="225"/>
        <v>15.8</v>
      </c>
      <c r="AJ589" s="837"/>
      <c r="AK589" s="839"/>
      <c r="AL589" s="1031"/>
      <c r="AM589" s="843"/>
      <c r="AN589" s="845"/>
      <c r="AP589" s="306">
        <v>73.66</v>
      </c>
      <c r="AQ589" s="306">
        <v>4.6900000000000004</v>
      </c>
    </row>
    <row r="590" spans="2:53" ht="12" customHeight="1" x14ac:dyDescent="0.25">
      <c r="B590" s="25">
        <v>44269</v>
      </c>
      <c r="C590" s="137">
        <v>0.86388888888888893</v>
      </c>
      <c r="D590" s="137">
        <v>0.90347222222222223</v>
      </c>
      <c r="E590" s="43">
        <v>3</v>
      </c>
      <c r="F590" s="43">
        <v>23577</v>
      </c>
      <c r="G590" s="25">
        <v>44269</v>
      </c>
      <c r="H590" s="967" t="s">
        <v>739</v>
      </c>
      <c r="I590" s="968"/>
      <c r="J590" s="969" t="s">
        <v>740</v>
      </c>
      <c r="K590" s="970"/>
      <c r="L590" s="969" t="s">
        <v>894</v>
      </c>
      <c r="M590" s="970"/>
      <c r="N590" s="967"/>
      <c r="O590" s="968"/>
      <c r="P590" s="971" t="s">
        <v>661</v>
      </c>
      <c r="Q590" s="972"/>
      <c r="R590" s="973" t="s">
        <v>1437</v>
      </c>
      <c r="S590" s="985"/>
      <c r="T590" s="982" t="s">
        <v>1444</v>
      </c>
      <c r="U590" s="983"/>
      <c r="V590" s="983"/>
      <c r="W590" s="984"/>
      <c r="X590" s="982" t="s">
        <v>1444</v>
      </c>
      <c r="Y590" s="983"/>
      <c r="Z590" s="983"/>
      <c r="AA590" s="984"/>
      <c r="AB590" s="537">
        <v>1</v>
      </c>
      <c r="AC590" s="34"/>
      <c r="AD590" s="138" t="s">
        <v>699</v>
      </c>
      <c r="AE590" s="536">
        <v>25</v>
      </c>
      <c r="AF590" s="35" t="s">
        <v>32</v>
      </c>
      <c r="AG590" s="34"/>
      <c r="AH590" s="139">
        <v>22000</v>
      </c>
      <c r="AI590" s="140">
        <f t="shared" si="225"/>
        <v>22</v>
      </c>
      <c r="AJ590" s="152">
        <v>21630</v>
      </c>
      <c r="AK590" s="142">
        <f t="shared" ref="AK590:AK597" si="226">+AJ590/1000</f>
        <v>21.63</v>
      </c>
      <c r="AL590" s="143">
        <f t="shared" ref="AL590:AL597" si="227">+AJ590-AH590</f>
        <v>-370</v>
      </c>
      <c r="AM590" s="144">
        <f t="shared" ref="AM590:AM597" si="228">+AL590/1000</f>
        <v>-0.37</v>
      </c>
      <c r="AN590" s="145">
        <f t="shared" ref="AN590:AN597" si="229">+AL590/AH590</f>
        <v>-1.6818181818181819E-2</v>
      </c>
      <c r="AP590" s="306">
        <v>73.66</v>
      </c>
      <c r="AQ590" s="306">
        <v>4.6900000000000004</v>
      </c>
    </row>
    <row r="591" spans="2:53" ht="12" customHeight="1" x14ac:dyDescent="0.25">
      <c r="B591" s="25">
        <v>44269</v>
      </c>
      <c r="C591" s="137">
        <v>0.87152777777777779</v>
      </c>
      <c r="D591" s="137">
        <v>0.8979166666666667</v>
      </c>
      <c r="E591" s="43">
        <v>3</v>
      </c>
      <c r="F591" s="43">
        <v>23577</v>
      </c>
      <c r="G591" s="25">
        <v>44269</v>
      </c>
      <c r="H591" s="967" t="s">
        <v>739</v>
      </c>
      <c r="I591" s="968"/>
      <c r="J591" s="969" t="s">
        <v>740</v>
      </c>
      <c r="K591" s="970"/>
      <c r="L591" s="969" t="s">
        <v>894</v>
      </c>
      <c r="M591" s="970"/>
      <c r="N591" s="967"/>
      <c r="O591" s="968"/>
      <c r="P591" s="971" t="s">
        <v>117</v>
      </c>
      <c r="Q591" s="972"/>
      <c r="R591" s="973" t="s">
        <v>233</v>
      </c>
      <c r="S591" s="985"/>
      <c r="T591" s="982" t="s">
        <v>1444</v>
      </c>
      <c r="U591" s="983"/>
      <c r="V591" s="983"/>
      <c r="W591" s="984"/>
      <c r="X591" s="982" t="s">
        <v>1444</v>
      </c>
      <c r="Y591" s="983"/>
      <c r="Z591" s="983"/>
      <c r="AA591" s="984"/>
      <c r="AB591" s="537">
        <v>1</v>
      </c>
      <c r="AC591" s="34"/>
      <c r="AD591" s="138" t="s">
        <v>699</v>
      </c>
      <c r="AE591" s="536">
        <v>25</v>
      </c>
      <c r="AF591" s="35" t="s">
        <v>32</v>
      </c>
      <c r="AG591" s="34"/>
      <c r="AH591" s="139">
        <v>20200</v>
      </c>
      <c r="AI591" s="140">
        <f t="shared" si="225"/>
        <v>20.2</v>
      </c>
      <c r="AJ591" s="152">
        <v>20400</v>
      </c>
      <c r="AK591" s="142">
        <f t="shared" si="226"/>
        <v>20.399999999999999</v>
      </c>
      <c r="AL591" s="143">
        <f t="shared" si="227"/>
        <v>200</v>
      </c>
      <c r="AM591" s="144">
        <f t="shared" si="228"/>
        <v>0.2</v>
      </c>
      <c r="AN591" s="145">
        <f t="shared" si="229"/>
        <v>9.9009900990099011E-3</v>
      </c>
      <c r="AP591" s="306">
        <v>73.66</v>
      </c>
      <c r="AQ591" s="306">
        <v>4.6900000000000004</v>
      </c>
    </row>
    <row r="592" spans="2:53" ht="12" customHeight="1" x14ac:dyDescent="0.25">
      <c r="B592" s="25">
        <v>44269</v>
      </c>
      <c r="C592" s="137">
        <v>0.8847222222222223</v>
      </c>
      <c r="D592" s="137">
        <v>0.90694444444444444</v>
      </c>
      <c r="E592" s="43">
        <v>3</v>
      </c>
      <c r="F592" s="43">
        <v>23577</v>
      </c>
      <c r="G592" s="25">
        <v>44269</v>
      </c>
      <c r="H592" s="967" t="s">
        <v>739</v>
      </c>
      <c r="I592" s="968"/>
      <c r="J592" s="969" t="s">
        <v>740</v>
      </c>
      <c r="K592" s="970"/>
      <c r="L592" s="969" t="s">
        <v>894</v>
      </c>
      <c r="M592" s="970"/>
      <c r="N592" s="967"/>
      <c r="O592" s="968"/>
      <c r="P592" s="971" t="s">
        <v>274</v>
      </c>
      <c r="Q592" s="972"/>
      <c r="R592" s="973" t="s">
        <v>473</v>
      </c>
      <c r="S592" s="974"/>
      <c r="T592" s="982" t="s">
        <v>1444</v>
      </c>
      <c r="U592" s="983"/>
      <c r="V592" s="983"/>
      <c r="W592" s="984"/>
      <c r="X592" s="982" t="s">
        <v>1444</v>
      </c>
      <c r="Y592" s="983"/>
      <c r="Z592" s="983"/>
      <c r="AA592" s="984"/>
      <c r="AB592" s="537">
        <v>1</v>
      </c>
      <c r="AC592" s="34"/>
      <c r="AD592" s="138" t="s">
        <v>699</v>
      </c>
      <c r="AE592" s="536">
        <v>25</v>
      </c>
      <c r="AF592" s="35" t="s">
        <v>32</v>
      </c>
      <c r="AG592" s="34"/>
      <c r="AH592" s="139">
        <v>20600</v>
      </c>
      <c r="AI592" s="140">
        <f t="shared" si="225"/>
        <v>20.6</v>
      </c>
      <c r="AJ592" s="152">
        <v>20420</v>
      </c>
      <c r="AK592" s="142">
        <f t="shared" si="226"/>
        <v>20.420000000000002</v>
      </c>
      <c r="AL592" s="143">
        <f t="shared" si="227"/>
        <v>-180</v>
      </c>
      <c r="AM592" s="144">
        <f t="shared" si="228"/>
        <v>-0.18</v>
      </c>
      <c r="AN592" s="145">
        <f t="shared" si="229"/>
        <v>-8.7378640776699032E-3</v>
      </c>
      <c r="AP592" s="306">
        <v>73.66</v>
      </c>
      <c r="AQ592" s="306">
        <v>4.6900000000000004</v>
      </c>
    </row>
    <row r="593" spans="2:43" ht="12" customHeight="1" x14ac:dyDescent="0.25">
      <c r="B593" s="25">
        <v>44269</v>
      </c>
      <c r="C593" s="137">
        <v>0.89027777777777783</v>
      </c>
      <c r="D593" s="137">
        <v>0.90069444444444446</v>
      </c>
      <c r="E593" s="43">
        <v>3</v>
      </c>
      <c r="F593" s="43">
        <v>23577</v>
      </c>
      <c r="G593" s="25">
        <v>44269</v>
      </c>
      <c r="H593" s="967" t="s">
        <v>739</v>
      </c>
      <c r="I593" s="968"/>
      <c r="J593" s="969"/>
      <c r="K593" s="970"/>
      <c r="L593" s="969"/>
      <c r="M593" s="970"/>
      <c r="N593" s="967"/>
      <c r="O593" s="968"/>
      <c r="P593" s="971" t="s">
        <v>359</v>
      </c>
      <c r="Q593" s="972"/>
      <c r="R593" s="973" t="s">
        <v>74</v>
      </c>
      <c r="S593" s="974"/>
      <c r="T593" s="982" t="s">
        <v>1444</v>
      </c>
      <c r="U593" s="983"/>
      <c r="V593" s="983"/>
      <c r="W593" s="984"/>
      <c r="X593" s="982" t="s">
        <v>1444</v>
      </c>
      <c r="Y593" s="983"/>
      <c r="Z593" s="983"/>
      <c r="AA593" s="984"/>
      <c r="AB593" s="537">
        <v>1</v>
      </c>
      <c r="AC593" s="34"/>
      <c r="AD593" s="138" t="s">
        <v>699</v>
      </c>
      <c r="AE593" s="536">
        <v>25</v>
      </c>
      <c r="AF593" s="35" t="s">
        <v>32</v>
      </c>
      <c r="AG593" s="34"/>
      <c r="AH593" s="139">
        <v>13050</v>
      </c>
      <c r="AI593" s="140">
        <f t="shared" si="225"/>
        <v>13.05</v>
      </c>
      <c r="AJ593" s="152">
        <v>13000</v>
      </c>
      <c r="AK593" s="142">
        <f t="shared" si="226"/>
        <v>13</v>
      </c>
      <c r="AL593" s="143">
        <f t="shared" si="227"/>
        <v>-50</v>
      </c>
      <c r="AM593" s="144">
        <f t="shared" si="228"/>
        <v>-0.05</v>
      </c>
      <c r="AN593" s="145">
        <f t="shared" si="229"/>
        <v>-3.8314176245210726E-3</v>
      </c>
      <c r="AP593" s="306">
        <v>73.66</v>
      </c>
      <c r="AQ593" s="306">
        <v>4.6900000000000004</v>
      </c>
    </row>
    <row r="594" spans="2:43" ht="12" customHeight="1" x14ac:dyDescent="0.25">
      <c r="B594" s="25">
        <v>44269</v>
      </c>
      <c r="C594" s="137">
        <v>0.90625</v>
      </c>
      <c r="D594" s="137">
        <v>0.15555555555555556</v>
      </c>
      <c r="E594" s="43">
        <v>4</v>
      </c>
      <c r="F594" s="43">
        <v>26617</v>
      </c>
      <c r="G594" s="25">
        <v>44269</v>
      </c>
      <c r="H594" s="967" t="s">
        <v>87</v>
      </c>
      <c r="I594" s="968"/>
      <c r="J594" s="969"/>
      <c r="K594" s="970"/>
      <c r="L594" s="969"/>
      <c r="M594" s="970"/>
      <c r="N594" s="967"/>
      <c r="O594" s="968"/>
      <c r="P594" s="971" t="s">
        <v>91</v>
      </c>
      <c r="Q594" s="972"/>
      <c r="R594" s="973" t="s">
        <v>102</v>
      </c>
      <c r="S594" s="985"/>
      <c r="T594" s="982" t="s">
        <v>1447</v>
      </c>
      <c r="U594" s="983"/>
      <c r="V594" s="983"/>
      <c r="W594" s="984"/>
      <c r="X594" s="982" t="s">
        <v>1447</v>
      </c>
      <c r="Y594" s="983"/>
      <c r="Z594" s="983"/>
      <c r="AA594" s="984"/>
      <c r="AB594" s="537"/>
      <c r="AC594" s="34"/>
      <c r="AD594" s="138"/>
      <c r="AE594" s="538">
        <v>57</v>
      </c>
      <c r="AF594" s="46" t="s">
        <v>52</v>
      </c>
      <c r="AG594" s="34"/>
      <c r="AH594" s="139">
        <v>13575</v>
      </c>
      <c r="AI594" s="140">
        <f t="shared" si="225"/>
        <v>13.574999999999999</v>
      </c>
      <c r="AJ594" s="152">
        <v>13575</v>
      </c>
      <c r="AK594" s="142">
        <f t="shared" si="226"/>
        <v>13.574999999999999</v>
      </c>
      <c r="AL594" s="143">
        <f t="shared" si="227"/>
        <v>0</v>
      </c>
      <c r="AM594" s="144">
        <f t="shared" si="228"/>
        <v>0</v>
      </c>
      <c r="AN594" s="145">
        <f t="shared" si="229"/>
        <v>0</v>
      </c>
      <c r="AP594" s="306">
        <v>77.31</v>
      </c>
      <c r="AQ594" s="306">
        <v>3.88</v>
      </c>
    </row>
    <row r="595" spans="2:43" ht="12" customHeight="1" x14ac:dyDescent="0.25">
      <c r="B595" s="25">
        <v>44269</v>
      </c>
      <c r="C595" s="137">
        <v>0.92638888888888893</v>
      </c>
      <c r="D595" s="137">
        <v>4.6527777777777779E-2</v>
      </c>
      <c r="E595" s="43">
        <v>4</v>
      </c>
      <c r="F595" s="43">
        <v>26616</v>
      </c>
      <c r="G595" s="25">
        <v>44269</v>
      </c>
      <c r="H595" s="967" t="s">
        <v>712</v>
      </c>
      <c r="I595" s="968"/>
      <c r="J595" s="969"/>
      <c r="K595" s="970"/>
      <c r="L595" s="969"/>
      <c r="M595" s="970"/>
      <c r="N595" s="967"/>
      <c r="O595" s="968"/>
      <c r="P595" s="971" t="s">
        <v>911</v>
      </c>
      <c r="Q595" s="972"/>
      <c r="R595" s="973" t="s">
        <v>870</v>
      </c>
      <c r="S595" s="985"/>
      <c r="T595" s="982" t="s">
        <v>1093</v>
      </c>
      <c r="U595" s="983"/>
      <c r="V595" s="983"/>
      <c r="W595" s="984"/>
      <c r="X595" s="982" t="s">
        <v>1093</v>
      </c>
      <c r="Y595" s="983"/>
      <c r="Z595" s="983"/>
      <c r="AA595" s="984"/>
      <c r="AB595" s="537"/>
      <c r="AC595" s="34"/>
      <c r="AD595" s="138"/>
      <c r="AE595" s="536">
        <v>42</v>
      </c>
      <c r="AF595" s="35" t="s">
        <v>32</v>
      </c>
      <c r="AG595" s="34"/>
      <c r="AH595" s="139">
        <v>8250</v>
      </c>
      <c r="AI595" s="140">
        <f t="shared" si="225"/>
        <v>8.25</v>
      </c>
      <c r="AJ595" s="152">
        <v>8250</v>
      </c>
      <c r="AK595" s="142">
        <f t="shared" si="226"/>
        <v>8.25</v>
      </c>
      <c r="AL595" s="143">
        <f t="shared" si="227"/>
        <v>0</v>
      </c>
      <c r="AM595" s="144">
        <f t="shared" si="228"/>
        <v>0</v>
      </c>
      <c r="AN595" s="145">
        <f t="shared" si="229"/>
        <v>0</v>
      </c>
      <c r="AP595" s="306">
        <v>75.459999999999994</v>
      </c>
      <c r="AQ595" s="306">
        <v>2.31</v>
      </c>
    </row>
    <row r="596" spans="2:43" ht="12" customHeight="1" x14ac:dyDescent="0.25">
      <c r="B596" s="25">
        <v>44269</v>
      </c>
      <c r="C596" s="137">
        <v>0.9277777777777777</v>
      </c>
      <c r="D596" s="137">
        <v>0.94236111111111109</v>
      </c>
      <c r="E596" s="43">
        <v>3</v>
      </c>
      <c r="F596" s="43">
        <v>23578</v>
      </c>
      <c r="G596" s="25">
        <v>44269</v>
      </c>
      <c r="H596" s="967" t="s">
        <v>1369</v>
      </c>
      <c r="I596" s="968"/>
      <c r="J596" s="969"/>
      <c r="K596" s="970"/>
      <c r="L596" s="969"/>
      <c r="M596" s="970"/>
      <c r="N596" s="967"/>
      <c r="O596" s="968"/>
      <c r="P596" s="971" t="s">
        <v>843</v>
      </c>
      <c r="Q596" s="972"/>
      <c r="R596" s="973" t="s">
        <v>820</v>
      </c>
      <c r="S596" s="985"/>
      <c r="T596" s="982" t="s">
        <v>1445</v>
      </c>
      <c r="U596" s="983"/>
      <c r="V596" s="983"/>
      <c r="W596" s="984"/>
      <c r="X596" s="982" t="s">
        <v>761</v>
      </c>
      <c r="Y596" s="983"/>
      <c r="Z596" s="983"/>
      <c r="AA596" s="984"/>
      <c r="AB596" s="537">
        <v>1</v>
      </c>
      <c r="AC596" s="34"/>
      <c r="AD596" s="138" t="s">
        <v>680</v>
      </c>
      <c r="AE596" s="536">
        <v>46</v>
      </c>
      <c r="AF596" s="35" t="s">
        <v>32</v>
      </c>
      <c r="AG596" s="34"/>
      <c r="AH596" s="139">
        <v>16200</v>
      </c>
      <c r="AI596" s="140">
        <f t="shared" si="225"/>
        <v>16.2</v>
      </c>
      <c r="AJ596" s="152">
        <v>14780</v>
      </c>
      <c r="AK596" s="142">
        <f t="shared" si="226"/>
        <v>14.78</v>
      </c>
      <c r="AL596" s="143">
        <f t="shared" si="227"/>
        <v>-1420</v>
      </c>
      <c r="AM596" s="144">
        <f t="shared" si="228"/>
        <v>-1.42</v>
      </c>
      <c r="AN596" s="145">
        <f t="shared" si="229"/>
        <v>-8.7654320987654327E-2</v>
      </c>
      <c r="AP596" s="306">
        <v>73</v>
      </c>
      <c r="AQ596" s="306">
        <v>3.86</v>
      </c>
    </row>
    <row r="597" spans="2:43" ht="12" customHeight="1" x14ac:dyDescent="0.25">
      <c r="B597" s="25">
        <v>44270</v>
      </c>
      <c r="C597" s="137">
        <v>0.18888888888888888</v>
      </c>
      <c r="D597" s="137">
        <v>0.22777777777777777</v>
      </c>
      <c r="E597" s="43">
        <v>4</v>
      </c>
      <c r="F597" s="43">
        <v>26618</v>
      </c>
      <c r="G597" s="25">
        <v>44270</v>
      </c>
      <c r="H597" s="967" t="s">
        <v>1446</v>
      </c>
      <c r="I597" s="968"/>
      <c r="J597" s="969"/>
      <c r="K597" s="970"/>
      <c r="L597" s="969"/>
      <c r="M597" s="970"/>
      <c r="N597" s="967"/>
      <c r="O597" s="968"/>
      <c r="P597" s="971" t="s">
        <v>390</v>
      </c>
      <c r="Q597" s="972"/>
      <c r="R597" s="973" t="s">
        <v>90</v>
      </c>
      <c r="S597" s="985"/>
      <c r="T597" s="982" t="s">
        <v>1310</v>
      </c>
      <c r="U597" s="983"/>
      <c r="V597" s="983"/>
      <c r="W597" s="984"/>
      <c r="X597" s="982" t="s">
        <v>1310</v>
      </c>
      <c r="Y597" s="983"/>
      <c r="Z597" s="983"/>
      <c r="AA597" s="984"/>
      <c r="AB597" s="537"/>
      <c r="AC597" s="34"/>
      <c r="AD597" s="138"/>
      <c r="AE597" s="536">
        <v>37</v>
      </c>
      <c r="AF597" s="35" t="s">
        <v>32</v>
      </c>
      <c r="AG597" s="34"/>
      <c r="AH597" s="139">
        <v>6670</v>
      </c>
      <c r="AI597" s="140">
        <f t="shared" si="225"/>
        <v>6.67</v>
      </c>
      <c r="AJ597" s="152">
        <v>6670</v>
      </c>
      <c r="AK597" s="142">
        <f t="shared" si="226"/>
        <v>6.67</v>
      </c>
      <c r="AL597" s="143">
        <f t="shared" si="227"/>
        <v>0</v>
      </c>
      <c r="AM597" s="144">
        <f t="shared" si="228"/>
        <v>0</v>
      </c>
      <c r="AN597" s="145">
        <f t="shared" si="229"/>
        <v>0</v>
      </c>
      <c r="AP597" s="306">
        <v>74.81</v>
      </c>
      <c r="AQ597" s="306">
        <v>4.97</v>
      </c>
    </row>
    <row r="598" spans="2:43" ht="17.25" thickBot="1" x14ac:dyDescent="0.3">
      <c r="B598" s="24"/>
      <c r="C598" s="146"/>
      <c r="D598" s="146"/>
      <c r="E598" s="27"/>
      <c r="F598" s="36"/>
      <c r="G598" s="31"/>
      <c r="H598" s="909"/>
      <c r="I598" s="910"/>
      <c r="J598" s="911"/>
      <c r="K598" s="912"/>
      <c r="L598" s="911"/>
      <c r="M598" s="912"/>
      <c r="N598" s="913"/>
      <c r="O598" s="910"/>
      <c r="P598" s="913"/>
      <c r="Q598" s="910"/>
      <c r="R598" s="914"/>
      <c r="S598" s="915"/>
      <c r="T598" s="916"/>
      <c r="U598" s="917"/>
      <c r="V598" s="917"/>
      <c r="W598" s="915"/>
      <c r="X598" s="29"/>
      <c r="Y598" s="147"/>
      <c r="Z598" s="147"/>
      <c r="AA598" s="28"/>
      <c r="AB598" s="534"/>
      <c r="AC598" s="36"/>
      <c r="AD598" s="148"/>
      <c r="AE598" s="147"/>
      <c r="AF598" s="28"/>
      <c r="AG598" s="29"/>
      <c r="AH598" s="149"/>
      <c r="AI598" s="153"/>
      <c r="AJ598" s="150"/>
      <c r="AK598" s="154"/>
      <c r="AL598" s="155"/>
      <c r="AM598" s="156"/>
      <c r="AN598" s="157"/>
    </row>
    <row r="599" spans="2:43" x14ac:dyDescent="0.25">
      <c r="B599" s="151"/>
      <c r="C599" s="151"/>
      <c r="D599" s="151"/>
      <c r="E599" s="151"/>
      <c r="F599" s="151"/>
      <c r="G599" s="151"/>
      <c r="H599" s="151"/>
      <c r="I599" s="151"/>
      <c r="J599" s="174"/>
      <c r="K599" s="174"/>
      <c r="L599" s="174"/>
      <c r="M599" s="174"/>
      <c r="N599" s="151"/>
      <c r="O599" s="151"/>
      <c r="P599" s="135"/>
      <c r="Q599" s="135"/>
      <c r="R599" s="918" t="s">
        <v>5</v>
      </c>
      <c r="S599" s="919"/>
      <c r="T599" s="919"/>
      <c r="U599" s="919"/>
      <c r="V599" s="919"/>
      <c r="W599" s="919"/>
      <c r="X599" s="919"/>
      <c r="Y599" s="919"/>
      <c r="Z599" s="919"/>
      <c r="AA599" s="919"/>
      <c r="AB599" s="919"/>
      <c r="AC599" s="919"/>
      <c r="AD599" s="919"/>
      <c r="AE599" s="919"/>
      <c r="AF599" s="919"/>
      <c r="AG599" s="265"/>
      <c r="AH599" s="932" t="s">
        <v>4</v>
      </c>
      <c r="AI599" s="933"/>
      <c r="AJ599" s="932" t="s">
        <v>3</v>
      </c>
      <c r="AK599" s="933"/>
      <c r="AL599" s="932" t="s">
        <v>2</v>
      </c>
      <c r="AM599" s="934"/>
      <c r="AN599" s="935"/>
    </row>
    <row r="600" spans="2:43" x14ac:dyDescent="0.25">
      <c r="B600" s="151"/>
      <c r="C600" s="151"/>
      <c r="D600" s="151"/>
      <c r="E600" s="151"/>
      <c r="F600" s="151"/>
      <c r="G600" s="151"/>
      <c r="H600" s="151"/>
      <c r="I600" s="151"/>
      <c r="J600" s="174"/>
      <c r="K600" s="174"/>
      <c r="L600" s="174"/>
      <c r="M600" s="174"/>
      <c r="N600" s="151"/>
      <c r="O600" s="151"/>
      <c r="P600" s="135"/>
      <c r="Q600" s="135"/>
      <c r="R600" s="930"/>
      <c r="S600" s="931"/>
      <c r="T600" s="931"/>
      <c r="U600" s="931"/>
      <c r="V600" s="931"/>
      <c r="W600" s="931"/>
      <c r="X600" s="931"/>
      <c r="Y600" s="931"/>
      <c r="Z600" s="931"/>
      <c r="AA600" s="931"/>
      <c r="AB600" s="931"/>
      <c r="AC600" s="931"/>
      <c r="AD600" s="931"/>
      <c r="AE600" s="931"/>
      <c r="AF600" s="931"/>
      <c r="AG600" s="265"/>
      <c r="AH600" s="936" t="s">
        <v>1</v>
      </c>
      <c r="AI600" s="938">
        <f>+SUM(AI558:AI598)</f>
        <v>617.5350000000002</v>
      </c>
      <c r="AJ600" s="936" t="s">
        <v>1</v>
      </c>
      <c r="AK600" s="938">
        <f>+SUM(AK558:AK598)</f>
        <v>611.82499999999982</v>
      </c>
      <c r="AL600" s="936" t="s">
        <v>1</v>
      </c>
      <c r="AM600" s="940">
        <f>+AK600-AI600</f>
        <v>-5.7100000000003774</v>
      </c>
      <c r="AN600" s="851">
        <f>+AM600/AI600</f>
        <v>-9.2464394730669124E-3</v>
      </c>
    </row>
    <row r="601" spans="2:43" ht="17.25" thickBot="1" x14ac:dyDescent="0.3">
      <c r="B601" s="151"/>
      <c r="C601" s="151"/>
      <c r="D601" s="151"/>
      <c r="E601" s="151"/>
      <c r="F601" s="151"/>
      <c r="G601" s="151"/>
      <c r="H601" s="151"/>
      <c r="I601" s="151"/>
      <c r="J601" s="174"/>
      <c r="K601" s="174"/>
      <c r="L601" s="174"/>
      <c r="M601" s="174"/>
      <c r="N601" s="151"/>
      <c r="O601" s="151"/>
      <c r="P601" s="135"/>
      <c r="Q601" s="135"/>
      <c r="R601" s="921"/>
      <c r="S601" s="922"/>
      <c r="T601" s="922"/>
      <c r="U601" s="922"/>
      <c r="V601" s="922"/>
      <c r="W601" s="922"/>
      <c r="X601" s="922"/>
      <c r="Y601" s="922"/>
      <c r="Z601" s="922"/>
      <c r="AA601" s="922"/>
      <c r="AB601" s="922"/>
      <c r="AC601" s="922"/>
      <c r="AD601" s="922"/>
      <c r="AE601" s="922"/>
      <c r="AF601" s="922"/>
      <c r="AG601" s="264"/>
      <c r="AH601" s="937"/>
      <c r="AI601" s="939"/>
      <c r="AJ601" s="937"/>
      <c r="AK601" s="939"/>
      <c r="AL601" s="937"/>
      <c r="AM601" s="941"/>
      <c r="AN601" s="852"/>
    </row>
    <row r="602" spans="2:43" ht="17.25" thickBot="1" x14ac:dyDescent="0.3"/>
    <row r="603" spans="2:43" x14ac:dyDescent="0.25">
      <c r="R603" s="918" t="s">
        <v>0</v>
      </c>
      <c r="S603" s="919"/>
      <c r="T603" s="919"/>
      <c r="U603" s="919"/>
      <c r="V603" s="919"/>
      <c r="W603" s="919"/>
      <c r="X603" s="919"/>
      <c r="Y603" s="919"/>
      <c r="Z603" s="919"/>
      <c r="AA603" s="919"/>
      <c r="AB603" s="919"/>
      <c r="AC603" s="919"/>
      <c r="AD603" s="919"/>
      <c r="AE603" s="919"/>
      <c r="AF603" s="920"/>
      <c r="AG603" s="18"/>
      <c r="AH603" s="924">
        <f>+AI600+AH548</f>
        <v>4036.3362727272738</v>
      </c>
      <c r="AI603" s="925"/>
      <c r="AJ603" s="924">
        <f>+AK600+AJ548</f>
        <v>4114.42</v>
      </c>
      <c r="AK603" s="925"/>
      <c r="AL603" s="928">
        <f>+AJ603-AH603</f>
        <v>78.083727272726264</v>
      </c>
      <c r="AM603" s="925"/>
      <c r="AN603" s="945">
        <f>+AL603/AH603</f>
        <v>1.9345198714072108E-2</v>
      </c>
    </row>
    <row r="604" spans="2:43" ht="12" customHeight="1" thickBot="1" x14ac:dyDescent="0.3">
      <c r="R604" s="921"/>
      <c r="S604" s="922"/>
      <c r="T604" s="922"/>
      <c r="U604" s="922"/>
      <c r="V604" s="922"/>
      <c r="W604" s="922"/>
      <c r="X604" s="922"/>
      <c r="Y604" s="922"/>
      <c r="Z604" s="922"/>
      <c r="AA604" s="922"/>
      <c r="AB604" s="922"/>
      <c r="AC604" s="922"/>
      <c r="AD604" s="922"/>
      <c r="AE604" s="922"/>
      <c r="AF604" s="923"/>
      <c r="AG604" s="19"/>
      <c r="AH604" s="926"/>
      <c r="AI604" s="927"/>
      <c r="AJ604" s="926"/>
      <c r="AK604" s="927"/>
      <c r="AL604" s="929"/>
      <c r="AM604" s="927"/>
      <c r="AN604" s="946"/>
      <c r="AO604" s="22"/>
      <c r="AP604" s="168" t="s">
        <v>46</v>
      </c>
    </row>
    <row r="605" spans="2:43" ht="12" customHeight="1" thickBot="1" x14ac:dyDescent="0.3">
      <c r="AO605" s="23"/>
      <c r="AP605" s="169" t="s">
        <v>47</v>
      </c>
    </row>
    <row r="606" spans="2:43" ht="12" customHeight="1" x14ac:dyDescent="0.25">
      <c r="B606" s="882" t="s">
        <v>31</v>
      </c>
      <c r="C606" s="883"/>
      <c r="D606" s="883"/>
      <c r="E606" s="883"/>
      <c r="F606" s="883"/>
      <c r="G606" s="884"/>
      <c r="H606" s="888" t="s">
        <v>30</v>
      </c>
      <c r="I606" s="765"/>
      <c r="J606" s="765"/>
      <c r="K606" s="765"/>
      <c r="L606" s="765"/>
      <c r="M606" s="765"/>
      <c r="N606" s="765"/>
      <c r="O606" s="765"/>
      <c r="P606" s="765"/>
      <c r="Q606" s="765"/>
      <c r="R606" s="765"/>
      <c r="S606" s="765"/>
      <c r="T606" s="765"/>
      <c r="U606" s="765"/>
      <c r="V606" s="765"/>
      <c r="W606" s="765"/>
      <c r="X606" s="765"/>
      <c r="Y606" s="765"/>
      <c r="Z606" s="765"/>
      <c r="AA606" s="765"/>
      <c r="AB606" s="765"/>
      <c r="AC606" s="765"/>
      <c r="AD606" s="765"/>
      <c r="AE606" s="267"/>
      <c r="AF606" s="764" t="s">
        <v>29</v>
      </c>
      <c r="AG606" s="765"/>
      <c r="AH606" s="765"/>
      <c r="AI606" s="765"/>
      <c r="AJ606" s="765"/>
      <c r="AK606" s="766"/>
      <c r="AL606" s="889" t="s">
        <v>39</v>
      </c>
      <c r="AM606" s="890"/>
      <c r="AN606" s="891"/>
      <c r="AO606" s="141"/>
      <c r="AP606" s="170"/>
    </row>
    <row r="607" spans="2:43" ht="12" customHeight="1" x14ac:dyDescent="0.25">
      <c r="B607" s="885"/>
      <c r="C607" s="886"/>
      <c r="D607" s="886"/>
      <c r="E607" s="886"/>
      <c r="F607" s="886"/>
      <c r="G607" s="887"/>
      <c r="H607" s="892" t="s">
        <v>25</v>
      </c>
      <c r="I607" s="893"/>
      <c r="J607" s="893"/>
      <c r="K607" s="893"/>
      <c r="L607" s="893"/>
      <c r="M607" s="893"/>
      <c r="N607" s="893"/>
      <c r="O607" s="893"/>
      <c r="P607" s="893"/>
      <c r="Q607" s="893"/>
      <c r="R607" s="893"/>
      <c r="S607" s="893"/>
      <c r="T607" s="893"/>
      <c r="U607" s="893"/>
      <c r="V607" s="893"/>
      <c r="W607" s="893"/>
      <c r="X607" s="893"/>
      <c r="Y607" s="893"/>
      <c r="Z607" s="893"/>
      <c r="AA607" s="893"/>
      <c r="AB607" s="893"/>
      <c r="AC607" s="893"/>
      <c r="AD607" s="893"/>
      <c r="AE607" s="268"/>
      <c r="AF607" s="773">
        <v>44270</v>
      </c>
      <c r="AG607" s="774"/>
      <c r="AH607" s="774"/>
      <c r="AI607" s="774"/>
      <c r="AJ607" s="774"/>
      <c r="AK607" s="775"/>
      <c r="AL607" s="896" t="s">
        <v>40</v>
      </c>
      <c r="AM607" s="897"/>
      <c r="AN607" s="898"/>
      <c r="AO607" s="141"/>
      <c r="AP607" s="171"/>
    </row>
    <row r="608" spans="2:43" ht="12" customHeight="1" thickBot="1" x14ac:dyDescent="0.3">
      <c r="B608" s="902" t="s">
        <v>28</v>
      </c>
      <c r="C608" s="903"/>
      <c r="D608" s="903"/>
      <c r="E608" s="903"/>
      <c r="F608" s="903"/>
      <c r="G608" s="904"/>
      <c r="H608" s="894"/>
      <c r="I608" s="895"/>
      <c r="J608" s="895"/>
      <c r="K608" s="895"/>
      <c r="L608" s="895"/>
      <c r="M608" s="895"/>
      <c r="N608" s="895"/>
      <c r="O608" s="895"/>
      <c r="P608" s="895"/>
      <c r="Q608" s="895"/>
      <c r="R608" s="895"/>
      <c r="S608" s="895"/>
      <c r="T608" s="895"/>
      <c r="U608" s="895"/>
      <c r="V608" s="895"/>
      <c r="W608" s="895"/>
      <c r="X608" s="895"/>
      <c r="Y608" s="895"/>
      <c r="Z608" s="895"/>
      <c r="AA608" s="895"/>
      <c r="AB608" s="895"/>
      <c r="AC608" s="895"/>
      <c r="AD608" s="895"/>
      <c r="AE608" s="269"/>
      <c r="AF608" s="776"/>
      <c r="AG608" s="777"/>
      <c r="AH608" s="777"/>
      <c r="AI608" s="777"/>
      <c r="AJ608" s="777"/>
      <c r="AK608" s="778"/>
      <c r="AL608" s="899"/>
      <c r="AM608" s="900"/>
      <c r="AN608" s="901"/>
      <c r="AO608" s="141"/>
      <c r="AP608" s="171"/>
    </row>
    <row r="609" spans="2:48" ht="12" customHeight="1" thickBot="1" x14ac:dyDescent="0.3">
      <c r="B609" s="135"/>
      <c r="C609" s="135"/>
      <c r="D609" s="135"/>
      <c r="E609" s="135"/>
      <c r="F609" s="135"/>
      <c r="G609" s="135"/>
      <c r="H609" s="135"/>
      <c r="I609" s="135"/>
      <c r="J609" s="174"/>
      <c r="K609" s="174"/>
      <c r="L609" s="174"/>
      <c r="M609" s="174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5"/>
      <c r="AL609" s="135"/>
      <c r="AM609" s="135"/>
      <c r="AN609" s="135"/>
      <c r="AO609" s="141"/>
    </row>
    <row r="610" spans="2:48" ht="12" customHeight="1" thickBot="1" x14ac:dyDescent="0.3">
      <c r="B610" s="873" t="s">
        <v>27</v>
      </c>
      <c r="C610" s="874"/>
      <c r="D610" s="874"/>
      <c r="E610" s="875"/>
      <c r="F610" s="848" t="s">
        <v>26</v>
      </c>
      <c r="G610" s="850"/>
      <c r="H610" s="848" t="s">
        <v>44</v>
      </c>
      <c r="I610" s="849"/>
      <c r="J610" s="849"/>
      <c r="K610" s="849"/>
      <c r="L610" s="849"/>
      <c r="M610" s="849"/>
      <c r="N610" s="849"/>
      <c r="O610" s="849"/>
      <c r="P610" s="849"/>
      <c r="Q610" s="849"/>
      <c r="R610" s="849"/>
      <c r="S610" s="850"/>
      <c r="T610" s="848" t="s">
        <v>25</v>
      </c>
      <c r="U610" s="849"/>
      <c r="V610" s="849"/>
      <c r="W610" s="849"/>
      <c r="X610" s="849"/>
      <c r="Y610" s="849"/>
      <c r="Z610" s="849"/>
      <c r="AA610" s="849"/>
      <c r="AB610" s="849"/>
      <c r="AC610" s="849"/>
      <c r="AD610" s="849"/>
      <c r="AE610" s="849"/>
      <c r="AF610" s="850"/>
      <c r="AG610" s="879" t="s">
        <v>24</v>
      </c>
      <c r="AH610" s="880"/>
      <c r="AI610" s="881"/>
      <c r="AJ610" s="879" t="s">
        <v>24</v>
      </c>
      <c r="AK610" s="881"/>
      <c r="AL610" s="848" t="s">
        <v>23</v>
      </c>
      <c r="AM610" s="849"/>
      <c r="AN610" s="850"/>
      <c r="AO610" s="141"/>
    </row>
    <row r="611" spans="2:48" ht="12" customHeight="1" thickBot="1" x14ac:dyDescent="0.3">
      <c r="B611" s="1" t="s">
        <v>13</v>
      </c>
      <c r="C611" s="2" t="s">
        <v>22</v>
      </c>
      <c r="D611" s="3" t="s">
        <v>22</v>
      </c>
      <c r="E611" s="2" t="s">
        <v>21</v>
      </c>
      <c r="F611" s="907" t="s">
        <v>20</v>
      </c>
      <c r="G611" s="908"/>
      <c r="H611" s="876"/>
      <c r="I611" s="877"/>
      <c r="J611" s="877"/>
      <c r="K611" s="877"/>
      <c r="L611" s="877"/>
      <c r="M611" s="877"/>
      <c r="N611" s="877"/>
      <c r="O611" s="877"/>
      <c r="P611" s="877"/>
      <c r="Q611" s="877"/>
      <c r="R611" s="877"/>
      <c r="S611" s="878"/>
      <c r="T611" s="876"/>
      <c r="U611" s="877"/>
      <c r="V611" s="877"/>
      <c r="W611" s="877"/>
      <c r="X611" s="877"/>
      <c r="Y611" s="877"/>
      <c r="Z611" s="877"/>
      <c r="AA611" s="877"/>
      <c r="AB611" s="877"/>
      <c r="AC611" s="877"/>
      <c r="AD611" s="877"/>
      <c r="AE611" s="877"/>
      <c r="AF611" s="878"/>
      <c r="AG611" s="876" t="s">
        <v>19</v>
      </c>
      <c r="AH611" s="877"/>
      <c r="AI611" s="878"/>
      <c r="AJ611" s="876" t="s">
        <v>18</v>
      </c>
      <c r="AK611" s="878"/>
      <c r="AL611" s="876" t="s">
        <v>17</v>
      </c>
      <c r="AM611" s="877"/>
      <c r="AN611" s="878"/>
      <c r="AO611" s="141"/>
      <c r="AP611" s="846" t="s">
        <v>130</v>
      </c>
      <c r="AQ611" s="846" t="s">
        <v>131</v>
      </c>
    </row>
    <row r="612" spans="2:48" ht="12" customHeight="1" thickBot="1" x14ac:dyDescent="0.3">
      <c r="B612" s="4">
        <v>2021</v>
      </c>
      <c r="C612" s="5" t="s">
        <v>16</v>
      </c>
      <c r="D612" s="5" t="s">
        <v>15</v>
      </c>
      <c r="E612" s="30" t="s">
        <v>14</v>
      </c>
      <c r="F612" s="6" t="s">
        <v>14</v>
      </c>
      <c r="G612" s="7" t="s">
        <v>13</v>
      </c>
      <c r="H612" s="868" t="s">
        <v>34</v>
      </c>
      <c r="I612" s="869"/>
      <c r="J612" s="870" t="s">
        <v>43</v>
      </c>
      <c r="K612" s="871"/>
      <c r="L612" s="870" t="s">
        <v>42</v>
      </c>
      <c r="M612" s="871"/>
      <c r="N612" s="872" t="s">
        <v>33</v>
      </c>
      <c r="O612" s="869"/>
      <c r="P612" s="872" t="s">
        <v>12</v>
      </c>
      <c r="Q612" s="869"/>
      <c r="R612" s="872" t="s">
        <v>11</v>
      </c>
      <c r="S612" s="905"/>
      <c r="T612" s="868" t="s">
        <v>35</v>
      </c>
      <c r="U612" s="906"/>
      <c r="V612" s="906"/>
      <c r="W612" s="905"/>
      <c r="X612" s="868" t="s">
        <v>10</v>
      </c>
      <c r="Y612" s="906"/>
      <c r="Z612" s="906"/>
      <c r="AA612" s="905"/>
      <c r="AB612" s="503" t="s">
        <v>1084</v>
      </c>
      <c r="AC612" s="38" t="s">
        <v>38</v>
      </c>
      <c r="AD612" s="37" t="s">
        <v>36</v>
      </c>
      <c r="AE612" s="266" t="s">
        <v>41</v>
      </c>
      <c r="AF612" s="136" t="s">
        <v>9</v>
      </c>
      <c r="AG612" s="8" t="s">
        <v>37</v>
      </c>
      <c r="AH612" s="9" t="s">
        <v>8</v>
      </c>
      <c r="AI612" s="10" t="s">
        <v>7</v>
      </c>
      <c r="AJ612" s="6" t="s">
        <v>8</v>
      </c>
      <c r="AK612" s="7" t="s">
        <v>7</v>
      </c>
      <c r="AL612" s="6" t="s">
        <v>8</v>
      </c>
      <c r="AM612" s="11" t="s">
        <v>7</v>
      </c>
      <c r="AN612" s="7" t="s">
        <v>6</v>
      </c>
      <c r="AO612" s="20"/>
      <c r="AP612" s="847"/>
      <c r="AQ612" s="847"/>
    </row>
    <row r="613" spans="2:48" ht="12" customHeight="1" thickBot="1" x14ac:dyDescent="0.3">
      <c r="B613" s="25">
        <v>44270</v>
      </c>
      <c r="C613" s="137">
        <v>0.3611111111111111</v>
      </c>
      <c r="D613" s="137">
        <v>0.38194444444444442</v>
      </c>
      <c r="E613" s="43">
        <v>3</v>
      </c>
      <c r="F613" s="43">
        <v>23579</v>
      </c>
      <c r="G613" s="25">
        <v>44270</v>
      </c>
      <c r="H613" s="960" t="s">
        <v>1391</v>
      </c>
      <c r="I613" s="961"/>
      <c r="J613" s="962" t="s">
        <v>991</v>
      </c>
      <c r="K613" s="963"/>
      <c r="L613" s="962" t="s">
        <v>682</v>
      </c>
      <c r="M613" s="963"/>
      <c r="N613" s="960"/>
      <c r="O613" s="961"/>
      <c r="P613" s="964" t="s">
        <v>292</v>
      </c>
      <c r="Q613" s="965"/>
      <c r="R613" s="964" t="s">
        <v>1325</v>
      </c>
      <c r="S613" s="966"/>
      <c r="T613" s="957" t="s">
        <v>771</v>
      </c>
      <c r="U613" s="958"/>
      <c r="V613" s="958"/>
      <c r="W613" s="959"/>
      <c r="X613" s="957" t="s">
        <v>771</v>
      </c>
      <c r="Y613" s="958"/>
      <c r="Z613" s="958"/>
      <c r="AA613" s="959"/>
      <c r="AB613" s="537">
        <v>1</v>
      </c>
      <c r="AC613" s="34"/>
      <c r="AD613" s="138" t="s">
        <v>680</v>
      </c>
      <c r="AE613" s="284">
        <v>61</v>
      </c>
      <c r="AF613" s="285" t="s">
        <v>52</v>
      </c>
      <c r="AG613" s="26"/>
      <c r="AH613" s="160">
        <v>4800</v>
      </c>
      <c r="AI613" s="161">
        <f>+AH613/1000</f>
        <v>4.8</v>
      </c>
      <c r="AJ613" s="162">
        <v>5130</v>
      </c>
      <c r="AK613" s="163">
        <f>+AJ613/1000</f>
        <v>5.13</v>
      </c>
      <c r="AL613" s="164">
        <f>+AJ613-AH613</f>
        <v>330</v>
      </c>
      <c r="AM613" s="163">
        <f>+AL613/1000</f>
        <v>0.33</v>
      </c>
      <c r="AN613" s="165">
        <f>+AL613/AH613</f>
        <v>6.8750000000000006E-2</v>
      </c>
      <c r="AO613" s="21"/>
      <c r="AP613" s="306">
        <v>73.209999999999994</v>
      </c>
      <c r="AQ613" s="306">
        <v>4.5599999999999996</v>
      </c>
    </row>
    <row r="614" spans="2:48" ht="12" customHeight="1" x14ac:dyDescent="0.25">
      <c r="B614" s="25">
        <v>44270</v>
      </c>
      <c r="C614" s="137">
        <v>0.4826388888888889</v>
      </c>
      <c r="D614" s="137">
        <v>0.48888888888888887</v>
      </c>
      <c r="E614" s="43">
        <v>2</v>
      </c>
      <c r="F614" s="43">
        <v>23580</v>
      </c>
      <c r="G614" s="25">
        <v>44270</v>
      </c>
      <c r="H614" s="967" t="s">
        <v>728</v>
      </c>
      <c r="I614" s="968"/>
      <c r="J614" s="969" t="s">
        <v>777</v>
      </c>
      <c r="K614" s="970"/>
      <c r="L614" s="962" t="s">
        <v>682</v>
      </c>
      <c r="M614" s="963"/>
      <c r="N614" s="967"/>
      <c r="O614" s="968"/>
      <c r="P614" s="971" t="s">
        <v>1293</v>
      </c>
      <c r="Q614" s="972"/>
      <c r="R614" s="973" t="s">
        <v>543</v>
      </c>
      <c r="S614" s="974"/>
      <c r="T614" s="979" t="s">
        <v>1248</v>
      </c>
      <c r="U614" s="980"/>
      <c r="V614" s="980"/>
      <c r="W614" s="981"/>
      <c r="X614" s="979" t="s">
        <v>1248</v>
      </c>
      <c r="Y614" s="980"/>
      <c r="Z614" s="980"/>
      <c r="AA614" s="981"/>
      <c r="AB614" s="537">
        <v>1</v>
      </c>
      <c r="AC614" s="34"/>
      <c r="AD614" s="138" t="s">
        <v>699</v>
      </c>
      <c r="AE614" s="158">
        <v>25</v>
      </c>
      <c r="AF614" s="35" t="s">
        <v>32</v>
      </c>
      <c r="AG614" s="34"/>
      <c r="AH614" s="139">
        <v>7749</v>
      </c>
      <c r="AI614" s="159">
        <f>+AH614/1000</f>
        <v>7.7489999999999997</v>
      </c>
      <c r="AJ614" s="152">
        <v>7530</v>
      </c>
      <c r="AK614" s="272">
        <f>+AJ614/1000</f>
        <v>7.53</v>
      </c>
      <c r="AL614" s="273">
        <f>+AJ614-AH614</f>
        <v>-219</v>
      </c>
      <c r="AM614" s="274">
        <f>+AL614/1000</f>
        <v>-0.219</v>
      </c>
      <c r="AN614" s="275">
        <f>+AL614/AH614</f>
        <v>-2.8261711188540456E-2</v>
      </c>
      <c r="AO614" s="21"/>
      <c r="AP614" s="306">
        <v>73.88</v>
      </c>
      <c r="AQ614" s="306">
        <v>3.92</v>
      </c>
    </row>
    <row r="615" spans="2:48" ht="12" customHeight="1" x14ac:dyDescent="0.25">
      <c r="B615" s="25">
        <v>44270</v>
      </c>
      <c r="C615" s="137">
        <v>0.51041666666666663</v>
      </c>
      <c r="D615" s="137">
        <v>0.51944444444444449</v>
      </c>
      <c r="E615" s="43">
        <v>3</v>
      </c>
      <c r="F615" s="43">
        <v>23581</v>
      </c>
      <c r="G615" s="25">
        <v>44270</v>
      </c>
      <c r="H615" s="967" t="s">
        <v>1103</v>
      </c>
      <c r="I615" s="968"/>
      <c r="J615" s="969" t="s">
        <v>1080</v>
      </c>
      <c r="K615" s="970"/>
      <c r="L615" s="969" t="s">
        <v>682</v>
      </c>
      <c r="M615" s="970"/>
      <c r="N615" s="967"/>
      <c r="O615" s="968"/>
      <c r="P615" s="971" t="s">
        <v>677</v>
      </c>
      <c r="Q615" s="972"/>
      <c r="R615" s="973" t="s">
        <v>473</v>
      </c>
      <c r="S615" s="985"/>
      <c r="T615" s="982" t="s">
        <v>1452</v>
      </c>
      <c r="U615" s="983"/>
      <c r="V615" s="983"/>
      <c r="W615" s="984"/>
      <c r="X615" s="982" t="s">
        <v>1452</v>
      </c>
      <c r="Y615" s="983"/>
      <c r="Z615" s="983"/>
      <c r="AA615" s="984"/>
      <c r="AB615" s="505">
        <v>1</v>
      </c>
      <c r="AC615" s="34"/>
      <c r="AD615" s="138" t="s">
        <v>699</v>
      </c>
      <c r="AE615" s="263">
        <v>27</v>
      </c>
      <c r="AF615" s="35" t="s">
        <v>32</v>
      </c>
      <c r="AG615" s="34"/>
      <c r="AH615" s="139">
        <v>12811</v>
      </c>
      <c r="AI615" s="140">
        <f>+AH615/1000</f>
        <v>12.811</v>
      </c>
      <c r="AJ615" s="152">
        <v>12560</v>
      </c>
      <c r="AK615" s="142">
        <f>+AJ615/1000</f>
        <v>12.56</v>
      </c>
      <c r="AL615" s="143">
        <f>+AJ615-AH615</f>
        <v>-251</v>
      </c>
      <c r="AM615" s="144">
        <f>+AL615/1000</f>
        <v>-0.251</v>
      </c>
      <c r="AN615" s="145">
        <f>+AL615/AH615</f>
        <v>-1.9592537662945907E-2</v>
      </c>
      <c r="AP615" s="306">
        <v>73.86</v>
      </c>
      <c r="AQ615" s="306">
        <v>3.79</v>
      </c>
    </row>
    <row r="616" spans="2:48" ht="12" customHeight="1" x14ac:dyDescent="0.25">
      <c r="B616" s="25">
        <v>44270</v>
      </c>
      <c r="C616" s="137">
        <v>0.53749999999999998</v>
      </c>
      <c r="D616" s="137">
        <v>0.55486111111111114</v>
      </c>
      <c r="E616" s="43">
        <v>3</v>
      </c>
      <c r="F616" s="43">
        <v>23582</v>
      </c>
      <c r="G616" s="25">
        <v>44270</v>
      </c>
      <c r="H616" s="967" t="s">
        <v>1368</v>
      </c>
      <c r="I616" s="968"/>
      <c r="J616" s="969" t="s">
        <v>1454</v>
      </c>
      <c r="K616" s="970"/>
      <c r="L616" s="969" t="s">
        <v>682</v>
      </c>
      <c r="M616" s="970"/>
      <c r="N616" s="967"/>
      <c r="O616" s="968"/>
      <c r="P616" s="971" t="s">
        <v>295</v>
      </c>
      <c r="Q616" s="972"/>
      <c r="R616" s="973" t="s">
        <v>611</v>
      </c>
      <c r="S616" s="974"/>
      <c r="T616" s="975" t="s">
        <v>1453</v>
      </c>
      <c r="U616" s="976"/>
      <c r="V616" s="976"/>
      <c r="W616" s="978"/>
      <c r="X616" s="975" t="s">
        <v>1453</v>
      </c>
      <c r="Y616" s="976"/>
      <c r="Z616" s="976"/>
      <c r="AA616" s="978"/>
      <c r="AB616" s="537">
        <v>1</v>
      </c>
      <c r="AC616" s="34"/>
      <c r="AD616" s="138" t="s">
        <v>680</v>
      </c>
      <c r="AE616" s="541">
        <v>55</v>
      </c>
      <c r="AF616" s="46" t="s">
        <v>52</v>
      </c>
      <c r="AG616" s="34"/>
      <c r="AH616" s="139">
        <v>9600</v>
      </c>
      <c r="AI616" s="140">
        <f>+AH616/1000</f>
        <v>9.6</v>
      </c>
      <c r="AJ616" s="152">
        <v>10580</v>
      </c>
      <c r="AK616" s="142">
        <f>+AJ616/1000</f>
        <v>10.58</v>
      </c>
      <c r="AL616" s="143">
        <f>+AJ616-AH616</f>
        <v>980</v>
      </c>
      <c r="AM616" s="144">
        <f>+AL616/1000</f>
        <v>0.98</v>
      </c>
      <c r="AN616" s="145">
        <f>+AL616/AH616</f>
        <v>0.10208333333333333</v>
      </c>
      <c r="AP616" s="306">
        <v>70.12</v>
      </c>
      <c r="AQ616" s="306">
        <v>6.67</v>
      </c>
    </row>
    <row r="617" spans="2:48" ht="12" customHeight="1" x14ac:dyDescent="0.25">
      <c r="B617" s="25">
        <v>44270</v>
      </c>
      <c r="C617" s="137">
        <v>0.56388888888888888</v>
      </c>
      <c r="D617" s="137">
        <v>0.57708333333333328</v>
      </c>
      <c r="E617" s="43">
        <v>3</v>
      </c>
      <c r="F617" s="43">
        <v>23583</v>
      </c>
      <c r="G617" s="25">
        <v>44270</v>
      </c>
      <c r="H617" s="967" t="s">
        <v>730</v>
      </c>
      <c r="I617" s="968"/>
      <c r="J617" s="969" t="s">
        <v>828</v>
      </c>
      <c r="K617" s="970"/>
      <c r="L617" s="969" t="s">
        <v>682</v>
      </c>
      <c r="M617" s="970"/>
      <c r="N617" s="967"/>
      <c r="O617" s="968"/>
      <c r="P617" s="971" t="s">
        <v>117</v>
      </c>
      <c r="Q617" s="972"/>
      <c r="R617" s="973" t="s">
        <v>233</v>
      </c>
      <c r="S617" s="974"/>
      <c r="T617" s="975" t="s">
        <v>1461</v>
      </c>
      <c r="U617" s="976"/>
      <c r="V617" s="976"/>
      <c r="W617" s="977"/>
      <c r="X617" s="975" t="s">
        <v>1461</v>
      </c>
      <c r="Y617" s="976"/>
      <c r="Z617" s="976"/>
      <c r="AA617" s="977"/>
      <c r="AB617" s="537">
        <v>1</v>
      </c>
      <c r="AC617" s="34"/>
      <c r="AD617" s="138" t="s">
        <v>699</v>
      </c>
      <c r="AE617" s="536">
        <v>20</v>
      </c>
      <c r="AF617" s="35" t="s">
        <v>32</v>
      </c>
      <c r="AG617" s="34"/>
      <c r="AH617" s="139">
        <v>23346</v>
      </c>
      <c r="AI617" s="140">
        <f t="shared" ref="AI617:AI637" si="230">+AH617/1000</f>
        <v>23.346</v>
      </c>
      <c r="AJ617" s="152">
        <v>22970</v>
      </c>
      <c r="AK617" s="142">
        <f t="shared" ref="AK617:AK635" si="231">+AJ617/1000</f>
        <v>22.97</v>
      </c>
      <c r="AL617" s="143">
        <f t="shared" ref="AL617:AL635" si="232">+AJ617-AH617</f>
        <v>-376</v>
      </c>
      <c r="AM617" s="144">
        <f t="shared" ref="AM617:AM635" si="233">+AL617/1000</f>
        <v>-0.376</v>
      </c>
      <c r="AN617" s="145">
        <f t="shared" ref="AN617:AN635" si="234">+AL617/AH617</f>
        <v>-1.6105542705388505E-2</v>
      </c>
      <c r="AP617" s="306">
        <v>71.290000000000006</v>
      </c>
      <c r="AQ617" s="306">
        <v>5.98</v>
      </c>
    </row>
    <row r="618" spans="2:48" ht="12" customHeight="1" x14ac:dyDescent="0.25">
      <c r="B618" s="25">
        <v>44270</v>
      </c>
      <c r="C618" s="137">
        <v>0.56597222222222221</v>
      </c>
      <c r="D618" s="137">
        <v>0.60069444444444442</v>
      </c>
      <c r="E618" s="43">
        <v>4</v>
      </c>
      <c r="F618" s="43">
        <v>26620</v>
      </c>
      <c r="G618" s="25">
        <v>44270</v>
      </c>
      <c r="H618" s="967" t="s">
        <v>712</v>
      </c>
      <c r="I618" s="968"/>
      <c r="J618" s="969"/>
      <c r="K618" s="970"/>
      <c r="L618" s="969"/>
      <c r="M618" s="970"/>
      <c r="N618" s="967"/>
      <c r="O618" s="968"/>
      <c r="P618" s="971" t="s">
        <v>1458</v>
      </c>
      <c r="Q618" s="972"/>
      <c r="R618" s="973" t="s">
        <v>1318</v>
      </c>
      <c r="S618" s="974"/>
      <c r="T618" s="975" t="s">
        <v>1222</v>
      </c>
      <c r="U618" s="976"/>
      <c r="V618" s="976"/>
      <c r="W618" s="977"/>
      <c r="X618" s="975" t="s">
        <v>1222</v>
      </c>
      <c r="Y618" s="976"/>
      <c r="Z618" s="976"/>
      <c r="AA618" s="977"/>
      <c r="AB618" s="537"/>
      <c r="AC618" s="34"/>
      <c r="AD618" s="138"/>
      <c r="AE618" s="536">
        <v>30</v>
      </c>
      <c r="AF618" s="35" t="s">
        <v>32</v>
      </c>
      <c r="AG618" s="34"/>
      <c r="AH618" s="139">
        <v>3710</v>
      </c>
      <c r="AI618" s="140">
        <f t="shared" si="230"/>
        <v>3.71</v>
      </c>
      <c r="AJ618" s="152">
        <v>3710</v>
      </c>
      <c r="AK618" s="142">
        <f t="shared" si="231"/>
        <v>3.71</v>
      </c>
      <c r="AL618" s="143">
        <f t="shared" si="232"/>
        <v>0</v>
      </c>
      <c r="AM618" s="144">
        <f t="shared" si="233"/>
        <v>0</v>
      </c>
      <c r="AN618" s="145">
        <f t="shared" si="234"/>
        <v>0</v>
      </c>
      <c r="AP618" s="306">
        <v>71.7</v>
      </c>
      <c r="AQ618" s="306">
        <v>6.23</v>
      </c>
      <c r="AS618" s="132">
        <v>10</v>
      </c>
      <c r="AT618" s="132">
        <f>+AS618-AT619</f>
        <v>8.3650000000000002</v>
      </c>
      <c r="AU618" s="132">
        <f>+AT618*2.4</f>
        <v>20.076000000000001</v>
      </c>
      <c r="AV618" s="132">
        <f>+AU618+AU619</f>
        <v>23.346</v>
      </c>
    </row>
    <row r="619" spans="2:48" ht="12" customHeight="1" x14ac:dyDescent="0.25">
      <c r="B619" s="25">
        <v>44270</v>
      </c>
      <c r="C619" s="137">
        <v>0.56944444444444442</v>
      </c>
      <c r="D619" s="137">
        <v>0.59930555555555554</v>
      </c>
      <c r="E619" s="43">
        <v>4</v>
      </c>
      <c r="F619" s="43">
        <v>26619</v>
      </c>
      <c r="G619" s="25">
        <v>44270</v>
      </c>
      <c r="H619" s="967" t="s">
        <v>712</v>
      </c>
      <c r="I619" s="968"/>
      <c r="J619" s="969"/>
      <c r="K619" s="970"/>
      <c r="L619" s="969"/>
      <c r="M619" s="970"/>
      <c r="N619" s="967"/>
      <c r="O619" s="968"/>
      <c r="P619" s="971" t="s">
        <v>1301</v>
      </c>
      <c r="Q619" s="972"/>
      <c r="R619" s="973" t="s">
        <v>1456</v>
      </c>
      <c r="S619" s="974"/>
      <c r="T619" s="975" t="s">
        <v>1222</v>
      </c>
      <c r="U619" s="976"/>
      <c r="V619" s="976"/>
      <c r="W619" s="977"/>
      <c r="X619" s="975" t="s">
        <v>1222</v>
      </c>
      <c r="Y619" s="976"/>
      <c r="Z619" s="976"/>
      <c r="AA619" s="977"/>
      <c r="AB619" s="537"/>
      <c r="AC619" s="34"/>
      <c r="AD619" s="138"/>
      <c r="AE619" s="536">
        <v>31</v>
      </c>
      <c r="AF619" s="35" t="s">
        <v>32</v>
      </c>
      <c r="AG619" s="34"/>
      <c r="AH619" s="139">
        <v>2140</v>
      </c>
      <c r="AI619" s="140">
        <f t="shared" si="230"/>
        <v>2.14</v>
      </c>
      <c r="AJ619" s="152">
        <v>2140</v>
      </c>
      <c r="AK619" s="142">
        <f t="shared" si="231"/>
        <v>2.14</v>
      </c>
      <c r="AL619" s="143">
        <f t="shared" si="232"/>
        <v>0</v>
      </c>
      <c r="AM619" s="144">
        <f t="shared" si="233"/>
        <v>0</v>
      </c>
      <c r="AN619" s="145">
        <f t="shared" si="234"/>
        <v>0</v>
      </c>
      <c r="AP619" s="306">
        <v>72.150000000000006</v>
      </c>
      <c r="AQ619" s="306">
        <v>5.93</v>
      </c>
      <c r="AT619" s="132">
        <v>1.635</v>
      </c>
      <c r="AU619" s="132">
        <f>+AT619*2</f>
        <v>3.27</v>
      </c>
    </row>
    <row r="620" spans="2:48" ht="12" customHeight="1" x14ac:dyDescent="0.25">
      <c r="B620" s="25">
        <v>44270</v>
      </c>
      <c r="C620" s="137">
        <v>0.5708333333333333</v>
      </c>
      <c r="D620" s="137">
        <v>0.59236111111111112</v>
      </c>
      <c r="E620" s="43">
        <v>3</v>
      </c>
      <c r="F620" s="43">
        <v>23583</v>
      </c>
      <c r="G620" s="25">
        <v>44270</v>
      </c>
      <c r="H620" s="967" t="s">
        <v>730</v>
      </c>
      <c r="I620" s="968"/>
      <c r="J620" s="969" t="s">
        <v>828</v>
      </c>
      <c r="K620" s="970"/>
      <c r="L620" s="969" t="s">
        <v>682</v>
      </c>
      <c r="M620" s="970"/>
      <c r="N620" s="967"/>
      <c r="O620" s="968"/>
      <c r="P620" s="971" t="s">
        <v>1265</v>
      </c>
      <c r="Q620" s="972"/>
      <c r="R620" s="973" t="s">
        <v>663</v>
      </c>
      <c r="S620" s="974"/>
      <c r="T620" s="975" t="s">
        <v>1461</v>
      </c>
      <c r="U620" s="976"/>
      <c r="V620" s="976"/>
      <c r="W620" s="977"/>
      <c r="X620" s="975" t="s">
        <v>1461</v>
      </c>
      <c r="Y620" s="976"/>
      <c r="Z620" s="976"/>
      <c r="AA620" s="977"/>
      <c r="AB620" s="537">
        <v>1</v>
      </c>
      <c r="AC620" s="34"/>
      <c r="AD620" s="138" t="s">
        <v>699</v>
      </c>
      <c r="AE620" s="536">
        <v>20</v>
      </c>
      <c r="AF620" s="35" t="s">
        <v>32</v>
      </c>
      <c r="AG620" s="34"/>
      <c r="AH620" s="139">
        <v>23600</v>
      </c>
      <c r="AI620" s="140">
        <f t="shared" si="230"/>
        <v>23.6</v>
      </c>
      <c r="AJ620" s="152">
        <v>23220</v>
      </c>
      <c r="AK620" s="142">
        <f t="shared" si="231"/>
        <v>23.22</v>
      </c>
      <c r="AL620" s="143">
        <f t="shared" si="232"/>
        <v>-380</v>
      </c>
      <c r="AM620" s="144">
        <f t="shared" si="233"/>
        <v>-0.38</v>
      </c>
      <c r="AN620" s="145">
        <f t="shared" si="234"/>
        <v>-1.6101694915254237E-2</v>
      </c>
      <c r="AP620" s="306">
        <v>71.290000000000006</v>
      </c>
      <c r="AQ620" s="306">
        <v>5.98</v>
      </c>
    </row>
    <row r="621" spans="2:48" ht="12" customHeight="1" x14ac:dyDescent="0.25">
      <c r="B621" s="25">
        <v>44270</v>
      </c>
      <c r="C621" s="137">
        <v>0.57916666666666672</v>
      </c>
      <c r="D621" s="137">
        <v>0.62361111111111112</v>
      </c>
      <c r="E621" s="43">
        <v>3</v>
      </c>
      <c r="F621" s="43">
        <v>23583</v>
      </c>
      <c r="G621" s="25">
        <v>44270</v>
      </c>
      <c r="H621" s="967" t="s">
        <v>730</v>
      </c>
      <c r="I621" s="968"/>
      <c r="J621" s="969" t="s">
        <v>828</v>
      </c>
      <c r="K621" s="970"/>
      <c r="L621" s="969" t="s">
        <v>682</v>
      </c>
      <c r="M621" s="970"/>
      <c r="N621" s="967"/>
      <c r="O621" s="968"/>
      <c r="P621" s="971" t="s">
        <v>1293</v>
      </c>
      <c r="Q621" s="972"/>
      <c r="R621" s="973" t="s">
        <v>543</v>
      </c>
      <c r="S621" s="974"/>
      <c r="T621" s="975" t="s">
        <v>1461</v>
      </c>
      <c r="U621" s="976"/>
      <c r="V621" s="976"/>
      <c r="W621" s="977"/>
      <c r="X621" s="975" t="s">
        <v>1461</v>
      </c>
      <c r="Y621" s="976"/>
      <c r="Z621" s="976"/>
      <c r="AA621" s="977"/>
      <c r="AB621" s="537">
        <v>1</v>
      </c>
      <c r="AC621" s="34"/>
      <c r="AD621" s="138" t="s">
        <v>699</v>
      </c>
      <c r="AE621" s="536">
        <v>20</v>
      </c>
      <c r="AF621" s="35" t="s">
        <v>32</v>
      </c>
      <c r="AG621" s="34"/>
      <c r="AH621" s="139">
        <v>11600</v>
      </c>
      <c r="AI621" s="140">
        <f t="shared" si="230"/>
        <v>11.6</v>
      </c>
      <c r="AJ621" s="152">
        <v>11660</v>
      </c>
      <c r="AK621" s="142">
        <f t="shared" si="231"/>
        <v>11.66</v>
      </c>
      <c r="AL621" s="143">
        <f t="shared" si="232"/>
        <v>60</v>
      </c>
      <c r="AM621" s="144">
        <f t="shared" si="233"/>
        <v>0.06</v>
      </c>
      <c r="AN621" s="145">
        <f t="shared" si="234"/>
        <v>5.1724137931034482E-3</v>
      </c>
      <c r="AP621" s="306">
        <v>71.290000000000006</v>
      </c>
      <c r="AQ621" s="306">
        <v>5.98</v>
      </c>
      <c r="AS621" s="132">
        <v>10</v>
      </c>
      <c r="AT621" s="132">
        <f>+AS621-AT622</f>
        <v>9</v>
      </c>
      <c r="AU621" s="132">
        <f>+AT621*2.4</f>
        <v>21.599999999999998</v>
      </c>
      <c r="AV621" s="132">
        <f>+AU621+AU622</f>
        <v>23.599999999999998</v>
      </c>
    </row>
    <row r="622" spans="2:48" ht="12" customHeight="1" x14ac:dyDescent="0.25">
      <c r="B622" s="25">
        <v>44270</v>
      </c>
      <c r="C622" s="137">
        <v>0.62013888888888891</v>
      </c>
      <c r="D622" s="137">
        <v>0.64583333333333337</v>
      </c>
      <c r="E622" s="43">
        <v>3</v>
      </c>
      <c r="F622" s="43">
        <v>23583</v>
      </c>
      <c r="G622" s="25">
        <v>44270</v>
      </c>
      <c r="H622" s="967" t="s">
        <v>730</v>
      </c>
      <c r="I622" s="968"/>
      <c r="J622" s="969" t="s">
        <v>828</v>
      </c>
      <c r="K622" s="970"/>
      <c r="L622" s="969" t="s">
        <v>682</v>
      </c>
      <c r="M622" s="970"/>
      <c r="N622" s="967"/>
      <c r="O622" s="968"/>
      <c r="P622" s="971" t="s">
        <v>677</v>
      </c>
      <c r="Q622" s="972"/>
      <c r="R622" s="973" t="s">
        <v>473</v>
      </c>
      <c r="S622" s="985"/>
      <c r="T622" s="975" t="s">
        <v>1461</v>
      </c>
      <c r="U622" s="976"/>
      <c r="V622" s="976"/>
      <c r="W622" s="977"/>
      <c r="X622" s="975" t="s">
        <v>1461</v>
      </c>
      <c r="Y622" s="976"/>
      <c r="Z622" s="976"/>
      <c r="AA622" s="977"/>
      <c r="AB622" s="537">
        <v>1</v>
      </c>
      <c r="AC622" s="34"/>
      <c r="AD622" s="138" t="s">
        <v>699</v>
      </c>
      <c r="AE622" s="536">
        <v>20</v>
      </c>
      <c r="AF622" s="35" t="s">
        <v>32</v>
      </c>
      <c r="AG622" s="34"/>
      <c r="AH622" s="139">
        <v>23600</v>
      </c>
      <c r="AI622" s="140">
        <f t="shared" si="230"/>
        <v>23.6</v>
      </c>
      <c r="AJ622" s="152">
        <v>23410</v>
      </c>
      <c r="AK622" s="142">
        <f t="shared" si="231"/>
        <v>23.41</v>
      </c>
      <c r="AL622" s="143">
        <f t="shared" si="232"/>
        <v>-190</v>
      </c>
      <c r="AM622" s="144">
        <f t="shared" si="233"/>
        <v>-0.19</v>
      </c>
      <c r="AN622" s="145">
        <f t="shared" si="234"/>
        <v>-8.0508474576271184E-3</v>
      </c>
      <c r="AP622" s="306">
        <v>71.290000000000006</v>
      </c>
      <c r="AQ622" s="306">
        <v>5.98</v>
      </c>
      <c r="AT622" s="132">
        <v>1</v>
      </c>
      <c r="AU622" s="132">
        <f>+AT622*2</f>
        <v>2</v>
      </c>
    </row>
    <row r="623" spans="2:48" ht="12" customHeight="1" x14ac:dyDescent="0.25">
      <c r="B623" s="25">
        <v>44270</v>
      </c>
      <c r="C623" s="137">
        <v>0.6430555555555556</v>
      </c>
      <c r="D623" s="137">
        <v>0.66180555555555554</v>
      </c>
      <c r="E623" s="43">
        <v>3</v>
      </c>
      <c r="F623" s="43">
        <v>23583</v>
      </c>
      <c r="G623" s="25">
        <v>44270</v>
      </c>
      <c r="H623" s="967" t="s">
        <v>730</v>
      </c>
      <c r="I623" s="968"/>
      <c r="J623" s="969" t="s">
        <v>828</v>
      </c>
      <c r="K623" s="970"/>
      <c r="L623" s="969" t="s">
        <v>682</v>
      </c>
      <c r="M623" s="970"/>
      <c r="N623" s="967"/>
      <c r="O623" s="968"/>
      <c r="P623" s="971" t="s">
        <v>295</v>
      </c>
      <c r="Q623" s="972"/>
      <c r="R623" s="973" t="s">
        <v>611</v>
      </c>
      <c r="S623" s="974"/>
      <c r="T623" s="975" t="s">
        <v>1461</v>
      </c>
      <c r="U623" s="976"/>
      <c r="V623" s="976"/>
      <c r="W623" s="977"/>
      <c r="X623" s="975" t="s">
        <v>1461</v>
      </c>
      <c r="Y623" s="976"/>
      <c r="Z623" s="976"/>
      <c r="AA623" s="977"/>
      <c r="AB623" s="539">
        <v>1</v>
      </c>
      <c r="AC623" s="34"/>
      <c r="AD623" s="138" t="s">
        <v>699</v>
      </c>
      <c r="AE623" s="536">
        <v>20</v>
      </c>
      <c r="AF623" s="35" t="s">
        <v>32</v>
      </c>
      <c r="AG623" s="34"/>
      <c r="AH623" s="139">
        <v>12200</v>
      </c>
      <c r="AI623" s="140">
        <f t="shared" si="230"/>
        <v>12.2</v>
      </c>
      <c r="AJ623" s="836">
        <v>18750</v>
      </c>
      <c r="AK623" s="838">
        <f>+AJ623/1000</f>
        <v>18.75</v>
      </c>
      <c r="AL623" s="1029">
        <f>+AJ623-AH624-AH623</f>
        <v>-50</v>
      </c>
      <c r="AM623" s="842">
        <f>+AL623/1000</f>
        <v>-0.05</v>
      </c>
      <c r="AN623" s="844">
        <f>+AL623/SUM(AH623:AH624)</f>
        <v>-2.6595744680851063E-3</v>
      </c>
      <c r="AP623" s="306">
        <v>71.290000000000006</v>
      </c>
      <c r="AQ623" s="306">
        <v>5.98</v>
      </c>
    </row>
    <row r="624" spans="2:48" ht="12" customHeight="1" x14ac:dyDescent="0.25">
      <c r="B624" s="25">
        <v>44270</v>
      </c>
      <c r="C624" s="137">
        <v>0.6430555555555556</v>
      </c>
      <c r="D624" s="137">
        <v>0.66180555555555554</v>
      </c>
      <c r="E624" s="43">
        <v>3</v>
      </c>
      <c r="F624" s="43">
        <v>23584</v>
      </c>
      <c r="G624" s="25">
        <v>44270</v>
      </c>
      <c r="H624" s="967" t="s">
        <v>1027</v>
      </c>
      <c r="I624" s="968"/>
      <c r="J624" s="969" t="s">
        <v>1250</v>
      </c>
      <c r="K624" s="970"/>
      <c r="L624" s="969" t="s">
        <v>682</v>
      </c>
      <c r="M624" s="970"/>
      <c r="N624" s="967"/>
      <c r="O624" s="968"/>
      <c r="P624" s="971" t="s">
        <v>295</v>
      </c>
      <c r="Q624" s="972"/>
      <c r="R624" s="973" t="s">
        <v>611</v>
      </c>
      <c r="S624" s="974"/>
      <c r="T624" s="979" t="s">
        <v>1093</v>
      </c>
      <c r="U624" s="980"/>
      <c r="V624" s="980"/>
      <c r="W624" s="981"/>
      <c r="X624" s="975" t="s">
        <v>1093</v>
      </c>
      <c r="Y624" s="976"/>
      <c r="Z624" s="976"/>
      <c r="AA624" s="977"/>
      <c r="AB624" s="539">
        <v>1</v>
      </c>
      <c r="AC624" s="34"/>
      <c r="AD624" s="138" t="s">
        <v>699</v>
      </c>
      <c r="AE624" s="536">
        <v>21</v>
      </c>
      <c r="AF624" s="35" t="s">
        <v>32</v>
      </c>
      <c r="AG624" s="34"/>
      <c r="AH624" s="139">
        <v>6600</v>
      </c>
      <c r="AI624" s="140">
        <f t="shared" si="230"/>
        <v>6.6</v>
      </c>
      <c r="AJ624" s="837"/>
      <c r="AK624" s="839"/>
      <c r="AL624" s="1031"/>
      <c r="AM624" s="843"/>
      <c r="AN624" s="845"/>
      <c r="AP624" s="306">
        <v>75.69</v>
      </c>
      <c r="AQ624" s="306">
        <v>2.4500000000000002</v>
      </c>
      <c r="AS624" s="132">
        <v>5</v>
      </c>
      <c r="AT624" s="132">
        <f>+AS624-AT625</f>
        <v>4</v>
      </c>
      <c r="AU624" s="132">
        <f>+AT624*2.4</f>
        <v>9.6</v>
      </c>
      <c r="AV624" s="132">
        <f>+AU624+AU625</f>
        <v>11.6</v>
      </c>
    </row>
    <row r="625" spans="2:48" ht="12" customHeight="1" x14ac:dyDescent="0.25">
      <c r="B625" s="25">
        <v>44270</v>
      </c>
      <c r="C625" s="137">
        <v>0.66319444444444442</v>
      </c>
      <c r="D625" s="137">
        <v>0.68541666666666667</v>
      </c>
      <c r="E625" s="43">
        <v>3</v>
      </c>
      <c r="F625" s="43">
        <v>20191</v>
      </c>
      <c r="G625" s="25">
        <v>44270</v>
      </c>
      <c r="H625" s="967" t="s">
        <v>959</v>
      </c>
      <c r="I625" s="968"/>
      <c r="J625" s="969"/>
      <c r="K625" s="970"/>
      <c r="L625" s="969"/>
      <c r="M625" s="970"/>
      <c r="N625" s="967"/>
      <c r="O625" s="968"/>
      <c r="P625" s="971" t="s">
        <v>802</v>
      </c>
      <c r="Q625" s="972"/>
      <c r="R625" s="973" t="s">
        <v>803</v>
      </c>
      <c r="S625" s="974"/>
      <c r="T625" s="975" t="s">
        <v>1030</v>
      </c>
      <c r="U625" s="976"/>
      <c r="V625" s="976"/>
      <c r="W625" s="977"/>
      <c r="X625" s="975" t="s">
        <v>1030</v>
      </c>
      <c r="Y625" s="976"/>
      <c r="Z625" s="976"/>
      <c r="AA625" s="977"/>
      <c r="AB625" s="537"/>
      <c r="AC625" s="34"/>
      <c r="AD625" s="138"/>
      <c r="AE625" s="536"/>
      <c r="AF625" s="35" t="s">
        <v>32</v>
      </c>
      <c r="AG625" s="34"/>
      <c r="AH625" s="139">
        <v>460</v>
      </c>
      <c r="AI625" s="140">
        <f t="shared" si="230"/>
        <v>0.46</v>
      </c>
      <c r="AJ625" s="152">
        <v>460</v>
      </c>
      <c r="AK625" s="142">
        <f t="shared" si="231"/>
        <v>0.46</v>
      </c>
      <c r="AL625" s="143">
        <f t="shared" si="232"/>
        <v>0</v>
      </c>
      <c r="AM625" s="144">
        <f t="shared" si="233"/>
        <v>0</v>
      </c>
      <c r="AN625" s="145">
        <f t="shared" si="234"/>
        <v>0</v>
      </c>
      <c r="AP625" s="306"/>
      <c r="AQ625" s="306"/>
      <c r="AT625" s="132">
        <v>1</v>
      </c>
      <c r="AU625" s="132">
        <f>+AT625*2</f>
        <v>2</v>
      </c>
    </row>
    <row r="626" spans="2:48" ht="12" customHeight="1" x14ac:dyDescent="0.25">
      <c r="B626" s="25">
        <v>44270</v>
      </c>
      <c r="C626" s="137">
        <v>0.67569444444444438</v>
      </c>
      <c r="D626" s="137">
        <v>0.69236111111111109</v>
      </c>
      <c r="E626" s="43">
        <v>3</v>
      </c>
      <c r="F626" s="43">
        <v>23585</v>
      </c>
      <c r="G626" s="25">
        <v>44270</v>
      </c>
      <c r="H626" s="967" t="s">
        <v>1462</v>
      </c>
      <c r="I626" s="968"/>
      <c r="J626" s="969" t="s">
        <v>999</v>
      </c>
      <c r="K626" s="970"/>
      <c r="L626" s="969" t="s">
        <v>682</v>
      </c>
      <c r="M626" s="970"/>
      <c r="N626" s="967"/>
      <c r="O626" s="968"/>
      <c r="P626" s="971" t="s">
        <v>117</v>
      </c>
      <c r="Q626" s="972"/>
      <c r="R626" s="973" t="s">
        <v>233</v>
      </c>
      <c r="S626" s="974"/>
      <c r="T626" s="975" t="s">
        <v>771</v>
      </c>
      <c r="U626" s="976"/>
      <c r="V626" s="976"/>
      <c r="W626" s="977"/>
      <c r="X626" s="975" t="s">
        <v>771</v>
      </c>
      <c r="Y626" s="976"/>
      <c r="Z626" s="976"/>
      <c r="AA626" s="977"/>
      <c r="AB626" s="537">
        <v>1</v>
      </c>
      <c r="AC626" s="34"/>
      <c r="AD626" s="138" t="s">
        <v>699</v>
      </c>
      <c r="AE626" s="540">
        <v>28</v>
      </c>
      <c r="AF626" s="35" t="s">
        <v>32</v>
      </c>
      <c r="AG626" s="34"/>
      <c r="AH626" s="139">
        <v>21000</v>
      </c>
      <c r="AI626" s="140">
        <f t="shared" si="230"/>
        <v>21</v>
      </c>
      <c r="AJ626" s="152">
        <v>21470</v>
      </c>
      <c r="AK626" s="142">
        <f t="shared" si="231"/>
        <v>21.47</v>
      </c>
      <c r="AL626" s="143">
        <f t="shared" si="232"/>
        <v>470</v>
      </c>
      <c r="AM626" s="144">
        <f t="shared" si="233"/>
        <v>0.47</v>
      </c>
      <c r="AN626" s="145">
        <f t="shared" si="234"/>
        <v>2.238095238095238E-2</v>
      </c>
      <c r="AP626" s="306">
        <v>71.44</v>
      </c>
      <c r="AQ626" s="306">
        <v>5.76</v>
      </c>
    </row>
    <row r="627" spans="2:48" ht="12" customHeight="1" x14ac:dyDescent="0.25">
      <c r="B627" s="25">
        <v>44270</v>
      </c>
      <c r="C627" s="137">
        <v>0.71319444444444446</v>
      </c>
      <c r="D627" s="137">
        <v>0.7319444444444444</v>
      </c>
      <c r="E627" s="43">
        <v>3</v>
      </c>
      <c r="F627" s="43">
        <v>23587</v>
      </c>
      <c r="G627" s="25">
        <v>44270</v>
      </c>
      <c r="H627" s="967" t="s">
        <v>769</v>
      </c>
      <c r="I627" s="968"/>
      <c r="J627" s="969" t="s">
        <v>740</v>
      </c>
      <c r="K627" s="970"/>
      <c r="L627" s="969" t="s">
        <v>682</v>
      </c>
      <c r="M627" s="970"/>
      <c r="N627" s="967"/>
      <c r="O627" s="968"/>
      <c r="P627" s="971" t="s">
        <v>1464</v>
      </c>
      <c r="Q627" s="972"/>
      <c r="R627" s="973" t="s">
        <v>1057</v>
      </c>
      <c r="S627" s="974"/>
      <c r="T627" s="975" t="s">
        <v>1465</v>
      </c>
      <c r="U627" s="976"/>
      <c r="V627" s="976"/>
      <c r="W627" s="977"/>
      <c r="X627" s="975" t="s">
        <v>1465</v>
      </c>
      <c r="Y627" s="976"/>
      <c r="Z627" s="976"/>
      <c r="AA627" s="977"/>
      <c r="AB627" s="539">
        <v>1</v>
      </c>
      <c r="AC627" s="34"/>
      <c r="AD627" s="138" t="s">
        <v>699</v>
      </c>
      <c r="AE627" s="536">
        <v>26</v>
      </c>
      <c r="AF627" s="35" t="s">
        <v>32</v>
      </c>
      <c r="AG627" s="34"/>
      <c r="AH627" s="139">
        <v>2240</v>
      </c>
      <c r="AI627" s="140">
        <f t="shared" si="230"/>
        <v>2.2400000000000002</v>
      </c>
      <c r="AJ627" s="152">
        <v>2430</v>
      </c>
      <c r="AK627" s="142">
        <f t="shared" si="231"/>
        <v>2.4300000000000002</v>
      </c>
      <c r="AL627" s="143">
        <f t="shared" si="232"/>
        <v>190</v>
      </c>
      <c r="AM627" s="144">
        <f t="shared" si="233"/>
        <v>0.19</v>
      </c>
      <c r="AN627" s="145">
        <f t="shared" si="234"/>
        <v>8.4821428571428575E-2</v>
      </c>
      <c r="AP627" s="306">
        <v>73.510000000000005</v>
      </c>
      <c r="AQ627" s="306">
        <v>3.87</v>
      </c>
      <c r="AS627" s="132">
        <v>10</v>
      </c>
      <c r="AT627" s="132">
        <f>+AS627-AT628</f>
        <v>9</v>
      </c>
      <c r="AU627" s="132">
        <f>+AT627*2.4</f>
        <v>21.599999999999998</v>
      </c>
      <c r="AV627" s="132">
        <f>+AU627+AU628</f>
        <v>23.599999999999998</v>
      </c>
    </row>
    <row r="628" spans="2:48" ht="12" customHeight="1" x14ac:dyDescent="0.25">
      <c r="B628" s="25">
        <v>44270</v>
      </c>
      <c r="C628" s="137">
        <v>0.72361111111111109</v>
      </c>
      <c r="D628" s="137">
        <v>0.73333333333333339</v>
      </c>
      <c r="E628" s="43">
        <v>3</v>
      </c>
      <c r="F628" s="43">
        <v>23588</v>
      </c>
      <c r="G628" s="25">
        <v>44270</v>
      </c>
      <c r="H628" s="967" t="s">
        <v>769</v>
      </c>
      <c r="I628" s="968"/>
      <c r="J628" s="969" t="s">
        <v>740</v>
      </c>
      <c r="K628" s="970"/>
      <c r="L628" s="969" t="s">
        <v>682</v>
      </c>
      <c r="M628" s="970"/>
      <c r="N628" s="967"/>
      <c r="O628" s="968"/>
      <c r="P628" s="971" t="s">
        <v>1293</v>
      </c>
      <c r="Q628" s="972"/>
      <c r="R628" s="973" t="s">
        <v>543</v>
      </c>
      <c r="S628" s="974"/>
      <c r="T628" s="975" t="s">
        <v>1466</v>
      </c>
      <c r="U628" s="976"/>
      <c r="V628" s="976"/>
      <c r="W628" s="977"/>
      <c r="X628" s="975" t="s">
        <v>1466</v>
      </c>
      <c r="Y628" s="976"/>
      <c r="Z628" s="976"/>
      <c r="AA628" s="977"/>
      <c r="AB628" s="539"/>
      <c r="AC628" s="34"/>
      <c r="AD628" s="138" t="s">
        <v>699</v>
      </c>
      <c r="AE628" s="540">
        <v>25</v>
      </c>
      <c r="AF628" s="35" t="s">
        <v>32</v>
      </c>
      <c r="AG628" s="34"/>
      <c r="AH628" s="139">
        <v>1970</v>
      </c>
      <c r="AI628" s="140">
        <f t="shared" si="230"/>
        <v>1.97</v>
      </c>
      <c r="AJ628" s="152">
        <v>1970</v>
      </c>
      <c r="AK628" s="142">
        <f t="shared" si="231"/>
        <v>1.97</v>
      </c>
      <c r="AL628" s="143">
        <f t="shared" si="232"/>
        <v>0</v>
      </c>
      <c r="AM628" s="144">
        <f t="shared" si="233"/>
        <v>0</v>
      </c>
      <c r="AN628" s="145">
        <f t="shared" si="234"/>
        <v>0</v>
      </c>
      <c r="AP628" s="306">
        <v>72.47</v>
      </c>
      <c r="AQ628" s="306">
        <v>5.88</v>
      </c>
      <c r="AT628" s="132">
        <v>1</v>
      </c>
      <c r="AU628" s="132">
        <f>+AT628*2</f>
        <v>2</v>
      </c>
    </row>
    <row r="629" spans="2:48" ht="12" customHeight="1" x14ac:dyDescent="0.25">
      <c r="B629" s="25">
        <v>44270</v>
      </c>
      <c r="C629" s="137">
        <v>0.91319444444444453</v>
      </c>
      <c r="D629" s="137">
        <v>0.93055555555555547</v>
      </c>
      <c r="E629" s="43">
        <v>4</v>
      </c>
      <c r="F629" s="43">
        <v>26621</v>
      </c>
      <c r="G629" s="25">
        <v>44270</v>
      </c>
      <c r="H629" s="967" t="s">
        <v>712</v>
      </c>
      <c r="I629" s="968"/>
      <c r="J629" s="969"/>
      <c r="K629" s="970"/>
      <c r="L629" s="969"/>
      <c r="M629" s="970"/>
      <c r="N629" s="967"/>
      <c r="O629" s="968"/>
      <c r="P629" s="971" t="s">
        <v>1467</v>
      </c>
      <c r="Q629" s="972"/>
      <c r="R629" s="973" t="s">
        <v>1468</v>
      </c>
      <c r="S629" s="974"/>
      <c r="T629" s="975" t="s">
        <v>1222</v>
      </c>
      <c r="U629" s="976"/>
      <c r="V629" s="976"/>
      <c r="W629" s="977"/>
      <c r="X629" s="975" t="s">
        <v>1222</v>
      </c>
      <c r="Y629" s="976"/>
      <c r="Z629" s="976"/>
      <c r="AA629" s="978"/>
      <c r="AB629" s="537"/>
      <c r="AC629" s="34"/>
      <c r="AD629" s="138"/>
      <c r="AE629" s="536">
        <v>24</v>
      </c>
      <c r="AF629" s="35" t="s">
        <v>32</v>
      </c>
      <c r="AG629" s="34"/>
      <c r="AH629" s="139">
        <v>1460</v>
      </c>
      <c r="AI629" s="140">
        <f t="shared" si="230"/>
        <v>1.46</v>
      </c>
      <c r="AJ629" s="152">
        <v>1460</v>
      </c>
      <c r="AK629" s="142">
        <f t="shared" si="231"/>
        <v>1.46</v>
      </c>
      <c r="AL629" s="143">
        <f t="shared" si="232"/>
        <v>0</v>
      </c>
      <c r="AM629" s="144">
        <f t="shared" si="233"/>
        <v>0</v>
      </c>
      <c r="AN629" s="145">
        <f t="shared" si="234"/>
        <v>0</v>
      </c>
      <c r="AP629" s="306">
        <v>72.78</v>
      </c>
      <c r="AQ629" s="306">
        <v>5.92</v>
      </c>
    </row>
    <row r="630" spans="2:48" ht="12" customHeight="1" x14ac:dyDescent="0.25">
      <c r="B630" s="25">
        <v>44270</v>
      </c>
      <c r="C630" s="137">
        <v>0.95694444444444438</v>
      </c>
      <c r="D630" s="137">
        <v>9.0277777777777787E-3</v>
      </c>
      <c r="E630" s="43">
        <v>4</v>
      </c>
      <c r="F630" s="43">
        <v>26622</v>
      </c>
      <c r="G630" s="25">
        <v>44270</v>
      </c>
      <c r="H630" s="967" t="s">
        <v>87</v>
      </c>
      <c r="I630" s="968"/>
      <c r="J630" s="969"/>
      <c r="K630" s="970"/>
      <c r="L630" s="969"/>
      <c r="M630" s="970"/>
      <c r="N630" s="967"/>
      <c r="O630" s="968"/>
      <c r="P630" s="971" t="s">
        <v>190</v>
      </c>
      <c r="Q630" s="972"/>
      <c r="R630" s="973" t="s">
        <v>102</v>
      </c>
      <c r="S630" s="974"/>
      <c r="T630" s="982" t="s">
        <v>1483</v>
      </c>
      <c r="U630" s="983"/>
      <c r="V630" s="983"/>
      <c r="W630" s="984"/>
      <c r="X630" s="982" t="s">
        <v>1483</v>
      </c>
      <c r="Y630" s="983"/>
      <c r="Z630" s="983"/>
      <c r="AA630" s="984"/>
      <c r="AB630" s="537"/>
      <c r="AC630" s="34"/>
      <c r="AD630" s="138"/>
      <c r="AE630" s="541">
        <v>56</v>
      </c>
      <c r="AF630" s="46" t="s">
        <v>52</v>
      </c>
      <c r="AG630" s="34"/>
      <c r="AH630" s="139">
        <v>11195</v>
      </c>
      <c r="AI630" s="140">
        <f t="shared" si="230"/>
        <v>11.195</v>
      </c>
      <c r="AJ630" s="152">
        <v>11195</v>
      </c>
      <c r="AK630" s="142">
        <f t="shared" si="231"/>
        <v>11.195</v>
      </c>
      <c r="AL630" s="143">
        <f t="shared" si="232"/>
        <v>0</v>
      </c>
      <c r="AM630" s="144">
        <f t="shared" si="233"/>
        <v>0</v>
      </c>
      <c r="AN630" s="145">
        <f t="shared" si="234"/>
        <v>0</v>
      </c>
      <c r="AP630" s="306">
        <v>77.099999999999994</v>
      </c>
      <c r="AQ630" s="306">
        <v>3.82</v>
      </c>
      <c r="AS630" s="132">
        <v>5.25</v>
      </c>
      <c r="AT630" s="132">
        <f>+AS630-AT631</f>
        <v>4.25</v>
      </c>
      <c r="AU630" s="132">
        <f>+AT630*2.4</f>
        <v>10.199999999999999</v>
      </c>
      <c r="AV630" s="132">
        <f>+AU630+AU631</f>
        <v>12.2</v>
      </c>
    </row>
    <row r="631" spans="2:48" ht="12" customHeight="1" x14ac:dyDescent="0.25">
      <c r="B631" s="25">
        <v>44270</v>
      </c>
      <c r="C631" s="137">
        <v>0.97986111111111107</v>
      </c>
      <c r="D631" s="137">
        <v>6.9444444444444441E-3</v>
      </c>
      <c r="E631" s="43">
        <v>4</v>
      </c>
      <c r="F631" s="43">
        <v>26623</v>
      </c>
      <c r="G631" s="25">
        <v>44270</v>
      </c>
      <c r="H631" s="967" t="s">
        <v>712</v>
      </c>
      <c r="I631" s="968"/>
      <c r="J631" s="969"/>
      <c r="K631" s="970"/>
      <c r="L631" s="969"/>
      <c r="M631" s="970"/>
      <c r="N631" s="967"/>
      <c r="O631" s="968"/>
      <c r="P631" s="971" t="s">
        <v>1219</v>
      </c>
      <c r="Q631" s="972"/>
      <c r="R631" s="973" t="s">
        <v>1469</v>
      </c>
      <c r="S631" s="974"/>
      <c r="T631" s="975" t="s">
        <v>1222</v>
      </c>
      <c r="U631" s="976"/>
      <c r="V631" s="976"/>
      <c r="W631" s="977"/>
      <c r="X631" s="975" t="s">
        <v>1222</v>
      </c>
      <c r="Y631" s="976"/>
      <c r="Z631" s="976"/>
      <c r="AA631" s="978"/>
      <c r="AB631" s="539"/>
      <c r="AC631" s="34"/>
      <c r="AD631" s="138"/>
      <c r="AE631" s="540">
        <v>26</v>
      </c>
      <c r="AF631" s="35" t="s">
        <v>32</v>
      </c>
      <c r="AG631" s="34"/>
      <c r="AH631" s="139">
        <v>2960</v>
      </c>
      <c r="AI631" s="140">
        <f t="shared" si="230"/>
        <v>2.96</v>
      </c>
      <c r="AJ631" s="152">
        <v>2960</v>
      </c>
      <c r="AK631" s="142">
        <f t="shared" si="231"/>
        <v>2.96</v>
      </c>
      <c r="AL631" s="143">
        <f t="shared" si="232"/>
        <v>0</v>
      </c>
      <c r="AM631" s="144">
        <f t="shared" si="233"/>
        <v>0</v>
      </c>
      <c r="AN631" s="145">
        <f t="shared" si="234"/>
        <v>0</v>
      </c>
      <c r="AP631" s="306">
        <v>72.459999999999994</v>
      </c>
      <c r="AQ631" s="306">
        <v>6.12</v>
      </c>
      <c r="AT631" s="132">
        <v>1</v>
      </c>
      <c r="AU631" s="132">
        <f>+AT631*2</f>
        <v>2</v>
      </c>
    </row>
    <row r="632" spans="2:48" ht="12" customHeight="1" x14ac:dyDescent="0.25">
      <c r="B632" s="25">
        <v>44270</v>
      </c>
      <c r="C632" s="137">
        <v>0.99930555555555556</v>
      </c>
      <c r="D632" s="137">
        <v>5.4166666666666669E-2</v>
      </c>
      <c r="E632" s="43">
        <v>4</v>
      </c>
      <c r="F632" s="43">
        <v>26628</v>
      </c>
      <c r="G632" s="25">
        <v>44270</v>
      </c>
      <c r="H632" s="967" t="s">
        <v>1470</v>
      </c>
      <c r="I632" s="968"/>
      <c r="J632" s="969"/>
      <c r="K632" s="970"/>
      <c r="L632" s="969"/>
      <c r="M632" s="970"/>
      <c r="N632" s="967"/>
      <c r="O632" s="968"/>
      <c r="P632" s="971" t="s">
        <v>390</v>
      </c>
      <c r="Q632" s="972"/>
      <c r="R632" s="973" t="s">
        <v>90</v>
      </c>
      <c r="S632" s="985"/>
      <c r="T632" s="1051" t="s">
        <v>797</v>
      </c>
      <c r="U632" s="1052"/>
      <c r="V632" s="1052"/>
      <c r="W632" s="1053"/>
      <c r="X632" s="1051" t="s">
        <v>797</v>
      </c>
      <c r="Y632" s="1052"/>
      <c r="Z632" s="1052"/>
      <c r="AA632" s="1053"/>
      <c r="AB632" s="539"/>
      <c r="AC632" s="34"/>
      <c r="AD632" s="138"/>
      <c r="AE632" s="540">
        <v>34</v>
      </c>
      <c r="AF632" s="35" t="s">
        <v>32</v>
      </c>
      <c r="AG632" s="34"/>
      <c r="AH632" s="139">
        <v>7810</v>
      </c>
      <c r="AI632" s="140">
        <f t="shared" si="230"/>
        <v>7.81</v>
      </c>
      <c r="AJ632" s="152">
        <v>7810</v>
      </c>
      <c r="AK632" s="142">
        <f t="shared" si="231"/>
        <v>7.81</v>
      </c>
      <c r="AL632" s="143">
        <f t="shared" si="232"/>
        <v>0</v>
      </c>
      <c r="AM632" s="144">
        <f t="shared" si="233"/>
        <v>0</v>
      </c>
      <c r="AN632" s="145">
        <f t="shared" si="234"/>
        <v>0</v>
      </c>
      <c r="AP632" s="306">
        <v>72.52</v>
      </c>
      <c r="AQ632" s="306">
        <v>4.33</v>
      </c>
    </row>
    <row r="633" spans="2:48" ht="12" customHeight="1" x14ac:dyDescent="0.25">
      <c r="B633" s="25">
        <v>44271</v>
      </c>
      <c r="C633" s="137">
        <v>2.7777777777777779E-3</v>
      </c>
      <c r="D633" s="137">
        <v>2.7083333333333334E-2</v>
      </c>
      <c r="E633" s="43">
        <v>4</v>
      </c>
      <c r="F633" s="43">
        <v>26625</v>
      </c>
      <c r="G633" s="25">
        <v>44271</v>
      </c>
      <c r="H633" s="967" t="s">
        <v>712</v>
      </c>
      <c r="I633" s="968"/>
      <c r="J633" s="969"/>
      <c r="K633" s="970"/>
      <c r="L633" s="969"/>
      <c r="M633" s="970"/>
      <c r="N633" s="967"/>
      <c r="O633" s="968"/>
      <c r="P633" s="971" t="s">
        <v>1471</v>
      </c>
      <c r="Q633" s="972"/>
      <c r="R633" s="973" t="s">
        <v>751</v>
      </c>
      <c r="S633" s="974"/>
      <c r="T633" s="975" t="s">
        <v>1222</v>
      </c>
      <c r="U633" s="976"/>
      <c r="V633" s="976"/>
      <c r="W633" s="977"/>
      <c r="X633" s="975" t="s">
        <v>1222</v>
      </c>
      <c r="Y633" s="976"/>
      <c r="Z633" s="976"/>
      <c r="AA633" s="978"/>
      <c r="AB633" s="539"/>
      <c r="AC633" s="34"/>
      <c r="AD633" s="138"/>
      <c r="AE633" s="540">
        <v>25</v>
      </c>
      <c r="AF633" s="35" t="s">
        <v>32</v>
      </c>
      <c r="AG633" s="34"/>
      <c r="AH633" s="139">
        <v>2680</v>
      </c>
      <c r="AI633" s="140">
        <f t="shared" si="230"/>
        <v>2.68</v>
      </c>
      <c r="AJ633" s="152">
        <v>2680</v>
      </c>
      <c r="AK633" s="142">
        <f t="shared" si="231"/>
        <v>2.68</v>
      </c>
      <c r="AL633" s="143">
        <f t="shared" si="232"/>
        <v>0</v>
      </c>
      <c r="AM633" s="144">
        <f t="shared" si="233"/>
        <v>0</v>
      </c>
      <c r="AN633" s="145">
        <f t="shared" si="234"/>
        <v>0</v>
      </c>
      <c r="AP633" s="306">
        <v>73.16</v>
      </c>
      <c r="AQ633" s="306">
        <v>5.48</v>
      </c>
      <c r="AV633" s="132">
        <f>SUM(AV618:AV632)</f>
        <v>94.346000000000004</v>
      </c>
    </row>
    <row r="634" spans="2:48" ht="12" customHeight="1" x14ac:dyDescent="0.25">
      <c r="B634" s="25">
        <v>44271</v>
      </c>
      <c r="C634" s="137">
        <v>1.1805555555555555E-2</v>
      </c>
      <c r="D634" s="137">
        <v>9.0972222222222218E-2</v>
      </c>
      <c r="E634" s="43">
        <v>4</v>
      </c>
      <c r="F634" s="43">
        <v>26626</v>
      </c>
      <c r="G634" s="25">
        <v>44271</v>
      </c>
      <c r="H634" s="967" t="s">
        <v>712</v>
      </c>
      <c r="I634" s="968"/>
      <c r="J634" s="969"/>
      <c r="K634" s="970"/>
      <c r="L634" s="969"/>
      <c r="M634" s="970"/>
      <c r="N634" s="967"/>
      <c r="O634" s="968"/>
      <c r="P634" s="971" t="s">
        <v>1301</v>
      </c>
      <c r="Q634" s="972"/>
      <c r="R634" s="973" t="s">
        <v>1456</v>
      </c>
      <c r="S634" s="974"/>
      <c r="T634" s="975" t="s">
        <v>1222</v>
      </c>
      <c r="U634" s="976"/>
      <c r="V634" s="976"/>
      <c r="W634" s="977"/>
      <c r="X634" s="975" t="s">
        <v>1222</v>
      </c>
      <c r="Y634" s="976"/>
      <c r="Z634" s="976"/>
      <c r="AA634" s="977"/>
      <c r="AB634" s="539"/>
      <c r="AC634" s="34"/>
      <c r="AD634" s="138"/>
      <c r="AE634" s="540">
        <v>27</v>
      </c>
      <c r="AF634" s="35" t="s">
        <v>32</v>
      </c>
      <c r="AG634" s="34"/>
      <c r="AH634" s="139">
        <v>10190</v>
      </c>
      <c r="AI634" s="140">
        <f t="shared" si="230"/>
        <v>10.19</v>
      </c>
      <c r="AJ634" s="152">
        <v>10190</v>
      </c>
      <c r="AK634" s="142">
        <f t="shared" si="231"/>
        <v>10.19</v>
      </c>
      <c r="AL634" s="143">
        <f t="shared" si="232"/>
        <v>0</v>
      </c>
      <c r="AM634" s="144">
        <f t="shared" si="233"/>
        <v>0</v>
      </c>
      <c r="AN634" s="145">
        <f t="shared" si="234"/>
        <v>0</v>
      </c>
      <c r="AP634" s="306">
        <v>72.569999999999993</v>
      </c>
      <c r="AQ634" s="306">
        <v>5.87</v>
      </c>
    </row>
    <row r="635" spans="2:48" ht="12" customHeight="1" x14ac:dyDescent="0.25">
      <c r="B635" s="25">
        <v>44271</v>
      </c>
      <c r="C635" s="137">
        <v>5.7638888888888885E-2</v>
      </c>
      <c r="D635" s="137">
        <v>9.5833333333333326E-2</v>
      </c>
      <c r="E635" s="43">
        <v>2</v>
      </c>
      <c r="F635" s="43">
        <v>26627</v>
      </c>
      <c r="G635" s="25">
        <v>44271</v>
      </c>
      <c r="H635" s="967" t="s">
        <v>712</v>
      </c>
      <c r="I635" s="968"/>
      <c r="J635" s="969"/>
      <c r="K635" s="970"/>
      <c r="L635" s="969"/>
      <c r="M635" s="970"/>
      <c r="N635" s="967"/>
      <c r="O635" s="968"/>
      <c r="P635" s="971" t="s">
        <v>1472</v>
      </c>
      <c r="Q635" s="972"/>
      <c r="R635" s="973" t="s">
        <v>1473</v>
      </c>
      <c r="S635" s="974"/>
      <c r="T635" s="975" t="s">
        <v>1222</v>
      </c>
      <c r="U635" s="976"/>
      <c r="V635" s="976"/>
      <c r="W635" s="977"/>
      <c r="X635" s="975" t="s">
        <v>1222</v>
      </c>
      <c r="Y635" s="976"/>
      <c r="Z635" s="976"/>
      <c r="AA635" s="977"/>
      <c r="AB635" s="539"/>
      <c r="AC635" s="34"/>
      <c r="AD635" s="138"/>
      <c r="AE635" s="540">
        <v>33</v>
      </c>
      <c r="AF635" s="35" t="s">
        <v>32</v>
      </c>
      <c r="AG635" s="34"/>
      <c r="AH635" s="139">
        <v>3290</v>
      </c>
      <c r="AI635" s="140">
        <f t="shared" si="230"/>
        <v>3.29</v>
      </c>
      <c r="AJ635" s="152">
        <v>3290</v>
      </c>
      <c r="AK635" s="142">
        <f t="shared" si="231"/>
        <v>3.29</v>
      </c>
      <c r="AL635" s="143">
        <f t="shared" si="232"/>
        <v>0</v>
      </c>
      <c r="AM635" s="144">
        <f t="shared" si="233"/>
        <v>0</v>
      </c>
      <c r="AN635" s="145">
        <f t="shared" si="234"/>
        <v>0</v>
      </c>
      <c r="AP635" s="306">
        <v>73.290000000000006</v>
      </c>
      <c r="AQ635" s="306">
        <v>5.63</v>
      </c>
    </row>
    <row r="636" spans="2:48" ht="12" customHeight="1" x14ac:dyDescent="0.25">
      <c r="B636" s="25">
        <v>44271</v>
      </c>
      <c r="C636" s="137">
        <v>0.16319444444444445</v>
      </c>
      <c r="D636" s="137">
        <v>0.17083333333333331</v>
      </c>
      <c r="E636" s="43">
        <v>1</v>
      </c>
      <c r="F636" s="43">
        <v>784</v>
      </c>
      <c r="G636" s="25">
        <v>44271</v>
      </c>
      <c r="H636" s="967" t="s">
        <v>199</v>
      </c>
      <c r="I636" s="968"/>
      <c r="J636" s="969"/>
      <c r="K636" s="970"/>
      <c r="L636" s="969"/>
      <c r="M636" s="970"/>
      <c r="N636" s="967"/>
      <c r="O636" s="968"/>
      <c r="P636" s="971" t="s">
        <v>1210</v>
      </c>
      <c r="Q636" s="972"/>
      <c r="R636" s="973" t="s">
        <v>306</v>
      </c>
      <c r="S636" s="974"/>
      <c r="T636" s="979" t="s">
        <v>544</v>
      </c>
      <c r="U636" s="980"/>
      <c r="V636" s="980"/>
      <c r="W636" s="981"/>
      <c r="X636" s="979" t="s">
        <v>544</v>
      </c>
      <c r="Y636" s="980"/>
      <c r="Z636" s="980"/>
      <c r="AA636" s="981"/>
      <c r="AB636" s="509"/>
      <c r="AC636" s="34"/>
      <c r="AD636" s="138"/>
      <c r="AE636" s="540">
        <v>42</v>
      </c>
      <c r="AF636" s="35" t="s">
        <v>32</v>
      </c>
      <c r="AG636" s="34"/>
      <c r="AH636" s="139">
        <v>16192</v>
      </c>
      <c r="AI636" s="140">
        <f t="shared" si="230"/>
        <v>16.192</v>
      </c>
      <c r="AJ636" s="836">
        <v>23550</v>
      </c>
      <c r="AK636" s="838">
        <f>+AJ636/1000</f>
        <v>23.55</v>
      </c>
      <c r="AL636" s="840">
        <f>+AJ636-AH637-AH636</f>
        <v>106</v>
      </c>
      <c r="AM636" s="842">
        <f>+AL636/1000</f>
        <v>0.106</v>
      </c>
      <c r="AN636" s="844">
        <f>+AL636/SUM(AH636:AH637)</f>
        <v>4.5214127282033785E-3</v>
      </c>
      <c r="AP636" s="306">
        <v>71.400000000000006</v>
      </c>
      <c r="AQ636" s="306">
        <v>4.88</v>
      </c>
      <c r="AS636" s="132">
        <f>SUM(AS618:AS635)</f>
        <v>40.25</v>
      </c>
      <c r="AT636" s="132">
        <f>+AS636*0.14</f>
        <v>5.6350000000000007</v>
      </c>
    </row>
    <row r="637" spans="2:48" ht="12" customHeight="1" x14ac:dyDescent="0.25">
      <c r="B637" s="25">
        <v>44271</v>
      </c>
      <c r="C637" s="137">
        <v>0.16319444444444445</v>
      </c>
      <c r="D637" s="137">
        <v>0.17083333333333331</v>
      </c>
      <c r="E637" s="43">
        <v>1</v>
      </c>
      <c r="F637" s="43">
        <v>784</v>
      </c>
      <c r="G637" s="25">
        <v>44271</v>
      </c>
      <c r="H637" s="967" t="s">
        <v>199</v>
      </c>
      <c r="I637" s="968"/>
      <c r="J637" s="969"/>
      <c r="K637" s="970"/>
      <c r="L637" s="969"/>
      <c r="M637" s="970"/>
      <c r="N637" s="967"/>
      <c r="O637" s="968"/>
      <c r="P637" s="971" t="s">
        <v>1210</v>
      </c>
      <c r="Q637" s="972"/>
      <c r="R637" s="973" t="s">
        <v>306</v>
      </c>
      <c r="S637" s="974"/>
      <c r="T637" s="979" t="s">
        <v>965</v>
      </c>
      <c r="U637" s="980"/>
      <c r="V637" s="980"/>
      <c r="W637" s="981"/>
      <c r="X637" s="979" t="s">
        <v>965</v>
      </c>
      <c r="Y637" s="980"/>
      <c r="Z637" s="980"/>
      <c r="AA637" s="981"/>
      <c r="AB637" s="509"/>
      <c r="AC637" s="34"/>
      <c r="AD637" s="138"/>
      <c r="AE637" s="540">
        <v>42</v>
      </c>
      <c r="AF637" s="35" t="s">
        <v>32</v>
      </c>
      <c r="AG637" s="34"/>
      <c r="AH637" s="139">
        <v>7252</v>
      </c>
      <c r="AI637" s="140">
        <f t="shared" si="230"/>
        <v>7.2519999999999998</v>
      </c>
      <c r="AJ637" s="837"/>
      <c r="AK637" s="839"/>
      <c r="AL637" s="841"/>
      <c r="AM637" s="843"/>
      <c r="AN637" s="845"/>
      <c r="AP637" s="306">
        <v>71.400000000000006</v>
      </c>
      <c r="AQ637" s="306">
        <v>4.88</v>
      </c>
      <c r="AS637" s="132">
        <f>5.635+34.615</f>
        <v>40.25</v>
      </c>
    </row>
    <row r="638" spans="2:48" ht="17.25" thickBot="1" x14ac:dyDescent="0.3">
      <c r="B638" s="24"/>
      <c r="C638" s="146"/>
      <c r="D638" s="146"/>
      <c r="E638" s="27"/>
      <c r="F638" s="36"/>
      <c r="G638" s="31"/>
      <c r="H638" s="909"/>
      <c r="I638" s="910"/>
      <c r="J638" s="911"/>
      <c r="K638" s="912"/>
      <c r="L638" s="911"/>
      <c r="M638" s="912"/>
      <c r="N638" s="913"/>
      <c r="O638" s="910"/>
      <c r="P638" s="913"/>
      <c r="Q638" s="910"/>
      <c r="R638" s="914"/>
      <c r="S638" s="915"/>
      <c r="T638" s="916"/>
      <c r="U638" s="917"/>
      <c r="V638" s="917"/>
      <c r="W638" s="915"/>
      <c r="X638" s="29"/>
      <c r="Y638" s="147"/>
      <c r="Z638" s="147"/>
      <c r="AA638" s="28"/>
      <c r="AB638" s="147"/>
      <c r="AC638" s="36"/>
      <c r="AD638" s="148"/>
      <c r="AE638" s="147"/>
      <c r="AF638" s="28"/>
      <c r="AG638" s="29"/>
      <c r="AH638" s="149"/>
      <c r="AI638" s="153"/>
      <c r="AJ638" s="150"/>
      <c r="AK638" s="154"/>
      <c r="AL638" s="155"/>
      <c r="AM638" s="156"/>
      <c r="AN638" s="157"/>
    </row>
    <row r="639" spans="2:48" x14ac:dyDescent="0.25">
      <c r="B639" s="151"/>
      <c r="C639" s="151"/>
      <c r="D639" s="151"/>
      <c r="E639" s="151"/>
      <c r="F639" s="151"/>
      <c r="G639" s="151"/>
      <c r="H639" s="151"/>
      <c r="I639" s="151"/>
      <c r="J639" s="174"/>
      <c r="K639" s="174"/>
      <c r="L639" s="174"/>
      <c r="M639" s="174"/>
      <c r="N639" s="151"/>
      <c r="O639" s="151"/>
      <c r="P639" s="135"/>
      <c r="Q639" s="135"/>
      <c r="R639" s="918" t="s">
        <v>5</v>
      </c>
      <c r="S639" s="919"/>
      <c r="T639" s="919"/>
      <c r="U639" s="919"/>
      <c r="V639" s="919"/>
      <c r="W639" s="919"/>
      <c r="X639" s="919"/>
      <c r="Y639" s="919"/>
      <c r="Z639" s="919"/>
      <c r="AA639" s="919"/>
      <c r="AB639" s="919"/>
      <c r="AC639" s="919"/>
      <c r="AD639" s="919"/>
      <c r="AE639" s="919"/>
      <c r="AF639" s="919"/>
      <c r="AG639" s="265"/>
      <c r="AH639" s="932" t="s">
        <v>4</v>
      </c>
      <c r="AI639" s="933"/>
      <c r="AJ639" s="932" t="s">
        <v>3</v>
      </c>
      <c r="AK639" s="933"/>
      <c r="AL639" s="932" t="s">
        <v>2</v>
      </c>
      <c r="AM639" s="934"/>
      <c r="AN639" s="935"/>
    </row>
    <row r="640" spans="2:48" x14ac:dyDescent="0.25">
      <c r="B640" s="151"/>
      <c r="C640" s="151"/>
      <c r="D640" s="151"/>
      <c r="E640" s="151"/>
      <c r="F640" s="151"/>
      <c r="G640" s="151"/>
      <c r="H640" s="151"/>
      <c r="I640" s="151"/>
      <c r="J640" s="174"/>
      <c r="K640" s="174"/>
      <c r="L640" s="174"/>
      <c r="M640" s="174"/>
      <c r="N640" s="151"/>
      <c r="O640" s="151"/>
      <c r="P640" s="135"/>
      <c r="Q640" s="135"/>
      <c r="R640" s="930"/>
      <c r="S640" s="931"/>
      <c r="T640" s="931"/>
      <c r="U640" s="931"/>
      <c r="V640" s="931"/>
      <c r="W640" s="931"/>
      <c r="X640" s="931"/>
      <c r="Y640" s="931"/>
      <c r="Z640" s="931"/>
      <c r="AA640" s="931"/>
      <c r="AB640" s="931"/>
      <c r="AC640" s="931"/>
      <c r="AD640" s="931"/>
      <c r="AE640" s="931"/>
      <c r="AF640" s="931"/>
      <c r="AG640" s="265"/>
      <c r="AH640" s="936" t="s">
        <v>1</v>
      </c>
      <c r="AI640" s="938">
        <f>+SUM(AI613:AI638)</f>
        <v>230.45500000000001</v>
      </c>
      <c r="AJ640" s="936" t="s">
        <v>1</v>
      </c>
      <c r="AK640" s="938">
        <f>+SUM(AK613:AK638)</f>
        <v>231.125</v>
      </c>
      <c r="AL640" s="936" t="s">
        <v>1</v>
      </c>
      <c r="AM640" s="940">
        <f>+AK640-AI640</f>
        <v>0.66999999999998749</v>
      </c>
      <c r="AN640" s="851">
        <f>+AM640/AI640</f>
        <v>2.9072920960707621E-3</v>
      </c>
    </row>
    <row r="641" spans="2:43" ht="17.25" thickBot="1" x14ac:dyDescent="0.3">
      <c r="B641" s="151"/>
      <c r="C641" s="151"/>
      <c r="D641" s="151"/>
      <c r="E641" s="151"/>
      <c r="F641" s="151"/>
      <c r="G641" s="151"/>
      <c r="H641" s="151"/>
      <c r="I641" s="151"/>
      <c r="J641" s="174"/>
      <c r="K641" s="174"/>
      <c r="L641" s="174"/>
      <c r="M641" s="174"/>
      <c r="N641" s="151"/>
      <c r="O641" s="151"/>
      <c r="P641" s="135"/>
      <c r="Q641" s="135"/>
      <c r="R641" s="921"/>
      <c r="S641" s="922"/>
      <c r="T641" s="922"/>
      <c r="U641" s="922"/>
      <c r="V641" s="922"/>
      <c r="W641" s="922"/>
      <c r="X641" s="922"/>
      <c r="Y641" s="922"/>
      <c r="Z641" s="922"/>
      <c r="AA641" s="922"/>
      <c r="AB641" s="922"/>
      <c r="AC641" s="922"/>
      <c r="AD641" s="922"/>
      <c r="AE641" s="922"/>
      <c r="AF641" s="922"/>
      <c r="AG641" s="264"/>
      <c r="AH641" s="937"/>
      <c r="AI641" s="939"/>
      <c r="AJ641" s="937"/>
      <c r="AK641" s="939"/>
      <c r="AL641" s="937"/>
      <c r="AM641" s="941"/>
      <c r="AN641" s="852"/>
    </row>
    <row r="642" spans="2:43" ht="17.25" thickBot="1" x14ac:dyDescent="0.3"/>
    <row r="643" spans="2:43" x14ac:dyDescent="0.25">
      <c r="R643" s="918" t="s">
        <v>0</v>
      </c>
      <c r="S643" s="919"/>
      <c r="T643" s="919"/>
      <c r="U643" s="919"/>
      <c r="V643" s="919"/>
      <c r="W643" s="919"/>
      <c r="X643" s="919"/>
      <c r="Y643" s="919"/>
      <c r="Z643" s="919"/>
      <c r="AA643" s="919"/>
      <c r="AB643" s="919"/>
      <c r="AC643" s="919"/>
      <c r="AD643" s="919"/>
      <c r="AE643" s="919"/>
      <c r="AF643" s="920"/>
      <c r="AG643" s="18"/>
      <c r="AH643" s="924">
        <f>+AI640+AH603</f>
        <v>4266.7912727272742</v>
      </c>
      <c r="AI643" s="925"/>
      <c r="AJ643" s="924">
        <f>+AK640+AJ603</f>
        <v>4345.5450000000001</v>
      </c>
      <c r="AK643" s="925"/>
      <c r="AL643" s="928">
        <f>+AJ643-AH643</f>
        <v>78.753727272725882</v>
      </c>
      <c r="AM643" s="925"/>
      <c r="AN643" s="945">
        <f>+AL643/AH643</f>
        <v>1.8457365790566921E-2</v>
      </c>
    </row>
    <row r="644" spans="2:43" ht="12" customHeight="1" thickBot="1" x14ac:dyDescent="0.3">
      <c r="R644" s="921"/>
      <c r="S644" s="922"/>
      <c r="T644" s="922"/>
      <c r="U644" s="922"/>
      <c r="V644" s="922"/>
      <c r="W644" s="922"/>
      <c r="X644" s="922"/>
      <c r="Y644" s="922"/>
      <c r="Z644" s="922"/>
      <c r="AA644" s="922"/>
      <c r="AB644" s="922"/>
      <c r="AC644" s="922"/>
      <c r="AD644" s="922"/>
      <c r="AE644" s="922"/>
      <c r="AF644" s="923"/>
      <c r="AG644" s="19"/>
      <c r="AH644" s="926"/>
      <c r="AI644" s="927"/>
      <c r="AJ644" s="926"/>
      <c r="AK644" s="927"/>
      <c r="AL644" s="929"/>
      <c r="AM644" s="927"/>
      <c r="AN644" s="946"/>
      <c r="AO644" s="22"/>
      <c r="AP644" s="168" t="s">
        <v>46</v>
      </c>
    </row>
    <row r="645" spans="2:43" ht="12" customHeight="1" thickBot="1" x14ac:dyDescent="0.3">
      <c r="AO645" s="23"/>
      <c r="AP645" s="169" t="s">
        <v>47</v>
      </c>
    </row>
    <row r="646" spans="2:43" ht="12" customHeight="1" x14ac:dyDescent="0.25">
      <c r="B646" s="882" t="s">
        <v>31</v>
      </c>
      <c r="C646" s="883"/>
      <c r="D646" s="883"/>
      <c r="E646" s="883"/>
      <c r="F646" s="883"/>
      <c r="G646" s="884"/>
      <c r="H646" s="888" t="s">
        <v>30</v>
      </c>
      <c r="I646" s="765"/>
      <c r="J646" s="765"/>
      <c r="K646" s="765"/>
      <c r="L646" s="765"/>
      <c r="M646" s="765"/>
      <c r="N646" s="765"/>
      <c r="O646" s="765"/>
      <c r="P646" s="765"/>
      <c r="Q646" s="765"/>
      <c r="R646" s="765"/>
      <c r="S646" s="765"/>
      <c r="T646" s="765"/>
      <c r="U646" s="765"/>
      <c r="V646" s="765"/>
      <c r="W646" s="765"/>
      <c r="X646" s="765"/>
      <c r="Y646" s="765"/>
      <c r="Z646" s="765"/>
      <c r="AA646" s="765"/>
      <c r="AB646" s="765"/>
      <c r="AC646" s="765"/>
      <c r="AD646" s="765"/>
      <c r="AE646" s="267"/>
      <c r="AF646" s="764" t="s">
        <v>29</v>
      </c>
      <c r="AG646" s="765"/>
      <c r="AH646" s="765"/>
      <c r="AI646" s="765"/>
      <c r="AJ646" s="765"/>
      <c r="AK646" s="766"/>
      <c r="AL646" s="889" t="s">
        <v>39</v>
      </c>
      <c r="AM646" s="890"/>
      <c r="AN646" s="891"/>
      <c r="AO646" s="141"/>
      <c r="AP646" s="170"/>
    </row>
    <row r="647" spans="2:43" ht="12" customHeight="1" x14ac:dyDescent="0.25">
      <c r="B647" s="885"/>
      <c r="C647" s="886"/>
      <c r="D647" s="886"/>
      <c r="E647" s="886"/>
      <c r="F647" s="886"/>
      <c r="G647" s="887"/>
      <c r="H647" s="892" t="s">
        <v>25</v>
      </c>
      <c r="I647" s="893"/>
      <c r="J647" s="893"/>
      <c r="K647" s="893"/>
      <c r="L647" s="893"/>
      <c r="M647" s="893"/>
      <c r="N647" s="893"/>
      <c r="O647" s="893"/>
      <c r="P647" s="893"/>
      <c r="Q647" s="893"/>
      <c r="R647" s="893"/>
      <c r="S647" s="893"/>
      <c r="T647" s="893"/>
      <c r="U647" s="893"/>
      <c r="V647" s="893"/>
      <c r="W647" s="893"/>
      <c r="X647" s="893"/>
      <c r="Y647" s="893"/>
      <c r="Z647" s="893"/>
      <c r="AA647" s="893"/>
      <c r="AB647" s="893"/>
      <c r="AC647" s="893"/>
      <c r="AD647" s="893"/>
      <c r="AE647" s="268"/>
      <c r="AF647" s="773">
        <v>44271</v>
      </c>
      <c r="AG647" s="774"/>
      <c r="AH647" s="774"/>
      <c r="AI647" s="774"/>
      <c r="AJ647" s="774"/>
      <c r="AK647" s="775"/>
      <c r="AL647" s="896" t="s">
        <v>40</v>
      </c>
      <c r="AM647" s="897"/>
      <c r="AN647" s="898"/>
      <c r="AO647" s="141"/>
      <c r="AP647" s="171"/>
    </row>
    <row r="648" spans="2:43" ht="12" customHeight="1" thickBot="1" x14ac:dyDescent="0.3">
      <c r="B648" s="902" t="s">
        <v>28</v>
      </c>
      <c r="C648" s="903"/>
      <c r="D648" s="903"/>
      <c r="E648" s="903"/>
      <c r="F648" s="903"/>
      <c r="G648" s="904"/>
      <c r="H648" s="894"/>
      <c r="I648" s="895"/>
      <c r="J648" s="895"/>
      <c r="K648" s="895"/>
      <c r="L648" s="895"/>
      <c r="M648" s="895"/>
      <c r="N648" s="895"/>
      <c r="O648" s="895"/>
      <c r="P648" s="895"/>
      <c r="Q648" s="895"/>
      <c r="R648" s="895"/>
      <c r="S648" s="895"/>
      <c r="T648" s="895"/>
      <c r="U648" s="895"/>
      <c r="V648" s="895"/>
      <c r="W648" s="895"/>
      <c r="X648" s="895"/>
      <c r="Y648" s="895"/>
      <c r="Z648" s="895"/>
      <c r="AA648" s="895"/>
      <c r="AB648" s="895"/>
      <c r="AC648" s="895"/>
      <c r="AD648" s="895"/>
      <c r="AE648" s="269"/>
      <c r="AF648" s="776"/>
      <c r="AG648" s="777"/>
      <c r="AH648" s="777"/>
      <c r="AI648" s="777"/>
      <c r="AJ648" s="777"/>
      <c r="AK648" s="778"/>
      <c r="AL648" s="899"/>
      <c r="AM648" s="900"/>
      <c r="AN648" s="901"/>
      <c r="AO648" s="141"/>
      <c r="AP648" s="171"/>
    </row>
    <row r="649" spans="2:43" ht="12" customHeight="1" thickBot="1" x14ac:dyDescent="0.3">
      <c r="B649" s="135"/>
      <c r="C649" s="135"/>
      <c r="D649" s="135"/>
      <c r="E649" s="135"/>
      <c r="F649" s="135"/>
      <c r="G649" s="135"/>
      <c r="H649" s="135"/>
      <c r="I649" s="135"/>
      <c r="J649" s="174"/>
      <c r="K649" s="174"/>
      <c r="L649" s="174"/>
      <c r="M649" s="174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  <c r="AL649" s="135"/>
      <c r="AM649" s="135"/>
      <c r="AN649" s="135"/>
      <c r="AO649" s="141"/>
    </row>
    <row r="650" spans="2:43" ht="12" customHeight="1" thickBot="1" x14ac:dyDescent="0.3">
      <c r="B650" s="873" t="s">
        <v>27</v>
      </c>
      <c r="C650" s="874"/>
      <c r="D650" s="874"/>
      <c r="E650" s="875"/>
      <c r="F650" s="848" t="s">
        <v>26</v>
      </c>
      <c r="G650" s="850"/>
      <c r="H650" s="848" t="s">
        <v>44</v>
      </c>
      <c r="I650" s="849"/>
      <c r="J650" s="849"/>
      <c r="K650" s="849"/>
      <c r="L650" s="849"/>
      <c r="M650" s="849"/>
      <c r="N650" s="849"/>
      <c r="O650" s="849"/>
      <c r="P650" s="849"/>
      <c r="Q650" s="849"/>
      <c r="R650" s="849"/>
      <c r="S650" s="850"/>
      <c r="T650" s="848" t="s">
        <v>25</v>
      </c>
      <c r="U650" s="849"/>
      <c r="V650" s="849"/>
      <c r="W650" s="849"/>
      <c r="X650" s="849"/>
      <c r="Y650" s="849"/>
      <c r="Z650" s="849"/>
      <c r="AA650" s="849"/>
      <c r="AB650" s="849"/>
      <c r="AC650" s="849"/>
      <c r="AD650" s="849"/>
      <c r="AE650" s="849"/>
      <c r="AF650" s="850"/>
      <c r="AG650" s="879" t="s">
        <v>24</v>
      </c>
      <c r="AH650" s="880"/>
      <c r="AI650" s="881"/>
      <c r="AJ650" s="879" t="s">
        <v>24</v>
      </c>
      <c r="AK650" s="881"/>
      <c r="AL650" s="848" t="s">
        <v>23</v>
      </c>
      <c r="AM650" s="849"/>
      <c r="AN650" s="850"/>
      <c r="AO650" s="141"/>
    </row>
    <row r="651" spans="2:43" ht="12" customHeight="1" thickBot="1" x14ac:dyDescent="0.3">
      <c r="B651" s="1" t="s">
        <v>13</v>
      </c>
      <c r="C651" s="2" t="s">
        <v>22</v>
      </c>
      <c r="D651" s="3" t="s">
        <v>22</v>
      </c>
      <c r="E651" s="2" t="s">
        <v>21</v>
      </c>
      <c r="F651" s="907" t="s">
        <v>20</v>
      </c>
      <c r="G651" s="908"/>
      <c r="H651" s="876"/>
      <c r="I651" s="877"/>
      <c r="J651" s="877"/>
      <c r="K651" s="877"/>
      <c r="L651" s="877"/>
      <c r="M651" s="877"/>
      <c r="N651" s="877"/>
      <c r="O651" s="877"/>
      <c r="P651" s="877"/>
      <c r="Q651" s="877"/>
      <c r="R651" s="877"/>
      <c r="S651" s="878"/>
      <c r="T651" s="876"/>
      <c r="U651" s="877"/>
      <c r="V651" s="877"/>
      <c r="W651" s="877"/>
      <c r="X651" s="877"/>
      <c r="Y651" s="877"/>
      <c r="Z651" s="877"/>
      <c r="AA651" s="877"/>
      <c r="AB651" s="877"/>
      <c r="AC651" s="877"/>
      <c r="AD651" s="877"/>
      <c r="AE651" s="877"/>
      <c r="AF651" s="878"/>
      <c r="AG651" s="876" t="s">
        <v>19</v>
      </c>
      <c r="AH651" s="877"/>
      <c r="AI651" s="878"/>
      <c r="AJ651" s="876" t="s">
        <v>18</v>
      </c>
      <c r="AK651" s="878"/>
      <c r="AL651" s="876" t="s">
        <v>17</v>
      </c>
      <c r="AM651" s="877"/>
      <c r="AN651" s="878"/>
      <c r="AO651" s="141"/>
      <c r="AP651" s="846" t="s">
        <v>130</v>
      </c>
      <c r="AQ651" s="846" t="s">
        <v>131</v>
      </c>
    </row>
    <row r="652" spans="2:43" ht="12" customHeight="1" thickBot="1" x14ac:dyDescent="0.3">
      <c r="B652" s="4">
        <v>2021</v>
      </c>
      <c r="C652" s="5" t="s">
        <v>16</v>
      </c>
      <c r="D652" s="5" t="s">
        <v>15</v>
      </c>
      <c r="E652" s="30" t="s">
        <v>14</v>
      </c>
      <c r="F652" s="6" t="s">
        <v>14</v>
      </c>
      <c r="G652" s="7" t="s">
        <v>13</v>
      </c>
      <c r="H652" s="868" t="s">
        <v>34</v>
      </c>
      <c r="I652" s="869"/>
      <c r="J652" s="870" t="s">
        <v>43</v>
      </c>
      <c r="K652" s="871"/>
      <c r="L652" s="870" t="s">
        <v>42</v>
      </c>
      <c r="M652" s="871"/>
      <c r="N652" s="872" t="s">
        <v>33</v>
      </c>
      <c r="O652" s="869"/>
      <c r="P652" s="872" t="s">
        <v>12</v>
      </c>
      <c r="Q652" s="869"/>
      <c r="R652" s="872" t="s">
        <v>11</v>
      </c>
      <c r="S652" s="905"/>
      <c r="T652" s="868" t="s">
        <v>35</v>
      </c>
      <c r="U652" s="906"/>
      <c r="V652" s="906"/>
      <c r="W652" s="905"/>
      <c r="X652" s="868" t="s">
        <v>10</v>
      </c>
      <c r="Y652" s="906"/>
      <c r="Z652" s="906"/>
      <c r="AA652" s="905"/>
      <c r="AB652" s="503" t="s">
        <v>1084</v>
      </c>
      <c r="AC652" s="38" t="s">
        <v>38</v>
      </c>
      <c r="AD652" s="37" t="s">
        <v>36</v>
      </c>
      <c r="AE652" s="266" t="s">
        <v>41</v>
      </c>
      <c r="AF652" s="136" t="s">
        <v>9</v>
      </c>
      <c r="AG652" s="8" t="s">
        <v>37</v>
      </c>
      <c r="AH652" s="9" t="s">
        <v>8</v>
      </c>
      <c r="AI652" s="10" t="s">
        <v>7</v>
      </c>
      <c r="AJ652" s="6" t="s">
        <v>8</v>
      </c>
      <c r="AK652" s="7" t="s">
        <v>7</v>
      </c>
      <c r="AL652" s="6" t="s">
        <v>8</v>
      </c>
      <c r="AM652" s="11" t="s">
        <v>7</v>
      </c>
      <c r="AN652" s="7" t="s">
        <v>6</v>
      </c>
      <c r="AO652" s="20"/>
      <c r="AP652" s="847"/>
      <c r="AQ652" s="847"/>
    </row>
    <row r="653" spans="2:43" ht="12" customHeight="1" x14ac:dyDescent="0.25">
      <c r="B653" s="25">
        <v>44271</v>
      </c>
      <c r="C653" s="137">
        <v>0.4694444444444445</v>
      </c>
      <c r="D653" s="137">
        <v>0.47916666666666669</v>
      </c>
      <c r="E653" s="43">
        <v>4</v>
      </c>
      <c r="F653" s="43">
        <v>23589</v>
      </c>
      <c r="G653" s="25">
        <v>44271</v>
      </c>
      <c r="H653" s="960" t="s">
        <v>1478</v>
      </c>
      <c r="I653" s="961"/>
      <c r="J653" s="962" t="s">
        <v>1482</v>
      </c>
      <c r="K653" s="963"/>
      <c r="L653" s="962" t="s">
        <v>682</v>
      </c>
      <c r="M653" s="963"/>
      <c r="N653" s="960"/>
      <c r="O653" s="961"/>
      <c r="P653" s="964" t="s">
        <v>661</v>
      </c>
      <c r="Q653" s="965"/>
      <c r="R653" s="964" t="s">
        <v>1057</v>
      </c>
      <c r="S653" s="966"/>
      <c r="T653" s="957" t="s">
        <v>771</v>
      </c>
      <c r="U653" s="958"/>
      <c r="V653" s="958"/>
      <c r="W653" s="959"/>
      <c r="X653" s="986" t="s">
        <v>1479</v>
      </c>
      <c r="Y653" s="958"/>
      <c r="Z653" s="958"/>
      <c r="AA653" s="987"/>
      <c r="AB653" s="511">
        <v>1</v>
      </c>
      <c r="AC653" s="34"/>
      <c r="AD653" s="138" t="s">
        <v>680</v>
      </c>
      <c r="AE653" s="284">
        <v>54</v>
      </c>
      <c r="AF653" s="285" t="s">
        <v>52</v>
      </c>
      <c r="AG653" s="26"/>
      <c r="AH653" s="160">
        <v>10200</v>
      </c>
      <c r="AI653" s="161">
        <f>+AH653/1000</f>
        <v>10.199999999999999</v>
      </c>
      <c r="AJ653" s="836">
        <v>20160</v>
      </c>
      <c r="AK653" s="838">
        <f>+AJ653/1000</f>
        <v>20.16</v>
      </c>
      <c r="AL653" s="840">
        <f>+AJ653-AH654-AH653</f>
        <v>472</v>
      </c>
      <c r="AM653" s="842">
        <f>+AL653/1000</f>
        <v>0.47199999999999998</v>
      </c>
      <c r="AN653" s="844">
        <f>+AL653/SUM(AH653:AH654)</f>
        <v>2.3973994311255586E-2</v>
      </c>
      <c r="AO653" s="21"/>
      <c r="AP653" s="306">
        <v>72.569999999999993</v>
      </c>
      <c r="AQ653" s="306">
        <v>5.29</v>
      </c>
    </row>
    <row r="654" spans="2:43" ht="12" customHeight="1" x14ac:dyDescent="0.25">
      <c r="B654" s="25">
        <v>44271</v>
      </c>
      <c r="C654" s="137">
        <v>0.4694444444444445</v>
      </c>
      <c r="D654" s="137">
        <v>0.47916666666666669</v>
      </c>
      <c r="E654" s="43">
        <v>4</v>
      </c>
      <c r="F654" s="43">
        <v>23590</v>
      </c>
      <c r="G654" s="25">
        <v>44271</v>
      </c>
      <c r="H654" s="967" t="s">
        <v>1391</v>
      </c>
      <c r="I654" s="968"/>
      <c r="J654" s="969" t="s">
        <v>1481</v>
      </c>
      <c r="K654" s="970"/>
      <c r="L654" s="969" t="s">
        <v>682</v>
      </c>
      <c r="M654" s="970"/>
      <c r="N654" s="967"/>
      <c r="O654" s="968"/>
      <c r="P654" s="971" t="s">
        <v>661</v>
      </c>
      <c r="Q654" s="972"/>
      <c r="R654" s="973" t="s">
        <v>1057</v>
      </c>
      <c r="S654" s="974"/>
      <c r="T654" s="979" t="s">
        <v>1480</v>
      </c>
      <c r="U654" s="980"/>
      <c r="V654" s="980"/>
      <c r="W654" s="981"/>
      <c r="X654" s="979" t="s">
        <v>1480</v>
      </c>
      <c r="Y654" s="980"/>
      <c r="Z654" s="980"/>
      <c r="AA654" s="981"/>
      <c r="AB654" s="539">
        <v>1</v>
      </c>
      <c r="AC654" s="34"/>
      <c r="AD654" s="138" t="s">
        <v>680</v>
      </c>
      <c r="AE654" s="314">
        <v>57</v>
      </c>
      <c r="AF654" s="46" t="s">
        <v>52</v>
      </c>
      <c r="AG654" s="34"/>
      <c r="AH654" s="139">
        <v>9488</v>
      </c>
      <c r="AI654" s="159">
        <f>+AH654/1000</f>
        <v>9.4879999999999995</v>
      </c>
      <c r="AJ654" s="837"/>
      <c r="AK654" s="839"/>
      <c r="AL654" s="841"/>
      <c r="AM654" s="843"/>
      <c r="AN654" s="845"/>
      <c r="AO654" s="21"/>
      <c r="AP654" s="306">
        <v>72.959999999999994</v>
      </c>
      <c r="AQ654" s="306">
        <v>5.07</v>
      </c>
    </row>
    <row r="655" spans="2:43" ht="12" customHeight="1" x14ac:dyDescent="0.25">
      <c r="B655" s="25">
        <v>44271</v>
      </c>
      <c r="C655" s="137">
        <v>0.52152777777777781</v>
      </c>
      <c r="D655" s="137">
        <v>0.53611111111111109</v>
      </c>
      <c r="E655" s="43">
        <v>2</v>
      </c>
      <c r="F655" s="43">
        <v>26629</v>
      </c>
      <c r="G655" s="25">
        <v>44271</v>
      </c>
      <c r="H655" s="967" t="s">
        <v>712</v>
      </c>
      <c r="I655" s="968"/>
      <c r="J655" s="969"/>
      <c r="K655" s="970"/>
      <c r="L655" s="969"/>
      <c r="M655" s="970"/>
      <c r="N655" s="967"/>
      <c r="O655" s="968"/>
      <c r="P655" s="971" t="s">
        <v>1484</v>
      </c>
      <c r="Q655" s="972"/>
      <c r="R655" s="973" t="s">
        <v>1485</v>
      </c>
      <c r="S655" s="985"/>
      <c r="T655" s="982" t="s">
        <v>1222</v>
      </c>
      <c r="U655" s="983"/>
      <c r="V655" s="983"/>
      <c r="W655" s="984"/>
      <c r="X655" s="982" t="s">
        <v>1222</v>
      </c>
      <c r="Y655" s="983"/>
      <c r="Z655" s="983"/>
      <c r="AA655" s="984"/>
      <c r="AB655" s="505"/>
      <c r="AC655" s="34"/>
      <c r="AD655" s="138"/>
      <c r="AE655" s="263">
        <v>32</v>
      </c>
      <c r="AF655" s="35" t="s">
        <v>32</v>
      </c>
      <c r="AG655" s="34"/>
      <c r="AH655" s="139">
        <v>1560</v>
      </c>
      <c r="AI655" s="140">
        <f>+AH655/1000</f>
        <v>1.56</v>
      </c>
      <c r="AJ655" s="152">
        <v>1560</v>
      </c>
      <c r="AK655" s="142">
        <f>+AJ655/1000</f>
        <v>1.56</v>
      </c>
      <c r="AL655" s="143">
        <f>+AJ655-AH655</f>
        <v>0</v>
      </c>
      <c r="AM655" s="144">
        <f>+AL655/1000</f>
        <v>0</v>
      </c>
      <c r="AN655" s="145">
        <f>+AL655/AH655</f>
        <v>0</v>
      </c>
      <c r="AP655" s="306">
        <v>73.06</v>
      </c>
      <c r="AQ655" s="306">
        <v>5.61</v>
      </c>
    </row>
    <row r="656" spans="2:43" ht="12" customHeight="1" x14ac:dyDescent="0.25">
      <c r="B656" s="25">
        <v>44271</v>
      </c>
      <c r="C656" s="137">
        <v>0.56597222222222221</v>
      </c>
      <c r="D656" s="137">
        <v>0.57291666666666663</v>
      </c>
      <c r="E656" s="43">
        <v>4</v>
      </c>
      <c r="F656" s="43">
        <v>23592</v>
      </c>
      <c r="G656" s="25">
        <v>44271</v>
      </c>
      <c r="H656" s="967" t="s">
        <v>738</v>
      </c>
      <c r="I656" s="968"/>
      <c r="J656" s="969" t="s">
        <v>828</v>
      </c>
      <c r="K656" s="970"/>
      <c r="L656" s="969" t="s">
        <v>682</v>
      </c>
      <c r="M656" s="970"/>
      <c r="N656" s="967"/>
      <c r="O656" s="968"/>
      <c r="P656" s="971" t="s">
        <v>677</v>
      </c>
      <c r="Q656" s="972"/>
      <c r="R656" s="973" t="s">
        <v>473</v>
      </c>
      <c r="S656" s="974"/>
      <c r="T656" s="975" t="s">
        <v>1087</v>
      </c>
      <c r="U656" s="976"/>
      <c r="V656" s="976"/>
      <c r="W656" s="977"/>
      <c r="X656" s="975" t="s">
        <v>1087</v>
      </c>
      <c r="Y656" s="976"/>
      <c r="Z656" s="976"/>
      <c r="AA656" s="977"/>
      <c r="AB656" s="539">
        <v>1</v>
      </c>
      <c r="AC656" s="34"/>
      <c r="AD656" s="138" t="s">
        <v>699</v>
      </c>
      <c r="AE656" s="263">
        <v>24</v>
      </c>
      <c r="AF656" s="35" t="s">
        <v>32</v>
      </c>
      <c r="AG656" s="34"/>
      <c r="AH656" s="139">
        <v>21130</v>
      </c>
      <c r="AI656" s="140">
        <f>+AH656/1000</f>
        <v>21.13</v>
      </c>
      <c r="AJ656" s="152">
        <v>20270</v>
      </c>
      <c r="AK656" s="142">
        <f>+AJ656/1000</f>
        <v>20.27</v>
      </c>
      <c r="AL656" s="143">
        <f>+AJ656-AH656</f>
        <v>-860</v>
      </c>
      <c r="AM656" s="144">
        <f>+AL656/1000</f>
        <v>-0.86</v>
      </c>
      <c r="AN656" s="145">
        <f>+AL656/AH656</f>
        <v>-4.0700425934690011E-2</v>
      </c>
      <c r="AP656" s="306">
        <v>71.12</v>
      </c>
      <c r="AQ656" s="306">
        <v>5.7</v>
      </c>
    </row>
    <row r="657" spans="2:43" ht="12" customHeight="1" x14ac:dyDescent="0.25">
      <c r="B657" s="25">
        <v>44271</v>
      </c>
      <c r="C657" s="137">
        <v>0.56805555555555554</v>
      </c>
      <c r="D657" s="137">
        <v>0.58263888888888882</v>
      </c>
      <c r="E657" s="43">
        <v>2</v>
      </c>
      <c r="F657" s="43">
        <v>26630</v>
      </c>
      <c r="G657" s="25">
        <v>44271</v>
      </c>
      <c r="H657" s="967" t="s">
        <v>712</v>
      </c>
      <c r="I657" s="968"/>
      <c r="J657" s="969"/>
      <c r="K657" s="970"/>
      <c r="L657" s="969"/>
      <c r="M657" s="970"/>
      <c r="N657" s="967"/>
      <c r="O657" s="968"/>
      <c r="P657" s="971" t="s">
        <v>1486</v>
      </c>
      <c r="Q657" s="972"/>
      <c r="R657" s="973" t="s">
        <v>1469</v>
      </c>
      <c r="S657" s="974"/>
      <c r="T657" s="975" t="s">
        <v>1222</v>
      </c>
      <c r="U657" s="976"/>
      <c r="V657" s="976"/>
      <c r="W657" s="977"/>
      <c r="X657" s="975" t="s">
        <v>1222</v>
      </c>
      <c r="Y657" s="976"/>
      <c r="Z657" s="976"/>
      <c r="AA657" s="977"/>
      <c r="AB657" s="539"/>
      <c r="AC657" s="34"/>
      <c r="AD657" s="138"/>
      <c r="AE657" s="540">
        <v>31</v>
      </c>
      <c r="AF657" s="35" t="s">
        <v>32</v>
      </c>
      <c r="AG657" s="34"/>
      <c r="AH657" s="139">
        <v>690</v>
      </c>
      <c r="AI657" s="140">
        <f t="shared" ref="AI657:AI679" si="235">+AH657/1000</f>
        <v>0.69</v>
      </c>
      <c r="AJ657" s="152">
        <v>690</v>
      </c>
      <c r="AK657" s="142">
        <f t="shared" ref="AK657:AK673" si="236">+AJ657/1000</f>
        <v>0.69</v>
      </c>
      <c r="AL657" s="143">
        <f t="shared" ref="AL657:AL673" si="237">+AJ657-AH657</f>
        <v>0</v>
      </c>
      <c r="AM657" s="144">
        <f t="shared" ref="AM657:AM673" si="238">+AL657/1000</f>
        <v>0</v>
      </c>
      <c r="AN657" s="145">
        <f t="shared" ref="AN657:AN673" si="239">+AL657/AH657</f>
        <v>0</v>
      </c>
      <c r="AP657" s="306">
        <v>72.59</v>
      </c>
      <c r="AQ657" s="306">
        <v>6.4</v>
      </c>
    </row>
    <row r="658" spans="2:43" ht="12" customHeight="1" x14ac:dyDescent="0.25">
      <c r="B658" s="25">
        <v>44271</v>
      </c>
      <c r="C658" s="137">
        <v>0.57708333333333328</v>
      </c>
      <c r="D658" s="137">
        <v>0.59652777777777777</v>
      </c>
      <c r="E658" s="43">
        <v>2</v>
      </c>
      <c r="F658" s="43">
        <v>26631</v>
      </c>
      <c r="G658" s="25">
        <v>44271</v>
      </c>
      <c r="H658" s="967" t="s">
        <v>712</v>
      </c>
      <c r="I658" s="968"/>
      <c r="J658" s="969"/>
      <c r="K658" s="970"/>
      <c r="L658" s="969"/>
      <c r="M658" s="970"/>
      <c r="N658" s="967"/>
      <c r="O658" s="968"/>
      <c r="P658" s="971" t="s">
        <v>1301</v>
      </c>
      <c r="Q658" s="972"/>
      <c r="R658" s="973" t="s">
        <v>1318</v>
      </c>
      <c r="S658" s="974"/>
      <c r="T658" s="975" t="s">
        <v>1222</v>
      </c>
      <c r="U658" s="976"/>
      <c r="V658" s="976"/>
      <c r="W658" s="977"/>
      <c r="X658" s="975" t="s">
        <v>1222</v>
      </c>
      <c r="Y658" s="976"/>
      <c r="Z658" s="976"/>
      <c r="AA658" s="977"/>
      <c r="AB658" s="539"/>
      <c r="AC658" s="34"/>
      <c r="AD658" s="138"/>
      <c r="AE658" s="540">
        <v>33</v>
      </c>
      <c r="AF658" s="35" t="s">
        <v>32</v>
      </c>
      <c r="AG658" s="34"/>
      <c r="AH658" s="139">
        <v>2510</v>
      </c>
      <c r="AI658" s="140">
        <f t="shared" si="235"/>
        <v>2.5099999999999998</v>
      </c>
      <c r="AJ658" s="152">
        <v>2510</v>
      </c>
      <c r="AK658" s="142">
        <f t="shared" si="236"/>
        <v>2.5099999999999998</v>
      </c>
      <c r="AL658" s="143">
        <f t="shared" si="237"/>
        <v>0</v>
      </c>
      <c r="AM658" s="144">
        <f t="shared" si="238"/>
        <v>0</v>
      </c>
      <c r="AN658" s="145">
        <f t="shared" si="239"/>
        <v>0</v>
      </c>
      <c r="AP658" s="306">
        <v>72.59</v>
      </c>
      <c r="AQ658" s="306">
        <v>6.4</v>
      </c>
    </row>
    <row r="659" spans="2:43" ht="12" customHeight="1" x14ac:dyDescent="0.25">
      <c r="B659" s="25">
        <v>44271</v>
      </c>
      <c r="C659" s="137">
        <v>0.58750000000000002</v>
      </c>
      <c r="D659" s="137">
        <v>0.59375</v>
      </c>
      <c r="E659" s="43">
        <v>4</v>
      </c>
      <c r="F659" s="43">
        <v>23592</v>
      </c>
      <c r="G659" s="25">
        <v>44271</v>
      </c>
      <c r="H659" s="967" t="s">
        <v>738</v>
      </c>
      <c r="I659" s="968"/>
      <c r="J659" s="969" t="s">
        <v>828</v>
      </c>
      <c r="K659" s="970"/>
      <c r="L659" s="969" t="s">
        <v>682</v>
      </c>
      <c r="M659" s="970"/>
      <c r="N659" s="967"/>
      <c r="O659" s="968"/>
      <c r="P659" s="971" t="s">
        <v>1293</v>
      </c>
      <c r="Q659" s="972"/>
      <c r="R659" s="973" t="s">
        <v>543</v>
      </c>
      <c r="S659" s="974"/>
      <c r="T659" s="975" t="s">
        <v>1087</v>
      </c>
      <c r="U659" s="976"/>
      <c r="V659" s="976"/>
      <c r="W659" s="977"/>
      <c r="X659" s="975" t="s">
        <v>1087</v>
      </c>
      <c r="Y659" s="976"/>
      <c r="Z659" s="976"/>
      <c r="AA659" s="977"/>
      <c r="AB659" s="539">
        <v>1</v>
      </c>
      <c r="AC659" s="34"/>
      <c r="AD659" s="138" t="s">
        <v>699</v>
      </c>
      <c r="AE659" s="542">
        <v>24</v>
      </c>
      <c r="AF659" s="35" t="s">
        <v>32</v>
      </c>
      <c r="AG659" s="34"/>
      <c r="AH659" s="139">
        <v>6600</v>
      </c>
      <c r="AI659" s="140">
        <f t="shared" si="235"/>
        <v>6.6</v>
      </c>
      <c r="AJ659" s="152">
        <v>6450</v>
      </c>
      <c r="AK659" s="142">
        <f t="shared" si="236"/>
        <v>6.45</v>
      </c>
      <c r="AL659" s="143">
        <f t="shared" si="237"/>
        <v>-150</v>
      </c>
      <c r="AM659" s="144">
        <f t="shared" si="238"/>
        <v>-0.15</v>
      </c>
      <c r="AN659" s="145">
        <f t="shared" si="239"/>
        <v>-2.2727272727272728E-2</v>
      </c>
      <c r="AP659" s="306">
        <v>71.12</v>
      </c>
      <c r="AQ659" s="306">
        <v>5.7</v>
      </c>
    </row>
    <row r="660" spans="2:43" ht="12" customHeight="1" x14ac:dyDescent="0.25">
      <c r="B660" s="25">
        <v>44271</v>
      </c>
      <c r="C660" s="137">
        <v>0.58958333333333335</v>
      </c>
      <c r="D660" s="137">
        <v>0.60277777777777775</v>
      </c>
      <c r="E660" s="43">
        <v>2</v>
      </c>
      <c r="F660" s="43">
        <v>26632</v>
      </c>
      <c r="G660" s="25">
        <v>44271</v>
      </c>
      <c r="H660" s="967" t="s">
        <v>1488</v>
      </c>
      <c r="I660" s="968"/>
      <c r="J660" s="969"/>
      <c r="K660" s="970"/>
      <c r="L660" s="969"/>
      <c r="M660" s="970"/>
      <c r="N660" s="967"/>
      <c r="O660" s="968"/>
      <c r="P660" s="971" t="s">
        <v>1471</v>
      </c>
      <c r="Q660" s="972"/>
      <c r="R660" s="973" t="s">
        <v>751</v>
      </c>
      <c r="S660" s="974"/>
      <c r="T660" s="975" t="s">
        <v>1222</v>
      </c>
      <c r="U660" s="976"/>
      <c r="V660" s="976"/>
      <c r="W660" s="977"/>
      <c r="X660" s="975" t="s">
        <v>1222</v>
      </c>
      <c r="Y660" s="976"/>
      <c r="Z660" s="976"/>
      <c r="AA660" s="977"/>
      <c r="AB660" s="539"/>
      <c r="AC660" s="34"/>
      <c r="AD660" s="138"/>
      <c r="AE660" s="540">
        <v>32</v>
      </c>
      <c r="AF660" s="35" t="s">
        <v>32</v>
      </c>
      <c r="AG660" s="34"/>
      <c r="AH660" s="139">
        <v>2900</v>
      </c>
      <c r="AI660" s="140">
        <f t="shared" si="235"/>
        <v>2.9</v>
      </c>
      <c r="AJ660" s="152">
        <v>2900</v>
      </c>
      <c r="AK660" s="142">
        <f t="shared" si="236"/>
        <v>2.9</v>
      </c>
      <c r="AL660" s="143">
        <f t="shared" si="237"/>
        <v>0</v>
      </c>
      <c r="AM660" s="144">
        <f t="shared" si="238"/>
        <v>0</v>
      </c>
      <c r="AN660" s="145">
        <f t="shared" si="239"/>
        <v>0</v>
      </c>
      <c r="AP660" s="306">
        <v>73.11</v>
      </c>
      <c r="AQ660" s="306">
        <v>5.47</v>
      </c>
    </row>
    <row r="661" spans="2:43" ht="12" customHeight="1" x14ac:dyDescent="0.25">
      <c r="B661" s="25">
        <v>44271</v>
      </c>
      <c r="C661" s="137">
        <v>0.62986111111111109</v>
      </c>
      <c r="D661" s="137">
        <v>0.66597222222222219</v>
      </c>
      <c r="E661" s="43">
        <v>2</v>
      </c>
      <c r="F661" s="43">
        <v>26633</v>
      </c>
      <c r="G661" s="25">
        <v>44271</v>
      </c>
      <c r="H661" s="967" t="s">
        <v>1488</v>
      </c>
      <c r="I661" s="968"/>
      <c r="J661" s="969"/>
      <c r="K661" s="970"/>
      <c r="L661" s="969"/>
      <c r="M661" s="970"/>
      <c r="N661" s="967"/>
      <c r="O661" s="968"/>
      <c r="P661" s="971" t="s">
        <v>748</v>
      </c>
      <c r="Q661" s="972"/>
      <c r="R661" s="973" t="s">
        <v>749</v>
      </c>
      <c r="S661" s="974"/>
      <c r="T661" s="975" t="s">
        <v>1222</v>
      </c>
      <c r="U661" s="976"/>
      <c r="V661" s="976"/>
      <c r="W661" s="977"/>
      <c r="X661" s="975" t="s">
        <v>1222</v>
      </c>
      <c r="Y661" s="976"/>
      <c r="Z661" s="976"/>
      <c r="AA661" s="977"/>
      <c r="AB661" s="539"/>
      <c r="AC661" s="34"/>
      <c r="AD661" s="138"/>
      <c r="AE661" s="540">
        <v>30</v>
      </c>
      <c r="AF661" s="35" t="s">
        <v>32</v>
      </c>
      <c r="AG661" s="34"/>
      <c r="AH661" s="139">
        <v>1090</v>
      </c>
      <c r="AI661" s="140">
        <f t="shared" si="235"/>
        <v>1.0900000000000001</v>
      </c>
      <c r="AJ661" s="152">
        <v>1090</v>
      </c>
      <c r="AK661" s="142">
        <f t="shared" si="236"/>
        <v>1.0900000000000001</v>
      </c>
      <c r="AL661" s="143">
        <f t="shared" si="237"/>
        <v>0</v>
      </c>
      <c r="AM661" s="144">
        <f t="shared" si="238"/>
        <v>0</v>
      </c>
      <c r="AN661" s="145">
        <f t="shared" si="239"/>
        <v>0</v>
      </c>
      <c r="AP661" s="306">
        <v>72.599999999999994</v>
      </c>
      <c r="AQ661" s="306">
        <v>6.13</v>
      </c>
    </row>
    <row r="662" spans="2:43" ht="12" customHeight="1" x14ac:dyDescent="0.25">
      <c r="B662" s="25">
        <v>44271</v>
      </c>
      <c r="C662" s="137">
        <v>0.65833333333333333</v>
      </c>
      <c r="D662" s="137">
        <v>0.66805555555555562</v>
      </c>
      <c r="E662" s="43">
        <v>2</v>
      </c>
      <c r="F662" s="43">
        <v>23593</v>
      </c>
      <c r="G662" s="25">
        <v>44271</v>
      </c>
      <c r="H662" s="967" t="s">
        <v>694</v>
      </c>
      <c r="I662" s="968"/>
      <c r="J662" s="969" t="s">
        <v>776</v>
      </c>
      <c r="K662" s="970"/>
      <c r="L662" s="969" t="s">
        <v>682</v>
      </c>
      <c r="M662" s="970"/>
      <c r="N662" s="967"/>
      <c r="O662" s="968"/>
      <c r="P662" s="971" t="s">
        <v>1293</v>
      </c>
      <c r="Q662" s="972"/>
      <c r="R662" s="973" t="s">
        <v>543</v>
      </c>
      <c r="S662" s="974"/>
      <c r="T662" s="975" t="s">
        <v>1093</v>
      </c>
      <c r="U662" s="976"/>
      <c r="V662" s="976"/>
      <c r="W662" s="977"/>
      <c r="X662" s="975" t="s">
        <v>1093</v>
      </c>
      <c r="Y662" s="976"/>
      <c r="Z662" s="976"/>
      <c r="AA662" s="977"/>
      <c r="AB662" s="539"/>
      <c r="AC662" s="34"/>
      <c r="AD662" s="138" t="s">
        <v>699</v>
      </c>
      <c r="AE662" s="540">
        <v>25</v>
      </c>
      <c r="AF662" s="35" t="s">
        <v>32</v>
      </c>
      <c r="AG662" s="34"/>
      <c r="AH662" s="139">
        <v>1590</v>
      </c>
      <c r="AI662" s="140">
        <f t="shared" si="235"/>
        <v>1.59</v>
      </c>
      <c r="AJ662" s="152">
        <v>1590</v>
      </c>
      <c r="AK662" s="142">
        <f t="shared" si="236"/>
        <v>1.59</v>
      </c>
      <c r="AL662" s="143">
        <f t="shared" si="237"/>
        <v>0</v>
      </c>
      <c r="AM662" s="144">
        <f t="shared" si="238"/>
        <v>0</v>
      </c>
      <c r="AN662" s="145">
        <f t="shared" si="239"/>
        <v>0</v>
      </c>
      <c r="AP662" s="306">
        <v>75.48</v>
      </c>
      <c r="AQ662" s="306">
        <v>2.67</v>
      </c>
    </row>
    <row r="663" spans="2:43" ht="12" customHeight="1" x14ac:dyDescent="0.25">
      <c r="B663" s="25">
        <v>44271</v>
      </c>
      <c r="C663" s="137">
        <v>0.67013888888888884</v>
      </c>
      <c r="D663" s="137">
        <v>0.68472222222222223</v>
      </c>
      <c r="E663" s="43">
        <v>4</v>
      </c>
      <c r="F663" s="43">
        <v>23594</v>
      </c>
      <c r="G663" s="25">
        <v>44271</v>
      </c>
      <c r="H663" s="967" t="s">
        <v>725</v>
      </c>
      <c r="I663" s="968"/>
      <c r="J663" s="969" t="s">
        <v>828</v>
      </c>
      <c r="K663" s="970"/>
      <c r="L663" s="969" t="s">
        <v>682</v>
      </c>
      <c r="M663" s="970"/>
      <c r="N663" s="967"/>
      <c r="O663" s="968"/>
      <c r="P663" s="971" t="s">
        <v>1265</v>
      </c>
      <c r="Q663" s="972"/>
      <c r="R663" s="973" t="s">
        <v>663</v>
      </c>
      <c r="S663" s="974"/>
      <c r="T663" s="975" t="s">
        <v>747</v>
      </c>
      <c r="U663" s="976"/>
      <c r="V663" s="976"/>
      <c r="W663" s="977"/>
      <c r="X663" s="975" t="s">
        <v>747</v>
      </c>
      <c r="Y663" s="976"/>
      <c r="Z663" s="976"/>
      <c r="AA663" s="977"/>
      <c r="AB663" s="539"/>
      <c r="AC663" s="34"/>
      <c r="AD663" s="138" t="s">
        <v>699</v>
      </c>
      <c r="AE663" s="542">
        <v>22</v>
      </c>
      <c r="AF663" s="35" t="s">
        <v>32</v>
      </c>
      <c r="AG663" s="34"/>
      <c r="AH663" s="139">
        <v>16240</v>
      </c>
      <c r="AI663" s="140">
        <f t="shared" si="235"/>
        <v>16.239999999999998</v>
      </c>
      <c r="AJ663" s="152">
        <v>16240</v>
      </c>
      <c r="AK663" s="142">
        <f t="shared" si="236"/>
        <v>16.239999999999998</v>
      </c>
      <c r="AL663" s="143">
        <f t="shared" si="237"/>
        <v>0</v>
      </c>
      <c r="AM663" s="144">
        <f t="shared" si="238"/>
        <v>0</v>
      </c>
      <c r="AN663" s="145">
        <f t="shared" si="239"/>
        <v>0</v>
      </c>
      <c r="AP663" s="306">
        <v>71.28</v>
      </c>
      <c r="AQ663" s="306">
        <v>6.04</v>
      </c>
    </row>
    <row r="664" spans="2:43" ht="12" customHeight="1" x14ac:dyDescent="0.25">
      <c r="B664" s="25">
        <v>44271</v>
      </c>
      <c r="C664" s="137">
        <v>0.67222222222222217</v>
      </c>
      <c r="D664" s="137">
        <v>0.68125000000000002</v>
      </c>
      <c r="E664" s="43">
        <v>4</v>
      </c>
      <c r="F664" s="43">
        <v>23594</v>
      </c>
      <c r="G664" s="25">
        <v>44271</v>
      </c>
      <c r="H664" s="967" t="s">
        <v>725</v>
      </c>
      <c r="I664" s="968"/>
      <c r="J664" s="969" t="s">
        <v>828</v>
      </c>
      <c r="K664" s="970"/>
      <c r="L664" s="969" t="s">
        <v>682</v>
      </c>
      <c r="M664" s="970"/>
      <c r="N664" s="967"/>
      <c r="O664" s="968"/>
      <c r="P664" s="971" t="s">
        <v>661</v>
      </c>
      <c r="Q664" s="972"/>
      <c r="R664" s="973" t="s">
        <v>1057</v>
      </c>
      <c r="S664" s="974"/>
      <c r="T664" s="975" t="s">
        <v>747</v>
      </c>
      <c r="U664" s="976"/>
      <c r="V664" s="976"/>
      <c r="W664" s="977"/>
      <c r="X664" s="975" t="s">
        <v>747</v>
      </c>
      <c r="Y664" s="976"/>
      <c r="Z664" s="976"/>
      <c r="AA664" s="977"/>
      <c r="AB664" s="539"/>
      <c r="AC664" s="34"/>
      <c r="AD664" s="138" t="s">
        <v>699</v>
      </c>
      <c r="AE664" s="542">
        <v>22</v>
      </c>
      <c r="AF664" s="35" t="s">
        <v>32</v>
      </c>
      <c r="AG664" s="34"/>
      <c r="AH664" s="139">
        <v>11015</v>
      </c>
      <c r="AI664" s="140">
        <f t="shared" si="235"/>
        <v>11.015000000000001</v>
      </c>
      <c r="AJ664" s="152">
        <v>11015</v>
      </c>
      <c r="AK664" s="142">
        <f t="shared" si="236"/>
        <v>11.015000000000001</v>
      </c>
      <c r="AL664" s="143">
        <f t="shared" si="237"/>
        <v>0</v>
      </c>
      <c r="AM664" s="144">
        <f t="shared" si="238"/>
        <v>0</v>
      </c>
      <c r="AN664" s="145">
        <f t="shared" si="239"/>
        <v>0</v>
      </c>
      <c r="AP664" s="306">
        <v>71.28</v>
      </c>
      <c r="AQ664" s="306">
        <v>6.04</v>
      </c>
    </row>
    <row r="665" spans="2:43" ht="12" customHeight="1" x14ac:dyDescent="0.25">
      <c r="B665" s="25">
        <v>44271</v>
      </c>
      <c r="C665" s="137">
        <v>0.7055555555555556</v>
      </c>
      <c r="D665" s="137">
        <v>0.71388888888888891</v>
      </c>
      <c r="E665" s="43">
        <v>4</v>
      </c>
      <c r="F665" s="43">
        <v>23595</v>
      </c>
      <c r="G665" s="25">
        <v>44271</v>
      </c>
      <c r="H665" s="967" t="s">
        <v>709</v>
      </c>
      <c r="I665" s="968"/>
      <c r="J665" s="969" t="s">
        <v>1069</v>
      </c>
      <c r="K665" s="970"/>
      <c r="L665" s="969" t="s">
        <v>682</v>
      </c>
      <c r="M665" s="970"/>
      <c r="N665" s="967"/>
      <c r="O665" s="968"/>
      <c r="P665" s="971" t="s">
        <v>1293</v>
      </c>
      <c r="Q665" s="972"/>
      <c r="R665" s="973" t="s">
        <v>543</v>
      </c>
      <c r="S665" s="974"/>
      <c r="T665" s="975" t="s">
        <v>1093</v>
      </c>
      <c r="U665" s="976"/>
      <c r="V665" s="976"/>
      <c r="W665" s="977"/>
      <c r="X665" s="975" t="s">
        <v>1093</v>
      </c>
      <c r="Y665" s="976"/>
      <c r="Z665" s="976"/>
      <c r="AA665" s="977"/>
      <c r="AB665" s="539"/>
      <c r="AC665" s="34"/>
      <c r="AD665" s="138" t="s">
        <v>699</v>
      </c>
      <c r="AE665" s="542">
        <v>26</v>
      </c>
      <c r="AF665" s="35" t="s">
        <v>32</v>
      </c>
      <c r="AG665" s="34"/>
      <c r="AH665" s="139">
        <v>1710</v>
      </c>
      <c r="AI665" s="140">
        <f t="shared" si="235"/>
        <v>1.71</v>
      </c>
      <c r="AJ665" s="152">
        <v>1710</v>
      </c>
      <c r="AK665" s="142">
        <f t="shared" si="236"/>
        <v>1.71</v>
      </c>
      <c r="AL665" s="143">
        <f t="shared" si="237"/>
        <v>0</v>
      </c>
      <c r="AM665" s="144">
        <f t="shared" si="238"/>
        <v>0</v>
      </c>
      <c r="AN665" s="145">
        <f t="shared" si="239"/>
        <v>0</v>
      </c>
      <c r="AP665" s="306">
        <v>76.12</v>
      </c>
      <c r="AQ665" s="306">
        <v>2.44</v>
      </c>
    </row>
    <row r="666" spans="2:43" ht="12" customHeight="1" x14ac:dyDescent="0.25">
      <c r="B666" s="25">
        <v>44271</v>
      </c>
      <c r="C666" s="137">
        <v>0.74583333333333324</v>
      </c>
      <c r="D666" s="137">
        <v>0.78611111111111109</v>
      </c>
      <c r="E666" s="43">
        <v>4</v>
      </c>
      <c r="F666" s="43">
        <v>26635</v>
      </c>
      <c r="G666" s="25">
        <v>44271</v>
      </c>
      <c r="H666" s="967" t="s">
        <v>1493</v>
      </c>
      <c r="I666" s="968"/>
      <c r="J666" s="969"/>
      <c r="K666" s="970"/>
      <c r="L666" s="969"/>
      <c r="M666" s="970"/>
      <c r="N666" s="967"/>
      <c r="O666" s="968"/>
      <c r="P666" s="971" t="s">
        <v>1494</v>
      </c>
      <c r="Q666" s="972"/>
      <c r="R666" s="973" t="s">
        <v>1495</v>
      </c>
      <c r="S666" s="974"/>
      <c r="T666" s="975" t="s">
        <v>771</v>
      </c>
      <c r="U666" s="976"/>
      <c r="V666" s="976"/>
      <c r="W666" s="977"/>
      <c r="X666" s="975" t="s">
        <v>771</v>
      </c>
      <c r="Y666" s="976"/>
      <c r="Z666" s="976"/>
      <c r="AA666" s="977"/>
      <c r="AB666" s="539"/>
      <c r="AC666" s="34"/>
      <c r="AD666" s="138"/>
      <c r="AE666" s="542">
        <v>37</v>
      </c>
      <c r="AF666" s="35" t="s">
        <v>32</v>
      </c>
      <c r="AG666" s="34"/>
      <c r="AH666" s="139">
        <v>1890.5</v>
      </c>
      <c r="AI666" s="140">
        <f t="shared" si="235"/>
        <v>1.8905000000000001</v>
      </c>
      <c r="AJ666" s="152">
        <v>1890.5</v>
      </c>
      <c r="AK666" s="142">
        <f t="shared" si="236"/>
        <v>1.8905000000000001</v>
      </c>
      <c r="AL666" s="143">
        <f t="shared" si="237"/>
        <v>0</v>
      </c>
      <c r="AM666" s="144">
        <f t="shared" si="238"/>
        <v>0</v>
      </c>
      <c r="AN666" s="145">
        <f t="shared" si="239"/>
        <v>0</v>
      </c>
      <c r="AP666" s="306">
        <v>72.569999999999993</v>
      </c>
      <c r="AQ666" s="306">
        <v>5.36</v>
      </c>
    </row>
    <row r="667" spans="2:43" ht="12" customHeight="1" x14ac:dyDescent="0.25">
      <c r="B667" s="25">
        <v>44271</v>
      </c>
      <c r="C667" s="137">
        <v>0.77500000000000002</v>
      </c>
      <c r="D667" s="137">
        <v>0.83750000000000002</v>
      </c>
      <c r="E667" s="43">
        <v>4</v>
      </c>
      <c r="F667" s="43">
        <v>1562</v>
      </c>
      <c r="G667" s="25">
        <v>44271</v>
      </c>
      <c r="H667" s="967" t="s">
        <v>55</v>
      </c>
      <c r="I667" s="968"/>
      <c r="J667" s="969"/>
      <c r="K667" s="970"/>
      <c r="L667" s="969"/>
      <c r="M667" s="970"/>
      <c r="N667" s="967"/>
      <c r="O667" s="968"/>
      <c r="P667" s="971" t="s">
        <v>1497</v>
      </c>
      <c r="Q667" s="972"/>
      <c r="R667" s="973" t="s">
        <v>90</v>
      </c>
      <c r="S667" s="974"/>
      <c r="T667" s="975" t="s">
        <v>179</v>
      </c>
      <c r="U667" s="976"/>
      <c r="V667" s="976"/>
      <c r="W667" s="977"/>
      <c r="X667" s="975" t="s">
        <v>179</v>
      </c>
      <c r="Y667" s="976"/>
      <c r="Z667" s="976"/>
      <c r="AA667" s="977"/>
      <c r="AB667" s="539"/>
      <c r="AC667" s="34"/>
      <c r="AD667" s="138"/>
      <c r="AE667" s="542">
        <v>35</v>
      </c>
      <c r="AF667" s="35" t="s">
        <v>32</v>
      </c>
      <c r="AG667" s="34">
        <v>9858.7000000000007</v>
      </c>
      <c r="AH667" s="139">
        <f>+AG667/2.2</f>
        <v>4481.227272727273</v>
      </c>
      <c r="AI667" s="140">
        <f t="shared" si="235"/>
        <v>4.4812272727272733</v>
      </c>
      <c r="AJ667" s="836">
        <v>8980</v>
      </c>
      <c r="AK667" s="838">
        <f>+AJ667/1000</f>
        <v>8.98</v>
      </c>
      <c r="AL667" s="840">
        <f>+AJ667-AH668-AH667</f>
        <v>453.77272727272702</v>
      </c>
      <c r="AM667" s="842">
        <f>+AL667/1000</f>
        <v>0.45377272727272705</v>
      </c>
      <c r="AN667" s="844">
        <f>+AL667/SUM(AH667:AH668)</f>
        <v>5.3220810653758166E-2</v>
      </c>
      <c r="AP667" s="306">
        <v>77.14</v>
      </c>
      <c r="AQ667" s="306">
        <v>2.88</v>
      </c>
    </row>
    <row r="668" spans="2:43" ht="12" customHeight="1" x14ac:dyDescent="0.25">
      <c r="B668" s="25">
        <v>44271</v>
      </c>
      <c r="C668" s="137">
        <v>0.77500000000000002</v>
      </c>
      <c r="D668" s="137">
        <v>0.83750000000000002</v>
      </c>
      <c r="E668" s="43">
        <v>4</v>
      </c>
      <c r="F668" s="43">
        <v>115</v>
      </c>
      <c r="G668" s="25">
        <v>44271</v>
      </c>
      <c r="H668" s="967" t="s">
        <v>291</v>
      </c>
      <c r="I668" s="968"/>
      <c r="J668" s="969"/>
      <c r="K668" s="970"/>
      <c r="L668" s="969"/>
      <c r="M668" s="970"/>
      <c r="N668" s="967"/>
      <c r="O668" s="968"/>
      <c r="P668" s="971" t="s">
        <v>1497</v>
      </c>
      <c r="Q668" s="972"/>
      <c r="R668" s="973" t="s">
        <v>90</v>
      </c>
      <c r="S668" s="974"/>
      <c r="T668" s="975" t="s">
        <v>179</v>
      </c>
      <c r="U668" s="976"/>
      <c r="V668" s="976"/>
      <c r="W668" s="977"/>
      <c r="X668" s="975" t="s">
        <v>179</v>
      </c>
      <c r="Y668" s="976"/>
      <c r="Z668" s="976"/>
      <c r="AA668" s="977"/>
      <c r="AB668" s="539"/>
      <c r="AC668" s="34"/>
      <c r="AD668" s="138"/>
      <c r="AE668" s="542">
        <v>34</v>
      </c>
      <c r="AF668" s="35" t="s">
        <v>32</v>
      </c>
      <c r="AG668" s="34">
        <v>8899</v>
      </c>
      <c r="AH668" s="139">
        <f>+AG668/2.2</f>
        <v>4044.9999999999995</v>
      </c>
      <c r="AI668" s="140">
        <f t="shared" si="235"/>
        <v>4.0449999999999999</v>
      </c>
      <c r="AJ668" s="837"/>
      <c r="AK668" s="839"/>
      <c r="AL668" s="841"/>
      <c r="AM668" s="843"/>
      <c r="AN668" s="845"/>
      <c r="AP668" s="306">
        <v>77.06</v>
      </c>
      <c r="AQ668" s="306">
        <v>3.02</v>
      </c>
    </row>
    <row r="669" spans="2:43" ht="12" customHeight="1" x14ac:dyDescent="0.25">
      <c r="B669" s="25">
        <v>44271</v>
      </c>
      <c r="C669" s="137">
        <v>0.8027777777777777</v>
      </c>
      <c r="D669" s="137">
        <v>0.84305555555555556</v>
      </c>
      <c r="E669" s="43">
        <v>4</v>
      </c>
      <c r="F669" s="43">
        <v>26636</v>
      </c>
      <c r="G669" s="25">
        <v>44271</v>
      </c>
      <c r="H669" s="967" t="s">
        <v>712</v>
      </c>
      <c r="I669" s="968"/>
      <c r="J669" s="969"/>
      <c r="K669" s="970"/>
      <c r="L669" s="969"/>
      <c r="M669" s="970"/>
      <c r="N669" s="967"/>
      <c r="O669" s="968"/>
      <c r="P669" s="971" t="s">
        <v>911</v>
      </c>
      <c r="Q669" s="972"/>
      <c r="R669" s="973" t="s">
        <v>870</v>
      </c>
      <c r="S669" s="974"/>
      <c r="T669" s="975" t="s">
        <v>1093</v>
      </c>
      <c r="U669" s="976"/>
      <c r="V669" s="976"/>
      <c r="W669" s="977"/>
      <c r="X669" s="975" t="s">
        <v>1093</v>
      </c>
      <c r="Y669" s="976"/>
      <c r="Z669" s="976"/>
      <c r="AA669" s="977"/>
      <c r="AB669" s="539"/>
      <c r="AC669" s="34"/>
      <c r="AD669" s="138"/>
      <c r="AE669" s="542">
        <v>36</v>
      </c>
      <c r="AF669" s="35" t="s">
        <v>32</v>
      </c>
      <c r="AG669" s="34"/>
      <c r="AH669" s="139">
        <v>6850</v>
      </c>
      <c r="AI669" s="140">
        <f t="shared" si="235"/>
        <v>6.85</v>
      </c>
      <c r="AJ669" s="152">
        <v>6850</v>
      </c>
      <c r="AK669" s="142">
        <f t="shared" si="236"/>
        <v>6.85</v>
      </c>
      <c r="AL669" s="143">
        <f t="shared" si="237"/>
        <v>0</v>
      </c>
      <c r="AM669" s="144">
        <f t="shared" si="238"/>
        <v>0</v>
      </c>
      <c r="AN669" s="145">
        <f t="shared" si="239"/>
        <v>0</v>
      </c>
      <c r="AP669" s="306">
        <v>75.27</v>
      </c>
      <c r="AQ669" s="306">
        <v>2.4900000000000002</v>
      </c>
    </row>
    <row r="670" spans="2:43" ht="12" customHeight="1" x14ac:dyDescent="0.25">
      <c r="B670" s="25">
        <v>44271</v>
      </c>
      <c r="C670" s="137">
        <v>0.85763888888888884</v>
      </c>
      <c r="D670" s="137">
        <v>0.86944444444444446</v>
      </c>
      <c r="E670" s="43">
        <v>4</v>
      </c>
      <c r="F670" s="43">
        <v>26637</v>
      </c>
      <c r="G670" s="25">
        <v>44271</v>
      </c>
      <c r="H670" s="967" t="s">
        <v>712</v>
      </c>
      <c r="I670" s="968"/>
      <c r="J670" s="969"/>
      <c r="K670" s="970"/>
      <c r="L670" s="969"/>
      <c r="M670" s="970"/>
      <c r="N670" s="967"/>
      <c r="O670" s="968"/>
      <c r="P670" s="971" t="s">
        <v>1293</v>
      </c>
      <c r="Q670" s="972"/>
      <c r="R670" s="973" t="s">
        <v>543</v>
      </c>
      <c r="S670" s="974"/>
      <c r="T670" s="975" t="s">
        <v>718</v>
      </c>
      <c r="U670" s="976"/>
      <c r="V670" s="976"/>
      <c r="W670" s="977"/>
      <c r="X670" s="975" t="s">
        <v>718</v>
      </c>
      <c r="Y670" s="976"/>
      <c r="Z670" s="976"/>
      <c r="AA670" s="977"/>
      <c r="AB670" s="539"/>
      <c r="AC670" s="34"/>
      <c r="AD670" s="138"/>
      <c r="AE670" s="542">
        <v>38</v>
      </c>
      <c r="AF670" s="35" t="s">
        <v>32</v>
      </c>
      <c r="AG670" s="34"/>
      <c r="AH670" s="139">
        <v>5360</v>
      </c>
      <c r="AI670" s="140">
        <f t="shared" si="235"/>
        <v>5.36</v>
      </c>
      <c r="AJ670" s="152">
        <v>5360</v>
      </c>
      <c r="AK670" s="142">
        <f t="shared" si="236"/>
        <v>5.36</v>
      </c>
      <c r="AL670" s="143">
        <f t="shared" si="237"/>
        <v>0</v>
      </c>
      <c r="AM670" s="144">
        <f t="shared" si="238"/>
        <v>0</v>
      </c>
      <c r="AN670" s="145">
        <f t="shared" si="239"/>
        <v>0</v>
      </c>
      <c r="AP670" s="306">
        <v>76.040000000000006</v>
      </c>
      <c r="AQ670" s="306">
        <v>2.21</v>
      </c>
    </row>
    <row r="671" spans="2:43" ht="12" customHeight="1" x14ac:dyDescent="0.25">
      <c r="B671" s="25">
        <v>44271</v>
      </c>
      <c r="C671" s="137">
        <v>0.89166666666666661</v>
      </c>
      <c r="D671" s="137">
        <v>0.90486111111111101</v>
      </c>
      <c r="E671" s="43">
        <v>4</v>
      </c>
      <c r="F671" s="43">
        <v>23638</v>
      </c>
      <c r="G671" s="25">
        <v>44271</v>
      </c>
      <c r="H671" s="967" t="s">
        <v>712</v>
      </c>
      <c r="I671" s="968"/>
      <c r="J671" s="969"/>
      <c r="K671" s="970"/>
      <c r="L671" s="969"/>
      <c r="M671" s="970"/>
      <c r="N671" s="967"/>
      <c r="O671" s="968"/>
      <c r="P671" s="971" t="s">
        <v>1486</v>
      </c>
      <c r="Q671" s="972"/>
      <c r="R671" s="973" t="s">
        <v>1469</v>
      </c>
      <c r="S671" s="974"/>
      <c r="T671" s="975" t="s">
        <v>1222</v>
      </c>
      <c r="U671" s="976"/>
      <c r="V671" s="976"/>
      <c r="W671" s="977"/>
      <c r="X671" s="975" t="s">
        <v>1222</v>
      </c>
      <c r="Y671" s="976"/>
      <c r="Z671" s="976"/>
      <c r="AA671" s="977"/>
      <c r="AB671" s="539"/>
      <c r="AC671" s="34"/>
      <c r="AD671" s="138"/>
      <c r="AE671" s="542">
        <v>29</v>
      </c>
      <c r="AF671" s="35" t="s">
        <v>32</v>
      </c>
      <c r="AG671" s="34"/>
      <c r="AH671" s="139">
        <v>310</v>
      </c>
      <c r="AI671" s="140">
        <f t="shared" si="235"/>
        <v>0.31</v>
      </c>
      <c r="AJ671" s="152">
        <v>310</v>
      </c>
      <c r="AK671" s="142">
        <f t="shared" si="236"/>
        <v>0.31</v>
      </c>
      <c r="AL671" s="143">
        <f t="shared" si="237"/>
        <v>0</v>
      </c>
      <c r="AM671" s="144">
        <f t="shared" si="238"/>
        <v>0</v>
      </c>
      <c r="AN671" s="145">
        <f t="shared" si="239"/>
        <v>0</v>
      </c>
      <c r="AP671" s="306">
        <v>74.75</v>
      </c>
      <c r="AQ671" s="306">
        <v>5.66</v>
      </c>
    </row>
    <row r="672" spans="2:43" ht="12" customHeight="1" x14ac:dyDescent="0.25">
      <c r="B672" s="25">
        <v>44271</v>
      </c>
      <c r="C672" s="137">
        <v>0.94305555555555554</v>
      </c>
      <c r="D672" s="137">
        <v>4.8611111111111112E-3</v>
      </c>
      <c r="E672" s="43">
        <v>4</v>
      </c>
      <c r="F672" s="43">
        <v>23639</v>
      </c>
      <c r="G672" s="25">
        <v>44271</v>
      </c>
      <c r="H672" s="967" t="s">
        <v>87</v>
      </c>
      <c r="I672" s="968"/>
      <c r="J672" s="969"/>
      <c r="K672" s="970"/>
      <c r="L672" s="969"/>
      <c r="M672" s="970"/>
      <c r="N672" s="967"/>
      <c r="O672" s="968"/>
      <c r="P672" s="971" t="s">
        <v>190</v>
      </c>
      <c r="Q672" s="972"/>
      <c r="R672" s="973" t="s">
        <v>102</v>
      </c>
      <c r="S672" s="974"/>
      <c r="T672" s="982" t="s">
        <v>1500</v>
      </c>
      <c r="U672" s="983"/>
      <c r="V672" s="983"/>
      <c r="W672" s="984"/>
      <c r="X672" s="982" t="s">
        <v>1500</v>
      </c>
      <c r="Y672" s="983"/>
      <c r="Z672" s="983"/>
      <c r="AA672" s="984"/>
      <c r="AB672" s="539"/>
      <c r="AC672" s="34"/>
      <c r="AD672" s="138"/>
      <c r="AE672" s="544">
        <v>55</v>
      </c>
      <c r="AF672" s="46" t="s">
        <v>52</v>
      </c>
      <c r="AG672" s="34"/>
      <c r="AH672" s="139">
        <v>11010</v>
      </c>
      <c r="AI672" s="140">
        <f t="shared" si="235"/>
        <v>11.01</v>
      </c>
      <c r="AJ672" s="152">
        <v>11010</v>
      </c>
      <c r="AK672" s="142">
        <f t="shared" si="236"/>
        <v>11.01</v>
      </c>
      <c r="AL672" s="143">
        <f t="shared" si="237"/>
        <v>0</v>
      </c>
      <c r="AM672" s="144">
        <f t="shared" si="238"/>
        <v>0</v>
      </c>
      <c r="AN672" s="145">
        <f t="shared" si="239"/>
        <v>0</v>
      </c>
      <c r="AP672" s="306">
        <v>76.88</v>
      </c>
      <c r="AQ672" s="306">
        <v>4.13</v>
      </c>
    </row>
    <row r="673" spans="2:43" ht="12" customHeight="1" x14ac:dyDescent="0.25">
      <c r="B673" s="25">
        <v>44272</v>
      </c>
      <c r="C673" s="137">
        <v>8.6111111111111124E-2</v>
      </c>
      <c r="D673" s="137">
        <v>0.16527777777777777</v>
      </c>
      <c r="E673" s="43">
        <v>4</v>
      </c>
      <c r="F673" s="43">
        <v>26640</v>
      </c>
      <c r="G673" s="25">
        <v>44272</v>
      </c>
      <c r="H673" s="967" t="s">
        <v>1498</v>
      </c>
      <c r="I673" s="968"/>
      <c r="J673" s="969"/>
      <c r="K673" s="970"/>
      <c r="L673" s="969"/>
      <c r="M673" s="970"/>
      <c r="N673" s="967"/>
      <c r="O673" s="968"/>
      <c r="P673" s="971" t="s">
        <v>664</v>
      </c>
      <c r="Q673" s="972"/>
      <c r="R673" s="973" t="s">
        <v>665</v>
      </c>
      <c r="S673" s="974"/>
      <c r="T673" s="975" t="s">
        <v>1501</v>
      </c>
      <c r="U673" s="976"/>
      <c r="V673" s="976"/>
      <c r="W673" s="977"/>
      <c r="X673" s="975" t="s">
        <v>1501</v>
      </c>
      <c r="Y673" s="976"/>
      <c r="Z673" s="976"/>
      <c r="AA673" s="977"/>
      <c r="AB673" s="539"/>
      <c r="AC673" s="34"/>
      <c r="AD673" s="138"/>
      <c r="AE673" s="540">
        <v>37</v>
      </c>
      <c r="AF673" s="35" t="s">
        <v>32</v>
      </c>
      <c r="AG673" s="34"/>
      <c r="AH673" s="139">
        <v>8070</v>
      </c>
      <c r="AI673" s="140">
        <f t="shared" si="235"/>
        <v>8.07</v>
      </c>
      <c r="AJ673" s="152">
        <v>8070</v>
      </c>
      <c r="AK673" s="142">
        <f t="shared" si="236"/>
        <v>8.07</v>
      </c>
      <c r="AL673" s="143">
        <f t="shared" si="237"/>
        <v>0</v>
      </c>
      <c r="AM673" s="144">
        <f t="shared" si="238"/>
        <v>0</v>
      </c>
      <c r="AN673" s="145">
        <f t="shared" si="239"/>
        <v>0</v>
      </c>
      <c r="AP673" s="306">
        <v>72.94</v>
      </c>
      <c r="AQ673" s="306">
        <v>4.21</v>
      </c>
    </row>
    <row r="674" spans="2:43" ht="12" customHeight="1" x14ac:dyDescent="0.25">
      <c r="B674" s="25">
        <v>44272</v>
      </c>
      <c r="C674" s="137">
        <v>0.17152777777777775</v>
      </c>
      <c r="D674" s="137">
        <v>0.17916666666666667</v>
      </c>
      <c r="E674" s="43">
        <v>1</v>
      </c>
      <c r="F674" s="43">
        <v>785</v>
      </c>
      <c r="G674" s="25">
        <v>44272</v>
      </c>
      <c r="H674" s="967" t="s">
        <v>199</v>
      </c>
      <c r="I674" s="968"/>
      <c r="J674" s="969"/>
      <c r="K674" s="970"/>
      <c r="L674" s="969"/>
      <c r="M674" s="970"/>
      <c r="N674" s="967"/>
      <c r="O674" s="968"/>
      <c r="P674" s="971" t="s">
        <v>158</v>
      </c>
      <c r="Q674" s="972"/>
      <c r="R674" s="973" t="s">
        <v>306</v>
      </c>
      <c r="S674" s="974"/>
      <c r="T674" s="975" t="s">
        <v>198</v>
      </c>
      <c r="U674" s="976"/>
      <c r="V674" s="976"/>
      <c r="W674" s="977"/>
      <c r="X674" s="975" t="s">
        <v>198</v>
      </c>
      <c r="Y674" s="976"/>
      <c r="Z674" s="976"/>
      <c r="AA674" s="977"/>
      <c r="AB674" s="543"/>
      <c r="AC674" s="34"/>
      <c r="AD674" s="138"/>
      <c r="AE674" s="542">
        <v>43</v>
      </c>
      <c r="AF674" s="35" t="s">
        <v>32</v>
      </c>
      <c r="AG674" s="34"/>
      <c r="AH674" s="44">
        <v>20296</v>
      </c>
      <c r="AI674" s="545">
        <f t="shared" si="235"/>
        <v>20.295999999999999</v>
      </c>
      <c r="AJ674" s="1063">
        <v>23320</v>
      </c>
      <c r="AK674" s="1066">
        <f>+AJ674/1000</f>
        <v>23.32</v>
      </c>
      <c r="AL674" s="1069">
        <f>+AJ674-AH674-AH675-AH676-AH677-AH678-AH679</f>
        <v>1252</v>
      </c>
      <c r="AM674" s="1072">
        <f>+AL674/1000</f>
        <v>1.252</v>
      </c>
      <c r="AN674" s="1075">
        <f>+AL674/SUM(AH674:AH679)</f>
        <v>5.6733732100779408E-2</v>
      </c>
      <c r="AP674" s="306">
        <v>69.41</v>
      </c>
      <c r="AQ674" s="306">
        <v>5.03</v>
      </c>
    </row>
    <row r="675" spans="2:43" ht="12" customHeight="1" x14ac:dyDescent="0.25">
      <c r="B675" s="25">
        <v>44272</v>
      </c>
      <c r="C675" s="137">
        <v>0.17152777777777775</v>
      </c>
      <c r="D675" s="137">
        <v>0.17916666666666667</v>
      </c>
      <c r="E675" s="43">
        <v>1</v>
      </c>
      <c r="F675" s="43">
        <v>785</v>
      </c>
      <c r="G675" s="25">
        <v>44272</v>
      </c>
      <c r="H675" s="967" t="s">
        <v>199</v>
      </c>
      <c r="I675" s="968"/>
      <c r="J675" s="969"/>
      <c r="K675" s="970"/>
      <c r="L675" s="969"/>
      <c r="M675" s="970"/>
      <c r="N675" s="967"/>
      <c r="O675" s="968"/>
      <c r="P675" s="971" t="s">
        <v>158</v>
      </c>
      <c r="Q675" s="972"/>
      <c r="R675" s="973" t="s">
        <v>306</v>
      </c>
      <c r="S675" s="974"/>
      <c r="T675" s="975" t="s">
        <v>1018</v>
      </c>
      <c r="U675" s="976"/>
      <c r="V675" s="976"/>
      <c r="W675" s="977"/>
      <c r="X675" s="975" t="s">
        <v>1018</v>
      </c>
      <c r="Y675" s="976"/>
      <c r="Z675" s="976"/>
      <c r="AA675" s="977"/>
      <c r="AB675" s="543"/>
      <c r="AC675" s="34"/>
      <c r="AD675" s="138"/>
      <c r="AE675" s="542">
        <v>43</v>
      </c>
      <c r="AF675" s="35" t="s">
        <v>32</v>
      </c>
      <c r="AG675" s="34"/>
      <c r="AH675" s="44">
        <v>706</v>
      </c>
      <c r="AI675" s="545">
        <f t="shared" si="235"/>
        <v>0.70599999999999996</v>
      </c>
      <c r="AJ675" s="1064"/>
      <c r="AK675" s="1067"/>
      <c r="AL675" s="1070"/>
      <c r="AM675" s="1073"/>
      <c r="AN675" s="1076"/>
      <c r="AP675" s="306">
        <v>69.41</v>
      </c>
      <c r="AQ675" s="306">
        <v>5.03</v>
      </c>
    </row>
    <row r="676" spans="2:43" ht="12" customHeight="1" x14ac:dyDescent="0.25">
      <c r="B676" s="25">
        <v>44272</v>
      </c>
      <c r="C676" s="137">
        <v>0.17152777777777775</v>
      </c>
      <c r="D676" s="137">
        <v>0.17916666666666667</v>
      </c>
      <c r="E676" s="43">
        <v>1</v>
      </c>
      <c r="F676" s="43">
        <v>785</v>
      </c>
      <c r="G676" s="25">
        <v>44272</v>
      </c>
      <c r="H676" s="967" t="s">
        <v>199</v>
      </c>
      <c r="I676" s="968"/>
      <c r="J676" s="969"/>
      <c r="K676" s="970"/>
      <c r="L676" s="969"/>
      <c r="M676" s="970"/>
      <c r="N676" s="967"/>
      <c r="O676" s="968"/>
      <c r="P676" s="971" t="s">
        <v>158</v>
      </c>
      <c r="Q676" s="972"/>
      <c r="R676" s="973" t="s">
        <v>306</v>
      </c>
      <c r="S676" s="974"/>
      <c r="T676" s="975" t="s">
        <v>757</v>
      </c>
      <c r="U676" s="976"/>
      <c r="V676" s="976"/>
      <c r="W676" s="977"/>
      <c r="X676" s="975" t="s">
        <v>757</v>
      </c>
      <c r="Y676" s="976"/>
      <c r="Z676" s="976"/>
      <c r="AA676" s="977"/>
      <c r="AB676" s="543"/>
      <c r="AC676" s="34"/>
      <c r="AD676" s="138"/>
      <c r="AE676" s="542">
        <v>43</v>
      </c>
      <c r="AF676" s="35" t="s">
        <v>32</v>
      </c>
      <c r="AG676" s="34"/>
      <c r="AH676" s="44">
        <v>419</v>
      </c>
      <c r="AI676" s="546">
        <f t="shared" si="235"/>
        <v>0.41899999999999998</v>
      </c>
      <c r="AJ676" s="1064"/>
      <c r="AK676" s="1067"/>
      <c r="AL676" s="1070"/>
      <c r="AM676" s="1073"/>
      <c r="AN676" s="1076"/>
      <c r="AP676" s="306">
        <v>69.41</v>
      </c>
      <c r="AQ676" s="306">
        <v>5.03</v>
      </c>
    </row>
    <row r="677" spans="2:43" ht="12" customHeight="1" x14ac:dyDescent="0.25">
      <c r="B677" s="25">
        <v>44272</v>
      </c>
      <c r="C677" s="137">
        <v>0.17152777777777775</v>
      </c>
      <c r="D677" s="137">
        <v>0.17916666666666667</v>
      </c>
      <c r="E677" s="43">
        <v>1</v>
      </c>
      <c r="F677" s="43">
        <v>785</v>
      </c>
      <c r="G677" s="25">
        <v>44272</v>
      </c>
      <c r="H677" s="967" t="s">
        <v>199</v>
      </c>
      <c r="I677" s="968"/>
      <c r="J677" s="969"/>
      <c r="K677" s="970"/>
      <c r="L677" s="969"/>
      <c r="M677" s="970"/>
      <c r="N677" s="967"/>
      <c r="O677" s="968"/>
      <c r="P677" s="971" t="s">
        <v>158</v>
      </c>
      <c r="Q677" s="972"/>
      <c r="R677" s="973" t="s">
        <v>306</v>
      </c>
      <c r="S677" s="974"/>
      <c r="T677" s="975" t="s">
        <v>202</v>
      </c>
      <c r="U677" s="976"/>
      <c r="V677" s="976"/>
      <c r="W677" s="977"/>
      <c r="X677" s="975" t="s">
        <v>202</v>
      </c>
      <c r="Y677" s="976"/>
      <c r="Z677" s="976"/>
      <c r="AA677" s="977"/>
      <c r="AB677" s="543"/>
      <c r="AC677" s="34"/>
      <c r="AD677" s="138"/>
      <c r="AE677" s="542">
        <v>43</v>
      </c>
      <c r="AF677" s="35" t="s">
        <v>32</v>
      </c>
      <c r="AG677" s="34"/>
      <c r="AH677" s="44">
        <v>120</v>
      </c>
      <c r="AI677" s="546">
        <f t="shared" si="235"/>
        <v>0.12</v>
      </c>
      <c r="AJ677" s="1064"/>
      <c r="AK677" s="1067"/>
      <c r="AL677" s="1070"/>
      <c r="AM677" s="1073"/>
      <c r="AN677" s="1076"/>
      <c r="AP677" s="306">
        <v>69.41</v>
      </c>
      <c r="AQ677" s="306">
        <v>5.03</v>
      </c>
    </row>
    <row r="678" spans="2:43" ht="12" customHeight="1" x14ac:dyDescent="0.25">
      <c r="B678" s="25">
        <v>44272</v>
      </c>
      <c r="C678" s="137">
        <v>0.17152777777777775</v>
      </c>
      <c r="D678" s="137">
        <v>0.17916666666666667</v>
      </c>
      <c r="E678" s="43">
        <v>1</v>
      </c>
      <c r="F678" s="43">
        <v>785</v>
      </c>
      <c r="G678" s="25">
        <v>44272</v>
      </c>
      <c r="H678" s="967" t="s">
        <v>199</v>
      </c>
      <c r="I678" s="968"/>
      <c r="J678" s="969"/>
      <c r="K678" s="970"/>
      <c r="L678" s="969"/>
      <c r="M678" s="970"/>
      <c r="N678" s="967"/>
      <c r="O678" s="968"/>
      <c r="P678" s="971" t="s">
        <v>158</v>
      </c>
      <c r="Q678" s="972"/>
      <c r="R678" s="973" t="s">
        <v>306</v>
      </c>
      <c r="S678" s="974"/>
      <c r="T678" s="975" t="s">
        <v>1499</v>
      </c>
      <c r="U678" s="976"/>
      <c r="V678" s="976"/>
      <c r="W678" s="977"/>
      <c r="X678" s="975" t="s">
        <v>1499</v>
      </c>
      <c r="Y678" s="976"/>
      <c r="Z678" s="976"/>
      <c r="AA678" s="977"/>
      <c r="AB678" s="543"/>
      <c r="AC678" s="34"/>
      <c r="AD678" s="138"/>
      <c r="AE678" s="542">
        <v>43</v>
      </c>
      <c r="AF678" s="35" t="s">
        <v>32</v>
      </c>
      <c r="AG678" s="34"/>
      <c r="AH678" s="44">
        <v>120</v>
      </c>
      <c r="AI678" s="546">
        <f t="shared" si="235"/>
        <v>0.12</v>
      </c>
      <c r="AJ678" s="1064"/>
      <c r="AK678" s="1067"/>
      <c r="AL678" s="1070"/>
      <c r="AM678" s="1073"/>
      <c r="AN678" s="1076"/>
      <c r="AP678" s="306">
        <v>69.41</v>
      </c>
      <c r="AQ678" s="306">
        <v>5.03</v>
      </c>
    </row>
    <row r="679" spans="2:43" ht="12" customHeight="1" x14ac:dyDescent="0.25">
      <c r="B679" s="25">
        <v>44272</v>
      </c>
      <c r="C679" s="137">
        <v>0.17152777777777775</v>
      </c>
      <c r="D679" s="137">
        <v>0.17916666666666667</v>
      </c>
      <c r="E679" s="43">
        <v>1</v>
      </c>
      <c r="F679" s="43">
        <v>785</v>
      </c>
      <c r="G679" s="25">
        <v>44272</v>
      </c>
      <c r="H679" s="967" t="s">
        <v>199</v>
      </c>
      <c r="I679" s="968"/>
      <c r="J679" s="969"/>
      <c r="K679" s="970"/>
      <c r="L679" s="969"/>
      <c r="M679" s="970"/>
      <c r="N679" s="967"/>
      <c r="O679" s="968"/>
      <c r="P679" s="971" t="s">
        <v>158</v>
      </c>
      <c r="Q679" s="972"/>
      <c r="R679" s="973" t="s">
        <v>306</v>
      </c>
      <c r="S679" s="974"/>
      <c r="T679" s="975" t="s">
        <v>756</v>
      </c>
      <c r="U679" s="976"/>
      <c r="V679" s="976"/>
      <c r="W679" s="977"/>
      <c r="X679" s="975" t="s">
        <v>756</v>
      </c>
      <c r="Y679" s="976"/>
      <c r="Z679" s="976"/>
      <c r="AA679" s="977"/>
      <c r="AB679" s="543"/>
      <c r="AC679" s="34"/>
      <c r="AD679" s="138"/>
      <c r="AE679" s="542">
        <v>43</v>
      </c>
      <c r="AF679" s="35" t="s">
        <v>32</v>
      </c>
      <c r="AG679" s="34"/>
      <c r="AH679" s="44">
        <v>407</v>
      </c>
      <c r="AI679" s="547">
        <f t="shared" si="235"/>
        <v>0.40699999999999997</v>
      </c>
      <c r="AJ679" s="1065"/>
      <c r="AK679" s="1068"/>
      <c r="AL679" s="1071"/>
      <c r="AM679" s="1074"/>
      <c r="AN679" s="1077"/>
      <c r="AP679" s="306">
        <v>69.41</v>
      </c>
      <c r="AQ679" s="306">
        <v>5.03</v>
      </c>
    </row>
    <row r="680" spans="2:43" ht="17.25" thickBot="1" x14ac:dyDescent="0.3">
      <c r="B680" s="24"/>
      <c r="C680" s="146"/>
      <c r="D680" s="146"/>
      <c r="E680" s="27"/>
      <c r="F680" s="36"/>
      <c r="G680" s="31"/>
      <c r="H680" s="909"/>
      <c r="I680" s="910"/>
      <c r="J680" s="911"/>
      <c r="K680" s="912"/>
      <c r="L680" s="911"/>
      <c r="M680" s="912"/>
      <c r="N680" s="913"/>
      <c r="O680" s="910"/>
      <c r="P680" s="913"/>
      <c r="Q680" s="910"/>
      <c r="R680" s="914"/>
      <c r="S680" s="915"/>
      <c r="T680" s="916"/>
      <c r="U680" s="917"/>
      <c r="V680" s="917"/>
      <c r="W680" s="915"/>
      <c r="X680" s="29"/>
      <c r="Y680" s="147"/>
      <c r="Z680" s="147"/>
      <c r="AA680" s="28"/>
      <c r="AB680" s="147"/>
      <c r="AC680" s="36"/>
      <c r="AD680" s="148"/>
      <c r="AE680" s="147"/>
      <c r="AF680" s="28"/>
      <c r="AG680" s="29"/>
      <c r="AH680" s="149"/>
      <c r="AI680" s="153"/>
      <c r="AJ680" s="150"/>
      <c r="AK680" s="154"/>
      <c r="AL680" s="155"/>
      <c r="AM680" s="156"/>
      <c r="AN680" s="157"/>
    </row>
    <row r="681" spans="2:43" x14ac:dyDescent="0.25">
      <c r="B681" s="151"/>
      <c r="C681" s="151"/>
      <c r="D681" s="151"/>
      <c r="E681" s="151"/>
      <c r="F681" s="151"/>
      <c r="G681" s="151"/>
      <c r="H681" s="151"/>
      <c r="I681" s="151"/>
      <c r="J681" s="174"/>
      <c r="K681" s="174"/>
      <c r="L681" s="174"/>
      <c r="M681" s="174"/>
      <c r="N681" s="151"/>
      <c r="O681" s="151"/>
      <c r="P681" s="135"/>
      <c r="Q681" s="135"/>
      <c r="R681" s="918" t="s">
        <v>5</v>
      </c>
      <c r="S681" s="919"/>
      <c r="T681" s="919"/>
      <c r="U681" s="919"/>
      <c r="V681" s="919"/>
      <c r="W681" s="919"/>
      <c r="X681" s="919"/>
      <c r="Y681" s="919"/>
      <c r="Z681" s="919"/>
      <c r="AA681" s="919"/>
      <c r="AB681" s="919"/>
      <c r="AC681" s="919"/>
      <c r="AD681" s="919"/>
      <c r="AE681" s="919"/>
      <c r="AF681" s="919"/>
      <c r="AG681" s="265"/>
      <c r="AH681" s="932" t="s">
        <v>4</v>
      </c>
      <c r="AI681" s="933"/>
      <c r="AJ681" s="932" t="s">
        <v>3</v>
      </c>
      <c r="AK681" s="933"/>
      <c r="AL681" s="932" t="s">
        <v>2</v>
      </c>
      <c r="AM681" s="934"/>
      <c r="AN681" s="935"/>
    </row>
    <row r="682" spans="2:43" x14ac:dyDescent="0.25">
      <c r="B682" s="151"/>
      <c r="C682" s="151"/>
      <c r="D682" s="151"/>
      <c r="E682" s="151"/>
      <c r="F682" s="151"/>
      <c r="G682" s="151"/>
      <c r="H682" s="151"/>
      <c r="I682" s="151"/>
      <c r="J682" s="174"/>
      <c r="K682" s="174"/>
      <c r="L682" s="174"/>
      <c r="M682" s="174"/>
      <c r="N682" s="151"/>
      <c r="O682" s="151"/>
      <c r="P682" s="135"/>
      <c r="Q682" s="135"/>
      <c r="R682" s="930"/>
      <c r="S682" s="931"/>
      <c r="T682" s="931"/>
      <c r="U682" s="931"/>
      <c r="V682" s="931"/>
      <c r="W682" s="931"/>
      <c r="X682" s="931"/>
      <c r="Y682" s="931"/>
      <c r="Z682" s="931"/>
      <c r="AA682" s="931"/>
      <c r="AB682" s="931"/>
      <c r="AC682" s="931"/>
      <c r="AD682" s="931"/>
      <c r="AE682" s="931"/>
      <c r="AF682" s="931"/>
      <c r="AG682" s="265"/>
      <c r="AH682" s="936" t="s">
        <v>1</v>
      </c>
      <c r="AI682" s="938">
        <f>+SUM(AI653:AI680)</f>
        <v>150.80772727272728</v>
      </c>
      <c r="AJ682" s="936" t="s">
        <v>1</v>
      </c>
      <c r="AK682" s="938">
        <f>+SUM(AK653:AK680)</f>
        <v>151.97549999999998</v>
      </c>
      <c r="AL682" s="936" t="s">
        <v>1</v>
      </c>
      <c r="AM682" s="940">
        <f>+AK682-AI682</f>
        <v>1.1677727272727054</v>
      </c>
      <c r="AN682" s="851">
        <f>+AM682/AI682</f>
        <v>7.7434541876017686E-3</v>
      </c>
    </row>
    <row r="683" spans="2:43" ht="17.25" thickBot="1" x14ac:dyDescent="0.3">
      <c r="B683" s="151"/>
      <c r="C683" s="151"/>
      <c r="D683" s="151"/>
      <c r="E683" s="151"/>
      <c r="F683" s="151"/>
      <c r="G683" s="151"/>
      <c r="H683" s="151"/>
      <c r="I683" s="151"/>
      <c r="J683" s="174"/>
      <c r="K683" s="174"/>
      <c r="L683" s="174"/>
      <c r="M683" s="174"/>
      <c r="N683" s="151"/>
      <c r="O683" s="151"/>
      <c r="P683" s="135"/>
      <c r="Q683" s="135"/>
      <c r="R683" s="921"/>
      <c r="S683" s="922"/>
      <c r="T683" s="922"/>
      <c r="U683" s="922"/>
      <c r="V683" s="922"/>
      <c r="W683" s="922"/>
      <c r="X683" s="922"/>
      <c r="Y683" s="922"/>
      <c r="Z683" s="922"/>
      <c r="AA683" s="922"/>
      <c r="AB683" s="922"/>
      <c r="AC683" s="922"/>
      <c r="AD683" s="922"/>
      <c r="AE683" s="922"/>
      <c r="AF683" s="922"/>
      <c r="AG683" s="264"/>
      <c r="AH683" s="937"/>
      <c r="AI683" s="939"/>
      <c r="AJ683" s="937"/>
      <c r="AK683" s="939"/>
      <c r="AL683" s="937"/>
      <c r="AM683" s="941"/>
      <c r="AN683" s="852"/>
    </row>
    <row r="684" spans="2:43" ht="17.25" thickBot="1" x14ac:dyDescent="0.3"/>
    <row r="685" spans="2:43" x14ac:dyDescent="0.25">
      <c r="R685" s="918" t="s">
        <v>0</v>
      </c>
      <c r="S685" s="919"/>
      <c r="T685" s="919"/>
      <c r="U685" s="919"/>
      <c r="V685" s="919"/>
      <c r="W685" s="919"/>
      <c r="X685" s="919"/>
      <c r="Y685" s="919"/>
      <c r="Z685" s="919"/>
      <c r="AA685" s="919"/>
      <c r="AB685" s="919"/>
      <c r="AC685" s="919"/>
      <c r="AD685" s="919"/>
      <c r="AE685" s="919"/>
      <c r="AF685" s="920"/>
      <c r="AG685" s="18"/>
      <c r="AH685" s="924">
        <f>+AI682+AH643</f>
        <v>4417.5990000000011</v>
      </c>
      <c r="AI685" s="925"/>
      <c r="AJ685" s="924">
        <f>+AK682+AJ643</f>
        <v>4497.5204999999996</v>
      </c>
      <c r="AK685" s="925"/>
      <c r="AL685" s="928">
        <f>+AJ685-AH685</f>
        <v>79.921499999998559</v>
      </c>
      <c r="AM685" s="925"/>
      <c r="AN685" s="945">
        <f>+AL685/AH685</f>
        <v>1.8091614924758571E-2</v>
      </c>
    </row>
    <row r="686" spans="2:43" ht="12" customHeight="1" thickBot="1" x14ac:dyDescent="0.3">
      <c r="R686" s="921"/>
      <c r="S686" s="922"/>
      <c r="T686" s="922"/>
      <c r="U686" s="922"/>
      <c r="V686" s="922"/>
      <c r="W686" s="922"/>
      <c r="X686" s="922"/>
      <c r="Y686" s="922"/>
      <c r="Z686" s="922"/>
      <c r="AA686" s="922"/>
      <c r="AB686" s="922"/>
      <c r="AC686" s="922"/>
      <c r="AD686" s="922"/>
      <c r="AE686" s="922"/>
      <c r="AF686" s="923"/>
      <c r="AG686" s="19"/>
      <c r="AH686" s="926"/>
      <c r="AI686" s="927"/>
      <c r="AJ686" s="926"/>
      <c r="AK686" s="927"/>
      <c r="AL686" s="929"/>
      <c r="AM686" s="927"/>
      <c r="AN686" s="946"/>
      <c r="AO686" s="22"/>
      <c r="AP686" s="168" t="s">
        <v>46</v>
      </c>
    </row>
    <row r="687" spans="2:43" ht="12" customHeight="1" thickBot="1" x14ac:dyDescent="0.3">
      <c r="AO687" s="23"/>
      <c r="AP687" s="169" t="s">
        <v>47</v>
      </c>
    </row>
    <row r="688" spans="2:43" ht="12" customHeight="1" x14ac:dyDescent="0.25">
      <c r="B688" s="882" t="s">
        <v>31</v>
      </c>
      <c r="C688" s="883"/>
      <c r="D688" s="883"/>
      <c r="E688" s="883"/>
      <c r="F688" s="883"/>
      <c r="G688" s="884"/>
      <c r="H688" s="888" t="s">
        <v>30</v>
      </c>
      <c r="I688" s="765"/>
      <c r="J688" s="765"/>
      <c r="K688" s="765"/>
      <c r="L688" s="765"/>
      <c r="M688" s="765"/>
      <c r="N688" s="765"/>
      <c r="O688" s="765"/>
      <c r="P688" s="765"/>
      <c r="Q688" s="765"/>
      <c r="R688" s="765"/>
      <c r="S688" s="765"/>
      <c r="T688" s="765"/>
      <c r="U688" s="765"/>
      <c r="V688" s="765"/>
      <c r="W688" s="765"/>
      <c r="X688" s="765"/>
      <c r="Y688" s="765"/>
      <c r="Z688" s="765"/>
      <c r="AA688" s="765"/>
      <c r="AB688" s="765"/>
      <c r="AC688" s="765"/>
      <c r="AD688" s="765"/>
      <c r="AE688" s="267"/>
      <c r="AF688" s="764" t="s">
        <v>29</v>
      </c>
      <c r="AG688" s="765"/>
      <c r="AH688" s="765"/>
      <c r="AI688" s="765"/>
      <c r="AJ688" s="765"/>
      <c r="AK688" s="766"/>
      <c r="AL688" s="889" t="s">
        <v>39</v>
      </c>
      <c r="AM688" s="890"/>
      <c r="AN688" s="891"/>
      <c r="AO688" s="141"/>
      <c r="AP688" s="170"/>
    </row>
    <row r="689" spans="2:43" ht="12" customHeight="1" x14ac:dyDescent="0.25">
      <c r="B689" s="885"/>
      <c r="C689" s="886"/>
      <c r="D689" s="886"/>
      <c r="E689" s="886"/>
      <c r="F689" s="886"/>
      <c r="G689" s="887"/>
      <c r="H689" s="892" t="s">
        <v>25</v>
      </c>
      <c r="I689" s="893"/>
      <c r="J689" s="893"/>
      <c r="K689" s="893"/>
      <c r="L689" s="893"/>
      <c r="M689" s="893"/>
      <c r="N689" s="893"/>
      <c r="O689" s="893"/>
      <c r="P689" s="893"/>
      <c r="Q689" s="893"/>
      <c r="R689" s="893"/>
      <c r="S689" s="893"/>
      <c r="T689" s="893"/>
      <c r="U689" s="893"/>
      <c r="V689" s="893"/>
      <c r="W689" s="893"/>
      <c r="X689" s="893"/>
      <c r="Y689" s="893"/>
      <c r="Z689" s="893"/>
      <c r="AA689" s="893"/>
      <c r="AB689" s="893"/>
      <c r="AC689" s="893"/>
      <c r="AD689" s="893"/>
      <c r="AE689" s="268"/>
      <c r="AF689" s="773">
        <v>44272</v>
      </c>
      <c r="AG689" s="774"/>
      <c r="AH689" s="774"/>
      <c r="AI689" s="774"/>
      <c r="AJ689" s="774"/>
      <c r="AK689" s="775"/>
      <c r="AL689" s="896" t="s">
        <v>40</v>
      </c>
      <c r="AM689" s="897"/>
      <c r="AN689" s="898"/>
      <c r="AO689" s="141"/>
      <c r="AP689" s="171"/>
    </row>
    <row r="690" spans="2:43" ht="12" customHeight="1" thickBot="1" x14ac:dyDescent="0.3">
      <c r="B690" s="902" t="s">
        <v>28</v>
      </c>
      <c r="C690" s="903"/>
      <c r="D690" s="903"/>
      <c r="E690" s="903"/>
      <c r="F690" s="903"/>
      <c r="G690" s="904"/>
      <c r="H690" s="894"/>
      <c r="I690" s="895"/>
      <c r="J690" s="895"/>
      <c r="K690" s="895"/>
      <c r="L690" s="895"/>
      <c r="M690" s="895"/>
      <c r="N690" s="895"/>
      <c r="O690" s="895"/>
      <c r="P690" s="895"/>
      <c r="Q690" s="895"/>
      <c r="R690" s="895"/>
      <c r="S690" s="895"/>
      <c r="T690" s="895"/>
      <c r="U690" s="895"/>
      <c r="V690" s="895"/>
      <c r="W690" s="895"/>
      <c r="X690" s="895"/>
      <c r="Y690" s="895"/>
      <c r="Z690" s="895"/>
      <c r="AA690" s="895"/>
      <c r="AB690" s="895"/>
      <c r="AC690" s="895"/>
      <c r="AD690" s="895"/>
      <c r="AE690" s="269"/>
      <c r="AF690" s="776"/>
      <c r="AG690" s="777"/>
      <c r="AH690" s="777"/>
      <c r="AI690" s="777"/>
      <c r="AJ690" s="777"/>
      <c r="AK690" s="778"/>
      <c r="AL690" s="899"/>
      <c r="AM690" s="900"/>
      <c r="AN690" s="901"/>
      <c r="AO690" s="141"/>
    </row>
    <row r="691" spans="2:43" ht="12" customHeight="1" thickBot="1" x14ac:dyDescent="0.3">
      <c r="B691" s="135"/>
      <c r="C691" s="135"/>
      <c r="D691" s="135"/>
      <c r="E691" s="135"/>
      <c r="F691" s="135"/>
      <c r="G691" s="135"/>
      <c r="H691" s="135"/>
      <c r="I691" s="135"/>
      <c r="J691" s="174"/>
      <c r="K691" s="174"/>
      <c r="L691" s="174"/>
      <c r="M691" s="174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5"/>
      <c r="AL691" s="135"/>
      <c r="AM691" s="135"/>
      <c r="AN691" s="135"/>
      <c r="AO691" s="141"/>
    </row>
    <row r="692" spans="2:43" ht="12" customHeight="1" thickBot="1" x14ac:dyDescent="0.3">
      <c r="B692" s="873" t="s">
        <v>27</v>
      </c>
      <c r="C692" s="874"/>
      <c r="D692" s="874"/>
      <c r="E692" s="875"/>
      <c r="F692" s="848" t="s">
        <v>26</v>
      </c>
      <c r="G692" s="850"/>
      <c r="H692" s="848" t="s">
        <v>44</v>
      </c>
      <c r="I692" s="849"/>
      <c r="J692" s="849"/>
      <c r="K692" s="849"/>
      <c r="L692" s="849"/>
      <c r="M692" s="849"/>
      <c r="N692" s="849"/>
      <c r="O692" s="849"/>
      <c r="P692" s="849"/>
      <c r="Q692" s="849"/>
      <c r="R692" s="849"/>
      <c r="S692" s="850"/>
      <c r="T692" s="848" t="s">
        <v>25</v>
      </c>
      <c r="U692" s="849"/>
      <c r="V692" s="849"/>
      <c r="W692" s="849"/>
      <c r="X692" s="849"/>
      <c r="Y692" s="849"/>
      <c r="Z692" s="849"/>
      <c r="AA692" s="849"/>
      <c r="AB692" s="849"/>
      <c r="AC692" s="849"/>
      <c r="AD692" s="849"/>
      <c r="AE692" s="849"/>
      <c r="AF692" s="850"/>
      <c r="AG692" s="879" t="s">
        <v>24</v>
      </c>
      <c r="AH692" s="880"/>
      <c r="AI692" s="881"/>
      <c r="AJ692" s="879" t="s">
        <v>24</v>
      </c>
      <c r="AK692" s="881"/>
      <c r="AL692" s="848" t="s">
        <v>23</v>
      </c>
      <c r="AM692" s="849"/>
      <c r="AN692" s="850"/>
      <c r="AO692" s="141"/>
    </row>
    <row r="693" spans="2:43" ht="12" customHeight="1" thickBot="1" x14ac:dyDescent="0.3">
      <c r="B693" s="1" t="s">
        <v>13</v>
      </c>
      <c r="C693" s="2" t="s">
        <v>22</v>
      </c>
      <c r="D693" s="3" t="s">
        <v>22</v>
      </c>
      <c r="E693" s="2" t="s">
        <v>21</v>
      </c>
      <c r="F693" s="907" t="s">
        <v>20</v>
      </c>
      <c r="G693" s="908"/>
      <c r="H693" s="876"/>
      <c r="I693" s="877"/>
      <c r="J693" s="877"/>
      <c r="K693" s="877"/>
      <c r="L693" s="877"/>
      <c r="M693" s="877"/>
      <c r="N693" s="877"/>
      <c r="O693" s="877"/>
      <c r="P693" s="877"/>
      <c r="Q693" s="877"/>
      <c r="R693" s="877"/>
      <c r="S693" s="878"/>
      <c r="T693" s="876"/>
      <c r="U693" s="877"/>
      <c r="V693" s="877"/>
      <c r="W693" s="877"/>
      <c r="X693" s="877"/>
      <c r="Y693" s="877"/>
      <c r="Z693" s="877"/>
      <c r="AA693" s="877"/>
      <c r="AB693" s="877"/>
      <c r="AC693" s="877"/>
      <c r="AD693" s="877"/>
      <c r="AE693" s="877"/>
      <c r="AF693" s="878"/>
      <c r="AG693" s="876" t="s">
        <v>19</v>
      </c>
      <c r="AH693" s="877"/>
      <c r="AI693" s="878"/>
      <c r="AJ693" s="876" t="s">
        <v>18</v>
      </c>
      <c r="AK693" s="878"/>
      <c r="AL693" s="876" t="s">
        <v>17</v>
      </c>
      <c r="AM693" s="877"/>
      <c r="AN693" s="878"/>
      <c r="AO693" s="141"/>
      <c r="AP693" s="846" t="s">
        <v>130</v>
      </c>
      <c r="AQ693" s="846" t="s">
        <v>131</v>
      </c>
    </row>
    <row r="694" spans="2:43" ht="12" customHeight="1" thickBot="1" x14ac:dyDescent="0.3">
      <c r="B694" s="4">
        <v>2020</v>
      </c>
      <c r="C694" s="5" t="s">
        <v>16</v>
      </c>
      <c r="D694" s="5" t="s">
        <v>15</v>
      </c>
      <c r="E694" s="30" t="s">
        <v>14</v>
      </c>
      <c r="F694" s="6" t="s">
        <v>14</v>
      </c>
      <c r="G694" s="7" t="s">
        <v>13</v>
      </c>
      <c r="H694" s="868" t="s">
        <v>34</v>
      </c>
      <c r="I694" s="869"/>
      <c r="J694" s="870" t="s">
        <v>43</v>
      </c>
      <c r="K694" s="871"/>
      <c r="L694" s="870" t="s">
        <v>42</v>
      </c>
      <c r="M694" s="871"/>
      <c r="N694" s="872" t="s">
        <v>33</v>
      </c>
      <c r="O694" s="869"/>
      <c r="P694" s="872" t="s">
        <v>12</v>
      </c>
      <c r="Q694" s="869"/>
      <c r="R694" s="872" t="s">
        <v>11</v>
      </c>
      <c r="S694" s="905"/>
      <c r="T694" s="868" t="s">
        <v>35</v>
      </c>
      <c r="U694" s="906"/>
      <c r="V694" s="906"/>
      <c r="W694" s="905"/>
      <c r="X694" s="868" t="s">
        <v>10</v>
      </c>
      <c r="Y694" s="906"/>
      <c r="Z694" s="906"/>
      <c r="AA694" s="905"/>
      <c r="AB694" s="503"/>
      <c r="AC694" s="38" t="s">
        <v>38</v>
      </c>
      <c r="AD694" s="37" t="s">
        <v>36</v>
      </c>
      <c r="AE694" s="266" t="s">
        <v>41</v>
      </c>
      <c r="AF694" s="136" t="s">
        <v>9</v>
      </c>
      <c r="AG694" s="8" t="s">
        <v>37</v>
      </c>
      <c r="AH694" s="9" t="s">
        <v>8</v>
      </c>
      <c r="AI694" s="10" t="s">
        <v>7</v>
      </c>
      <c r="AJ694" s="6" t="s">
        <v>8</v>
      </c>
      <c r="AK694" s="7" t="s">
        <v>7</v>
      </c>
      <c r="AL694" s="6" t="s">
        <v>8</v>
      </c>
      <c r="AM694" s="11" t="s">
        <v>7</v>
      </c>
      <c r="AN694" s="7" t="s">
        <v>6</v>
      </c>
      <c r="AO694" s="20"/>
      <c r="AP694" s="847"/>
      <c r="AQ694" s="847"/>
    </row>
    <row r="695" spans="2:43" ht="12" customHeight="1" x14ac:dyDescent="0.25">
      <c r="B695" s="25">
        <v>44272</v>
      </c>
      <c r="C695" s="137">
        <v>0.32916666666666666</v>
      </c>
      <c r="D695" s="137">
        <v>0.35416666666666669</v>
      </c>
      <c r="E695" s="43">
        <v>4</v>
      </c>
      <c r="F695" s="43">
        <v>26641</v>
      </c>
      <c r="G695" s="25">
        <v>44272</v>
      </c>
      <c r="H695" s="960" t="s">
        <v>1330</v>
      </c>
      <c r="I695" s="961"/>
      <c r="J695" s="962"/>
      <c r="K695" s="963"/>
      <c r="L695" s="962"/>
      <c r="M695" s="963"/>
      <c r="N695" s="960"/>
      <c r="O695" s="961"/>
      <c r="P695" s="964" t="s">
        <v>1330</v>
      </c>
      <c r="Q695" s="965"/>
      <c r="R695" s="964" t="s">
        <v>1502</v>
      </c>
      <c r="S695" s="966"/>
      <c r="T695" s="957" t="s">
        <v>1332</v>
      </c>
      <c r="U695" s="958"/>
      <c r="V695" s="958"/>
      <c r="W695" s="959"/>
      <c r="X695" s="957" t="s">
        <v>1332</v>
      </c>
      <c r="Y695" s="958"/>
      <c r="Z695" s="958"/>
      <c r="AA695" s="959"/>
      <c r="AB695" s="509"/>
      <c r="AC695" s="34"/>
      <c r="AD695" s="138"/>
      <c r="AE695" s="166">
        <v>41</v>
      </c>
      <c r="AF695" s="41" t="s">
        <v>32</v>
      </c>
      <c r="AG695" s="26"/>
      <c r="AH695" s="160">
        <v>2740</v>
      </c>
      <c r="AI695" s="161">
        <f>+AH695/1000</f>
        <v>2.74</v>
      </c>
      <c r="AJ695" s="162">
        <v>2740</v>
      </c>
      <c r="AK695" s="163">
        <f>+AJ695/1000</f>
        <v>2.74</v>
      </c>
      <c r="AL695" s="164">
        <f>+AJ695-AH695</f>
        <v>0</v>
      </c>
      <c r="AM695" s="163">
        <f>+AL695/1000</f>
        <v>0</v>
      </c>
      <c r="AN695" s="165">
        <f>+AL695/AH695</f>
        <v>0</v>
      </c>
      <c r="AO695" s="21"/>
      <c r="AP695" s="306">
        <v>77.31</v>
      </c>
      <c r="AQ695" s="306">
        <v>1.03</v>
      </c>
    </row>
    <row r="696" spans="2:43" ht="12" customHeight="1" x14ac:dyDescent="0.25">
      <c r="B696" s="25">
        <v>44272</v>
      </c>
      <c r="C696" s="137">
        <v>0.41250000000000003</v>
      </c>
      <c r="D696" s="137">
        <v>0.42291666666666666</v>
      </c>
      <c r="E696" s="43">
        <v>4</v>
      </c>
      <c r="F696" s="43">
        <v>23596</v>
      </c>
      <c r="G696" s="25">
        <v>44272</v>
      </c>
      <c r="H696" s="967" t="s">
        <v>1058</v>
      </c>
      <c r="I696" s="968"/>
      <c r="J696" s="969" t="s">
        <v>812</v>
      </c>
      <c r="K696" s="970"/>
      <c r="L696" s="969" t="s">
        <v>764</v>
      </c>
      <c r="M696" s="970"/>
      <c r="N696" s="967"/>
      <c r="O696" s="968"/>
      <c r="P696" s="971" t="s">
        <v>292</v>
      </c>
      <c r="Q696" s="972"/>
      <c r="R696" s="973" t="s">
        <v>696</v>
      </c>
      <c r="S696" s="974"/>
      <c r="T696" s="979" t="s">
        <v>1503</v>
      </c>
      <c r="U696" s="980"/>
      <c r="V696" s="980"/>
      <c r="W696" s="981"/>
      <c r="X696" s="979" t="s">
        <v>1504</v>
      </c>
      <c r="Y696" s="980"/>
      <c r="Z696" s="980"/>
      <c r="AA696" s="988"/>
      <c r="AB696" s="509">
        <v>1</v>
      </c>
      <c r="AC696" s="34"/>
      <c r="AD696" s="138" t="s">
        <v>699</v>
      </c>
      <c r="AE696" s="158">
        <v>23</v>
      </c>
      <c r="AF696" s="35" t="s">
        <v>32</v>
      </c>
      <c r="AG696" s="34"/>
      <c r="AH696" s="139">
        <v>3000</v>
      </c>
      <c r="AI696" s="159">
        <f t="shared" ref="AI696:AI703" si="240">+AH696/1000</f>
        <v>3</v>
      </c>
      <c r="AJ696" s="152">
        <v>3170</v>
      </c>
      <c r="AK696" s="272">
        <f t="shared" ref="AK696:AK701" si="241">+AJ696/1000</f>
        <v>3.17</v>
      </c>
      <c r="AL696" s="273">
        <f t="shared" ref="AL696:AL701" si="242">+AJ696-AH696</f>
        <v>170</v>
      </c>
      <c r="AM696" s="274">
        <f t="shared" ref="AM696:AM701" si="243">+AL696/1000</f>
        <v>0.17</v>
      </c>
      <c r="AN696" s="275">
        <f t="shared" ref="AN696:AN701" si="244">+AL696/AH696</f>
        <v>5.6666666666666664E-2</v>
      </c>
      <c r="AO696" s="21"/>
      <c r="AP696" s="306">
        <v>74.14</v>
      </c>
      <c r="AQ696" s="306">
        <v>3.94</v>
      </c>
    </row>
    <row r="697" spans="2:43" ht="12" customHeight="1" x14ac:dyDescent="0.25">
      <c r="B697" s="25">
        <v>44272</v>
      </c>
      <c r="C697" s="137">
        <v>0.44236111111111115</v>
      </c>
      <c r="D697" s="137">
        <v>0.45</v>
      </c>
      <c r="E697" s="43">
        <v>4</v>
      </c>
      <c r="F697" s="43">
        <v>23597</v>
      </c>
      <c r="G697" s="25">
        <v>44272</v>
      </c>
      <c r="H697" s="967" t="s">
        <v>876</v>
      </c>
      <c r="I697" s="968"/>
      <c r="J697" s="969" t="s">
        <v>740</v>
      </c>
      <c r="K697" s="970"/>
      <c r="L697" s="969" t="s">
        <v>764</v>
      </c>
      <c r="M697" s="970"/>
      <c r="N697" s="967"/>
      <c r="O697" s="968"/>
      <c r="P697" s="971" t="s">
        <v>1293</v>
      </c>
      <c r="Q697" s="972"/>
      <c r="R697" s="973" t="s">
        <v>543</v>
      </c>
      <c r="S697" s="974"/>
      <c r="T697" s="979" t="s">
        <v>1506</v>
      </c>
      <c r="U697" s="980"/>
      <c r="V697" s="980"/>
      <c r="W697" s="981"/>
      <c r="X697" s="979" t="s">
        <v>1506</v>
      </c>
      <c r="Y697" s="980"/>
      <c r="Z697" s="980"/>
      <c r="AA697" s="981"/>
      <c r="AB697" s="509">
        <v>1</v>
      </c>
      <c r="AC697" s="34"/>
      <c r="AD697" s="138" t="s">
        <v>699</v>
      </c>
      <c r="AE697" s="158">
        <v>25</v>
      </c>
      <c r="AF697" s="35" t="s">
        <v>32</v>
      </c>
      <c r="AG697" s="34"/>
      <c r="AH697" s="139">
        <v>8800</v>
      </c>
      <c r="AI697" s="159">
        <f t="shared" si="240"/>
        <v>8.8000000000000007</v>
      </c>
      <c r="AJ697" s="152">
        <v>8730</v>
      </c>
      <c r="AK697" s="272">
        <f t="shared" si="241"/>
        <v>8.73</v>
      </c>
      <c r="AL697" s="273">
        <f t="shared" si="242"/>
        <v>-70</v>
      </c>
      <c r="AM697" s="274">
        <f t="shared" si="243"/>
        <v>-7.0000000000000007E-2</v>
      </c>
      <c r="AN697" s="275">
        <f t="shared" si="244"/>
        <v>-7.9545454545454537E-3</v>
      </c>
      <c r="AO697" s="21"/>
      <c r="AP697" s="306">
        <v>74.37</v>
      </c>
      <c r="AQ697" s="306">
        <v>5.7</v>
      </c>
    </row>
    <row r="698" spans="2:43" ht="12" customHeight="1" x14ac:dyDescent="0.25">
      <c r="B698" s="25">
        <v>44272</v>
      </c>
      <c r="C698" s="137">
        <v>0.46736111111111112</v>
      </c>
      <c r="D698" s="137">
        <v>0.47986111111111113</v>
      </c>
      <c r="E698" s="43">
        <v>4</v>
      </c>
      <c r="F698" s="43">
        <v>23597</v>
      </c>
      <c r="G698" s="25">
        <v>44272</v>
      </c>
      <c r="H698" s="967" t="s">
        <v>876</v>
      </c>
      <c r="I698" s="968"/>
      <c r="J698" s="969" t="s">
        <v>740</v>
      </c>
      <c r="K698" s="970"/>
      <c r="L698" s="969" t="s">
        <v>764</v>
      </c>
      <c r="M698" s="970"/>
      <c r="N698" s="967"/>
      <c r="O698" s="968"/>
      <c r="P698" s="971" t="s">
        <v>359</v>
      </c>
      <c r="Q698" s="972"/>
      <c r="R698" s="973" t="s">
        <v>74</v>
      </c>
      <c r="S698" s="974"/>
      <c r="T698" s="979" t="s">
        <v>1506</v>
      </c>
      <c r="U698" s="980"/>
      <c r="V698" s="980"/>
      <c r="W698" s="981"/>
      <c r="X698" s="979" t="s">
        <v>1506</v>
      </c>
      <c r="Y698" s="980"/>
      <c r="Z698" s="980"/>
      <c r="AA698" s="981"/>
      <c r="AB698" s="509">
        <v>1</v>
      </c>
      <c r="AC698" s="34"/>
      <c r="AD698" s="138" t="s">
        <v>699</v>
      </c>
      <c r="AE698" s="158">
        <v>25</v>
      </c>
      <c r="AF698" s="35" t="s">
        <v>32</v>
      </c>
      <c r="AG698" s="34"/>
      <c r="AH698" s="139">
        <v>20200</v>
      </c>
      <c r="AI698" s="159">
        <f t="shared" si="240"/>
        <v>20.2</v>
      </c>
      <c r="AJ698" s="152">
        <v>19280</v>
      </c>
      <c r="AK698" s="272">
        <f t="shared" si="241"/>
        <v>19.28</v>
      </c>
      <c r="AL698" s="273">
        <f t="shared" si="242"/>
        <v>-920</v>
      </c>
      <c r="AM698" s="274">
        <f t="shared" si="243"/>
        <v>-0.92</v>
      </c>
      <c r="AN698" s="275">
        <f t="shared" si="244"/>
        <v>-4.5544554455445543E-2</v>
      </c>
      <c r="AO698" s="21"/>
      <c r="AP698" s="306">
        <v>74.37</v>
      </c>
      <c r="AQ698" s="306">
        <v>5.7</v>
      </c>
    </row>
    <row r="699" spans="2:43" ht="12" customHeight="1" x14ac:dyDescent="0.25">
      <c r="B699" s="25">
        <v>44272</v>
      </c>
      <c r="C699" s="137">
        <v>0.4916666666666667</v>
      </c>
      <c r="D699" s="137">
        <v>0.50347222222222221</v>
      </c>
      <c r="E699" s="43">
        <v>3</v>
      </c>
      <c r="F699" s="43">
        <v>23597</v>
      </c>
      <c r="G699" s="25">
        <v>44272</v>
      </c>
      <c r="H699" s="967" t="s">
        <v>876</v>
      </c>
      <c r="I699" s="968"/>
      <c r="J699" s="969" t="s">
        <v>740</v>
      </c>
      <c r="K699" s="970"/>
      <c r="L699" s="969" t="s">
        <v>764</v>
      </c>
      <c r="M699" s="970"/>
      <c r="N699" s="967"/>
      <c r="O699" s="968"/>
      <c r="P699" s="971" t="s">
        <v>395</v>
      </c>
      <c r="Q699" s="972"/>
      <c r="R699" s="973" t="s">
        <v>663</v>
      </c>
      <c r="S699" s="974"/>
      <c r="T699" s="979" t="s">
        <v>1506</v>
      </c>
      <c r="U699" s="980"/>
      <c r="V699" s="980"/>
      <c r="W699" s="981"/>
      <c r="X699" s="979" t="s">
        <v>1506</v>
      </c>
      <c r="Y699" s="980"/>
      <c r="Z699" s="980"/>
      <c r="AA699" s="981"/>
      <c r="AB699" s="509">
        <v>1</v>
      </c>
      <c r="AC699" s="34"/>
      <c r="AD699" s="138" t="s">
        <v>699</v>
      </c>
      <c r="AE699" s="158">
        <v>25</v>
      </c>
      <c r="AF699" s="35" t="s">
        <v>32</v>
      </c>
      <c r="AG699" s="34"/>
      <c r="AH699" s="139">
        <v>6000</v>
      </c>
      <c r="AI699" s="140">
        <f t="shared" si="240"/>
        <v>6</v>
      </c>
      <c r="AJ699" s="836">
        <v>19970</v>
      </c>
      <c r="AK699" s="838">
        <f>+AJ699/1000</f>
        <v>19.97</v>
      </c>
      <c r="AL699" s="1029">
        <f>+AJ699-AH700-AH699</f>
        <v>170</v>
      </c>
      <c r="AM699" s="842">
        <f>+AL699/1000</f>
        <v>0.17</v>
      </c>
      <c r="AN699" s="844">
        <f>+AL699/SUM(AH699:AH700)</f>
        <v>8.5858585858585856E-3</v>
      </c>
      <c r="AO699" s="21"/>
      <c r="AP699" s="306">
        <v>74.37</v>
      </c>
      <c r="AQ699" s="306">
        <v>5.7</v>
      </c>
    </row>
    <row r="700" spans="2:43" ht="12" customHeight="1" x14ac:dyDescent="0.25">
      <c r="B700" s="25">
        <v>44272</v>
      </c>
      <c r="C700" s="137">
        <v>0.4916666666666667</v>
      </c>
      <c r="D700" s="137">
        <v>0.50347222222222221</v>
      </c>
      <c r="E700" s="43">
        <v>3</v>
      </c>
      <c r="F700" s="43">
        <v>23598</v>
      </c>
      <c r="G700" s="25">
        <v>44272</v>
      </c>
      <c r="H700" s="967" t="s">
        <v>1336</v>
      </c>
      <c r="I700" s="968"/>
      <c r="J700" s="969" t="s">
        <v>991</v>
      </c>
      <c r="K700" s="970"/>
      <c r="L700" s="969" t="s">
        <v>764</v>
      </c>
      <c r="M700" s="970"/>
      <c r="N700" s="967"/>
      <c r="O700" s="968"/>
      <c r="P700" s="971" t="s">
        <v>395</v>
      </c>
      <c r="Q700" s="972"/>
      <c r="R700" s="973" t="s">
        <v>663</v>
      </c>
      <c r="S700" s="974"/>
      <c r="T700" s="979" t="s">
        <v>771</v>
      </c>
      <c r="U700" s="980"/>
      <c r="V700" s="980"/>
      <c r="W700" s="981"/>
      <c r="X700" s="979" t="s">
        <v>771</v>
      </c>
      <c r="Y700" s="980"/>
      <c r="Z700" s="980"/>
      <c r="AA700" s="981"/>
      <c r="AB700" s="509">
        <v>1</v>
      </c>
      <c r="AC700" s="34"/>
      <c r="AD700" s="138" t="s">
        <v>680</v>
      </c>
      <c r="AE700" s="314">
        <v>53</v>
      </c>
      <c r="AF700" s="46" t="s">
        <v>52</v>
      </c>
      <c r="AG700" s="34"/>
      <c r="AH700" s="139">
        <v>13800</v>
      </c>
      <c r="AI700" s="140">
        <f t="shared" si="240"/>
        <v>13.8</v>
      </c>
      <c r="AJ700" s="837"/>
      <c r="AK700" s="839"/>
      <c r="AL700" s="1031"/>
      <c r="AM700" s="843"/>
      <c r="AN700" s="845"/>
      <c r="AO700" s="21"/>
      <c r="AP700" s="306">
        <v>70.41</v>
      </c>
      <c r="AQ700" s="306">
        <v>8.2100000000000009</v>
      </c>
    </row>
    <row r="701" spans="2:43" ht="12" customHeight="1" x14ac:dyDescent="0.25">
      <c r="B701" s="25">
        <v>44272</v>
      </c>
      <c r="C701" s="137">
        <v>0.52777777777777779</v>
      </c>
      <c r="D701" s="137">
        <v>0.56388888888888888</v>
      </c>
      <c r="E701" s="43">
        <v>3</v>
      </c>
      <c r="F701" s="43">
        <v>23599</v>
      </c>
      <c r="G701" s="25">
        <v>44272</v>
      </c>
      <c r="H701" s="967" t="s">
        <v>816</v>
      </c>
      <c r="I701" s="968"/>
      <c r="J701" s="969" t="s">
        <v>702</v>
      </c>
      <c r="K701" s="970"/>
      <c r="L701" s="969" t="s">
        <v>764</v>
      </c>
      <c r="M701" s="970"/>
      <c r="N701" s="967"/>
      <c r="O701" s="968"/>
      <c r="P701" s="971" t="s">
        <v>274</v>
      </c>
      <c r="Q701" s="972"/>
      <c r="R701" s="973" t="s">
        <v>473</v>
      </c>
      <c r="S701" s="974"/>
      <c r="T701" s="979" t="s">
        <v>771</v>
      </c>
      <c r="U701" s="980"/>
      <c r="V701" s="980"/>
      <c r="W701" s="981"/>
      <c r="X701" s="979" t="s">
        <v>771</v>
      </c>
      <c r="Y701" s="980"/>
      <c r="Z701" s="980"/>
      <c r="AA701" s="981"/>
      <c r="AB701" s="509">
        <v>1</v>
      </c>
      <c r="AC701" s="34"/>
      <c r="AD701" s="138" t="s">
        <v>680</v>
      </c>
      <c r="AE701" s="314">
        <v>81</v>
      </c>
      <c r="AF701" s="46" t="s">
        <v>115</v>
      </c>
      <c r="AG701" s="34"/>
      <c r="AH701" s="139">
        <v>21600</v>
      </c>
      <c r="AI701" s="159">
        <f t="shared" si="240"/>
        <v>21.6</v>
      </c>
      <c r="AJ701" s="152">
        <v>22470</v>
      </c>
      <c r="AK701" s="272">
        <f t="shared" si="241"/>
        <v>22.47</v>
      </c>
      <c r="AL701" s="273">
        <f t="shared" si="242"/>
        <v>870</v>
      </c>
      <c r="AM701" s="274">
        <f t="shared" si="243"/>
        <v>0.87</v>
      </c>
      <c r="AN701" s="275">
        <f t="shared" si="244"/>
        <v>4.027777777777778E-2</v>
      </c>
      <c r="AO701" s="21"/>
      <c r="AP701" s="306">
        <v>72.84</v>
      </c>
      <c r="AQ701" s="306">
        <v>6.55</v>
      </c>
    </row>
    <row r="702" spans="2:43" ht="12" customHeight="1" x14ac:dyDescent="0.25">
      <c r="B702" s="25">
        <v>44272</v>
      </c>
      <c r="C702" s="137">
        <v>0.55277777777777781</v>
      </c>
      <c r="D702" s="137">
        <v>0.5756944444444444</v>
      </c>
      <c r="E702" s="43">
        <v>3</v>
      </c>
      <c r="F702" s="43">
        <v>23599</v>
      </c>
      <c r="G702" s="25">
        <v>44272</v>
      </c>
      <c r="H702" s="967" t="s">
        <v>816</v>
      </c>
      <c r="I702" s="968"/>
      <c r="J702" s="969" t="s">
        <v>702</v>
      </c>
      <c r="K702" s="970"/>
      <c r="L702" s="969" t="s">
        <v>764</v>
      </c>
      <c r="M702" s="970"/>
      <c r="N702" s="967"/>
      <c r="O702" s="968"/>
      <c r="P702" s="971" t="s">
        <v>843</v>
      </c>
      <c r="Q702" s="972"/>
      <c r="R702" s="973" t="s">
        <v>820</v>
      </c>
      <c r="S702" s="974"/>
      <c r="T702" s="979" t="s">
        <v>771</v>
      </c>
      <c r="U702" s="980"/>
      <c r="V702" s="980"/>
      <c r="W702" s="981"/>
      <c r="X702" s="979" t="s">
        <v>771</v>
      </c>
      <c r="Y702" s="980"/>
      <c r="Z702" s="980"/>
      <c r="AA702" s="981"/>
      <c r="AB702" s="509">
        <v>1</v>
      </c>
      <c r="AC702" s="34"/>
      <c r="AD702" s="138" t="s">
        <v>680</v>
      </c>
      <c r="AE702" s="314">
        <v>81</v>
      </c>
      <c r="AF702" s="46" t="s">
        <v>115</v>
      </c>
      <c r="AG702" s="34"/>
      <c r="AH702" s="139">
        <v>7200</v>
      </c>
      <c r="AI702" s="140">
        <f t="shared" si="240"/>
        <v>7.2</v>
      </c>
      <c r="AJ702" s="836">
        <v>22680</v>
      </c>
      <c r="AK702" s="838">
        <f>+AJ702/1000</f>
        <v>22.68</v>
      </c>
      <c r="AL702" s="1029">
        <f>+AJ702-AH703-AH702</f>
        <v>1080</v>
      </c>
      <c r="AM702" s="842">
        <f>+AL702/1000</f>
        <v>1.08</v>
      </c>
      <c r="AN702" s="844">
        <f>+AL702/SUM(AH702:AH703)</f>
        <v>0.05</v>
      </c>
      <c r="AO702" s="21"/>
      <c r="AP702" s="306">
        <v>72.84</v>
      </c>
      <c r="AQ702" s="306">
        <v>6.55</v>
      </c>
    </row>
    <row r="703" spans="2:43" ht="12" customHeight="1" x14ac:dyDescent="0.25">
      <c r="B703" s="25">
        <v>44272</v>
      </c>
      <c r="C703" s="137">
        <v>0.55277777777777781</v>
      </c>
      <c r="D703" s="137">
        <v>0.5756944444444444</v>
      </c>
      <c r="E703" s="43">
        <v>3</v>
      </c>
      <c r="F703" s="43">
        <v>23600</v>
      </c>
      <c r="G703" s="25">
        <v>44272</v>
      </c>
      <c r="H703" s="967" t="s">
        <v>722</v>
      </c>
      <c r="I703" s="968"/>
      <c r="J703" s="969" t="s">
        <v>702</v>
      </c>
      <c r="K703" s="970"/>
      <c r="L703" s="969" t="s">
        <v>764</v>
      </c>
      <c r="M703" s="970"/>
      <c r="N703" s="967"/>
      <c r="O703" s="968"/>
      <c r="P703" s="971" t="s">
        <v>843</v>
      </c>
      <c r="Q703" s="972"/>
      <c r="R703" s="973" t="s">
        <v>820</v>
      </c>
      <c r="S703" s="974"/>
      <c r="T703" s="979" t="s">
        <v>771</v>
      </c>
      <c r="U703" s="980"/>
      <c r="V703" s="980"/>
      <c r="W703" s="981"/>
      <c r="X703" s="979" t="s">
        <v>771</v>
      </c>
      <c r="Y703" s="980"/>
      <c r="Z703" s="980"/>
      <c r="AA703" s="981"/>
      <c r="AB703" s="509">
        <v>1</v>
      </c>
      <c r="AC703" s="34"/>
      <c r="AD703" s="138" t="s">
        <v>699</v>
      </c>
      <c r="AE703" s="158">
        <v>29</v>
      </c>
      <c r="AF703" s="35" t="s">
        <v>32</v>
      </c>
      <c r="AG703" s="34"/>
      <c r="AH703" s="139">
        <v>14400</v>
      </c>
      <c r="AI703" s="140">
        <f t="shared" si="240"/>
        <v>14.4</v>
      </c>
      <c r="AJ703" s="837"/>
      <c r="AK703" s="839"/>
      <c r="AL703" s="1031"/>
      <c r="AM703" s="843"/>
      <c r="AN703" s="845"/>
      <c r="AO703" s="21"/>
      <c r="AP703" s="306">
        <v>70.150000000000006</v>
      </c>
      <c r="AQ703" s="306">
        <v>7.61</v>
      </c>
    </row>
    <row r="704" spans="2:43" ht="12" customHeight="1" x14ac:dyDescent="0.25">
      <c r="B704" s="25">
        <v>44272</v>
      </c>
      <c r="C704" s="137">
        <v>0.55347222222222225</v>
      </c>
      <c r="D704" s="137">
        <v>0.57847222222222217</v>
      </c>
      <c r="E704" s="43">
        <v>3</v>
      </c>
      <c r="F704" s="43">
        <v>23600</v>
      </c>
      <c r="G704" s="25">
        <v>44272</v>
      </c>
      <c r="H704" s="967" t="s">
        <v>722</v>
      </c>
      <c r="I704" s="968"/>
      <c r="J704" s="969" t="s">
        <v>702</v>
      </c>
      <c r="K704" s="970"/>
      <c r="L704" s="969" t="s">
        <v>764</v>
      </c>
      <c r="M704" s="970"/>
      <c r="N704" s="967"/>
      <c r="O704" s="968"/>
      <c r="P704" s="971" t="s">
        <v>1293</v>
      </c>
      <c r="Q704" s="972"/>
      <c r="R704" s="973" t="s">
        <v>543</v>
      </c>
      <c r="S704" s="974"/>
      <c r="T704" s="979" t="s">
        <v>771</v>
      </c>
      <c r="U704" s="980"/>
      <c r="V704" s="980"/>
      <c r="W704" s="981"/>
      <c r="X704" s="979" t="s">
        <v>771</v>
      </c>
      <c r="Y704" s="980"/>
      <c r="Z704" s="980"/>
      <c r="AA704" s="981"/>
      <c r="AB704" s="509">
        <v>1</v>
      </c>
      <c r="AC704" s="34"/>
      <c r="AD704" s="138" t="s">
        <v>699</v>
      </c>
      <c r="AE704" s="158">
        <v>29</v>
      </c>
      <c r="AF704" s="35" t="s">
        <v>32</v>
      </c>
      <c r="AG704" s="34"/>
      <c r="AH704" s="139">
        <v>10200</v>
      </c>
      <c r="AI704" s="159">
        <f>+AH704/1000</f>
        <v>10.199999999999999</v>
      </c>
      <c r="AJ704" s="152">
        <v>10680</v>
      </c>
      <c r="AK704" s="272">
        <f>+AJ704/1000</f>
        <v>10.68</v>
      </c>
      <c r="AL704" s="273">
        <f>+AJ704-AH704</f>
        <v>480</v>
      </c>
      <c r="AM704" s="274">
        <f>+AL704/1000</f>
        <v>0.48</v>
      </c>
      <c r="AN704" s="275">
        <f>+AL704/AH704</f>
        <v>4.7058823529411764E-2</v>
      </c>
      <c r="AO704" s="21"/>
      <c r="AP704" s="306">
        <v>70.150000000000006</v>
      </c>
      <c r="AQ704" s="306">
        <v>7.61</v>
      </c>
    </row>
    <row r="705" spans="2:43" ht="12" customHeight="1" x14ac:dyDescent="0.25">
      <c r="B705" s="25">
        <v>44272</v>
      </c>
      <c r="C705" s="137">
        <v>0.56319444444444444</v>
      </c>
      <c r="D705" s="137">
        <v>0.57013888888888886</v>
      </c>
      <c r="E705" s="43">
        <v>4</v>
      </c>
      <c r="F705" s="43">
        <v>23601</v>
      </c>
      <c r="G705" s="25">
        <v>44272</v>
      </c>
      <c r="H705" s="967" t="s">
        <v>1507</v>
      </c>
      <c r="I705" s="968"/>
      <c r="J705" s="969" t="s">
        <v>1509</v>
      </c>
      <c r="K705" s="970"/>
      <c r="L705" s="969" t="s">
        <v>764</v>
      </c>
      <c r="M705" s="970"/>
      <c r="N705" s="967"/>
      <c r="O705" s="968"/>
      <c r="P705" s="971" t="s">
        <v>292</v>
      </c>
      <c r="Q705" s="972"/>
      <c r="R705" s="973" t="s">
        <v>696</v>
      </c>
      <c r="S705" s="985"/>
      <c r="T705" s="982" t="s">
        <v>1508</v>
      </c>
      <c r="U705" s="983"/>
      <c r="V705" s="983"/>
      <c r="W705" s="984"/>
      <c r="X705" s="982" t="s">
        <v>1508</v>
      </c>
      <c r="Y705" s="983"/>
      <c r="Z705" s="983"/>
      <c r="AA705" s="984"/>
      <c r="AB705" s="509">
        <v>1</v>
      </c>
      <c r="AC705" s="34"/>
      <c r="AD705" s="138" t="s">
        <v>699</v>
      </c>
      <c r="AE705" s="158">
        <v>27</v>
      </c>
      <c r="AF705" s="35" t="s">
        <v>32</v>
      </c>
      <c r="AG705" s="34"/>
      <c r="AH705" s="139">
        <v>5400</v>
      </c>
      <c r="AI705" s="140">
        <f t="shared" ref="AI705:AI715" si="245">+AH705/1000</f>
        <v>5.4</v>
      </c>
      <c r="AJ705" s="152">
        <v>5410</v>
      </c>
      <c r="AK705" s="142">
        <f t="shared" ref="AK705:AK715" si="246">+AJ705/1000</f>
        <v>5.41</v>
      </c>
      <c r="AL705" s="143">
        <f t="shared" ref="AL705:AL715" si="247">+AJ705-AH705</f>
        <v>10</v>
      </c>
      <c r="AM705" s="144">
        <f t="shared" ref="AM705:AM715" si="248">+AL705/1000</f>
        <v>0.01</v>
      </c>
      <c r="AN705" s="145">
        <f t="shared" ref="AN705:AN715" si="249">+AL705/AH705</f>
        <v>1.8518518518518519E-3</v>
      </c>
      <c r="AP705" s="306">
        <v>71.930000000000007</v>
      </c>
      <c r="AQ705" s="306">
        <v>4.22</v>
      </c>
    </row>
    <row r="706" spans="2:43" ht="12" customHeight="1" x14ac:dyDescent="0.25">
      <c r="B706" s="25">
        <v>44272</v>
      </c>
      <c r="C706" s="137">
        <v>0.59097222222222223</v>
      </c>
      <c r="D706" s="137">
        <v>0.59930555555555554</v>
      </c>
      <c r="E706" s="43">
        <v>4</v>
      </c>
      <c r="F706" s="43">
        <v>26642</v>
      </c>
      <c r="G706" s="25">
        <v>44272</v>
      </c>
      <c r="H706" s="967" t="s">
        <v>712</v>
      </c>
      <c r="I706" s="968"/>
      <c r="J706" s="969"/>
      <c r="K706" s="970"/>
      <c r="L706" s="969"/>
      <c r="M706" s="970"/>
      <c r="N706" s="967"/>
      <c r="O706" s="968"/>
      <c r="P706" s="971" t="s">
        <v>911</v>
      </c>
      <c r="Q706" s="972"/>
      <c r="R706" s="973" t="s">
        <v>870</v>
      </c>
      <c r="S706" s="985"/>
      <c r="T706" s="982" t="s">
        <v>726</v>
      </c>
      <c r="U706" s="983"/>
      <c r="V706" s="983"/>
      <c r="W706" s="984"/>
      <c r="X706" s="982" t="s">
        <v>726</v>
      </c>
      <c r="Y706" s="983"/>
      <c r="Z706" s="983"/>
      <c r="AA706" s="984"/>
      <c r="AB706" s="509"/>
      <c r="AC706" s="34"/>
      <c r="AD706" s="138"/>
      <c r="AE706" s="158">
        <v>45</v>
      </c>
      <c r="AF706" s="35" t="s">
        <v>32</v>
      </c>
      <c r="AG706" s="34"/>
      <c r="AH706" s="139">
        <v>980</v>
      </c>
      <c r="AI706" s="140">
        <f t="shared" si="245"/>
        <v>0.98</v>
      </c>
      <c r="AJ706" s="152">
        <v>980</v>
      </c>
      <c r="AK706" s="142">
        <f t="shared" si="246"/>
        <v>0.98</v>
      </c>
      <c r="AL706" s="143">
        <f t="shared" si="247"/>
        <v>0</v>
      </c>
      <c r="AM706" s="144">
        <f t="shared" si="248"/>
        <v>0</v>
      </c>
      <c r="AN706" s="145">
        <f t="shared" si="249"/>
        <v>0</v>
      </c>
      <c r="AP706" s="306">
        <v>72.84</v>
      </c>
      <c r="AQ706" s="306">
        <v>3.84</v>
      </c>
    </row>
    <row r="707" spans="2:43" ht="12" customHeight="1" x14ac:dyDescent="0.25">
      <c r="B707" s="25">
        <v>44272</v>
      </c>
      <c r="C707" s="137">
        <v>0.61875000000000002</v>
      </c>
      <c r="D707" s="137">
        <v>0.63055555555555554</v>
      </c>
      <c r="E707" s="43">
        <v>3</v>
      </c>
      <c r="F707" s="43">
        <v>23602</v>
      </c>
      <c r="G707" s="25">
        <v>44272</v>
      </c>
      <c r="H707" s="967" t="s">
        <v>1510</v>
      </c>
      <c r="I707" s="968"/>
      <c r="J707" s="969"/>
      <c r="K707" s="970"/>
      <c r="L707" s="969"/>
      <c r="M707" s="970"/>
      <c r="N707" s="967"/>
      <c r="O707" s="968"/>
      <c r="P707" s="971" t="s">
        <v>1293</v>
      </c>
      <c r="Q707" s="972"/>
      <c r="R707" s="973" t="s">
        <v>543</v>
      </c>
      <c r="S707" s="985"/>
      <c r="T707" s="982" t="s">
        <v>1511</v>
      </c>
      <c r="U707" s="983"/>
      <c r="V707" s="983"/>
      <c r="W707" s="984"/>
      <c r="X707" s="982" t="s">
        <v>1254</v>
      </c>
      <c r="Y707" s="983"/>
      <c r="Z707" s="983"/>
      <c r="AA707" s="984"/>
      <c r="AB707" s="509"/>
      <c r="AC707" s="34"/>
      <c r="AD707" s="138" t="s">
        <v>699</v>
      </c>
      <c r="AE707" s="158">
        <v>32</v>
      </c>
      <c r="AF707" s="35" t="s">
        <v>32</v>
      </c>
      <c r="AG707" s="34"/>
      <c r="AH707" s="139">
        <v>1200</v>
      </c>
      <c r="AI707" s="140">
        <f t="shared" si="245"/>
        <v>1.2</v>
      </c>
      <c r="AJ707" s="152">
        <v>1260</v>
      </c>
      <c r="AK707" s="142">
        <f t="shared" si="246"/>
        <v>1.26</v>
      </c>
      <c r="AL707" s="143">
        <f t="shared" si="247"/>
        <v>60</v>
      </c>
      <c r="AM707" s="144">
        <f t="shared" si="248"/>
        <v>0.06</v>
      </c>
      <c r="AN707" s="145">
        <f t="shared" si="249"/>
        <v>0.05</v>
      </c>
      <c r="AP707" s="306">
        <v>70.23</v>
      </c>
      <c r="AQ707" s="306">
        <v>5.9</v>
      </c>
    </row>
    <row r="708" spans="2:43" ht="12" customHeight="1" x14ac:dyDescent="0.25">
      <c r="B708" s="25">
        <v>44272</v>
      </c>
      <c r="C708" s="137">
        <v>0.62916666666666665</v>
      </c>
      <c r="D708" s="137">
        <v>0.6381944444444444</v>
      </c>
      <c r="E708" s="43">
        <v>3</v>
      </c>
      <c r="F708" s="43">
        <v>20192</v>
      </c>
      <c r="G708" s="25">
        <v>44272</v>
      </c>
      <c r="H708" s="967" t="s">
        <v>1028</v>
      </c>
      <c r="I708" s="968"/>
      <c r="J708" s="969"/>
      <c r="K708" s="970"/>
      <c r="L708" s="969"/>
      <c r="M708" s="970"/>
      <c r="N708" s="967"/>
      <c r="O708" s="968"/>
      <c r="P708" s="971" t="s">
        <v>1029</v>
      </c>
      <c r="Q708" s="972"/>
      <c r="R708" s="973" t="s">
        <v>803</v>
      </c>
      <c r="S708" s="985"/>
      <c r="T708" s="982" t="s">
        <v>1030</v>
      </c>
      <c r="U708" s="983"/>
      <c r="V708" s="983"/>
      <c r="W708" s="984"/>
      <c r="X708" s="982" t="s">
        <v>1030</v>
      </c>
      <c r="Y708" s="983"/>
      <c r="Z708" s="983"/>
      <c r="AA708" s="984"/>
      <c r="AB708" s="509"/>
      <c r="AC708" s="34"/>
      <c r="AD708" s="138"/>
      <c r="AE708" s="158"/>
      <c r="AF708" s="35" t="s">
        <v>32</v>
      </c>
      <c r="AG708" s="34"/>
      <c r="AH708" s="139">
        <v>850</v>
      </c>
      <c r="AI708" s="140">
        <f t="shared" si="245"/>
        <v>0.85</v>
      </c>
      <c r="AJ708" s="152">
        <v>850</v>
      </c>
      <c r="AK708" s="142">
        <f t="shared" si="246"/>
        <v>0.85</v>
      </c>
      <c r="AL708" s="143">
        <f t="shared" si="247"/>
        <v>0</v>
      </c>
      <c r="AM708" s="144">
        <f t="shared" si="248"/>
        <v>0</v>
      </c>
      <c r="AN708" s="145">
        <f t="shared" si="249"/>
        <v>0</v>
      </c>
      <c r="AP708" s="306"/>
      <c r="AQ708" s="306"/>
    </row>
    <row r="709" spans="2:43" ht="12" customHeight="1" x14ac:dyDescent="0.25">
      <c r="B709" s="25">
        <v>44272</v>
      </c>
      <c r="C709" s="137">
        <v>0.64513888888888882</v>
      </c>
      <c r="D709" s="137">
        <v>0.66180555555555554</v>
      </c>
      <c r="E709" s="43">
        <v>4</v>
      </c>
      <c r="F709" s="43">
        <v>26643</v>
      </c>
      <c r="G709" s="25">
        <v>44272</v>
      </c>
      <c r="H709" s="967" t="s">
        <v>712</v>
      </c>
      <c r="I709" s="968"/>
      <c r="J709" s="969"/>
      <c r="K709" s="970"/>
      <c r="L709" s="969"/>
      <c r="M709" s="970"/>
      <c r="N709" s="967"/>
      <c r="O709" s="968"/>
      <c r="P709" s="971" t="s">
        <v>750</v>
      </c>
      <c r="Q709" s="972"/>
      <c r="R709" s="973" t="s">
        <v>751</v>
      </c>
      <c r="S709" s="985"/>
      <c r="T709" s="982" t="s">
        <v>715</v>
      </c>
      <c r="U709" s="983"/>
      <c r="V709" s="983"/>
      <c r="W709" s="984"/>
      <c r="X709" s="982" t="s">
        <v>715</v>
      </c>
      <c r="Y709" s="983"/>
      <c r="Z709" s="983"/>
      <c r="AA709" s="984"/>
      <c r="AB709" s="509"/>
      <c r="AC709" s="34"/>
      <c r="AD709" s="138"/>
      <c r="AE709" s="158">
        <v>30</v>
      </c>
      <c r="AF709" s="35" t="s">
        <v>32</v>
      </c>
      <c r="AG709" s="34"/>
      <c r="AH709" s="139">
        <v>2610</v>
      </c>
      <c r="AI709" s="140">
        <f t="shared" si="245"/>
        <v>2.61</v>
      </c>
      <c r="AJ709" s="152">
        <v>2610</v>
      </c>
      <c r="AK709" s="142">
        <f t="shared" si="246"/>
        <v>2.61</v>
      </c>
      <c r="AL709" s="143">
        <f t="shared" ref="AL709:AL713" si="250">+AJ709-AH709</f>
        <v>0</v>
      </c>
      <c r="AM709" s="144">
        <f t="shared" si="248"/>
        <v>0</v>
      </c>
      <c r="AN709" s="145">
        <f t="shared" ref="AN709:AN713" si="251">+AL709/AH709</f>
        <v>0</v>
      </c>
      <c r="AP709" s="306">
        <v>73.11</v>
      </c>
      <c r="AQ709" s="306">
        <v>5.88</v>
      </c>
    </row>
    <row r="710" spans="2:43" ht="12" customHeight="1" x14ac:dyDescent="0.25">
      <c r="B710" s="25">
        <v>44272</v>
      </c>
      <c r="C710" s="137">
        <v>0.64652777777777781</v>
      </c>
      <c r="D710" s="137">
        <v>0.65833333333333333</v>
      </c>
      <c r="E710" s="43">
        <v>4</v>
      </c>
      <c r="F710" s="43">
        <v>26644</v>
      </c>
      <c r="G710" s="25">
        <v>44272</v>
      </c>
      <c r="H710" s="967" t="s">
        <v>712</v>
      </c>
      <c r="I710" s="968"/>
      <c r="J710" s="969"/>
      <c r="K710" s="970"/>
      <c r="L710" s="969"/>
      <c r="M710" s="970"/>
      <c r="N710" s="967"/>
      <c r="O710" s="968"/>
      <c r="P710" s="971" t="s">
        <v>1513</v>
      </c>
      <c r="Q710" s="972"/>
      <c r="R710" s="973" t="s">
        <v>1514</v>
      </c>
      <c r="S710" s="985"/>
      <c r="T710" s="982" t="s">
        <v>715</v>
      </c>
      <c r="U710" s="983"/>
      <c r="V710" s="983"/>
      <c r="W710" s="984"/>
      <c r="X710" s="982" t="s">
        <v>715</v>
      </c>
      <c r="Y710" s="983"/>
      <c r="Z710" s="983"/>
      <c r="AA710" s="984"/>
      <c r="AB710" s="509"/>
      <c r="AC710" s="34"/>
      <c r="AD710" s="138"/>
      <c r="AE710" s="158">
        <v>28</v>
      </c>
      <c r="AF710" s="35" t="s">
        <v>32</v>
      </c>
      <c r="AG710" s="34"/>
      <c r="AH710" s="139">
        <v>2860</v>
      </c>
      <c r="AI710" s="140">
        <f t="shared" si="245"/>
        <v>2.86</v>
      </c>
      <c r="AJ710" s="152">
        <v>2860</v>
      </c>
      <c r="AK710" s="142">
        <f t="shared" si="246"/>
        <v>2.86</v>
      </c>
      <c r="AL710" s="143">
        <f t="shared" si="250"/>
        <v>0</v>
      </c>
      <c r="AM710" s="144">
        <f t="shared" si="248"/>
        <v>0</v>
      </c>
      <c r="AN710" s="145">
        <f t="shared" si="251"/>
        <v>0</v>
      </c>
      <c r="AP710" s="306">
        <v>72.89</v>
      </c>
      <c r="AQ710" s="306">
        <v>6.03</v>
      </c>
    </row>
    <row r="711" spans="2:43" ht="12" customHeight="1" x14ac:dyDescent="0.25">
      <c r="B711" s="25">
        <v>44272</v>
      </c>
      <c r="C711" s="137">
        <v>0.66041666666666665</v>
      </c>
      <c r="D711" s="137">
        <v>0.67013888888888884</v>
      </c>
      <c r="E711" s="43">
        <v>4</v>
      </c>
      <c r="F711" s="43">
        <v>26645</v>
      </c>
      <c r="G711" s="25">
        <v>44272</v>
      </c>
      <c r="H711" s="967" t="s">
        <v>712</v>
      </c>
      <c r="I711" s="968"/>
      <c r="J711" s="969"/>
      <c r="K711" s="970"/>
      <c r="L711" s="969"/>
      <c r="M711" s="970"/>
      <c r="N711" s="967"/>
      <c r="O711" s="968"/>
      <c r="P711" s="971" t="s">
        <v>1219</v>
      </c>
      <c r="Q711" s="972"/>
      <c r="R711" s="973" t="s">
        <v>1218</v>
      </c>
      <c r="S711" s="985"/>
      <c r="T711" s="982" t="s">
        <v>715</v>
      </c>
      <c r="U711" s="983"/>
      <c r="V711" s="983"/>
      <c r="W711" s="984"/>
      <c r="X711" s="982" t="s">
        <v>715</v>
      </c>
      <c r="Y711" s="983"/>
      <c r="Z711" s="983"/>
      <c r="AA711" s="984"/>
      <c r="AB711" s="509"/>
      <c r="AC711" s="34"/>
      <c r="AD711" s="138"/>
      <c r="AE711" s="158">
        <v>27</v>
      </c>
      <c r="AF711" s="35" t="s">
        <v>32</v>
      </c>
      <c r="AG711" s="34"/>
      <c r="AH711" s="139">
        <v>680</v>
      </c>
      <c r="AI711" s="140">
        <f t="shared" si="245"/>
        <v>0.68</v>
      </c>
      <c r="AJ711" s="152">
        <v>680</v>
      </c>
      <c r="AK711" s="142">
        <f t="shared" si="246"/>
        <v>0.68</v>
      </c>
      <c r="AL711" s="143">
        <f t="shared" si="250"/>
        <v>0</v>
      </c>
      <c r="AM711" s="144">
        <f t="shared" si="248"/>
        <v>0</v>
      </c>
      <c r="AN711" s="145">
        <f t="shared" si="251"/>
        <v>0</v>
      </c>
      <c r="AP711" s="306">
        <v>72.569999999999993</v>
      </c>
      <c r="AQ711" s="306">
        <v>6.12</v>
      </c>
    </row>
    <row r="712" spans="2:43" ht="12" customHeight="1" x14ac:dyDescent="0.25">
      <c r="B712" s="25">
        <v>44272</v>
      </c>
      <c r="C712" s="137">
        <v>0.73402777777777783</v>
      </c>
      <c r="D712" s="137">
        <v>0.76944444444444438</v>
      </c>
      <c r="E712" s="43">
        <v>4</v>
      </c>
      <c r="F712" s="43">
        <v>26646</v>
      </c>
      <c r="G712" s="25">
        <v>44272</v>
      </c>
      <c r="H712" s="967" t="s">
        <v>1330</v>
      </c>
      <c r="I712" s="968"/>
      <c r="J712" s="969"/>
      <c r="K712" s="970"/>
      <c r="L712" s="969"/>
      <c r="M712" s="970"/>
      <c r="N712" s="967"/>
      <c r="O712" s="968"/>
      <c r="P712" s="971" t="s">
        <v>1330</v>
      </c>
      <c r="Q712" s="972"/>
      <c r="R712" s="973" t="s">
        <v>1502</v>
      </c>
      <c r="S712" s="985"/>
      <c r="T712" s="982" t="s">
        <v>1332</v>
      </c>
      <c r="U712" s="983"/>
      <c r="V712" s="983"/>
      <c r="W712" s="984"/>
      <c r="X712" s="982" t="s">
        <v>1332</v>
      </c>
      <c r="Y712" s="983"/>
      <c r="Z712" s="983"/>
      <c r="AA712" s="984"/>
      <c r="AB712" s="509"/>
      <c r="AC712" s="34"/>
      <c r="AD712" s="138"/>
      <c r="AE712" s="166">
        <v>45</v>
      </c>
      <c r="AF712" s="41" t="s">
        <v>32</v>
      </c>
      <c r="AG712" s="34"/>
      <c r="AH712" s="139">
        <v>3210</v>
      </c>
      <c r="AI712" s="140">
        <f t="shared" si="245"/>
        <v>3.21</v>
      </c>
      <c r="AJ712" s="152">
        <v>3210</v>
      </c>
      <c r="AK712" s="142">
        <f t="shared" si="246"/>
        <v>3.21</v>
      </c>
      <c r="AL712" s="143">
        <f t="shared" si="250"/>
        <v>0</v>
      </c>
      <c r="AM712" s="144">
        <f t="shared" si="248"/>
        <v>0</v>
      </c>
      <c r="AN712" s="145">
        <f t="shared" si="251"/>
        <v>0</v>
      </c>
      <c r="AP712" s="306">
        <v>77.38</v>
      </c>
      <c r="AQ712" s="306">
        <v>1.44</v>
      </c>
    </row>
    <row r="713" spans="2:43" ht="12" customHeight="1" x14ac:dyDescent="0.25">
      <c r="B713" s="25">
        <v>44272</v>
      </c>
      <c r="C713" s="137">
        <v>0.85069444444444453</v>
      </c>
      <c r="D713" s="137">
        <v>0.86319444444444438</v>
      </c>
      <c r="E713" s="43">
        <v>4</v>
      </c>
      <c r="F713" s="43">
        <v>23603</v>
      </c>
      <c r="G713" s="25">
        <v>44272</v>
      </c>
      <c r="H713" s="967" t="s">
        <v>728</v>
      </c>
      <c r="I713" s="968"/>
      <c r="J713" s="969" t="s">
        <v>702</v>
      </c>
      <c r="K713" s="970"/>
      <c r="L713" s="969" t="s">
        <v>682</v>
      </c>
      <c r="M713" s="970"/>
      <c r="N713" s="967"/>
      <c r="O713" s="968"/>
      <c r="P713" s="971" t="s">
        <v>292</v>
      </c>
      <c r="Q713" s="972"/>
      <c r="R713" s="973" t="s">
        <v>1325</v>
      </c>
      <c r="S713" s="985"/>
      <c r="T713" s="982" t="s">
        <v>1118</v>
      </c>
      <c r="U713" s="983"/>
      <c r="V713" s="983"/>
      <c r="W713" s="984"/>
      <c r="X713" s="982" t="s">
        <v>1118</v>
      </c>
      <c r="Y713" s="983"/>
      <c r="Z713" s="983"/>
      <c r="AA713" s="984"/>
      <c r="AB713" s="509"/>
      <c r="AC713" s="34"/>
      <c r="AD713" s="138" t="s">
        <v>699</v>
      </c>
      <c r="AE713" s="158">
        <v>20</v>
      </c>
      <c r="AF713" s="41" t="s">
        <v>32</v>
      </c>
      <c r="AG713" s="34"/>
      <c r="AH713" s="139">
        <v>750</v>
      </c>
      <c r="AI713" s="140">
        <f t="shared" si="245"/>
        <v>0.75</v>
      </c>
      <c r="AJ713" s="152">
        <v>750</v>
      </c>
      <c r="AK713" s="142">
        <f t="shared" si="246"/>
        <v>0.75</v>
      </c>
      <c r="AL713" s="143">
        <f t="shared" si="250"/>
        <v>0</v>
      </c>
      <c r="AM713" s="144">
        <f t="shared" si="248"/>
        <v>0</v>
      </c>
      <c r="AN713" s="145">
        <f t="shared" si="251"/>
        <v>0</v>
      </c>
      <c r="AP713" s="306">
        <v>75.489999999999995</v>
      </c>
      <c r="AQ713" s="306">
        <v>2.61</v>
      </c>
    </row>
    <row r="714" spans="2:43" ht="12" customHeight="1" x14ac:dyDescent="0.25">
      <c r="B714" s="25">
        <v>44272</v>
      </c>
      <c r="C714" s="137">
        <v>0.86875000000000002</v>
      </c>
      <c r="D714" s="137">
        <v>0.90486111111111101</v>
      </c>
      <c r="E714" s="43">
        <v>4</v>
      </c>
      <c r="F714" s="43">
        <v>26647</v>
      </c>
      <c r="G714" s="25">
        <v>44272</v>
      </c>
      <c r="H714" s="967" t="s">
        <v>712</v>
      </c>
      <c r="I714" s="968"/>
      <c r="J714" s="969"/>
      <c r="K714" s="970"/>
      <c r="L714" s="969"/>
      <c r="M714" s="970"/>
      <c r="N714" s="967"/>
      <c r="O714" s="968"/>
      <c r="P714" s="971" t="s">
        <v>911</v>
      </c>
      <c r="Q714" s="972"/>
      <c r="R714" s="973" t="s">
        <v>870</v>
      </c>
      <c r="S714" s="985"/>
      <c r="T714" s="982" t="s">
        <v>718</v>
      </c>
      <c r="U714" s="983"/>
      <c r="V714" s="983"/>
      <c r="W714" s="984"/>
      <c r="X714" s="982" t="s">
        <v>718</v>
      </c>
      <c r="Y714" s="983"/>
      <c r="Z714" s="983"/>
      <c r="AA714" s="984"/>
      <c r="AB714" s="509"/>
      <c r="AC714" s="34"/>
      <c r="AD714" s="138"/>
      <c r="AE714" s="158">
        <v>41</v>
      </c>
      <c r="AF714" s="35" t="s">
        <v>32</v>
      </c>
      <c r="AG714" s="34"/>
      <c r="AH714" s="139">
        <v>1960</v>
      </c>
      <c r="AI714" s="140">
        <f t="shared" si="245"/>
        <v>1.96</v>
      </c>
      <c r="AJ714" s="152">
        <v>1960</v>
      </c>
      <c r="AK714" s="142">
        <f t="shared" si="246"/>
        <v>1.96</v>
      </c>
      <c r="AL714" s="143">
        <f t="shared" si="247"/>
        <v>0</v>
      </c>
      <c r="AM714" s="144">
        <f t="shared" si="248"/>
        <v>0</v>
      </c>
      <c r="AN714" s="145">
        <f t="shared" si="249"/>
        <v>0</v>
      </c>
      <c r="AP714" s="306">
        <v>76.739999999999995</v>
      </c>
      <c r="AQ714" s="306">
        <v>2.42</v>
      </c>
    </row>
    <row r="715" spans="2:43" ht="12" customHeight="1" x14ac:dyDescent="0.25">
      <c r="B715" s="25">
        <v>44272</v>
      </c>
      <c r="C715" s="137">
        <v>0.94236111111111109</v>
      </c>
      <c r="D715" s="137">
        <v>0.95277777777777783</v>
      </c>
      <c r="E715" s="43">
        <v>3</v>
      </c>
      <c r="F715" s="43">
        <v>23604</v>
      </c>
      <c r="G715" s="25">
        <v>44272</v>
      </c>
      <c r="H715" s="967" t="s">
        <v>762</v>
      </c>
      <c r="I715" s="968"/>
      <c r="J715" s="969" t="s">
        <v>767</v>
      </c>
      <c r="K715" s="970"/>
      <c r="L715" s="969" t="s">
        <v>682</v>
      </c>
      <c r="M715" s="970"/>
      <c r="N715" s="967"/>
      <c r="O715" s="968"/>
      <c r="P715" s="971" t="s">
        <v>1265</v>
      </c>
      <c r="Q715" s="972"/>
      <c r="R715" s="973" t="s">
        <v>663</v>
      </c>
      <c r="S715" s="985"/>
      <c r="T715" s="982" t="s">
        <v>1083</v>
      </c>
      <c r="U715" s="983"/>
      <c r="V715" s="983"/>
      <c r="W715" s="984"/>
      <c r="X715" s="982" t="s">
        <v>734</v>
      </c>
      <c r="Y715" s="983"/>
      <c r="Z715" s="983"/>
      <c r="AA715" s="984"/>
      <c r="AB715" s="509">
        <v>1</v>
      </c>
      <c r="AC715" s="34"/>
      <c r="AD715" s="138" t="s">
        <v>680</v>
      </c>
      <c r="AE715" s="158">
        <v>32</v>
      </c>
      <c r="AF715" s="35" t="s">
        <v>32</v>
      </c>
      <c r="AG715" s="34"/>
      <c r="AH715" s="139">
        <v>21600</v>
      </c>
      <c r="AI715" s="140">
        <f t="shared" si="245"/>
        <v>21.6</v>
      </c>
      <c r="AJ715" s="152">
        <v>20600</v>
      </c>
      <c r="AK715" s="142">
        <f t="shared" si="246"/>
        <v>20.6</v>
      </c>
      <c r="AL715" s="143">
        <f t="shared" si="247"/>
        <v>-1000</v>
      </c>
      <c r="AM715" s="144">
        <f t="shared" si="248"/>
        <v>-1</v>
      </c>
      <c r="AN715" s="145">
        <f t="shared" si="249"/>
        <v>-4.6296296296296294E-2</v>
      </c>
      <c r="AP715" s="306">
        <v>72</v>
      </c>
      <c r="AQ715" s="306">
        <v>4.1399999999999997</v>
      </c>
    </row>
    <row r="716" spans="2:43" ht="12" customHeight="1" x14ac:dyDescent="0.25">
      <c r="B716" s="25">
        <v>44272</v>
      </c>
      <c r="C716" s="137">
        <v>0.94513888888888886</v>
      </c>
      <c r="D716" s="137">
        <v>0.9590277777777777</v>
      </c>
      <c r="E716" s="43">
        <v>3</v>
      </c>
      <c r="F716" s="43">
        <v>26648</v>
      </c>
      <c r="G716" s="25">
        <v>44272</v>
      </c>
      <c r="H716" s="967" t="s">
        <v>1167</v>
      </c>
      <c r="I716" s="968"/>
      <c r="J716" s="969"/>
      <c r="K716" s="970"/>
      <c r="L716" s="969"/>
      <c r="M716" s="970"/>
      <c r="N716" s="967"/>
      <c r="O716" s="968"/>
      <c r="P716" s="971" t="s">
        <v>677</v>
      </c>
      <c r="Q716" s="972"/>
      <c r="R716" s="973" t="s">
        <v>473</v>
      </c>
      <c r="S716" s="985"/>
      <c r="T716" s="982" t="s">
        <v>1526</v>
      </c>
      <c r="U716" s="983"/>
      <c r="V716" s="983"/>
      <c r="W716" s="984"/>
      <c r="X716" s="982" t="s">
        <v>1526</v>
      </c>
      <c r="Y716" s="983"/>
      <c r="Z716" s="983"/>
      <c r="AA716" s="984"/>
      <c r="AB716" s="509"/>
      <c r="AC716" s="34"/>
      <c r="AD716" s="138"/>
      <c r="AE716" s="158">
        <v>39</v>
      </c>
      <c r="AF716" s="35" t="s">
        <v>32</v>
      </c>
      <c r="AG716" s="34"/>
      <c r="AH716" s="139">
        <v>25010</v>
      </c>
      <c r="AI716" s="140">
        <f>+AH716/1000</f>
        <v>25.01</v>
      </c>
      <c r="AJ716" s="152">
        <v>25010</v>
      </c>
      <c r="AK716" s="142">
        <f>+AJ716/1000</f>
        <v>25.01</v>
      </c>
      <c r="AL716" s="143">
        <f>+AJ716-AH716</f>
        <v>0</v>
      </c>
      <c r="AM716" s="144">
        <f>+AL716/1000</f>
        <v>0</v>
      </c>
      <c r="AN716" s="145">
        <f>+AL716/AH716</f>
        <v>0</v>
      </c>
      <c r="AP716" s="306">
        <v>72.290000000000006</v>
      </c>
      <c r="AQ716" s="306">
        <v>6.08</v>
      </c>
    </row>
    <row r="717" spans="2:43" ht="12" customHeight="1" x14ac:dyDescent="0.25">
      <c r="B717" s="25">
        <v>44272</v>
      </c>
      <c r="C717" s="137">
        <v>0.94652777777777775</v>
      </c>
      <c r="D717" s="137">
        <v>0.99444444444444446</v>
      </c>
      <c r="E717" s="43">
        <v>4</v>
      </c>
      <c r="F717" s="43">
        <v>26649</v>
      </c>
      <c r="G717" s="25">
        <v>44272</v>
      </c>
      <c r="H717" s="967" t="s">
        <v>87</v>
      </c>
      <c r="I717" s="968"/>
      <c r="J717" s="969"/>
      <c r="K717" s="970"/>
      <c r="L717" s="969"/>
      <c r="M717" s="970"/>
      <c r="N717" s="967"/>
      <c r="O717" s="968"/>
      <c r="P717" s="971" t="s">
        <v>1524</v>
      </c>
      <c r="Q717" s="972"/>
      <c r="R717" s="973" t="s">
        <v>633</v>
      </c>
      <c r="S717" s="985"/>
      <c r="T717" s="982" t="s">
        <v>1527</v>
      </c>
      <c r="U717" s="983"/>
      <c r="V717" s="983"/>
      <c r="W717" s="984"/>
      <c r="X717" s="982" t="s">
        <v>1527</v>
      </c>
      <c r="Y717" s="983"/>
      <c r="Z717" s="983"/>
      <c r="AA717" s="984"/>
      <c r="AB717" s="509"/>
      <c r="AC717" s="34"/>
      <c r="AD717" s="138"/>
      <c r="AE717" s="314">
        <v>57</v>
      </c>
      <c r="AF717" s="46" t="s">
        <v>52</v>
      </c>
      <c r="AG717" s="34"/>
      <c r="AH717" s="139">
        <v>11670</v>
      </c>
      <c r="AI717" s="140">
        <f t="shared" ref="AI717:AI724" si="252">+AH717/1000</f>
        <v>11.67</v>
      </c>
      <c r="AJ717" s="152">
        <v>11670</v>
      </c>
      <c r="AK717" s="142">
        <f t="shared" ref="AK717:AK719" si="253">+AJ717/1000</f>
        <v>11.67</v>
      </c>
      <c r="AL717" s="143">
        <f t="shared" ref="AL717:AL719" si="254">+AJ717-AH717</f>
        <v>0</v>
      </c>
      <c r="AM717" s="144">
        <f t="shared" ref="AM717:AM719" si="255">+AL717/1000</f>
        <v>0</v>
      </c>
      <c r="AN717" s="145">
        <f t="shared" ref="AN717:AN719" si="256">+AL717/AH717</f>
        <v>0</v>
      </c>
      <c r="AP717" s="306">
        <v>77.52</v>
      </c>
      <c r="AQ717" s="306">
        <v>3.87</v>
      </c>
    </row>
    <row r="718" spans="2:43" ht="12" customHeight="1" x14ac:dyDescent="0.25">
      <c r="B718" s="25">
        <v>44272</v>
      </c>
      <c r="C718" s="137">
        <v>0.95763888888888893</v>
      </c>
      <c r="D718" s="137">
        <v>0.96458333333333324</v>
      </c>
      <c r="E718" s="43">
        <v>3</v>
      </c>
      <c r="F718" s="43">
        <v>23604</v>
      </c>
      <c r="G718" s="25">
        <v>44272</v>
      </c>
      <c r="H718" s="967" t="s">
        <v>762</v>
      </c>
      <c r="I718" s="968"/>
      <c r="J718" s="969" t="s">
        <v>767</v>
      </c>
      <c r="K718" s="970"/>
      <c r="L718" s="969" t="s">
        <v>682</v>
      </c>
      <c r="M718" s="970"/>
      <c r="N718" s="967"/>
      <c r="O718" s="968"/>
      <c r="P718" s="971" t="s">
        <v>1265</v>
      </c>
      <c r="Q718" s="972"/>
      <c r="R718" s="973" t="s">
        <v>663</v>
      </c>
      <c r="S718" s="985"/>
      <c r="T718" s="982" t="s">
        <v>1083</v>
      </c>
      <c r="U718" s="983"/>
      <c r="V718" s="983"/>
      <c r="W718" s="984"/>
      <c r="X718" s="982" t="s">
        <v>734</v>
      </c>
      <c r="Y718" s="983"/>
      <c r="Z718" s="983"/>
      <c r="AA718" s="984"/>
      <c r="AB718" s="509">
        <v>1</v>
      </c>
      <c r="AC718" s="34"/>
      <c r="AD718" s="138" t="s">
        <v>680</v>
      </c>
      <c r="AE718" s="158">
        <v>32</v>
      </c>
      <c r="AF718" s="35" t="s">
        <v>32</v>
      </c>
      <c r="AG718" s="34"/>
      <c r="AH718" s="139">
        <v>15000</v>
      </c>
      <c r="AI718" s="140">
        <f t="shared" si="252"/>
        <v>15</v>
      </c>
      <c r="AJ718" s="152">
        <v>14720</v>
      </c>
      <c r="AK718" s="142">
        <f t="shared" si="253"/>
        <v>14.72</v>
      </c>
      <c r="AL718" s="143">
        <f t="shared" si="254"/>
        <v>-280</v>
      </c>
      <c r="AM718" s="144">
        <f t="shared" si="255"/>
        <v>-0.28000000000000003</v>
      </c>
      <c r="AN718" s="145">
        <f t="shared" si="256"/>
        <v>-1.8666666666666668E-2</v>
      </c>
      <c r="AP718" s="306">
        <v>72</v>
      </c>
      <c r="AQ718" s="306">
        <v>4.1399999999999997</v>
      </c>
    </row>
    <row r="719" spans="2:43" ht="12" customHeight="1" x14ac:dyDescent="0.25">
      <c r="B719" s="25">
        <v>44273</v>
      </c>
      <c r="C719" s="137">
        <v>1.9444444444444445E-2</v>
      </c>
      <c r="D719" s="137">
        <v>6.5972222222222224E-2</v>
      </c>
      <c r="E719" s="43">
        <v>4</v>
      </c>
      <c r="F719" s="43">
        <v>26650</v>
      </c>
      <c r="G719" s="25">
        <v>44272</v>
      </c>
      <c r="H719" s="967" t="s">
        <v>712</v>
      </c>
      <c r="I719" s="968"/>
      <c r="J719" s="969"/>
      <c r="K719" s="970"/>
      <c r="L719" s="969"/>
      <c r="M719" s="970"/>
      <c r="N719" s="967"/>
      <c r="O719" s="968"/>
      <c r="P719" s="971" t="s">
        <v>911</v>
      </c>
      <c r="Q719" s="972"/>
      <c r="R719" s="973" t="s">
        <v>870</v>
      </c>
      <c r="S719" s="985"/>
      <c r="T719" s="982" t="s">
        <v>1118</v>
      </c>
      <c r="U719" s="983"/>
      <c r="V719" s="983"/>
      <c r="W719" s="984"/>
      <c r="X719" s="982" t="s">
        <v>1118</v>
      </c>
      <c r="Y719" s="983"/>
      <c r="Z719" s="983"/>
      <c r="AA719" s="984"/>
      <c r="AB719" s="509"/>
      <c r="AC719" s="34"/>
      <c r="AD719" s="138"/>
      <c r="AE719" s="158">
        <v>43</v>
      </c>
      <c r="AF719" s="35" t="s">
        <v>32</v>
      </c>
      <c r="AG719" s="34"/>
      <c r="AH719" s="139">
        <v>4550</v>
      </c>
      <c r="AI719" s="140">
        <f t="shared" si="252"/>
        <v>4.55</v>
      </c>
      <c r="AJ719" s="152">
        <v>4550</v>
      </c>
      <c r="AK719" s="142">
        <f t="shared" si="253"/>
        <v>4.55</v>
      </c>
      <c r="AL719" s="143">
        <f t="shared" si="254"/>
        <v>0</v>
      </c>
      <c r="AM719" s="144">
        <f t="shared" si="255"/>
        <v>0</v>
      </c>
      <c r="AN719" s="145">
        <f t="shared" si="256"/>
        <v>0</v>
      </c>
      <c r="AP719" s="306">
        <v>76.64</v>
      </c>
      <c r="AQ719" s="306">
        <v>2.35</v>
      </c>
    </row>
    <row r="720" spans="2:43" ht="12" customHeight="1" x14ac:dyDescent="0.25">
      <c r="B720" s="25">
        <v>44273</v>
      </c>
      <c r="C720" s="137">
        <v>0.10416666666666667</v>
      </c>
      <c r="D720" s="137">
        <v>0.14097222222222222</v>
      </c>
      <c r="E720" s="43">
        <v>4</v>
      </c>
      <c r="F720" s="43">
        <v>1605</v>
      </c>
      <c r="G720" s="25">
        <v>44273</v>
      </c>
      <c r="H720" s="967" t="s">
        <v>356</v>
      </c>
      <c r="I720" s="968"/>
      <c r="J720" s="969"/>
      <c r="K720" s="970"/>
      <c r="L720" s="969"/>
      <c r="M720" s="970"/>
      <c r="N720" s="967"/>
      <c r="O720" s="968"/>
      <c r="P720" s="971" t="s">
        <v>390</v>
      </c>
      <c r="Q720" s="972"/>
      <c r="R720" s="973" t="s">
        <v>90</v>
      </c>
      <c r="S720" s="985"/>
      <c r="T720" s="982" t="s">
        <v>179</v>
      </c>
      <c r="U720" s="983"/>
      <c r="V720" s="983"/>
      <c r="W720" s="984"/>
      <c r="X720" s="982" t="s">
        <v>179</v>
      </c>
      <c r="Y720" s="983"/>
      <c r="Z720" s="983"/>
      <c r="AA720" s="984"/>
      <c r="AB720" s="509"/>
      <c r="AC720" s="34"/>
      <c r="AD720" s="138"/>
      <c r="AE720" s="158">
        <v>37</v>
      </c>
      <c r="AF720" s="35" t="s">
        <v>32</v>
      </c>
      <c r="AG720" s="34">
        <v>3345</v>
      </c>
      <c r="AH720" s="139">
        <f t="shared" ref="AH720:AH721" si="257">+AG720/2.2</f>
        <v>1520.4545454545453</v>
      </c>
      <c r="AI720" s="140">
        <f t="shared" si="252"/>
        <v>1.5204545454545453</v>
      </c>
      <c r="AJ720" s="836">
        <v>8310</v>
      </c>
      <c r="AK720" s="838">
        <f>+AJ720/1000</f>
        <v>8.31</v>
      </c>
      <c r="AL720" s="840">
        <f>+AJ720-AH722-AH720-AH721</f>
        <v>184.09090909090946</v>
      </c>
      <c r="AM720" s="842">
        <f>+AL720/1000</f>
        <v>0.18409090909090947</v>
      </c>
      <c r="AN720" s="844">
        <f>+AL720/SUM(AH720:AH722)</f>
        <v>2.2654807853666772E-2</v>
      </c>
      <c r="AP720" s="306">
        <v>77.2</v>
      </c>
      <c r="AQ720" s="306">
        <v>2.63</v>
      </c>
    </row>
    <row r="721" spans="2:43" ht="12" customHeight="1" x14ac:dyDescent="0.25">
      <c r="B721" s="25">
        <v>44273</v>
      </c>
      <c r="C721" s="137">
        <v>0.10416666666666667</v>
      </c>
      <c r="D721" s="137">
        <v>0.14097222222222222</v>
      </c>
      <c r="E721" s="43">
        <v>4</v>
      </c>
      <c r="F721" s="43">
        <v>116</v>
      </c>
      <c r="G721" s="25">
        <v>44273</v>
      </c>
      <c r="H721" s="967" t="s">
        <v>291</v>
      </c>
      <c r="I721" s="968"/>
      <c r="J721" s="969"/>
      <c r="K721" s="970"/>
      <c r="L721" s="969"/>
      <c r="M721" s="970"/>
      <c r="N721" s="967"/>
      <c r="O721" s="968"/>
      <c r="P721" s="971" t="s">
        <v>390</v>
      </c>
      <c r="Q721" s="972"/>
      <c r="R721" s="973" t="s">
        <v>90</v>
      </c>
      <c r="S721" s="985"/>
      <c r="T721" s="982" t="s">
        <v>179</v>
      </c>
      <c r="U721" s="983"/>
      <c r="V721" s="983"/>
      <c r="W721" s="984"/>
      <c r="X721" s="982" t="s">
        <v>179</v>
      </c>
      <c r="Y721" s="983"/>
      <c r="Z721" s="983"/>
      <c r="AA721" s="984"/>
      <c r="AB721" s="509"/>
      <c r="AC721" s="34"/>
      <c r="AD721" s="138"/>
      <c r="AE721" s="158">
        <v>36</v>
      </c>
      <c r="AF721" s="35" t="s">
        <v>32</v>
      </c>
      <c r="AG721" s="34">
        <v>8236</v>
      </c>
      <c r="AH721" s="139">
        <f t="shared" si="257"/>
        <v>3743.6363636363635</v>
      </c>
      <c r="AI721" s="140">
        <f t="shared" si="252"/>
        <v>3.7436363636363637</v>
      </c>
      <c r="AJ721" s="993"/>
      <c r="AK721" s="994"/>
      <c r="AL721" s="995"/>
      <c r="AM721" s="996"/>
      <c r="AN721" s="997"/>
      <c r="AP721" s="306">
        <v>77.099999999999994</v>
      </c>
      <c r="AQ721" s="306">
        <v>2.7</v>
      </c>
    </row>
    <row r="722" spans="2:43" ht="12" customHeight="1" x14ac:dyDescent="0.25">
      <c r="B722" s="25">
        <v>44273</v>
      </c>
      <c r="C722" s="137">
        <v>0.10416666666666667</v>
      </c>
      <c r="D722" s="137">
        <v>0.14097222222222222</v>
      </c>
      <c r="E722" s="43">
        <v>4</v>
      </c>
      <c r="F722" s="43">
        <v>4213</v>
      </c>
      <c r="G722" s="25">
        <v>44273</v>
      </c>
      <c r="H722" s="967" t="s">
        <v>1525</v>
      </c>
      <c r="I722" s="968"/>
      <c r="J722" s="969"/>
      <c r="K722" s="970"/>
      <c r="L722" s="969"/>
      <c r="M722" s="970"/>
      <c r="N722" s="967"/>
      <c r="O722" s="968"/>
      <c r="P722" s="971" t="s">
        <v>390</v>
      </c>
      <c r="Q722" s="972"/>
      <c r="R722" s="973" t="s">
        <v>90</v>
      </c>
      <c r="S722" s="985"/>
      <c r="T722" s="982" t="s">
        <v>179</v>
      </c>
      <c r="U722" s="983"/>
      <c r="V722" s="983"/>
      <c r="W722" s="984"/>
      <c r="X722" s="982" t="s">
        <v>179</v>
      </c>
      <c r="Y722" s="983"/>
      <c r="Z722" s="983"/>
      <c r="AA722" s="984"/>
      <c r="AB722" s="509"/>
      <c r="AC722" s="34"/>
      <c r="AD722" s="138"/>
      <c r="AE722" s="158">
        <v>33</v>
      </c>
      <c r="AF722" s="35" t="s">
        <v>32</v>
      </c>
      <c r="AG722" s="34">
        <v>6296</v>
      </c>
      <c r="AH722" s="139">
        <f>+AG722/2.2</f>
        <v>2861.8181818181815</v>
      </c>
      <c r="AI722" s="140">
        <f t="shared" si="252"/>
        <v>2.8618181818181814</v>
      </c>
      <c r="AJ722" s="837"/>
      <c r="AK722" s="839"/>
      <c r="AL722" s="841"/>
      <c r="AM722" s="843"/>
      <c r="AN722" s="845"/>
      <c r="AP722" s="306">
        <v>76.849999999999994</v>
      </c>
      <c r="AQ722" s="306">
        <v>3.24</v>
      </c>
    </row>
    <row r="723" spans="2:43" ht="12" customHeight="1" x14ac:dyDescent="0.25">
      <c r="B723" s="25">
        <v>44273</v>
      </c>
      <c r="C723" s="137">
        <v>0.24930555555555556</v>
      </c>
      <c r="D723" s="137">
        <v>0.26319444444444445</v>
      </c>
      <c r="E723" s="43">
        <v>2</v>
      </c>
      <c r="F723" s="43">
        <v>786</v>
      </c>
      <c r="G723" s="25">
        <v>44273</v>
      </c>
      <c r="H723" s="967" t="s">
        <v>199</v>
      </c>
      <c r="I723" s="968"/>
      <c r="J723" s="969"/>
      <c r="K723" s="970"/>
      <c r="L723" s="969"/>
      <c r="M723" s="970"/>
      <c r="N723" s="967"/>
      <c r="O723" s="968"/>
      <c r="P723" s="971" t="s">
        <v>158</v>
      </c>
      <c r="Q723" s="972"/>
      <c r="R723" s="973" t="s">
        <v>306</v>
      </c>
      <c r="S723" s="974"/>
      <c r="T723" s="975" t="s">
        <v>198</v>
      </c>
      <c r="U723" s="976"/>
      <c r="V723" s="976"/>
      <c r="W723" s="977"/>
      <c r="X723" s="975" t="s">
        <v>198</v>
      </c>
      <c r="Y723" s="976"/>
      <c r="Z723" s="976"/>
      <c r="AA723" s="977"/>
      <c r="AB723" s="509"/>
      <c r="AC723" s="34"/>
      <c r="AD723" s="138"/>
      <c r="AE723" s="158">
        <v>40</v>
      </c>
      <c r="AF723" s="35" t="s">
        <v>32</v>
      </c>
      <c r="AG723" s="34"/>
      <c r="AH723" s="139">
        <v>19111</v>
      </c>
      <c r="AI723" s="140">
        <f t="shared" si="252"/>
        <v>19.111000000000001</v>
      </c>
      <c r="AJ723" s="836">
        <v>19690</v>
      </c>
      <c r="AK723" s="838">
        <f>+AJ723/1000</f>
        <v>19.690000000000001</v>
      </c>
      <c r="AL723" s="1029">
        <f>+AJ723-AH724-AH723</f>
        <v>459</v>
      </c>
      <c r="AM723" s="842">
        <f>+AL723/1000</f>
        <v>0.45900000000000002</v>
      </c>
      <c r="AN723" s="844">
        <f>+AL723/SUM(AH723:AH724)</f>
        <v>2.3867713587436952E-2</v>
      </c>
      <c r="AP723" s="306">
        <v>68.75</v>
      </c>
      <c r="AQ723" s="306">
        <v>5.16</v>
      </c>
    </row>
    <row r="724" spans="2:43" ht="12" customHeight="1" x14ac:dyDescent="0.25">
      <c r="B724" s="25">
        <v>44273</v>
      </c>
      <c r="C724" s="137">
        <v>0.24930555555555556</v>
      </c>
      <c r="D724" s="137">
        <v>0.26319444444444445</v>
      </c>
      <c r="E724" s="43">
        <v>2</v>
      </c>
      <c r="F724" s="43">
        <v>786</v>
      </c>
      <c r="G724" s="25">
        <v>44273</v>
      </c>
      <c r="H724" s="967" t="s">
        <v>199</v>
      </c>
      <c r="I724" s="968"/>
      <c r="J724" s="969"/>
      <c r="K724" s="970"/>
      <c r="L724" s="969"/>
      <c r="M724" s="970"/>
      <c r="N724" s="967"/>
      <c r="O724" s="968"/>
      <c r="P724" s="971" t="s">
        <v>158</v>
      </c>
      <c r="Q724" s="972"/>
      <c r="R724" s="973" t="s">
        <v>306</v>
      </c>
      <c r="S724" s="974"/>
      <c r="T724" s="975" t="s">
        <v>202</v>
      </c>
      <c r="U724" s="976"/>
      <c r="V724" s="976"/>
      <c r="W724" s="977"/>
      <c r="X724" s="975" t="s">
        <v>202</v>
      </c>
      <c r="Y724" s="976"/>
      <c r="Z724" s="976"/>
      <c r="AA724" s="977"/>
      <c r="AB724" s="509"/>
      <c r="AC724" s="34"/>
      <c r="AD724" s="138"/>
      <c r="AE724" s="158">
        <v>40</v>
      </c>
      <c r="AF724" s="35" t="s">
        <v>32</v>
      </c>
      <c r="AG724" s="34"/>
      <c r="AH724" s="139">
        <v>120</v>
      </c>
      <c r="AI724" s="140">
        <f t="shared" si="252"/>
        <v>0.12</v>
      </c>
      <c r="AJ724" s="837"/>
      <c r="AK724" s="839"/>
      <c r="AL724" s="1031"/>
      <c r="AM724" s="843"/>
      <c r="AN724" s="845"/>
      <c r="AP724" s="306">
        <v>68.75</v>
      </c>
      <c r="AQ724" s="306">
        <v>5.16</v>
      </c>
    </row>
    <row r="725" spans="2:43" ht="17.25" thickBot="1" x14ac:dyDescent="0.3">
      <c r="B725" s="24"/>
      <c r="C725" s="146"/>
      <c r="D725" s="146"/>
      <c r="E725" s="27"/>
      <c r="F725" s="36"/>
      <c r="G725" s="31"/>
      <c r="H725" s="909"/>
      <c r="I725" s="910"/>
      <c r="J725" s="911"/>
      <c r="K725" s="912"/>
      <c r="L725" s="911"/>
      <c r="M725" s="912"/>
      <c r="N725" s="913"/>
      <c r="O725" s="910"/>
      <c r="P725" s="913"/>
      <c r="Q725" s="910"/>
      <c r="R725" s="914"/>
      <c r="S725" s="915"/>
      <c r="T725" s="916"/>
      <c r="U725" s="917"/>
      <c r="V725" s="917"/>
      <c r="W725" s="915"/>
      <c r="X725" s="29"/>
      <c r="Y725" s="147"/>
      <c r="Z725" s="147"/>
      <c r="AA725" s="28"/>
      <c r="AB725" s="509"/>
      <c r="AC725" s="36"/>
      <c r="AD725" s="148"/>
      <c r="AE725" s="147"/>
      <c r="AF725" s="28"/>
      <c r="AG725" s="29"/>
      <c r="AH725" s="149"/>
      <c r="AI725" s="153"/>
      <c r="AJ725" s="150"/>
      <c r="AK725" s="154"/>
      <c r="AL725" s="155"/>
      <c r="AM725" s="156"/>
      <c r="AN725" s="157"/>
    </row>
    <row r="726" spans="2:43" x14ac:dyDescent="0.25">
      <c r="B726" s="151"/>
      <c r="C726" s="151"/>
      <c r="D726" s="151"/>
      <c r="E726" s="151"/>
      <c r="F726" s="151"/>
      <c r="G726" s="151"/>
      <c r="H726" s="151"/>
      <c r="I726" s="151"/>
      <c r="J726" s="174"/>
      <c r="K726" s="174"/>
      <c r="L726" s="174"/>
      <c r="M726" s="174"/>
      <c r="N726" s="151"/>
      <c r="O726" s="151"/>
      <c r="P726" s="135"/>
      <c r="Q726" s="135"/>
      <c r="R726" s="918" t="s">
        <v>5</v>
      </c>
      <c r="S726" s="919"/>
      <c r="T726" s="919"/>
      <c r="U726" s="919"/>
      <c r="V726" s="919"/>
      <c r="W726" s="919"/>
      <c r="X726" s="919"/>
      <c r="Y726" s="919"/>
      <c r="Z726" s="919"/>
      <c r="AA726" s="919"/>
      <c r="AB726" s="919"/>
      <c r="AC726" s="919"/>
      <c r="AD726" s="919"/>
      <c r="AE726" s="919"/>
      <c r="AF726" s="919"/>
      <c r="AG726" s="265"/>
      <c r="AH726" s="932" t="s">
        <v>4</v>
      </c>
      <c r="AI726" s="933"/>
      <c r="AJ726" s="932" t="s">
        <v>3</v>
      </c>
      <c r="AK726" s="933"/>
      <c r="AL726" s="932" t="s">
        <v>2</v>
      </c>
      <c r="AM726" s="934"/>
      <c r="AN726" s="935"/>
    </row>
    <row r="727" spans="2:43" x14ac:dyDescent="0.25">
      <c r="B727" s="151"/>
      <c r="C727" s="151"/>
      <c r="D727" s="151"/>
      <c r="E727" s="151"/>
      <c r="F727" s="151"/>
      <c r="G727" s="151"/>
      <c r="H727" s="151"/>
      <c r="I727" s="151"/>
      <c r="J727" s="174"/>
      <c r="K727" s="174"/>
      <c r="L727" s="174"/>
      <c r="M727" s="174"/>
      <c r="N727" s="151"/>
      <c r="O727" s="151"/>
      <c r="P727" s="135"/>
      <c r="Q727" s="135"/>
      <c r="R727" s="930"/>
      <c r="S727" s="931"/>
      <c r="T727" s="931"/>
      <c r="U727" s="931"/>
      <c r="V727" s="931"/>
      <c r="W727" s="931"/>
      <c r="X727" s="931"/>
      <c r="Y727" s="931"/>
      <c r="Z727" s="931"/>
      <c r="AA727" s="931"/>
      <c r="AB727" s="931"/>
      <c r="AC727" s="931"/>
      <c r="AD727" s="931"/>
      <c r="AE727" s="931"/>
      <c r="AF727" s="931"/>
      <c r="AG727" s="265"/>
      <c r="AH727" s="936" t="s">
        <v>1</v>
      </c>
      <c r="AI727" s="938">
        <f>+SUM(AI695:AI725)</f>
        <v>233.62690909090912</v>
      </c>
      <c r="AJ727" s="936" t="s">
        <v>1</v>
      </c>
      <c r="AK727" s="938">
        <f>+SUM(AK695:AK725)</f>
        <v>234.83999999999997</v>
      </c>
      <c r="AL727" s="936" t="s">
        <v>1</v>
      </c>
      <c r="AM727" s="940">
        <f>+AK727-AI727</f>
        <v>1.2130909090908517</v>
      </c>
      <c r="AN727" s="851">
        <f>+AM727/AI727</f>
        <v>5.1924280204332651E-3</v>
      </c>
    </row>
    <row r="728" spans="2:43" ht="17.25" thickBot="1" x14ac:dyDescent="0.3">
      <c r="B728" s="151"/>
      <c r="C728" s="151"/>
      <c r="D728" s="151"/>
      <c r="E728" s="151"/>
      <c r="F728" s="151"/>
      <c r="G728" s="151"/>
      <c r="H728" s="151"/>
      <c r="I728" s="151"/>
      <c r="J728" s="174"/>
      <c r="K728" s="174"/>
      <c r="L728" s="174"/>
      <c r="M728" s="174"/>
      <c r="N728" s="151"/>
      <c r="O728" s="151"/>
      <c r="P728" s="135"/>
      <c r="Q728" s="135"/>
      <c r="R728" s="921"/>
      <c r="S728" s="922"/>
      <c r="T728" s="922"/>
      <c r="U728" s="922"/>
      <c r="V728" s="922"/>
      <c r="W728" s="922"/>
      <c r="X728" s="922"/>
      <c r="Y728" s="922"/>
      <c r="Z728" s="922"/>
      <c r="AA728" s="922"/>
      <c r="AB728" s="922"/>
      <c r="AC728" s="922"/>
      <c r="AD728" s="922"/>
      <c r="AE728" s="922"/>
      <c r="AF728" s="922"/>
      <c r="AG728" s="264"/>
      <c r="AH728" s="937"/>
      <c r="AI728" s="939"/>
      <c r="AJ728" s="937"/>
      <c r="AK728" s="939"/>
      <c r="AL728" s="937"/>
      <c r="AM728" s="941"/>
      <c r="AN728" s="852"/>
    </row>
    <row r="729" spans="2:43" ht="17.25" thickBot="1" x14ac:dyDescent="0.3"/>
    <row r="730" spans="2:43" x14ac:dyDescent="0.25">
      <c r="R730" s="918" t="s">
        <v>0</v>
      </c>
      <c r="S730" s="919"/>
      <c r="T730" s="919"/>
      <c r="U730" s="919"/>
      <c r="V730" s="919"/>
      <c r="W730" s="919"/>
      <c r="X730" s="919"/>
      <c r="Y730" s="919"/>
      <c r="Z730" s="919"/>
      <c r="AA730" s="919"/>
      <c r="AB730" s="919"/>
      <c r="AC730" s="919"/>
      <c r="AD730" s="919"/>
      <c r="AE730" s="919"/>
      <c r="AF730" s="920"/>
      <c r="AG730" s="18"/>
      <c r="AH730" s="924">
        <f>+AI727+AH685</f>
        <v>4651.2259090909101</v>
      </c>
      <c r="AI730" s="925"/>
      <c r="AJ730" s="924">
        <f>+AK727+AJ685</f>
        <v>4732.3604999999998</v>
      </c>
      <c r="AK730" s="925"/>
      <c r="AL730" s="928">
        <f>+AJ730-AH730</f>
        <v>81.134590909089638</v>
      </c>
      <c r="AM730" s="925"/>
      <c r="AN730" s="945">
        <f>+AL730/AH730</f>
        <v>1.7443700326511883E-2</v>
      </c>
    </row>
    <row r="731" spans="2:43" ht="12" customHeight="1" thickBot="1" x14ac:dyDescent="0.3">
      <c r="R731" s="921"/>
      <c r="S731" s="922"/>
      <c r="T731" s="922"/>
      <c r="U731" s="922"/>
      <c r="V731" s="922"/>
      <c r="W731" s="922"/>
      <c r="X731" s="922"/>
      <c r="Y731" s="922"/>
      <c r="Z731" s="922"/>
      <c r="AA731" s="922"/>
      <c r="AB731" s="922"/>
      <c r="AC731" s="922"/>
      <c r="AD731" s="922"/>
      <c r="AE731" s="922"/>
      <c r="AF731" s="923"/>
      <c r="AG731" s="19"/>
      <c r="AH731" s="926"/>
      <c r="AI731" s="927"/>
      <c r="AJ731" s="926"/>
      <c r="AK731" s="927"/>
      <c r="AL731" s="929"/>
      <c r="AM731" s="927"/>
      <c r="AN731" s="946"/>
      <c r="AO731" s="22"/>
      <c r="AP731" s="168" t="s">
        <v>46</v>
      </c>
    </row>
    <row r="732" spans="2:43" ht="12" customHeight="1" thickBot="1" x14ac:dyDescent="0.3">
      <c r="AO732" s="23"/>
      <c r="AP732" s="169" t="s">
        <v>47</v>
      </c>
    </row>
    <row r="733" spans="2:43" ht="12" customHeight="1" x14ac:dyDescent="0.25">
      <c r="B733" s="882" t="s">
        <v>31</v>
      </c>
      <c r="C733" s="883"/>
      <c r="D733" s="883"/>
      <c r="E733" s="883"/>
      <c r="F733" s="883"/>
      <c r="G733" s="884"/>
      <c r="H733" s="888" t="s">
        <v>30</v>
      </c>
      <c r="I733" s="765"/>
      <c r="J733" s="765"/>
      <c r="K733" s="765"/>
      <c r="L733" s="765"/>
      <c r="M733" s="765"/>
      <c r="N733" s="765"/>
      <c r="O733" s="765"/>
      <c r="P733" s="765"/>
      <c r="Q733" s="765"/>
      <c r="R733" s="765"/>
      <c r="S733" s="765"/>
      <c r="T733" s="765"/>
      <c r="U733" s="765"/>
      <c r="V733" s="765"/>
      <c r="W733" s="765"/>
      <c r="X733" s="765"/>
      <c r="Y733" s="765"/>
      <c r="Z733" s="765"/>
      <c r="AA733" s="765"/>
      <c r="AB733" s="765"/>
      <c r="AC733" s="765"/>
      <c r="AD733" s="765"/>
      <c r="AE733" s="267"/>
      <c r="AF733" s="764" t="s">
        <v>29</v>
      </c>
      <c r="AG733" s="765"/>
      <c r="AH733" s="765"/>
      <c r="AI733" s="765"/>
      <c r="AJ733" s="765"/>
      <c r="AK733" s="766"/>
      <c r="AL733" s="889" t="s">
        <v>39</v>
      </c>
      <c r="AM733" s="890"/>
      <c r="AN733" s="891"/>
      <c r="AO733" s="141"/>
      <c r="AP733" s="170"/>
    </row>
    <row r="734" spans="2:43" ht="12" customHeight="1" x14ac:dyDescent="0.25">
      <c r="B734" s="885"/>
      <c r="C734" s="886"/>
      <c r="D734" s="886"/>
      <c r="E734" s="886"/>
      <c r="F734" s="886"/>
      <c r="G734" s="887"/>
      <c r="H734" s="892" t="s">
        <v>25</v>
      </c>
      <c r="I734" s="893"/>
      <c r="J734" s="893"/>
      <c r="K734" s="893"/>
      <c r="L734" s="893"/>
      <c r="M734" s="893"/>
      <c r="N734" s="893"/>
      <c r="O734" s="893"/>
      <c r="P734" s="893"/>
      <c r="Q734" s="893"/>
      <c r="R734" s="893"/>
      <c r="S734" s="893"/>
      <c r="T734" s="893"/>
      <c r="U734" s="893"/>
      <c r="V734" s="893"/>
      <c r="W734" s="893"/>
      <c r="X734" s="893"/>
      <c r="Y734" s="893"/>
      <c r="Z734" s="893"/>
      <c r="AA734" s="893"/>
      <c r="AB734" s="893"/>
      <c r="AC734" s="893"/>
      <c r="AD734" s="893"/>
      <c r="AE734" s="268"/>
      <c r="AF734" s="773">
        <v>44273</v>
      </c>
      <c r="AG734" s="774"/>
      <c r="AH734" s="774"/>
      <c r="AI734" s="774"/>
      <c r="AJ734" s="774"/>
      <c r="AK734" s="775"/>
      <c r="AL734" s="896" t="s">
        <v>40</v>
      </c>
      <c r="AM734" s="897"/>
      <c r="AN734" s="898"/>
      <c r="AO734" s="141"/>
      <c r="AP734" s="171"/>
    </row>
    <row r="735" spans="2:43" ht="12" customHeight="1" thickBot="1" x14ac:dyDescent="0.3">
      <c r="B735" s="902" t="s">
        <v>28</v>
      </c>
      <c r="C735" s="903"/>
      <c r="D735" s="903"/>
      <c r="E735" s="903"/>
      <c r="F735" s="903"/>
      <c r="G735" s="904"/>
      <c r="H735" s="894"/>
      <c r="I735" s="895"/>
      <c r="J735" s="895"/>
      <c r="K735" s="895"/>
      <c r="L735" s="895"/>
      <c r="M735" s="895"/>
      <c r="N735" s="895"/>
      <c r="O735" s="895"/>
      <c r="P735" s="895"/>
      <c r="Q735" s="895"/>
      <c r="R735" s="895"/>
      <c r="S735" s="895"/>
      <c r="T735" s="895"/>
      <c r="U735" s="895"/>
      <c r="V735" s="895"/>
      <c r="W735" s="895"/>
      <c r="X735" s="895"/>
      <c r="Y735" s="895"/>
      <c r="Z735" s="895"/>
      <c r="AA735" s="895"/>
      <c r="AB735" s="895"/>
      <c r="AC735" s="895"/>
      <c r="AD735" s="895"/>
      <c r="AE735" s="269"/>
      <c r="AF735" s="776"/>
      <c r="AG735" s="777"/>
      <c r="AH735" s="777"/>
      <c r="AI735" s="777"/>
      <c r="AJ735" s="777"/>
      <c r="AK735" s="778"/>
      <c r="AL735" s="899"/>
      <c r="AM735" s="900"/>
      <c r="AN735" s="901"/>
      <c r="AO735" s="141"/>
      <c r="AP735" s="171"/>
    </row>
    <row r="736" spans="2:43" ht="12" customHeight="1" thickBot="1" x14ac:dyDescent="0.3">
      <c r="B736" s="135"/>
      <c r="C736" s="135"/>
      <c r="D736" s="135"/>
      <c r="E736" s="135"/>
      <c r="F736" s="135"/>
      <c r="G736" s="135"/>
      <c r="H736" s="135"/>
      <c r="I736" s="135"/>
      <c r="J736" s="174"/>
      <c r="K736" s="174"/>
      <c r="L736" s="174"/>
      <c r="M736" s="174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5"/>
      <c r="AL736" s="135"/>
      <c r="AM736" s="135"/>
      <c r="AN736" s="135"/>
      <c r="AO736" s="141"/>
    </row>
    <row r="737" spans="2:43" ht="12" customHeight="1" thickBot="1" x14ac:dyDescent="0.3">
      <c r="B737" s="873" t="s">
        <v>27</v>
      </c>
      <c r="C737" s="874"/>
      <c r="D737" s="874"/>
      <c r="E737" s="875"/>
      <c r="F737" s="848" t="s">
        <v>26</v>
      </c>
      <c r="G737" s="850"/>
      <c r="H737" s="848" t="s">
        <v>44</v>
      </c>
      <c r="I737" s="849"/>
      <c r="J737" s="849"/>
      <c r="K737" s="849"/>
      <c r="L737" s="849"/>
      <c r="M737" s="849"/>
      <c r="N737" s="849"/>
      <c r="O737" s="849"/>
      <c r="P737" s="849"/>
      <c r="Q737" s="849"/>
      <c r="R737" s="849"/>
      <c r="S737" s="850"/>
      <c r="T737" s="848" t="s">
        <v>25</v>
      </c>
      <c r="U737" s="849"/>
      <c r="V737" s="849"/>
      <c r="W737" s="849"/>
      <c r="X737" s="849"/>
      <c r="Y737" s="849"/>
      <c r="Z737" s="849"/>
      <c r="AA737" s="849"/>
      <c r="AB737" s="849"/>
      <c r="AC737" s="849"/>
      <c r="AD737" s="849"/>
      <c r="AE737" s="849"/>
      <c r="AF737" s="850"/>
      <c r="AG737" s="879" t="s">
        <v>24</v>
      </c>
      <c r="AH737" s="880"/>
      <c r="AI737" s="881"/>
      <c r="AJ737" s="879" t="s">
        <v>24</v>
      </c>
      <c r="AK737" s="881"/>
      <c r="AL737" s="848" t="s">
        <v>23</v>
      </c>
      <c r="AM737" s="849"/>
      <c r="AN737" s="850"/>
      <c r="AO737" s="141"/>
    </row>
    <row r="738" spans="2:43" ht="12" customHeight="1" thickBot="1" x14ac:dyDescent="0.3">
      <c r="B738" s="1" t="s">
        <v>13</v>
      </c>
      <c r="C738" s="2" t="s">
        <v>22</v>
      </c>
      <c r="D738" s="3" t="s">
        <v>22</v>
      </c>
      <c r="E738" s="2" t="s">
        <v>21</v>
      </c>
      <c r="F738" s="907" t="s">
        <v>20</v>
      </c>
      <c r="G738" s="908"/>
      <c r="H738" s="876"/>
      <c r="I738" s="877"/>
      <c r="J738" s="877"/>
      <c r="K738" s="877"/>
      <c r="L738" s="877"/>
      <c r="M738" s="877"/>
      <c r="N738" s="877"/>
      <c r="O738" s="877"/>
      <c r="P738" s="877"/>
      <c r="Q738" s="877"/>
      <c r="R738" s="877"/>
      <c r="S738" s="878"/>
      <c r="T738" s="876"/>
      <c r="U738" s="877"/>
      <c r="V738" s="877"/>
      <c r="W738" s="877"/>
      <c r="X738" s="877"/>
      <c r="Y738" s="877"/>
      <c r="Z738" s="877"/>
      <c r="AA738" s="877"/>
      <c r="AB738" s="877"/>
      <c r="AC738" s="877"/>
      <c r="AD738" s="877"/>
      <c r="AE738" s="877"/>
      <c r="AF738" s="878"/>
      <c r="AG738" s="876" t="s">
        <v>19</v>
      </c>
      <c r="AH738" s="877"/>
      <c r="AI738" s="878"/>
      <c r="AJ738" s="876" t="s">
        <v>18</v>
      </c>
      <c r="AK738" s="878"/>
      <c r="AL738" s="876" t="s">
        <v>17</v>
      </c>
      <c r="AM738" s="877"/>
      <c r="AN738" s="878"/>
      <c r="AO738" s="141"/>
      <c r="AP738" s="846" t="s">
        <v>130</v>
      </c>
      <c r="AQ738" s="846" t="s">
        <v>131</v>
      </c>
    </row>
    <row r="739" spans="2:43" ht="12" customHeight="1" thickBot="1" x14ac:dyDescent="0.3">
      <c r="B739" s="4">
        <v>2021</v>
      </c>
      <c r="C739" s="5" t="s">
        <v>16</v>
      </c>
      <c r="D739" s="5" t="s">
        <v>15</v>
      </c>
      <c r="E739" s="30" t="s">
        <v>14</v>
      </c>
      <c r="F739" s="6" t="s">
        <v>14</v>
      </c>
      <c r="G739" s="7" t="s">
        <v>13</v>
      </c>
      <c r="H739" s="868" t="s">
        <v>34</v>
      </c>
      <c r="I739" s="869"/>
      <c r="J739" s="870" t="s">
        <v>43</v>
      </c>
      <c r="K739" s="871"/>
      <c r="L739" s="870" t="s">
        <v>42</v>
      </c>
      <c r="M739" s="871"/>
      <c r="N739" s="872" t="s">
        <v>33</v>
      </c>
      <c r="O739" s="869"/>
      <c r="P739" s="872" t="s">
        <v>12</v>
      </c>
      <c r="Q739" s="869"/>
      <c r="R739" s="872" t="s">
        <v>11</v>
      </c>
      <c r="S739" s="905"/>
      <c r="T739" s="868" t="s">
        <v>35</v>
      </c>
      <c r="U739" s="906"/>
      <c r="V739" s="906"/>
      <c r="W739" s="905"/>
      <c r="X739" s="868" t="s">
        <v>10</v>
      </c>
      <c r="Y739" s="906"/>
      <c r="Z739" s="906"/>
      <c r="AA739" s="905"/>
      <c r="AB739" s="503" t="s">
        <v>1084</v>
      </c>
      <c r="AC739" s="38" t="s">
        <v>38</v>
      </c>
      <c r="AD739" s="37" t="s">
        <v>36</v>
      </c>
      <c r="AE739" s="266" t="s">
        <v>41</v>
      </c>
      <c r="AF739" s="136" t="s">
        <v>9</v>
      </c>
      <c r="AG739" s="8" t="s">
        <v>37</v>
      </c>
      <c r="AH739" s="9" t="s">
        <v>8</v>
      </c>
      <c r="AI739" s="10" t="s">
        <v>7</v>
      </c>
      <c r="AJ739" s="6" t="s">
        <v>8</v>
      </c>
      <c r="AK739" s="7" t="s">
        <v>7</v>
      </c>
      <c r="AL739" s="6" t="s">
        <v>8</v>
      </c>
      <c r="AM739" s="11" t="s">
        <v>7</v>
      </c>
      <c r="AN739" s="7" t="s">
        <v>6</v>
      </c>
      <c r="AO739" s="20"/>
      <c r="AP739" s="847"/>
      <c r="AQ739" s="847"/>
    </row>
    <row r="740" spans="2:43" ht="12" customHeight="1" x14ac:dyDescent="0.25">
      <c r="B740" s="25">
        <v>44273</v>
      </c>
      <c r="C740" s="137">
        <v>0.38958333333333334</v>
      </c>
      <c r="D740" s="137">
        <v>0.4597222222222222</v>
      </c>
      <c r="E740" s="43">
        <v>2</v>
      </c>
      <c r="F740" s="43">
        <v>26651</v>
      </c>
      <c r="G740" s="25">
        <v>44273</v>
      </c>
      <c r="H740" s="960" t="s">
        <v>1530</v>
      </c>
      <c r="I740" s="961"/>
      <c r="J740" s="962"/>
      <c r="K740" s="963"/>
      <c r="L740" s="962"/>
      <c r="M740" s="963"/>
      <c r="N740" s="960"/>
      <c r="O740" s="961"/>
      <c r="P740" s="964" t="s">
        <v>1531</v>
      </c>
      <c r="Q740" s="965"/>
      <c r="R740" s="964" t="s">
        <v>1272</v>
      </c>
      <c r="S740" s="966"/>
      <c r="T740" s="957" t="s">
        <v>1543</v>
      </c>
      <c r="U740" s="958"/>
      <c r="V740" s="958"/>
      <c r="W740" s="959"/>
      <c r="X740" s="986" t="s">
        <v>1544</v>
      </c>
      <c r="Y740" s="958"/>
      <c r="Z740" s="958"/>
      <c r="AA740" s="987"/>
      <c r="AB740" s="543"/>
      <c r="AC740" s="34"/>
      <c r="AD740" s="138"/>
      <c r="AE740" s="166">
        <v>29</v>
      </c>
      <c r="AF740" s="41" t="s">
        <v>32</v>
      </c>
      <c r="AG740" s="26"/>
      <c r="AH740" s="160">
        <v>3490</v>
      </c>
      <c r="AI740" s="161">
        <f>+AH740/1000</f>
        <v>3.49</v>
      </c>
      <c r="AJ740" s="162">
        <v>3490</v>
      </c>
      <c r="AK740" s="163">
        <f>+AJ740/1000</f>
        <v>3.49</v>
      </c>
      <c r="AL740" s="164">
        <f>+AJ740-AH740</f>
        <v>0</v>
      </c>
      <c r="AM740" s="163">
        <f>+AL740/1000</f>
        <v>0</v>
      </c>
      <c r="AN740" s="165">
        <f>+AL740/AH740</f>
        <v>0</v>
      </c>
      <c r="AO740" s="21"/>
      <c r="AP740" s="306">
        <v>74.569999999999993</v>
      </c>
      <c r="AQ740" s="306">
        <v>3.43</v>
      </c>
    </row>
    <row r="741" spans="2:43" ht="12" customHeight="1" x14ac:dyDescent="0.25">
      <c r="B741" s="25">
        <v>44273</v>
      </c>
      <c r="C741" s="137">
        <v>0.42083333333333334</v>
      </c>
      <c r="D741" s="137">
        <v>0.47152777777777777</v>
      </c>
      <c r="E741" s="43">
        <v>2</v>
      </c>
      <c r="F741" s="43">
        <v>23605</v>
      </c>
      <c r="G741" s="25">
        <v>44273</v>
      </c>
      <c r="H741" s="967" t="s">
        <v>730</v>
      </c>
      <c r="I741" s="968"/>
      <c r="J741" s="969" t="s">
        <v>828</v>
      </c>
      <c r="K741" s="970"/>
      <c r="L741" s="969" t="s">
        <v>764</v>
      </c>
      <c r="M741" s="970"/>
      <c r="N741" s="967"/>
      <c r="O741" s="968"/>
      <c r="P741" s="971" t="s">
        <v>292</v>
      </c>
      <c r="Q741" s="972"/>
      <c r="R741" s="973" t="s">
        <v>1325</v>
      </c>
      <c r="S741" s="974"/>
      <c r="T741" s="979" t="s">
        <v>771</v>
      </c>
      <c r="U741" s="980"/>
      <c r="V741" s="980"/>
      <c r="W741" s="981"/>
      <c r="X741" s="979" t="s">
        <v>771</v>
      </c>
      <c r="Y741" s="980"/>
      <c r="Z741" s="980"/>
      <c r="AA741" s="981"/>
      <c r="AB741" s="543">
        <v>3</v>
      </c>
      <c r="AC741" s="34"/>
      <c r="AD741" s="138" t="s">
        <v>699</v>
      </c>
      <c r="AE741" s="158">
        <v>24</v>
      </c>
      <c r="AF741" s="35" t="s">
        <v>32</v>
      </c>
      <c r="AG741" s="34"/>
      <c r="AH741" s="139">
        <v>9600</v>
      </c>
      <c r="AI741" s="159">
        <f>+AH741/1000</f>
        <v>9.6</v>
      </c>
      <c r="AJ741" s="152">
        <v>10030</v>
      </c>
      <c r="AK741" s="272">
        <f>+AJ741/1000</f>
        <v>10.029999999999999</v>
      </c>
      <c r="AL741" s="273">
        <f>+AJ741-AH741</f>
        <v>430</v>
      </c>
      <c r="AM741" s="274">
        <f>+AL741/1000</f>
        <v>0.43</v>
      </c>
      <c r="AN741" s="275">
        <f>+AL741/AH741</f>
        <v>4.4791666666666667E-2</v>
      </c>
      <c r="AO741" s="21"/>
      <c r="AP741" s="306">
        <v>70.680000000000007</v>
      </c>
      <c r="AQ741" s="306">
        <v>6.11</v>
      </c>
    </row>
    <row r="742" spans="2:43" ht="12" customHeight="1" x14ac:dyDescent="0.25">
      <c r="B742" s="25">
        <v>44273</v>
      </c>
      <c r="C742" s="137">
        <v>0.45</v>
      </c>
      <c r="D742" s="137">
        <v>0.47847222222222219</v>
      </c>
      <c r="E742" s="43">
        <v>2</v>
      </c>
      <c r="F742" s="43">
        <v>23605</v>
      </c>
      <c r="G742" s="25">
        <v>44273</v>
      </c>
      <c r="H742" s="967" t="s">
        <v>730</v>
      </c>
      <c r="I742" s="968"/>
      <c r="J742" s="969" t="s">
        <v>828</v>
      </c>
      <c r="K742" s="970"/>
      <c r="L742" s="969" t="s">
        <v>764</v>
      </c>
      <c r="M742" s="970"/>
      <c r="N742" s="967"/>
      <c r="O742" s="968"/>
      <c r="P742" s="971" t="s">
        <v>661</v>
      </c>
      <c r="Q742" s="972"/>
      <c r="R742" s="973" t="s">
        <v>1057</v>
      </c>
      <c r="S742" s="985"/>
      <c r="T742" s="979" t="s">
        <v>771</v>
      </c>
      <c r="U742" s="980"/>
      <c r="V742" s="980"/>
      <c r="W742" s="981"/>
      <c r="X742" s="979" t="s">
        <v>771</v>
      </c>
      <c r="Y742" s="980"/>
      <c r="Z742" s="980"/>
      <c r="AA742" s="981"/>
      <c r="AB742" s="556">
        <v>3</v>
      </c>
      <c r="AC742" s="34"/>
      <c r="AD742" s="138" t="s">
        <v>699</v>
      </c>
      <c r="AE742" s="158">
        <v>24</v>
      </c>
      <c r="AF742" s="35" t="s">
        <v>32</v>
      </c>
      <c r="AG742" s="34"/>
      <c r="AH742" s="139">
        <v>14400</v>
      </c>
      <c r="AI742" s="140">
        <f>+AH742/1000</f>
        <v>14.4</v>
      </c>
      <c r="AJ742" s="152">
        <v>14970</v>
      </c>
      <c r="AK742" s="142">
        <f>+AJ742/1000</f>
        <v>14.97</v>
      </c>
      <c r="AL742" s="143">
        <f>+AJ742-AH742</f>
        <v>570</v>
      </c>
      <c r="AM742" s="144">
        <f>+AL742/1000</f>
        <v>0.56999999999999995</v>
      </c>
      <c r="AN742" s="145">
        <f>+AL742/AH742</f>
        <v>3.9583333333333331E-2</v>
      </c>
      <c r="AP742" s="306">
        <v>70.680000000000007</v>
      </c>
      <c r="AQ742" s="306">
        <v>6.11</v>
      </c>
    </row>
    <row r="743" spans="2:43" ht="12" customHeight="1" x14ac:dyDescent="0.25">
      <c r="B743" s="25">
        <v>44273</v>
      </c>
      <c r="C743" s="137">
        <v>0.54305555555555551</v>
      </c>
      <c r="D743" s="137">
        <v>0.55208333333333337</v>
      </c>
      <c r="E743" s="43">
        <v>1</v>
      </c>
      <c r="F743" s="43">
        <v>23606</v>
      </c>
      <c r="G743" s="25">
        <v>44273</v>
      </c>
      <c r="H743" s="967" t="s">
        <v>798</v>
      </c>
      <c r="I743" s="968"/>
      <c r="J743" s="969" t="s">
        <v>828</v>
      </c>
      <c r="K743" s="970"/>
      <c r="L743" s="969" t="s">
        <v>764</v>
      </c>
      <c r="M743" s="970"/>
      <c r="N743" s="967"/>
      <c r="O743" s="968"/>
      <c r="P743" s="971" t="s">
        <v>295</v>
      </c>
      <c r="Q743" s="972"/>
      <c r="R743" s="973" t="s">
        <v>611</v>
      </c>
      <c r="S743" s="974"/>
      <c r="T743" s="975" t="s">
        <v>771</v>
      </c>
      <c r="U743" s="976"/>
      <c r="V743" s="976"/>
      <c r="W743" s="977"/>
      <c r="X743" s="975" t="s">
        <v>771</v>
      </c>
      <c r="Y743" s="976"/>
      <c r="Z743" s="976"/>
      <c r="AA743" s="977"/>
      <c r="AB743" s="543">
        <v>3</v>
      </c>
      <c r="AC743" s="34"/>
      <c r="AD743" s="138" t="s">
        <v>699</v>
      </c>
      <c r="AE743" s="263">
        <v>23</v>
      </c>
      <c r="AF743" s="35" t="s">
        <v>32</v>
      </c>
      <c r="AG743" s="34"/>
      <c r="AH743" s="139">
        <v>10800</v>
      </c>
      <c r="AI743" s="140">
        <f>+AH743/1000</f>
        <v>10.8</v>
      </c>
      <c r="AJ743" s="836">
        <v>21700</v>
      </c>
      <c r="AK743" s="838">
        <f>+AJ743/1000</f>
        <v>21.7</v>
      </c>
      <c r="AL743" s="1029">
        <f>+AJ743-AH744-AH743</f>
        <v>1300</v>
      </c>
      <c r="AM743" s="842">
        <f>+AL743/1000</f>
        <v>1.3</v>
      </c>
      <c r="AN743" s="844">
        <f>+AL743/SUM(AH743:AH744)</f>
        <v>6.3725490196078427E-2</v>
      </c>
      <c r="AP743" s="306">
        <v>70.47</v>
      </c>
      <c r="AQ743" s="306">
        <v>6.23</v>
      </c>
    </row>
    <row r="744" spans="2:43" ht="12" customHeight="1" x14ac:dyDescent="0.25">
      <c r="B744" s="25">
        <v>44273</v>
      </c>
      <c r="C744" s="137">
        <v>0.54305555555555551</v>
      </c>
      <c r="D744" s="137">
        <v>0.55208333333333337</v>
      </c>
      <c r="E744" s="43">
        <v>1</v>
      </c>
      <c r="F744" s="43">
        <v>23607</v>
      </c>
      <c r="G744" s="25">
        <v>44273</v>
      </c>
      <c r="H744" s="967" t="s">
        <v>816</v>
      </c>
      <c r="I744" s="968"/>
      <c r="J744" s="969" t="s">
        <v>702</v>
      </c>
      <c r="K744" s="970"/>
      <c r="L744" s="969" t="s">
        <v>764</v>
      </c>
      <c r="M744" s="970"/>
      <c r="N744" s="967"/>
      <c r="O744" s="968"/>
      <c r="P744" s="971" t="s">
        <v>295</v>
      </c>
      <c r="Q744" s="972"/>
      <c r="R744" s="973" t="s">
        <v>611</v>
      </c>
      <c r="S744" s="974"/>
      <c r="T744" s="975" t="s">
        <v>771</v>
      </c>
      <c r="U744" s="976"/>
      <c r="V744" s="976"/>
      <c r="W744" s="977"/>
      <c r="X744" s="975" t="s">
        <v>771</v>
      </c>
      <c r="Y744" s="976"/>
      <c r="Z744" s="976"/>
      <c r="AA744" s="977"/>
      <c r="AB744" s="543">
        <v>3</v>
      </c>
      <c r="AC744" s="34"/>
      <c r="AD744" s="138" t="s">
        <v>680</v>
      </c>
      <c r="AE744" s="557">
        <v>63</v>
      </c>
      <c r="AF744" s="46" t="s">
        <v>52</v>
      </c>
      <c r="AG744" s="34"/>
      <c r="AH744" s="139">
        <v>9600</v>
      </c>
      <c r="AI744" s="140">
        <f t="shared" ref="AI744:AI763" si="258">+AH744/1000</f>
        <v>9.6</v>
      </c>
      <c r="AJ744" s="837"/>
      <c r="AK744" s="839"/>
      <c r="AL744" s="1031"/>
      <c r="AM744" s="843"/>
      <c r="AN744" s="845"/>
      <c r="AP744" s="306">
        <v>72.510000000000005</v>
      </c>
      <c r="AQ744" s="306">
        <v>5.48</v>
      </c>
    </row>
    <row r="745" spans="2:43" ht="12" customHeight="1" x14ac:dyDescent="0.25">
      <c r="B745" s="25">
        <v>44273</v>
      </c>
      <c r="C745" s="137">
        <v>0.55625000000000002</v>
      </c>
      <c r="D745" s="137">
        <v>0.58611111111111114</v>
      </c>
      <c r="E745" s="43">
        <v>2</v>
      </c>
      <c r="F745" s="43">
        <v>23607</v>
      </c>
      <c r="G745" s="25">
        <v>44273</v>
      </c>
      <c r="H745" s="967" t="s">
        <v>816</v>
      </c>
      <c r="I745" s="968"/>
      <c r="J745" s="969" t="s">
        <v>702</v>
      </c>
      <c r="K745" s="970"/>
      <c r="L745" s="969" t="s">
        <v>764</v>
      </c>
      <c r="M745" s="970"/>
      <c r="N745" s="967"/>
      <c r="O745" s="968"/>
      <c r="P745" s="971" t="s">
        <v>843</v>
      </c>
      <c r="Q745" s="972"/>
      <c r="R745" s="973" t="s">
        <v>820</v>
      </c>
      <c r="S745" s="974"/>
      <c r="T745" s="975" t="s">
        <v>771</v>
      </c>
      <c r="U745" s="976"/>
      <c r="V745" s="976"/>
      <c r="W745" s="977"/>
      <c r="X745" s="975" t="s">
        <v>771</v>
      </c>
      <c r="Y745" s="976"/>
      <c r="Z745" s="976"/>
      <c r="AA745" s="977"/>
      <c r="AB745" s="556">
        <v>3</v>
      </c>
      <c r="AC745" s="34"/>
      <c r="AD745" s="138" t="s">
        <v>680</v>
      </c>
      <c r="AE745" s="557">
        <v>63</v>
      </c>
      <c r="AF745" s="46" t="s">
        <v>52</v>
      </c>
      <c r="AG745" s="34"/>
      <c r="AH745" s="139">
        <v>15000</v>
      </c>
      <c r="AI745" s="140">
        <f t="shared" si="258"/>
        <v>15</v>
      </c>
      <c r="AJ745" s="152">
        <v>16730</v>
      </c>
      <c r="AK745" s="142">
        <f t="shared" ref="AK745:AK763" si="259">+AJ745/1000</f>
        <v>16.73</v>
      </c>
      <c r="AL745" s="143">
        <f t="shared" ref="AL745:AL763" si="260">+AJ745-AH745</f>
        <v>1730</v>
      </c>
      <c r="AM745" s="144">
        <f t="shared" ref="AM745:AM763" si="261">+AL745/1000</f>
        <v>1.73</v>
      </c>
      <c r="AN745" s="145">
        <f t="shared" ref="AN745:AN763" si="262">+AL745/AH745</f>
        <v>0.11533333333333333</v>
      </c>
      <c r="AP745" s="306">
        <v>72.510000000000005</v>
      </c>
      <c r="AQ745" s="306">
        <v>5.48</v>
      </c>
    </row>
    <row r="746" spans="2:43" ht="12" customHeight="1" x14ac:dyDescent="0.25">
      <c r="B746" s="25">
        <v>44273</v>
      </c>
      <c r="C746" s="137">
        <v>0.56527777777777777</v>
      </c>
      <c r="D746" s="137">
        <v>0.57916666666666672</v>
      </c>
      <c r="E746" s="43">
        <v>4</v>
      </c>
      <c r="F746" s="43">
        <v>23608</v>
      </c>
      <c r="G746" s="25">
        <v>44273</v>
      </c>
      <c r="H746" s="967" t="s">
        <v>799</v>
      </c>
      <c r="I746" s="968"/>
      <c r="J746" s="969" t="s">
        <v>812</v>
      </c>
      <c r="K746" s="970"/>
      <c r="L746" s="969" t="s">
        <v>764</v>
      </c>
      <c r="M746" s="970"/>
      <c r="N746" s="967"/>
      <c r="O746" s="968"/>
      <c r="P746" s="971" t="s">
        <v>1293</v>
      </c>
      <c r="Q746" s="972"/>
      <c r="R746" s="973" t="s">
        <v>543</v>
      </c>
      <c r="S746" s="974"/>
      <c r="T746" s="975" t="s">
        <v>1118</v>
      </c>
      <c r="U746" s="976"/>
      <c r="V746" s="976"/>
      <c r="W746" s="977"/>
      <c r="X746" s="975" t="s">
        <v>1118</v>
      </c>
      <c r="Y746" s="976"/>
      <c r="Z746" s="976"/>
      <c r="AA746" s="977"/>
      <c r="AB746" s="543">
        <v>3</v>
      </c>
      <c r="AC746" s="34"/>
      <c r="AD746" s="138" t="s">
        <v>699</v>
      </c>
      <c r="AE746" s="542">
        <v>26</v>
      </c>
      <c r="AF746" s="35" t="s">
        <v>32</v>
      </c>
      <c r="AG746" s="34"/>
      <c r="AH746" s="139">
        <v>1000</v>
      </c>
      <c r="AI746" s="140">
        <f t="shared" si="258"/>
        <v>1</v>
      </c>
      <c r="AJ746" s="152">
        <v>1540</v>
      </c>
      <c r="AK746" s="142">
        <f t="shared" si="259"/>
        <v>1.54</v>
      </c>
      <c r="AL746" s="143">
        <f t="shared" si="260"/>
        <v>540</v>
      </c>
      <c r="AM746" s="144">
        <f t="shared" si="261"/>
        <v>0.54</v>
      </c>
      <c r="AN746" s="145">
        <f t="shared" si="262"/>
        <v>0.54</v>
      </c>
      <c r="AP746" s="306">
        <v>75.23</v>
      </c>
      <c r="AQ746" s="306">
        <v>2.59</v>
      </c>
    </row>
    <row r="747" spans="2:43" ht="12" customHeight="1" x14ac:dyDescent="0.25">
      <c r="B747" s="25">
        <v>44273</v>
      </c>
      <c r="C747" s="137">
        <v>0.56874999999999998</v>
      </c>
      <c r="D747" s="137">
        <v>0.58263888888888882</v>
      </c>
      <c r="E747" s="43">
        <v>4</v>
      </c>
      <c r="F747" s="43">
        <v>26652</v>
      </c>
      <c r="G747" s="25">
        <v>44273</v>
      </c>
      <c r="H747" s="967" t="s">
        <v>1488</v>
      </c>
      <c r="I747" s="968"/>
      <c r="J747" s="969"/>
      <c r="K747" s="970"/>
      <c r="L747" s="969"/>
      <c r="M747" s="970"/>
      <c r="N747" s="967"/>
      <c r="O747" s="968"/>
      <c r="P747" s="971" t="s">
        <v>1471</v>
      </c>
      <c r="Q747" s="972"/>
      <c r="R747" s="973" t="s">
        <v>751</v>
      </c>
      <c r="S747" s="974"/>
      <c r="T747" s="975" t="s">
        <v>715</v>
      </c>
      <c r="U747" s="976"/>
      <c r="V747" s="976"/>
      <c r="W747" s="977"/>
      <c r="X747" s="975" t="s">
        <v>715</v>
      </c>
      <c r="Y747" s="976"/>
      <c r="Z747" s="976"/>
      <c r="AA747" s="977"/>
      <c r="AB747" s="543"/>
      <c r="AC747" s="34"/>
      <c r="AD747" s="138"/>
      <c r="AE747" s="542">
        <v>35</v>
      </c>
      <c r="AF747" s="35" t="s">
        <v>32</v>
      </c>
      <c r="AG747" s="34"/>
      <c r="AH747" s="152">
        <v>2850</v>
      </c>
      <c r="AI747" s="140">
        <f t="shared" si="258"/>
        <v>2.85</v>
      </c>
      <c r="AJ747" s="152">
        <v>2850</v>
      </c>
      <c r="AK747" s="142">
        <f t="shared" si="259"/>
        <v>2.85</v>
      </c>
      <c r="AL747" s="143">
        <f t="shared" si="260"/>
        <v>0</v>
      </c>
      <c r="AM747" s="144">
        <f t="shared" si="261"/>
        <v>0</v>
      </c>
      <c r="AN747" s="145">
        <f t="shared" si="262"/>
        <v>0</v>
      </c>
      <c r="AP747" s="306">
        <v>72.67</v>
      </c>
      <c r="AQ747" s="306">
        <v>5.67</v>
      </c>
    </row>
    <row r="748" spans="2:43" ht="12" customHeight="1" x14ac:dyDescent="0.25">
      <c r="B748" s="25">
        <v>44273</v>
      </c>
      <c r="C748" s="137">
        <v>0.58819444444444446</v>
      </c>
      <c r="D748" s="137">
        <v>0.59930555555555554</v>
      </c>
      <c r="E748" s="43">
        <v>4</v>
      </c>
      <c r="F748" s="43">
        <v>26653</v>
      </c>
      <c r="G748" s="25">
        <v>44273</v>
      </c>
      <c r="H748" s="967" t="s">
        <v>1488</v>
      </c>
      <c r="I748" s="968"/>
      <c r="J748" s="969"/>
      <c r="K748" s="970"/>
      <c r="L748" s="969"/>
      <c r="M748" s="970"/>
      <c r="N748" s="967"/>
      <c r="O748" s="968"/>
      <c r="P748" s="971" t="s">
        <v>748</v>
      </c>
      <c r="Q748" s="972"/>
      <c r="R748" s="973" t="s">
        <v>749</v>
      </c>
      <c r="S748" s="974"/>
      <c r="T748" s="975" t="s">
        <v>1222</v>
      </c>
      <c r="U748" s="976"/>
      <c r="V748" s="976"/>
      <c r="W748" s="977"/>
      <c r="X748" s="975" t="s">
        <v>1222</v>
      </c>
      <c r="Y748" s="976"/>
      <c r="Z748" s="976"/>
      <c r="AA748" s="977"/>
      <c r="AB748" s="543"/>
      <c r="AC748" s="34"/>
      <c r="AD748" s="138"/>
      <c r="AE748" s="542">
        <v>34</v>
      </c>
      <c r="AF748" s="35" t="s">
        <v>32</v>
      </c>
      <c r="AG748" s="34"/>
      <c r="AH748" s="152">
        <v>2910</v>
      </c>
      <c r="AI748" s="140">
        <f t="shared" si="258"/>
        <v>2.91</v>
      </c>
      <c r="AJ748" s="152">
        <v>2910</v>
      </c>
      <c r="AK748" s="142">
        <f t="shared" si="259"/>
        <v>2.91</v>
      </c>
      <c r="AL748" s="143">
        <f t="shared" si="260"/>
        <v>0</v>
      </c>
      <c r="AM748" s="144">
        <f t="shared" si="261"/>
        <v>0</v>
      </c>
      <c r="AN748" s="145">
        <f t="shared" si="262"/>
        <v>0</v>
      </c>
      <c r="AP748" s="306">
        <v>71.94</v>
      </c>
      <c r="AQ748" s="306">
        <v>6.17</v>
      </c>
    </row>
    <row r="749" spans="2:43" ht="12" customHeight="1" x14ac:dyDescent="0.25">
      <c r="B749" s="25">
        <v>44273</v>
      </c>
      <c r="C749" s="137">
        <v>0.63055555555555554</v>
      </c>
      <c r="D749" s="137">
        <v>0.64166666666666672</v>
      </c>
      <c r="E749" s="43">
        <v>4</v>
      </c>
      <c r="F749" s="43">
        <v>23609</v>
      </c>
      <c r="G749" s="25">
        <v>44273</v>
      </c>
      <c r="H749" s="967" t="s">
        <v>770</v>
      </c>
      <c r="I749" s="968"/>
      <c r="J749" s="969" t="s">
        <v>828</v>
      </c>
      <c r="K749" s="970"/>
      <c r="L749" s="969" t="s">
        <v>764</v>
      </c>
      <c r="M749" s="970"/>
      <c r="N749" s="967"/>
      <c r="O749" s="968"/>
      <c r="P749" s="971" t="s">
        <v>1293</v>
      </c>
      <c r="Q749" s="972"/>
      <c r="R749" s="973" t="s">
        <v>543</v>
      </c>
      <c r="S749" s="974"/>
      <c r="T749" s="975" t="s">
        <v>1118</v>
      </c>
      <c r="U749" s="976"/>
      <c r="V749" s="976"/>
      <c r="W749" s="977"/>
      <c r="X749" s="975" t="s">
        <v>1118</v>
      </c>
      <c r="Y749" s="976"/>
      <c r="Z749" s="976"/>
      <c r="AA749" s="977"/>
      <c r="AB749" s="543"/>
      <c r="AC749" s="34"/>
      <c r="AD749" s="138" t="s">
        <v>699</v>
      </c>
      <c r="AE749" s="542">
        <v>26</v>
      </c>
      <c r="AF749" s="35" t="s">
        <v>32</v>
      </c>
      <c r="AG749" s="34"/>
      <c r="AH749" s="139">
        <v>3775</v>
      </c>
      <c r="AI749" s="140">
        <f t="shared" si="258"/>
        <v>3.7749999999999999</v>
      </c>
      <c r="AJ749" s="152">
        <v>3775</v>
      </c>
      <c r="AK749" s="142">
        <f t="shared" si="259"/>
        <v>3.7749999999999999</v>
      </c>
      <c r="AL749" s="143">
        <f t="shared" si="260"/>
        <v>0</v>
      </c>
      <c r="AM749" s="144">
        <f t="shared" si="261"/>
        <v>0</v>
      </c>
      <c r="AN749" s="145">
        <f t="shared" si="262"/>
        <v>0</v>
      </c>
      <c r="AP749" s="306">
        <v>75.599999999999994</v>
      </c>
      <c r="AQ749" s="306">
        <v>2.77</v>
      </c>
    </row>
    <row r="750" spans="2:43" ht="12" customHeight="1" x14ac:dyDescent="0.25">
      <c r="B750" s="25">
        <v>44273</v>
      </c>
      <c r="C750" s="137">
        <v>0.66666666666666663</v>
      </c>
      <c r="D750" s="137">
        <v>0.68402777777777779</v>
      </c>
      <c r="E750" s="43">
        <v>4</v>
      </c>
      <c r="F750" s="43">
        <v>26654</v>
      </c>
      <c r="G750" s="25">
        <v>44273</v>
      </c>
      <c r="H750" s="967" t="s">
        <v>712</v>
      </c>
      <c r="I750" s="968"/>
      <c r="J750" s="969"/>
      <c r="K750" s="970"/>
      <c r="L750" s="969"/>
      <c r="M750" s="970"/>
      <c r="N750" s="967"/>
      <c r="O750" s="968"/>
      <c r="P750" s="971" t="s">
        <v>1535</v>
      </c>
      <c r="Q750" s="972"/>
      <c r="R750" s="973" t="s">
        <v>1218</v>
      </c>
      <c r="S750" s="985"/>
      <c r="T750" s="982" t="s">
        <v>715</v>
      </c>
      <c r="U750" s="983"/>
      <c r="V750" s="983"/>
      <c r="W750" s="984"/>
      <c r="X750" s="982" t="s">
        <v>715</v>
      </c>
      <c r="Y750" s="983"/>
      <c r="Z750" s="983"/>
      <c r="AA750" s="984"/>
      <c r="AB750" s="543"/>
      <c r="AC750" s="34"/>
      <c r="AD750" s="138"/>
      <c r="AE750" s="542">
        <v>34</v>
      </c>
      <c r="AF750" s="35" t="s">
        <v>32</v>
      </c>
      <c r="AG750" s="34"/>
      <c r="AH750" s="152">
        <v>2680</v>
      </c>
      <c r="AI750" s="140">
        <f t="shared" si="258"/>
        <v>2.68</v>
      </c>
      <c r="AJ750" s="152">
        <v>2680</v>
      </c>
      <c r="AK750" s="142">
        <f t="shared" si="259"/>
        <v>2.68</v>
      </c>
      <c r="AL750" s="143">
        <f t="shared" si="260"/>
        <v>0</v>
      </c>
      <c r="AM750" s="144">
        <f t="shared" si="261"/>
        <v>0</v>
      </c>
      <c r="AN750" s="145">
        <f t="shared" si="262"/>
        <v>0</v>
      </c>
      <c r="AP750" s="306">
        <v>71.56</v>
      </c>
      <c r="AQ750" s="306">
        <v>6.58</v>
      </c>
    </row>
    <row r="751" spans="2:43" ht="12" customHeight="1" x14ac:dyDescent="0.25">
      <c r="B751" s="25">
        <v>44273</v>
      </c>
      <c r="C751" s="137">
        <v>0.6743055555555556</v>
      </c>
      <c r="D751" s="137">
        <v>0.69236111111111109</v>
      </c>
      <c r="E751" s="43">
        <v>4</v>
      </c>
      <c r="F751" s="43">
        <v>26655</v>
      </c>
      <c r="G751" s="25">
        <v>44273</v>
      </c>
      <c r="H751" s="967" t="s">
        <v>712</v>
      </c>
      <c r="I751" s="968"/>
      <c r="J751" s="969"/>
      <c r="K751" s="970"/>
      <c r="L751" s="969"/>
      <c r="M751" s="970"/>
      <c r="N751" s="967"/>
      <c r="O751" s="968"/>
      <c r="P751" s="971" t="s">
        <v>1513</v>
      </c>
      <c r="Q751" s="972"/>
      <c r="R751" s="973" t="s">
        <v>1514</v>
      </c>
      <c r="S751" s="974"/>
      <c r="T751" s="982" t="s">
        <v>715</v>
      </c>
      <c r="U751" s="983"/>
      <c r="V751" s="983"/>
      <c r="W751" s="984"/>
      <c r="X751" s="982" t="s">
        <v>715</v>
      </c>
      <c r="Y751" s="983"/>
      <c r="Z751" s="983"/>
      <c r="AA751" s="984"/>
      <c r="AB751" s="556"/>
      <c r="AC751" s="34"/>
      <c r="AD751" s="138"/>
      <c r="AE751" s="555">
        <v>32</v>
      </c>
      <c r="AF751" s="35" t="s">
        <v>32</v>
      </c>
      <c r="AG751" s="34"/>
      <c r="AH751" s="152">
        <v>4730</v>
      </c>
      <c r="AI751" s="140">
        <f t="shared" ref="AI751" si="263">+AH751/1000</f>
        <v>4.7300000000000004</v>
      </c>
      <c r="AJ751" s="152">
        <v>4730</v>
      </c>
      <c r="AK751" s="142">
        <f t="shared" ref="AK751" si="264">+AJ751/1000</f>
        <v>4.7300000000000004</v>
      </c>
      <c r="AL751" s="143">
        <f t="shared" ref="AL751" si="265">+AJ751-AH751</f>
        <v>0</v>
      </c>
      <c r="AM751" s="144">
        <f t="shared" ref="AM751" si="266">+AL751/1000</f>
        <v>0</v>
      </c>
      <c r="AN751" s="145">
        <f t="shared" ref="AN751" si="267">+AL751/AH751</f>
        <v>0</v>
      </c>
      <c r="AP751" s="306">
        <v>72.87</v>
      </c>
      <c r="AQ751" s="306">
        <v>6.13</v>
      </c>
    </row>
    <row r="752" spans="2:43" ht="12" customHeight="1" x14ac:dyDescent="0.25">
      <c r="B752" s="25">
        <v>44273</v>
      </c>
      <c r="C752" s="137">
        <v>0.67569444444444438</v>
      </c>
      <c r="D752" s="137">
        <v>0.70972222222222225</v>
      </c>
      <c r="E752" s="43">
        <v>4</v>
      </c>
      <c r="F752" s="43">
        <v>26656</v>
      </c>
      <c r="G752" s="25">
        <v>44273</v>
      </c>
      <c r="H752" s="967" t="s">
        <v>1330</v>
      </c>
      <c r="I752" s="968"/>
      <c r="J752" s="969"/>
      <c r="K752" s="970"/>
      <c r="L752" s="969"/>
      <c r="M752" s="970"/>
      <c r="N752" s="967"/>
      <c r="O752" s="968"/>
      <c r="P752" s="967" t="s">
        <v>1330</v>
      </c>
      <c r="Q752" s="968"/>
      <c r="R752" s="973" t="s">
        <v>1331</v>
      </c>
      <c r="S752" s="974"/>
      <c r="T752" s="975" t="s">
        <v>1332</v>
      </c>
      <c r="U752" s="976"/>
      <c r="V752" s="976"/>
      <c r="W752" s="977"/>
      <c r="X752" s="975" t="s">
        <v>1332</v>
      </c>
      <c r="Y752" s="976"/>
      <c r="Z752" s="976"/>
      <c r="AA752" s="977"/>
      <c r="AB752" s="543"/>
      <c r="AC752" s="34"/>
      <c r="AD752" s="138"/>
      <c r="AE752" s="555">
        <v>42</v>
      </c>
      <c r="AF752" s="35" t="s">
        <v>32</v>
      </c>
      <c r="AG752" s="34"/>
      <c r="AH752" s="139">
        <v>3150</v>
      </c>
      <c r="AI752" s="140">
        <f t="shared" si="258"/>
        <v>3.15</v>
      </c>
      <c r="AJ752" s="152">
        <v>3150</v>
      </c>
      <c r="AK752" s="142">
        <f t="shared" si="259"/>
        <v>3.15</v>
      </c>
      <c r="AL752" s="143">
        <f t="shared" si="260"/>
        <v>0</v>
      </c>
      <c r="AM752" s="144">
        <f t="shared" si="261"/>
        <v>0</v>
      </c>
      <c r="AN752" s="145">
        <f t="shared" si="262"/>
        <v>0</v>
      </c>
      <c r="AP752" s="306">
        <v>77.180000000000007</v>
      </c>
      <c r="AQ752" s="306">
        <v>1.3</v>
      </c>
    </row>
    <row r="753" spans="1:43" ht="12" customHeight="1" x14ac:dyDescent="0.25">
      <c r="B753" s="25">
        <v>44273</v>
      </c>
      <c r="C753" s="137">
        <v>0.68194444444444446</v>
      </c>
      <c r="D753" s="137">
        <v>0.69930555555555562</v>
      </c>
      <c r="E753" s="43">
        <v>4</v>
      </c>
      <c r="F753" s="43">
        <v>26657</v>
      </c>
      <c r="G753" s="25">
        <v>44273</v>
      </c>
      <c r="H753" s="967" t="s">
        <v>712</v>
      </c>
      <c r="I753" s="968"/>
      <c r="J753" s="969"/>
      <c r="K753" s="970"/>
      <c r="L753" s="969"/>
      <c r="M753" s="970"/>
      <c r="N753" s="967"/>
      <c r="O753" s="968"/>
      <c r="P753" s="971" t="s">
        <v>750</v>
      </c>
      <c r="Q753" s="972"/>
      <c r="R753" s="973" t="s">
        <v>751</v>
      </c>
      <c r="S753" s="985"/>
      <c r="T753" s="982" t="s">
        <v>715</v>
      </c>
      <c r="U753" s="983"/>
      <c r="V753" s="983"/>
      <c r="W753" s="984"/>
      <c r="X753" s="982" t="s">
        <v>715</v>
      </c>
      <c r="Y753" s="983"/>
      <c r="Z753" s="983"/>
      <c r="AA753" s="984"/>
      <c r="AB753" s="509"/>
      <c r="AC753" s="34"/>
      <c r="AD753" s="138"/>
      <c r="AE753" s="158">
        <v>33</v>
      </c>
      <c r="AF753" s="35" t="s">
        <v>32</v>
      </c>
      <c r="AG753" s="34"/>
      <c r="AH753" s="152">
        <v>2420</v>
      </c>
      <c r="AI753" s="140">
        <f t="shared" si="258"/>
        <v>2.42</v>
      </c>
      <c r="AJ753" s="152">
        <v>2420</v>
      </c>
      <c r="AK753" s="142">
        <f t="shared" si="259"/>
        <v>2.42</v>
      </c>
      <c r="AL753" s="143">
        <f t="shared" si="260"/>
        <v>0</v>
      </c>
      <c r="AM753" s="144">
        <f t="shared" si="261"/>
        <v>0</v>
      </c>
      <c r="AN753" s="145">
        <f t="shared" si="262"/>
        <v>0</v>
      </c>
      <c r="AP753" s="306">
        <v>72.52</v>
      </c>
      <c r="AQ753" s="306">
        <v>5.97</v>
      </c>
    </row>
    <row r="754" spans="1:43" ht="12" customHeight="1" x14ac:dyDescent="0.25">
      <c r="B754" s="25">
        <v>44273</v>
      </c>
      <c r="C754" s="137">
        <v>0.69444444444444453</v>
      </c>
      <c r="D754" s="137">
        <v>0.70416666666666661</v>
      </c>
      <c r="E754" s="43">
        <v>4</v>
      </c>
      <c r="F754" s="559">
        <v>23610</v>
      </c>
      <c r="G754" s="25">
        <v>44273</v>
      </c>
      <c r="H754" s="967" t="s">
        <v>1536</v>
      </c>
      <c r="I754" s="968"/>
      <c r="J754" s="969" t="s">
        <v>710</v>
      </c>
      <c r="K754" s="970"/>
      <c r="L754" s="969" t="s">
        <v>764</v>
      </c>
      <c r="M754" s="970"/>
      <c r="N754" s="967"/>
      <c r="O754" s="968"/>
      <c r="P754" s="971" t="s">
        <v>1293</v>
      </c>
      <c r="Q754" s="972"/>
      <c r="R754" s="973" t="s">
        <v>543</v>
      </c>
      <c r="S754" s="974"/>
      <c r="T754" s="975" t="s">
        <v>1118</v>
      </c>
      <c r="U754" s="976"/>
      <c r="V754" s="976"/>
      <c r="W754" s="977"/>
      <c r="X754" s="975" t="s">
        <v>1118</v>
      </c>
      <c r="Y754" s="976"/>
      <c r="Z754" s="976"/>
      <c r="AA754" s="977"/>
      <c r="AB754" s="543"/>
      <c r="AC754" s="34"/>
      <c r="AD754" s="138" t="s">
        <v>699</v>
      </c>
      <c r="AE754" s="555">
        <v>25</v>
      </c>
      <c r="AF754" s="35" t="s">
        <v>32</v>
      </c>
      <c r="AG754" s="34"/>
      <c r="AH754" s="139">
        <v>1540</v>
      </c>
      <c r="AI754" s="140">
        <f t="shared" si="258"/>
        <v>1.54</v>
      </c>
      <c r="AJ754" s="152">
        <v>1540</v>
      </c>
      <c r="AK754" s="142">
        <f t="shared" si="259"/>
        <v>1.54</v>
      </c>
      <c r="AL754" s="143">
        <f t="shared" si="260"/>
        <v>0</v>
      </c>
      <c r="AM754" s="144">
        <f t="shared" si="261"/>
        <v>0</v>
      </c>
      <c r="AN754" s="145">
        <f t="shared" si="262"/>
        <v>0</v>
      </c>
      <c r="AP754" s="306">
        <v>75.48</v>
      </c>
      <c r="AQ754" s="306">
        <v>2.64</v>
      </c>
    </row>
    <row r="755" spans="1:43" ht="12" customHeight="1" x14ac:dyDescent="0.25">
      <c r="B755" s="25">
        <v>44273</v>
      </c>
      <c r="C755" s="137">
        <v>0.7416666666666667</v>
      </c>
      <c r="D755" s="137">
        <v>0.78125</v>
      </c>
      <c r="E755" s="43">
        <v>4</v>
      </c>
      <c r="F755" s="43">
        <v>26658</v>
      </c>
      <c r="G755" s="25">
        <v>44273</v>
      </c>
      <c r="H755" s="967" t="s">
        <v>1488</v>
      </c>
      <c r="I755" s="968"/>
      <c r="J755" s="969"/>
      <c r="K755" s="970"/>
      <c r="L755" s="969"/>
      <c r="M755" s="970"/>
      <c r="N755" s="967"/>
      <c r="O755" s="968"/>
      <c r="P755" s="971" t="s">
        <v>748</v>
      </c>
      <c r="Q755" s="972"/>
      <c r="R755" s="973" t="s">
        <v>749</v>
      </c>
      <c r="S755" s="974"/>
      <c r="T755" s="975" t="s">
        <v>1222</v>
      </c>
      <c r="U755" s="976"/>
      <c r="V755" s="976"/>
      <c r="W755" s="977"/>
      <c r="X755" s="975" t="s">
        <v>1222</v>
      </c>
      <c r="Y755" s="976"/>
      <c r="Z755" s="976"/>
      <c r="AA755" s="977"/>
      <c r="AB755" s="556"/>
      <c r="AC755" s="34"/>
      <c r="AD755" s="138"/>
      <c r="AE755" s="555">
        <v>27</v>
      </c>
      <c r="AF755" s="35" t="s">
        <v>32</v>
      </c>
      <c r="AG755" s="34"/>
      <c r="AH755" s="152">
        <v>5320</v>
      </c>
      <c r="AI755" s="140">
        <f t="shared" si="258"/>
        <v>5.32</v>
      </c>
      <c r="AJ755" s="152">
        <v>5320</v>
      </c>
      <c r="AK755" s="142">
        <f t="shared" si="259"/>
        <v>5.32</v>
      </c>
      <c r="AL755" s="143">
        <f t="shared" si="260"/>
        <v>0</v>
      </c>
      <c r="AM755" s="144">
        <f t="shared" si="261"/>
        <v>0</v>
      </c>
      <c r="AN755" s="145">
        <f t="shared" si="262"/>
        <v>0</v>
      </c>
      <c r="AP755" s="306">
        <v>72.81</v>
      </c>
      <c r="AQ755" s="306">
        <v>6.03</v>
      </c>
    </row>
    <row r="756" spans="1:43" ht="12" customHeight="1" x14ac:dyDescent="0.25">
      <c r="B756" s="25">
        <v>44273</v>
      </c>
      <c r="C756" s="137">
        <v>0.75555555555555554</v>
      </c>
      <c r="D756" s="137">
        <v>0.7631944444444444</v>
      </c>
      <c r="E756" s="43">
        <v>1</v>
      </c>
      <c r="F756" s="43">
        <v>23611</v>
      </c>
      <c r="G756" s="25">
        <v>44273</v>
      </c>
      <c r="H756" s="967" t="s">
        <v>790</v>
      </c>
      <c r="I756" s="968"/>
      <c r="J756" s="969" t="s">
        <v>828</v>
      </c>
      <c r="K756" s="970"/>
      <c r="L756" s="969" t="s">
        <v>700</v>
      </c>
      <c r="M756" s="970"/>
      <c r="N756" s="967"/>
      <c r="O756" s="968"/>
      <c r="P756" s="971" t="s">
        <v>292</v>
      </c>
      <c r="Q756" s="972"/>
      <c r="R756" s="973" t="s">
        <v>1325</v>
      </c>
      <c r="S756" s="974"/>
      <c r="T756" s="975" t="s">
        <v>771</v>
      </c>
      <c r="U756" s="976"/>
      <c r="V756" s="976"/>
      <c r="W756" s="977"/>
      <c r="X756" s="975" t="s">
        <v>771</v>
      </c>
      <c r="Y756" s="976"/>
      <c r="Z756" s="976"/>
      <c r="AA756" s="977"/>
      <c r="AB756" s="543"/>
      <c r="AC756" s="34"/>
      <c r="AD756" s="138" t="s">
        <v>699</v>
      </c>
      <c r="AE756" s="555">
        <v>22</v>
      </c>
      <c r="AF756" s="35" t="s">
        <v>32</v>
      </c>
      <c r="AG756" s="34"/>
      <c r="AH756" s="139">
        <v>8230</v>
      </c>
      <c r="AI756" s="140">
        <f t="shared" si="258"/>
        <v>8.23</v>
      </c>
      <c r="AJ756" s="152">
        <v>8230</v>
      </c>
      <c r="AK756" s="142">
        <f t="shared" si="259"/>
        <v>8.23</v>
      </c>
      <c r="AL756" s="143">
        <f t="shared" si="260"/>
        <v>0</v>
      </c>
      <c r="AM756" s="144">
        <f t="shared" si="261"/>
        <v>0</v>
      </c>
      <c r="AN756" s="145">
        <f t="shared" si="262"/>
        <v>0</v>
      </c>
      <c r="AP756" s="306">
        <v>71.819999999999993</v>
      </c>
      <c r="AQ756" s="306">
        <v>6.06</v>
      </c>
    </row>
    <row r="757" spans="1:43" ht="12" customHeight="1" x14ac:dyDescent="0.25">
      <c r="B757" s="25">
        <v>44273</v>
      </c>
      <c r="C757" s="137">
        <v>0.75694444444444453</v>
      </c>
      <c r="D757" s="137">
        <v>0.76736111111111116</v>
      </c>
      <c r="E757" s="43">
        <v>1</v>
      </c>
      <c r="F757" s="43">
        <v>23612</v>
      </c>
      <c r="G757" s="25">
        <v>44273</v>
      </c>
      <c r="H757" s="967" t="s">
        <v>1103</v>
      </c>
      <c r="I757" s="968"/>
      <c r="J757" s="969" t="s">
        <v>1080</v>
      </c>
      <c r="K757" s="970"/>
      <c r="L757" s="969" t="s">
        <v>700</v>
      </c>
      <c r="M757" s="970"/>
      <c r="N757" s="967"/>
      <c r="O757" s="968"/>
      <c r="P757" s="971" t="s">
        <v>1293</v>
      </c>
      <c r="Q757" s="972"/>
      <c r="R757" s="973" t="s">
        <v>543</v>
      </c>
      <c r="S757" s="974"/>
      <c r="T757" s="975" t="s">
        <v>1118</v>
      </c>
      <c r="U757" s="976"/>
      <c r="V757" s="976"/>
      <c r="W757" s="977"/>
      <c r="X757" s="975" t="s">
        <v>1118</v>
      </c>
      <c r="Y757" s="976"/>
      <c r="Z757" s="976"/>
      <c r="AA757" s="977"/>
      <c r="AB757" s="543"/>
      <c r="AC757" s="34"/>
      <c r="AD757" s="138" t="s">
        <v>699</v>
      </c>
      <c r="AE757" s="555">
        <v>19</v>
      </c>
      <c r="AF757" s="35" t="s">
        <v>32</v>
      </c>
      <c r="AG757" s="34"/>
      <c r="AH757" s="139">
        <v>670</v>
      </c>
      <c r="AI757" s="140">
        <f t="shared" si="258"/>
        <v>0.67</v>
      </c>
      <c r="AJ757" s="152">
        <v>670</v>
      </c>
      <c r="AK757" s="142">
        <f t="shared" si="259"/>
        <v>0.67</v>
      </c>
      <c r="AL757" s="143">
        <f t="shared" si="260"/>
        <v>0</v>
      </c>
      <c r="AM757" s="144">
        <f t="shared" si="261"/>
        <v>0</v>
      </c>
      <c r="AN757" s="145">
        <f t="shared" si="262"/>
        <v>0</v>
      </c>
      <c r="AP757" s="306">
        <v>75.77</v>
      </c>
      <c r="AQ757" s="306">
        <v>2.46</v>
      </c>
    </row>
    <row r="758" spans="1:43" ht="12" customHeight="1" x14ac:dyDescent="0.25">
      <c r="B758" s="25">
        <v>44273</v>
      </c>
      <c r="C758" s="137">
        <v>0.79166666666666663</v>
      </c>
      <c r="D758" s="137">
        <v>0.83472222222222225</v>
      </c>
      <c r="E758" s="43">
        <v>4</v>
      </c>
      <c r="F758" s="43">
        <v>26659</v>
      </c>
      <c r="G758" s="25">
        <v>44273</v>
      </c>
      <c r="H758" s="967" t="s">
        <v>712</v>
      </c>
      <c r="I758" s="968"/>
      <c r="J758" s="969"/>
      <c r="K758" s="970"/>
      <c r="L758" s="969"/>
      <c r="M758" s="970"/>
      <c r="N758" s="967"/>
      <c r="O758" s="968"/>
      <c r="P758" s="971" t="s">
        <v>1539</v>
      </c>
      <c r="Q758" s="972"/>
      <c r="R758" s="973" t="s">
        <v>1540</v>
      </c>
      <c r="S758" s="974"/>
      <c r="T758" s="975" t="s">
        <v>1222</v>
      </c>
      <c r="U758" s="976"/>
      <c r="V758" s="976"/>
      <c r="W758" s="977"/>
      <c r="X758" s="975" t="s">
        <v>1222</v>
      </c>
      <c r="Y758" s="976"/>
      <c r="Z758" s="976"/>
      <c r="AA758" s="977"/>
      <c r="AB758" s="556"/>
      <c r="AC758" s="34"/>
      <c r="AD758" s="138"/>
      <c r="AE758" s="555">
        <v>26</v>
      </c>
      <c r="AF758" s="35" t="s">
        <v>32</v>
      </c>
      <c r="AG758" s="34"/>
      <c r="AH758" s="152">
        <v>5090</v>
      </c>
      <c r="AI758" s="140">
        <f t="shared" si="258"/>
        <v>5.09</v>
      </c>
      <c r="AJ758" s="152">
        <v>5090</v>
      </c>
      <c r="AK758" s="142">
        <f t="shared" si="259"/>
        <v>5.09</v>
      </c>
      <c r="AL758" s="143">
        <f t="shared" si="260"/>
        <v>0</v>
      </c>
      <c r="AM758" s="144">
        <f t="shared" si="261"/>
        <v>0</v>
      </c>
      <c r="AN758" s="145">
        <f t="shared" si="262"/>
        <v>0</v>
      </c>
      <c r="AP758" s="306">
        <v>71.27</v>
      </c>
      <c r="AQ758" s="306">
        <v>6.34</v>
      </c>
    </row>
    <row r="759" spans="1:43" ht="12" customHeight="1" x14ac:dyDescent="0.25">
      <c r="B759" s="25">
        <v>44273</v>
      </c>
      <c r="C759" s="137">
        <v>0.79236111111111107</v>
      </c>
      <c r="D759" s="137">
        <v>0.83819444444444446</v>
      </c>
      <c r="E759" s="43">
        <v>4</v>
      </c>
      <c r="F759" s="43">
        <v>26660</v>
      </c>
      <c r="G759" s="25">
        <v>44273</v>
      </c>
      <c r="H759" s="967" t="s">
        <v>712</v>
      </c>
      <c r="I759" s="968"/>
      <c r="J759" s="969"/>
      <c r="K759" s="970"/>
      <c r="L759" s="969"/>
      <c r="M759" s="970"/>
      <c r="N759" s="967"/>
      <c r="O759" s="968"/>
      <c r="P759" s="971" t="s">
        <v>1541</v>
      </c>
      <c r="Q759" s="972"/>
      <c r="R759" s="973" t="s">
        <v>1542</v>
      </c>
      <c r="S759" s="974"/>
      <c r="T759" s="975" t="s">
        <v>1222</v>
      </c>
      <c r="U759" s="976"/>
      <c r="V759" s="976"/>
      <c r="W759" s="977"/>
      <c r="X759" s="975" t="s">
        <v>1222</v>
      </c>
      <c r="Y759" s="976"/>
      <c r="Z759" s="976"/>
      <c r="AA759" s="977"/>
      <c r="AB759" s="556"/>
      <c r="AC759" s="34"/>
      <c r="AD759" s="138"/>
      <c r="AE759" s="555">
        <v>28</v>
      </c>
      <c r="AF759" s="35" t="s">
        <v>32</v>
      </c>
      <c r="AG759" s="34"/>
      <c r="AH759" s="152">
        <v>3330</v>
      </c>
      <c r="AI759" s="140">
        <f t="shared" si="258"/>
        <v>3.33</v>
      </c>
      <c r="AJ759" s="152">
        <v>3330</v>
      </c>
      <c r="AK759" s="142">
        <f t="shared" si="259"/>
        <v>3.33</v>
      </c>
      <c r="AL759" s="143">
        <f t="shared" si="260"/>
        <v>0</v>
      </c>
      <c r="AM759" s="144">
        <f t="shared" si="261"/>
        <v>0</v>
      </c>
      <c r="AN759" s="145">
        <f t="shared" si="262"/>
        <v>0</v>
      </c>
      <c r="AP759" s="306">
        <v>72.75</v>
      </c>
      <c r="AQ759" s="306">
        <v>6.05</v>
      </c>
    </row>
    <row r="760" spans="1:43" ht="12" customHeight="1" x14ac:dyDescent="0.25">
      <c r="B760" s="25">
        <v>44273</v>
      </c>
      <c r="C760" s="137">
        <v>0.7944444444444444</v>
      </c>
      <c r="D760" s="137">
        <v>0.83611111111111114</v>
      </c>
      <c r="E760" s="43">
        <v>4</v>
      </c>
      <c r="F760" s="43">
        <v>26661</v>
      </c>
      <c r="G760" s="25">
        <v>44273</v>
      </c>
      <c r="H760" s="967" t="s">
        <v>712</v>
      </c>
      <c r="I760" s="968"/>
      <c r="J760" s="969"/>
      <c r="K760" s="970"/>
      <c r="L760" s="969"/>
      <c r="M760" s="970"/>
      <c r="N760" s="967"/>
      <c r="O760" s="968"/>
      <c r="P760" s="971" t="s">
        <v>1539</v>
      </c>
      <c r="Q760" s="972"/>
      <c r="R760" s="973" t="s">
        <v>1302</v>
      </c>
      <c r="S760" s="974"/>
      <c r="T760" s="975" t="s">
        <v>1222</v>
      </c>
      <c r="U760" s="976"/>
      <c r="V760" s="976"/>
      <c r="W760" s="977"/>
      <c r="X760" s="975" t="s">
        <v>1222</v>
      </c>
      <c r="Y760" s="976"/>
      <c r="Z760" s="976"/>
      <c r="AA760" s="977"/>
      <c r="AB760" s="556"/>
      <c r="AC760" s="34"/>
      <c r="AD760" s="138"/>
      <c r="AE760" s="555">
        <v>25</v>
      </c>
      <c r="AF760" s="35" t="s">
        <v>32</v>
      </c>
      <c r="AG760" s="34"/>
      <c r="AH760" s="152">
        <v>5230</v>
      </c>
      <c r="AI760" s="140">
        <f t="shared" si="258"/>
        <v>5.23</v>
      </c>
      <c r="AJ760" s="152">
        <v>5230</v>
      </c>
      <c r="AK760" s="142">
        <f t="shared" si="259"/>
        <v>5.23</v>
      </c>
      <c r="AL760" s="143">
        <f t="shared" si="260"/>
        <v>0</v>
      </c>
      <c r="AM760" s="144">
        <f t="shared" si="261"/>
        <v>0</v>
      </c>
      <c r="AN760" s="145">
        <f t="shared" si="262"/>
        <v>0</v>
      </c>
      <c r="AP760" s="306">
        <v>72.61</v>
      </c>
      <c r="AQ760" s="306">
        <v>5.94</v>
      </c>
    </row>
    <row r="761" spans="1:43" ht="12" customHeight="1" x14ac:dyDescent="0.25">
      <c r="B761" s="25">
        <v>44273</v>
      </c>
      <c r="C761" s="137">
        <v>0.83194444444444438</v>
      </c>
      <c r="D761" s="137">
        <v>0.84027777777777779</v>
      </c>
      <c r="E761" s="43">
        <v>1</v>
      </c>
      <c r="F761" s="43">
        <v>23613</v>
      </c>
      <c r="G761" s="25">
        <v>44273</v>
      </c>
      <c r="H761" s="967" t="s">
        <v>769</v>
      </c>
      <c r="I761" s="968"/>
      <c r="J761" s="969" t="s">
        <v>740</v>
      </c>
      <c r="K761" s="970"/>
      <c r="L761" s="969" t="s">
        <v>700</v>
      </c>
      <c r="M761" s="970"/>
      <c r="N761" s="967"/>
      <c r="O761" s="968"/>
      <c r="P761" s="971" t="s">
        <v>292</v>
      </c>
      <c r="Q761" s="972"/>
      <c r="R761" s="973" t="s">
        <v>1325</v>
      </c>
      <c r="S761" s="974"/>
      <c r="T761" s="975" t="s">
        <v>1118</v>
      </c>
      <c r="U761" s="976"/>
      <c r="V761" s="976"/>
      <c r="W761" s="977"/>
      <c r="X761" s="975" t="s">
        <v>1118</v>
      </c>
      <c r="Y761" s="976"/>
      <c r="Z761" s="976"/>
      <c r="AA761" s="977"/>
      <c r="AB761" s="543"/>
      <c r="AC761" s="34"/>
      <c r="AD761" s="138" t="s">
        <v>699</v>
      </c>
      <c r="AE761" s="555">
        <v>21</v>
      </c>
      <c r="AF761" s="35" t="s">
        <v>32</v>
      </c>
      <c r="AG761" s="34"/>
      <c r="AH761" s="139">
        <v>450</v>
      </c>
      <c r="AI761" s="140">
        <f t="shared" si="258"/>
        <v>0.45</v>
      </c>
      <c r="AJ761" s="152">
        <v>450</v>
      </c>
      <c r="AK761" s="142">
        <f t="shared" si="259"/>
        <v>0.45</v>
      </c>
      <c r="AL761" s="143">
        <f t="shared" si="260"/>
        <v>0</v>
      </c>
      <c r="AM761" s="144">
        <f t="shared" si="261"/>
        <v>0</v>
      </c>
      <c r="AN761" s="145">
        <f t="shared" si="262"/>
        <v>0</v>
      </c>
      <c r="AP761" s="306">
        <v>76.180000000000007</v>
      </c>
      <c r="AQ761" s="306">
        <v>2.5499999999999998</v>
      </c>
    </row>
    <row r="762" spans="1:43" ht="12" customHeight="1" x14ac:dyDescent="0.25">
      <c r="B762" s="25">
        <v>44273</v>
      </c>
      <c r="C762" s="137">
        <v>0.89444444444444438</v>
      </c>
      <c r="D762" s="137">
        <v>0.91111111111111109</v>
      </c>
      <c r="E762" s="43">
        <v>4</v>
      </c>
      <c r="F762" s="43">
        <v>26662</v>
      </c>
      <c r="G762" s="25">
        <v>44273</v>
      </c>
      <c r="H762" s="967" t="s">
        <v>712</v>
      </c>
      <c r="I762" s="968"/>
      <c r="J762" s="969"/>
      <c r="K762" s="970"/>
      <c r="L762" s="969"/>
      <c r="M762" s="970"/>
      <c r="N762" s="967"/>
      <c r="O762" s="968"/>
      <c r="P762" s="971" t="s">
        <v>911</v>
      </c>
      <c r="Q762" s="972"/>
      <c r="R762" s="973" t="s">
        <v>856</v>
      </c>
      <c r="S762" s="985"/>
      <c r="T762" s="975" t="s">
        <v>1348</v>
      </c>
      <c r="U762" s="976"/>
      <c r="V762" s="976"/>
      <c r="W762" s="977"/>
      <c r="X762" s="975" t="s">
        <v>1348</v>
      </c>
      <c r="Y762" s="976"/>
      <c r="Z762" s="976"/>
      <c r="AA762" s="977"/>
      <c r="AB762" s="543"/>
      <c r="AC762" s="34"/>
      <c r="AD762" s="138"/>
      <c r="AE762" s="555">
        <v>46</v>
      </c>
      <c r="AF762" s="35" t="s">
        <v>32</v>
      </c>
      <c r="AG762" s="34"/>
      <c r="AH762" s="152">
        <v>3480</v>
      </c>
      <c r="AI762" s="140">
        <f t="shared" si="258"/>
        <v>3.48</v>
      </c>
      <c r="AJ762" s="152">
        <v>3480</v>
      </c>
      <c r="AK762" s="142">
        <f t="shared" si="259"/>
        <v>3.48</v>
      </c>
      <c r="AL762" s="143">
        <f t="shared" si="260"/>
        <v>0</v>
      </c>
      <c r="AM762" s="144">
        <f t="shared" si="261"/>
        <v>0</v>
      </c>
      <c r="AN762" s="145">
        <f t="shared" si="262"/>
        <v>0</v>
      </c>
      <c r="AP762" s="306">
        <v>76.3</v>
      </c>
      <c r="AQ762" s="306">
        <v>2.71</v>
      </c>
    </row>
    <row r="763" spans="1:43" ht="12" customHeight="1" x14ac:dyDescent="0.25">
      <c r="B763" s="25">
        <v>44273</v>
      </c>
      <c r="C763" s="137">
        <v>0.90486111111111101</v>
      </c>
      <c r="D763" s="137">
        <v>0.91249999999999998</v>
      </c>
      <c r="E763" s="43">
        <v>1</v>
      </c>
      <c r="F763" s="43">
        <v>23614</v>
      </c>
      <c r="G763" s="25">
        <v>44273</v>
      </c>
      <c r="H763" s="967" t="s">
        <v>1545</v>
      </c>
      <c r="I763" s="968"/>
      <c r="J763" s="969" t="s">
        <v>812</v>
      </c>
      <c r="K763" s="970"/>
      <c r="L763" s="969" t="s">
        <v>682</v>
      </c>
      <c r="M763" s="970"/>
      <c r="N763" s="967"/>
      <c r="O763" s="968"/>
      <c r="P763" s="971" t="s">
        <v>292</v>
      </c>
      <c r="Q763" s="972"/>
      <c r="R763" s="973" t="s">
        <v>1325</v>
      </c>
      <c r="S763" s="974"/>
      <c r="T763" s="975" t="s">
        <v>1083</v>
      </c>
      <c r="U763" s="976"/>
      <c r="V763" s="976"/>
      <c r="W763" s="977"/>
      <c r="X763" s="975" t="s">
        <v>1083</v>
      </c>
      <c r="Y763" s="976"/>
      <c r="Z763" s="976"/>
      <c r="AA763" s="977"/>
      <c r="AB763" s="543"/>
      <c r="AC763" s="34"/>
      <c r="AD763" s="138" t="s">
        <v>699</v>
      </c>
      <c r="AE763" s="555">
        <v>28</v>
      </c>
      <c r="AF763" s="35" t="s">
        <v>32</v>
      </c>
      <c r="AG763" s="34"/>
      <c r="AH763" s="139">
        <v>2400</v>
      </c>
      <c r="AI763" s="140">
        <f t="shared" si="258"/>
        <v>2.4</v>
      </c>
      <c r="AJ763" s="152">
        <v>2450</v>
      </c>
      <c r="AK763" s="142">
        <f t="shared" si="259"/>
        <v>2.4500000000000002</v>
      </c>
      <c r="AL763" s="143">
        <f t="shared" si="260"/>
        <v>50</v>
      </c>
      <c r="AM763" s="144">
        <f t="shared" si="261"/>
        <v>0.05</v>
      </c>
      <c r="AN763" s="145">
        <f t="shared" si="262"/>
        <v>2.0833333333333332E-2</v>
      </c>
      <c r="AP763" s="306">
        <v>72.900000000000006</v>
      </c>
      <c r="AQ763" s="306">
        <v>4.74</v>
      </c>
    </row>
    <row r="764" spans="1:43" ht="12" customHeight="1" x14ac:dyDescent="0.25">
      <c r="B764" s="25">
        <v>44273</v>
      </c>
      <c r="C764" s="137">
        <v>0.97777777777777775</v>
      </c>
      <c r="D764" s="137">
        <v>1.5277777777777777E-2</v>
      </c>
      <c r="E764" s="43">
        <v>4</v>
      </c>
      <c r="F764" s="43">
        <v>26663</v>
      </c>
      <c r="G764" s="25">
        <v>44273</v>
      </c>
      <c r="H764" s="967" t="s">
        <v>712</v>
      </c>
      <c r="I764" s="968"/>
      <c r="J764" s="969"/>
      <c r="K764" s="970"/>
      <c r="L764" s="969"/>
      <c r="M764" s="970"/>
      <c r="N764" s="967"/>
      <c r="O764" s="968"/>
      <c r="P764" s="971" t="s">
        <v>1546</v>
      </c>
      <c r="Q764" s="972"/>
      <c r="R764" s="973" t="s">
        <v>1547</v>
      </c>
      <c r="S764" s="974"/>
      <c r="T764" s="975" t="s">
        <v>1222</v>
      </c>
      <c r="U764" s="976"/>
      <c r="V764" s="976"/>
      <c r="W764" s="977"/>
      <c r="X764" s="975" t="s">
        <v>1222</v>
      </c>
      <c r="Y764" s="976"/>
      <c r="Z764" s="976"/>
      <c r="AA764" s="977"/>
      <c r="AB764" s="556"/>
      <c r="AC764" s="34"/>
      <c r="AD764" s="138"/>
      <c r="AE764" s="555">
        <v>25</v>
      </c>
      <c r="AF764" s="35" t="s">
        <v>32</v>
      </c>
      <c r="AG764" s="34"/>
      <c r="AH764" s="152">
        <v>3080</v>
      </c>
      <c r="AI764" s="140">
        <f t="shared" ref="AI764" si="268">+AH764/1000</f>
        <v>3.08</v>
      </c>
      <c r="AJ764" s="152">
        <v>3080</v>
      </c>
      <c r="AK764" s="142">
        <f t="shared" ref="AK764" si="269">+AJ764/1000</f>
        <v>3.08</v>
      </c>
      <c r="AL764" s="143">
        <f t="shared" ref="AL764" si="270">+AJ764-AH764</f>
        <v>0</v>
      </c>
      <c r="AM764" s="144">
        <f t="shared" ref="AM764" si="271">+AL764/1000</f>
        <v>0</v>
      </c>
      <c r="AN764" s="145">
        <f t="shared" ref="AN764" si="272">+AL764/AH764</f>
        <v>0</v>
      </c>
      <c r="AP764" s="306">
        <v>71.59</v>
      </c>
      <c r="AQ764" s="306">
        <v>6.33</v>
      </c>
    </row>
    <row r="765" spans="1:43" ht="12.75" customHeight="1" x14ac:dyDescent="0.25">
      <c r="A765" s="25">
        <v>44273</v>
      </c>
      <c r="B765" s="25">
        <v>44274</v>
      </c>
      <c r="C765" s="137">
        <v>2.7777777777777779E-3</v>
      </c>
      <c r="D765" s="137">
        <v>6.7361111111111108E-2</v>
      </c>
      <c r="E765" s="43">
        <v>4</v>
      </c>
      <c r="F765" s="43">
        <v>26666</v>
      </c>
      <c r="G765" s="25">
        <v>44274</v>
      </c>
      <c r="H765" s="967" t="s">
        <v>87</v>
      </c>
      <c r="I765" s="968"/>
      <c r="J765" s="969"/>
      <c r="K765" s="970"/>
      <c r="L765" s="969"/>
      <c r="M765" s="970"/>
      <c r="N765" s="967"/>
      <c r="O765" s="968"/>
      <c r="P765" s="971" t="s">
        <v>190</v>
      </c>
      <c r="Q765" s="972"/>
      <c r="R765" s="973" t="s">
        <v>633</v>
      </c>
      <c r="S765" s="974"/>
      <c r="T765" s="975" t="s">
        <v>1551</v>
      </c>
      <c r="U765" s="976"/>
      <c r="V765" s="976"/>
      <c r="W765" s="977"/>
      <c r="X765" s="975" t="s">
        <v>1551</v>
      </c>
      <c r="Y765" s="976"/>
      <c r="Z765" s="976"/>
      <c r="AA765" s="977"/>
      <c r="AB765" s="556"/>
      <c r="AC765" s="34"/>
      <c r="AD765" s="138"/>
      <c r="AE765" s="557">
        <v>58</v>
      </c>
      <c r="AF765" s="46" t="s">
        <v>52</v>
      </c>
      <c r="AG765" s="34"/>
      <c r="AH765" s="139">
        <v>16550</v>
      </c>
      <c r="AI765" s="140">
        <f t="shared" ref="AI765" si="273">+AH765/1000</f>
        <v>16.55</v>
      </c>
      <c r="AJ765" s="152">
        <v>16550</v>
      </c>
      <c r="AK765" s="142">
        <f t="shared" ref="AK765" si="274">+AJ765/1000</f>
        <v>16.55</v>
      </c>
      <c r="AL765" s="143">
        <f t="shared" ref="AL765" si="275">+AJ765-AH765</f>
        <v>0</v>
      </c>
      <c r="AM765" s="144">
        <f t="shared" ref="AM765" si="276">+AL765/1000</f>
        <v>0</v>
      </c>
      <c r="AN765" s="145">
        <f t="shared" ref="AN765" si="277">+AL765/AH765</f>
        <v>0</v>
      </c>
      <c r="AP765" s="306">
        <v>77.150000000000006</v>
      </c>
      <c r="AQ765" s="306">
        <v>3.68</v>
      </c>
    </row>
    <row r="766" spans="1:43" ht="12" customHeight="1" x14ac:dyDescent="0.25">
      <c r="B766" s="25">
        <v>44274</v>
      </c>
      <c r="C766" s="137">
        <v>2.2222222222222223E-2</v>
      </c>
      <c r="D766" s="137">
        <v>4.6527777777777779E-2</v>
      </c>
      <c r="E766" s="43">
        <v>4</v>
      </c>
      <c r="F766" s="43">
        <v>26664</v>
      </c>
      <c r="G766" s="25">
        <v>44274</v>
      </c>
      <c r="H766" s="967" t="s">
        <v>712</v>
      </c>
      <c r="I766" s="968"/>
      <c r="J766" s="969"/>
      <c r="K766" s="970"/>
      <c r="L766" s="969"/>
      <c r="M766" s="970"/>
      <c r="N766" s="967"/>
      <c r="O766" s="968"/>
      <c r="P766" s="971" t="s">
        <v>1219</v>
      </c>
      <c r="Q766" s="972"/>
      <c r="R766" s="973" t="s">
        <v>1218</v>
      </c>
      <c r="S766" s="985"/>
      <c r="T766" s="982" t="s">
        <v>715</v>
      </c>
      <c r="U766" s="983"/>
      <c r="V766" s="983"/>
      <c r="W766" s="984"/>
      <c r="X766" s="982" t="s">
        <v>715</v>
      </c>
      <c r="Y766" s="983"/>
      <c r="Z766" s="983"/>
      <c r="AA766" s="984"/>
      <c r="AB766" s="556"/>
      <c r="AC766" s="34"/>
      <c r="AD766" s="138"/>
      <c r="AE766" s="555">
        <v>28</v>
      </c>
      <c r="AF766" s="35" t="s">
        <v>32</v>
      </c>
      <c r="AG766" s="34"/>
      <c r="AH766" s="152">
        <v>1460</v>
      </c>
      <c r="AI766" s="140">
        <f t="shared" ref="AI766" si="278">+AH766/1000</f>
        <v>1.46</v>
      </c>
      <c r="AJ766" s="152">
        <v>1460</v>
      </c>
      <c r="AK766" s="142">
        <f t="shared" ref="AK766" si="279">+AJ766/1000</f>
        <v>1.46</v>
      </c>
      <c r="AL766" s="143">
        <f t="shared" ref="AL766" si="280">+AJ766-AH766</f>
        <v>0</v>
      </c>
      <c r="AM766" s="144">
        <f t="shared" ref="AM766" si="281">+AL766/1000</f>
        <v>0</v>
      </c>
      <c r="AN766" s="145">
        <f t="shared" ref="AN766" si="282">+AL766/AH766</f>
        <v>0</v>
      </c>
      <c r="AP766" s="306">
        <v>72.73</v>
      </c>
      <c r="AQ766" s="306">
        <v>5.96</v>
      </c>
    </row>
    <row r="767" spans="1:43" ht="12" customHeight="1" x14ac:dyDescent="0.25">
      <c r="B767" s="25">
        <v>44274</v>
      </c>
      <c r="C767" s="137">
        <v>2.9166666666666664E-2</v>
      </c>
      <c r="D767" s="137">
        <v>5.2083333333333336E-2</v>
      </c>
      <c r="E767" s="43">
        <v>4</v>
      </c>
      <c r="F767" s="43">
        <v>26665</v>
      </c>
      <c r="G767" s="25">
        <v>44274</v>
      </c>
      <c r="H767" s="967" t="s">
        <v>712</v>
      </c>
      <c r="I767" s="968"/>
      <c r="J767" s="969"/>
      <c r="K767" s="970"/>
      <c r="L767" s="969"/>
      <c r="M767" s="970"/>
      <c r="N767" s="967"/>
      <c r="O767" s="968"/>
      <c r="P767" s="971" t="s">
        <v>750</v>
      </c>
      <c r="Q767" s="972"/>
      <c r="R767" s="973" t="s">
        <v>751</v>
      </c>
      <c r="S767" s="974"/>
      <c r="T767" s="982" t="s">
        <v>715</v>
      </c>
      <c r="U767" s="983"/>
      <c r="V767" s="983"/>
      <c r="W767" s="984"/>
      <c r="X767" s="982" t="s">
        <v>715</v>
      </c>
      <c r="Y767" s="983"/>
      <c r="Z767" s="983"/>
      <c r="AA767" s="984"/>
      <c r="AB767" s="556"/>
      <c r="AC767" s="34"/>
      <c r="AD767" s="138"/>
      <c r="AE767" s="555">
        <v>30</v>
      </c>
      <c r="AF767" s="35" t="s">
        <v>32</v>
      </c>
      <c r="AG767" s="34"/>
      <c r="AH767" s="152">
        <v>1220</v>
      </c>
      <c r="AI767" s="140">
        <f t="shared" ref="AI767:AI768" si="283">+AH767/1000</f>
        <v>1.22</v>
      </c>
      <c r="AJ767" s="152">
        <v>1220</v>
      </c>
      <c r="AK767" s="142">
        <f t="shared" ref="AK767:AK768" si="284">+AJ767/1000</f>
        <v>1.22</v>
      </c>
      <c r="AL767" s="143">
        <f t="shared" ref="AL767:AL768" si="285">+AJ767-AH767</f>
        <v>0</v>
      </c>
      <c r="AM767" s="144">
        <f t="shared" ref="AM767:AM768" si="286">+AL767/1000</f>
        <v>0</v>
      </c>
      <c r="AN767" s="145">
        <f t="shared" ref="AN767:AN768" si="287">+AL767/AH767</f>
        <v>0</v>
      </c>
      <c r="AP767" s="306">
        <v>72.55</v>
      </c>
      <c r="AQ767" s="306">
        <v>5.82</v>
      </c>
    </row>
    <row r="768" spans="1:43" ht="12" customHeight="1" x14ac:dyDescent="0.25">
      <c r="B768" s="25">
        <v>44274</v>
      </c>
      <c r="C768" s="137">
        <v>3.6111111111111115E-2</v>
      </c>
      <c r="D768" s="137">
        <v>7.2222222222222229E-2</v>
      </c>
      <c r="E768" s="43">
        <v>4</v>
      </c>
      <c r="F768" s="43">
        <v>26667</v>
      </c>
      <c r="G768" s="25">
        <v>44274</v>
      </c>
      <c r="H768" s="967" t="s">
        <v>712</v>
      </c>
      <c r="I768" s="968"/>
      <c r="J768" s="969"/>
      <c r="K768" s="970"/>
      <c r="L768" s="969"/>
      <c r="M768" s="970"/>
      <c r="N768" s="967"/>
      <c r="O768" s="968"/>
      <c r="P768" s="971" t="s">
        <v>1539</v>
      </c>
      <c r="Q768" s="972"/>
      <c r="R768" s="973" t="s">
        <v>1302</v>
      </c>
      <c r="S768" s="974"/>
      <c r="T768" s="975" t="s">
        <v>1222</v>
      </c>
      <c r="U768" s="976"/>
      <c r="V768" s="976"/>
      <c r="W768" s="977"/>
      <c r="X768" s="975" t="s">
        <v>1222</v>
      </c>
      <c r="Y768" s="976"/>
      <c r="Z768" s="976"/>
      <c r="AA768" s="977"/>
      <c r="AB768" s="556"/>
      <c r="AC768" s="34"/>
      <c r="AD768" s="138"/>
      <c r="AE768" s="555">
        <v>29</v>
      </c>
      <c r="AF768" s="35" t="s">
        <v>32</v>
      </c>
      <c r="AG768" s="34"/>
      <c r="AH768" s="152">
        <v>4020</v>
      </c>
      <c r="AI768" s="140">
        <f t="shared" si="283"/>
        <v>4.0199999999999996</v>
      </c>
      <c r="AJ768" s="152">
        <v>4020</v>
      </c>
      <c r="AK768" s="142">
        <f t="shared" si="284"/>
        <v>4.0199999999999996</v>
      </c>
      <c r="AL768" s="143">
        <f t="shared" si="285"/>
        <v>0</v>
      </c>
      <c r="AM768" s="144">
        <f t="shared" si="286"/>
        <v>0</v>
      </c>
      <c r="AN768" s="145">
        <f t="shared" si="287"/>
        <v>0</v>
      </c>
      <c r="AP768" s="306">
        <v>71.88</v>
      </c>
      <c r="AQ768" s="306">
        <v>6.1</v>
      </c>
    </row>
    <row r="769" spans="2:43" ht="12" customHeight="1" x14ac:dyDescent="0.25">
      <c r="B769" s="25">
        <v>44274</v>
      </c>
      <c r="C769" s="137">
        <v>6.458333333333334E-2</v>
      </c>
      <c r="D769" s="137">
        <v>7.7777777777777779E-2</v>
      </c>
      <c r="E769" s="43">
        <v>4</v>
      </c>
      <c r="F769" s="43">
        <v>23615</v>
      </c>
      <c r="G769" s="25">
        <v>44274</v>
      </c>
      <c r="H769" s="967" t="s">
        <v>678</v>
      </c>
      <c r="I769" s="968"/>
      <c r="J769" s="969" t="s">
        <v>765</v>
      </c>
      <c r="K769" s="970"/>
      <c r="L769" s="969" t="s">
        <v>682</v>
      </c>
      <c r="M769" s="970"/>
      <c r="N769" s="967"/>
      <c r="O769" s="968"/>
      <c r="P769" s="971" t="s">
        <v>1464</v>
      </c>
      <c r="Q769" s="972"/>
      <c r="R769" s="973" t="s">
        <v>1057</v>
      </c>
      <c r="S769" s="974"/>
      <c r="T769" s="975" t="s">
        <v>1222</v>
      </c>
      <c r="U769" s="976"/>
      <c r="V769" s="976"/>
      <c r="W769" s="977"/>
      <c r="X769" s="975" t="s">
        <v>1222</v>
      </c>
      <c r="Y769" s="976"/>
      <c r="Z769" s="976"/>
      <c r="AA769" s="977"/>
      <c r="AB769" s="556"/>
      <c r="AC769" s="34"/>
      <c r="AD769" s="138" t="s">
        <v>680</v>
      </c>
      <c r="AE769" s="557">
        <v>113</v>
      </c>
      <c r="AF769" s="46" t="s">
        <v>817</v>
      </c>
      <c r="AG769" s="34"/>
      <c r="AH769" s="139">
        <v>24000</v>
      </c>
      <c r="AI769" s="140">
        <f t="shared" ref="AI769:AI771" si="288">+AH769/1000</f>
        <v>24</v>
      </c>
      <c r="AJ769" s="152">
        <v>25030</v>
      </c>
      <c r="AK769" s="142">
        <f t="shared" ref="AK769" si="289">+AJ769/1000</f>
        <v>25.03</v>
      </c>
      <c r="AL769" s="143">
        <f t="shared" ref="AL769" si="290">+AJ769-AH769</f>
        <v>1030</v>
      </c>
      <c r="AM769" s="144">
        <f t="shared" ref="AM769" si="291">+AL769/1000</f>
        <v>1.03</v>
      </c>
      <c r="AN769" s="145">
        <f t="shared" ref="AN769" si="292">+AL769/AH769</f>
        <v>4.2916666666666665E-2</v>
      </c>
      <c r="AP769" s="306">
        <v>74.87</v>
      </c>
      <c r="AQ769" s="306">
        <v>5.4</v>
      </c>
    </row>
    <row r="770" spans="2:43" ht="12" customHeight="1" x14ac:dyDescent="0.25">
      <c r="B770" s="25">
        <v>44274</v>
      </c>
      <c r="C770" s="137">
        <v>0.17291666666666669</v>
      </c>
      <c r="D770" s="137">
        <v>0.17847222222222223</v>
      </c>
      <c r="E770" s="43">
        <v>2</v>
      </c>
      <c r="F770" s="43">
        <v>787</v>
      </c>
      <c r="G770" s="25">
        <v>44274</v>
      </c>
      <c r="H770" s="967" t="s">
        <v>199</v>
      </c>
      <c r="I770" s="968"/>
      <c r="J770" s="969"/>
      <c r="K770" s="970"/>
      <c r="L770" s="969"/>
      <c r="M770" s="970"/>
      <c r="N770" s="967"/>
      <c r="O770" s="968"/>
      <c r="P770" s="971" t="s">
        <v>158</v>
      </c>
      <c r="Q770" s="972"/>
      <c r="R770" s="973" t="s">
        <v>306</v>
      </c>
      <c r="S770" s="974"/>
      <c r="T770" s="975" t="s">
        <v>198</v>
      </c>
      <c r="U770" s="976"/>
      <c r="V770" s="976"/>
      <c r="W770" s="977"/>
      <c r="X770" s="975" t="s">
        <v>198</v>
      </c>
      <c r="Y770" s="976"/>
      <c r="Z770" s="976"/>
      <c r="AA770" s="977"/>
      <c r="AB770" s="509"/>
      <c r="AC770" s="34"/>
      <c r="AD770" s="138"/>
      <c r="AE770" s="158">
        <v>39</v>
      </c>
      <c r="AF770" s="35" t="s">
        <v>32</v>
      </c>
      <c r="AG770" s="34"/>
      <c r="AH770" s="139">
        <v>19195</v>
      </c>
      <c r="AI770" s="140">
        <f t="shared" si="288"/>
        <v>19.195</v>
      </c>
      <c r="AJ770" s="836">
        <v>19640</v>
      </c>
      <c r="AK770" s="838">
        <f>+AJ770/1000</f>
        <v>19.64</v>
      </c>
      <c r="AL770" s="1029">
        <f>+AJ770-AH771-AH770</f>
        <v>345</v>
      </c>
      <c r="AM770" s="842">
        <f>+AL770/1000</f>
        <v>0.34499999999999997</v>
      </c>
      <c r="AN770" s="844">
        <f>+AL770/SUM(AH770:AH771)</f>
        <v>1.7880279865250065E-2</v>
      </c>
      <c r="AP770" s="306">
        <v>69.89</v>
      </c>
      <c r="AQ770" s="306">
        <v>4.97</v>
      </c>
    </row>
    <row r="771" spans="2:43" ht="12" customHeight="1" x14ac:dyDescent="0.25">
      <c r="B771" s="25">
        <v>44274</v>
      </c>
      <c r="C771" s="137">
        <v>0.17291666666666669</v>
      </c>
      <c r="D771" s="137">
        <v>0.17847222222222223</v>
      </c>
      <c r="E771" s="43">
        <v>2</v>
      </c>
      <c r="F771" s="43">
        <v>787</v>
      </c>
      <c r="G771" s="25">
        <v>44274</v>
      </c>
      <c r="H771" s="967" t="s">
        <v>199</v>
      </c>
      <c r="I771" s="968"/>
      <c r="J771" s="969"/>
      <c r="K771" s="970"/>
      <c r="L771" s="969"/>
      <c r="M771" s="970"/>
      <c r="N771" s="967"/>
      <c r="O771" s="968"/>
      <c r="P771" s="971" t="s">
        <v>158</v>
      </c>
      <c r="Q771" s="972"/>
      <c r="R771" s="973" t="s">
        <v>306</v>
      </c>
      <c r="S771" s="974"/>
      <c r="T771" s="975" t="s">
        <v>202</v>
      </c>
      <c r="U771" s="976"/>
      <c r="V771" s="976"/>
      <c r="W771" s="977"/>
      <c r="X771" s="975" t="s">
        <v>202</v>
      </c>
      <c r="Y771" s="976"/>
      <c r="Z771" s="976"/>
      <c r="AA771" s="977"/>
      <c r="AB771" s="509"/>
      <c r="AC771" s="34"/>
      <c r="AD771" s="138"/>
      <c r="AE771" s="158">
        <v>39</v>
      </c>
      <c r="AF771" s="35" t="s">
        <v>32</v>
      </c>
      <c r="AG771" s="34"/>
      <c r="AH771" s="139">
        <v>100</v>
      </c>
      <c r="AI771" s="140">
        <f t="shared" si="288"/>
        <v>0.1</v>
      </c>
      <c r="AJ771" s="837"/>
      <c r="AK771" s="839"/>
      <c r="AL771" s="1031"/>
      <c r="AM771" s="843"/>
      <c r="AN771" s="845"/>
      <c r="AP771" s="306">
        <v>69.89</v>
      </c>
      <c r="AQ771" s="306">
        <v>4.97</v>
      </c>
    </row>
    <row r="772" spans="2:43" ht="12.75" customHeight="1" thickBot="1" x14ac:dyDescent="0.3">
      <c r="B772" s="24"/>
      <c r="C772" s="146"/>
      <c r="D772" s="146"/>
      <c r="E772" s="27"/>
      <c r="F772" s="36"/>
      <c r="G772" s="31"/>
      <c r="H772" s="909"/>
      <c r="I772" s="910"/>
      <c r="J772" s="911"/>
      <c r="K772" s="912"/>
      <c r="L772" s="911"/>
      <c r="M772" s="912"/>
      <c r="N772" s="913"/>
      <c r="O772" s="910"/>
      <c r="P772" s="913"/>
      <c r="Q772" s="910"/>
      <c r="R772" s="914"/>
      <c r="S772" s="915"/>
      <c r="T772" s="916"/>
      <c r="U772" s="917"/>
      <c r="V772" s="917"/>
      <c r="W772" s="915"/>
      <c r="X772" s="29"/>
      <c r="Y772" s="147"/>
      <c r="Z772" s="147"/>
      <c r="AA772" s="28"/>
      <c r="AB772" s="509"/>
      <c r="AC772" s="36"/>
      <c r="AD772" s="148"/>
      <c r="AE772" s="147"/>
      <c r="AF772" s="28"/>
      <c r="AG772" s="29"/>
      <c r="AH772" s="149"/>
      <c r="AI772" s="153"/>
      <c r="AJ772" s="150"/>
      <c r="AK772" s="154"/>
      <c r="AL772" s="155"/>
      <c r="AM772" s="156"/>
      <c r="AN772" s="157"/>
    </row>
    <row r="773" spans="2:43" x14ac:dyDescent="0.25">
      <c r="B773" s="151"/>
      <c r="C773" s="151"/>
      <c r="D773" s="151"/>
      <c r="E773" s="151"/>
      <c r="F773" s="151"/>
      <c r="G773" s="151"/>
      <c r="H773" s="151"/>
      <c r="I773" s="151"/>
      <c r="J773" s="174"/>
      <c r="K773" s="174"/>
      <c r="L773" s="174"/>
      <c r="M773" s="174"/>
      <c r="N773" s="151"/>
      <c r="O773" s="151"/>
      <c r="P773" s="135"/>
      <c r="Q773" s="135"/>
      <c r="R773" s="918" t="s">
        <v>5</v>
      </c>
      <c r="S773" s="919"/>
      <c r="T773" s="919"/>
      <c r="U773" s="919"/>
      <c r="V773" s="919"/>
      <c r="W773" s="919"/>
      <c r="X773" s="919"/>
      <c r="Y773" s="919"/>
      <c r="Z773" s="919"/>
      <c r="AA773" s="919"/>
      <c r="AB773" s="919"/>
      <c r="AC773" s="919"/>
      <c r="AD773" s="919"/>
      <c r="AE773" s="919"/>
      <c r="AF773" s="919"/>
      <c r="AG773" s="554"/>
      <c r="AH773" s="932" t="s">
        <v>4</v>
      </c>
      <c r="AI773" s="933"/>
      <c r="AJ773" s="932" t="s">
        <v>3</v>
      </c>
      <c r="AK773" s="933"/>
      <c r="AL773" s="932" t="s">
        <v>2</v>
      </c>
      <c r="AM773" s="934"/>
      <c r="AN773" s="935"/>
    </row>
    <row r="774" spans="2:43" x14ac:dyDescent="0.25">
      <c r="B774" s="151"/>
      <c r="C774" s="151"/>
      <c r="D774" s="151"/>
      <c r="E774" s="151"/>
      <c r="F774" s="151"/>
      <c r="G774" s="151"/>
      <c r="H774" s="151"/>
      <c r="I774" s="151"/>
      <c r="J774" s="174"/>
      <c r="K774" s="174"/>
      <c r="L774" s="174"/>
      <c r="M774" s="174"/>
      <c r="N774" s="151"/>
      <c r="O774" s="151"/>
      <c r="P774" s="135"/>
      <c r="Q774" s="135"/>
      <c r="R774" s="930"/>
      <c r="S774" s="931"/>
      <c r="T774" s="931"/>
      <c r="U774" s="931"/>
      <c r="V774" s="931"/>
      <c r="W774" s="931"/>
      <c r="X774" s="931"/>
      <c r="Y774" s="931"/>
      <c r="Z774" s="931"/>
      <c r="AA774" s="931"/>
      <c r="AB774" s="931"/>
      <c r="AC774" s="931"/>
      <c r="AD774" s="931"/>
      <c r="AE774" s="931"/>
      <c r="AF774" s="931"/>
      <c r="AG774" s="554"/>
      <c r="AH774" s="936" t="s">
        <v>1</v>
      </c>
      <c r="AI774" s="938">
        <f>+SUM(AI742:AI772)</f>
        <v>178.68000000000004</v>
      </c>
      <c r="AJ774" s="936" t="s">
        <v>1</v>
      </c>
      <c r="AK774" s="938">
        <f>+SUM(AK742:AK772)</f>
        <v>184.24500000000006</v>
      </c>
      <c r="AL774" s="936" t="s">
        <v>1</v>
      </c>
      <c r="AM774" s="940">
        <f>+AK774-AI774</f>
        <v>5.5650000000000261</v>
      </c>
      <c r="AN774" s="851">
        <f>+AM774/AI774</f>
        <v>3.1145063801209006E-2</v>
      </c>
    </row>
    <row r="775" spans="2:43" ht="17.25" thickBot="1" x14ac:dyDescent="0.3">
      <c r="B775" s="151"/>
      <c r="C775" s="151"/>
      <c r="D775" s="151"/>
      <c r="E775" s="151"/>
      <c r="F775" s="151"/>
      <c r="G775" s="151"/>
      <c r="H775" s="151"/>
      <c r="I775" s="151"/>
      <c r="J775" s="174"/>
      <c r="K775" s="174"/>
      <c r="L775" s="174"/>
      <c r="M775" s="174"/>
      <c r="N775" s="151"/>
      <c r="O775" s="151"/>
      <c r="P775" s="135"/>
      <c r="Q775" s="135"/>
      <c r="R775" s="921"/>
      <c r="S775" s="922"/>
      <c r="T775" s="922"/>
      <c r="U775" s="922"/>
      <c r="V775" s="922"/>
      <c r="W775" s="922"/>
      <c r="X775" s="922"/>
      <c r="Y775" s="922"/>
      <c r="Z775" s="922"/>
      <c r="AA775" s="922"/>
      <c r="AB775" s="922"/>
      <c r="AC775" s="922"/>
      <c r="AD775" s="922"/>
      <c r="AE775" s="922"/>
      <c r="AF775" s="922"/>
      <c r="AG775" s="553"/>
      <c r="AH775" s="937"/>
      <c r="AI775" s="939"/>
      <c r="AJ775" s="937"/>
      <c r="AK775" s="939"/>
      <c r="AL775" s="937"/>
      <c r="AM775" s="941"/>
      <c r="AN775" s="852"/>
    </row>
    <row r="776" spans="2:43" ht="17.25" thickBot="1" x14ac:dyDescent="0.3"/>
    <row r="777" spans="2:43" x14ac:dyDescent="0.25">
      <c r="R777" s="918" t="s">
        <v>0</v>
      </c>
      <c r="S777" s="919"/>
      <c r="T777" s="919"/>
      <c r="U777" s="919"/>
      <c r="V777" s="919"/>
      <c r="W777" s="919"/>
      <c r="X777" s="919"/>
      <c r="Y777" s="919"/>
      <c r="Z777" s="919"/>
      <c r="AA777" s="919"/>
      <c r="AB777" s="919"/>
      <c r="AC777" s="919"/>
      <c r="AD777" s="919"/>
      <c r="AE777" s="919"/>
      <c r="AF777" s="920"/>
      <c r="AG777" s="18"/>
      <c r="AH777" s="924">
        <f>+AI774+AH730</f>
        <v>4829.9059090909104</v>
      </c>
      <c r="AI777" s="925"/>
      <c r="AJ777" s="924">
        <f>+AK774+AJ730</f>
        <v>4916.6054999999997</v>
      </c>
      <c r="AK777" s="925"/>
      <c r="AL777" s="928">
        <f>+AJ777-AH777</f>
        <v>86.699590909089238</v>
      </c>
      <c r="AM777" s="925"/>
      <c r="AN777" s="945">
        <f>+AL777/AH777</f>
        <v>1.7950575547631718E-2</v>
      </c>
    </row>
    <row r="778" spans="2:43" ht="12" customHeight="1" thickBot="1" x14ac:dyDescent="0.3">
      <c r="R778" s="921"/>
      <c r="S778" s="922"/>
      <c r="T778" s="922"/>
      <c r="U778" s="922"/>
      <c r="V778" s="922"/>
      <c r="W778" s="922"/>
      <c r="X778" s="922"/>
      <c r="Y778" s="922"/>
      <c r="Z778" s="922"/>
      <c r="AA778" s="922"/>
      <c r="AB778" s="922"/>
      <c r="AC778" s="922"/>
      <c r="AD778" s="922"/>
      <c r="AE778" s="922"/>
      <c r="AF778" s="923"/>
      <c r="AG778" s="19"/>
      <c r="AH778" s="926"/>
      <c r="AI778" s="927"/>
      <c r="AJ778" s="926"/>
      <c r="AK778" s="927"/>
      <c r="AL778" s="929"/>
      <c r="AM778" s="927"/>
      <c r="AN778" s="946"/>
      <c r="AO778" s="22"/>
    </row>
    <row r="779" spans="2:43" ht="12" customHeight="1" thickBot="1" x14ac:dyDescent="0.3">
      <c r="AO779" s="23"/>
    </row>
    <row r="780" spans="2:43" ht="12" customHeight="1" x14ac:dyDescent="0.25">
      <c r="B780" s="882" t="s">
        <v>31</v>
      </c>
      <c r="C780" s="883"/>
      <c r="D780" s="883"/>
      <c r="E780" s="883"/>
      <c r="F780" s="883"/>
      <c r="G780" s="884"/>
      <c r="H780" s="888" t="s">
        <v>30</v>
      </c>
      <c r="I780" s="765"/>
      <c r="J780" s="765"/>
      <c r="K780" s="765"/>
      <c r="L780" s="765"/>
      <c r="M780" s="765"/>
      <c r="N780" s="765"/>
      <c r="O780" s="765"/>
      <c r="P780" s="765"/>
      <c r="Q780" s="765"/>
      <c r="R780" s="765"/>
      <c r="S780" s="765"/>
      <c r="T780" s="765"/>
      <c r="U780" s="765"/>
      <c r="V780" s="765"/>
      <c r="W780" s="765"/>
      <c r="X780" s="765"/>
      <c r="Y780" s="765"/>
      <c r="Z780" s="765"/>
      <c r="AA780" s="765"/>
      <c r="AB780" s="765"/>
      <c r="AC780" s="765"/>
      <c r="AD780" s="765"/>
      <c r="AE780" s="548"/>
      <c r="AF780" s="764" t="s">
        <v>29</v>
      </c>
      <c r="AG780" s="765"/>
      <c r="AH780" s="765"/>
      <c r="AI780" s="765"/>
      <c r="AJ780" s="765"/>
      <c r="AK780" s="766"/>
      <c r="AL780" s="889" t="s">
        <v>39</v>
      </c>
      <c r="AM780" s="890"/>
      <c r="AN780" s="891"/>
      <c r="AO780" s="141"/>
    </row>
    <row r="781" spans="2:43" ht="12" customHeight="1" x14ac:dyDescent="0.25">
      <c r="B781" s="885"/>
      <c r="C781" s="886"/>
      <c r="D781" s="886"/>
      <c r="E781" s="886"/>
      <c r="F781" s="886"/>
      <c r="G781" s="887"/>
      <c r="H781" s="892" t="s">
        <v>25</v>
      </c>
      <c r="I781" s="893"/>
      <c r="J781" s="893"/>
      <c r="K781" s="893"/>
      <c r="L781" s="893"/>
      <c r="M781" s="893"/>
      <c r="N781" s="893"/>
      <c r="O781" s="893"/>
      <c r="P781" s="893"/>
      <c r="Q781" s="893"/>
      <c r="R781" s="893"/>
      <c r="S781" s="893"/>
      <c r="T781" s="893"/>
      <c r="U781" s="893"/>
      <c r="V781" s="893"/>
      <c r="W781" s="893"/>
      <c r="X781" s="893"/>
      <c r="Y781" s="893"/>
      <c r="Z781" s="893"/>
      <c r="AA781" s="893"/>
      <c r="AB781" s="893"/>
      <c r="AC781" s="893"/>
      <c r="AD781" s="893"/>
      <c r="AE781" s="550"/>
      <c r="AF781" s="773">
        <v>44274</v>
      </c>
      <c r="AG781" s="774"/>
      <c r="AH781" s="774"/>
      <c r="AI781" s="774"/>
      <c r="AJ781" s="774"/>
      <c r="AK781" s="775"/>
      <c r="AL781" s="896" t="s">
        <v>40</v>
      </c>
      <c r="AM781" s="897"/>
      <c r="AN781" s="898"/>
      <c r="AO781" s="141"/>
    </row>
    <row r="782" spans="2:43" ht="12" customHeight="1" thickBot="1" x14ac:dyDescent="0.3">
      <c r="B782" s="902" t="s">
        <v>28</v>
      </c>
      <c r="C782" s="903"/>
      <c r="D782" s="903"/>
      <c r="E782" s="903"/>
      <c r="F782" s="903"/>
      <c r="G782" s="904"/>
      <c r="H782" s="894"/>
      <c r="I782" s="895"/>
      <c r="J782" s="895"/>
      <c r="K782" s="895"/>
      <c r="L782" s="895"/>
      <c r="M782" s="895"/>
      <c r="N782" s="895"/>
      <c r="O782" s="895"/>
      <c r="P782" s="895"/>
      <c r="Q782" s="895"/>
      <c r="R782" s="895"/>
      <c r="S782" s="895"/>
      <c r="T782" s="895"/>
      <c r="U782" s="895"/>
      <c r="V782" s="895"/>
      <c r="W782" s="895"/>
      <c r="X782" s="895"/>
      <c r="Y782" s="895"/>
      <c r="Z782" s="895"/>
      <c r="AA782" s="895"/>
      <c r="AB782" s="895"/>
      <c r="AC782" s="895"/>
      <c r="AD782" s="895"/>
      <c r="AE782" s="551"/>
      <c r="AF782" s="776"/>
      <c r="AG782" s="777"/>
      <c r="AH782" s="777"/>
      <c r="AI782" s="777"/>
      <c r="AJ782" s="777"/>
      <c r="AK782" s="778"/>
      <c r="AL782" s="899"/>
      <c r="AM782" s="900"/>
      <c r="AN782" s="901"/>
      <c r="AO782" s="141"/>
    </row>
    <row r="783" spans="2:43" ht="12" customHeight="1" thickBot="1" x14ac:dyDescent="0.3">
      <c r="B783" s="135"/>
      <c r="C783" s="135"/>
      <c r="D783" s="135"/>
      <c r="E783" s="135"/>
      <c r="F783" s="135"/>
      <c r="G783" s="135"/>
      <c r="H783" s="135"/>
      <c r="I783" s="135"/>
      <c r="J783" s="174"/>
      <c r="K783" s="174"/>
      <c r="L783" s="174"/>
      <c r="M783" s="174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  <c r="AL783" s="135"/>
      <c r="AM783" s="135"/>
      <c r="AN783" s="135"/>
      <c r="AO783" s="141"/>
    </row>
    <row r="784" spans="2:43" ht="12" customHeight="1" thickBot="1" x14ac:dyDescent="0.3">
      <c r="B784" s="873" t="s">
        <v>27</v>
      </c>
      <c r="C784" s="874"/>
      <c r="D784" s="874"/>
      <c r="E784" s="875"/>
      <c r="F784" s="848" t="s">
        <v>26</v>
      </c>
      <c r="G784" s="850"/>
      <c r="H784" s="848" t="s">
        <v>44</v>
      </c>
      <c r="I784" s="849"/>
      <c r="J784" s="849"/>
      <c r="K784" s="849"/>
      <c r="L784" s="849"/>
      <c r="M784" s="849"/>
      <c r="N784" s="849"/>
      <c r="O784" s="849"/>
      <c r="P784" s="849"/>
      <c r="Q784" s="849"/>
      <c r="R784" s="849"/>
      <c r="S784" s="850"/>
      <c r="T784" s="848" t="s">
        <v>25</v>
      </c>
      <c r="U784" s="849"/>
      <c r="V784" s="849"/>
      <c r="W784" s="849"/>
      <c r="X784" s="849"/>
      <c r="Y784" s="849"/>
      <c r="Z784" s="849"/>
      <c r="AA784" s="849"/>
      <c r="AB784" s="849"/>
      <c r="AC784" s="849"/>
      <c r="AD784" s="849"/>
      <c r="AE784" s="849"/>
      <c r="AF784" s="850"/>
      <c r="AG784" s="879" t="s">
        <v>24</v>
      </c>
      <c r="AH784" s="880"/>
      <c r="AI784" s="881"/>
      <c r="AJ784" s="879" t="s">
        <v>24</v>
      </c>
      <c r="AK784" s="881"/>
      <c r="AL784" s="848" t="s">
        <v>23</v>
      </c>
      <c r="AM784" s="849"/>
      <c r="AN784" s="850"/>
      <c r="AO784" s="141"/>
    </row>
    <row r="785" spans="2:43" ht="12" customHeight="1" thickBot="1" x14ac:dyDescent="0.3">
      <c r="B785" s="1" t="s">
        <v>13</v>
      </c>
      <c r="C785" s="2" t="s">
        <v>22</v>
      </c>
      <c r="D785" s="3" t="s">
        <v>22</v>
      </c>
      <c r="E785" s="2" t="s">
        <v>21</v>
      </c>
      <c r="F785" s="907" t="s">
        <v>20</v>
      </c>
      <c r="G785" s="908"/>
      <c r="H785" s="876"/>
      <c r="I785" s="877"/>
      <c r="J785" s="877"/>
      <c r="K785" s="877"/>
      <c r="L785" s="877"/>
      <c r="M785" s="877"/>
      <c r="N785" s="877"/>
      <c r="O785" s="877"/>
      <c r="P785" s="877"/>
      <c r="Q785" s="877"/>
      <c r="R785" s="877"/>
      <c r="S785" s="878"/>
      <c r="T785" s="876"/>
      <c r="U785" s="877"/>
      <c r="V785" s="877"/>
      <c r="W785" s="877"/>
      <c r="X785" s="877"/>
      <c r="Y785" s="877"/>
      <c r="Z785" s="877"/>
      <c r="AA785" s="877"/>
      <c r="AB785" s="877"/>
      <c r="AC785" s="877"/>
      <c r="AD785" s="877"/>
      <c r="AE785" s="877"/>
      <c r="AF785" s="878"/>
      <c r="AG785" s="876" t="s">
        <v>19</v>
      </c>
      <c r="AH785" s="877"/>
      <c r="AI785" s="878"/>
      <c r="AJ785" s="876" t="s">
        <v>18</v>
      </c>
      <c r="AK785" s="878"/>
      <c r="AL785" s="876" t="s">
        <v>17</v>
      </c>
      <c r="AM785" s="877"/>
      <c r="AN785" s="878"/>
      <c r="AO785" s="141"/>
      <c r="AP785" s="846" t="s">
        <v>130</v>
      </c>
      <c r="AQ785" s="846" t="s">
        <v>131</v>
      </c>
    </row>
    <row r="786" spans="2:43" ht="12" customHeight="1" thickBot="1" x14ac:dyDescent="0.3">
      <c r="B786" s="4">
        <v>2021</v>
      </c>
      <c r="C786" s="5" t="s">
        <v>16</v>
      </c>
      <c r="D786" s="5" t="s">
        <v>15</v>
      </c>
      <c r="E786" s="30" t="s">
        <v>14</v>
      </c>
      <c r="F786" s="6" t="s">
        <v>14</v>
      </c>
      <c r="G786" s="7" t="s">
        <v>13</v>
      </c>
      <c r="H786" s="868" t="s">
        <v>34</v>
      </c>
      <c r="I786" s="869"/>
      <c r="J786" s="870" t="s">
        <v>43</v>
      </c>
      <c r="K786" s="871"/>
      <c r="L786" s="870" t="s">
        <v>42</v>
      </c>
      <c r="M786" s="871"/>
      <c r="N786" s="872" t="s">
        <v>33</v>
      </c>
      <c r="O786" s="869"/>
      <c r="P786" s="872" t="s">
        <v>12</v>
      </c>
      <c r="Q786" s="869"/>
      <c r="R786" s="872" t="s">
        <v>11</v>
      </c>
      <c r="S786" s="905"/>
      <c r="T786" s="868" t="s">
        <v>35</v>
      </c>
      <c r="U786" s="906"/>
      <c r="V786" s="906"/>
      <c r="W786" s="905"/>
      <c r="X786" s="868" t="s">
        <v>10</v>
      </c>
      <c r="Y786" s="906"/>
      <c r="Z786" s="906"/>
      <c r="AA786" s="905"/>
      <c r="AB786" s="552" t="s">
        <v>1084</v>
      </c>
      <c r="AC786" s="38" t="s">
        <v>38</v>
      </c>
      <c r="AD786" s="37" t="s">
        <v>36</v>
      </c>
      <c r="AE786" s="549" t="s">
        <v>41</v>
      </c>
      <c r="AF786" s="136" t="s">
        <v>9</v>
      </c>
      <c r="AG786" s="8" t="s">
        <v>37</v>
      </c>
      <c r="AH786" s="9" t="s">
        <v>8</v>
      </c>
      <c r="AI786" s="10" t="s">
        <v>7</v>
      </c>
      <c r="AJ786" s="6" t="s">
        <v>8</v>
      </c>
      <c r="AK786" s="7" t="s">
        <v>7</v>
      </c>
      <c r="AL786" s="6" t="s">
        <v>8</v>
      </c>
      <c r="AM786" s="11" t="s">
        <v>7</v>
      </c>
      <c r="AN786" s="7" t="s">
        <v>6</v>
      </c>
      <c r="AO786" s="20"/>
      <c r="AP786" s="847"/>
      <c r="AQ786" s="847"/>
    </row>
    <row r="787" spans="2:43" ht="12" customHeight="1" x14ac:dyDescent="0.25">
      <c r="B787" s="25">
        <v>44274</v>
      </c>
      <c r="C787" s="137">
        <v>0.44930555555555557</v>
      </c>
      <c r="D787" s="137">
        <v>0.48819444444444443</v>
      </c>
      <c r="E787" s="43">
        <v>2</v>
      </c>
      <c r="F787" s="43">
        <v>26668</v>
      </c>
      <c r="G787" s="25">
        <v>44274</v>
      </c>
      <c r="H787" s="960" t="s">
        <v>1303</v>
      </c>
      <c r="I787" s="961"/>
      <c r="J787" s="962"/>
      <c r="K787" s="963"/>
      <c r="L787" s="962"/>
      <c r="M787" s="963"/>
      <c r="N787" s="960"/>
      <c r="O787" s="961"/>
      <c r="P787" s="964" t="s">
        <v>911</v>
      </c>
      <c r="Q787" s="965"/>
      <c r="R787" s="964" t="s">
        <v>870</v>
      </c>
      <c r="S787" s="966"/>
      <c r="T787" s="957" t="s">
        <v>1118</v>
      </c>
      <c r="U787" s="958"/>
      <c r="V787" s="958"/>
      <c r="W787" s="959"/>
      <c r="X787" s="957" t="s">
        <v>1118</v>
      </c>
      <c r="Y787" s="958"/>
      <c r="Z787" s="958"/>
      <c r="AA787" s="959"/>
      <c r="AB787" s="556"/>
      <c r="AC787" s="34"/>
      <c r="AD787" s="138"/>
      <c r="AE787" s="166">
        <v>40</v>
      </c>
      <c r="AF787" s="41" t="s">
        <v>32</v>
      </c>
      <c r="AG787" s="26"/>
      <c r="AH787" s="160">
        <v>3520</v>
      </c>
      <c r="AI787" s="161">
        <f>+AH787/1000</f>
        <v>3.52</v>
      </c>
      <c r="AJ787" s="162">
        <v>3520</v>
      </c>
      <c r="AK787" s="163">
        <f>+AJ787/1000</f>
        <v>3.52</v>
      </c>
      <c r="AL787" s="164">
        <f>+AJ787-AH787</f>
        <v>0</v>
      </c>
      <c r="AM787" s="163">
        <f>+AL787/1000</f>
        <v>0</v>
      </c>
      <c r="AN787" s="165">
        <f>+AL787/AH787</f>
        <v>0</v>
      </c>
      <c r="AO787" s="21"/>
      <c r="AP787" s="306">
        <v>77.09</v>
      </c>
      <c r="AQ787" s="306">
        <v>2.27</v>
      </c>
    </row>
    <row r="788" spans="2:43" ht="12" customHeight="1" x14ac:dyDescent="0.25">
      <c r="B788" s="25">
        <v>44274</v>
      </c>
      <c r="C788" s="137">
        <v>0.46249999999999997</v>
      </c>
      <c r="D788" s="137">
        <v>0.47569444444444442</v>
      </c>
      <c r="E788" s="43">
        <v>4</v>
      </c>
      <c r="F788" s="43">
        <v>23625</v>
      </c>
      <c r="G788" s="25">
        <v>44274</v>
      </c>
      <c r="H788" s="967" t="s">
        <v>738</v>
      </c>
      <c r="I788" s="968"/>
      <c r="J788" s="969" t="s">
        <v>828</v>
      </c>
      <c r="K788" s="970"/>
      <c r="L788" s="969" t="s">
        <v>700</v>
      </c>
      <c r="M788" s="970"/>
      <c r="N788" s="967"/>
      <c r="O788" s="968"/>
      <c r="P788" s="971" t="s">
        <v>661</v>
      </c>
      <c r="Q788" s="972"/>
      <c r="R788" s="973" t="s">
        <v>1057</v>
      </c>
      <c r="S788" s="974"/>
      <c r="T788" s="979" t="s">
        <v>1087</v>
      </c>
      <c r="U788" s="980"/>
      <c r="V788" s="980"/>
      <c r="W788" s="981"/>
      <c r="X788" s="979" t="s">
        <v>1087</v>
      </c>
      <c r="Y788" s="980"/>
      <c r="Z788" s="980"/>
      <c r="AA788" s="981"/>
      <c r="AB788" s="556">
        <v>3</v>
      </c>
      <c r="AC788" s="34"/>
      <c r="AD788" s="138" t="s">
        <v>680</v>
      </c>
      <c r="AE788" s="314">
        <v>71</v>
      </c>
      <c r="AF788" s="46" t="s">
        <v>52</v>
      </c>
      <c r="AG788" s="34"/>
      <c r="AH788" s="139">
        <v>17110</v>
      </c>
      <c r="AI788" s="159">
        <f>+AH788/1000</f>
        <v>17.11</v>
      </c>
      <c r="AJ788" s="152">
        <v>18950</v>
      </c>
      <c r="AK788" s="272">
        <f>+AJ788/1000</f>
        <v>18.95</v>
      </c>
      <c r="AL788" s="273">
        <f>+AJ788-AH788</f>
        <v>1840</v>
      </c>
      <c r="AM788" s="274">
        <f>+AL788/1000</f>
        <v>1.84</v>
      </c>
      <c r="AN788" s="275">
        <f>+AL788/AH788</f>
        <v>0.10753945061367622</v>
      </c>
      <c r="AO788" s="21"/>
      <c r="AP788" s="306">
        <v>70.36</v>
      </c>
      <c r="AQ788" s="306">
        <v>7.39</v>
      </c>
    </row>
    <row r="789" spans="2:43" ht="12" customHeight="1" x14ac:dyDescent="0.25">
      <c r="B789" s="25">
        <v>44274</v>
      </c>
      <c r="C789" s="137">
        <v>0.46388888888888885</v>
      </c>
      <c r="D789" s="137">
        <v>0.47430555555555554</v>
      </c>
      <c r="E789" s="43">
        <v>4</v>
      </c>
      <c r="F789" s="43">
        <v>23617</v>
      </c>
      <c r="G789" s="25">
        <v>44274</v>
      </c>
      <c r="H789" s="967" t="s">
        <v>970</v>
      </c>
      <c r="I789" s="968"/>
      <c r="J789" s="969" t="s">
        <v>1097</v>
      </c>
      <c r="K789" s="970"/>
      <c r="L789" s="969" t="s">
        <v>700</v>
      </c>
      <c r="M789" s="970"/>
      <c r="N789" s="967"/>
      <c r="O789" s="968"/>
      <c r="P789" s="971" t="s">
        <v>292</v>
      </c>
      <c r="Q789" s="972"/>
      <c r="R789" s="973" t="s">
        <v>1325</v>
      </c>
      <c r="S789" s="974"/>
      <c r="T789" s="979" t="s">
        <v>771</v>
      </c>
      <c r="U789" s="980"/>
      <c r="V789" s="980"/>
      <c r="W789" s="981"/>
      <c r="X789" s="979" t="s">
        <v>771</v>
      </c>
      <c r="Y789" s="980"/>
      <c r="Z789" s="980"/>
      <c r="AA789" s="981"/>
      <c r="AB789" s="556">
        <v>3</v>
      </c>
      <c r="AC789" s="34"/>
      <c r="AD789" s="138" t="s">
        <v>699</v>
      </c>
      <c r="AE789" s="158">
        <v>25</v>
      </c>
      <c r="AF789" s="35" t="s">
        <v>32</v>
      </c>
      <c r="AG789" s="34"/>
      <c r="AH789" s="139">
        <v>7800</v>
      </c>
      <c r="AI789" s="159">
        <f t="shared" ref="AI789:AI807" si="293">+AH789/1000</f>
        <v>7.8</v>
      </c>
      <c r="AJ789" s="152">
        <v>9100</v>
      </c>
      <c r="AK789" s="272">
        <f t="shared" ref="AK789:AK800" si="294">+AJ789/1000</f>
        <v>9.1</v>
      </c>
      <c r="AL789" s="273">
        <f t="shared" ref="AL789:AL800" si="295">+AJ789-AH789</f>
        <v>1300</v>
      </c>
      <c r="AM789" s="274">
        <f t="shared" ref="AM789:AM800" si="296">+AL789/1000</f>
        <v>1.3</v>
      </c>
      <c r="AN789" s="275">
        <f t="shared" ref="AN789:AN800" si="297">+AL789/AH789</f>
        <v>0.16666666666666666</v>
      </c>
      <c r="AP789" s="306">
        <v>71.91</v>
      </c>
      <c r="AQ789" s="306">
        <v>6.08</v>
      </c>
    </row>
    <row r="790" spans="2:43" ht="12" customHeight="1" x14ac:dyDescent="0.25">
      <c r="B790" s="25">
        <v>44274</v>
      </c>
      <c r="C790" s="137">
        <v>0.52847222222222223</v>
      </c>
      <c r="D790" s="137">
        <v>0.5493055555555556</v>
      </c>
      <c r="E790" s="43">
        <v>4</v>
      </c>
      <c r="F790" s="43">
        <v>23618</v>
      </c>
      <c r="G790" s="25">
        <v>44274</v>
      </c>
      <c r="H790" s="967" t="s">
        <v>728</v>
      </c>
      <c r="I790" s="968"/>
      <c r="J790" s="969" t="s">
        <v>1558</v>
      </c>
      <c r="K790" s="970"/>
      <c r="L790" s="969" t="s">
        <v>764</v>
      </c>
      <c r="M790" s="970"/>
      <c r="N790" s="967"/>
      <c r="O790" s="968"/>
      <c r="P790" s="971" t="s">
        <v>295</v>
      </c>
      <c r="Q790" s="972"/>
      <c r="R790" s="973" t="s">
        <v>611</v>
      </c>
      <c r="S790" s="974"/>
      <c r="T790" s="979" t="s">
        <v>771</v>
      </c>
      <c r="U790" s="980"/>
      <c r="V790" s="980"/>
      <c r="W790" s="981"/>
      <c r="X790" s="979" t="s">
        <v>771</v>
      </c>
      <c r="Y790" s="980"/>
      <c r="Z790" s="980"/>
      <c r="AA790" s="981"/>
      <c r="AB790" s="556"/>
      <c r="AC790" s="34"/>
      <c r="AD790" s="138" t="s">
        <v>699</v>
      </c>
      <c r="AE790" s="158">
        <v>26</v>
      </c>
      <c r="AF790" s="35" t="s">
        <v>32</v>
      </c>
      <c r="AG790" s="34"/>
      <c r="AH790" s="139">
        <v>7200</v>
      </c>
      <c r="AI790" s="159">
        <f t="shared" si="293"/>
        <v>7.2</v>
      </c>
      <c r="AJ790" s="836">
        <v>22200</v>
      </c>
      <c r="AK790" s="838">
        <f>+AJ790/1000</f>
        <v>22.2</v>
      </c>
      <c r="AL790" s="1029">
        <f>+AJ790-AH791-AH790</f>
        <v>1200</v>
      </c>
      <c r="AM790" s="842">
        <f>+AL790/1000</f>
        <v>1.2</v>
      </c>
      <c r="AN790" s="844">
        <f>+AL790/SUM(AH790:AH791)</f>
        <v>5.7142857142857141E-2</v>
      </c>
      <c r="AP790" s="306">
        <v>70.67</v>
      </c>
      <c r="AQ790" s="306">
        <v>6.72</v>
      </c>
    </row>
    <row r="791" spans="2:43" ht="12" customHeight="1" x14ac:dyDescent="0.25">
      <c r="B791" s="25">
        <v>44274</v>
      </c>
      <c r="C791" s="137">
        <v>0.52847222222222223</v>
      </c>
      <c r="D791" s="137">
        <v>0.5493055555555556</v>
      </c>
      <c r="E791" s="43">
        <v>4</v>
      </c>
      <c r="F791" s="43">
        <v>23619</v>
      </c>
      <c r="G791" s="25">
        <v>44274</v>
      </c>
      <c r="H791" s="967" t="s">
        <v>1266</v>
      </c>
      <c r="I791" s="968"/>
      <c r="J791" s="969" t="s">
        <v>1558</v>
      </c>
      <c r="K791" s="970"/>
      <c r="L791" s="969" t="s">
        <v>764</v>
      </c>
      <c r="M791" s="970"/>
      <c r="N791" s="967"/>
      <c r="O791" s="968"/>
      <c r="P791" s="971" t="s">
        <v>295</v>
      </c>
      <c r="Q791" s="972"/>
      <c r="R791" s="973" t="s">
        <v>611</v>
      </c>
      <c r="S791" s="974"/>
      <c r="T791" s="979" t="s">
        <v>771</v>
      </c>
      <c r="U791" s="980"/>
      <c r="V791" s="980"/>
      <c r="W791" s="981"/>
      <c r="X791" s="979" t="s">
        <v>771</v>
      </c>
      <c r="Y791" s="980"/>
      <c r="Z791" s="980"/>
      <c r="AA791" s="981"/>
      <c r="AB791" s="556"/>
      <c r="AC791" s="34"/>
      <c r="AD791" s="138" t="s">
        <v>680</v>
      </c>
      <c r="AE791" s="314">
        <v>57</v>
      </c>
      <c r="AF791" s="46" t="s">
        <v>52</v>
      </c>
      <c r="AG791" s="34"/>
      <c r="AH791" s="139">
        <v>13800</v>
      </c>
      <c r="AI791" s="159">
        <f t="shared" si="293"/>
        <v>13.8</v>
      </c>
      <c r="AJ791" s="837"/>
      <c r="AK791" s="839"/>
      <c r="AL791" s="1031"/>
      <c r="AM791" s="843"/>
      <c r="AN791" s="845"/>
      <c r="AP791" s="306">
        <v>70.150000000000006</v>
      </c>
      <c r="AQ791" s="306">
        <v>7.46</v>
      </c>
    </row>
    <row r="792" spans="2:43" ht="12" customHeight="1" x14ac:dyDescent="0.25">
      <c r="B792" s="25">
        <v>44274</v>
      </c>
      <c r="C792" s="137">
        <v>0.53680555555555554</v>
      </c>
      <c r="D792" s="137">
        <v>0.54305555555555551</v>
      </c>
      <c r="E792" s="43">
        <v>4</v>
      </c>
      <c r="F792" s="43">
        <v>23621</v>
      </c>
      <c r="G792" s="25">
        <v>44274</v>
      </c>
      <c r="H792" s="967" t="s">
        <v>722</v>
      </c>
      <c r="I792" s="968"/>
      <c r="J792" s="969" t="s">
        <v>1558</v>
      </c>
      <c r="K792" s="970"/>
      <c r="L792" s="969" t="s">
        <v>764</v>
      </c>
      <c r="M792" s="970"/>
      <c r="N792" s="967"/>
      <c r="O792" s="968"/>
      <c r="P792" s="971" t="s">
        <v>1293</v>
      </c>
      <c r="Q792" s="972"/>
      <c r="R792" s="973" t="s">
        <v>543</v>
      </c>
      <c r="S792" s="974"/>
      <c r="T792" s="979" t="s">
        <v>1560</v>
      </c>
      <c r="U792" s="980"/>
      <c r="V792" s="980"/>
      <c r="W792" s="981"/>
      <c r="X792" s="979" t="s">
        <v>1560</v>
      </c>
      <c r="Y792" s="980"/>
      <c r="Z792" s="980"/>
      <c r="AA792" s="981"/>
      <c r="AB792" s="556"/>
      <c r="AC792" s="34"/>
      <c r="AD792" s="138" t="s">
        <v>699</v>
      </c>
      <c r="AE792" s="158">
        <v>27</v>
      </c>
      <c r="AF792" s="35" t="s">
        <v>32</v>
      </c>
      <c r="AG792" s="34"/>
      <c r="AH792" s="139">
        <v>7150</v>
      </c>
      <c r="AI792" s="159">
        <f t="shared" si="293"/>
        <v>7.15</v>
      </c>
      <c r="AJ792" s="152">
        <v>7000</v>
      </c>
      <c r="AK792" s="272">
        <f t="shared" si="294"/>
        <v>7</v>
      </c>
      <c r="AL792" s="273">
        <f t="shared" si="295"/>
        <v>-150</v>
      </c>
      <c r="AM792" s="274">
        <f t="shared" si="296"/>
        <v>-0.15</v>
      </c>
      <c r="AN792" s="275">
        <f t="shared" si="297"/>
        <v>-2.097902097902098E-2</v>
      </c>
      <c r="AP792" s="306">
        <v>71.930000000000007</v>
      </c>
      <c r="AQ792" s="306">
        <v>4.5599999999999996</v>
      </c>
    </row>
    <row r="793" spans="2:43" ht="12" customHeight="1" x14ac:dyDescent="0.25">
      <c r="B793" s="25">
        <v>44274</v>
      </c>
      <c r="C793" s="137">
        <v>0.56111111111111112</v>
      </c>
      <c r="D793" s="137">
        <v>0.65972222222222221</v>
      </c>
      <c r="E793" s="43">
        <v>4</v>
      </c>
      <c r="F793" s="43">
        <v>23622</v>
      </c>
      <c r="G793" s="25">
        <v>44274</v>
      </c>
      <c r="H793" s="967" t="s">
        <v>730</v>
      </c>
      <c r="I793" s="968"/>
      <c r="J793" s="969" t="s">
        <v>828</v>
      </c>
      <c r="K793" s="970"/>
      <c r="L793" s="969" t="s">
        <v>764</v>
      </c>
      <c r="M793" s="970"/>
      <c r="N793" s="967"/>
      <c r="O793" s="968"/>
      <c r="P793" s="971" t="s">
        <v>843</v>
      </c>
      <c r="Q793" s="972"/>
      <c r="R793" s="973" t="s">
        <v>820</v>
      </c>
      <c r="S793" s="974"/>
      <c r="T793" s="979" t="s">
        <v>771</v>
      </c>
      <c r="U793" s="980"/>
      <c r="V793" s="980"/>
      <c r="W793" s="981"/>
      <c r="X793" s="979" t="s">
        <v>771</v>
      </c>
      <c r="Y793" s="980"/>
      <c r="Z793" s="980"/>
      <c r="AA793" s="981"/>
      <c r="AB793" s="556"/>
      <c r="AC793" s="34"/>
      <c r="AD793" s="138" t="s">
        <v>699</v>
      </c>
      <c r="AE793" s="158">
        <v>24</v>
      </c>
      <c r="AF793" s="35" t="s">
        <v>32</v>
      </c>
      <c r="AG793" s="34"/>
      <c r="AH793" s="139">
        <v>10800</v>
      </c>
      <c r="AI793" s="159">
        <f t="shared" si="293"/>
        <v>10.8</v>
      </c>
      <c r="AJ793" s="152">
        <v>11880</v>
      </c>
      <c r="AK793" s="272">
        <f t="shared" si="294"/>
        <v>11.88</v>
      </c>
      <c r="AL793" s="273">
        <f t="shared" si="295"/>
        <v>1080</v>
      </c>
      <c r="AM793" s="274">
        <f t="shared" si="296"/>
        <v>1.08</v>
      </c>
      <c r="AN793" s="275">
        <f t="shared" si="297"/>
        <v>0.1</v>
      </c>
      <c r="AP793" s="306">
        <v>70.45</v>
      </c>
      <c r="AQ793" s="306">
        <v>7.02</v>
      </c>
    </row>
    <row r="794" spans="2:43" ht="12" customHeight="1" x14ac:dyDescent="0.25">
      <c r="B794" s="25">
        <v>44274</v>
      </c>
      <c r="C794" s="137">
        <v>0.56180555555555556</v>
      </c>
      <c r="D794" s="137">
        <v>0.57500000000000007</v>
      </c>
      <c r="E794" s="43">
        <v>4</v>
      </c>
      <c r="F794" s="43">
        <v>23624</v>
      </c>
      <c r="G794" s="25">
        <v>44274</v>
      </c>
      <c r="H794" s="967" t="s">
        <v>1103</v>
      </c>
      <c r="I794" s="968"/>
      <c r="J794" s="969" t="s">
        <v>1559</v>
      </c>
      <c r="K794" s="970"/>
      <c r="L794" s="969" t="s">
        <v>764</v>
      </c>
      <c r="M794" s="970"/>
      <c r="N794" s="967"/>
      <c r="O794" s="968"/>
      <c r="P794" s="971" t="s">
        <v>292</v>
      </c>
      <c r="Q794" s="972"/>
      <c r="R794" s="973" t="s">
        <v>1325</v>
      </c>
      <c r="S794" s="974"/>
      <c r="T794" s="979" t="s">
        <v>771</v>
      </c>
      <c r="U794" s="980"/>
      <c r="V794" s="980"/>
      <c r="W794" s="981"/>
      <c r="X794" s="979" t="s">
        <v>771</v>
      </c>
      <c r="Y794" s="980"/>
      <c r="Z794" s="980"/>
      <c r="AA794" s="981"/>
      <c r="AB794" s="556"/>
      <c r="AC794" s="34"/>
      <c r="AD794" s="138" t="s">
        <v>699</v>
      </c>
      <c r="AE794" s="158">
        <v>25</v>
      </c>
      <c r="AF794" s="35" t="s">
        <v>32</v>
      </c>
      <c r="AG794" s="34"/>
      <c r="AH794" s="139">
        <v>2310</v>
      </c>
      <c r="AI794" s="159">
        <f t="shared" si="293"/>
        <v>2.31</v>
      </c>
      <c r="AJ794" s="152">
        <v>2310</v>
      </c>
      <c r="AK794" s="272">
        <f t="shared" si="294"/>
        <v>2.31</v>
      </c>
      <c r="AL794" s="273">
        <f t="shared" si="295"/>
        <v>0</v>
      </c>
      <c r="AM794" s="274">
        <f t="shared" si="296"/>
        <v>0</v>
      </c>
      <c r="AN794" s="275">
        <f t="shared" si="297"/>
        <v>0</v>
      </c>
      <c r="AP794" s="306">
        <v>71.83</v>
      </c>
      <c r="AQ794" s="306">
        <v>6.89</v>
      </c>
    </row>
    <row r="795" spans="2:43" ht="12" customHeight="1" x14ac:dyDescent="0.25">
      <c r="B795" s="25">
        <v>44274</v>
      </c>
      <c r="C795" s="137">
        <v>0.57430555555555551</v>
      </c>
      <c r="D795" s="137">
        <v>0.58124999999999993</v>
      </c>
      <c r="E795" s="43">
        <v>4</v>
      </c>
      <c r="F795" s="43">
        <v>23623</v>
      </c>
      <c r="G795" s="25">
        <v>44274</v>
      </c>
      <c r="H795" s="967" t="s">
        <v>730</v>
      </c>
      <c r="I795" s="968"/>
      <c r="J795" s="969" t="s">
        <v>828</v>
      </c>
      <c r="K795" s="970"/>
      <c r="L795" s="969" t="s">
        <v>764</v>
      </c>
      <c r="M795" s="970"/>
      <c r="N795" s="967"/>
      <c r="O795" s="968"/>
      <c r="P795" s="971" t="s">
        <v>240</v>
      </c>
      <c r="Q795" s="972"/>
      <c r="R795" s="973" t="s">
        <v>1437</v>
      </c>
      <c r="S795" s="974"/>
      <c r="T795" s="979" t="s">
        <v>771</v>
      </c>
      <c r="U795" s="980"/>
      <c r="V795" s="980"/>
      <c r="W795" s="981"/>
      <c r="X795" s="979" t="s">
        <v>771</v>
      </c>
      <c r="Y795" s="980"/>
      <c r="Z795" s="980"/>
      <c r="AA795" s="981"/>
      <c r="AB795" s="558"/>
      <c r="AC795" s="34"/>
      <c r="AD795" s="138" t="s">
        <v>699</v>
      </c>
      <c r="AE795" s="158">
        <v>24</v>
      </c>
      <c r="AF795" s="35" t="s">
        <v>32</v>
      </c>
      <c r="AG795" s="34"/>
      <c r="AH795" s="139">
        <v>20345</v>
      </c>
      <c r="AI795" s="159">
        <f t="shared" si="293"/>
        <v>20.344999999999999</v>
      </c>
      <c r="AJ795" s="152">
        <v>20345</v>
      </c>
      <c r="AK795" s="272">
        <f t="shared" si="294"/>
        <v>20.344999999999999</v>
      </c>
      <c r="AL795" s="273">
        <f t="shared" si="295"/>
        <v>0</v>
      </c>
      <c r="AM795" s="274">
        <f t="shared" si="296"/>
        <v>0</v>
      </c>
      <c r="AN795" s="275">
        <f t="shared" si="297"/>
        <v>0</v>
      </c>
      <c r="AP795" s="306">
        <v>70.45</v>
      </c>
      <c r="AQ795" s="306">
        <v>7.02</v>
      </c>
    </row>
    <row r="796" spans="2:43" ht="12" customHeight="1" x14ac:dyDescent="0.25">
      <c r="B796" s="25">
        <v>44274</v>
      </c>
      <c r="C796" s="137">
        <v>0.57916666666666672</v>
      </c>
      <c r="D796" s="137">
        <v>0.5854166666666667</v>
      </c>
      <c r="E796" s="43">
        <v>4</v>
      </c>
      <c r="F796" s="43">
        <v>23623</v>
      </c>
      <c r="G796" s="25">
        <v>44274</v>
      </c>
      <c r="H796" s="967" t="s">
        <v>730</v>
      </c>
      <c r="I796" s="968"/>
      <c r="J796" s="969" t="s">
        <v>828</v>
      </c>
      <c r="K796" s="970"/>
      <c r="L796" s="969" t="s">
        <v>764</v>
      </c>
      <c r="M796" s="970"/>
      <c r="N796" s="967"/>
      <c r="O796" s="968"/>
      <c r="P796" s="971" t="s">
        <v>200</v>
      </c>
      <c r="Q796" s="972"/>
      <c r="R796" s="973" t="s">
        <v>201</v>
      </c>
      <c r="S796" s="974"/>
      <c r="T796" s="979" t="s">
        <v>771</v>
      </c>
      <c r="U796" s="980"/>
      <c r="V796" s="980"/>
      <c r="W796" s="981"/>
      <c r="X796" s="979" t="s">
        <v>771</v>
      </c>
      <c r="Y796" s="980"/>
      <c r="Z796" s="980"/>
      <c r="AA796" s="981"/>
      <c r="AB796" s="556"/>
      <c r="AC796" s="34"/>
      <c r="AD796" s="138" t="s">
        <v>699</v>
      </c>
      <c r="AE796" s="158">
        <v>24</v>
      </c>
      <c r="AF796" s="35" t="s">
        <v>32</v>
      </c>
      <c r="AG796" s="34"/>
      <c r="AH796" s="139">
        <v>10365</v>
      </c>
      <c r="AI796" s="159">
        <f t="shared" si="293"/>
        <v>10.365</v>
      </c>
      <c r="AJ796" s="152">
        <v>10365</v>
      </c>
      <c r="AK796" s="272">
        <f t="shared" si="294"/>
        <v>10.365</v>
      </c>
      <c r="AL796" s="273">
        <f t="shared" si="295"/>
        <v>0</v>
      </c>
      <c r="AM796" s="274">
        <f t="shared" si="296"/>
        <v>0</v>
      </c>
      <c r="AN796" s="275">
        <f t="shared" si="297"/>
        <v>0</v>
      </c>
      <c r="AP796" s="306">
        <v>70.45</v>
      </c>
      <c r="AQ796" s="306">
        <v>7.02</v>
      </c>
    </row>
    <row r="797" spans="2:43" ht="12" customHeight="1" x14ac:dyDescent="0.25">
      <c r="B797" s="25">
        <v>44274</v>
      </c>
      <c r="C797" s="137">
        <v>0.59513888888888888</v>
      </c>
      <c r="D797" s="137">
        <v>0.61736111111111114</v>
      </c>
      <c r="E797" s="43">
        <v>2</v>
      </c>
      <c r="F797" s="43">
        <v>26669</v>
      </c>
      <c r="G797" s="25">
        <v>44274</v>
      </c>
      <c r="H797" s="967" t="s">
        <v>1303</v>
      </c>
      <c r="I797" s="968"/>
      <c r="J797" s="969"/>
      <c r="K797" s="970"/>
      <c r="L797" s="969"/>
      <c r="M797" s="970"/>
      <c r="N797" s="967"/>
      <c r="O797" s="968"/>
      <c r="P797" s="971" t="s">
        <v>748</v>
      </c>
      <c r="Q797" s="972"/>
      <c r="R797" s="973" t="s">
        <v>749</v>
      </c>
      <c r="S797" s="974"/>
      <c r="T797" s="979" t="s">
        <v>715</v>
      </c>
      <c r="U797" s="980"/>
      <c r="V797" s="980"/>
      <c r="W797" s="981"/>
      <c r="X797" s="979" t="s">
        <v>715</v>
      </c>
      <c r="Y797" s="980"/>
      <c r="Z797" s="980"/>
      <c r="AA797" s="981"/>
      <c r="AB797" s="556"/>
      <c r="AC797" s="34"/>
      <c r="AD797" s="138"/>
      <c r="AE797" s="158">
        <v>36</v>
      </c>
      <c r="AF797" s="35" t="s">
        <v>32</v>
      </c>
      <c r="AG797" s="34"/>
      <c r="AH797" s="139">
        <v>1370</v>
      </c>
      <c r="AI797" s="159">
        <f t="shared" si="293"/>
        <v>1.37</v>
      </c>
      <c r="AJ797" s="152">
        <v>1370</v>
      </c>
      <c r="AK797" s="272">
        <f t="shared" si="294"/>
        <v>1.37</v>
      </c>
      <c r="AL797" s="273">
        <f t="shared" si="295"/>
        <v>0</v>
      </c>
      <c r="AM797" s="274">
        <f t="shared" si="296"/>
        <v>0</v>
      </c>
      <c r="AN797" s="275">
        <f t="shared" si="297"/>
        <v>0</v>
      </c>
      <c r="AP797" s="306">
        <v>72.489999999999995</v>
      </c>
      <c r="AQ797" s="306">
        <v>5.98</v>
      </c>
    </row>
    <row r="798" spans="2:43" ht="12" customHeight="1" x14ac:dyDescent="0.25">
      <c r="B798" s="25">
        <v>44274</v>
      </c>
      <c r="C798" s="137">
        <v>0.69305555555555554</v>
      </c>
      <c r="D798" s="137">
        <v>0.7055555555555556</v>
      </c>
      <c r="E798" s="43">
        <v>2</v>
      </c>
      <c r="F798" s="43">
        <v>26670</v>
      </c>
      <c r="G798" s="25">
        <v>44274</v>
      </c>
      <c r="H798" s="967" t="s">
        <v>1303</v>
      </c>
      <c r="I798" s="968"/>
      <c r="J798" s="969"/>
      <c r="K798" s="970"/>
      <c r="L798" s="969"/>
      <c r="M798" s="970"/>
      <c r="N798" s="967"/>
      <c r="O798" s="968"/>
      <c r="P798" s="971" t="s">
        <v>750</v>
      </c>
      <c r="Q798" s="972"/>
      <c r="R798" s="973" t="s">
        <v>751</v>
      </c>
      <c r="S798" s="974"/>
      <c r="T798" s="979" t="s">
        <v>715</v>
      </c>
      <c r="U798" s="980"/>
      <c r="V798" s="980"/>
      <c r="W798" s="981"/>
      <c r="X798" s="979" t="s">
        <v>715</v>
      </c>
      <c r="Y798" s="980"/>
      <c r="Z798" s="980"/>
      <c r="AA798" s="981"/>
      <c r="AB798" s="558"/>
      <c r="AC798" s="34"/>
      <c r="AD798" s="138"/>
      <c r="AE798" s="158">
        <v>32</v>
      </c>
      <c r="AF798" s="35" t="s">
        <v>32</v>
      </c>
      <c r="AG798" s="34"/>
      <c r="AH798" s="139">
        <v>1430</v>
      </c>
      <c r="AI798" s="159">
        <f t="shared" si="293"/>
        <v>1.43</v>
      </c>
      <c r="AJ798" s="152">
        <v>1430</v>
      </c>
      <c r="AK798" s="272">
        <f t="shared" si="294"/>
        <v>1.43</v>
      </c>
      <c r="AL798" s="273">
        <f t="shared" si="295"/>
        <v>0</v>
      </c>
      <c r="AM798" s="274">
        <f t="shared" si="296"/>
        <v>0</v>
      </c>
      <c r="AN798" s="275">
        <f t="shared" si="297"/>
        <v>0</v>
      </c>
      <c r="AP798" s="306">
        <v>73.239999999999995</v>
      </c>
      <c r="AQ798" s="306">
        <v>5.39</v>
      </c>
    </row>
    <row r="799" spans="2:43" ht="12" customHeight="1" x14ac:dyDescent="0.25">
      <c r="B799" s="25">
        <v>44274</v>
      </c>
      <c r="C799" s="137">
        <v>0.8340277777777777</v>
      </c>
      <c r="D799" s="137">
        <v>0.85625000000000007</v>
      </c>
      <c r="E799" s="43">
        <v>4</v>
      </c>
      <c r="F799" s="43">
        <v>26671</v>
      </c>
      <c r="G799" s="25">
        <v>44274</v>
      </c>
      <c r="H799" s="967" t="s">
        <v>1303</v>
      </c>
      <c r="I799" s="968"/>
      <c r="J799" s="969"/>
      <c r="K799" s="970"/>
      <c r="L799" s="969"/>
      <c r="M799" s="970"/>
      <c r="N799" s="967"/>
      <c r="O799" s="968"/>
      <c r="P799" s="971" t="s">
        <v>911</v>
      </c>
      <c r="Q799" s="972"/>
      <c r="R799" s="973" t="s">
        <v>856</v>
      </c>
      <c r="S799" s="974"/>
      <c r="T799" s="979" t="s">
        <v>718</v>
      </c>
      <c r="U799" s="980"/>
      <c r="V799" s="980"/>
      <c r="W799" s="981"/>
      <c r="X799" s="979" t="s">
        <v>718</v>
      </c>
      <c r="Y799" s="980"/>
      <c r="Z799" s="980"/>
      <c r="AA799" s="981"/>
      <c r="AB799" s="556"/>
      <c r="AC799" s="34"/>
      <c r="AD799" s="138"/>
      <c r="AE799" s="314">
        <v>57</v>
      </c>
      <c r="AF799" s="46" t="s">
        <v>52</v>
      </c>
      <c r="AG799" s="34"/>
      <c r="AH799" s="139">
        <v>6230</v>
      </c>
      <c r="AI799" s="159">
        <f t="shared" si="293"/>
        <v>6.23</v>
      </c>
      <c r="AJ799" s="152">
        <v>6230</v>
      </c>
      <c r="AK799" s="272">
        <f t="shared" si="294"/>
        <v>6.23</v>
      </c>
      <c r="AL799" s="273">
        <f t="shared" si="295"/>
        <v>0</v>
      </c>
      <c r="AM799" s="274">
        <f t="shared" si="296"/>
        <v>0</v>
      </c>
      <c r="AN799" s="275">
        <f t="shared" si="297"/>
        <v>0</v>
      </c>
      <c r="AP799" s="306">
        <v>76.67</v>
      </c>
      <c r="AQ799" s="306">
        <v>2.33</v>
      </c>
    </row>
    <row r="800" spans="2:43" ht="12" customHeight="1" x14ac:dyDescent="0.25">
      <c r="B800" s="25">
        <v>44274</v>
      </c>
      <c r="C800" s="137">
        <v>0.98125000000000007</v>
      </c>
      <c r="D800" s="137">
        <v>3.1944444444444449E-2</v>
      </c>
      <c r="E800" s="43">
        <v>4</v>
      </c>
      <c r="F800" s="43">
        <v>26672</v>
      </c>
      <c r="G800" s="25">
        <v>44274</v>
      </c>
      <c r="H800" s="967" t="s">
        <v>87</v>
      </c>
      <c r="I800" s="968"/>
      <c r="J800" s="969"/>
      <c r="K800" s="970"/>
      <c r="L800" s="969"/>
      <c r="M800" s="970"/>
      <c r="N800" s="967"/>
      <c r="O800" s="968"/>
      <c r="P800" s="971" t="s">
        <v>190</v>
      </c>
      <c r="Q800" s="972"/>
      <c r="R800" s="973" t="s">
        <v>633</v>
      </c>
      <c r="S800" s="974"/>
      <c r="T800" s="979" t="s">
        <v>1573</v>
      </c>
      <c r="U800" s="980"/>
      <c r="V800" s="980"/>
      <c r="W800" s="981"/>
      <c r="X800" s="979" t="s">
        <v>1573</v>
      </c>
      <c r="Y800" s="980"/>
      <c r="Z800" s="980"/>
      <c r="AA800" s="981"/>
      <c r="AB800" s="556"/>
      <c r="AC800" s="34"/>
      <c r="AD800" s="138"/>
      <c r="AE800" s="314">
        <v>56</v>
      </c>
      <c r="AF800" s="46" t="s">
        <v>52</v>
      </c>
      <c r="AG800" s="34"/>
      <c r="AH800" s="139">
        <v>14025</v>
      </c>
      <c r="AI800" s="159">
        <f t="shared" si="293"/>
        <v>14.025</v>
      </c>
      <c r="AJ800" s="152">
        <v>14025</v>
      </c>
      <c r="AK800" s="272">
        <f t="shared" si="294"/>
        <v>14.025</v>
      </c>
      <c r="AL800" s="273">
        <f t="shared" si="295"/>
        <v>0</v>
      </c>
      <c r="AM800" s="274">
        <f t="shared" si="296"/>
        <v>0</v>
      </c>
      <c r="AN800" s="275">
        <f t="shared" si="297"/>
        <v>0</v>
      </c>
      <c r="AP800" s="306">
        <v>77.13</v>
      </c>
      <c r="AQ800" s="306">
        <v>3.76</v>
      </c>
    </row>
    <row r="801" spans="2:43" ht="12" customHeight="1" x14ac:dyDescent="0.25">
      <c r="B801" s="25">
        <v>44275</v>
      </c>
      <c r="C801" s="137">
        <v>0.10902777777777778</v>
      </c>
      <c r="D801" s="137">
        <v>0.19652777777777777</v>
      </c>
      <c r="E801" s="43">
        <v>4</v>
      </c>
      <c r="F801" s="43">
        <v>1564</v>
      </c>
      <c r="G801" s="25">
        <v>44275</v>
      </c>
      <c r="H801" s="967" t="s">
        <v>286</v>
      </c>
      <c r="I801" s="968"/>
      <c r="J801" s="969"/>
      <c r="K801" s="970"/>
      <c r="L801" s="969"/>
      <c r="M801" s="970"/>
      <c r="N801" s="967"/>
      <c r="O801" s="968"/>
      <c r="P801" s="971" t="s">
        <v>390</v>
      </c>
      <c r="Q801" s="972"/>
      <c r="R801" s="973" t="s">
        <v>90</v>
      </c>
      <c r="S801" s="985"/>
      <c r="T801" s="982" t="s">
        <v>179</v>
      </c>
      <c r="U801" s="983"/>
      <c r="V801" s="983"/>
      <c r="W801" s="984"/>
      <c r="X801" s="982" t="s">
        <v>179</v>
      </c>
      <c r="Y801" s="983"/>
      <c r="Z801" s="983"/>
      <c r="AA801" s="984"/>
      <c r="AB801" s="509"/>
      <c r="AC801" s="34"/>
      <c r="AD801" s="138"/>
      <c r="AE801" s="158">
        <v>37</v>
      </c>
      <c r="AF801" s="35" t="s">
        <v>32</v>
      </c>
      <c r="AG801" s="34">
        <v>9758</v>
      </c>
      <c r="AH801" s="139">
        <f t="shared" ref="AH801:AH802" si="298">+AG801/2.2</f>
        <v>4435.454545454545</v>
      </c>
      <c r="AI801" s="140">
        <f t="shared" si="293"/>
        <v>4.4354545454545447</v>
      </c>
      <c r="AJ801" s="836">
        <v>11710</v>
      </c>
      <c r="AK801" s="838">
        <f>+AJ801/1000</f>
        <v>11.71</v>
      </c>
      <c r="AL801" s="840">
        <f>+AJ801-AH803-AH801-AH802</f>
        <v>-91.818181818180619</v>
      </c>
      <c r="AM801" s="842">
        <f>+AL801/1000</f>
        <v>-9.1818181818180619E-2</v>
      </c>
      <c r="AN801" s="844">
        <f>+AL801/SUM(AH801:AH803)</f>
        <v>-7.7800030811892382E-3</v>
      </c>
      <c r="AP801" s="306">
        <v>77.209999999999994</v>
      </c>
      <c r="AQ801" s="306">
        <v>2.89</v>
      </c>
    </row>
    <row r="802" spans="2:43" ht="12" customHeight="1" x14ac:dyDescent="0.25">
      <c r="B802" s="25">
        <v>44275</v>
      </c>
      <c r="C802" s="137">
        <v>0.10902777777777778</v>
      </c>
      <c r="D802" s="137">
        <v>0.19652777777777777</v>
      </c>
      <c r="E802" s="43">
        <v>4</v>
      </c>
      <c r="F802" s="43" t="s">
        <v>1571</v>
      </c>
      <c r="G802" s="25">
        <v>44275</v>
      </c>
      <c r="H802" s="967" t="s">
        <v>356</v>
      </c>
      <c r="I802" s="968"/>
      <c r="J802" s="969"/>
      <c r="K802" s="970"/>
      <c r="L802" s="969"/>
      <c r="M802" s="970"/>
      <c r="N802" s="967"/>
      <c r="O802" s="968"/>
      <c r="P802" s="971" t="s">
        <v>390</v>
      </c>
      <c r="Q802" s="972"/>
      <c r="R802" s="973" t="s">
        <v>90</v>
      </c>
      <c r="S802" s="985"/>
      <c r="T802" s="982" t="s">
        <v>179</v>
      </c>
      <c r="U802" s="983"/>
      <c r="V802" s="983"/>
      <c r="W802" s="984"/>
      <c r="X802" s="982" t="s">
        <v>179</v>
      </c>
      <c r="Y802" s="983"/>
      <c r="Z802" s="983"/>
      <c r="AA802" s="984"/>
      <c r="AB802" s="509"/>
      <c r="AC802" s="34"/>
      <c r="AD802" s="138"/>
      <c r="AE802" s="158">
        <v>36</v>
      </c>
      <c r="AF802" s="35" t="s">
        <v>32</v>
      </c>
      <c r="AG802" s="34">
        <f>2339+628</f>
        <v>2967</v>
      </c>
      <c r="AH802" s="139">
        <f t="shared" si="298"/>
        <v>1348.6363636363635</v>
      </c>
      <c r="AI802" s="140">
        <f t="shared" si="293"/>
        <v>1.3486363636363634</v>
      </c>
      <c r="AJ802" s="993"/>
      <c r="AK802" s="994"/>
      <c r="AL802" s="995"/>
      <c r="AM802" s="996"/>
      <c r="AN802" s="997"/>
      <c r="AP802" s="306">
        <v>77.180000000000007</v>
      </c>
      <c r="AQ802" s="306">
        <v>2.74</v>
      </c>
    </row>
    <row r="803" spans="2:43" ht="12" customHeight="1" x14ac:dyDescent="0.25">
      <c r="B803" s="25">
        <v>44275</v>
      </c>
      <c r="C803" s="137">
        <v>0.10902777777777778</v>
      </c>
      <c r="D803" s="137">
        <v>0.19652777777777777</v>
      </c>
      <c r="E803" s="43">
        <v>4</v>
      </c>
      <c r="F803" s="43">
        <v>117</v>
      </c>
      <c r="G803" s="25">
        <v>44275</v>
      </c>
      <c r="H803" s="967" t="s">
        <v>291</v>
      </c>
      <c r="I803" s="968"/>
      <c r="J803" s="969"/>
      <c r="K803" s="970"/>
      <c r="L803" s="969"/>
      <c r="M803" s="970"/>
      <c r="N803" s="967"/>
      <c r="O803" s="968"/>
      <c r="P803" s="971" t="s">
        <v>390</v>
      </c>
      <c r="Q803" s="972"/>
      <c r="R803" s="973" t="s">
        <v>90</v>
      </c>
      <c r="S803" s="985"/>
      <c r="T803" s="982" t="s">
        <v>179</v>
      </c>
      <c r="U803" s="983"/>
      <c r="V803" s="983"/>
      <c r="W803" s="984"/>
      <c r="X803" s="982" t="s">
        <v>179</v>
      </c>
      <c r="Y803" s="983"/>
      <c r="Z803" s="983"/>
      <c r="AA803" s="984"/>
      <c r="AB803" s="509"/>
      <c r="AC803" s="34"/>
      <c r="AD803" s="138"/>
      <c r="AE803" s="158">
        <v>34</v>
      </c>
      <c r="AF803" s="35" t="s">
        <v>32</v>
      </c>
      <c r="AG803" s="34">
        <v>13239</v>
      </c>
      <c r="AH803" s="139">
        <f>+AG803/2.2</f>
        <v>6017.7272727272721</v>
      </c>
      <c r="AI803" s="140">
        <f t="shared" si="293"/>
        <v>6.0177272727272717</v>
      </c>
      <c r="AJ803" s="837"/>
      <c r="AK803" s="839"/>
      <c r="AL803" s="841"/>
      <c r="AM803" s="843"/>
      <c r="AN803" s="845"/>
      <c r="AP803" s="306">
        <v>76.900000000000006</v>
      </c>
      <c r="AQ803" s="306">
        <v>3.1</v>
      </c>
    </row>
    <row r="804" spans="2:43" ht="12" customHeight="1" x14ac:dyDescent="0.25">
      <c r="B804" s="25">
        <v>44275</v>
      </c>
      <c r="C804" s="137">
        <v>0.17916666666666667</v>
      </c>
      <c r="D804" s="137">
        <v>0.19097222222222221</v>
      </c>
      <c r="E804" s="43">
        <v>2</v>
      </c>
      <c r="F804" s="43">
        <v>788</v>
      </c>
      <c r="G804" s="25">
        <v>44275</v>
      </c>
      <c r="H804" s="967" t="s">
        <v>199</v>
      </c>
      <c r="I804" s="968"/>
      <c r="J804" s="969"/>
      <c r="K804" s="970"/>
      <c r="L804" s="969"/>
      <c r="M804" s="970"/>
      <c r="N804" s="967"/>
      <c r="O804" s="968"/>
      <c r="P804" s="971" t="s">
        <v>1210</v>
      </c>
      <c r="Q804" s="972"/>
      <c r="R804" s="973" t="s">
        <v>306</v>
      </c>
      <c r="S804" s="974"/>
      <c r="T804" s="979" t="s">
        <v>544</v>
      </c>
      <c r="U804" s="980"/>
      <c r="V804" s="980"/>
      <c r="W804" s="981"/>
      <c r="X804" s="979" t="s">
        <v>544</v>
      </c>
      <c r="Y804" s="980"/>
      <c r="Z804" s="980"/>
      <c r="AA804" s="981"/>
      <c r="AB804" s="490"/>
      <c r="AC804" s="32"/>
      <c r="AD804" s="33"/>
      <c r="AE804" s="314">
        <v>52</v>
      </c>
      <c r="AF804" s="46" t="s">
        <v>52</v>
      </c>
      <c r="AG804" s="34"/>
      <c r="AH804" s="139">
        <v>18952</v>
      </c>
      <c r="AI804" s="140">
        <f t="shared" si="293"/>
        <v>18.952000000000002</v>
      </c>
      <c r="AJ804" s="1029">
        <v>24850</v>
      </c>
      <c r="AK804" s="1032">
        <f>+AJ804/1000</f>
        <v>24.85</v>
      </c>
      <c r="AL804" s="1035">
        <f>+AJ804-AH807-AH806-AH805-AH804</f>
        <v>-1717</v>
      </c>
      <c r="AM804" s="1038">
        <f>+AL804/1000</f>
        <v>-1.7170000000000001</v>
      </c>
      <c r="AN804" s="1041">
        <f>+AL804/SUM(AH804:AH807)</f>
        <v>-6.4629051078405539E-2</v>
      </c>
      <c r="AP804" s="306">
        <v>70.41</v>
      </c>
      <c r="AQ804" s="306">
        <v>5.28</v>
      </c>
    </row>
    <row r="805" spans="2:43" ht="12" customHeight="1" x14ac:dyDescent="0.25">
      <c r="B805" s="25">
        <v>44275</v>
      </c>
      <c r="C805" s="137">
        <v>0.17916666666666667</v>
      </c>
      <c r="D805" s="137">
        <v>0.19097222222222221</v>
      </c>
      <c r="E805" s="43">
        <v>2</v>
      </c>
      <c r="F805" s="43">
        <v>788</v>
      </c>
      <c r="G805" s="25">
        <v>44275</v>
      </c>
      <c r="H805" s="967" t="s">
        <v>199</v>
      </c>
      <c r="I805" s="968"/>
      <c r="J805" s="969"/>
      <c r="K805" s="970"/>
      <c r="L805" s="969"/>
      <c r="M805" s="970"/>
      <c r="N805" s="967"/>
      <c r="O805" s="968"/>
      <c r="P805" s="971" t="s">
        <v>1210</v>
      </c>
      <c r="Q805" s="972"/>
      <c r="R805" s="973" t="s">
        <v>306</v>
      </c>
      <c r="S805" s="974"/>
      <c r="T805" s="979" t="s">
        <v>202</v>
      </c>
      <c r="U805" s="980"/>
      <c r="V805" s="980"/>
      <c r="W805" s="981"/>
      <c r="X805" s="979" t="s">
        <v>202</v>
      </c>
      <c r="Y805" s="980"/>
      <c r="Z805" s="980"/>
      <c r="AA805" s="981"/>
      <c r="AB805" s="490"/>
      <c r="AC805" s="32"/>
      <c r="AD805" s="33"/>
      <c r="AE805" s="314">
        <v>52</v>
      </c>
      <c r="AF805" s="46" t="s">
        <v>52</v>
      </c>
      <c r="AG805" s="34"/>
      <c r="AH805" s="139">
        <v>40</v>
      </c>
      <c r="AI805" s="140">
        <f t="shared" si="293"/>
        <v>0.04</v>
      </c>
      <c r="AJ805" s="1030"/>
      <c r="AK805" s="1033"/>
      <c r="AL805" s="1036"/>
      <c r="AM805" s="1039"/>
      <c r="AN805" s="1042"/>
      <c r="AP805" s="306">
        <v>70.41</v>
      </c>
      <c r="AQ805" s="306">
        <v>5.28</v>
      </c>
    </row>
    <row r="806" spans="2:43" ht="12" customHeight="1" x14ac:dyDescent="0.25">
      <c r="B806" s="25">
        <v>44275</v>
      </c>
      <c r="C806" s="137">
        <v>0.17916666666666667</v>
      </c>
      <c r="D806" s="137">
        <v>0.19097222222222221</v>
      </c>
      <c r="E806" s="43">
        <v>2</v>
      </c>
      <c r="F806" s="43">
        <v>788</v>
      </c>
      <c r="G806" s="25">
        <v>44275</v>
      </c>
      <c r="H806" s="967" t="s">
        <v>199</v>
      </c>
      <c r="I806" s="968"/>
      <c r="J806" s="969"/>
      <c r="K806" s="970"/>
      <c r="L806" s="969"/>
      <c r="M806" s="970"/>
      <c r="N806" s="967"/>
      <c r="O806" s="968"/>
      <c r="P806" s="971" t="s">
        <v>1210</v>
      </c>
      <c r="Q806" s="972"/>
      <c r="R806" s="973" t="s">
        <v>306</v>
      </c>
      <c r="S806" s="974"/>
      <c r="T806" s="979" t="s">
        <v>757</v>
      </c>
      <c r="U806" s="980"/>
      <c r="V806" s="980"/>
      <c r="W806" s="981"/>
      <c r="X806" s="979" t="s">
        <v>757</v>
      </c>
      <c r="Y806" s="980"/>
      <c r="Z806" s="980"/>
      <c r="AA806" s="981"/>
      <c r="AB806" s="490"/>
      <c r="AC806" s="32"/>
      <c r="AD806" s="33"/>
      <c r="AE806" s="314">
        <v>52</v>
      </c>
      <c r="AF806" s="46" t="s">
        <v>52</v>
      </c>
      <c r="AG806" s="34"/>
      <c r="AH806" s="139">
        <v>1422</v>
      </c>
      <c r="AI806" s="140">
        <f t="shared" si="293"/>
        <v>1.4219999999999999</v>
      </c>
      <c r="AJ806" s="1030"/>
      <c r="AK806" s="1033"/>
      <c r="AL806" s="1036"/>
      <c r="AM806" s="1039"/>
      <c r="AN806" s="1042"/>
      <c r="AP806" s="306">
        <v>70.41</v>
      </c>
      <c r="AQ806" s="306">
        <v>5.28</v>
      </c>
    </row>
    <row r="807" spans="2:43" ht="12" customHeight="1" x14ac:dyDescent="0.25">
      <c r="B807" s="25">
        <v>44275</v>
      </c>
      <c r="C807" s="137">
        <v>0.17916666666666667</v>
      </c>
      <c r="D807" s="137">
        <v>0.19097222222222221</v>
      </c>
      <c r="E807" s="43">
        <v>2</v>
      </c>
      <c r="F807" s="43">
        <v>788</v>
      </c>
      <c r="G807" s="25">
        <v>44275</v>
      </c>
      <c r="H807" s="967" t="s">
        <v>199</v>
      </c>
      <c r="I807" s="968"/>
      <c r="J807" s="969"/>
      <c r="K807" s="970"/>
      <c r="L807" s="969"/>
      <c r="M807" s="970"/>
      <c r="N807" s="967"/>
      <c r="O807" s="968"/>
      <c r="P807" s="971" t="s">
        <v>1210</v>
      </c>
      <c r="Q807" s="972"/>
      <c r="R807" s="973" t="s">
        <v>306</v>
      </c>
      <c r="S807" s="974"/>
      <c r="T807" s="979" t="s">
        <v>965</v>
      </c>
      <c r="U807" s="980"/>
      <c r="V807" s="980"/>
      <c r="W807" s="981"/>
      <c r="X807" s="979" t="s">
        <v>965</v>
      </c>
      <c r="Y807" s="980"/>
      <c r="Z807" s="980"/>
      <c r="AA807" s="981"/>
      <c r="AB807" s="490"/>
      <c r="AC807" s="32"/>
      <c r="AD807" s="33"/>
      <c r="AE807" s="314">
        <v>52</v>
      </c>
      <c r="AF807" s="46" t="s">
        <v>52</v>
      </c>
      <c r="AG807" s="34"/>
      <c r="AH807" s="139">
        <v>6153</v>
      </c>
      <c r="AI807" s="140">
        <f t="shared" si="293"/>
        <v>6.1529999999999996</v>
      </c>
      <c r="AJ807" s="1031"/>
      <c r="AK807" s="1034"/>
      <c r="AL807" s="1037"/>
      <c r="AM807" s="1040"/>
      <c r="AN807" s="1043"/>
      <c r="AP807" s="306">
        <v>70.41</v>
      </c>
      <c r="AQ807" s="306">
        <v>5.28</v>
      </c>
    </row>
    <row r="808" spans="2:43" ht="12.75" customHeight="1" thickBot="1" x14ac:dyDescent="0.3">
      <c r="B808" s="24"/>
      <c r="C808" s="146"/>
      <c r="D808" s="146"/>
      <c r="E808" s="27"/>
      <c r="F808" s="36"/>
      <c r="G808" s="31"/>
      <c r="H808" s="909"/>
      <c r="I808" s="910"/>
      <c r="J808" s="911"/>
      <c r="K808" s="912"/>
      <c r="L808" s="911"/>
      <c r="M808" s="912"/>
      <c r="N808" s="913"/>
      <c r="O808" s="910"/>
      <c r="P808" s="913"/>
      <c r="Q808" s="910"/>
      <c r="R808" s="914"/>
      <c r="S808" s="915"/>
      <c r="T808" s="916"/>
      <c r="U808" s="917"/>
      <c r="V808" s="917"/>
      <c r="W808" s="915"/>
      <c r="X808" s="29"/>
      <c r="Y808" s="147"/>
      <c r="Z808" s="147"/>
      <c r="AA808" s="28"/>
      <c r="AB808" s="509"/>
      <c r="AC808" s="36"/>
      <c r="AD808" s="148"/>
      <c r="AE808" s="147"/>
      <c r="AF808" s="28"/>
      <c r="AG808" s="29"/>
      <c r="AH808" s="149"/>
      <c r="AI808" s="153"/>
      <c r="AJ808" s="150"/>
      <c r="AK808" s="154"/>
      <c r="AL808" s="155"/>
      <c r="AM808" s="156"/>
      <c r="AN808" s="157"/>
    </row>
    <row r="809" spans="2:43" x14ac:dyDescent="0.25">
      <c r="B809" s="151"/>
      <c r="C809" s="151"/>
      <c r="D809" s="151"/>
      <c r="E809" s="151"/>
      <c r="F809" s="151"/>
      <c r="G809" s="151"/>
      <c r="H809" s="151"/>
      <c r="I809" s="151"/>
      <c r="J809" s="174"/>
      <c r="K809" s="174"/>
      <c r="L809" s="174"/>
      <c r="M809" s="174"/>
      <c r="N809" s="151"/>
      <c r="O809" s="151"/>
      <c r="P809" s="135"/>
      <c r="Q809" s="135"/>
      <c r="R809" s="918" t="s">
        <v>5</v>
      </c>
      <c r="S809" s="919"/>
      <c r="T809" s="919"/>
      <c r="U809" s="919"/>
      <c r="V809" s="919"/>
      <c r="W809" s="919"/>
      <c r="X809" s="919"/>
      <c r="Y809" s="919"/>
      <c r="Z809" s="919"/>
      <c r="AA809" s="919"/>
      <c r="AB809" s="919"/>
      <c r="AC809" s="919"/>
      <c r="AD809" s="919"/>
      <c r="AE809" s="919"/>
      <c r="AF809" s="919"/>
      <c r="AG809" s="554"/>
      <c r="AH809" s="932" t="s">
        <v>4</v>
      </c>
      <c r="AI809" s="933"/>
      <c r="AJ809" s="932" t="s">
        <v>3</v>
      </c>
      <c r="AK809" s="933"/>
      <c r="AL809" s="932" t="s">
        <v>2</v>
      </c>
      <c r="AM809" s="934"/>
      <c r="AN809" s="935"/>
    </row>
    <row r="810" spans="2:43" x14ac:dyDescent="0.25">
      <c r="B810" s="151"/>
      <c r="C810" s="151"/>
      <c r="D810" s="151"/>
      <c r="E810" s="151"/>
      <c r="F810" s="151"/>
      <c r="G810" s="151"/>
      <c r="H810" s="151"/>
      <c r="I810" s="151"/>
      <c r="J810" s="174"/>
      <c r="K810" s="174"/>
      <c r="L810" s="174"/>
      <c r="M810" s="174"/>
      <c r="N810" s="151"/>
      <c r="O810" s="151"/>
      <c r="P810" s="135"/>
      <c r="Q810" s="135"/>
      <c r="R810" s="930"/>
      <c r="S810" s="931"/>
      <c r="T810" s="931"/>
      <c r="U810" s="931"/>
      <c r="V810" s="931"/>
      <c r="W810" s="931"/>
      <c r="X810" s="931"/>
      <c r="Y810" s="931"/>
      <c r="Z810" s="931"/>
      <c r="AA810" s="931"/>
      <c r="AB810" s="931"/>
      <c r="AC810" s="931"/>
      <c r="AD810" s="931"/>
      <c r="AE810" s="931"/>
      <c r="AF810" s="931"/>
      <c r="AG810" s="554"/>
      <c r="AH810" s="936" t="s">
        <v>1</v>
      </c>
      <c r="AI810" s="938">
        <f>+SUM(AI787:AI808)</f>
        <v>161.82381818181821</v>
      </c>
      <c r="AJ810" s="936" t="s">
        <v>1</v>
      </c>
      <c r="AK810" s="938">
        <f>+SUM(AK787:AK808)</f>
        <v>165.285</v>
      </c>
      <c r="AL810" s="936" t="s">
        <v>1</v>
      </c>
      <c r="AM810" s="940">
        <f>+AK810-AI810</f>
        <v>3.4611818181817853</v>
      </c>
      <c r="AN810" s="851">
        <f>+AM810/AI810</f>
        <v>2.1388580847183768E-2</v>
      </c>
    </row>
    <row r="811" spans="2:43" ht="17.25" thickBot="1" x14ac:dyDescent="0.3">
      <c r="B811" s="151"/>
      <c r="C811" s="151"/>
      <c r="D811" s="151"/>
      <c r="E811" s="151"/>
      <c r="F811" s="151"/>
      <c r="G811" s="151"/>
      <c r="H811" s="151"/>
      <c r="I811" s="151"/>
      <c r="J811" s="174"/>
      <c r="K811" s="174"/>
      <c r="L811" s="174"/>
      <c r="M811" s="174"/>
      <c r="N811" s="151"/>
      <c r="O811" s="151"/>
      <c r="P811" s="135"/>
      <c r="Q811" s="135"/>
      <c r="R811" s="921"/>
      <c r="S811" s="922"/>
      <c r="T811" s="922"/>
      <c r="U811" s="922"/>
      <c r="V811" s="922"/>
      <c r="W811" s="922"/>
      <c r="X811" s="922"/>
      <c r="Y811" s="922"/>
      <c r="Z811" s="922"/>
      <c r="AA811" s="922"/>
      <c r="AB811" s="922"/>
      <c r="AC811" s="922"/>
      <c r="AD811" s="922"/>
      <c r="AE811" s="922"/>
      <c r="AF811" s="922"/>
      <c r="AG811" s="553"/>
      <c r="AH811" s="937"/>
      <c r="AI811" s="939"/>
      <c r="AJ811" s="937"/>
      <c r="AK811" s="939"/>
      <c r="AL811" s="937"/>
      <c r="AM811" s="941"/>
      <c r="AN811" s="852"/>
    </row>
    <row r="812" spans="2:43" ht="17.25" thickBot="1" x14ac:dyDescent="0.3"/>
    <row r="813" spans="2:43" x14ac:dyDescent="0.25">
      <c r="R813" s="918" t="s">
        <v>0</v>
      </c>
      <c r="S813" s="919"/>
      <c r="T813" s="919"/>
      <c r="U813" s="919"/>
      <c r="V813" s="919"/>
      <c r="W813" s="919"/>
      <c r="X813" s="919"/>
      <c r="Y813" s="919"/>
      <c r="Z813" s="919"/>
      <c r="AA813" s="919"/>
      <c r="AB813" s="919"/>
      <c r="AC813" s="919"/>
      <c r="AD813" s="919"/>
      <c r="AE813" s="919"/>
      <c r="AF813" s="920"/>
      <c r="AG813" s="18"/>
      <c r="AH813" s="924">
        <f>+AI810+AH777</f>
        <v>4991.7297272727283</v>
      </c>
      <c r="AI813" s="925"/>
      <c r="AJ813" s="924">
        <f>+AK810+AJ777</f>
        <v>5081.8904999999995</v>
      </c>
      <c r="AK813" s="925"/>
      <c r="AL813" s="928">
        <f>+AJ813-AH813</f>
        <v>90.160772727271251</v>
      </c>
      <c r="AM813" s="925"/>
      <c r="AN813" s="945">
        <f>+AL813/AH813</f>
        <v>1.8062030128488411E-2</v>
      </c>
    </row>
    <row r="814" spans="2:43" ht="12" customHeight="1" thickBot="1" x14ac:dyDescent="0.3">
      <c r="R814" s="921"/>
      <c r="S814" s="922"/>
      <c r="T814" s="922"/>
      <c r="U814" s="922"/>
      <c r="V814" s="922"/>
      <c r="W814" s="922"/>
      <c r="X814" s="922"/>
      <c r="Y814" s="922"/>
      <c r="Z814" s="922"/>
      <c r="AA814" s="922"/>
      <c r="AB814" s="922"/>
      <c r="AC814" s="922"/>
      <c r="AD814" s="922"/>
      <c r="AE814" s="922"/>
      <c r="AF814" s="923"/>
      <c r="AG814" s="19"/>
      <c r="AH814" s="926"/>
      <c r="AI814" s="927"/>
      <c r="AJ814" s="926"/>
      <c r="AK814" s="927"/>
      <c r="AL814" s="929"/>
      <c r="AM814" s="927"/>
      <c r="AN814" s="946"/>
      <c r="AO814" s="22"/>
      <c r="AP814" s="168"/>
    </row>
    <row r="815" spans="2:43" ht="17.25" thickBot="1" x14ac:dyDescent="0.3"/>
    <row r="816" spans="2:43" ht="12" customHeight="1" x14ac:dyDescent="0.25">
      <c r="B816" s="882" t="s">
        <v>31</v>
      </c>
      <c r="C816" s="883"/>
      <c r="D816" s="883"/>
      <c r="E816" s="883"/>
      <c r="F816" s="883"/>
      <c r="G816" s="884"/>
      <c r="H816" s="888" t="s">
        <v>30</v>
      </c>
      <c r="I816" s="765"/>
      <c r="J816" s="765"/>
      <c r="K816" s="765"/>
      <c r="L816" s="765"/>
      <c r="M816" s="765"/>
      <c r="N816" s="765"/>
      <c r="O816" s="765"/>
      <c r="P816" s="765"/>
      <c r="Q816" s="765"/>
      <c r="R816" s="765"/>
      <c r="S816" s="765"/>
      <c r="T816" s="765"/>
      <c r="U816" s="765"/>
      <c r="V816" s="765"/>
      <c r="W816" s="765"/>
      <c r="X816" s="765"/>
      <c r="Y816" s="765"/>
      <c r="Z816" s="765"/>
      <c r="AA816" s="765"/>
      <c r="AB816" s="765"/>
      <c r="AC816" s="765"/>
      <c r="AD816" s="765"/>
      <c r="AE816" s="548"/>
      <c r="AF816" s="764" t="s">
        <v>29</v>
      </c>
      <c r="AG816" s="765"/>
      <c r="AH816" s="765"/>
      <c r="AI816" s="765"/>
      <c r="AJ816" s="765"/>
      <c r="AK816" s="766"/>
      <c r="AL816" s="889" t="s">
        <v>39</v>
      </c>
      <c r="AM816" s="890"/>
      <c r="AN816" s="891"/>
      <c r="AO816" s="141"/>
      <c r="AP816" s="170"/>
    </row>
    <row r="817" spans="2:43" ht="12" customHeight="1" x14ac:dyDescent="0.25">
      <c r="B817" s="885"/>
      <c r="C817" s="886"/>
      <c r="D817" s="886"/>
      <c r="E817" s="886"/>
      <c r="F817" s="886"/>
      <c r="G817" s="887"/>
      <c r="H817" s="892" t="s">
        <v>25</v>
      </c>
      <c r="I817" s="893"/>
      <c r="J817" s="893"/>
      <c r="K817" s="893"/>
      <c r="L817" s="893"/>
      <c r="M817" s="893"/>
      <c r="N817" s="893"/>
      <c r="O817" s="893"/>
      <c r="P817" s="893"/>
      <c r="Q817" s="893"/>
      <c r="R817" s="893"/>
      <c r="S817" s="893"/>
      <c r="T817" s="893"/>
      <c r="U817" s="893"/>
      <c r="V817" s="893"/>
      <c r="W817" s="893"/>
      <c r="X817" s="893"/>
      <c r="Y817" s="893"/>
      <c r="Z817" s="893"/>
      <c r="AA817" s="893"/>
      <c r="AB817" s="893"/>
      <c r="AC817" s="893"/>
      <c r="AD817" s="893"/>
      <c r="AE817" s="550"/>
      <c r="AF817" s="773">
        <v>44275</v>
      </c>
      <c r="AG817" s="774"/>
      <c r="AH817" s="774"/>
      <c r="AI817" s="774"/>
      <c r="AJ817" s="774"/>
      <c r="AK817" s="775"/>
      <c r="AL817" s="896" t="s">
        <v>40</v>
      </c>
      <c r="AM817" s="897"/>
      <c r="AN817" s="898"/>
      <c r="AO817" s="141"/>
      <c r="AP817" s="171"/>
    </row>
    <row r="818" spans="2:43" ht="12" customHeight="1" thickBot="1" x14ac:dyDescent="0.3">
      <c r="B818" s="902" t="s">
        <v>28</v>
      </c>
      <c r="C818" s="903"/>
      <c r="D818" s="903"/>
      <c r="E818" s="903"/>
      <c r="F818" s="903"/>
      <c r="G818" s="904"/>
      <c r="H818" s="894"/>
      <c r="I818" s="895"/>
      <c r="J818" s="895"/>
      <c r="K818" s="895"/>
      <c r="L818" s="895"/>
      <c r="M818" s="895"/>
      <c r="N818" s="895"/>
      <c r="O818" s="895"/>
      <c r="P818" s="895"/>
      <c r="Q818" s="895"/>
      <c r="R818" s="895"/>
      <c r="S818" s="895"/>
      <c r="T818" s="895"/>
      <c r="U818" s="895"/>
      <c r="V818" s="895"/>
      <c r="W818" s="895"/>
      <c r="X818" s="895"/>
      <c r="Y818" s="895"/>
      <c r="Z818" s="895"/>
      <c r="AA818" s="895"/>
      <c r="AB818" s="895"/>
      <c r="AC818" s="895"/>
      <c r="AD818" s="895"/>
      <c r="AE818" s="551"/>
      <c r="AF818" s="776"/>
      <c r="AG818" s="777"/>
      <c r="AH818" s="777"/>
      <c r="AI818" s="777"/>
      <c r="AJ818" s="777"/>
      <c r="AK818" s="778"/>
      <c r="AL818" s="899"/>
      <c r="AM818" s="900"/>
      <c r="AN818" s="901"/>
      <c r="AO818" s="141"/>
      <c r="AP818" s="171"/>
    </row>
    <row r="819" spans="2:43" ht="12" customHeight="1" thickBot="1" x14ac:dyDescent="0.3">
      <c r="B819" s="135"/>
      <c r="C819" s="135"/>
      <c r="D819" s="135"/>
      <c r="E819" s="135"/>
      <c r="F819" s="135"/>
      <c r="G819" s="135"/>
      <c r="H819" s="135"/>
      <c r="I819" s="135"/>
      <c r="J819" s="174"/>
      <c r="K819" s="174"/>
      <c r="L819" s="174"/>
      <c r="M819" s="174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5"/>
      <c r="AL819" s="135"/>
      <c r="AM819" s="135"/>
      <c r="AN819" s="135"/>
      <c r="AO819" s="141"/>
    </row>
    <row r="820" spans="2:43" ht="12" customHeight="1" thickBot="1" x14ac:dyDescent="0.3">
      <c r="B820" s="873" t="s">
        <v>27</v>
      </c>
      <c r="C820" s="874"/>
      <c r="D820" s="874"/>
      <c r="E820" s="875"/>
      <c r="F820" s="848" t="s">
        <v>26</v>
      </c>
      <c r="G820" s="850"/>
      <c r="H820" s="848" t="s">
        <v>44</v>
      </c>
      <c r="I820" s="849"/>
      <c r="J820" s="849"/>
      <c r="K820" s="849"/>
      <c r="L820" s="849"/>
      <c r="M820" s="849"/>
      <c r="N820" s="849"/>
      <c r="O820" s="849"/>
      <c r="P820" s="849"/>
      <c r="Q820" s="849"/>
      <c r="R820" s="849"/>
      <c r="S820" s="850"/>
      <c r="T820" s="848" t="s">
        <v>25</v>
      </c>
      <c r="U820" s="849"/>
      <c r="V820" s="849"/>
      <c r="W820" s="849"/>
      <c r="X820" s="849"/>
      <c r="Y820" s="849"/>
      <c r="Z820" s="849"/>
      <c r="AA820" s="849"/>
      <c r="AB820" s="849"/>
      <c r="AC820" s="849"/>
      <c r="AD820" s="849"/>
      <c r="AE820" s="849"/>
      <c r="AF820" s="850"/>
      <c r="AG820" s="879" t="s">
        <v>24</v>
      </c>
      <c r="AH820" s="880"/>
      <c r="AI820" s="881"/>
      <c r="AJ820" s="879" t="s">
        <v>24</v>
      </c>
      <c r="AK820" s="881"/>
      <c r="AL820" s="848" t="s">
        <v>23</v>
      </c>
      <c r="AM820" s="849"/>
      <c r="AN820" s="850"/>
      <c r="AO820" s="141"/>
    </row>
    <row r="821" spans="2:43" ht="12" customHeight="1" thickBot="1" x14ac:dyDescent="0.3">
      <c r="B821" s="1" t="s">
        <v>13</v>
      </c>
      <c r="C821" s="2" t="s">
        <v>22</v>
      </c>
      <c r="D821" s="3" t="s">
        <v>22</v>
      </c>
      <c r="E821" s="2" t="s">
        <v>21</v>
      </c>
      <c r="F821" s="907" t="s">
        <v>20</v>
      </c>
      <c r="G821" s="908"/>
      <c r="H821" s="876"/>
      <c r="I821" s="877"/>
      <c r="J821" s="877"/>
      <c r="K821" s="877"/>
      <c r="L821" s="877"/>
      <c r="M821" s="877"/>
      <c r="N821" s="877"/>
      <c r="O821" s="877"/>
      <c r="P821" s="877"/>
      <c r="Q821" s="877"/>
      <c r="R821" s="877"/>
      <c r="S821" s="878"/>
      <c r="T821" s="876"/>
      <c r="U821" s="877"/>
      <c r="V821" s="877"/>
      <c r="W821" s="877"/>
      <c r="X821" s="877"/>
      <c r="Y821" s="877"/>
      <c r="Z821" s="877"/>
      <c r="AA821" s="877"/>
      <c r="AB821" s="877"/>
      <c r="AC821" s="877"/>
      <c r="AD821" s="877"/>
      <c r="AE821" s="877"/>
      <c r="AF821" s="878"/>
      <c r="AG821" s="876" t="s">
        <v>19</v>
      </c>
      <c r="AH821" s="877"/>
      <c r="AI821" s="878"/>
      <c r="AJ821" s="876" t="s">
        <v>18</v>
      </c>
      <c r="AK821" s="878"/>
      <c r="AL821" s="876" t="s">
        <v>17</v>
      </c>
      <c r="AM821" s="877"/>
      <c r="AN821" s="878"/>
      <c r="AO821" s="141"/>
      <c r="AP821" s="846" t="s">
        <v>130</v>
      </c>
      <c r="AQ821" s="846" t="s">
        <v>131</v>
      </c>
    </row>
    <row r="822" spans="2:43" ht="12" customHeight="1" thickBot="1" x14ac:dyDescent="0.3">
      <c r="B822" s="4">
        <v>2021</v>
      </c>
      <c r="C822" s="5" t="s">
        <v>16</v>
      </c>
      <c r="D822" s="5" t="s">
        <v>15</v>
      </c>
      <c r="E822" s="30" t="s">
        <v>14</v>
      </c>
      <c r="F822" s="6" t="s">
        <v>14</v>
      </c>
      <c r="G822" s="7" t="s">
        <v>13</v>
      </c>
      <c r="H822" s="868" t="s">
        <v>34</v>
      </c>
      <c r="I822" s="869"/>
      <c r="J822" s="870" t="s">
        <v>43</v>
      </c>
      <c r="K822" s="871"/>
      <c r="L822" s="870" t="s">
        <v>42</v>
      </c>
      <c r="M822" s="871"/>
      <c r="N822" s="872" t="s">
        <v>33</v>
      </c>
      <c r="O822" s="869"/>
      <c r="P822" s="872" t="s">
        <v>12</v>
      </c>
      <c r="Q822" s="869"/>
      <c r="R822" s="872" t="s">
        <v>11</v>
      </c>
      <c r="S822" s="905"/>
      <c r="T822" s="868" t="s">
        <v>35</v>
      </c>
      <c r="U822" s="906"/>
      <c r="V822" s="906"/>
      <c r="W822" s="905"/>
      <c r="X822" s="868" t="s">
        <v>10</v>
      </c>
      <c r="Y822" s="906"/>
      <c r="Z822" s="906"/>
      <c r="AA822" s="905"/>
      <c r="AB822" s="552" t="s">
        <v>1084</v>
      </c>
      <c r="AC822" s="38" t="s">
        <v>38</v>
      </c>
      <c r="AD822" s="37" t="s">
        <v>36</v>
      </c>
      <c r="AE822" s="549" t="s">
        <v>41</v>
      </c>
      <c r="AF822" s="136" t="s">
        <v>9</v>
      </c>
      <c r="AG822" s="8" t="s">
        <v>37</v>
      </c>
      <c r="AH822" s="9" t="s">
        <v>8</v>
      </c>
      <c r="AI822" s="10" t="s">
        <v>7</v>
      </c>
      <c r="AJ822" s="6" t="s">
        <v>8</v>
      </c>
      <c r="AK822" s="7" t="s">
        <v>7</v>
      </c>
      <c r="AL822" s="6" t="s">
        <v>8</v>
      </c>
      <c r="AM822" s="11" t="s">
        <v>7</v>
      </c>
      <c r="AN822" s="7" t="s">
        <v>6</v>
      </c>
      <c r="AO822" s="20"/>
      <c r="AP822" s="847"/>
      <c r="AQ822" s="847"/>
    </row>
    <row r="823" spans="2:43" ht="12" customHeight="1" x14ac:dyDescent="0.25">
      <c r="B823" s="25">
        <v>44275</v>
      </c>
      <c r="C823" s="137">
        <v>0.45902777777777781</v>
      </c>
      <c r="D823" s="137">
        <v>0.46666666666666662</v>
      </c>
      <c r="E823" s="43">
        <v>4</v>
      </c>
      <c r="F823" s="43">
        <v>23626</v>
      </c>
      <c r="G823" s="25">
        <v>44275</v>
      </c>
      <c r="H823" s="960" t="s">
        <v>738</v>
      </c>
      <c r="I823" s="961"/>
      <c r="J823" s="962" t="s">
        <v>828</v>
      </c>
      <c r="K823" s="963"/>
      <c r="L823" s="962" t="s">
        <v>700</v>
      </c>
      <c r="M823" s="963"/>
      <c r="N823" s="960"/>
      <c r="O823" s="961"/>
      <c r="P823" s="964" t="s">
        <v>661</v>
      </c>
      <c r="Q823" s="965"/>
      <c r="R823" s="964" t="s">
        <v>1057</v>
      </c>
      <c r="S823" s="966"/>
      <c r="T823" s="957" t="s">
        <v>1580</v>
      </c>
      <c r="U823" s="958"/>
      <c r="V823" s="958"/>
      <c r="W823" s="959"/>
      <c r="X823" s="957" t="s">
        <v>1580</v>
      </c>
      <c r="Y823" s="958"/>
      <c r="Z823" s="958"/>
      <c r="AA823" s="959"/>
      <c r="AB823" s="566">
        <v>1</v>
      </c>
      <c r="AC823" s="34"/>
      <c r="AD823" s="138" t="s">
        <v>680</v>
      </c>
      <c r="AE823" s="284">
        <v>59</v>
      </c>
      <c r="AF823" s="285" t="s">
        <v>52</v>
      </c>
      <c r="AG823" s="26"/>
      <c r="AH823" s="160">
        <v>11500</v>
      </c>
      <c r="AI823" s="161">
        <f>+AH823/1000</f>
        <v>11.5</v>
      </c>
      <c r="AJ823" s="162">
        <v>11740</v>
      </c>
      <c r="AK823" s="163">
        <f>+AJ823/1000</f>
        <v>11.74</v>
      </c>
      <c r="AL823" s="164">
        <f>+AJ823-AH823</f>
        <v>240</v>
      </c>
      <c r="AM823" s="163">
        <f>+AL823/1000</f>
        <v>0.24</v>
      </c>
      <c r="AN823" s="165">
        <f>+AL823/AH823</f>
        <v>2.0869565217391306E-2</v>
      </c>
      <c r="AO823" s="21"/>
      <c r="AP823" s="306">
        <v>71.42</v>
      </c>
      <c r="AQ823" s="306">
        <v>8.25</v>
      </c>
    </row>
    <row r="824" spans="2:43" ht="12" customHeight="1" x14ac:dyDescent="0.25">
      <c r="B824" s="25">
        <v>44275</v>
      </c>
      <c r="C824" s="137">
        <v>0.49722222222222223</v>
      </c>
      <c r="D824" s="137">
        <v>0.50277777777777777</v>
      </c>
      <c r="E824" s="43">
        <v>4</v>
      </c>
      <c r="F824" s="43">
        <v>23627</v>
      </c>
      <c r="G824" s="25">
        <v>44275</v>
      </c>
      <c r="H824" s="967" t="s">
        <v>706</v>
      </c>
      <c r="I824" s="968"/>
      <c r="J824" s="969" t="s">
        <v>702</v>
      </c>
      <c r="K824" s="970"/>
      <c r="L824" s="969" t="s">
        <v>700</v>
      </c>
      <c r="M824" s="970"/>
      <c r="N824" s="967"/>
      <c r="O824" s="968"/>
      <c r="P824" s="971" t="s">
        <v>117</v>
      </c>
      <c r="Q824" s="972"/>
      <c r="R824" s="973" t="s">
        <v>233</v>
      </c>
      <c r="S824" s="974"/>
      <c r="T824" s="979" t="s">
        <v>1526</v>
      </c>
      <c r="U824" s="980"/>
      <c r="V824" s="980"/>
      <c r="W824" s="981"/>
      <c r="X824" s="979" t="s">
        <v>1526</v>
      </c>
      <c r="Y824" s="980"/>
      <c r="Z824" s="980"/>
      <c r="AA824" s="981"/>
      <c r="AB824" s="566">
        <v>1</v>
      </c>
      <c r="AC824" s="34"/>
      <c r="AD824" s="138" t="s">
        <v>680</v>
      </c>
      <c r="AE824" s="314">
        <v>81</v>
      </c>
      <c r="AF824" s="46" t="s">
        <v>817</v>
      </c>
      <c r="AG824" s="34"/>
      <c r="AH824" s="139">
        <v>11970</v>
      </c>
      <c r="AI824" s="159">
        <f>+AH824/1000</f>
        <v>11.97</v>
      </c>
      <c r="AJ824" s="836">
        <v>16600</v>
      </c>
      <c r="AK824" s="838">
        <f>+AJ824/1000</f>
        <v>16.600000000000001</v>
      </c>
      <c r="AL824" s="1029">
        <f>+AJ824-AH825-AH824</f>
        <v>-154</v>
      </c>
      <c r="AM824" s="842">
        <f>+AL824/1000</f>
        <v>-0.154</v>
      </c>
      <c r="AN824" s="844">
        <f>+AL824/SUM(AH824:AH825)</f>
        <v>-9.1918347857228126E-3</v>
      </c>
      <c r="AO824" s="21"/>
      <c r="AP824" s="306">
        <v>73.05</v>
      </c>
      <c r="AQ824" s="306">
        <v>6.84</v>
      </c>
    </row>
    <row r="825" spans="2:43" ht="12" customHeight="1" x14ac:dyDescent="0.25">
      <c r="B825" s="25">
        <v>44275</v>
      </c>
      <c r="C825" s="137">
        <v>0.49722222222222223</v>
      </c>
      <c r="D825" s="137">
        <v>0.50277777777777777</v>
      </c>
      <c r="E825" s="43">
        <v>4</v>
      </c>
      <c r="F825" s="43">
        <v>23628</v>
      </c>
      <c r="G825" s="25">
        <v>44275</v>
      </c>
      <c r="H825" s="967" t="s">
        <v>816</v>
      </c>
      <c r="I825" s="968"/>
      <c r="J825" s="969" t="s">
        <v>702</v>
      </c>
      <c r="K825" s="970"/>
      <c r="L825" s="969" t="s">
        <v>700</v>
      </c>
      <c r="M825" s="970"/>
      <c r="N825" s="967"/>
      <c r="O825" s="968"/>
      <c r="P825" s="971" t="s">
        <v>117</v>
      </c>
      <c r="Q825" s="972"/>
      <c r="R825" s="973" t="s">
        <v>233</v>
      </c>
      <c r="S825" s="974"/>
      <c r="T825" s="979" t="s">
        <v>1582</v>
      </c>
      <c r="U825" s="980"/>
      <c r="V825" s="980"/>
      <c r="W825" s="981"/>
      <c r="X825" s="979" t="s">
        <v>1583</v>
      </c>
      <c r="Y825" s="980"/>
      <c r="Z825" s="980"/>
      <c r="AA825" s="981"/>
      <c r="AB825" s="566">
        <v>1</v>
      </c>
      <c r="AC825" s="34"/>
      <c r="AD825" s="138" t="s">
        <v>680</v>
      </c>
      <c r="AE825" s="314">
        <v>108</v>
      </c>
      <c r="AF825" s="46" t="s">
        <v>817</v>
      </c>
      <c r="AG825" s="34"/>
      <c r="AH825" s="139">
        <v>4784</v>
      </c>
      <c r="AI825" s="159">
        <f t="shared" ref="AI825:AI835" si="299">+AH825/1000</f>
        <v>4.7839999999999998</v>
      </c>
      <c r="AJ825" s="837"/>
      <c r="AK825" s="839"/>
      <c r="AL825" s="1031"/>
      <c r="AM825" s="843"/>
      <c r="AN825" s="845"/>
      <c r="AP825" s="306">
        <v>72.97</v>
      </c>
      <c r="AQ825" s="306">
        <v>5.42</v>
      </c>
    </row>
    <row r="826" spans="2:43" ht="12" customHeight="1" x14ac:dyDescent="0.25">
      <c r="B826" s="25">
        <v>44275</v>
      </c>
      <c r="C826" s="137">
        <v>0.4993055555555555</v>
      </c>
      <c r="D826" s="137">
        <v>0.50486111111111109</v>
      </c>
      <c r="E826" s="43">
        <v>4</v>
      </c>
      <c r="F826" s="43">
        <v>23628</v>
      </c>
      <c r="G826" s="25">
        <v>44275</v>
      </c>
      <c r="H826" s="967" t="s">
        <v>816</v>
      </c>
      <c r="I826" s="968"/>
      <c r="J826" s="969" t="s">
        <v>702</v>
      </c>
      <c r="K826" s="970"/>
      <c r="L826" s="969" t="s">
        <v>700</v>
      </c>
      <c r="M826" s="970"/>
      <c r="N826" s="967"/>
      <c r="O826" s="968"/>
      <c r="P826" s="971" t="s">
        <v>292</v>
      </c>
      <c r="Q826" s="972"/>
      <c r="R826" s="973" t="s">
        <v>1325</v>
      </c>
      <c r="S826" s="974"/>
      <c r="T826" s="979" t="s">
        <v>1582</v>
      </c>
      <c r="U826" s="980"/>
      <c r="V826" s="980"/>
      <c r="W826" s="981"/>
      <c r="X826" s="979" t="s">
        <v>1583</v>
      </c>
      <c r="Y826" s="980"/>
      <c r="Z826" s="980"/>
      <c r="AA826" s="981"/>
      <c r="AB826" s="556">
        <v>1</v>
      </c>
      <c r="AC826" s="34"/>
      <c r="AD826" s="138" t="s">
        <v>680</v>
      </c>
      <c r="AE826" s="314">
        <v>108</v>
      </c>
      <c r="AF826" s="46" t="s">
        <v>817</v>
      </c>
      <c r="AG826" s="34"/>
      <c r="AH826" s="139">
        <v>4784</v>
      </c>
      <c r="AI826" s="159">
        <f t="shared" si="299"/>
        <v>4.7839999999999998</v>
      </c>
      <c r="AJ826" s="152">
        <v>5010</v>
      </c>
      <c r="AK826" s="272">
        <f t="shared" ref="AK826:AK835" si="300">+AJ826/1000</f>
        <v>5.01</v>
      </c>
      <c r="AL826" s="273">
        <f t="shared" ref="AL826:AL835" si="301">+AJ826-AH826</f>
        <v>226</v>
      </c>
      <c r="AM826" s="274">
        <f t="shared" ref="AM826:AM835" si="302">+AL826/1000</f>
        <v>0.22600000000000001</v>
      </c>
      <c r="AN826" s="275">
        <f t="shared" ref="AN826:AN835" si="303">+AL826/AH826</f>
        <v>4.7240802675585288E-2</v>
      </c>
      <c r="AP826" s="306">
        <v>72.97</v>
      </c>
      <c r="AQ826" s="306">
        <v>5.42</v>
      </c>
    </row>
    <row r="827" spans="2:43" ht="12" customHeight="1" x14ac:dyDescent="0.25">
      <c r="B827" s="25">
        <v>44275</v>
      </c>
      <c r="C827" s="137">
        <v>0.58124999999999993</v>
      </c>
      <c r="D827" s="137">
        <v>0.59236111111111112</v>
      </c>
      <c r="E827" s="43">
        <v>4</v>
      </c>
      <c r="F827" s="43">
        <v>23629</v>
      </c>
      <c r="G827" s="25">
        <v>44275</v>
      </c>
      <c r="H827" s="967" t="s">
        <v>1239</v>
      </c>
      <c r="I827" s="968"/>
      <c r="J827" s="969" t="s">
        <v>702</v>
      </c>
      <c r="K827" s="970"/>
      <c r="L827" s="969" t="s">
        <v>700</v>
      </c>
      <c r="M827" s="970"/>
      <c r="N827" s="967"/>
      <c r="O827" s="968"/>
      <c r="P827" s="971" t="s">
        <v>677</v>
      </c>
      <c r="Q827" s="972"/>
      <c r="R827" s="973" t="s">
        <v>473</v>
      </c>
      <c r="S827" s="974"/>
      <c r="T827" s="979" t="s">
        <v>1588</v>
      </c>
      <c r="U827" s="980"/>
      <c r="V827" s="980"/>
      <c r="W827" s="981"/>
      <c r="X827" s="979" t="s">
        <v>1588</v>
      </c>
      <c r="Y827" s="980"/>
      <c r="Z827" s="980"/>
      <c r="AA827" s="981"/>
      <c r="AB827" s="556">
        <v>1</v>
      </c>
      <c r="AC827" s="34"/>
      <c r="AD827" s="138" t="s">
        <v>680</v>
      </c>
      <c r="AE827" s="314">
        <v>85</v>
      </c>
      <c r="AF827" s="46" t="s">
        <v>817</v>
      </c>
      <c r="AG827" s="34"/>
      <c r="AH827" s="139">
        <v>9568</v>
      </c>
      <c r="AI827" s="159">
        <f t="shared" si="299"/>
        <v>9.5679999999999996</v>
      </c>
      <c r="AJ827" s="152">
        <v>10210</v>
      </c>
      <c r="AK827" s="272">
        <f t="shared" si="300"/>
        <v>10.210000000000001</v>
      </c>
      <c r="AL827" s="273">
        <f t="shared" si="301"/>
        <v>642</v>
      </c>
      <c r="AM827" s="274">
        <f t="shared" si="302"/>
        <v>0.64200000000000002</v>
      </c>
      <c r="AN827" s="275">
        <f t="shared" si="303"/>
        <v>6.7098662207357856E-2</v>
      </c>
      <c r="AP827" s="306">
        <v>73.209999999999994</v>
      </c>
      <c r="AQ827" s="306">
        <v>5.31</v>
      </c>
    </row>
    <row r="828" spans="2:43" ht="12" customHeight="1" x14ac:dyDescent="0.25">
      <c r="B828" s="25">
        <v>44275</v>
      </c>
      <c r="C828" s="137">
        <v>0.59861111111111109</v>
      </c>
      <c r="D828" s="137">
        <v>0.6118055555555556</v>
      </c>
      <c r="E828" s="43">
        <v>4</v>
      </c>
      <c r="F828" s="43">
        <v>23630</v>
      </c>
      <c r="G828" s="25">
        <v>44275</v>
      </c>
      <c r="H828" s="967" t="s">
        <v>738</v>
      </c>
      <c r="I828" s="968"/>
      <c r="J828" s="969" t="s">
        <v>828</v>
      </c>
      <c r="K828" s="970"/>
      <c r="L828" s="969" t="s">
        <v>700</v>
      </c>
      <c r="M828" s="970"/>
      <c r="N828" s="967"/>
      <c r="O828" s="968"/>
      <c r="P828" s="971" t="s">
        <v>292</v>
      </c>
      <c r="Q828" s="972"/>
      <c r="R828" s="973" t="s">
        <v>1325</v>
      </c>
      <c r="S828" s="974"/>
      <c r="T828" s="979" t="s">
        <v>1118</v>
      </c>
      <c r="U828" s="980"/>
      <c r="V828" s="980"/>
      <c r="W828" s="981"/>
      <c r="X828" s="979" t="s">
        <v>1118</v>
      </c>
      <c r="Y828" s="980"/>
      <c r="Z828" s="980"/>
      <c r="AA828" s="981"/>
      <c r="AB828" s="556"/>
      <c r="AC828" s="34"/>
      <c r="AD828" s="138" t="s">
        <v>680</v>
      </c>
      <c r="AE828" s="158">
        <v>40</v>
      </c>
      <c r="AF828" s="35" t="s">
        <v>32</v>
      </c>
      <c r="AG828" s="34"/>
      <c r="AH828" s="139">
        <v>750</v>
      </c>
      <c r="AI828" s="159">
        <f t="shared" si="299"/>
        <v>0.75</v>
      </c>
      <c r="AJ828" s="152">
        <v>750</v>
      </c>
      <c r="AK828" s="272">
        <f t="shared" si="300"/>
        <v>0.75</v>
      </c>
      <c r="AL828" s="273">
        <f t="shared" si="301"/>
        <v>0</v>
      </c>
      <c r="AM828" s="274">
        <f t="shared" si="302"/>
        <v>0</v>
      </c>
      <c r="AN828" s="275">
        <f t="shared" si="303"/>
        <v>0</v>
      </c>
      <c r="AP828" s="306">
        <v>74.349999999999994</v>
      </c>
      <c r="AQ828" s="306">
        <v>2.17</v>
      </c>
    </row>
    <row r="829" spans="2:43" ht="12" customHeight="1" x14ac:dyDescent="0.25">
      <c r="B829" s="25">
        <v>44275</v>
      </c>
      <c r="C829" s="137">
        <v>0.65555555555555556</v>
      </c>
      <c r="D829" s="137">
        <v>0.66041666666666665</v>
      </c>
      <c r="E829" s="43">
        <v>2</v>
      </c>
      <c r="F829" s="43">
        <v>23631</v>
      </c>
      <c r="G829" s="25">
        <v>44275</v>
      </c>
      <c r="H829" s="967" t="s">
        <v>805</v>
      </c>
      <c r="I829" s="968"/>
      <c r="J829" s="969" t="s">
        <v>710</v>
      </c>
      <c r="K829" s="970"/>
      <c r="L829" s="969" t="s">
        <v>700</v>
      </c>
      <c r="M829" s="970"/>
      <c r="N829" s="967"/>
      <c r="O829" s="968"/>
      <c r="P829" s="971" t="s">
        <v>292</v>
      </c>
      <c r="Q829" s="972"/>
      <c r="R829" s="973" t="s">
        <v>1325</v>
      </c>
      <c r="S829" s="974"/>
      <c r="T829" s="979" t="s">
        <v>1118</v>
      </c>
      <c r="U829" s="980"/>
      <c r="V829" s="980"/>
      <c r="W829" s="981"/>
      <c r="X829" s="979" t="s">
        <v>1118</v>
      </c>
      <c r="Y829" s="980"/>
      <c r="Z829" s="980"/>
      <c r="AA829" s="981"/>
      <c r="AB829" s="566"/>
      <c r="AC829" s="34"/>
      <c r="AD829" s="138" t="s">
        <v>699</v>
      </c>
      <c r="AE829" s="158">
        <v>27</v>
      </c>
      <c r="AF829" s="35" t="s">
        <v>32</v>
      </c>
      <c r="AG829" s="34"/>
      <c r="AH829" s="139">
        <v>530</v>
      </c>
      <c r="AI829" s="159">
        <f t="shared" si="299"/>
        <v>0.53</v>
      </c>
      <c r="AJ829" s="152">
        <v>530</v>
      </c>
      <c r="AK829" s="272">
        <f t="shared" si="300"/>
        <v>0.53</v>
      </c>
      <c r="AL829" s="273">
        <f t="shared" si="301"/>
        <v>0</v>
      </c>
      <c r="AM829" s="274">
        <f t="shared" si="302"/>
        <v>0</v>
      </c>
      <c r="AN829" s="275">
        <f t="shared" si="303"/>
        <v>0</v>
      </c>
      <c r="AP829" s="306">
        <v>73.97</v>
      </c>
      <c r="AQ829" s="306">
        <v>2.08</v>
      </c>
    </row>
    <row r="830" spans="2:43" ht="12" customHeight="1" x14ac:dyDescent="0.25">
      <c r="B830" s="25">
        <v>44275</v>
      </c>
      <c r="C830" s="137">
        <v>0.73888888888888893</v>
      </c>
      <c r="D830" s="137">
        <v>0.78680555555555554</v>
      </c>
      <c r="E830" s="43">
        <v>4</v>
      </c>
      <c r="F830" s="43">
        <v>789</v>
      </c>
      <c r="G830" s="25">
        <v>44275</v>
      </c>
      <c r="H830" s="967" t="s">
        <v>382</v>
      </c>
      <c r="I830" s="968"/>
      <c r="J830" s="969"/>
      <c r="K830" s="970"/>
      <c r="L830" s="969"/>
      <c r="M830" s="970"/>
      <c r="N830" s="967"/>
      <c r="O830" s="968"/>
      <c r="P830" s="971" t="s">
        <v>895</v>
      </c>
      <c r="Q830" s="972"/>
      <c r="R830" s="973" t="s">
        <v>118</v>
      </c>
      <c r="S830" s="974"/>
      <c r="T830" s="979" t="s">
        <v>977</v>
      </c>
      <c r="U830" s="980"/>
      <c r="V830" s="980"/>
      <c r="W830" s="981"/>
      <c r="X830" s="979" t="s">
        <v>977</v>
      </c>
      <c r="Y830" s="980"/>
      <c r="Z830" s="980"/>
      <c r="AA830" s="981"/>
      <c r="AB830" s="556"/>
      <c r="AC830" s="34"/>
      <c r="AD830" s="138"/>
      <c r="AE830" s="158">
        <v>36</v>
      </c>
      <c r="AF830" s="35" t="s">
        <v>32</v>
      </c>
      <c r="AG830" s="34"/>
      <c r="AH830" s="139">
        <v>6963</v>
      </c>
      <c r="AI830" s="159">
        <f t="shared" si="299"/>
        <v>6.9630000000000001</v>
      </c>
      <c r="AJ830" s="836">
        <v>6940</v>
      </c>
      <c r="AK830" s="838">
        <f>+AJ830/1000</f>
        <v>6.94</v>
      </c>
      <c r="AL830" s="1029">
        <f>+AJ830-AH831-AH830</f>
        <v>-223</v>
      </c>
      <c r="AM830" s="842">
        <f>+AL830/1000</f>
        <v>-0.223</v>
      </c>
      <c r="AN830" s="844">
        <f>+AL830/SUM(AH830:AH831)</f>
        <v>-3.1132207175764346E-2</v>
      </c>
      <c r="AP830" s="306">
        <v>73.239999999999995</v>
      </c>
      <c r="AQ830" s="306">
        <v>5.42</v>
      </c>
    </row>
    <row r="831" spans="2:43" ht="12" customHeight="1" x14ac:dyDescent="0.25">
      <c r="B831" s="25">
        <v>44275</v>
      </c>
      <c r="C831" s="137">
        <v>0.73888888888888893</v>
      </c>
      <c r="D831" s="137">
        <v>0.78680555555555554</v>
      </c>
      <c r="E831" s="43">
        <v>4</v>
      </c>
      <c r="F831" s="43">
        <v>789</v>
      </c>
      <c r="G831" s="25">
        <v>44275</v>
      </c>
      <c r="H831" s="967" t="s">
        <v>382</v>
      </c>
      <c r="I831" s="968"/>
      <c r="J831" s="969"/>
      <c r="K831" s="970"/>
      <c r="L831" s="969"/>
      <c r="M831" s="970"/>
      <c r="N831" s="967"/>
      <c r="O831" s="968"/>
      <c r="P831" s="971" t="s">
        <v>895</v>
      </c>
      <c r="Q831" s="972"/>
      <c r="R831" s="973" t="s">
        <v>118</v>
      </c>
      <c r="S831" s="974"/>
      <c r="T831" s="979" t="s">
        <v>1591</v>
      </c>
      <c r="U831" s="980"/>
      <c r="V831" s="980"/>
      <c r="W831" s="981"/>
      <c r="X831" s="979" t="s">
        <v>1591</v>
      </c>
      <c r="Y831" s="980"/>
      <c r="Z831" s="980"/>
      <c r="AA831" s="981"/>
      <c r="AB831" s="566"/>
      <c r="AC831" s="34"/>
      <c r="AD831" s="138"/>
      <c r="AE831" s="158">
        <v>36</v>
      </c>
      <c r="AF831" s="35" t="s">
        <v>32</v>
      </c>
      <c r="AG831" s="34"/>
      <c r="AH831" s="139">
        <v>200</v>
      </c>
      <c r="AI831" s="159">
        <f t="shared" si="299"/>
        <v>0.2</v>
      </c>
      <c r="AJ831" s="837"/>
      <c r="AK831" s="839"/>
      <c r="AL831" s="1031"/>
      <c r="AM831" s="843"/>
      <c r="AN831" s="845"/>
      <c r="AP831" s="306">
        <v>73.239999999999995</v>
      </c>
      <c r="AQ831" s="306">
        <v>5.42</v>
      </c>
    </row>
    <row r="832" spans="2:43" ht="12" customHeight="1" x14ac:dyDescent="0.25">
      <c r="B832" s="25">
        <v>44275</v>
      </c>
      <c r="C832" s="137">
        <v>0.78888888888888886</v>
      </c>
      <c r="D832" s="137">
        <v>0.79791666666666661</v>
      </c>
      <c r="E832" s="43">
        <v>4</v>
      </c>
      <c r="F832" s="43">
        <v>23632</v>
      </c>
      <c r="G832" s="25">
        <v>44275</v>
      </c>
      <c r="H832" s="967" t="s">
        <v>1594</v>
      </c>
      <c r="I832" s="968"/>
      <c r="J832" s="969" t="s">
        <v>765</v>
      </c>
      <c r="K832" s="970"/>
      <c r="L832" s="969" t="s">
        <v>700</v>
      </c>
      <c r="M832" s="970"/>
      <c r="N832" s="967"/>
      <c r="O832" s="968"/>
      <c r="P832" s="971" t="s">
        <v>292</v>
      </c>
      <c r="Q832" s="972"/>
      <c r="R832" s="973" t="s">
        <v>1325</v>
      </c>
      <c r="S832" s="974"/>
      <c r="T832" s="979" t="s">
        <v>1083</v>
      </c>
      <c r="U832" s="980"/>
      <c r="V832" s="980"/>
      <c r="W832" s="981"/>
      <c r="X832" s="979" t="s">
        <v>998</v>
      </c>
      <c r="Y832" s="980"/>
      <c r="Z832" s="980"/>
      <c r="AA832" s="981"/>
      <c r="AB832" s="556">
        <v>1</v>
      </c>
      <c r="AC832" s="34"/>
      <c r="AD832" s="138" t="s">
        <v>680</v>
      </c>
      <c r="AE832" s="314">
        <v>82</v>
      </c>
      <c r="AF832" s="46" t="s">
        <v>817</v>
      </c>
      <c r="AG832" s="34"/>
      <c r="AH832" s="139">
        <v>800</v>
      </c>
      <c r="AI832" s="159">
        <f t="shared" si="299"/>
        <v>0.8</v>
      </c>
      <c r="AJ832" s="152">
        <v>930</v>
      </c>
      <c r="AK832" s="272">
        <f t="shared" si="300"/>
        <v>0.93</v>
      </c>
      <c r="AL832" s="273">
        <f t="shared" si="301"/>
        <v>130</v>
      </c>
      <c r="AM832" s="274">
        <f t="shared" si="302"/>
        <v>0.13</v>
      </c>
      <c r="AN832" s="275">
        <f t="shared" si="303"/>
        <v>0.16250000000000001</v>
      </c>
      <c r="AP832" s="306">
        <v>73.14</v>
      </c>
      <c r="AQ832" s="306">
        <v>3.14</v>
      </c>
    </row>
    <row r="833" spans="2:43" ht="12" customHeight="1" x14ac:dyDescent="0.25">
      <c r="B833" s="25">
        <v>44275</v>
      </c>
      <c r="C833" s="137">
        <v>0.82291666666666663</v>
      </c>
      <c r="D833" s="137">
        <v>0.86458333333333337</v>
      </c>
      <c r="E833" s="43">
        <v>4</v>
      </c>
      <c r="F833" s="43">
        <v>26673</v>
      </c>
      <c r="G833" s="25">
        <v>44275</v>
      </c>
      <c r="H833" s="967" t="s">
        <v>1592</v>
      </c>
      <c r="I833" s="968"/>
      <c r="J833" s="969"/>
      <c r="K833" s="970"/>
      <c r="L833" s="969"/>
      <c r="M833" s="970"/>
      <c r="N833" s="967"/>
      <c r="O833" s="968"/>
      <c r="P833" s="971" t="s">
        <v>1219</v>
      </c>
      <c r="Q833" s="972"/>
      <c r="R833" s="973" t="s">
        <v>1218</v>
      </c>
      <c r="S833" s="974"/>
      <c r="T833" s="979" t="s">
        <v>216</v>
      </c>
      <c r="U833" s="980"/>
      <c r="V833" s="980"/>
      <c r="W833" s="981"/>
      <c r="X833" s="979" t="s">
        <v>761</v>
      </c>
      <c r="Y833" s="980"/>
      <c r="Z833" s="980"/>
      <c r="AA833" s="981"/>
      <c r="AB833" s="566"/>
      <c r="AC833" s="34"/>
      <c r="AD833" s="138"/>
      <c r="AE833" s="314">
        <v>61</v>
      </c>
      <c r="AF833" s="46" t="s">
        <v>52</v>
      </c>
      <c r="AG833" s="34"/>
      <c r="AH833" s="139">
        <v>1520</v>
      </c>
      <c r="AI833" s="159">
        <f t="shared" ref="AI833:AI834" si="304">+AH833/1000</f>
        <v>1.52</v>
      </c>
      <c r="AJ833" s="152">
        <v>1520</v>
      </c>
      <c r="AK833" s="272">
        <f t="shared" ref="AK833:AK834" si="305">+AJ833/1000</f>
        <v>1.52</v>
      </c>
      <c r="AL833" s="273">
        <f t="shared" ref="AL833:AL834" si="306">+AJ833-AH833</f>
        <v>0</v>
      </c>
      <c r="AM833" s="274">
        <f t="shared" ref="AM833:AM834" si="307">+AL833/1000</f>
        <v>0</v>
      </c>
      <c r="AN833" s="275">
        <f t="shared" ref="AN833:AN834" si="308">+AL833/AH833</f>
        <v>0</v>
      </c>
      <c r="AP833" s="306">
        <v>72.91</v>
      </c>
      <c r="AQ833" s="306">
        <v>3.46</v>
      </c>
    </row>
    <row r="834" spans="2:43" ht="12" customHeight="1" x14ac:dyDescent="0.25">
      <c r="B834" s="25">
        <v>44275</v>
      </c>
      <c r="C834" s="137">
        <v>0.90555555555555556</v>
      </c>
      <c r="D834" s="137">
        <v>0.95972222222222225</v>
      </c>
      <c r="E834" s="43">
        <v>4</v>
      </c>
      <c r="F834" s="43">
        <v>26674</v>
      </c>
      <c r="G834" s="25">
        <v>44275</v>
      </c>
      <c r="H834" s="967" t="s">
        <v>1304</v>
      </c>
      <c r="I834" s="968"/>
      <c r="J834" s="562"/>
      <c r="K834" s="563"/>
      <c r="L834" s="562"/>
      <c r="M834" s="563"/>
      <c r="N834" s="560"/>
      <c r="O834" s="561"/>
      <c r="P834" s="971" t="s">
        <v>1593</v>
      </c>
      <c r="Q834" s="972"/>
      <c r="R834" s="564" t="s">
        <v>312</v>
      </c>
      <c r="S834" s="565"/>
      <c r="T834" s="979" t="s">
        <v>1607</v>
      </c>
      <c r="U834" s="980"/>
      <c r="V834" s="980"/>
      <c r="W834" s="981"/>
      <c r="X834" s="979" t="s">
        <v>1607</v>
      </c>
      <c r="Y834" s="980"/>
      <c r="Z834" s="980"/>
      <c r="AA834" s="981"/>
      <c r="AB834" s="566"/>
      <c r="AC834" s="34"/>
      <c r="AD834" s="138"/>
      <c r="AE834" s="314">
        <v>57</v>
      </c>
      <c r="AF834" s="46" t="s">
        <v>52</v>
      </c>
      <c r="AG834" s="34"/>
      <c r="AH834" s="139">
        <v>6155</v>
      </c>
      <c r="AI834" s="159">
        <f t="shared" si="304"/>
        <v>6.1550000000000002</v>
      </c>
      <c r="AJ834" s="152">
        <v>6155</v>
      </c>
      <c r="AK834" s="272">
        <f t="shared" si="305"/>
        <v>6.1550000000000002</v>
      </c>
      <c r="AL834" s="273">
        <f t="shared" si="306"/>
        <v>0</v>
      </c>
      <c r="AM834" s="274">
        <f t="shared" si="307"/>
        <v>0</v>
      </c>
      <c r="AN834" s="275">
        <f t="shared" si="308"/>
        <v>0</v>
      </c>
      <c r="AP834" s="306">
        <v>76.63</v>
      </c>
      <c r="AQ834" s="306">
        <v>4.03</v>
      </c>
    </row>
    <row r="835" spans="2:43" ht="12" customHeight="1" x14ac:dyDescent="0.25">
      <c r="B835" s="25">
        <v>44275</v>
      </c>
      <c r="C835" s="137">
        <v>0.99444444444444446</v>
      </c>
      <c r="D835" s="137">
        <v>4.3055555555555562E-2</v>
      </c>
      <c r="E835" s="43">
        <v>4</v>
      </c>
      <c r="F835" s="43">
        <v>26675</v>
      </c>
      <c r="G835" s="25">
        <v>44275</v>
      </c>
      <c r="H835" s="967" t="s">
        <v>1304</v>
      </c>
      <c r="I835" s="968"/>
      <c r="J835" s="969"/>
      <c r="K835" s="970"/>
      <c r="L835" s="969"/>
      <c r="M835" s="970"/>
      <c r="N835" s="967"/>
      <c r="O835" s="968"/>
      <c r="P835" s="971" t="s">
        <v>1524</v>
      </c>
      <c r="Q835" s="972"/>
      <c r="R835" s="973" t="s">
        <v>633</v>
      </c>
      <c r="S835" s="974"/>
      <c r="T835" s="979" t="s">
        <v>1608</v>
      </c>
      <c r="U835" s="980"/>
      <c r="V835" s="980"/>
      <c r="W835" s="981"/>
      <c r="X835" s="979" t="s">
        <v>1608</v>
      </c>
      <c r="Y835" s="980"/>
      <c r="Z835" s="980"/>
      <c r="AA835" s="981"/>
      <c r="AB835" s="556"/>
      <c r="AC835" s="34"/>
      <c r="AD835" s="138"/>
      <c r="AE835" s="314">
        <v>56</v>
      </c>
      <c r="AF835" s="46" t="s">
        <v>52</v>
      </c>
      <c r="AG835" s="34"/>
      <c r="AH835" s="139">
        <v>16095</v>
      </c>
      <c r="AI835" s="159">
        <f t="shared" si="299"/>
        <v>16.094999999999999</v>
      </c>
      <c r="AJ835" s="152">
        <v>16095</v>
      </c>
      <c r="AK835" s="272">
        <f t="shared" si="300"/>
        <v>16.094999999999999</v>
      </c>
      <c r="AL835" s="273">
        <f t="shared" si="301"/>
        <v>0</v>
      </c>
      <c r="AM835" s="274">
        <f t="shared" si="302"/>
        <v>0</v>
      </c>
      <c r="AN835" s="275">
        <f t="shared" si="303"/>
        <v>0</v>
      </c>
      <c r="AP835" s="306">
        <v>77.010000000000005</v>
      </c>
      <c r="AQ835" s="306">
        <v>3.19</v>
      </c>
    </row>
    <row r="836" spans="2:43" ht="12.75" customHeight="1" thickBot="1" x14ac:dyDescent="0.3">
      <c r="B836" s="24"/>
      <c r="C836" s="146"/>
      <c r="D836" s="146"/>
      <c r="E836" s="27"/>
      <c r="F836" s="36"/>
      <c r="G836" s="31"/>
      <c r="H836" s="909"/>
      <c r="I836" s="910"/>
      <c r="J836" s="911"/>
      <c r="K836" s="912"/>
      <c r="L836" s="911"/>
      <c r="M836" s="912"/>
      <c r="N836" s="913"/>
      <c r="O836" s="910"/>
      <c r="P836" s="913"/>
      <c r="Q836" s="910"/>
      <c r="R836" s="914"/>
      <c r="S836" s="915"/>
      <c r="T836" s="916"/>
      <c r="U836" s="917"/>
      <c r="V836" s="917"/>
      <c r="W836" s="915"/>
      <c r="X836" s="29"/>
      <c r="Y836" s="147"/>
      <c r="Z836" s="147"/>
      <c r="AA836" s="28"/>
      <c r="AB836" s="509"/>
      <c r="AC836" s="36"/>
      <c r="AD836" s="148"/>
      <c r="AE836" s="147"/>
      <c r="AF836" s="28"/>
      <c r="AG836" s="29"/>
      <c r="AH836" s="149"/>
      <c r="AI836" s="153"/>
      <c r="AJ836" s="150"/>
      <c r="AK836" s="154"/>
      <c r="AL836" s="155"/>
      <c r="AM836" s="156"/>
      <c r="AN836" s="157"/>
    </row>
    <row r="837" spans="2:43" x14ac:dyDescent="0.25">
      <c r="B837" s="151"/>
      <c r="C837" s="151"/>
      <c r="D837" s="151"/>
      <c r="E837" s="151"/>
      <c r="F837" s="151"/>
      <c r="G837" s="151"/>
      <c r="H837" s="151"/>
      <c r="I837" s="151"/>
      <c r="J837" s="174"/>
      <c r="K837" s="174"/>
      <c r="L837" s="174"/>
      <c r="M837" s="174"/>
      <c r="N837" s="151"/>
      <c r="O837" s="151"/>
      <c r="P837" s="135"/>
      <c r="Q837" s="135"/>
      <c r="R837" s="918" t="s">
        <v>5</v>
      </c>
      <c r="S837" s="919"/>
      <c r="T837" s="919"/>
      <c r="U837" s="919"/>
      <c r="V837" s="919"/>
      <c r="W837" s="919"/>
      <c r="X837" s="919"/>
      <c r="Y837" s="919"/>
      <c r="Z837" s="919"/>
      <c r="AA837" s="919"/>
      <c r="AB837" s="919"/>
      <c r="AC837" s="919"/>
      <c r="AD837" s="919"/>
      <c r="AE837" s="919"/>
      <c r="AF837" s="919"/>
      <c r="AG837" s="554"/>
      <c r="AH837" s="932" t="s">
        <v>4</v>
      </c>
      <c r="AI837" s="933"/>
      <c r="AJ837" s="932" t="s">
        <v>3</v>
      </c>
      <c r="AK837" s="933"/>
      <c r="AL837" s="932" t="s">
        <v>2</v>
      </c>
      <c r="AM837" s="934"/>
      <c r="AN837" s="935"/>
    </row>
    <row r="838" spans="2:43" x14ac:dyDescent="0.25">
      <c r="B838" s="151"/>
      <c r="C838" s="151"/>
      <c r="D838" s="151"/>
      <c r="E838" s="151"/>
      <c r="F838" s="151"/>
      <c r="G838" s="151"/>
      <c r="H838" s="151"/>
      <c r="I838" s="151"/>
      <c r="J838" s="174"/>
      <c r="K838" s="174"/>
      <c r="L838" s="174"/>
      <c r="M838" s="174"/>
      <c r="N838" s="151"/>
      <c r="O838" s="151"/>
      <c r="P838" s="135"/>
      <c r="Q838" s="135"/>
      <c r="R838" s="930"/>
      <c r="S838" s="931"/>
      <c r="T838" s="931"/>
      <c r="U838" s="931"/>
      <c r="V838" s="931"/>
      <c r="W838" s="931"/>
      <c r="X838" s="931"/>
      <c r="Y838" s="931"/>
      <c r="Z838" s="931"/>
      <c r="AA838" s="931"/>
      <c r="AB838" s="931"/>
      <c r="AC838" s="931"/>
      <c r="AD838" s="931"/>
      <c r="AE838" s="931"/>
      <c r="AF838" s="931"/>
      <c r="AG838" s="554"/>
      <c r="AH838" s="936" t="s">
        <v>1</v>
      </c>
      <c r="AI838" s="938">
        <f>+SUM(AI823:AI836)</f>
        <v>75.619</v>
      </c>
      <c r="AJ838" s="936" t="s">
        <v>1</v>
      </c>
      <c r="AK838" s="938">
        <f>+SUM(AK823:AK836)</f>
        <v>76.48</v>
      </c>
      <c r="AL838" s="936" t="s">
        <v>1</v>
      </c>
      <c r="AM838" s="940">
        <f>+AK838-AI838</f>
        <v>0.86100000000000421</v>
      </c>
      <c r="AN838" s="851">
        <f>+AM838/AI838</f>
        <v>1.138602732117595E-2</v>
      </c>
    </row>
    <row r="839" spans="2:43" ht="17.25" thickBot="1" x14ac:dyDescent="0.3">
      <c r="B839" s="151"/>
      <c r="C839" s="151"/>
      <c r="D839" s="151"/>
      <c r="E839" s="151"/>
      <c r="F839" s="151"/>
      <c r="G839" s="151"/>
      <c r="H839" s="151"/>
      <c r="I839" s="151"/>
      <c r="J839" s="174"/>
      <c r="K839" s="174"/>
      <c r="L839" s="174"/>
      <c r="M839" s="174"/>
      <c r="N839" s="151"/>
      <c r="O839" s="151"/>
      <c r="P839" s="135"/>
      <c r="Q839" s="135"/>
      <c r="R839" s="921"/>
      <c r="S839" s="922"/>
      <c r="T839" s="922"/>
      <c r="U839" s="922"/>
      <c r="V839" s="922"/>
      <c r="W839" s="922"/>
      <c r="X839" s="922"/>
      <c r="Y839" s="922"/>
      <c r="Z839" s="922"/>
      <c r="AA839" s="922"/>
      <c r="AB839" s="922"/>
      <c r="AC839" s="922"/>
      <c r="AD839" s="922"/>
      <c r="AE839" s="922"/>
      <c r="AF839" s="922"/>
      <c r="AG839" s="553"/>
      <c r="AH839" s="937"/>
      <c r="AI839" s="939"/>
      <c r="AJ839" s="937"/>
      <c r="AK839" s="939"/>
      <c r="AL839" s="937"/>
      <c r="AM839" s="941"/>
      <c r="AN839" s="852"/>
    </row>
    <row r="840" spans="2:43" ht="17.25" thickBot="1" x14ac:dyDescent="0.3"/>
    <row r="841" spans="2:43" x14ac:dyDescent="0.25">
      <c r="R841" s="918" t="s">
        <v>0</v>
      </c>
      <c r="S841" s="919"/>
      <c r="T841" s="919"/>
      <c r="U841" s="919"/>
      <c r="V841" s="919"/>
      <c r="W841" s="919"/>
      <c r="X841" s="919"/>
      <c r="Y841" s="919"/>
      <c r="Z841" s="919"/>
      <c r="AA841" s="919"/>
      <c r="AB841" s="919"/>
      <c r="AC841" s="919"/>
      <c r="AD841" s="919"/>
      <c r="AE841" s="919"/>
      <c r="AF841" s="920"/>
      <c r="AG841" s="18"/>
      <c r="AH841" s="924">
        <f>+AI838+AH813</f>
        <v>5067.348727272728</v>
      </c>
      <c r="AI841" s="925"/>
      <c r="AJ841" s="924">
        <f>+AK838+AJ813</f>
        <v>5158.3704999999991</v>
      </c>
      <c r="AK841" s="925"/>
      <c r="AL841" s="928">
        <f>+AJ841-AH841</f>
        <v>91.021772727271127</v>
      </c>
      <c r="AM841" s="925"/>
      <c r="AN841" s="945">
        <f>+AL841/AH841</f>
        <v>1.7962405515410323E-2</v>
      </c>
    </row>
    <row r="842" spans="2:43" ht="12" customHeight="1" thickBot="1" x14ac:dyDescent="0.3">
      <c r="R842" s="921"/>
      <c r="S842" s="922"/>
      <c r="T842" s="922"/>
      <c r="U842" s="922"/>
      <c r="V842" s="922"/>
      <c r="W842" s="922"/>
      <c r="X842" s="922"/>
      <c r="Y842" s="922"/>
      <c r="Z842" s="922"/>
      <c r="AA842" s="922"/>
      <c r="AB842" s="922"/>
      <c r="AC842" s="922"/>
      <c r="AD842" s="922"/>
      <c r="AE842" s="922"/>
      <c r="AF842" s="923"/>
      <c r="AG842" s="19"/>
      <c r="AH842" s="926"/>
      <c r="AI842" s="927"/>
      <c r="AJ842" s="926"/>
      <c r="AK842" s="927"/>
      <c r="AL842" s="929"/>
      <c r="AM842" s="927"/>
      <c r="AN842" s="946"/>
      <c r="AO842" s="22"/>
      <c r="AP842" s="168" t="s">
        <v>46</v>
      </c>
    </row>
    <row r="843" spans="2:43" ht="17.25" thickBot="1" x14ac:dyDescent="0.3"/>
    <row r="844" spans="2:43" ht="12" customHeight="1" x14ac:dyDescent="0.25">
      <c r="B844" s="882" t="s">
        <v>31</v>
      </c>
      <c r="C844" s="883"/>
      <c r="D844" s="883"/>
      <c r="E844" s="883"/>
      <c r="F844" s="883"/>
      <c r="G844" s="884"/>
      <c r="H844" s="888" t="s">
        <v>30</v>
      </c>
      <c r="I844" s="765"/>
      <c r="J844" s="765"/>
      <c r="K844" s="765"/>
      <c r="L844" s="765"/>
      <c r="M844" s="765"/>
      <c r="N844" s="765"/>
      <c r="O844" s="765"/>
      <c r="P844" s="765"/>
      <c r="Q844" s="765"/>
      <c r="R844" s="765"/>
      <c r="S844" s="765"/>
      <c r="T844" s="765"/>
      <c r="U844" s="765"/>
      <c r="V844" s="765"/>
      <c r="W844" s="765"/>
      <c r="X844" s="765"/>
      <c r="Y844" s="765"/>
      <c r="Z844" s="765"/>
      <c r="AA844" s="765"/>
      <c r="AB844" s="765"/>
      <c r="AC844" s="765"/>
      <c r="AD844" s="765"/>
      <c r="AE844" s="548"/>
      <c r="AF844" s="764" t="s">
        <v>29</v>
      </c>
      <c r="AG844" s="765"/>
      <c r="AH844" s="765"/>
      <c r="AI844" s="765"/>
      <c r="AJ844" s="765"/>
      <c r="AK844" s="766"/>
      <c r="AL844" s="889" t="s">
        <v>39</v>
      </c>
      <c r="AM844" s="890"/>
      <c r="AN844" s="891"/>
      <c r="AO844" s="141"/>
      <c r="AP844" s="170"/>
    </row>
    <row r="845" spans="2:43" ht="12" customHeight="1" x14ac:dyDescent="0.25">
      <c r="B845" s="885"/>
      <c r="C845" s="886"/>
      <c r="D845" s="886"/>
      <c r="E845" s="886"/>
      <c r="F845" s="886"/>
      <c r="G845" s="887"/>
      <c r="H845" s="892" t="s">
        <v>25</v>
      </c>
      <c r="I845" s="893"/>
      <c r="J845" s="893"/>
      <c r="K845" s="893"/>
      <c r="L845" s="893"/>
      <c r="M845" s="893"/>
      <c r="N845" s="893"/>
      <c r="O845" s="893"/>
      <c r="P845" s="893"/>
      <c r="Q845" s="893"/>
      <c r="R845" s="893"/>
      <c r="S845" s="893"/>
      <c r="T845" s="893"/>
      <c r="U845" s="893"/>
      <c r="V845" s="893"/>
      <c r="W845" s="893"/>
      <c r="X845" s="893"/>
      <c r="Y845" s="893"/>
      <c r="Z845" s="893"/>
      <c r="AA845" s="893"/>
      <c r="AB845" s="893"/>
      <c r="AC845" s="893"/>
      <c r="AD845" s="893"/>
      <c r="AE845" s="550"/>
      <c r="AF845" s="773">
        <v>44276</v>
      </c>
      <c r="AG845" s="774"/>
      <c r="AH845" s="774"/>
      <c r="AI845" s="774"/>
      <c r="AJ845" s="774"/>
      <c r="AK845" s="775"/>
      <c r="AL845" s="896" t="s">
        <v>40</v>
      </c>
      <c r="AM845" s="897"/>
      <c r="AN845" s="898"/>
      <c r="AO845" s="141"/>
      <c r="AP845" s="171"/>
    </row>
    <row r="846" spans="2:43" ht="12" customHeight="1" thickBot="1" x14ac:dyDescent="0.3">
      <c r="B846" s="902" t="s">
        <v>28</v>
      </c>
      <c r="C846" s="903"/>
      <c r="D846" s="903"/>
      <c r="E846" s="903"/>
      <c r="F846" s="903"/>
      <c r="G846" s="904"/>
      <c r="H846" s="894"/>
      <c r="I846" s="895"/>
      <c r="J846" s="895"/>
      <c r="K846" s="895"/>
      <c r="L846" s="895"/>
      <c r="M846" s="895"/>
      <c r="N846" s="895"/>
      <c r="O846" s="895"/>
      <c r="P846" s="895"/>
      <c r="Q846" s="895"/>
      <c r="R846" s="895"/>
      <c r="S846" s="895"/>
      <c r="T846" s="895"/>
      <c r="U846" s="895"/>
      <c r="V846" s="895"/>
      <c r="W846" s="895"/>
      <c r="X846" s="895"/>
      <c r="Y846" s="895"/>
      <c r="Z846" s="895"/>
      <c r="AA846" s="895"/>
      <c r="AB846" s="895"/>
      <c r="AC846" s="895"/>
      <c r="AD846" s="895"/>
      <c r="AE846" s="551"/>
      <c r="AF846" s="776"/>
      <c r="AG846" s="777"/>
      <c r="AH846" s="777"/>
      <c r="AI846" s="777"/>
      <c r="AJ846" s="777"/>
      <c r="AK846" s="778"/>
      <c r="AL846" s="899"/>
      <c r="AM846" s="900"/>
      <c r="AN846" s="901"/>
      <c r="AO846" s="141"/>
      <c r="AP846" s="171"/>
    </row>
    <row r="847" spans="2:43" ht="12" customHeight="1" thickBot="1" x14ac:dyDescent="0.3">
      <c r="B847" s="135"/>
      <c r="C847" s="135"/>
      <c r="D847" s="135"/>
      <c r="E847" s="135"/>
      <c r="F847" s="135"/>
      <c r="G847" s="135"/>
      <c r="H847" s="135"/>
      <c r="I847" s="135"/>
      <c r="J847" s="174"/>
      <c r="K847" s="174"/>
      <c r="L847" s="174"/>
      <c r="M847" s="174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5"/>
      <c r="AL847" s="135"/>
      <c r="AM847" s="135"/>
      <c r="AN847" s="135"/>
      <c r="AO847" s="141"/>
    </row>
    <row r="848" spans="2:43" ht="12" customHeight="1" thickBot="1" x14ac:dyDescent="0.3">
      <c r="B848" s="873" t="s">
        <v>27</v>
      </c>
      <c r="C848" s="874"/>
      <c r="D848" s="874"/>
      <c r="E848" s="875"/>
      <c r="F848" s="848" t="s">
        <v>26</v>
      </c>
      <c r="G848" s="850"/>
      <c r="H848" s="848" t="s">
        <v>44</v>
      </c>
      <c r="I848" s="849"/>
      <c r="J848" s="849"/>
      <c r="K848" s="849"/>
      <c r="L848" s="849"/>
      <c r="M848" s="849"/>
      <c r="N848" s="849"/>
      <c r="O848" s="849"/>
      <c r="P848" s="849"/>
      <c r="Q848" s="849"/>
      <c r="R848" s="849"/>
      <c r="S848" s="850"/>
      <c r="T848" s="848" t="s">
        <v>25</v>
      </c>
      <c r="U848" s="849"/>
      <c r="V848" s="849"/>
      <c r="W848" s="849"/>
      <c r="X848" s="849"/>
      <c r="Y848" s="849"/>
      <c r="Z848" s="849"/>
      <c r="AA848" s="849"/>
      <c r="AB848" s="849"/>
      <c r="AC848" s="849"/>
      <c r="AD848" s="849"/>
      <c r="AE848" s="849"/>
      <c r="AF848" s="850"/>
      <c r="AG848" s="879" t="s">
        <v>24</v>
      </c>
      <c r="AH848" s="880"/>
      <c r="AI848" s="881"/>
      <c r="AJ848" s="879" t="s">
        <v>24</v>
      </c>
      <c r="AK848" s="881"/>
      <c r="AL848" s="848" t="s">
        <v>23</v>
      </c>
      <c r="AM848" s="849"/>
      <c r="AN848" s="850"/>
      <c r="AO848" s="141"/>
    </row>
    <row r="849" spans="2:43" ht="12" customHeight="1" thickBot="1" x14ac:dyDescent="0.3">
      <c r="B849" s="1" t="s">
        <v>13</v>
      </c>
      <c r="C849" s="2" t="s">
        <v>22</v>
      </c>
      <c r="D849" s="3" t="s">
        <v>22</v>
      </c>
      <c r="E849" s="2" t="s">
        <v>21</v>
      </c>
      <c r="F849" s="907" t="s">
        <v>20</v>
      </c>
      <c r="G849" s="908"/>
      <c r="H849" s="876"/>
      <c r="I849" s="877"/>
      <c r="J849" s="877"/>
      <c r="K849" s="877"/>
      <c r="L849" s="877"/>
      <c r="M849" s="877"/>
      <c r="N849" s="877"/>
      <c r="O849" s="877"/>
      <c r="P849" s="877"/>
      <c r="Q849" s="877"/>
      <c r="R849" s="877"/>
      <c r="S849" s="878"/>
      <c r="T849" s="876"/>
      <c r="U849" s="877"/>
      <c r="V849" s="877"/>
      <c r="W849" s="877"/>
      <c r="X849" s="877"/>
      <c r="Y849" s="877"/>
      <c r="Z849" s="877"/>
      <c r="AA849" s="877"/>
      <c r="AB849" s="877"/>
      <c r="AC849" s="877"/>
      <c r="AD849" s="877"/>
      <c r="AE849" s="877"/>
      <c r="AF849" s="878"/>
      <c r="AG849" s="876" t="s">
        <v>19</v>
      </c>
      <c r="AH849" s="877"/>
      <c r="AI849" s="878"/>
      <c r="AJ849" s="876" t="s">
        <v>18</v>
      </c>
      <c r="AK849" s="878"/>
      <c r="AL849" s="876" t="s">
        <v>17</v>
      </c>
      <c r="AM849" s="877"/>
      <c r="AN849" s="878"/>
      <c r="AO849" s="141"/>
      <c r="AP849" s="846" t="s">
        <v>130</v>
      </c>
      <c r="AQ849" s="846" t="s">
        <v>131</v>
      </c>
    </row>
    <row r="850" spans="2:43" ht="12" customHeight="1" thickBot="1" x14ac:dyDescent="0.3">
      <c r="B850" s="4">
        <v>2021</v>
      </c>
      <c r="C850" s="5" t="s">
        <v>16</v>
      </c>
      <c r="D850" s="5" t="s">
        <v>15</v>
      </c>
      <c r="E850" s="30" t="s">
        <v>14</v>
      </c>
      <c r="F850" s="6" t="s">
        <v>14</v>
      </c>
      <c r="G850" s="7" t="s">
        <v>13</v>
      </c>
      <c r="H850" s="868" t="s">
        <v>34</v>
      </c>
      <c r="I850" s="869"/>
      <c r="J850" s="870" t="s">
        <v>43</v>
      </c>
      <c r="K850" s="871"/>
      <c r="L850" s="870" t="s">
        <v>42</v>
      </c>
      <c r="M850" s="871"/>
      <c r="N850" s="872" t="s">
        <v>33</v>
      </c>
      <c r="O850" s="869"/>
      <c r="P850" s="872" t="s">
        <v>12</v>
      </c>
      <c r="Q850" s="869"/>
      <c r="R850" s="872" t="s">
        <v>11</v>
      </c>
      <c r="S850" s="905"/>
      <c r="T850" s="868" t="s">
        <v>35</v>
      </c>
      <c r="U850" s="906"/>
      <c r="V850" s="906"/>
      <c r="W850" s="905"/>
      <c r="X850" s="868" t="s">
        <v>10</v>
      </c>
      <c r="Y850" s="906"/>
      <c r="Z850" s="906"/>
      <c r="AA850" s="905"/>
      <c r="AB850" s="552" t="s">
        <v>1084</v>
      </c>
      <c r="AC850" s="38" t="s">
        <v>38</v>
      </c>
      <c r="AD850" s="37" t="s">
        <v>36</v>
      </c>
      <c r="AE850" s="549" t="s">
        <v>41</v>
      </c>
      <c r="AF850" s="136" t="s">
        <v>9</v>
      </c>
      <c r="AG850" s="8" t="s">
        <v>37</v>
      </c>
      <c r="AH850" s="9" t="s">
        <v>8</v>
      </c>
      <c r="AI850" s="10" t="s">
        <v>7</v>
      </c>
      <c r="AJ850" s="6" t="s">
        <v>8</v>
      </c>
      <c r="AK850" s="7" t="s">
        <v>7</v>
      </c>
      <c r="AL850" s="6" t="s">
        <v>8</v>
      </c>
      <c r="AM850" s="11" t="s">
        <v>7</v>
      </c>
      <c r="AN850" s="7" t="s">
        <v>6</v>
      </c>
      <c r="AO850" s="20"/>
      <c r="AP850" s="847"/>
      <c r="AQ850" s="847"/>
    </row>
    <row r="851" spans="2:43" ht="12" customHeight="1" x14ac:dyDescent="0.25">
      <c r="B851" s="25">
        <v>44276</v>
      </c>
      <c r="C851" s="137">
        <v>0.46527777777777773</v>
      </c>
      <c r="D851" s="137">
        <v>0.47569444444444442</v>
      </c>
      <c r="E851" s="43">
        <v>4</v>
      </c>
      <c r="F851" s="43">
        <v>23633</v>
      </c>
      <c r="G851" s="25">
        <v>44276</v>
      </c>
      <c r="H851" s="960" t="s">
        <v>1595</v>
      </c>
      <c r="I851" s="961"/>
      <c r="J851" s="962" t="s">
        <v>1598</v>
      </c>
      <c r="K851" s="963"/>
      <c r="L851" s="962" t="s">
        <v>682</v>
      </c>
      <c r="M851" s="963"/>
      <c r="N851" s="960"/>
      <c r="O851" s="961"/>
      <c r="P851" s="964" t="s">
        <v>1293</v>
      </c>
      <c r="Q851" s="965"/>
      <c r="R851" s="964" t="s">
        <v>543</v>
      </c>
      <c r="S851" s="966"/>
      <c r="T851" s="957" t="s">
        <v>1596</v>
      </c>
      <c r="U851" s="958"/>
      <c r="V851" s="958"/>
      <c r="W851" s="959"/>
      <c r="X851" s="957" t="s">
        <v>1596</v>
      </c>
      <c r="Y851" s="958"/>
      <c r="Z851" s="958"/>
      <c r="AA851" s="959"/>
      <c r="AB851" s="556">
        <v>1</v>
      </c>
      <c r="AC851" s="34"/>
      <c r="AD851" s="138" t="s">
        <v>699</v>
      </c>
      <c r="AE851" s="166">
        <v>21</v>
      </c>
      <c r="AF851" s="41" t="s">
        <v>32</v>
      </c>
      <c r="AG851" s="26"/>
      <c r="AH851" s="139">
        <v>4600</v>
      </c>
      <c r="AI851" s="159">
        <f>+AH851/1000</f>
        <v>4.5999999999999996</v>
      </c>
      <c r="AJ851" s="836">
        <v>11860</v>
      </c>
      <c r="AK851" s="838">
        <f>+AJ851/1000</f>
        <v>11.86</v>
      </c>
      <c r="AL851" s="1029">
        <f>+AJ851-AH852-AH851</f>
        <v>1140</v>
      </c>
      <c r="AM851" s="842">
        <f>+AL851/1000</f>
        <v>1.1399999999999999</v>
      </c>
      <c r="AN851" s="844">
        <f>+AL851/SUM(AH851:AH852)</f>
        <v>0.10634328358208955</v>
      </c>
      <c r="AO851" s="21"/>
      <c r="AP851" s="306">
        <v>74.12</v>
      </c>
      <c r="AQ851" s="306">
        <v>5.05</v>
      </c>
    </row>
    <row r="852" spans="2:43" ht="12" customHeight="1" x14ac:dyDescent="0.25">
      <c r="B852" s="25">
        <v>44276</v>
      </c>
      <c r="C852" s="137">
        <v>0.46527777777777773</v>
      </c>
      <c r="D852" s="137">
        <v>0.47569444444444442</v>
      </c>
      <c r="E852" s="43">
        <v>4</v>
      </c>
      <c r="F852" s="43">
        <v>634</v>
      </c>
      <c r="G852" s="25">
        <v>44276</v>
      </c>
      <c r="H852" s="967" t="s">
        <v>773</v>
      </c>
      <c r="I852" s="968"/>
      <c r="J852" s="969" t="s">
        <v>772</v>
      </c>
      <c r="K852" s="970"/>
      <c r="L852" s="969" t="s">
        <v>682</v>
      </c>
      <c r="M852" s="970"/>
      <c r="N852" s="967"/>
      <c r="O852" s="968"/>
      <c r="P852" s="971" t="s">
        <v>1293</v>
      </c>
      <c r="Q852" s="972"/>
      <c r="R852" s="973" t="s">
        <v>543</v>
      </c>
      <c r="S852" s="974"/>
      <c r="T852" s="979" t="s">
        <v>1597</v>
      </c>
      <c r="U852" s="980"/>
      <c r="V852" s="980"/>
      <c r="W852" s="981"/>
      <c r="X852" s="979" t="s">
        <v>1597</v>
      </c>
      <c r="Y852" s="980"/>
      <c r="Z852" s="980"/>
      <c r="AA852" s="981"/>
      <c r="AB852" s="556">
        <v>1</v>
      </c>
      <c r="AC852" s="34"/>
      <c r="AD852" s="138" t="s">
        <v>699</v>
      </c>
      <c r="AE852" s="158">
        <v>22</v>
      </c>
      <c r="AF852" s="35" t="s">
        <v>32</v>
      </c>
      <c r="AG852" s="34"/>
      <c r="AH852" s="139">
        <v>6120</v>
      </c>
      <c r="AI852" s="159">
        <f t="shared" ref="AI852" si="309">+AH852/1000</f>
        <v>6.12</v>
      </c>
      <c r="AJ852" s="837"/>
      <c r="AK852" s="839"/>
      <c r="AL852" s="1031"/>
      <c r="AM852" s="843"/>
      <c r="AN852" s="845"/>
      <c r="AO852" s="21"/>
      <c r="AP852" s="306">
        <v>75.260000000000005</v>
      </c>
      <c r="AQ852" s="306">
        <v>3.67</v>
      </c>
    </row>
    <row r="853" spans="2:43" ht="12" customHeight="1" x14ac:dyDescent="0.25">
      <c r="B853" s="25">
        <v>44276</v>
      </c>
      <c r="C853" s="137">
        <v>0.47152777777777777</v>
      </c>
      <c r="D853" s="137">
        <v>0.50486111111111109</v>
      </c>
      <c r="E853" s="43">
        <v>4</v>
      </c>
      <c r="F853" s="43">
        <v>26676</v>
      </c>
      <c r="G853" s="25">
        <v>44276</v>
      </c>
      <c r="H853" s="967" t="s">
        <v>1599</v>
      </c>
      <c r="I853" s="968"/>
      <c r="J853" s="969"/>
      <c r="K853" s="970"/>
      <c r="L853" s="969"/>
      <c r="M853" s="970"/>
      <c r="N853" s="967"/>
      <c r="O853" s="968"/>
      <c r="P853" s="971" t="s">
        <v>1600</v>
      </c>
      <c r="Q853" s="972"/>
      <c r="R853" s="973" t="s">
        <v>1601</v>
      </c>
      <c r="S853" s="974"/>
      <c r="T853" s="979" t="s">
        <v>980</v>
      </c>
      <c r="U853" s="980"/>
      <c r="V853" s="980"/>
      <c r="W853" s="981"/>
      <c r="X853" s="979" t="s">
        <v>980</v>
      </c>
      <c r="Y853" s="980"/>
      <c r="Z853" s="980"/>
      <c r="AA853" s="981"/>
      <c r="AB853" s="556"/>
      <c r="AC853" s="34"/>
      <c r="AD853" s="138"/>
      <c r="AE853" s="314">
        <v>63</v>
      </c>
      <c r="AF853" s="46" t="s">
        <v>52</v>
      </c>
      <c r="AG853" s="34"/>
      <c r="AH853" s="139">
        <v>2780</v>
      </c>
      <c r="AI853" s="159">
        <f t="shared" ref="AI853:AI869" si="310">+AH853/1000</f>
        <v>2.78</v>
      </c>
      <c r="AJ853" s="152">
        <v>2780</v>
      </c>
      <c r="AK853" s="272">
        <f t="shared" ref="AK853:AK869" si="311">+AJ853/1000</f>
        <v>2.78</v>
      </c>
      <c r="AL853" s="273">
        <f t="shared" ref="AL853:AL869" si="312">+AJ853-AH853</f>
        <v>0</v>
      </c>
      <c r="AM853" s="274">
        <f t="shared" ref="AM853:AM869" si="313">+AL853/1000</f>
        <v>0</v>
      </c>
      <c r="AN853" s="275">
        <f t="shared" ref="AN853:AN869" si="314">+AL853/AH853</f>
        <v>0</v>
      </c>
      <c r="AP853" s="306">
        <v>74.62</v>
      </c>
      <c r="AQ853" s="306">
        <v>4.5199999999999996</v>
      </c>
    </row>
    <row r="854" spans="2:43" ht="12" customHeight="1" x14ac:dyDescent="0.25">
      <c r="B854" s="25">
        <v>44276</v>
      </c>
      <c r="C854" s="137">
        <v>0.4826388888888889</v>
      </c>
      <c r="D854" s="137">
        <v>0.49374999999999997</v>
      </c>
      <c r="E854" s="43">
        <v>4</v>
      </c>
      <c r="F854" s="43">
        <v>23639</v>
      </c>
      <c r="G854" s="25">
        <v>44276</v>
      </c>
      <c r="H854" s="967" t="s">
        <v>798</v>
      </c>
      <c r="I854" s="968"/>
      <c r="J854" s="969" t="s">
        <v>772</v>
      </c>
      <c r="K854" s="970"/>
      <c r="L854" s="969" t="s">
        <v>682</v>
      </c>
      <c r="M854" s="970"/>
      <c r="N854" s="967"/>
      <c r="O854" s="968"/>
      <c r="P854" s="971" t="s">
        <v>1464</v>
      </c>
      <c r="Q854" s="972"/>
      <c r="R854" s="973" t="s">
        <v>1057</v>
      </c>
      <c r="S854" s="974"/>
      <c r="T854" s="979" t="s">
        <v>1602</v>
      </c>
      <c r="U854" s="980"/>
      <c r="V854" s="980"/>
      <c r="W854" s="981"/>
      <c r="X854" s="979" t="s">
        <v>1602</v>
      </c>
      <c r="Y854" s="980"/>
      <c r="Z854" s="980"/>
      <c r="AA854" s="981"/>
      <c r="AB854" s="556">
        <v>1</v>
      </c>
      <c r="AC854" s="34"/>
      <c r="AD854" s="138" t="s">
        <v>699</v>
      </c>
      <c r="AE854" s="158">
        <v>18</v>
      </c>
      <c r="AF854" s="35" t="s">
        <v>32</v>
      </c>
      <c r="AG854" s="34"/>
      <c r="AH854" s="152">
        <v>19046</v>
      </c>
      <c r="AI854" s="159">
        <f t="shared" si="310"/>
        <v>19.045999999999999</v>
      </c>
      <c r="AJ854" s="152">
        <v>18510</v>
      </c>
      <c r="AK854" s="272">
        <f t="shared" si="311"/>
        <v>18.510000000000002</v>
      </c>
      <c r="AL854" s="273">
        <f t="shared" si="312"/>
        <v>-536</v>
      </c>
      <c r="AM854" s="274">
        <f t="shared" si="313"/>
        <v>-0.53600000000000003</v>
      </c>
      <c r="AN854" s="275">
        <f t="shared" si="314"/>
        <v>-2.8142392103328782E-2</v>
      </c>
      <c r="AP854" s="306">
        <v>71.430000000000007</v>
      </c>
      <c r="AQ854" s="306">
        <v>4.47</v>
      </c>
    </row>
    <row r="855" spans="2:43" ht="12" customHeight="1" x14ac:dyDescent="0.25">
      <c r="B855" s="25">
        <v>44276</v>
      </c>
      <c r="C855" s="137">
        <v>0.49652777777777773</v>
      </c>
      <c r="D855" s="137">
        <v>0.51666666666666672</v>
      </c>
      <c r="E855" s="43">
        <v>4</v>
      </c>
      <c r="F855" s="43">
        <v>23639</v>
      </c>
      <c r="G855" s="25">
        <v>44276</v>
      </c>
      <c r="H855" s="967" t="s">
        <v>798</v>
      </c>
      <c r="I855" s="968"/>
      <c r="J855" s="969" t="s">
        <v>772</v>
      </c>
      <c r="K855" s="970"/>
      <c r="L855" s="969" t="s">
        <v>682</v>
      </c>
      <c r="M855" s="970"/>
      <c r="N855" s="967"/>
      <c r="O855" s="968"/>
      <c r="P855" s="971" t="s">
        <v>295</v>
      </c>
      <c r="Q855" s="972"/>
      <c r="R855" s="973" t="s">
        <v>611</v>
      </c>
      <c r="S855" s="974"/>
      <c r="T855" s="979" t="s">
        <v>1602</v>
      </c>
      <c r="U855" s="980"/>
      <c r="V855" s="980"/>
      <c r="W855" s="981"/>
      <c r="X855" s="979" t="s">
        <v>1602</v>
      </c>
      <c r="Y855" s="980"/>
      <c r="Z855" s="980"/>
      <c r="AA855" s="981"/>
      <c r="AB855" s="556">
        <v>1</v>
      </c>
      <c r="AC855" s="34"/>
      <c r="AD855" s="138" t="s">
        <v>699</v>
      </c>
      <c r="AE855" s="158">
        <v>18</v>
      </c>
      <c r="AF855" s="35" t="s">
        <v>32</v>
      </c>
      <c r="AG855" s="34"/>
      <c r="AH855" s="152">
        <v>26400</v>
      </c>
      <c r="AI855" s="159">
        <f t="shared" si="310"/>
        <v>26.4</v>
      </c>
      <c r="AJ855" s="152">
        <v>25720</v>
      </c>
      <c r="AK855" s="272">
        <f t="shared" si="311"/>
        <v>25.72</v>
      </c>
      <c r="AL855" s="273">
        <f t="shared" si="312"/>
        <v>-680</v>
      </c>
      <c r="AM855" s="274">
        <f t="shared" si="313"/>
        <v>-0.68</v>
      </c>
      <c r="AN855" s="275">
        <f t="shared" si="314"/>
        <v>-2.5757575757575757E-2</v>
      </c>
      <c r="AP855" s="306">
        <v>71.430000000000007</v>
      </c>
      <c r="AQ855" s="306">
        <v>4.47</v>
      </c>
    </row>
    <row r="856" spans="2:43" ht="12" customHeight="1" x14ac:dyDescent="0.25">
      <c r="B856" s="25">
        <v>44276</v>
      </c>
      <c r="C856" s="137">
        <v>0.52013888888888882</v>
      </c>
      <c r="D856" s="137">
        <v>0.52638888888888891</v>
      </c>
      <c r="E856" s="43">
        <v>4</v>
      </c>
      <c r="F856" s="43">
        <v>23639</v>
      </c>
      <c r="G856" s="25">
        <v>44276</v>
      </c>
      <c r="H856" s="967" t="s">
        <v>798</v>
      </c>
      <c r="I856" s="968"/>
      <c r="J856" s="969" t="s">
        <v>772</v>
      </c>
      <c r="K856" s="970"/>
      <c r="L856" s="969" t="s">
        <v>682</v>
      </c>
      <c r="M856" s="970"/>
      <c r="N856" s="967"/>
      <c r="O856" s="968"/>
      <c r="P856" s="971" t="s">
        <v>200</v>
      </c>
      <c r="Q856" s="972"/>
      <c r="R856" s="973" t="s">
        <v>201</v>
      </c>
      <c r="S856" s="974"/>
      <c r="T856" s="979" t="s">
        <v>1602</v>
      </c>
      <c r="U856" s="980"/>
      <c r="V856" s="980"/>
      <c r="W856" s="981"/>
      <c r="X856" s="979" t="s">
        <v>1602</v>
      </c>
      <c r="Y856" s="980"/>
      <c r="Z856" s="980"/>
      <c r="AA856" s="981"/>
      <c r="AB856" s="566">
        <v>1</v>
      </c>
      <c r="AC856" s="34"/>
      <c r="AD856" s="138" t="s">
        <v>699</v>
      </c>
      <c r="AE856" s="158">
        <v>18</v>
      </c>
      <c r="AF856" s="35" t="s">
        <v>32</v>
      </c>
      <c r="AG856" s="34"/>
      <c r="AH856" s="152">
        <v>600</v>
      </c>
      <c r="AI856" s="159">
        <f>+AH856/1000</f>
        <v>0.6</v>
      </c>
      <c r="AJ856" s="836">
        <v>22890</v>
      </c>
      <c r="AK856" s="838">
        <f>+AJ856/1000</f>
        <v>22.89</v>
      </c>
      <c r="AL856" s="1029">
        <f>+AJ856-AH857-AH856</f>
        <v>1302</v>
      </c>
      <c r="AM856" s="842">
        <f>+AL856/1000</f>
        <v>1.302</v>
      </c>
      <c r="AN856" s="844">
        <f>+AL856/SUM(AH856:AH857)</f>
        <v>6.0311284046692608E-2</v>
      </c>
      <c r="AP856" s="306">
        <v>71.430000000000007</v>
      </c>
      <c r="AQ856" s="306">
        <v>4.47</v>
      </c>
    </row>
    <row r="857" spans="2:43" ht="12" customHeight="1" x14ac:dyDescent="0.25">
      <c r="B857" s="25">
        <v>44276</v>
      </c>
      <c r="C857" s="137">
        <v>0.52013888888888882</v>
      </c>
      <c r="D857" s="137">
        <v>0.52638888888888891</v>
      </c>
      <c r="E857" s="43">
        <v>4</v>
      </c>
      <c r="F857" s="43">
        <v>23636</v>
      </c>
      <c r="G857" s="25">
        <v>44276</v>
      </c>
      <c r="H857" s="967" t="s">
        <v>770</v>
      </c>
      <c r="I857" s="968"/>
      <c r="J857" s="969" t="s">
        <v>772</v>
      </c>
      <c r="K857" s="970"/>
      <c r="L857" s="969" t="s">
        <v>682</v>
      </c>
      <c r="M857" s="970"/>
      <c r="N857" s="967"/>
      <c r="O857" s="968"/>
      <c r="P857" s="971" t="s">
        <v>200</v>
      </c>
      <c r="Q857" s="972"/>
      <c r="R857" s="973" t="s">
        <v>201</v>
      </c>
      <c r="S857" s="974"/>
      <c r="T857" s="979" t="s">
        <v>1603</v>
      </c>
      <c r="U857" s="980"/>
      <c r="V857" s="980"/>
      <c r="W857" s="981"/>
      <c r="X857" s="979" t="s">
        <v>1603</v>
      </c>
      <c r="Y857" s="980"/>
      <c r="Z857" s="980"/>
      <c r="AA857" s="981"/>
      <c r="AB857" s="556">
        <v>1</v>
      </c>
      <c r="AC857" s="34"/>
      <c r="AD857" s="138" t="s">
        <v>680</v>
      </c>
      <c r="AE857" s="299">
        <v>52</v>
      </c>
      <c r="AF857" s="262" t="s">
        <v>52</v>
      </c>
      <c r="AG857" s="34"/>
      <c r="AH857" s="152">
        <v>20988</v>
      </c>
      <c r="AI857" s="159">
        <f t="shared" ref="AI857" si="315">+AH857/1000</f>
        <v>20.988</v>
      </c>
      <c r="AJ857" s="837"/>
      <c r="AK857" s="839"/>
      <c r="AL857" s="1031"/>
      <c r="AM857" s="843"/>
      <c r="AN857" s="845"/>
      <c r="AP857" s="306">
        <v>71.09</v>
      </c>
      <c r="AQ857" s="306">
        <v>6.76</v>
      </c>
    </row>
    <row r="858" spans="2:43" ht="12" customHeight="1" x14ac:dyDescent="0.25">
      <c r="B858" s="25">
        <v>44276</v>
      </c>
      <c r="C858" s="137">
        <v>0.53888888888888886</v>
      </c>
      <c r="D858" s="137">
        <v>0.54652777777777783</v>
      </c>
      <c r="E858" s="43">
        <v>3</v>
      </c>
      <c r="F858" s="43">
        <v>23636</v>
      </c>
      <c r="G858" s="25">
        <v>44276</v>
      </c>
      <c r="H858" s="967" t="s">
        <v>770</v>
      </c>
      <c r="I858" s="968"/>
      <c r="J858" s="969" t="s">
        <v>772</v>
      </c>
      <c r="K858" s="970"/>
      <c r="L858" s="969" t="s">
        <v>682</v>
      </c>
      <c r="M858" s="970"/>
      <c r="N858" s="967"/>
      <c r="O858" s="968"/>
      <c r="P858" s="971" t="s">
        <v>1293</v>
      </c>
      <c r="Q858" s="972"/>
      <c r="R858" s="973" t="s">
        <v>543</v>
      </c>
      <c r="S858" s="974"/>
      <c r="T858" s="979" t="s">
        <v>1603</v>
      </c>
      <c r="U858" s="980"/>
      <c r="V858" s="980"/>
      <c r="W858" s="981"/>
      <c r="X858" s="979" t="s">
        <v>1603</v>
      </c>
      <c r="Y858" s="980"/>
      <c r="Z858" s="980"/>
      <c r="AA858" s="981"/>
      <c r="AB858" s="566">
        <v>1</v>
      </c>
      <c r="AC858" s="34"/>
      <c r="AD858" s="138" t="s">
        <v>680</v>
      </c>
      <c r="AE858" s="299">
        <v>52</v>
      </c>
      <c r="AF858" s="262" t="s">
        <v>52</v>
      </c>
      <c r="AG858" s="34"/>
      <c r="AH858" s="152">
        <v>9000</v>
      </c>
      <c r="AI858" s="159">
        <f t="shared" si="310"/>
        <v>9</v>
      </c>
      <c r="AJ858" s="152">
        <v>9240</v>
      </c>
      <c r="AK858" s="272">
        <f t="shared" si="311"/>
        <v>9.24</v>
      </c>
      <c r="AL858" s="273">
        <f t="shared" si="312"/>
        <v>240</v>
      </c>
      <c r="AM858" s="274">
        <f t="shared" si="313"/>
        <v>0.24</v>
      </c>
      <c r="AN858" s="275">
        <f t="shared" si="314"/>
        <v>2.6666666666666668E-2</v>
      </c>
      <c r="AP858" s="306">
        <v>71.09</v>
      </c>
      <c r="AQ858" s="306">
        <v>6.76</v>
      </c>
    </row>
    <row r="859" spans="2:43" ht="12" customHeight="1" x14ac:dyDescent="0.25">
      <c r="B859" s="25">
        <v>44276</v>
      </c>
      <c r="C859" s="137">
        <v>0.60277777777777775</v>
      </c>
      <c r="D859" s="137">
        <v>0.60763888888888895</v>
      </c>
      <c r="E859" s="43">
        <v>3</v>
      </c>
      <c r="F859" s="43">
        <v>23638</v>
      </c>
      <c r="G859" s="25">
        <v>44276</v>
      </c>
      <c r="H859" s="967" t="s">
        <v>722</v>
      </c>
      <c r="I859" s="968"/>
      <c r="J859" s="969" t="s">
        <v>777</v>
      </c>
      <c r="K859" s="970"/>
      <c r="L859" s="969" t="s">
        <v>682</v>
      </c>
      <c r="M859" s="970"/>
      <c r="N859" s="967"/>
      <c r="O859" s="968"/>
      <c r="P859" s="971" t="s">
        <v>1293</v>
      </c>
      <c r="Q859" s="972"/>
      <c r="R859" s="973" t="s">
        <v>543</v>
      </c>
      <c r="S859" s="974"/>
      <c r="T859" s="979" t="s">
        <v>1118</v>
      </c>
      <c r="U859" s="980"/>
      <c r="V859" s="980"/>
      <c r="W859" s="981"/>
      <c r="X859" s="979" t="s">
        <v>1118</v>
      </c>
      <c r="Y859" s="980"/>
      <c r="Z859" s="980"/>
      <c r="AA859" s="981"/>
      <c r="AB859" s="556"/>
      <c r="AC859" s="34"/>
      <c r="AD859" s="138" t="s">
        <v>699</v>
      </c>
      <c r="AE859" s="158">
        <v>19</v>
      </c>
      <c r="AF859" s="35" t="s">
        <v>32</v>
      </c>
      <c r="AG859" s="34"/>
      <c r="AH859" s="139">
        <v>1260</v>
      </c>
      <c r="AI859" s="159">
        <f t="shared" si="310"/>
        <v>1.26</v>
      </c>
      <c r="AJ859" s="152">
        <v>1260</v>
      </c>
      <c r="AK859" s="272">
        <f t="shared" si="311"/>
        <v>1.26</v>
      </c>
      <c r="AL859" s="273">
        <f t="shared" si="312"/>
        <v>0</v>
      </c>
      <c r="AM859" s="274">
        <f t="shared" si="313"/>
        <v>0</v>
      </c>
      <c r="AN859" s="275">
        <f t="shared" si="314"/>
        <v>0</v>
      </c>
      <c r="AP859" s="306">
        <v>75.87</v>
      </c>
      <c r="AQ859" s="306">
        <v>2.5099999999999998</v>
      </c>
    </row>
    <row r="860" spans="2:43" ht="12" customHeight="1" x14ac:dyDescent="0.25">
      <c r="B860" s="25">
        <v>44276</v>
      </c>
      <c r="C860" s="137">
        <v>0.60625000000000007</v>
      </c>
      <c r="D860" s="137">
        <v>0.61041666666666672</v>
      </c>
      <c r="E860" s="43">
        <v>3</v>
      </c>
      <c r="F860" s="43">
        <v>23637</v>
      </c>
      <c r="G860" s="25">
        <v>44276</v>
      </c>
      <c r="H860" s="967" t="s">
        <v>821</v>
      </c>
      <c r="I860" s="968"/>
      <c r="J860" s="969" t="s">
        <v>1613</v>
      </c>
      <c r="K860" s="970"/>
      <c r="L860" s="969" t="s">
        <v>682</v>
      </c>
      <c r="M860" s="970"/>
      <c r="N860" s="967"/>
      <c r="O860" s="968"/>
      <c r="P860" s="971" t="s">
        <v>1464</v>
      </c>
      <c r="Q860" s="972"/>
      <c r="R860" s="973" t="s">
        <v>1057</v>
      </c>
      <c r="S860" s="974"/>
      <c r="T860" s="979" t="s">
        <v>1604</v>
      </c>
      <c r="U860" s="980"/>
      <c r="V860" s="980"/>
      <c r="W860" s="981"/>
      <c r="X860" s="979" t="s">
        <v>1604</v>
      </c>
      <c r="Y860" s="980"/>
      <c r="Z860" s="980"/>
      <c r="AA860" s="981"/>
      <c r="AB860" s="556">
        <v>1</v>
      </c>
      <c r="AC860" s="34"/>
      <c r="AD860" s="138" t="s">
        <v>699</v>
      </c>
      <c r="AE860" s="158">
        <v>20</v>
      </c>
      <c r="AF860" s="35" t="s">
        <v>32</v>
      </c>
      <c r="AG860" s="34"/>
      <c r="AH860" s="139">
        <v>6780</v>
      </c>
      <c r="AI860" s="159">
        <f t="shared" si="310"/>
        <v>6.78</v>
      </c>
      <c r="AJ860" s="152">
        <v>8640</v>
      </c>
      <c r="AK860" s="272">
        <f t="shared" si="311"/>
        <v>8.64</v>
      </c>
      <c r="AL860" s="273">
        <f t="shared" si="312"/>
        <v>1860</v>
      </c>
      <c r="AM860" s="274">
        <f t="shared" si="313"/>
        <v>1.86</v>
      </c>
      <c r="AN860" s="275">
        <f t="shared" si="314"/>
        <v>0.27433628318584069</v>
      </c>
      <c r="AP860" s="306">
        <v>74.52</v>
      </c>
      <c r="AQ860" s="306">
        <v>3.66</v>
      </c>
    </row>
    <row r="861" spans="2:43" ht="12" customHeight="1" x14ac:dyDescent="0.25">
      <c r="B861" s="25">
        <v>44276</v>
      </c>
      <c r="C861" s="137">
        <v>0.74236111111111114</v>
      </c>
      <c r="D861" s="137">
        <v>0.75624999999999998</v>
      </c>
      <c r="E861" s="43">
        <v>3</v>
      </c>
      <c r="F861" s="43">
        <v>23640</v>
      </c>
      <c r="G861" s="25">
        <v>44276</v>
      </c>
      <c r="H861" s="967" t="s">
        <v>790</v>
      </c>
      <c r="I861" s="968"/>
      <c r="J861" s="969" t="s">
        <v>772</v>
      </c>
      <c r="K861" s="970"/>
      <c r="L861" s="969" t="s">
        <v>682</v>
      </c>
      <c r="M861" s="970"/>
      <c r="N861" s="967"/>
      <c r="O861" s="968"/>
      <c r="P861" s="971" t="s">
        <v>295</v>
      </c>
      <c r="Q861" s="972"/>
      <c r="R861" s="973" t="s">
        <v>611</v>
      </c>
      <c r="S861" s="974"/>
      <c r="T861" s="979" t="s">
        <v>771</v>
      </c>
      <c r="U861" s="980"/>
      <c r="V861" s="980"/>
      <c r="W861" s="981"/>
      <c r="X861" s="979" t="s">
        <v>771</v>
      </c>
      <c r="Y861" s="980"/>
      <c r="Z861" s="980"/>
      <c r="AA861" s="981"/>
      <c r="AB861" s="556"/>
      <c r="AC861" s="34"/>
      <c r="AD861" s="138" t="s">
        <v>699</v>
      </c>
      <c r="AE861" s="158">
        <v>18</v>
      </c>
      <c r="AF861" s="35" t="s">
        <v>32</v>
      </c>
      <c r="AG861" s="34"/>
      <c r="AH861" s="139">
        <v>24000</v>
      </c>
      <c r="AI861" s="159">
        <f t="shared" si="310"/>
        <v>24</v>
      </c>
      <c r="AJ861" s="152">
        <v>23740</v>
      </c>
      <c r="AK861" s="272">
        <f t="shared" si="311"/>
        <v>23.74</v>
      </c>
      <c r="AL861" s="273">
        <f t="shared" si="312"/>
        <v>-260</v>
      </c>
      <c r="AM861" s="274">
        <f t="shared" si="313"/>
        <v>-0.26</v>
      </c>
      <c r="AN861" s="275">
        <f t="shared" si="314"/>
        <v>-1.0833333333333334E-2</v>
      </c>
      <c r="AP861" s="306">
        <v>69.55</v>
      </c>
      <c r="AQ861" s="306">
        <v>6.89</v>
      </c>
    </row>
    <row r="862" spans="2:43" ht="12" customHeight="1" x14ac:dyDescent="0.25">
      <c r="B862" s="25">
        <v>44276</v>
      </c>
      <c r="C862" s="137">
        <v>0.74930555555555556</v>
      </c>
      <c r="D862" s="137">
        <v>0.75486111111111109</v>
      </c>
      <c r="E862" s="43">
        <v>3</v>
      </c>
      <c r="F862" s="43">
        <v>23640</v>
      </c>
      <c r="G862" s="25">
        <v>44276</v>
      </c>
      <c r="H862" s="967" t="s">
        <v>790</v>
      </c>
      <c r="I862" s="968"/>
      <c r="J862" s="969" t="s">
        <v>772</v>
      </c>
      <c r="K862" s="970"/>
      <c r="L862" s="969" t="s">
        <v>682</v>
      </c>
      <c r="M862" s="970"/>
      <c r="N862" s="967"/>
      <c r="O862" s="968"/>
      <c r="P862" s="971" t="s">
        <v>200</v>
      </c>
      <c r="Q862" s="972"/>
      <c r="R862" s="973" t="s">
        <v>201</v>
      </c>
      <c r="S862" s="974"/>
      <c r="T862" s="979" t="s">
        <v>771</v>
      </c>
      <c r="U862" s="980"/>
      <c r="V862" s="980"/>
      <c r="W862" s="981"/>
      <c r="X862" s="979" t="s">
        <v>771</v>
      </c>
      <c r="Y862" s="980"/>
      <c r="Z862" s="980"/>
      <c r="AA862" s="981"/>
      <c r="AB862" s="566"/>
      <c r="AC862" s="34"/>
      <c r="AD862" s="138" t="s">
        <v>699</v>
      </c>
      <c r="AE862" s="158">
        <v>18</v>
      </c>
      <c r="AF862" s="35" t="s">
        <v>32</v>
      </c>
      <c r="AG862" s="34"/>
      <c r="AH862" s="139">
        <v>24000</v>
      </c>
      <c r="AI862" s="159">
        <f t="shared" si="310"/>
        <v>24</v>
      </c>
      <c r="AJ862" s="152">
        <v>23940</v>
      </c>
      <c r="AK862" s="272">
        <f t="shared" si="311"/>
        <v>23.94</v>
      </c>
      <c r="AL862" s="273">
        <f t="shared" si="312"/>
        <v>-60</v>
      </c>
      <c r="AM862" s="274">
        <f t="shared" si="313"/>
        <v>-0.06</v>
      </c>
      <c r="AN862" s="275">
        <f t="shared" si="314"/>
        <v>-2.5000000000000001E-3</v>
      </c>
      <c r="AP862" s="306">
        <v>69.55</v>
      </c>
      <c r="AQ862" s="306">
        <v>6.89</v>
      </c>
    </row>
    <row r="863" spans="2:43" ht="12" customHeight="1" x14ac:dyDescent="0.25">
      <c r="B863" s="25">
        <v>44276</v>
      </c>
      <c r="C863" s="137">
        <v>0.75277777777777777</v>
      </c>
      <c r="D863" s="137">
        <v>0.7597222222222223</v>
      </c>
      <c r="E863" s="43">
        <v>3</v>
      </c>
      <c r="F863" s="43">
        <v>23640</v>
      </c>
      <c r="G863" s="25">
        <v>44276</v>
      </c>
      <c r="H863" s="967" t="s">
        <v>790</v>
      </c>
      <c r="I863" s="968"/>
      <c r="J863" s="969" t="s">
        <v>772</v>
      </c>
      <c r="K863" s="970"/>
      <c r="L863" s="969" t="s">
        <v>682</v>
      </c>
      <c r="M863" s="970"/>
      <c r="N863" s="967"/>
      <c r="O863" s="968"/>
      <c r="P863" s="971" t="s">
        <v>1293</v>
      </c>
      <c r="Q863" s="972"/>
      <c r="R863" s="973" t="s">
        <v>543</v>
      </c>
      <c r="S863" s="974"/>
      <c r="T863" s="979" t="s">
        <v>771</v>
      </c>
      <c r="U863" s="980"/>
      <c r="V863" s="980"/>
      <c r="W863" s="981"/>
      <c r="X863" s="979" t="s">
        <v>771</v>
      </c>
      <c r="Y863" s="980"/>
      <c r="Z863" s="980"/>
      <c r="AA863" s="981"/>
      <c r="AB863" s="566"/>
      <c r="AC863" s="34"/>
      <c r="AD863" s="138" t="s">
        <v>699</v>
      </c>
      <c r="AE863" s="158">
        <v>18</v>
      </c>
      <c r="AF863" s="35" t="s">
        <v>32</v>
      </c>
      <c r="AG863" s="34"/>
      <c r="AH863" s="139">
        <v>7200</v>
      </c>
      <c r="AI863" s="159">
        <f t="shared" si="310"/>
        <v>7.2</v>
      </c>
      <c r="AJ863" s="152">
        <v>7360</v>
      </c>
      <c r="AK863" s="272">
        <f t="shared" si="311"/>
        <v>7.36</v>
      </c>
      <c r="AL863" s="273">
        <f t="shared" si="312"/>
        <v>160</v>
      </c>
      <c r="AM863" s="274">
        <f t="shared" si="313"/>
        <v>0.16</v>
      </c>
      <c r="AN863" s="275">
        <f t="shared" si="314"/>
        <v>2.2222222222222223E-2</v>
      </c>
      <c r="AP863" s="306">
        <v>69.55</v>
      </c>
      <c r="AQ863" s="306">
        <v>6.89</v>
      </c>
    </row>
    <row r="864" spans="2:43" ht="12" customHeight="1" x14ac:dyDescent="0.25">
      <c r="B864" s="25">
        <v>44276</v>
      </c>
      <c r="C864" s="137">
        <v>0.7583333333333333</v>
      </c>
      <c r="D864" s="137">
        <v>0.79375000000000007</v>
      </c>
      <c r="E864" s="43">
        <v>4</v>
      </c>
      <c r="F864" s="43">
        <v>4250</v>
      </c>
      <c r="G864" s="25">
        <v>44276</v>
      </c>
      <c r="H864" s="967" t="s">
        <v>88</v>
      </c>
      <c r="I864" s="968"/>
      <c r="J864" s="969"/>
      <c r="K864" s="970"/>
      <c r="L864" s="969"/>
      <c r="M864" s="970"/>
      <c r="N864" s="967"/>
      <c r="O864" s="968"/>
      <c r="P864" s="971" t="s">
        <v>390</v>
      </c>
      <c r="Q864" s="972"/>
      <c r="R864" s="973" t="s">
        <v>90</v>
      </c>
      <c r="S864" s="974"/>
      <c r="T864" s="975" t="s">
        <v>179</v>
      </c>
      <c r="U864" s="976"/>
      <c r="V864" s="976"/>
      <c r="W864" s="977"/>
      <c r="X864" s="975" t="s">
        <v>179</v>
      </c>
      <c r="Y864" s="976"/>
      <c r="Z864" s="976"/>
      <c r="AA864" s="977"/>
      <c r="AB864" s="566"/>
      <c r="AC864" s="34"/>
      <c r="AD864" s="138"/>
      <c r="AE864" s="560">
        <v>31</v>
      </c>
      <c r="AF864" s="35" t="s">
        <v>32</v>
      </c>
      <c r="AG864" s="34">
        <v>6832</v>
      </c>
      <c r="AH864" s="139">
        <f>+AG864/2.2</f>
        <v>3105.454545454545</v>
      </c>
      <c r="AI864" s="140">
        <f t="shared" si="310"/>
        <v>3.105454545454545</v>
      </c>
      <c r="AJ864" s="836">
        <v>4680</v>
      </c>
      <c r="AK864" s="838">
        <f>+AJ864/1000</f>
        <v>4.68</v>
      </c>
      <c r="AL864" s="840">
        <f>+AJ864-AH865-AH864</f>
        <v>927.72727272727298</v>
      </c>
      <c r="AM864" s="842">
        <f>+AL864/1000</f>
        <v>0.92772727272727296</v>
      </c>
      <c r="AN864" s="844">
        <f>+AL864/SUM(AH864:AH865)</f>
        <v>0.24724409448818907</v>
      </c>
      <c r="AP864" s="306">
        <v>76.94</v>
      </c>
      <c r="AQ864" s="306">
        <v>2.87</v>
      </c>
    </row>
    <row r="865" spans="2:43" ht="12" customHeight="1" x14ac:dyDescent="0.25">
      <c r="B865" s="25">
        <v>44276</v>
      </c>
      <c r="C865" s="137">
        <v>0.7583333333333333</v>
      </c>
      <c r="D865" s="137">
        <v>0.79375000000000007</v>
      </c>
      <c r="E865" s="43">
        <v>4</v>
      </c>
      <c r="F865" s="43">
        <v>1620</v>
      </c>
      <c r="G865" s="25">
        <v>44276</v>
      </c>
      <c r="H865" s="967" t="s">
        <v>356</v>
      </c>
      <c r="I865" s="968"/>
      <c r="J865" s="969"/>
      <c r="K865" s="970"/>
      <c r="L865" s="969"/>
      <c r="M865" s="970"/>
      <c r="N865" s="967"/>
      <c r="O865" s="968"/>
      <c r="P865" s="971" t="s">
        <v>390</v>
      </c>
      <c r="Q865" s="972"/>
      <c r="R865" s="973" t="s">
        <v>90</v>
      </c>
      <c r="S865" s="974"/>
      <c r="T865" s="975" t="s">
        <v>179</v>
      </c>
      <c r="U865" s="976"/>
      <c r="V865" s="976"/>
      <c r="W865" s="977"/>
      <c r="X865" s="975" t="s">
        <v>179</v>
      </c>
      <c r="Y865" s="976"/>
      <c r="Z865" s="976"/>
      <c r="AA865" s="977"/>
      <c r="AB865" s="566"/>
      <c r="AC865" s="34"/>
      <c r="AD865" s="138"/>
      <c r="AE865" s="560">
        <v>33</v>
      </c>
      <c r="AF865" s="35" t="s">
        <v>32</v>
      </c>
      <c r="AG865" s="34">
        <v>1423</v>
      </c>
      <c r="AH865" s="139">
        <f>+AG865/2.2</f>
        <v>646.81818181818176</v>
      </c>
      <c r="AI865" s="140">
        <f t="shared" si="310"/>
        <v>0.64681818181818174</v>
      </c>
      <c r="AJ865" s="837"/>
      <c r="AK865" s="839"/>
      <c r="AL865" s="841"/>
      <c r="AM865" s="843"/>
      <c r="AN865" s="845"/>
      <c r="AP865" s="306">
        <v>77.05</v>
      </c>
      <c r="AQ865" s="306">
        <v>2.85</v>
      </c>
    </row>
    <row r="866" spans="2:43" ht="12" customHeight="1" x14ac:dyDescent="0.25">
      <c r="B866" s="25">
        <v>44277</v>
      </c>
      <c r="C866" s="137">
        <v>0.79722222222222217</v>
      </c>
      <c r="D866" s="137">
        <v>0.80555555555555547</v>
      </c>
      <c r="E866" s="43">
        <v>3</v>
      </c>
      <c r="F866" s="43">
        <v>24698</v>
      </c>
      <c r="G866" s="25">
        <v>44277</v>
      </c>
      <c r="H866" s="967" t="s">
        <v>1028</v>
      </c>
      <c r="I866" s="968"/>
      <c r="J866" s="969"/>
      <c r="K866" s="970"/>
      <c r="L866" s="969"/>
      <c r="M866" s="970"/>
      <c r="N866" s="967"/>
      <c r="O866" s="968"/>
      <c r="P866" s="971" t="s">
        <v>1293</v>
      </c>
      <c r="Q866" s="972"/>
      <c r="R866" s="973" t="s">
        <v>543</v>
      </c>
      <c r="S866" s="974"/>
      <c r="T866" s="979" t="s">
        <v>1118</v>
      </c>
      <c r="U866" s="980"/>
      <c r="V866" s="980"/>
      <c r="W866" s="981"/>
      <c r="X866" s="979" t="s">
        <v>1118</v>
      </c>
      <c r="Y866" s="980"/>
      <c r="Z866" s="980"/>
      <c r="AA866" s="981"/>
      <c r="AB866" s="556"/>
      <c r="AC866" s="34"/>
      <c r="AD866" s="138"/>
      <c r="AE866" s="158">
        <v>23</v>
      </c>
      <c r="AF866" s="35" t="s">
        <v>32</v>
      </c>
      <c r="AG866" s="34"/>
      <c r="AH866" s="139">
        <v>1350</v>
      </c>
      <c r="AI866" s="159">
        <f t="shared" si="310"/>
        <v>1.35</v>
      </c>
      <c r="AJ866" s="152">
        <v>1350</v>
      </c>
      <c r="AK866" s="272">
        <f t="shared" si="311"/>
        <v>1.35</v>
      </c>
      <c r="AL866" s="273">
        <f t="shared" si="312"/>
        <v>0</v>
      </c>
      <c r="AM866" s="274">
        <f t="shared" si="313"/>
        <v>0</v>
      </c>
      <c r="AN866" s="275">
        <f t="shared" si="314"/>
        <v>0</v>
      </c>
      <c r="AP866" s="306">
        <v>76.41</v>
      </c>
      <c r="AQ866" s="306">
        <v>2.59</v>
      </c>
    </row>
    <row r="867" spans="2:43" ht="12" customHeight="1" x14ac:dyDescent="0.25">
      <c r="B867" s="25">
        <v>44277</v>
      </c>
      <c r="C867" s="137">
        <v>0.80347222222222225</v>
      </c>
      <c r="D867" s="137">
        <v>0.8256944444444444</v>
      </c>
      <c r="E867" s="43">
        <v>3</v>
      </c>
      <c r="F867" s="43">
        <v>23641</v>
      </c>
      <c r="G867" s="25">
        <v>44277</v>
      </c>
      <c r="H867" s="967" t="s">
        <v>790</v>
      </c>
      <c r="I867" s="968"/>
      <c r="J867" s="969" t="s">
        <v>772</v>
      </c>
      <c r="K867" s="970"/>
      <c r="L867" s="969" t="s">
        <v>682</v>
      </c>
      <c r="M867" s="970"/>
      <c r="N867" s="967"/>
      <c r="O867" s="968"/>
      <c r="P867" s="971" t="s">
        <v>1464</v>
      </c>
      <c r="Q867" s="972"/>
      <c r="R867" s="973" t="s">
        <v>1057</v>
      </c>
      <c r="S867" s="974"/>
      <c r="T867" s="979" t="s">
        <v>771</v>
      </c>
      <c r="U867" s="980"/>
      <c r="V867" s="980"/>
      <c r="W867" s="981"/>
      <c r="X867" s="979" t="s">
        <v>771</v>
      </c>
      <c r="Y867" s="980"/>
      <c r="Z867" s="980"/>
      <c r="AA867" s="981"/>
      <c r="AB867" s="556"/>
      <c r="AC867" s="34"/>
      <c r="AD867" s="138" t="s">
        <v>699</v>
      </c>
      <c r="AE867" s="158">
        <v>18</v>
      </c>
      <c r="AF867" s="35" t="s">
        <v>32</v>
      </c>
      <c r="AG867" s="34"/>
      <c r="AH867" s="139">
        <v>20775</v>
      </c>
      <c r="AI867" s="159">
        <f t="shared" si="310"/>
        <v>20.774999999999999</v>
      </c>
      <c r="AJ867" s="152">
        <v>20775</v>
      </c>
      <c r="AK867" s="272">
        <f t="shared" si="311"/>
        <v>20.774999999999999</v>
      </c>
      <c r="AL867" s="273">
        <f t="shared" si="312"/>
        <v>0</v>
      </c>
      <c r="AM867" s="274">
        <f t="shared" si="313"/>
        <v>0</v>
      </c>
      <c r="AN867" s="275">
        <f t="shared" si="314"/>
        <v>0</v>
      </c>
      <c r="AP867" s="306">
        <v>70.08</v>
      </c>
      <c r="AQ867" s="306">
        <v>6.74</v>
      </c>
    </row>
    <row r="868" spans="2:43" ht="12" customHeight="1" x14ac:dyDescent="0.25">
      <c r="B868" s="25">
        <v>44277</v>
      </c>
      <c r="C868" s="137">
        <v>0.8222222222222223</v>
      </c>
      <c r="D868" s="137">
        <v>0.85277777777777775</v>
      </c>
      <c r="E868" s="43">
        <v>4</v>
      </c>
      <c r="F868" s="43">
        <v>26677</v>
      </c>
      <c r="G868" s="25">
        <v>44277</v>
      </c>
      <c r="H868" s="967" t="s">
        <v>712</v>
      </c>
      <c r="I868" s="968"/>
      <c r="J868" s="969"/>
      <c r="K868" s="970"/>
      <c r="L868" s="969"/>
      <c r="M868" s="970"/>
      <c r="N868" s="967"/>
      <c r="O868" s="968"/>
      <c r="P868" s="971" t="s">
        <v>1219</v>
      </c>
      <c r="Q868" s="972"/>
      <c r="R868" s="973" t="s">
        <v>1218</v>
      </c>
      <c r="S868" s="974"/>
      <c r="T868" s="979" t="s">
        <v>1605</v>
      </c>
      <c r="U868" s="980"/>
      <c r="V868" s="980"/>
      <c r="W868" s="981"/>
      <c r="X868" s="979" t="s">
        <v>1606</v>
      </c>
      <c r="Y868" s="980"/>
      <c r="Z868" s="980"/>
      <c r="AA868" s="981"/>
      <c r="AB868" s="556"/>
      <c r="AC868" s="34"/>
      <c r="AD868" s="138"/>
      <c r="AE868" s="158">
        <v>32</v>
      </c>
      <c r="AF868" s="35" t="s">
        <v>32</v>
      </c>
      <c r="AG868" s="34"/>
      <c r="AH868" s="139">
        <v>650</v>
      </c>
      <c r="AI868" s="159">
        <f t="shared" si="310"/>
        <v>0.65</v>
      </c>
      <c r="AJ868" s="152">
        <v>650</v>
      </c>
      <c r="AK868" s="272">
        <f t="shared" si="311"/>
        <v>0.65</v>
      </c>
      <c r="AL868" s="273">
        <f t="shared" si="312"/>
        <v>0</v>
      </c>
      <c r="AM868" s="274">
        <f t="shared" si="313"/>
        <v>0</v>
      </c>
      <c r="AN868" s="275">
        <f t="shared" si="314"/>
        <v>0</v>
      </c>
      <c r="AP868" s="306">
        <v>75.47</v>
      </c>
      <c r="AQ868" s="306">
        <v>2.93</v>
      </c>
    </row>
    <row r="869" spans="2:43" ht="12" customHeight="1" x14ac:dyDescent="0.25">
      <c r="B869" s="25">
        <v>44277</v>
      </c>
      <c r="C869" s="137">
        <v>0.85416666666666663</v>
      </c>
      <c r="D869" s="137">
        <v>0.95624999999999993</v>
      </c>
      <c r="E869" s="43">
        <v>4</v>
      </c>
      <c r="F869" s="43">
        <v>26678</v>
      </c>
      <c r="G869" s="25">
        <v>44277</v>
      </c>
      <c r="H869" s="967" t="s">
        <v>1304</v>
      </c>
      <c r="I869" s="968"/>
      <c r="J869" s="571"/>
      <c r="K869" s="572"/>
      <c r="L869" s="571"/>
      <c r="M869" s="572"/>
      <c r="N869" s="569"/>
      <c r="O869" s="570"/>
      <c r="P869" s="971" t="s">
        <v>1593</v>
      </c>
      <c r="Q869" s="972"/>
      <c r="R869" s="573" t="s">
        <v>312</v>
      </c>
      <c r="S869" s="567"/>
      <c r="T869" s="979" t="s">
        <v>1609</v>
      </c>
      <c r="U869" s="980"/>
      <c r="V869" s="980"/>
      <c r="W869" s="981"/>
      <c r="X869" s="979" t="s">
        <v>1609</v>
      </c>
      <c r="Y869" s="980"/>
      <c r="Z869" s="980"/>
      <c r="AA869" s="981"/>
      <c r="AB869" s="556"/>
      <c r="AC869" s="34"/>
      <c r="AD869" s="138"/>
      <c r="AE869" s="314">
        <v>58</v>
      </c>
      <c r="AF869" s="46" t="s">
        <v>52</v>
      </c>
      <c r="AG869" s="34"/>
      <c r="AH869" s="139">
        <v>12280</v>
      </c>
      <c r="AI869" s="159">
        <f t="shared" si="310"/>
        <v>12.28</v>
      </c>
      <c r="AJ869" s="152">
        <v>12280</v>
      </c>
      <c r="AK869" s="272">
        <f t="shared" si="311"/>
        <v>12.28</v>
      </c>
      <c r="AL869" s="273">
        <f t="shared" si="312"/>
        <v>0</v>
      </c>
      <c r="AM869" s="274">
        <f t="shared" si="313"/>
        <v>0</v>
      </c>
      <c r="AN869" s="275">
        <f t="shared" si="314"/>
        <v>0</v>
      </c>
      <c r="AP869" s="306">
        <v>76.78</v>
      </c>
      <c r="AQ869" s="306">
        <v>4.0999999999999996</v>
      </c>
    </row>
    <row r="870" spans="2:43" ht="12.75" customHeight="1" thickBot="1" x14ac:dyDescent="0.3">
      <c r="B870" s="24"/>
      <c r="C870" s="146"/>
      <c r="D870" s="146"/>
      <c r="E870" s="27"/>
      <c r="F870" s="36"/>
      <c r="G870" s="31"/>
      <c r="H870" s="909"/>
      <c r="I870" s="910"/>
      <c r="J870" s="911"/>
      <c r="K870" s="912"/>
      <c r="L870" s="911"/>
      <c r="M870" s="912"/>
      <c r="N870" s="913"/>
      <c r="O870" s="910"/>
      <c r="P870" s="913"/>
      <c r="Q870" s="910"/>
      <c r="R870" s="914"/>
      <c r="S870" s="915"/>
      <c r="T870" s="916"/>
      <c r="U870" s="917"/>
      <c r="V870" s="917"/>
      <c r="W870" s="915"/>
      <c r="X870" s="29"/>
      <c r="Y870" s="147"/>
      <c r="Z870" s="147"/>
      <c r="AA870" s="28"/>
      <c r="AB870" s="509"/>
      <c r="AC870" s="36"/>
      <c r="AD870" s="148"/>
      <c r="AE870" s="147"/>
      <c r="AF870" s="28"/>
      <c r="AG870" s="29"/>
      <c r="AH870" s="149"/>
      <c r="AI870" s="153"/>
      <c r="AJ870" s="150"/>
      <c r="AK870" s="154"/>
      <c r="AL870" s="155"/>
      <c r="AM870" s="156"/>
      <c r="AN870" s="157"/>
    </row>
    <row r="871" spans="2:43" x14ac:dyDescent="0.25">
      <c r="B871" s="151"/>
      <c r="C871" s="151"/>
      <c r="D871" s="151"/>
      <c r="E871" s="151"/>
      <c r="F871" s="151"/>
      <c r="G871" s="151"/>
      <c r="H871" s="151"/>
      <c r="I871" s="151"/>
      <c r="J871" s="174"/>
      <c r="K871" s="174"/>
      <c r="L871" s="174"/>
      <c r="M871" s="174"/>
      <c r="N871" s="151"/>
      <c r="O871" s="151"/>
      <c r="P871" s="135"/>
      <c r="Q871" s="135"/>
      <c r="R871" s="918" t="s">
        <v>5</v>
      </c>
      <c r="S871" s="919"/>
      <c r="T871" s="919"/>
      <c r="U871" s="919"/>
      <c r="V871" s="919"/>
      <c r="W871" s="919"/>
      <c r="X871" s="919"/>
      <c r="Y871" s="919"/>
      <c r="Z871" s="919"/>
      <c r="AA871" s="919"/>
      <c r="AB871" s="919"/>
      <c r="AC871" s="919"/>
      <c r="AD871" s="919"/>
      <c r="AE871" s="919"/>
      <c r="AF871" s="919"/>
      <c r="AG871" s="554"/>
      <c r="AH871" s="932" t="s">
        <v>4</v>
      </c>
      <c r="AI871" s="933"/>
      <c r="AJ871" s="932" t="s">
        <v>3</v>
      </c>
      <c r="AK871" s="933"/>
      <c r="AL871" s="932" t="s">
        <v>2</v>
      </c>
      <c r="AM871" s="934"/>
      <c r="AN871" s="935"/>
    </row>
    <row r="872" spans="2:43" x14ac:dyDescent="0.25">
      <c r="B872" s="151"/>
      <c r="C872" s="151"/>
      <c r="D872" s="151"/>
      <c r="E872" s="151"/>
      <c r="F872" s="151"/>
      <c r="G872" s="151"/>
      <c r="H872" s="151"/>
      <c r="I872" s="151"/>
      <c r="J872" s="174"/>
      <c r="K872" s="174"/>
      <c r="L872" s="174"/>
      <c r="M872" s="174"/>
      <c r="N872" s="151"/>
      <c r="O872" s="151"/>
      <c r="P872" s="135"/>
      <c r="Q872" s="135"/>
      <c r="R872" s="930"/>
      <c r="S872" s="931"/>
      <c r="T872" s="931"/>
      <c r="U872" s="931"/>
      <c r="V872" s="931"/>
      <c r="W872" s="931"/>
      <c r="X872" s="931"/>
      <c r="Y872" s="931"/>
      <c r="Z872" s="931"/>
      <c r="AA872" s="931"/>
      <c r="AB872" s="931"/>
      <c r="AC872" s="931"/>
      <c r="AD872" s="931"/>
      <c r="AE872" s="931"/>
      <c r="AF872" s="931"/>
      <c r="AG872" s="554"/>
      <c r="AH872" s="936" t="s">
        <v>1</v>
      </c>
      <c r="AI872" s="938">
        <f>+SUM(AI851:AI870)</f>
        <v>191.58127272727273</v>
      </c>
      <c r="AJ872" s="936" t="s">
        <v>1</v>
      </c>
      <c r="AK872" s="938">
        <f>+SUM(AK851:AK870)</f>
        <v>195.67500000000001</v>
      </c>
      <c r="AL872" s="936" t="s">
        <v>1</v>
      </c>
      <c r="AM872" s="940">
        <f>+AK872-AI872</f>
        <v>4.0937272727272784</v>
      </c>
      <c r="AN872" s="851">
        <f>+AM872/AI872</f>
        <v>2.1368097280337735E-2</v>
      </c>
    </row>
    <row r="873" spans="2:43" ht="17.25" thickBot="1" x14ac:dyDescent="0.3">
      <c r="B873" s="151"/>
      <c r="C873" s="151"/>
      <c r="D873" s="151"/>
      <c r="E873" s="151"/>
      <c r="F873" s="151"/>
      <c r="G873" s="151"/>
      <c r="H873" s="151"/>
      <c r="I873" s="151"/>
      <c r="J873" s="174"/>
      <c r="K873" s="174"/>
      <c r="L873" s="174"/>
      <c r="M873" s="174"/>
      <c r="N873" s="151"/>
      <c r="O873" s="151"/>
      <c r="P873" s="135"/>
      <c r="Q873" s="135"/>
      <c r="R873" s="921"/>
      <c r="S873" s="922"/>
      <c r="T873" s="922"/>
      <c r="U873" s="922"/>
      <c r="V873" s="922"/>
      <c r="W873" s="922"/>
      <c r="X873" s="922"/>
      <c r="Y873" s="922"/>
      <c r="Z873" s="922"/>
      <c r="AA873" s="922"/>
      <c r="AB873" s="922"/>
      <c r="AC873" s="922"/>
      <c r="AD873" s="922"/>
      <c r="AE873" s="922"/>
      <c r="AF873" s="922"/>
      <c r="AG873" s="553"/>
      <c r="AH873" s="937"/>
      <c r="AI873" s="939"/>
      <c r="AJ873" s="937"/>
      <c r="AK873" s="939"/>
      <c r="AL873" s="937"/>
      <c r="AM873" s="941"/>
      <c r="AN873" s="852"/>
    </row>
    <row r="874" spans="2:43" ht="17.25" thickBot="1" x14ac:dyDescent="0.3"/>
    <row r="875" spans="2:43" x14ac:dyDescent="0.25">
      <c r="R875" s="918" t="s">
        <v>0</v>
      </c>
      <c r="S875" s="919"/>
      <c r="T875" s="919"/>
      <c r="U875" s="919"/>
      <c r="V875" s="919"/>
      <c r="W875" s="919"/>
      <c r="X875" s="919"/>
      <c r="Y875" s="919"/>
      <c r="Z875" s="919"/>
      <c r="AA875" s="919"/>
      <c r="AB875" s="919"/>
      <c r="AC875" s="919"/>
      <c r="AD875" s="919"/>
      <c r="AE875" s="919"/>
      <c r="AF875" s="920"/>
      <c r="AG875" s="18"/>
      <c r="AH875" s="924">
        <f>+AI872+AH841</f>
        <v>5258.93</v>
      </c>
      <c r="AI875" s="925"/>
      <c r="AJ875" s="924">
        <f>+AK872+AJ841</f>
        <v>5354.0454999999993</v>
      </c>
      <c r="AK875" s="925"/>
      <c r="AL875" s="928">
        <f>+AJ875-AH875</f>
        <v>95.115499999998974</v>
      </c>
      <c r="AM875" s="925"/>
      <c r="AN875" s="945">
        <f>+AL875/AH875</f>
        <v>1.8086473864455121E-2</v>
      </c>
    </row>
    <row r="876" spans="2:43" ht="12" customHeight="1" thickBot="1" x14ac:dyDescent="0.3">
      <c r="R876" s="921"/>
      <c r="S876" s="922"/>
      <c r="T876" s="922"/>
      <c r="U876" s="922"/>
      <c r="V876" s="922"/>
      <c r="W876" s="922"/>
      <c r="X876" s="922"/>
      <c r="Y876" s="922"/>
      <c r="Z876" s="922"/>
      <c r="AA876" s="922"/>
      <c r="AB876" s="922"/>
      <c r="AC876" s="922"/>
      <c r="AD876" s="922"/>
      <c r="AE876" s="922"/>
      <c r="AF876" s="923"/>
      <c r="AG876" s="19"/>
      <c r="AH876" s="926"/>
      <c r="AI876" s="927"/>
      <c r="AJ876" s="926"/>
      <c r="AK876" s="927"/>
      <c r="AL876" s="929"/>
      <c r="AM876" s="927"/>
      <c r="AN876" s="946"/>
      <c r="AO876" s="22"/>
    </row>
    <row r="877" spans="2:43" ht="17.25" thickBot="1" x14ac:dyDescent="0.3"/>
    <row r="878" spans="2:43" ht="12" customHeight="1" x14ac:dyDescent="0.25">
      <c r="B878" s="882" t="s">
        <v>31</v>
      </c>
      <c r="C878" s="883"/>
      <c r="D878" s="883"/>
      <c r="E878" s="883"/>
      <c r="F878" s="883"/>
      <c r="G878" s="884"/>
      <c r="H878" s="888" t="s">
        <v>30</v>
      </c>
      <c r="I878" s="765"/>
      <c r="J878" s="765"/>
      <c r="K878" s="765"/>
      <c r="L878" s="765"/>
      <c r="M878" s="765"/>
      <c r="N878" s="765"/>
      <c r="O878" s="765"/>
      <c r="P878" s="765"/>
      <c r="Q878" s="765"/>
      <c r="R878" s="765"/>
      <c r="S878" s="765"/>
      <c r="T878" s="765"/>
      <c r="U878" s="765"/>
      <c r="V878" s="765"/>
      <c r="W878" s="765"/>
      <c r="X878" s="765"/>
      <c r="Y878" s="765"/>
      <c r="Z878" s="765"/>
      <c r="AA878" s="765"/>
      <c r="AB878" s="765"/>
      <c r="AC878" s="765"/>
      <c r="AD878" s="765"/>
      <c r="AE878" s="548"/>
      <c r="AF878" s="764" t="s">
        <v>29</v>
      </c>
      <c r="AG878" s="765"/>
      <c r="AH878" s="765"/>
      <c r="AI878" s="765"/>
      <c r="AJ878" s="765"/>
      <c r="AK878" s="766"/>
      <c r="AL878" s="889" t="s">
        <v>39</v>
      </c>
      <c r="AM878" s="890"/>
      <c r="AN878" s="891"/>
      <c r="AO878" s="141"/>
    </row>
    <row r="879" spans="2:43" ht="12" customHeight="1" x14ac:dyDescent="0.25">
      <c r="B879" s="885"/>
      <c r="C879" s="886"/>
      <c r="D879" s="886"/>
      <c r="E879" s="886"/>
      <c r="F879" s="886"/>
      <c r="G879" s="887"/>
      <c r="H879" s="892" t="s">
        <v>25</v>
      </c>
      <c r="I879" s="893"/>
      <c r="J879" s="893"/>
      <c r="K879" s="893"/>
      <c r="L879" s="893"/>
      <c r="M879" s="893"/>
      <c r="N879" s="893"/>
      <c r="O879" s="893"/>
      <c r="P879" s="893"/>
      <c r="Q879" s="893"/>
      <c r="R879" s="893"/>
      <c r="S879" s="893"/>
      <c r="T879" s="893"/>
      <c r="U879" s="893"/>
      <c r="V879" s="893"/>
      <c r="W879" s="893"/>
      <c r="X879" s="893"/>
      <c r="Y879" s="893"/>
      <c r="Z879" s="893"/>
      <c r="AA879" s="893"/>
      <c r="AB879" s="893"/>
      <c r="AC879" s="893"/>
      <c r="AD879" s="893"/>
      <c r="AE879" s="550"/>
      <c r="AF879" s="773">
        <v>44277</v>
      </c>
      <c r="AG879" s="774"/>
      <c r="AH879" s="774"/>
      <c r="AI879" s="774"/>
      <c r="AJ879" s="774"/>
      <c r="AK879" s="775"/>
      <c r="AL879" s="896" t="s">
        <v>40</v>
      </c>
      <c r="AM879" s="897"/>
      <c r="AN879" s="898"/>
      <c r="AO879" s="141"/>
    </row>
    <row r="880" spans="2:43" ht="12" customHeight="1" thickBot="1" x14ac:dyDescent="0.3">
      <c r="B880" s="902" t="s">
        <v>28</v>
      </c>
      <c r="C880" s="903"/>
      <c r="D880" s="903"/>
      <c r="E880" s="903"/>
      <c r="F880" s="903"/>
      <c r="G880" s="904"/>
      <c r="H880" s="894"/>
      <c r="I880" s="895"/>
      <c r="J880" s="895"/>
      <c r="K880" s="895"/>
      <c r="L880" s="895"/>
      <c r="M880" s="895"/>
      <c r="N880" s="895"/>
      <c r="O880" s="895"/>
      <c r="P880" s="895"/>
      <c r="Q880" s="895"/>
      <c r="R880" s="895"/>
      <c r="S880" s="895"/>
      <c r="T880" s="895"/>
      <c r="U880" s="895"/>
      <c r="V880" s="895"/>
      <c r="W880" s="895"/>
      <c r="X880" s="895"/>
      <c r="Y880" s="895"/>
      <c r="Z880" s="895"/>
      <c r="AA880" s="895"/>
      <c r="AB880" s="895"/>
      <c r="AC880" s="895"/>
      <c r="AD880" s="895"/>
      <c r="AE880" s="551"/>
      <c r="AF880" s="776"/>
      <c r="AG880" s="777"/>
      <c r="AH880" s="777"/>
      <c r="AI880" s="777"/>
      <c r="AJ880" s="777"/>
      <c r="AK880" s="778"/>
      <c r="AL880" s="899"/>
      <c r="AM880" s="900"/>
      <c r="AN880" s="901"/>
      <c r="AO880" s="141"/>
    </row>
    <row r="881" spans="1:43" ht="12" customHeight="1" thickBot="1" x14ac:dyDescent="0.3">
      <c r="B881" s="135"/>
      <c r="C881" s="135"/>
      <c r="D881" s="135"/>
      <c r="E881" s="135"/>
      <c r="F881" s="135"/>
      <c r="G881" s="135"/>
      <c r="H881" s="135"/>
      <c r="I881" s="135"/>
      <c r="J881" s="174"/>
      <c r="K881" s="174"/>
      <c r="L881" s="174"/>
      <c r="M881" s="174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5"/>
      <c r="AL881" s="135"/>
      <c r="AM881" s="135"/>
      <c r="AN881" s="135"/>
      <c r="AO881" s="141"/>
    </row>
    <row r="882" spans="1:43" ht="12" customHeight="1" thickBot="1" x14ac:dyDescent="0.3">
      <c r="B882" s="873" t="s">
        <v>27</v>
      </c>
      <c r="C882" s="874"/>
      <c r="D882" s="874"/>
      <c r="E882" s="875"/>
      <c r="F882" s="848" t="s">
        <v>26</v>
      </c>
      <c r="G882" s="850"/>
      <c r="H882" s="848" t="s">
        <v>44</v>
      </c>
      <c r="I882" s="849"/>
      <c r="J882" s="849"/>
      <c r="K882" s="849"/>
      <c r="L882" s="849"/>
      <c r="M882" s="849"/>
      <c r="N882" s="849"/>
      <c r="O882" s="849"/>
      <c r="P882" s="849"/>
      <c r="Q882" s="849"/>
      <c r="R882" s="849"/>
      <c r="S882" s="850"/>
      <c r="T882" s="848" t="s">
        <v>25</v>
      </c>
      <c r="U882" s="849"/>
      <c r="V882" s="849"/>
      <c r="W882" s="849"/>
      <c r="X882" s="849"/>
      <c r="Y882" s="849"/>
      <c r="Z882" s="849"/>
      <c r="AA882" s="849"/>
      <c r="AB882" s="849"/>
      <c r="AC882" s="849"/>
      <c r="AD882" s="849"/>
      <c r="AE882" s="849"/>
      <c r="AF882" s="850"/>
      <c r="AG882" s="879" t="s">
        <v>24</v>
      </c>
      <c r="AH882" s="880"/>
      <c r="AI882" s="881"/>
      <c r="AJ882" s="879" t="s">
        <v>24</v>
      </c>
      <c r="AK882" s="881"/>
      <c r="AL882" s="848" t="s">
        <v>23</v>
      </c>
      <c r="AM882" s="849"/>
      <c r="AN882" s="850"/>
      <c r="AO882" s="141"/>
    </row>
    <row r="883" spans="1:43" ht="12" customHeight="1" thickBot="1" x14ac:dyDescent="0.3">
      <c r="B883" s="1" t="s">
        <v>13</v>
      </c>
      <c r="C883" s="2" t="s">
        <v>22</v>
      </c>
      <c r="D883" s="3" t="s">
        <v>22</v>
      </c>
      <c r="E883" s="2" t="s">
        <v>21</v>
      </c>
      <c r="F883" s="907" t="s">
        <v>20</v>
      </c>
      <c r="G883" s="908"/>
      <c r="H883" s="876"/>
      <c r="I883" s="877"/>
      <c r="J883" s="877"/>
      <c r="K883" s="877"/>
      <c r="L883" s="877"/>
      <c r="M883" s="877"/>
      <c r="N883" s="877"/>
      <c r="O883" s="877"/>
      <c r="P883" s="877"/>
      <c r="Q883" s="877"/>
      <c r="R883" s="877"/>
      <c r="S883" s="878"/>
      <c r="T883" s="876"/>
      <c r="U883" s="877"/>
      <c r="V883" s="877"/>
      <c r="W883" s="877"/>
      <c r="X883" s="877"/>
      <c r="Y883" s="877"/>
      <c r="Z883" s="877"/>
      <c r="AA883" s="877"/>
      <c r="AB883" s="877"/>
      <c r="AC883" s="877"/>
      <c r="AD883" s="877"/>
      <c r="AE883" s="877"/>
      <c r="AF883" s="878"/>
      <c r="AG883" s="876" t="s">
        <v>19</v>
      </c>
      <c r="AH883" s="877"/>
      <c r="AI883" s="878"/>
      <c r="AJ883" s="876" t="s">
        <v>18</v>
      </c>
      <c r="AK883" s="878"/>
      <c r="AL883" s="876" t="s">
        <v>17</v>
      </c>
      <c r="AM883" s="877"/>
      <c r="AN883" s="878"/>
      <c r="AO883" s="141"/>
      <c r="AP883" s="846" t="s">
        <v>130</v>
      </c>
      <c r="AQ883" s="846" t="s">
        <v>131</v>
      </c>
    </row>
    <row r="884" spans="1:43" ht="12" customHeight="1" thickBot="1" x14ac:dyDescent="0.3">
      <c r="B884" s="4">
        <v>2021</v>
      </c>
      <c r="C884" s="5" t="s">
        <v>16</v>
      </c>
      <c r="D884" s="5" t="s">
        <v>15</v>
      </c>
      <c r="E884" s="30" t="s">
        <v>14</v>
      </c>
      <c r="F884" s="6" t="s">
        <v>14</v>
      </c>
      <c r="G884" s="7" t="s">
        <v>13</v>
      </c>
      <c r="H884" s="868" t="s">
        <v>34</v>
      </c>
      <c r="I884" s="869"/>
      <c r="J884" s="870" t="s">
        <v>43</v>
      </c>
      <c r="K884" s="871"/>
      <c r="L884" s="870" t="s">
        <v>42</v>
      </c>
      <c r="M884" s="871"/>
      <c r="N884" s="872" t="s">
        <v>33</v>
      </c>
      <c r="O884" s="869"/>
      <c r="P884" s="872" t="s">
        <v>12</v>
      </c>
      <c r="Q884" s="869"/>
      <c r="R884" s="872" t="s">
        <v>11</v>
      </c>
      <c r="S884" s="905"/>
      <c r="T884" s="868" t="s">
        <v>35</v>
      </c>
      <c r="U884" s="906"/>
      <c r="V884" s="906"/>
      <c r="W884" s="905"/>
      <c r="X884" s="868" t="s">
        <v>10</v>
      </c>
      <c r="Y884" s="906"/>
      <c r="Z884" s="906"/>
      <c r="AA884" s="905"/>
      <c r="AB884" s="552" t="s">
        <v>1084</v>
      </c>
      <c r="AC884" s="38" t="s">
        <v>38</v>
      </c>
      <c r="AD884" s="37" t="s">
        <v>36</v>
      </c>
      <c r="AE884" s="549" t="s">
        <v>41</v>
      </c>
      <c r="AF884" s="136" t="s">
        <v>9</v>
      </c>
      <c r="AG884" s="8" t="s">
        <v>37</v>
      </c>
      <c r="AH884" s="9" t="s">
        <v>8</v>
      </c>
      <c r="AI884" s="10" t="s">
        <v>7</v>
      </c>
      <c r="AJ884" s="6" t="s">
        <v>8</v>
      </c>
      <c r="AK884" s="7" t="s">
        <v>7</v>
      </c>
      <c r="AL884" s="6" t="s">
        <v>8</v>
      </c>
      <c r="AM884" s="11" t="s">
        <v>7</v>
      </c>
      <c r="AN884" s="7" t="s">
        <v>6</v>
      </c>
      <c r="AO884" s="20"/>
      <c r="AP884" s="847"/>
      <c r="AQ884" s="847"/>
    </row>
    <row r="885" spans="1:43" ht="12" customHeight="1" x14ac:dyDescent="0.25">
      <c r="B885" s="25">
        <v>44277</v>
      </c>
      <c r="C885" s="137">
        <v>0.13125000000000001</v>
      </c>
      <c r="D885" s="137">
        <v>0.17708333333333334</v>
      </c>
      <c r="E885" s="43">
        <v>4</v>
      </c>
      <c r="F885" s="43">
        <v>26679</v>
      </c>
      <c r="G885" s="25">
        <v>44277</v>
      </c>
      <c r="H885" s="960" t="s">
        <v>712</v>
      </c>
      <c r="I885" s="961"/>
      <c r="J885" s="962"/>
      <c r="K885" s="963"/>
      <c r="L885" s="962"/>
      <c r="M885" s="963"/>
      <c r="N885" s="960"/>
      <c r="O885" s="961"/>
      <c r="P885" s="964" t="s">
        <v>1319</v>
      </c>
      <c r="Q885" s="965"/>
      <c r="R885" s="964" t="s">
        <v>1320</v>
      </c>
      <c r="S885" s="966"/>
      <c r="T885" s="957" t="s">
        <v>715</v>
      </c>
      <c r="U885" s="958"/>
      <c r="V885" s="958"/>
      <c r="W885" s="959"/>
      <c r="X885" s="957" t="s">
        <v>715</v>
      </c>
      <c r="Y885" s="958"/>
      <c r="Z885" s="958"/>
      <c r="AA885" s="959"/>
      <c r="AB885" s="556"/>
      <c r="AC885" s="34"/>
      <c r="AD885" s="138"/>
      <c r="AE885" s="166">
        <v>45</v>
      </c>
      <c r="AF885" s="41" t="s">
        <v>32</v>
      </c>
      <c r="AG885" s="26"/>
      <c r="AH885" s="160">
        <v>4390</v>
      </c>
      <c r="AI885" s="161">
        <f>+AH885/1000</f>
        <v>4.3899999999999997</v>
      </c>
      <c r="AJ885" s="162">
        <v>4390</v>
      </c>
      <c r="AK885" s="163">
        <f>+AJ885/1000</f>
        <v>4.3899999999999997</v>
      </c>
      <c r="AL885" s="164">
        <f>+AJ885-AH885</f>
        <v>0</v>
      </c>
      <c r="AM885" s="163">
        <f>+AL885/1000</f>
        <v>0</v>
      </c>
      <c r="AN885" s="165">
        <f>+AL885/AH885</f>
        <v>0</v>
      </c>
      <c r="AO885" s="21"/>
      <c r="AP885" s="306">
        <v>73.180000000000007</v>
      </c>
      <c r="AQ885" s="306">
        <v>5.67</v>
      </c>
    </row>
    <row r="886" spans="1:43" ht="12" customHeight="1" x14ac:dyDescent="0.25">
      <c r="B886" s="25">
        <v>44277</v>
      </c>
      <c r="C886" s="137">
        <v>0.16250000000000001</v>
      </c>
      <c r="D886" s="137">
        <v>0.20833333333333334</v>
      </c>
      <c r="E886" s="43">
        <v>4</v>
      </c>
      <c r="F886" s="43">
        <v>26680</v>
      </c>
      <c r="G886" s="25">
        <v>44277</v>
      </c>
      <c r="H886" s="967" t="s">
        <v>712</v>
      </c>
      <c r="I886" s="968"/>
      <c r="J886" s="969"/>
      <c r="K886" s="970"/>
      <c r="L886" s="969"/>
      <c r="M886" s="970"/>
      <c r="N886" s="967"/>
      <c r="O886" s="968"/>
      <c r="P886" s="971" t="s">
        <v>1219</v>
      </c>
      <c r="Q886" s="972"/>
      <c r="R886" s="973" t="s">
        <v>1218</v>
      </c>
      <c r="S886" s="974"/>
      <c r="T886" s="979" t="s">
        <v>715</v>
      </c>
      <c r="U886" s="980"/>
      <c r="V886" s="980"/>
      <c r="W886" s="981"/>
      <c r="X886" s="979" t="s">
        <v>715</v>
      </c>
      <c r="Y886" s="980"/>
      <c r="Z886" s="980"/>
      <c r="AA886" s="981"/>
      <c r="AB886" s="556"/>
      <c r="AC886" s="34"/>
      <c r="AD886" s="138"/>
      <c r="AE886" s="158">
        <v>42</v>
      </c>
      <c r="AF886" s="35" t="s">
        <v>32</v>
      </c>
      <c r="AG886" s="34"/>
      <c r="AH886" s="139">
        <v>3420</v>
      </c>
      <c r="AI886" s="159">
        <f>+AH886/1000</f>
        <v>3.42</v>
      </c>
      <c r="AJ886" s="152">
        <v>3420</v>
      </c>
      <c r="AK886" s="272">
        <f>+AJ886/1000</f>
        <v>3.42</v>
      </c>
      <c r="AL886" s="273">
        <f>+AJ886-AH886</f>
        <v>0</v>
      </c>
      <c r="AM886" s="274">
        <f>+AL886/1000</f>
        <v>0</v>
      </c>
      <c r="AN886" s="275">
        <f>+AL886/AH886</f>
        <v>0</v>
      </c>
      <c r="AO886" s="21"/>
      <c r="AP886" s="306">
        <v>73.290000000000006</v>
      </c>
      <c r="AQ886" s="306">
        <v>5.44</v>
      </c>
    </row>
    <row r="887" spans="1:43" ht="12" customHeight="1" x14ac:dyDescent="0.25">
      <c r="B887" s="25">
        <v>44277</v>
      </c>
      <c r="C887" s="137">
        <v>0.30555555555555552</v>
      </c>
      <c r="D887" s="137">
        <v>0.31875000000000003</v>
      </c>
      <c r="E887" s="43">
        <v>4</v>
      </c>
      <c r="F887" s="43">
        <v>26681</v>
      </c>
      <c r="G887" s="25">
        <v>44277</v>
      </c>
      <c r="H887" s="967" t="s">
        <v>712</v>
      </c>
      <c r="I887" s="968"/>
      <c r="J887" s="969"/>
      <c r="K887" s="970"/>
      <c r="L887" s="969"/>
      <c r="M887" s="970"/>
      <c r="N887" s="967"/>
      <c r="O887" s="968"/>
      <c r="P887" s="971" t="s">
        <v>750</v>
      </c>
      <c r="Q887" s="972"/>
      <c r="R887" s="973" t="s">
        <v>751</v>
      </c>
      <c r="S887" s="974"/>
      <c r="T887" s="979" t="s">
        <v>715</v>
      </c>
      <c r="U887" s="980"/>
      <c r="V887" s="980"/>
      <c r="W887" s="981"/>
      <c r="X887" s="979" t="s">
        <v>715</v>
      </c>
      <c r="Y887" s="980"/>
      <c r="Z887" s="980"/>
      <c r="AA887" s="981"/>
      <c r="AB887" s="556"/>
      <c r="AC887" s="34"/>
      <c r="AD887" s="138"/>
      <c r="AE887" s="158">
        <v>35</v>
      </c>
      <c r="AF887" s="35" t="s">
        <v>32</v>
      </c>
      <c r="AG887" s="34"/>
      <c r="AH887" s="139">
        <v>2060</v>
      </c>
      <c r="AI887" s="159">
        <f t="shared" ref="AI887:AI917" si="316">+AH887/1000</f>
        <v>2.06</v>
      </c>
      <c r="AJ887" s="152">
        <v>2060</v>
      </c>
      <c r="AK887" s="272">
        <f t="shared" ref="AK887:AK917" si="317">+AJ887/1000</f>
        <v>2.06</v>
      </c>
      <c r="AL887" s="273">
        <f t="shared" ref="AL887:AL917" si="318">+AJ887-AH887</f>
        <v>0</v>
      </c>
      <c r="AM887" s="274">
        <f t="shared" ref="AM887:AM917" si="319">+AL887/1000</f>
        <v>0</v>
      </c>
      <c r="AN887" s="275">
        <f t="shared" ref="AN887:AN917" si="320">+AL887/AH887</f>
        <v>0</v>
      </c>
      <c r="AP887" s="306">
        <v>72.56</v>
      </c>
      <c r="AQ887" s="306">
        <v>6.13</v>
      </c>
    </row>
    <row r="888" spans="1:43" ht="12" customHeight="1" x14ac:dyDescent="0.25">
      <c r="B888" s="25">
        <v>44277</v>
      </c>
      <c r="C888" s="137">
        <v>0.4465277777777778</v>
      </c>
      <c r="D888" s="137">
        <v>0.45624999999999999</v>
      </c>
      <c r="E888" s="43">
        <v>4</v>
      </c>
      <c r="F888" s="43">
        <v>23642</v>
      </c>
      <c r="G888" s="25">
        <v>44277</v>
      </c>
      <c r="H888" s="967" t="s">
        <v>1107</v>
      </c>
      <c r="I888" s="968"/>
      <c r="J888" s="969" t="s">
        <v>1615</v>
      </c>
      <c r="K888" s="970"/>
      <c r="L888" s="969" t="s">
        <v>682</v>
      </c>
      <c r="M888" s="970"/>
      <c r="N888" s="967"/>
      <c r="O888" s="968"/>
      <c r="P888" s="971" t="s">
        <v>295</v>
      </c>
      <c r="Q888" s="972"/>
      <c r="R888" s="973" t="s">
        <v>611</v>
      </c>
      <c r="S888" s="974"/>
      <c r="T888" s="979" t="s">
        <v>1610</v>
      </c>
      <c r="U888" s="980"/>
      <c r="V888" s="980"/>
      <c r="W888" s="981"/>
      <c r="X888" s="979" t="s">
        <v>1610</v>
      </c>
      <c r="Y888" s="980"/>
      <c r="Z888" s="980"/>
      <c r="AA888" s="981"/>
      <c r="AB888" s="556">
        <v>1</v>
      </c>
      <c r="AC888" s="34"/>
      <c r="AD888" s="138" t="s">
        <v>699</v>
      </c>
      <c r="AE888" s="158">
        <v>26</v>
      </c>
      <c r="AF888" s="35" t="s">
        <v>32</v>
      </c>
      <c r="AG888" s="34"/>
      <c r="AH888" s="139">
        <v>13875</v>
      </c>
      <c r="AI888" s="159">
        <f t="shared" si="316"/>
        <v>13.875</v>
      </c>
      <c r="AJ888" s="152">
        <v>13020</v>
      </c>
      <c r="AK888" s="272">
        <f t="shared" si="317"/>
        <v>13.02</v>
      </c>
      <c r="AL888" s="273">
        <f t="shared" si="318"/>
        <v>-855</v>
      </c>
      <c r="AM888" s="274">
        <f t="shared" si="319"/>
        <v>-0.85499999999999998</v>
      </c>
      <c r="AN888" s="275">
        <f t="shared" si="320"/>
        <v>-6.1621621621621624E-2</v>
      </c>
      <c r="AP888" s="306">
        <v>76.42</v>
      </c>
      <c r="AQ888" s="306">
        <v>2.88</v>
      </c>
    </row>
    <row r="889" spans="1:43" ht="12" customHeight="1" x14ac:dyDescent="0.25">
      <c r="B889" s="25">
        <v>44277</v>
      </c>
      <c r="C889" s="137">
        <v>0.44861111111111113</v>
      </c>
      <c r="D889" s="137">
        <v>0.4548611111111111</v>
      </c>
      <c r="E889" s="43">
        <v>4</v>
      </c>
      <c r="F889" s="43">
        <v>23643</v>
      </c>
      <c r="G889" s="25">
        <v>44277</v>
      </c>
      <c r="H889" s="967" t="s">
        <v>769</v>
      </c>
      <c r="I889" s="968"/>
      <c r="J889" s="969" t="s">
        <v>740</v>
      </c>
      <c r="K889" s="970"/>
      <c r="L889" s="969" t="s">
        <v>682</v>
      </c>
      <c r="M889" s="970"/>
      <c r="N889" s="967"/>
      <c r="O889" s="968"/>
      <c r="P889" s="971" t="s">
        <v>292</v>
      </c>
      <c r="Q889" s="972"/>
      <c r="R889" s="973" t="s">
        <v>696</v>
      </c>
      <c r="S889" s="974"/>
      <c r="T889" s="979" t="s">
        <v>1611</v>
      </c>
      <c r="U889" s="980"/>
      <c r="V889" s="980"/>
      <c r="W889" s="981"/>
      <c r="X889" s="979" t="s">
        <v>1611</v>
      </c>
      <c r="Y889" s="980"/>
      <c r="Z889" s="980"/>
      <c r="AA889" s="981"/>
      <c r="AB889" s="556">
        <v>1</v>
      </c>
      <c r="AC889" s="34"/>
      <c r="AD889" s="138" t="s">
        <v>699</v>
      </c>
      <c r="AE889" s="158">
        <v>29</v>
      </c>
      <c r="AF889" s="35" t="s">
        <v>32</v>
      </c>
      <c r="AG889" s="34"/>
      <c r="AH889" s="152">
        <v>4560</v>
      </c>
      <c r="AI889" s="159">
        <f t="shared" si="316"/>
        <v>4.5599999999999996</v>
      </c>
      <c r="AJ889" s="152">
        <v>4920</v>
      </c>
      <c r="AK889" s="272">
        <f t="shared" si="317"/>
        <v>4.92</v>
      </c>
      <c r="AL889" s="273">
        <f t="shared" si="318"/>
        <v>360</v>
      </c>
      <c r="AM889" s="274">
        <f t="shared" si="319"/>
        <v>0.36</v>
      </c>
      <c r="AN889" s="275">
        <f t="shared" si="320"/>
        <v>7.8947368421052627E-2</v>
      </c>
      <c r="AP889" s="306">
        <v>72.73</v>
      </c>
      <c r="AQ889" s="306">
        <v>5.05</v>
      </c>
    </row>
    <row r="890" spans="1:43" ht="12" customHeight="1" x14ac:dyDescent="0.25">
      <c r="B890" s="25">
        <v>44277</v>
      </c>
      <c r="C890" s="137">
        <v>0.54791666666666672</v>
      </c>
      <c r="D890" s="137">
        <v>0.56597222222222221</v>
      </c>
      <c r="E890" s="43">
        <v>4</v>
      </c>
      <c r="F890" s="43">
        <v>23645</v>
      </c>
      <c r="G890" s="25">
        <v>44277</v>
      </c>
      <c r="H890" s="967" t="s">
        <v>722</v>
      </c>
      <c r="I890" s="968"/>
      <c r="J890" s="969" t="s">
        <v>777</v>
      </c>
      <c r="K890" s="970"/>
      <c r="L890" s="969" t="s">
        <v>682</v>
      </c>
      <c r="M890" s="970"/>
      <c r="N890" s="967"/>
      <c r="O890" s="968"/>
      <c r="P890" s="971" t="s">
        <v>1293</v>
      </c>
      <c r="Q890" s="972"/>
      <c r="R890" s="973" t="s">
        <v>543</v>
      </c>
      <c r="S890" s="974"/>
      <c r="T890" s="979" t="s">
        <v>1113</v>
      </c>
      <c r="U890" s="980"/>
      <c r="V890" s="980"/>
      <c r="W890" s="981"/>
      <c r="X890" s="979" t="s">
        <v>1113</v>
      </c>
      <c r="Y890" s="980"/>
      <c r="Z890" s="980"/>
      <c r="AA890" s="981"/>
      <c r="AB890" s="556"/>
      <c r="AC890" s="34"/>
      <c r="AD890" s="138" t="s">
        <v>699</v>
      </c>
      <c r="AE890" s="158">
        <v>21</v>
      </c>
      <c r="AF890" s="35" t="s">
        <v>32</v>
      </c>
      <c r="AG890" s="34"/>
      <c r="AH890" s="139">
        <v>570</v>
      </c>
      <c r="AI890" s="159">
        <f t="shared" si="316"/>
        <v>0.56999999999999995</v>
      </c>
      <c r="AJ890" s="152">
        <v>570</v>
      </c>
      <c r="AK890" s="272">
        <f t="shared" si="317"/>
        <v>0.56999999999999995</v>
      </c>
      <c r="AL890" s="273">
        <f t="shared" si="318"/>
        <v>0</v>
      </c>
      <c r="AM890" s="274">
        <f t="shared" si="319"/>
        <v>0</v>
      </c>
      <c r="AN890" s="275">
        <f t="shared" si="320"/>
        <v>0</v>
      </c>
      <c r="AP890" s="306">
        <v>75.760000000000005</v>
      </c>
      <c r="AQ890" s="306">
        <v>2.64</v>
      </c>
    </row>
    <row r="891" spans="1:43" ht="12" customHeight="1" x14ac:dyDescent="0.25">
      <c r="B891" s="25">
        <v>44277</v>
      </c>
      <c r="C891" s="137">
        <v>0.57222222222222219</v>
      </c>
      <c r="D891" s="137">
        <v>0.58124999999999993</v>
      </c>
      <c r="E891" s="43">
        <v>4</v>
      </c>
      <c r="F891" s="43">
        <v>23644</v>
      </c>
      <c r="G891" s="25">
        <v>44277</v>
      </c>
      <c r="H891" s="967" t="s">
        <v>1107</v>
      </c>
      <c r="I891" s="968"/>
      <c r="J891" s="969" t="s">
        <v>1615</v>
      </c>
      <c r="K891" s="970"/>
      <c r="L891" s="969" t="s">
        <v>682</v>
      </c>
      <c r="M891" s="970"/>
      <c r="N891" s="967"/>
      <c r="O891" s="968"/>
      <c r="P891" s="971" t="s">
        <v>359</v>
      </c>
      <c r="Q891" s="972"/>
      <c r="R891" s="973" t="s">
        <v>74</v>
      </c>
      <c r="S891" s="974"/>
      <c r="T891" s="979" t="s">
        <v>1614</v>
      </c>
      <c r="U891" s="980"/>
      <c r="V891" s="980"/>
      <c r="W891" s="981"/>
      <c r="X891" s="979" t="s">
        <v>1614</v>
      </c>
      <c r="Y891" s="980"/>
      <c r="Z891" s="980"/>
      <c r="AA891" s="981"/>
      <c r="AB891" s="556">
        <v>1</v>
      </c>
      <c r="AC891" s="34"/>
      <c r="AD891" s="138" t="s">
        <v>699</v>
      </c>
      <c r="AE891" s="158">
        <v>28</v>
      </c>
      <c r="AF891" s="35" t="s">
        <v>32</v>
      </c>
      <c r="AG891" s="34"/>
      <c r="AH891" s="152">
        <v>600</v>
      </c>
      <c r="AI891" s="159">
        <f>+AH891/1000</f>
        <v>0.6</v>
      </c>
      <c r="AJ891" s="836">
        <v>13970</v>
      </c>
      <c r="AK891" s="838">
        <f>+AJ891/1000</f>
        <v>13.97</v>
      </c>
      <c r="AL891" s="1029">
        <f>+AJ891-AH892-AH891</f>
        <v>-380</v>
      </c>
      <c r="AM891" s="842">
        <f>+AL891/1000</f>
        <v>-0.38</v>
      </c>
      <c r="AN891" s="844">
        <f>+AL891/SUM(AH891:AH892)</f>
        <v>-2.64808362369338E-2</v>
      </c>
      <c r="AP891" s="306">
        <v>70.59</v>
      </c>
      <c r="AQ891" s="306">
        <v>7.61</v>
      </c>
    </row>
    <row r="892" spans="1:43" ht="12" customHeight="1" x14ac:dyDescent="0.25">
      <c r="B892" s="25">
        <v>44277</v>
      </c>
      <c r="C892" s="137">
        <v>0.57222222222222219</v>
      </c>
      <c r="D892" s="137">
        <v>0.58124999999999993</v>
      </c>
      <c r="E892" s="43">
        <v>4</v>
      </c>
      <c r="F892" s="43">
        <v>23646</v>
      </c>
      <c r="G892" s="25">
        <v>44277</v>
      </c>
      <c r="H892" s="967" t="s">
        <v>786</v>
      </c>
      <c r="I892" s="968"/>
      <c r="J892" s="969" t="s">
        <v>789</v>
      </c>
      <c r="K892" s="970"/>
      <c r="L892" s="969" t="s">
        <v>682</v>
      </c>
      <c r="M892" s="970"/>
      <c r="N892" s="967"/>
      <c r="O892" s="968"/>
      <c r="P892" s="971" t="s">
        <v>359</v>
      </c>
      <c r="Q892" s="972"/>
      <c r="R892" s="973" t="s">
        <v>74</v>
      </c>
      <c r="S892" s="974"/>
      <c r="T892" s="979" t="s">
        <v>1118</v>
      </c>
      <c r="U892" s="980"/>
      <c r="V892" s="980"/>
      <c r="W892" s="981"/>
      <c r="X892" s="979" t="s">
        <v>1118</v>
      </c>
      <c r="Y892" s="980"/>
      <c r="Z892" s="980"/>
      <c r="AA892" s="981"/>
      <c r="AB892" s="556">
        <v>1</v>
      </c>
      <c r="AC892" s="34"/>
      <c r="AD892" s="138" t="s">
        <v>699</v>
      </c>
      <c r="AE892" s="158">
        <v>20</v>
      </c>
      <c r="AF892" s="35" t="s">
        <v>32</v>
      </c>
      <c r="AG892" s="34"/>
      <c r="AH892" s="152">
        <v>13750</v>
      </c>
      <c r="AI892" s="159">
        <f t="shared" ref="AI892" si="321">+AH892/1000</f>
        <v>13.75</v>
      </c>
      <c r="AJ892" s="837"/>
      <c r="AK892" s="839"/>
      <c r="AL892" s="1031"/>
      <c r="AM892" s="843"/>
      <c r="AN892" s="845"/>
      <c r="AP892" s="306">
        <v>75.62</v>
      </c>
      <c r="AQ892" s="306">
        <v>2.8</v>
      </c>
    </row>
    <row r="893" spans="1:43" ht="12" customHeight="1" x14ac:dyDescent="0.25">
      <c r="B893" s="25">
        <v>44277</v>
      </c>
      <c r="C893" s="137">
        <v>0.6</v>
      </c>
      <c r="D893" s="137">
        <v>0.61249999999999993</v>
      </c>
      <c r="E893" s="43">
        <v>4</v>
      </c>
      <c r="F893" s="43">
        <v>26683</v>
      </c>
      <c r="G893" s="25">
        <v>44277</v>
      </c>
      <c r="H893" s="967" t="s">
        <v>712</v>
      </c>
      <c r="I893" s="968"/>
      <c r="J893" s="969"/>
      <c r="K893" s="970"/>
      <c r="L893" s="969"/>
      <c r="M893" s="970"/>
      <c r="N893" s="967"/>
      <c r="O893" s="968"/>
      <c r="P893" s="971" t="s">
        <v>750</v>
      </c>
      <c r="Q893" s="972"/>
      <c r="R893" s="973" t="s">
        <v>751</v>
      </c>
      <c r="S893" s="974"/>
      <c r="T893" s="979" t="s">
        <v>715</v>
      </c>
      <c r="U893" s="980"/>
      <c r="V893" s="980"/>
      <c r="W893" s="981"/>
      <c r="X893" s="979" t="s">
        <v>715</v>
      </c>
      <c r="Y893" s="980"/>
      <c r="Z893" s="980"/>
      <c r="AA893" s="981"/>
      <c r="AB893" s="568"/>
      <c r="AC893" s="34"/>
      <c r="AD893" s="138"/>
      <c r="AE893" s="158">
        <v>44</v>
      </c>
      <c r="AF893" s="35" t="s">
        <v>32</v>
      </c>
      <c r="AG893" s="34"/>
      <c r="AH893" s="152">
        <v>2720</v>
      </c>
      <c r="AI893" s="159">
        <f t="shared" si="316"/>
        <v>2.72</v>
      </c>
      <c r="AJ893" s="152">
        <v>2720</v>
      </c>
      <c r="AK893" s="272">
        <f t="shared" si="317"/>
        <v>2.72</v>
      </c>
      <c r="AL893" s="273">
        <f t="shared" si="318"/>
        <v>0</v>
      </c>
      <c r="AM893" s="274">
        <f t="shared" si="319"/>
        <v>0</v>
      </c>
      <c r="AN893" s="275">
        <f t="shared" si="320"/>
        <v>0</v>
      </c>
      <c r="AP893" s="306">
        <v>73.010000000000005</v>
      </c>
      <c r="AQ893" s="306">
        <v>5.78</v>
      </c>
    </row>
    <row r="894" spans="1:43" ht="12" customHeight="1" x14ac:dyDescent="0.25">
      <c r="B894" s="25">
        <v>44277</v>
      </c>
      <c r="C894" s="137">
        <v>0.625</v>
      </c>
      <c r="D894" s="137">
        <v>0.63055555555555554</v>
      </c>
      <c r="E894" s="43">
        <v>4</v>
      </c>
      <c r="F894" s="43">
        <v>23647</v>
      </c>
      <c r="G894" s="25">
        <v>44277</v>
      </c>
      <c r="H894" s="967" t="s">
        <v>876</v>
      </c>
      <c r="I894" s="968"/>
      <c r="J894" s="969"/>
      <c r="K894" s="970"/>
      <c r="L894" s="969"/>
      <c r="M894" s="970"/>
      <c r="N894" s="967"/>
      <c r="O894" s="968"/>
      <c r="P894" s="971" t="s">
        <v>292</v>
      </c>
      <c r="Q894" s="972"/>
      <c r="R894" s="973" t="s">
        <v>696</v>
      </c>
      <c r="S894" s="974"/>
      <c r="T894" s="979" t="s">
        <v>1616</v>
      </c>
      <c r="U894" s="980"/>
      <c r="V894" s="980"/>
      <c r="W894" s="981"/>
      <c r="X894" s="979" t="s">
        <v>1616</v>
      </c>
      <c r="Y894" s="980"/>
      <c r="Z894" s="980"/>
      <c r="AA894" s="981"/>
      <c r="AB894" s="556">
        <v>1</v>
      </c>
      <c r="AC894" s="34"/>
      <c r="AD894" s="138" t="s">
        <v>699</v>
      </c>
      <c r="AE894" s="158">
        <v>27</v>
      </c>
      <c r="AF894" s="35" t="s">
        <v>32</v>
      </c>
      <c r="AG894" s="34"/>
      <c r="AH894" s="152">
        <v>9514</v>
      </c>
      <c r="AI894" s="159">
        <f t="shared" si="316"/>
        <v>9.5139999999999993</v>
      </c>
      <c r="AJ894" s="152">
        <v>9350</v>
      </c>
      <c r="AK894" s="272">
        <f t="shared" si="317"/>
        <v>9.35</v>
      </c>
      <c r="AL894" s="273">
        <f t="shared" si="318"/>
        <v>-164</v>
      </c>
      <c r="AM894" s="274">
        <f t="shared" si="319"/>
        <v>-0.16400000000000001</v>
      </c>
      <c r="AN894" s="275">
        <f t="shared" si="320"/>
        <v>-1.7237754887534162E-2</v>
      </c>
      <c r="AP894" s="306">
        <v>70.87</v>
      </c>
      <c r="AQ894" s="306">
        <v>6.15</v>
      </c>
    </row>
    <row r="895" spans="1:43" ht="12" customHeight="1" x14ac:dyDescent="0.25">
      <c r="B895" s="25">
        <v>44277</v>
      </c>
      <c r="C895" s="137">
        <v>0.6333333333333333</v>
      </c>
      <c r="D895" s="137">
        <v>0.65555555555555556</v>
      </c>
      <c r="E895" s="43">
        <v>3</v>
      </c>
      <c r="F895" s="43">
        <v>4878</v>
      </c>
      <c r="G895" s="25">
        <v>44277</v>
      </c>
      <c r="H895" s="967" t="s">
        <v>542</v>
      </c>
      <c r="I895" s="968"/>
      <c r="J895" s="969"/>
      <c r="K895" s="970"/>
      <c r="L895" s="969"/>
      <c r="M895" s="970"/>
      <c r="N895" s="967"/>
      <c r="O895" s="968"/>
      <c r="P895" s="971" t="s">
        <v>274</v>
      </c>
      <c r="Q895" s="972"/>
      <c r="R895" s="973" t="s">
        <v>473</v>
      </c>
      <c r="S895" s="974"/>
      <c r="T895" s="979" t="s">
        <v>198</v>
      </c>
      <c r="U895" s="980"/>
      <c r="V895" s="980"/>
      <c r="W895" s="981"/>
      <c r="X895" s="979" t="s">
        <v>198</v>
      </c>
      <c r="Y895" s="980"/>
      <c r="Z895" s="980"/>
      <c r="AA895" s="981"/>
      <c r="AB895" s="556"/>
      <c r="AC895" s="34"/>
      <c r="AD895" s="138"/>
      <c r="AE895" s="158">
        <v>40</v>
      </c>
      <c r="AF895" s="35" t="s">
        <v>32</v>
      </c>
      <c r="AG895" s="34"/>
      <c r="AH895" s="152">
        <v>16100</v>
      </c>
      <c r="AI895" s="159">
        <f>+AH895/1000</f>
        <v>16.100000000000001</v>
      </c>
      <c r="AJ895" s="836">
        <v>24860</v>
      </c>
      <c r="AK895" s="838">
        <f>+AJ895/1000</f>
        <v>24.86</v>
      </c>
      <c r="AL895" s="1029">
        <f>+AJ895-AH896-AH895</f>
        <v>0</v>
      </c>
      <c r="AM895" s="842">
        <f>+AL895/1000</f>
        <v>0</v>
      </c>
      <c r="AN895" s="844">
        <f>+AL895/SUM(AH895:AH896)</f>
        <v>0</v>
      </c>
      <c r="AP895" s="306">
        <v>71.64</v>
      </c>
      <c r="AQ895" s="306">
        <v>5.15</v>
      </c>
    </row>
    <row r="896" spans="1:43" ht="12.75" customHeight="1" x14ac:dyDescent="0.25">
      <c r="A896" s="25">
        <v>44273</v>
      </c>
      <c r="B896" s="25">
        <v>44277</v>
      </c>
      <c r="C896" s="137">
        <v>0.6333333333333333</v>
      </c>
      <c r="D896" s="137">
        <v>0.65555555555555556</v>
      </c>
      <c r="E896" s="43">
        <v>3</v>
      </c>
      <c r="F896" s="43">
        <v>4878</v>
      </c>
      <c r="G896" s="25">
        <v>44277</v>
      </c>
      <c r="H896" s="967" t="s">
        <v>542</v>
      </c>
      <c r="I896" s="968"/>
      <c r="J896" s="969"/>
      <c r="K896" s="970"/>
      <c r="L896" s="969"/>
      <c r="M896" s="970"/>
      <c r="N896" s="967"/>
      <c r="O896" s="968"/>
      <c r="P896" s="971" t="s">
        <v>274</v>
      </c>
      <c r="Q896" s="972"/>
      <c r="R896" s="973" t="s">
        <v>473</v>
      </c>
      <c r="S896" s="974"/>
      <c r="T896" s="979" t="s">
        <v>202</v>
      </c>
      <c r="U896" s="980"/>
      <c r="V896" s="980"/>
      <c r="W896" s="981"/>
      <c r="X896" s="979" t="s">
        <v>202</v>
      </c>
      <c r="Y896" s="980"/>
      <c r="Z896" s="980"/>
      <c r="AA896" s="981"/>
      <c r="AB896" s="556"/>
      <c r="AC896" s="34"/>
      <c r="AD896" s="138"/>
      <c r="AE896" s="158">
        <v>40</v>
      </c>
      <c r="AF896" s="35" t="s">
        <v>32</v>
      </c>
      <c r="AG896" s="34"/>
      <c r="AH896" s="152">
        <v>8760</v>
      </c>
      <c r="AI896" s="159">
        <f t="shared" ref="AI896" si="322">+AH896/1000</f>
        <v>8.76</v>
      </c>
      <c r="AJ896" s="837"/>
      <c r="AK896" s="839"/>
      <c r="AL896" s="1031"/>
      <c r="AM896" s="843"/>
      <c r="AN896" s="845"/>
      <c r="AP896" s="306">
        <v>71.64</v>
      </c>
      <c r="AQ896" s="306">
        <v>5.15</v>
      </c>
    </row>
    <row r="897" spans="2:49" ht="12" customHeight="1" x14ac:dyDescent="0.25">
      <c r="B897" s="25">
        <v>44277</v>
      </c>
      <c r="C897" s="137">
        <v>0.64236111111111105</v>
      </c>
      <c r="D897" s="137">
        <v>0.65763888888888888</v>
      </c>
      <c r="E897" s="43">
        <v>4</v>
      </c>
      <c r="F897" s="43">
        <v>26684</v>
      </c>
      <c r="G897" s="25">
        <v>44277</v>
      </c>
      <c r="H897" s="967" t="s">
        <v>712</v>
      </c>
      <c r="I897" s="968"/>
      <c r="J897" s="969"/>
      <c r="K897" s="970"/>
      <c r="L897" s="969"/>
      <c r="M897" s="970"/>
      <c r="N897" s="967"/>
      <c r="O897" s="968"/>
      <c r="P897" s="971" t="s">
        <v>748</v>
      </c>
      <c r="Q897" s="972"/>
      <c r="R897" s="973" t="s">
        <v>749</v>
      </c>
      <c r="S897" s="974"/>
      <c r="T897" s="979" t="s">
        <v>715</v>
      </c>
      <c r="U897" s="980"/>
      <c r="V897" s="980"/>
      <c r="W897" s="981"/>
      <c r="X897" s="979" t="s">
        <v>715</v>
      </c>
      <c r="Y897" s="980"/>
      <c r="Z897" s="980"/>
      <c r="AA897" s="981"/>
      <c r="AB897" s="556"/>
      <c r="AC897" s="34"/>
      <c r="AD897" s="138"/>
      <c r="AE897" s="158">
        <v>25</v>
      </c>
      <c r="AF897" s="35" t="s">
        <v>32</v>
      </c>
      <c r="AG897" s="34"/>
      <c r="AH897" s="152">
        <v>5290</v>
      </c>
      <c r="AI897" s="159">
        <f t="shared" si="316"/>
        <v>5.29</v>
      </c>
      <c r="AJ897" s="152">
        <v>5290</v>
      </c>
      <c r="AK897" s="272">
        <f t="shared" si="317"/>
        <v>5.29</v>
      </c>
      <c r="AL897" s="273">
        <f t="shared" si="318"/>
        <v>0</v>
      </c>
      <c r="AM897" s="274">
        <f t="shared" si="319"/>
        <v>0</v>
      </c>
      <c r="AN897" s="275">
        <f t="shared" si="320"/>
        <v>0</v>
      </c>
      <c r="AP897" s="306">
        <v>72.31</v>
      </c>
      <c r="AQ897" s="306">
        <v>6.54</v>
      </c>
    </row>
    <row r="898" spans="2:49" ht="12" customHeight="1" x14ac:dyDescent="0.25">
      <c r="B898" s="25">
        <v>44277</v>
      </c>
      <c r="C898" s="137">
        <v>0.66597222222222219</v>
      </c>
      <c r="D898" s="137">
        <v>0.67222222222222217</v>
      </c>
      <c r="E898" s="43">
        <v>4</v>
      </c>
      <c r="F898" s="43">
        <v>23647</v>
      </c>
      <c r="G898" s="25">
        <v>44277</v>
      </c>
      <c r="H898" s="967" t="s">
        <v>876</v>
      </c>
      <c r="I898" s="968"/>
      <c r="J898" s="969"/>
      <c r="K898" s="970"/>
      <c r="L898" s="969"/>
      <c r="M898" s="970"/>
      <c r="N898" s="967"/>
      <c r="O898" s="968"/>
      <c r="P898" s="971" t="s">
        <v>1293</v>
      </c>
      <c r="Q898" s="972"/>
      <c r="R898" s="973" t="s">
        <v>543</v>
      </c>
      <c r="S898" s="974"/>
      <c r="T898" s="979" t="s">
        <v>1616</v>
      </c>
      <c r="U898" s="980"/>
      <c r="V898" s="980"/>
      <c r="W898" s="981"/>
      <c r="X898" s="979" t="s">
        <v>1616</v>
      </c>
      <c r="Y898" s="980"/>
      <c r="Z898" s="980"/>
      <c r="AA898" s="981"/>
      <c r="AB898" s="568">
        <v>1</v>
      </c>
      <c r="AC898" s="34"/>
      <c r="AD898" s="138" t="s">
        <v>699</v>
      </c>
      <c r="AE898" s="158">
        <v>27</v>
      </c>
      <c r="AF898" s="35" t="s">
        <v>32</v>
      </c>
      <c r="AG898" s="34"/>
      <c r="AH898" s="152">
        <v>6600</v>
      </c>
      <c r="AI898" s="159">
        <f t="shared" si="316"/>
        <v>6.6</v>
      </c>
      <c r="AJ898" s="152">
        <v>6350</v>
      </c>
      <c r="AK898" s="272">
        <f t="shared" si="317"/>
        <v>6.35</v>
      </c>
      <c r="AL898" s="273">
        <f t="shared" si="318"/>
        <v>-250</v>
      </c>
      <c r="AM898" s="274">
        <f t="shared" si="319"/>
        <v>-0.25</v>
      </c>
      <c r="AN898" s="275">
        <f t="shared" si="320"/>
        <v>-3.787878787878788E-2</v>
      </c>
      <c r="AP898" s="306">
        <v>70.87</v>
      </c>
      <c r="AQ898" s="306">
        <v>6.15</v>
      </c>
      <c r="AS898" s="132">
        <v>4</v>
      </c>
      <c r="AT898" s="132">
        <f>+AS898-AT899</f>
        <v>3.73</v>
      </c>
      <c r="AU898" s="132">
        <f>+AT898*2.4</f>
        <v>8.952</v>
      </c>
      <c r="AV898" s="132">
        <f>+AU898+AU899</f>
        <v>9.5459999999999994</v>
      </c>
      <c r="AW898" s="132">
        <f>+AV898-AV930</f>
        <v>9.5139999999999993</v>
      </c>
    </row>
    <row r="899" spans="2:49" ht="12" customHeight="1" x14ac:dyDescent="0.25">
      <c r="B899" s="25">
        <v>44277</v>
      </c>
      <c r="C899" s="137">
        <v>0.6875</v>
      </c>
      <c r="D899" s="137">
        <v>0.69166666666666676</v>
      </c>
      <c r="E899" s="43">
        <v>4</v>
      </c>
      <c r="F899" s="43">
        <v>20193</v>
      </c>
      <c r="G899" s="25">
        <v>44277</v>
      </c>
      <c r="H899" s="967" t="s">
        <v>1028</v>
      </c>
      <c r="I899" s="968"/>
      <c r="J899" s="969"/>
      <c r="K899" s="970"/>
      <c r="L899" s="969"/>
      <c r="M899" s="970"/>
      <c r="N899" s="967"/>
      <c r="O899" s="968"/>
      <c r="P899" s="971" t="s">
        <v>1029</v>
      </c>
      <c r="Q899" s="972"/>
      <c r="R899" s="973" t="s">
        <v>803</v>
      </c>
      <c r="S899" s="974"/>
      <c r="T899" s="979" t="s">
        <v>1030</v>
      </c>
      <c r="U899" s="980"/>
      <c r="V899" s="980"/>
      <c r="W899" s="981"/>
      <c r="X899" s="979" t="s">
        <v>1030</v>
      </c>
      <c r="Y899" s="980"/>
      <c r="Z899" s="980"/>
      <c r="AA899" s="981"/>
      <c r="AB899" s="556"/>
      <c r="AC899" s="34"/>
      <c r="AD899" s="138"/>
      <c r="AE899" s="158"/>
      <c r="AF899" s="35" t="s">
        <v>32</v>
      </c>
      <c r="AG899" s="34"/>
      <c r="AH899" s="152">
        <v>400</v>
      </c>
      <c r="AI899" s="159">
        <f t="shared" si="316"/>
        <v>0.4</v>
      </c>
      <c r="AJ899" s="152">
        <v>400</v>
      </c>
      <c r="AK899" s="272">
        <f t="shared" si="317"/>
        <v>0.4</v>
      </c>
      <c r="AL899" s="273">
        <f t="shared" si="318"/>
        <v>0</v>
      </c>
      <c r="AM899" s="274">
        <f t="shared" si="319"/>
        <v>0</v>
      </c>
      <c r="AN899" s="275">
        <f t="shared" si="320"/>
        <v>0</v>
      </c>
      <c r="AP899" s="306"/>
      <c r="AQ899" s="306"/>
      <c r="AT899" s="132">
        <v>0.27</v>
      </c>
      <c r="AU899" s="132">
        <f>+AT899*2.2</f>
        <v>0.59400000000000008</v>
      </c>
    </row>
    <row r="900" spans="2:49" ht="12" customHeight="1" x14ac:dyDescent="0.25">
      <c r="B900" s="25">
        <v>44277</v>
      </c>
      <c r="C900" s="137">
        <v>0.69791666666666663</v>
      </c>
      <c r="D900" s="137">
        <v>0.70624999999999993</v>
      </c>
      <c r="E900" s="43">
        <v>4</v>
      </c>
      <c r="F900" s="43">
        <v>23648</v>
      </c>
      <c r="G900" s="25">
        <v>44277</v>
      </c>
      <c r="H900" s="967" t="s">
        <v>709</v>
      </c>
      <c r="I900" s="968"/>
      <c r="J900" s="969"/>
      <c r="K900" s="970"/>
      <c r="L900" s="969"/>
      <c r="M900" s="970"/>
      <c r="N900" s="967"/>
      <c r="O900" s="968"/>
      <c r="P900" s="971" t="s">
        <v>292</v>
      </c>
      <c r="Q900" s="972"/>
      <c r="R900" s="973" t="s">
        <v>696</v>
      </c>
      <c r="S900" s="974"/>
      <c r="T900" s="979" t="s">
        <v>1118</v>
      </c>
      <c r="U900" s="980"/>
      <c r="V900" s="980"/>
      <c r="W900" s="981"/>
      <c r="X900" s="979" t="s">
        <v>1118</v>
      </c>
      <c r="Y900" s="980"/>
      <c r="Z900" s="980"/>
      <c r="AA900" s="981"/>
      <c r="AB900" s="568"/>
      <c r="AC900" s="34"/>
      <c r="AD900" s="138" t="s">
        <v>699</v>
      </c>
      <c r="AE900" s="158">
        <v>24</v>
      </c>
      <c r="AF900" s="35" t="s">
        <v>32</v>
      </c>
      <c r="AG900" s="34"/>
      <c r="AH900" s="152">
        <v>870</v>
      </c>
      <c r="AI900" s="159">
        <f t="shared" ref="AI900:AI908" si="323">+AH900/1000</f>
        <v>0.87</v>
      </c>
      <c r="AJ900" s="152">
        <v>870</v>
      </c>
      <c r="AK900" s="272">
        <f t="shared" ref="AK900:AK908" si="324">+AJ900/1000</f>
        <v>0.87</v>
      </c>
      <c r="AL900" s="273">
        <f t="shared" ref="AL900:AL908" si="325">+AJ900-AH900</f>
        <v>0</v>
      </c>
      <c r="AM900" s="274">
        <f t="shared" ref="AM900:AM908" si="326">+AL900/1000</f>
        <v>0</v>
      </c>
      <c r="AN900" s="275">
        <f t="shared" ref="AN900:AN908" si="327">+AL900/AH900</f>
        <v>0</v>
      </c>
      <c r="AP900" s="306">
        <v>75.41</v>
      </c>
      <c r="AQ900" s="306">
        <v>2.34</v>
      </c>
    </row>
    <row r="901" spans="2:49" ht="12" customHeight="1" x14ac:dyDescent="0.25">
      <c r="B901" s="25">
        <v>44277</v>
      </c>
      <c r="C901" s="137">
        <v>0.70138888888888884</v>
      </c>
      <c r="D901" s="137">
        <v>0.71875</v>
      </c>
      <c r="E901" s="43">
        <v>4</v>
      </c>
      <c r="F901" s="43">
        <v>26685</v>
      </c>
      <c r="G901" s="25">
        <v>44277</v>
      </c>
      <c r="H901" s="967" t="s">
        <v>712</v>
      </c>
      <c r="I901" s="968"/>
      <c r="J901" s="969"/>
      <c r="K901" s="970"/>
      <c r="L901" s="969"/>
      <c r="M901" s="970"/>
      <c r="N901" s="967"/>
      <c r="O901" s="968"/>
      <c r="P901" s="971" t="s">
        <v>1319</v>
      </c>
      <c r="Q901" s="972"/>
      <c r="R901" s="973" t="s">
        <v>1320</v>
      </c>
      <c r="S901" s="974"/>
      <c r="T901" s="979" t="s">
        <v>715</v>
      </c>
      <c r="U901" s="980"/>
      <c r="V901" s="980"/>
      <c r="W901" s="981"/>
      <c r="X901" s="979" t="s">
        <v>715</v>
      </c>
      <c r="Y901" s="980"/>
      <c r="Z901" s="980"/>
      <c r="AA901" s="981"/>
      <c r="AB901" s="568"/>
      <c r="AC901" s="34"/>
      <c r="AD901" s="138"/>
      <c r="AE901" s="158">
        <v>30</v>
      </c>
      <c r="AF901" s="35" t="s">
        <v>32</v>
      </c>
      <c r="AG901" s="34"/>
      <c r="AH901" s="152">
        <v>4130</v>
      </c>
      <c r="AI901" s="159">
        <f t="shared" si="323"/>
        <v>4.13</v>
      </c>
      <c r="AJ901" s="152">
        <v>4130</v>
      </c>
      <c r="AK901" s="272">
        <f t="shared" si="324"/>
        <v>4.13</v>
      </c>
      <c r="AL901" s="273">
        <f t="shared" si="325"/>
        <v>0</v>
      </c>
      <c r="AM901" s="274">
        <f t="shared" si="326"/>
        <v>0</v>
      </c>
      <c r="AN901" s="275">
        <f t="shared" si="327"/>
        <v>0</v>
      </c>
      <c r="AP901" s="306">
        <v>73.239999999999995</v>
      </c>
      <c r="AQ901" s="306">
        <v>5.42</v>
      </c>
      <c r="AS901" s="132">
        <v>2.75</v>
      </c>
      <c r="AT901" s="132">
        <f>+AS901-AT902</f>
        <v>2.75</v>
      </c>
      <c r="AU901" s="132">
        <f>+AT901*2.4</f>
        <v>6.6</v>
      </c>
      <c r="AV901" s="132">
        <f>+AU901+AU902</f>
        <v>6.6</v>
      </c>
    </row>
    <row r="902" spans="2:49" ht="12" customHeight="1" x14ac:dyDescent="0.25">
      <c r="B902" s="25">
        <v>44277</v>
      </c>
      <c r="C902" s="137">
        <v>0.70208333333333339</v>
      </c>
      <c r="D902" s="137">
        <v>0.71666666666666667</v>
      </c>
      <c r="E902" s="43">
        <v>4</v>
      </c>
      <c r="F902" s="43">
        <v>26686</v>
      </c>
      <c r="G902" s="25">
        <v>44277</v>
      </c>
      <c r="H902" s="967" t="s">
        <v>712</v>
      </c>
      <c r="I902" s="968"/>
      <c r="J902" s="969"/>
      <c r="K902" s="970"/>
      <c r="L902" s="969"/>
      <c r="M902" s="970"/>
      <c r="N902" s="967"/>
      <c r="O902" s="968"/>
      <c r="P902" s="971" t="s">
        <v>1219</v>
      </c>
      <c r="Q902" s="972"/>
      <c r="R902" s="973" t="s">
        <v>1218</v>
      </c>
      <c r="S902" s="974"/>
      <c r="T902" s="979" t="s">
        <v>715</v>
      </c>
      <c r="U902" s="980"/>
      <c r="V902" s="980"/>
      <c r="W902" s="981"/>
      <c r="X902" s="979" t="s">
        <v>715</v>
      </c>
      <c r="Y902" s="980"/>
      <c r="Z902" s="980"/>
      <c r="AA902" s="981"/>
      <c r="AB902" s="568"/>
      <c r="AC902" s="34"/>
      <c r="AD902" s="138"/>
      <c r="AE902" s="158">
        <v>29</v>
      </c>
      <c r="AF902" s="35" t="s">
        <v>32</v>
      </c>
      <c r="AG902" s="34"/>
      <c r="AH902" s="152">
        <v>3340</v>
      </c>
      <c r="AI902" s="159">
        <f t="shared" ref="AI902:AI907" si="328">+AH902/1000</f>
        <v>3.34</v>
      </c>
      <c r="AJ902" s="152">
        <v>3340</v>
      </c>
      <c r="AK902" s="272">
        <f t="shared" ref="AK902:AK907" si="329">+AJ902/1000</f>
        <v>3.34</v>
      </c>
      <c r="AL902" s="273">
        <f t="shared" ref="AL902:AL907" si="330">+AJ902-AH902</f>
        <v>0</v>
      </c>
      <c r="AM902" s="274">
        <f t="shared" ref="AM902:AM907" si="331">+AL902/1000</f>
        <v>0</v>
      </c>
      <c r="AN902" s="275">
        <f t="shared" ref="AN902:AN907" si="332">+AL902/AH902</f>
        <v>0</v>
      </c>
      <c r="AP902" s="306">
        <v>73</v>
      </c>
      <c r="AQ902" s="306">
        <v>5.37</v>
      </c>
      <c r="AU902" s="132">
        <f>+AT902*2.2</f>
        <v>0</v>
      </c>
    </row>
    <row r="903" spans="2:49" ht="12" customHeight="1" x14ac:dyDescent="0.25">
      <c r="B903" s="25">
        <v>44277</v>
      </c>
      <c r="C903" s="137">
        <v>0.7416666666666667</v>
      </c>
      <c r="D903" s="137">
        <v>0.78263888888888899</v>
      </c>
      <c r="E903" s="43">
        <v>4</v>
      </c>
      <c r="F903" s="43">
        <v>26687</v>
      </c>
      <c r="G903" s="25">
        <v>44277</v>
      </c>
      <c r="H903" s="967" t="s">
        <v>712</v>
      </c>
      <c r="I903" s="968"/>
      <c r="J903" s="969"/>
      <c r="K903" s="970"/>
      <c r="L903" s="969"/>
      <c r="M903" s="970"/>
      <c r="N903" s="967"/>
      <c r="O903" s="968"/>
      <c r="P903" s="971" t="s">
        <v>1539</v>
      </c>
      <c r="Q903" s="972"/>
      <c r="R903" s="973" t="s">
        <v>1302</v>
      </c>
      <c r="S903" s="974"/>
      <c r="T903" s="979" t="s">
        <v>715</v>
      </c>
      <c r="U903" s="980"/>
      <c r="V903" s="980"/>
      <c r="W903" s="981"/>
      <c r="X903" s="979" t="s">
        <v>715</v>
      </c>
      <c r="Y903" s="980"/>
      <c r="Z903" s="980"/>
      <c r="AA903" s="981"/>
      <c r="AB903" s="568"/>
      <c r="AC903" s="34"/>
      <c r="AD903" s="138"/>
      <c r="AE903" s="158">
        <v>31</v>
      </c>
      <c r="AF903" s="35" t="s">
        <v>32</v>
      </c>
      <c r="AG903" s="34"/>
      <c r="AH903" s="152">
        <v>10180</v>
      </c>
      <c r="AI903" s="159">
        <f t="shared" si="328"/>
        <v>10.18</v>
      </c>
      <c r="AJ903" s="152">
        <v>10180</v>
      </c>
      <c r="AK903" s="272">
        <f t="shared" si="329"/>
        <v>10.18</v>
      </c>
      <c r="AL903" s="273">
        <f t="shared" si="330"/>
        <v>0</v>
      </c>
      <c r="AM903" s="274">
        <f t="shared" si="331"/>
        <v>0</v>
      </c>
      <c r="AN903" s="275">
        <f t="shared" si="332"/>
        <v>0</v>
      </c>
      <c r="AP903" s="306">
        <v>73.040000000000006</v>
      </c>
      <c r="AQ903" s="306">
        <v>5.31</v>
      </c>
    </row>
    <row r="904" spans="2:49" ht="12" customHeight="1" x14ac:dyDescent="0.25">
      <c r="B904" s="25">
        <v>44277</v>
      </c>
      <c r="C904" s="137">
        <v>0.76388888888888884</v>
      </c>
      <c r="D904" s="137">
        <v>0.77430555555555547</v>
      </c>
      <c r="E904" s="43">
        <v>3</v>
      </c>
      <c r="F904" s="43">
        <v>41243</v>
      </c>
      <c r="G904" s="25">
        <v>44277</v>
      </c>
      <c r="H904" s="967" t="s">
        <v>542</v>
      </c>
      <c r="I904" s="968"/>
      <c r="J904" s="969"/>
      <c r="K904" s="970"/>
      <c r="L904" s="969"/>
      <c r="M904" s="970"/>
      <c r="N904" s="967"/>
      <c r="O904" s="968"/>
      <c r="P904" s="971" t="s">
        <v>677</v>
      </c>
      <c r="Q904" s="972"/>
      <c r="R904" s="973" t="s">
        <v>473</v>
      </c>
      <c r="S904" s="974"/>
      <c r="T904" s="979" t="s">
        <v>198</v>
      </c>
      <c r="U904" s="980"/>
      <c r="V904" s="980"/>
      <c r="W904" s="981"/>
      <c r="X904" s="979" t="s">
        <v>198</v>
      </c>
      <c r="Y904" s="980"/>
      <c r="Z904" s="980"/>
      <c r="AA904" s="981"/>
      <c r="AB904" s="568"/>
      <c r="AC904" s="34"/>
      <c r="AD904" s="138"/>
      <c r="AE904" s="158">
        <v>39</v>
      </c>
      <c r="AF904" s="35" t="s">
        <v>32</v>
      </c>
      <c r="AG904" s="34"/>
      <c r="AH904" s="139">
        <v>17720</v>
      </c>
      <c r="AI904" s="159">
        <f t="shared" ref="AI904:AI905" si="333">+AH904/1000</f>
        <v>17.72</v>
      </c>
      <c r="AJ904" s="152">
        <v>17710</v>
      </c>
      <c r="AK904" s="272">
        <f t="shared" ref="AK904:AK905" si="334">+AJ904/1000</f>
        <v>17.71</v>
      </c>
      <c r="AL904" s="273">
        <f t="shared" ref="AL904:AL905" si="335">+AJ904-AH904</f>
        <v>-10</v>
      </c>
      <c r="AM904" s="274">
        <f t="shared" ref="AM904:AM905" si="336">+AL904/1000</f>
        <v>-0.01</v>
      </c>
      <c r="AN904" s="275">
        <f t="shared" ref="AN904:AN905" si="337">+AL904/AH904</f>
        <v>-5.6433408577878099E-4</v>
      </c>
      <c r="AP904" s="306">
        <v>70.81</v>
      </c>
      <c r="AQ904" s="306">
        <v>5.19</v>
      </c>
    </row>
    <row r="905" spans="2:49" ht="12" customHeight="1" x14ac:dyDescent="0.25">
      <c r="B905" s="25">
        <v>44277</v>
      </c>
      <c r="C905" s="137">
        <v>0.78194444444444444</v>
      </c>
      <c r="D905" s="137">
        <v>0.8340277777777777</v>
      </c>
      <c r="E905" s="43">
        <v>4</v>
      </c>
      <c r="F905" s="43">
        <v>26690</v>
      </c>
      <c r="G905" s="25">
        <v>44277</v>
      </c>
      <c r="H905" s="967" t="s">
        <v>1618</v>
      </c>
      <c r="I905" s="968"/>
      <c r="J905" s="969"/>
      <c r="K905" s="970"/>
      <c r="L905" s="969"/>
      <c r="M905" s="970"/>
      <c r="N905" s="967"/>
      <c r="O905" s="968"/>
      <c r="P905" s="971" t="s">
        <v>1619</v>
      </c>
      <c r="Q905" s="972"/>
      <c r="R905" s="973" t="s">
        <v>1620</v>
      </c>
      <c r="S905" s="974"/>
      <c r="T905" s="979" t="s">
        <v>715</v>
      </c>
      <c r="U905" s="980"/>
      <c r="V905" s="980"/>
      <c r="W905" s="981"/>
      <c r="X905" s="979" t="s">
        <v>715</v>
      </c>
      <c r="Y905" s="980"/>
      <c r="Z905" s="980"/>
      <c r="AA905" s="981"/>
      <c r="AB905" s="568"/>
      <c r="AC905" s="34"/>
      <c r="AD905" s="138"/>
      <c r="AE905" s="158">
        <v>31</v>
      </c>
      <c r="AF905" s="35" t="s">
        <v>32</v>
      </c>
      <c r="AG905" s="34"/>
      <c r="AH905" s="139">
        <v>4470</v>
      </c>
      <c r="AI905" s="159">
        <f t="shared" si="333"/>
        <v>4.47</v>
      </c>
      <c r="AJ905" s="152">
        <v>4470</v>
      </c>
      <c r="AK905" s="272">
        <f t="shared" si="334"/>
        <v>4.47</v>
      </c>
      <c r="AL905" s="273">
        <f t="shared" si="335"/>
        <v>0</v>
      </c>
      <c r="AM905" s="274">
        <f t="shared" si="336"/>
        <v>0</v>
      </c>
      <c r="AN905" s="275">
        <f t="shared" si="337"/>
        <v>0</v>
      </c>
      <c r="AP905" s="306">
        <v>73.14</v>
      </c>
      <c r="AQ905" s="306">
        <v>5.13</v>
      </c>
    </row>
    <row r="906" spans="2:49" ht="12" customHeight="1" x14ac:dyDescent="0.25">
      <c r="B906" s="25">
        <v>44277</v>
      </c>
      <c r="C906" s="137">
        <v>0.77847222222222223</v>
      </c>
      <c r="D906" s="137">
        <v>0.78888888888888886</v>
      </c>
      <c r="E906" s="43">
        <v>4</v>
      </c>
      <c r="F906" s="43">
        <v>23649</v>
      </c>
      <c r="G906" s="25">
        <v>44277</v>
      </c>
      <c r="H906" s="967" t="s">
        <v>728</v>
      </c>
      <c r="I906" s="968"/>
      <c r="J906" s="969"/>
      <c r="K906" s="970"/>
      <c r="L906" s="969"/>
      <c r="M906" s="970"/>
      <c r="N906" s="967"/>
      <c r="O906" s="968"/>
      <c r="P906" s="971" t="s">
        <v>292</v>
      </c>
      <c r="Q906" s="972"/>
      <c r="R906" s="973" t="s">
        <v>1325</v>
      </c>
      <c r="S906" s="974"/>
      <c r="T906" s="979" t="s">
        <v>1093</v>
      </c>
      <c r="U906" s="980"/>
      <c r="V906" s="980"/>
      <c r="W906" s="981"/>
      <c r="X906" s="979" t="s">
        <v>1093</v>
      </c>
      <c r="Y906" s="980"/>
      <c r="Z906" s="980"/>
      <c r="AA906" s="981"/>
      <c r="AB906" s="568"/>
      <c r="AC906" s="34"/>
      <c r="AD906" s="138" t="s">
        <v>699</v>
      </c>
      <c r="AE906" s="158">
        <v>25</v>
      </c>
      <c r="AF906" s="35" t="s">
        <v>32</v>
      </c>
      <c r="AG906" s="34"/>
      <c r="AH906" s="139">
        <v>570</v>
      </c>
      <c r="AI906" s="159">
        <f t="shared" si="328"/>
        <v>0.56999999999999995</v>
      </c>
      <c r="AJ906" s="152">
        <v>570</v>
      </c>
      <c r="AK906" s="272">
        <f t="shared" si="329"/>
        <v>0.56999999999999995</v>
      </c>
      <c r="AL906" s="273">
        <f t="shared" si="330"/>
        <v>0</v>
      </c>
      <c r="AM906" s="274">
        <f t="shared" si="331"/>
        <v>0</v>
      </c>
      <c r="AN906" s="275">
        <f t="shared" si="332"/>
        <v>0</v>
      </c>
      <c r="AP906" s="306">
        <v>75.459999999999994</v>
      </c>
      <c r="AQ906" s="306">
        <v>2.25</v>
      </c>
      <c r="AS906" s="132">
        <f>+AS901+AS898</f>
        <v>6.75</v>
      </c>
      <c r="AT906" s="132">
        <f>+AS906*0.04</f>
        <v>0.27</v>
      </c>
      <c r="AU906" s="132">
        <v>6.48</v>
      </c>
    </row>
    <row r="907" spans="2:49" ht="12" customHeight="1" x14ac:dyDescent="0.25">
      <c r="B907" s="25">
        <v>44277</v>
      </c>
      <c r="C907" s="137">
        <v>0.78194444444444444</v>
      </c>
      <c r="D907" s="137">
        <v>0.79305555555555562</v>
      </c>
      <c r="E907" s="43">
        <v>4</v>
      </c>
      <c r="F907" s="43">
        <v>26688</v>
      </c>
      <c r="G907" s="25">
        <v>44277</v>
      </c>
      <c r="H907" s="967" t="s">
        <v>712</v>
      </c>
      <c r="I907" s="968"/>
      <c r="J907" s="969"/>
      <c r="K907" s="970"/>
      <c r="L907" s="969"/>
      <c r="M907" s="970"/>
      <c r="N907" s="967"/>
      <c r="O907" s="968"/>
      <c r="P907" s="971" t="s">
        <v>1217</v>
      </c>
      <c r="Q907" s="972"/>
      <c r="R907" s="973" t="s">
        <v>808</v>
      </c>
      <c r="S907" s="974"/>
      <c r="T907" s="979" t="s">
        <v>715</v>
      </c>
      <c r="U907" s="980"/>
      <c r="V907" s="980"/>
      <c r="W907" s="981"/>
      <c r="X907" s="979" t="s">
        <v>715</v>
      </c>
      <c r="Y907" s="980"/>
      <c r="Z907" s="980"/>
      <c r="AA907" s="981"/>
      <c r="AB907" s="568"/>
      <c r="AC907" s="34"/>
      <c r="AD907" s="138"/>
      <c r="AE907" s="158">
        <v>35</v>
      </c>
      <c r="AF907" s="35" t="s">
        <v>32</v>
      </c>
      <c r="AG907" s="34"/>
      <c r="AH907" s="139">
        <v>1160</v>
      </c>
      <c r="AI907" s="159">
        <f t="shared" si="328"/>
        <v>1.1599999999999999</v>
      </c>
      <c r="AJ907" s="152">
        <v>1160</v>
      </c>
      <c r="AK907" s="272">
        <f t="shared" si="329"/>
        <v>1.1599999999999999</v>
      </c>
      <c r="AL907" s="273">
        <f t="shared" si="330"/>
        <v>0</v>
      </c>
      <c r="AM907" s="274">
        <f t="shared" si="331"/>
        <v>0</v>
      </c>
      <c r="AN907" s="275">
        <f t="shared" si="332"/>
        <v>0</v>
      </c>
      <c r="AP907" s="306">
        <v>73.150000000000006</v>
      </c>
      <c r="AQ907" s="306">
        <v>5.22</v>
      </c>
      <c r="AT907" s="132">
        <f>+AT906/2</f>
        <v>0.13500000000000001</v>
      </c>
    </row>
    <row r="908" spans="2:49" ht="12" customHeight="1" x14ac:dyDescent="0.25">
      <c r="B908" s="25">
        <v>44277</v>
      </c>
      <c r="C908" s="137">
        <v>0.78541666666666676</v>
      </c>
      <c r="D908" s="137">
        <v>0.83888888888888891</v>
      </c>
      <c r="E908" s="43">
        <v>4</v>
      </c>
      <c r="F908" s="43">
        <v>26692</v>
      </c>
      <c r="G908" s="25">
        <v>44277</v>
      </c>
      <c r="H908" s="967" t="s">
        <v>712</v>
      </c>
      <c r="I908" s="968"/>
      <c r="J908" s="969"/>
      <c r="K908" s="970"/>
      <c r="L908" s="969"/>
      <c r="M908" s="970"/>
      <c r="N908" s="967"/>
      <c r="O908" s="968"/>
      <c r="P908" s="971" t="s">
        <v>748</v>
      </c>
      <c r="Q908" s="972"/>
      <c r="R908" s="973" t="s">
        <v>749</v>
      </c>
      <c r="S908" s="974"/>
      <c r="T908" s="979" t="s">
        <v>715</v>
      </c>
      <c r="U908" s="980"/>
      <c r="V908" s="980"/>
      <c r="W908" s="981"/>
      <c r="X908" s="979" t="s">
        <v>715</v>
      </c>
      <c r="Y908" s="980"/>
      <c r="Z908" s="980"/>
      <c r="AA908" s="981"/>
      <c r="AB908" s="568"/>
      <c r="AC908" s="34"/>
      <c r="AD908" s="138"/>
      <c r="AE908" s="158">
        <v>34</v>
      </c>
      <c r="AF908" s="35" t="s">
        <v>32</v>
      </c>
      <c r="AG908" s="34"/>
      <c r="AH908" s="139">
        <v>4850</v>
      </c>
      <c r="AI908" s="159">
        <f t="shared" si="323"/>
        <v>4.8499999999999996</v>
      </c>
      <c r="AJ908" s="152">
        <v>4850</v>
      </c>
      <c r="AK908" s="272">
        <f t="shared" si="324"/>
        <v>4.8499999999999996</v>
      </c>
      <c r="AL908" s="273">
        <f t="shared" si="325"/>
        <v>0</v>
      </c>
      <c r="AM908" s="274">
        <f t="shared" si="326"/>
        <v>0</v>
      </c>
      <c r="AN908" s="275">
        <f t="shared" si="327"/>
        <v>0</v>
      </c>
      <c r="AP908" s="306">
        <v>73.11</v>
      </c>
      <c r="AQ908" s="306">
        <v>5.34</v>
      </c>
    </row>
    <row r="909" spans="2:49" ht="12" customHeight="1" x14ac:dyDescent="0.25">
      <c r="B909" s="25">
        <v>44277</v>
      </c>
      <c r="C909" s="137">
        <v>0.78749999999999998</v>
      </c>
      <c r="D909" s="137">
        <v>0.80625000000000002</v>
      </c>
      <c r="E909" s="43">
        <v>4</v>
      </c>
      <c r="F909" s="43">
        <v>26689</v>
      </c>
      <c r="G909" s="25">
        <v>44277</v>
      </c>
      <c r="H909" s="967" t="s">
        <v>712</v>
      </c>
      <c r="I909" s="968"/>
      <c r="J909" s="969"/>
      <c r="K909" s="970"/>
      <c r="L909" s="969"/>
      <c r="M909" s="970"/>
      <c r="N909" s="967"/>
      <c r="O909" s="968"/>
      <c r="P909" s="971" t="s">
        <v>750</v>
      </c>
      <c r="Q909" s="972"/>
      <c r="R909" s="973" t="s">
        <v>751</v>
      </c>
      <c r="S909" s="974"/>
      <c r="T909" s="979" t="s">
        <v>715</v>
      </c>
      <c r="U909" s="980"/>
      <c r="V909" s="980"/>
      <c r="W909" s="981"/>
      <c r="X909" s="979" t="s">
        <v>715</v>
      </c>
      <c r="Y909" s="980"/>
      <c r="Z909" s="980"/>
      <c r="AA909" s="981"/>
      <c r="AB909" s="568"/>
      <c r="AC909" s="34"/>
      <c r="AD909" s="138"/>
      <c r="AE909" s="158">
        <v>35</v>
      </c>
      <c r="AF909" s="35" t="s">
        <v>32</v>
      </c>
      <c r="AG909" s="34"/>
      <c r="AH909" s="139">
        <v>2730</v>
      </c>
      <c r="AI909" s="159">
        <f t="shared" ref="AI909:AI915" si="338">+AH909/1000</f>
        <v>2.73</v>
      </c>
      <c r="AJ909" s="152">
        <v>2730</v>
      </c>
      <c r="AK909" s="272">
        <f t="shared" ref="AK909:AK915" si="339">+AJ909/1000</f>
        <v>2.73</v>
      </c>
      <c r="AL909" s="273">
        <f t="shared" ref="AL909:AL915" si="340">+AJ909-AH909</f>
        <v>0</v>
      </c>
      <c r="AM909" s="274">
        <f t="shared" ref="AM909:AM915" si="341">+AL909/1000</f>
        <v>0</v>
      </c>
      <c r="AN909" s="275">
        <f t="shared" ref="AN909:AN915" si="342">+AL909/AH909</f>
        <v>0</v>
      </c>
      <c r="AP909" s="306">
        <v>73.09</v>
      </c>
      <c r="AQ909" s="306">
        <v>5.19</v>
      </c>
    </row>
    <row r="910" spans="2:49" ht="12" customHeight="1" x14ac:dyDescent="0.25">
      <c r="B910" s="25">
        <v>44277</v>
      </c>
      <c r="C910" s="137">
        <v>0.7909722222222223</v>
      </c>
      <c r="D910" s="137">
        <v>0.86388888888888893</v>
      </c>
      <c r="E910" s="43">
        <v>4</v>
      </c>
      <c r="F910" s="43">
        <v>26693</v>
      </c>
      <c r="G910" s="25">
        <v>44277</v>
      </c>
      <c r="H910" s="967" t="s">
        <v>1618</v>
      </c>
      <c r="I910" s="968"/>
      <c r="J910" s="969"/>
      <c r="K910" s="970"/>
      <c r="L910" s="969"/>
      <c r="M910" s="970"/>
      <c r="N910" s="967"/>
      <c r="O910" s="968"/>
      <c r="P910" s="971" t="s">
        <v>1621</v>
      </c>
      <c r="Q910" s="972"/>
      <c r="R910" s="973" t="s">
        <v>1622</v>
      </c>
      <c r="S910" s="974"/>
      <c r="T910" s="979" t="s">
        <v>715</v>
      </c>
      <c r="U910" s="980"/>
      <c r="V910" s="980"/>
      <c r="W910" s="981"/>
      <c r="X910" s="979" t="s">
        <v>715</v>
      </c>
      <c r="Y910" s="980"/>
      <c r="Z910" s="980"/>
      <c r="AA910" s="981"/>
      <c r="AB910" s="568"/>
      <c r="AC910" s="34"/>
      <c r="AD910" s="138"/>
      <c r="AE910" s="158">
        <v>33</v>
      </c>
      <c r="AF910" s="35" t="s">
        <v>32</v>
      </c>
      <c r="AG910" s="34"/>
      <c r="AH910" s="139">
        <v>3030</v>
      </c>
      <c r="AI910" s="159">
        <f t="shared" si="338"/>
        <v>3.03</v>
      </c>
      <c r="AJ910" s="152">
        <v>3030</v>
      </c>
      <c r="AK910" s="272">
        <f t="shared" si="339"/>
        <v>3.03</v>
      </c>
      <c r="AL910" s="273">
        <f t="shared" si="340"/>
        <v>0</v>
      </c>
      <c r="AM910" s="274">
        <f t="shared" si="341"/>
        <v>0</v>
      </c>
      <c r="AN910" s="275">
        <f t="shared" si="342"/>
        <v>0</v>
      </c>
      <c r="AP910" s="306">
        <v>72.81</v>
      </c>
      <c r="AQ910" s="306">
        <v>5.45</v>
      </c>
    </row>
    <row r="911" spans="2:49" ht="12" customHeight="1" x14ac:dyDescent="0.25">
      <c r="B911" s="25">
        <v>44277</v>
      </c>
      <c r="C911" s="137">
        <v>0.80208333333333337</v>
      </c>
      <c r="D911" s="137">
        <v>0.8354166666666667</v>
      </c>
      <c r="E911" s="43">
        <v>4</v>
      </c>
      <c r="F911" s="43">
        <v>26691</v>
      </c>
      <c r="G911" s="25">
        <v>44277</v>
      </c>
      <c r="H911" s="967" t="s">
        <v>1618</v>
      </c>
      <c r="I911" s="968"/>
      <c r="J911" s="969"/>
      <c r="K911" s="970"/>
      <c r="L911" s="969"/>
      <c r="M911" s="970"/>
      <c r="N911" s="967"/>
      <c r="O911" s="968"/>
      <c r="P911" s="971" t="s">
        <v>911</v>
      </c>
      <c r="Q911" s="972"/>
      <c r="R911" s="973" t="s">
        <v>856</v>
      </c>
      <c r="S911" s="974"/>
      <c r="T911" s="979" t="s">
        <v>1093</v>
      </c>
      <c r="U911" s="980"/>
      <c r="V911" s="980"/>
      <c r="W911" s="981"/>
      <c r="X911" s="979" t="s">
        <v>1093</v>
      </c>
      <c r="Y911" s="980"/>
      <c r="Z911" s="980"/>
      <c r="AA911" s="981"/>
      <c r="AB911" s="568"/>
      <c r="AC911" s="34"/>
      <c r="AD911" s="138"/>
      <c r="AE911" s="314">
        <v>53</v>
      </c>
      <c r="AF911" s="46" t="s">
        <v>52</v>
      </c>
      <c r="AG911" s="34"/>
      <c r="AH911" s="139">
        <v>5080</v>
      </c>
      <c r="AI911" s="159">
        <f t="shared" si="338"/>
        <v>5.08</v>
      </c>
      <c r="AJ911" s="152">
        <v>5080</v>
      </c>
      <c r="AK911" s="272">
        <f t="shared" si="339"/>
        <v>5.08</v>
      </c>
      <c r="AL911" s="273">
        <f t="shared" si="340"/>
        <v>0</v>
      </c>
      <c r="AM911" s="274">
        <f t="shared" si="341"/>
        <v>0</v>
      </c>
      <c r="AN911" s="275">
        <f t="shared" si="342"/>
        <v>0</v>
      </c>
      <c r="AP911" s="306">
        <v>74.89</v>
      </c>
      <c r="AQ911" s="306">
        <v>2.17</v>
      </c>
    </row>
    <row r="912" spans="2:49" ht="12" customHeight="1" x14ac:dyDescent="0.25">
      <c r="B912" s="25">
        <v>44277</v>
      </c>
      <c r="C912" s="137">
        <v>0.84444444444444444</v>
      </c>
      <c r="D912" s="137">
        <v>0.86875000000000002</v>
      </c>
      <c r="E912" s="43">
        <v>4</v>
      </c>
      <c r="F912" s="43">
        <v>26694</v>
      </c>
      <c r="G912" s="25">
        <v>44277</v>
      </c>
      <c r="H912" s="967" t="s">
        <v>1618</v>
      </c>
      <c r="I912" s="968"/>
      <c r="J912" s="969"/>
      <c r="K912" s="970"/>
      <c r="L912" s="969"/>
      <c r="M912" s="970"/>
      <c r="N912" s="967"/>
      <c r="O912" s="968"/>
      <c r="P912" s="971" t="s">
        <v>1458</v>
      </c>
      <c r="Q912" s="972"/>
      <c r="R912" s="973" t="s">
        <v>1540</v>
      </c>
      <c r="S912" s="974"/>
      <c r="T912" s="979" t="s">
        <v>715</v>
      </c>
      <c r="U912" s="980"/>
      <c r="V912" s="980"/>
      <c r="W912" s="981"/>
      <c r="X912" s="979" t="s">
        <v>715</v>
      </c>
      <c r="Y912" s="980"/>
      <c r="Z912" s="980"/>
      <c r="AA912" s="981"/>
      <c r="AB912" s="568"/>
      <c r="AC912" s="34"/>
      <c r="AD912" s="138"/>
      <c r="AE912" s="158">
        <v>35</v>
      </c>
      <c r="AF912" s="35" t="s">
        <v>32</v>
      </c>
      <c r="AG912" s="34"/>
      <c r="AH912" s="139">
        <v>3440</v>
      </c>
      <c r="AI912" s="159">
        <f t="shared" si="338"/>
        <v>3.44</v>
      </c>
      <c r="AJ912" s="152">
        <v>3440</v>
      </c>
      <c r="AK912" s="272">
        <f t="shared" si="339"/>
        <v>3.44</v>
      </c>
      <c r="AL912" s="273">
        <f t="shared" si="340"/>
        <v>0</v>
      </c>
      <c r="AM912" s="274">
        <f t="shared" si="341"/>
        <v>0</v>
      </c>
      <c r="AN912" s="275">
        <f t="shared" si="342"/>
        <v>0</v>
      </c>
      <c r="AP912" s="306">
        <v>73.180000000000007</v>
      </c>
      <c r="AQ912" s="306">
        <v>5.27</v>
      </c>
    </row>
    <row r="913" spans="2:46" ht="12" customHeight="1" x14ac:dyDescent="0.25">
      <c r="B913" s="25">
        <v>44277</v>
      </c>
      <c r="C913" s="137">
        <v>0.84722222222222221</v>
      </c>
      <c r="D913" s="137">
        <v>0.87083333333333324</v>
      </c>
      <c r="E913" s="43">
        <v>3</v>
      </c>
      <c r="F913" s="43">
        <v>26695</v>
      </c>
      <c r="G913" s="25">
        <v>44277</v>
      </c>
      <c r="H913" s="967" t="s">
        <v>1618</v>
      </c>
      <c r="I913" s="968"/>
      <c r="J913" s="969"/>
      <c r="K913" s="970"/>
      <c r="L913" s="969"/>
      <c r="M913" s="970"/>
      <c r="N913" s="967"/>
      <c r="O913" s="968"/>
      <c r="P913" s="971" t="s">
        <v>1472</v>
      </c>
      <c r="Q913" s="972"/>
      <c r="R913" s="973" t="s">
        <v>1473</v>
      </c>
      <c r="S913" s="974"/>
      <c r="T913" s="979" t="s">
        <v>715</v>
      </c>
      <c r="U913" s="980"/>
      <c r="V913" s="980"/>
      <c r="W913" s="981"/>
      <c r="X913" s="979" t="s">
        <v>715</v>
      </c>
      <c r="Y913" s="980"/>
      <c r="Z913" s="980"/>
      <c r="AA913" s="981"/>
      <c r="AB913" s="568"/>
      <c r="AC913" s="34"/>
      <c r="AD913" s="138"/>
      <c r="AE913" s="158">
        <v>28</v>
      </c>
      <c r="AF913" s="35" t="s">
        <v>32</v>
      </c>
      <c r="AG913" s="34"/>
      <c r="AH913" s="139">
        <v>1660</v>
      </c>
      <c r="AI913" s="159">
        <f t="shared" si="338"/>
        <v>1.66</v>
      </c>
      <c r="AJ913" s="152">
        <v>1660</v>
      </c>
      <c r="AK913" s="272">
        <f t="shared" si="339"/>
        <v>1.66</v>
      </c>
      <c r="AL913" s="273">
        <f t="shared" si="340"/>
        <v>0</v>
      </c>
      <c r="AM913" s="274">
        <f t="shared" si="341"/>
        <v>0</v>
      </c>
      <c r="AN913" s="275">
        <f t="shared" si="342"/>
        <v>0</v>
      </c>
      <c r="AP913" s="306">
        <v>73.209999999999994</v>
      </c>
      <c r="AQ913" s="306">
        <v>5.29</v>
      </c>
    </row>
    <row r="914" spans="2:46" ht="12" customHeight="1" x14ac:dyDescent="0.25">
      <c r="B914" s="25">
        <v>44277</v>
      </c>
      <c r="C914" s="137">
        <v>0.85069444444444453</v>
      </c>
      <c r="D914" s="137">
        <v>0.89097222222222217</v>
      </c>
      <c r="E914" s="43">
        <v>3</v>
      </c>
      <c r="F914" s="43">
        <v>26697</v>
      </c>
      <c r="G914" s="25">
        <v>44277</v>
      </c>
      <c r="H914" s="967" t="s">
        <v>1618</v>
      </c>
      <c r="I914" s="968"/>
      <c r="J914" s="969"/>
      <c r="K914" s="970"/>
      <c r="L914" s="969"/>
      <c r="M914" s="970"/>
      <c r="N914" s="967"/>
      <c r="O914" s="968"/>
      <c r="P914" s="971" t="s">
        <v>1623</v>
      </c>
      <c r="Q914" s="972"/>
      <c r="R914" s="973" t="s">
        <v>1624</v>
      </c>
      <c r="S914" s="974"/>
      <c r="T914" s="979" t="s">
        <v>715</v>
      </c>
      <c r="U914" s="980"/>
      <c r="V914" s="980"/>
      <c r="W914" s="981"/>
      <c r="X914" s="979" t="s">
        <v>715</v>
      </c>
      <c r="Y914" s="980"/>
      <c r="Z914" s="980"/>
      <c r="AA914" s="981"/>
      <c r="AB914" s="568"/>
      <c r="AC914" s="34"/>
      <c r="AD914" s="138"/>
      <c r="AE914" s="158">
        <v>36</v>
      </c>
      <c r="AF914" s="35" t="s">
        <v>32</v>
      </c>
      <c r="AG914" s="34"/>
      <c r="AH914" s="139">
        <v>2830</v>
      </c>
      <c r="AI914" s="159">
        <f t="shared" si="338"/>
        <v>2.83</v>
      </c>
      <c r="AJ914" s="152">
        <v>2830</v>
      </c>
      <c r="AK914" s="272">
        <f t="shared" si="339"/>
        <v>2.83</v>
      </c>
      <c r="AL914" s="273">
        <f t="shared" si="340"/>
        <v>0</v>
      </c>
      <c r="AM914" s="274">
        <f t="shared" si="341"/>
        <v>0</v>
      </c>
      <c r="AN914" s="275">
        <f t="shared" si="342"/>
        <v>0</v>
      </c>
      <c r="AP914" s="306">
        <v>73.010000000000005</v>
      </c>
      <c r="AQ914" s="306">
        <v>5.17</v>
      </c>
    </row>
    <row r="915" spans="2:46" ht="12" customHeight="1" x14ac:dyDescent="0.25">
      <c r="B915" s="25">
        <v>44277</v>
      </c>
      <c r="C915" s="137">
        <v>0.87430555555555556</v>
      </c>
      <c r="D915" s="137">
        <v>0.8833333333333333</v>
      </c>
      <c r="E915" s="43">
        <v>3</v>
      </c>
      <c r="F915" s="43">
        <v>26696</v>
      </c>
      <c r="G915" s="25">
        <v>44277</v>
      </c>
      <c r="H915" s="967" t="s">
        <v>1618</v>
      </c>
      <c r="I915" s="968"/>
      <c r="J915" s="969"/>
      <c r="K915" s="970"/>
      <c r="L915" s="969"/>
      <c r="M915" s="970"/>
      <c r="N915" s="967"/>
      <c r="O915" s="968"/>
      <c r="P915" s="971" t="s">
        <v>750</v>
      </c>
      <c r="Q915" s="972"/>
      <c r="R915" s="973" t="s">
        <v>751</v>
      </c>
      <c r="S915" s="974"/>
      <c r="T915" s="979" t="s">
        <v>715</v>
      </c>
      <c r="U915" s="980"/>
      <c r="V915" s="980"/>
      <c r="W915" s="981"/>
      <c r="X915" s="979" t="s">
        <v>715</v>
      </c>
      <c r="Y915" s="980"/>
      <c r="Z915" s="980"/>
      <c r="AA915" s="981"/>
      <c r="AB915" s="568"/>
      <c r="AC915" s="34"/>
      <c r="AD915" s="138"/>
      <c r="AE915" s="158">
        <v>30</v>
      </c>
      <c r="AF915" s="35" t="s">
        <v>32</v>
      </c>
      <c r="AG915" s="34"/>
      <c r="AH915" s="139">
        <v>510</v>
      </c>
      <c r="AI915" s="159">
        <f t="shared" si="338"/>
        <v>0.51</v>
      </c>
      <c r="AJ915" s="152">
        <v>510</v>
      </c>
      <c r="AK915" s="272">
        <f t="shared" si="339"/>
        <v>0.51</v>
      </c>
      <c r="AL915" s="273">
        <f t="shared" si="340"/>
        <v>0</v>
      </c>
      <c r="AM915" s="274">
        <f t="shared" si="341"/>
        <v>0</v>
      </c>
      <c r="AN915" s="275">
        <f t="shared" si="342"/>
        <v>0</v>
      </c>
      <c r="AP915" s="306">
        <v>73</v>
      </c>
      <c r="AQ915" s="306">
        <v>5.22</v>
      </c>
    </row>
    <row r="916" spans="2:46" ht="12" customHeight="1" x14ac:dyDescent="0.25">
      <c r="B916" s="25">
        <v>44277</v>
      </c>
      <c r="C916" s="137">
        <v>0.88124999999999998</v>
      </c>
      <c r="D916" s="137">
        <v>0.91736111111111107</v>
      </c>
      <c r="E916" s="43">
        <v>3</v>
      </c>
      <c r="F916" s="43">
        <v>26698</v>
      </c>
      <c r="G916" s="25">
        <v>44277</v>
      </c>
      <c r="H916" s="967" t="s">
        <v>1618</v>
      </c>
      <c r="I916" s="968"/>
      <c r="J916" s="969"/>
      <c r="K916" s="970"/>
      <c r="L916" s="969"/>
      <c r="M916" s="970"/>
      <c r="N916" s="967"/>
      <c r="O916" s="968"/>
      <c r="P916" s="971" t="s">
        <v>1219</v>
      </c>
      <c r="Q916" s="972"/>
      <c r="R916" s="973" t="s">
        <v>1469</v>
      </c>
      <c r="S916" s="974"/>
      <c r="T916" s="979" t="s">
        <v>715</v>
      </c>
      <c r="U916" s="980"/>
      <c r="V916" s="980"/>
      <c r="W916" s="981"/>
      <c r="X916" s="979" t="s">
        <v>715</v>
      </c>
      <c r="Y916" s="980"/>
      <c r="Z916" s="980"/>
      <c r="AA916" s="981"/>
      <c r="AB916" s="556"/>
      <c r="AC916" s="34"/>
      <c r="AD916" s="138"/>
      <c r="AE916" s="158">
        <v>32</v>
      </c>
      <c r="AF916" s="35" t="s">
        <v>32</v>
      </c>
      <c r="AG916" s="34"/>
      <c r="AH916" s="139">
        <v>3360</v>
      </c>
      <c r="AI916" s="159">
        <f t="shared" si="316"/>
        <v>3.36</v>
      </c>
      <c r="AJ916" s="152">
        <v>3360</v>
      </c>
      <c r="AK916" s="272">
        <f t="shared" si="317"/>
        <v>3.36</v>
      </c>
      <c r="AL916" s="273">
        <f t="shared" si="318"/>
        <v>0</v>
      </c>
      <c r="AM916" s="274">
        <f t="shared" si="319"/>
        <v>0</v>
      </c>
      <c r="AN916" s="275">
        <f t="shared" si="320"/>
        <v>0</v>
      </c>
      <c r="AP916" s="306">
        <v>72.89</v>
      </c>
      <c r="AQ916" s="306">
        <v>5.61</v>
      </c>
    </row>
    <row r="917" spans="2:46" ht="12" customHeight="1" x14ac:dyDescent="0.25">
      <c r="B917" s="25">
        <v>44277</v>
      </c>
      <c r="C917" s="137">
        <v>0.90763888888888899</v>
      </c>
      <c r="D917" s="137">
        <v>0.9194444444444444</v>
      </c>
      <c r="E917" s="43">
        <v>1</v>
      </c>
      <c r="F917" s="43">
        <v>26699</v>
      </c>
      <c r="G917" s="25">
        <v>44277</v>
      </c>
      <c r="H917" s="967" t="s">
        <v>1167</v>
      </c>
      <c r="I917" s="968"/>
      <c r="J917" s="969"/>
      <c r="K917" s="970"/>
      <c r="L917" s="969"/>
      <c r="M917" s="970"/>
      <c r="N917" s="967"/>
      <c r="O917" s="968"/>
      <c r="P917" s="971" t="s">
        <v>295</v>
      </c>
      <c r="Q917" s="972"/>
      <c r="R917" s="973" t="s">
        <v>611</v>
      </c>
      <c r="S917" s="974"/>
      <c r="T917" s="979" t="s">
        <v>962</v>
      </c>
      <c r="U917" s="980"/>
      <c r="V917" s="980"/>
      <c r="W917" s="981"/>
      <c r="X917" s="979" t="s">
        <v>962</v>
      </c>
      <c r="Y917" s="980"/>
      <c r="Z917" s="980"/>
      <c r="AA917" s="981"/>
      <c r="AB917" s="556"/>
      <c r="AC917" s="34"/>
      <c r="AD917" s="138"/>
      <c r="AE917" s="158">
        <v>46</v>
      </c>
      <c r="AF917" s="35" t="s">
        <v>32</v>
      </c>
      <c r="AG917" s="34"/>
      <c r="AH917" s="139">
        <v>19130</v>
      </c>
      <c r="AI917" s="159">
        <f t="shared" si="316"/>
        <v>19.13</v>
      </c>
      <c r="AJ917" s="152">
        <v>19130</v>
      </c>
      <c r="AK917" s="272">
        <f t="shared" si="317"/>
        <v>19.13</v>
      </c>
      <c r="AL917" s="273">
        <f t="shared" si="318"/>
        <v>0</v>
      </c>
      <c r="AM917" s="274">
        <f t="shared" si="319"/>
        <v>0</v>
      </c>
      <c r="AN917" s="275">
        <f t="shared" si="320"/>
        <v>0</v>
      </c>
      <c r="AP917" s="306">
        <v>72.81</v>
      </c>
      <c r="AQ917" s="306">
        <v>6.03</v>
      </c>
    </row>
    <row r="918" spans="2:46" ht="12" customHeight="1" x14ac:dyDescent="0.25">
      <c r="B918" s="25">
        <v>44277</v>
      </c>
      <c r="C918" s="137">
        <v>0.92569444444444438</v>
      </c>
      <c r="D918" s="137">
        <v>2.7083333333333334E-2</v>
      </c>
      <c r="E918" s="43">
        <v>3</v>
      </c>
      <c r="F918" s="43">
        <v>26700</v>
      </c>
      <c r="G918" s="25">
        <v>44277</v>
      </c>
      <c r="H918" s="967" t="s">
        <v>87</v>
      </c>
      <c r="I918" s="968"/>
      <c r="J918" s="969"/>
      <c r="K918" s="970"/>
      <c r="L918" s="969"/>
      <c r="M918" s="970"/>
      <c r="N918" s="967"/>
      <c r="O918" s="968"/>
      <c r="P918" s="971" t="s">
        <v>600</v>
      </c>
      <c r="Q918" s="972"/>
      <c r="R918" s="973" t="s">
        <v>118</v>
      </c>
      <c r="S918" s="974"/>
      <c r="T918" s="979" t="s">
        <v>1626</v>
      </c>
      <c r="U918" s="980"/>
      <c r="V918" s="980"/>
      <c r="W918" s="981"/>
      <c r="X918" s="979" t="s">
        <v>1626</v>
      </c>
      <c r="Y918" s="980"/>
      <c r="Z918" s="980"/>
      <c r="AA918" s="981"/>
      <c r="AB918" s="568"/>
      <c r="AC918" s="34"/>
      <c r="AD918" s="138"/>
      <c r="AE918" s="314">
        <v>57</v>
      </c>
      <c r="AF918" s="46" t="s">
        <v>52</v>
      </c>
      <c r="AG918" s="34"/>
      <c r="AH918" s="139">
        <v>10135</v>
      </c>
      <c r="AI918" s="159">
        <f t="shared" ref="AI918:AI924" si="343">+AH918/1000</f>
        <v>10.135</v>
      </c>
      <c r="AJ918" s="152">
        <v>10135</v>
      </c>
      <c r="AK918" s="272">
        <f t="shared" ref="AK918" si="344">+AJ918/1000</f>
        <v>10.135</v>
      </c>
      <c r="AL918" s="273">
        <f t="shared" ref="AL918" si="345">+AJ918-AH918</f>
        <v>0</v>
      </c>
      <c r="AM918" s="274">
        <f t="shared" ref="AM918" si="346">+AL918/1000</f>
        <v>0</v>
      </c>
      <c r="AN918" s="275">
        <f t="shared" ref="AN918" si="347">+AL918/AH918</f>
        <v>0</v>
      </c>
      <c r="AP918" s="306">
        <v>76.98</v>
      </c>
      <c r="AQ918" s="306">
        <v>3.15</v>
      </c>
    </row>
    <row r="919" spans="2:46" ht="12" customHeight="1" x14ac:dyDescent="0.25">
      <c r="B919" s="25">
        <v>44277</v>
      </c>
      <c r="C919" s="137">
        <v>0.99305555555555547</v>
      </c>
      <c r="D919" s="137">
        <v>0.41666666666666669</v>
      </c>
      <c r="E919" s="43">
        <v>3</v>
      </c>
      <c r="F919" s="43">
        <v>43001</v>
      </c>
      <c r="G919" s="25">
        <v>44277</v>
      </c>
      <c r="H919" s="967" t="s">
        <v>429</v>
      </c>
      <c r="I919" s="968"/>
      <c r="J919" s="969"/>
      <c r="K919" s="970"/>
      <c r="L919" s="969"/>
      <c r="M919" s="970"/>
      <c r="N919" s="967"/>
      <c r="O919" s="968"/>
      <c r="P919" s="971" t="s">
        <v>976</v>
      </c>
      <c r="Q919" s="972"/>
      <c r="R919" s="973" t="s">
        <v>275</v>
      </c>
      <c r="S919" s="974"/>
      <c r="T919" s="1048" t="s">
        <v>1625</v>
      </c>
      <c r="U919" s="1049"/>
      <c r="V919" s="1049"/>
      <c r="W919" s="1050"/>
      <c r="X919" s="1048" t="s">
        <v>1625</v>
      </c>
      <c r="Y919" s="1049"/>
      <c r="Z919" s="1049"/>
      <c r="AA919" s="1050"/>
      <c r="AB919" s="568"/>
      <c r="AC919" s="34"/>
      <c r="AD919" s="138"/>
      <c r="AE919" s="158">
        <v>39</v>
      </c>
      <c r="AF919" s="35" t="s">
        <v>32</v>
      </c>
      <c r="AG919" s="34"/>
      <c r="AH919" s="139">
        <v>2579</v>
      </c>
      <c r="AI919" s="159">
        <f t="shared" si="343"/>
        <v>2.5790000000000002</v>
      </c>
      <c r="AJ919" s="836">
        <v>12540</v>
      </c>
      <c r="AK919" s="838">
        <f>+AJ919/1000</f>
        <v>12.54</v>
      </c>
      <c r="AL919" s="1029">
        <f>+AJ919-AH920-AH919</f>
        <v>-60</v>
      </c>
      <c r="AM919" s="842">
        <f>+AL919/1000</f>
        <v>-0.06</v>
      </c>
      <c r="AN919" s="844">
        <f>+AL919/SUM(AH919:AH920)</f>
        <v>-4.7619047619047623E-3</v>
      </c>
      <c r="AP919" s="306">
        <v>75.52</v>
      </c>
      <c r="AQ919" s="306">
        <v>2.39</v>
      </c>
    </row>
    <row r="920" spans="2:46" ht="12" customHeight="1" x14ac:dyDescent="0.25">
      <c r="B920" s="25">
        <v>44277</v>
      </c>
      <c r="C920" s="137">
        <v>0.99305555555555547</v>
      </c>
      <c r="D920" s="137">
        <v>0.41666666666666669</v>
      </c>
      <c r="E920" s="43">
        <v>3</v>
      </c>
      <c r="F920" s="43">
        <v>43101</v>
      </c>
      <c r="G920" s="25">
        <v>44277</v>
      </c>
      <c r="H920" s="967" t="s">
        <v>429</v>
      </c>
      <c r="I920" s="968"/>
      <c r="J920" s="969"/>
      <c r="K920" s="970"/>
      <c r="L920" s="969"/>
      <c r="M920" s="970"/>
      <c r="N920" s="967"/>
      <c r="O920" s="968"/>
      <c r="P920" s="971" t="s">
        <v>976</v>
      </c>
      <c r="Q920" s="972"/>
      <c r="R920" s="973" t="s">
        <v>275</v>
      </c>
      <c r="S920" s="974"/>
      <c r="T920" s="864" t="s">
        <v>580</v>
      </c>
      <c r="U920" s="865"/>
      <c r="V920" s="865"/>
      <c r="W920" s="866"/>
      <c r="X920" s="864" t="s">
        <v>580</v>
      </c>
      <c r="Y920" s="865"/>
      <c r="Z920" s="865"/>
      <c r="AA920" s="866"/>
      <c r="AB920" s="568"/>
      <c r="AC920" s="34"/>
      <c r="AD920" s="138"/>
      <c r="AE920" s="158">
        <v>39</v>
      </c>
      <c r="AF920" s="35" t="s">
        <v>32</v>
      </c>
      <c r="AG920" s="34"/>
      <c r="AH920" s="139">
        <v>10021</v>
      </c>
      <c r="AI920" s="159">
        <f t="shared" si="343"/>
        <v>10.021000000000001</v>
      </c>
      <c r="AJ920" s="837"/>
      <c r="AK920" s="839"/>
      <c r="AL920" s="1031"/>
      <c r="AM920" s="843"/>
      <c r="AN920" s="845"/>
      <c r="AP920" s="306">
        <v>75.52</v>
      </c>
      <c r="AQ920" s="306">
        <v>2.39</v>
      </c>
    </row>
    <row r="921" spans="2:46" ht="12" customHeight="1" x14ac:dyDescent="0.25">
      <c r="B921" s="25">
        <v>44277</v>
      </c>
      <c r="C921" s="137">
        <v>0.11041666666666666</v>
      </c>
      <c r="D921" s="137">
        <v>0.34375</v>
      </c>
      <c r="E921" s="43">
        <v>4</v>
      </c>
      <c r="F921" s="43">
        <v>118</v>
      </c>
      <c r="G921" s="25">
        <v>44277</v>
      </c>
      <c r="H921" s="967" t="s">
        <v>957</v>
      </c>
      <c r="I921" s="968"/>
      <c r="J921" s="969"/>
      <c r="K921" s="970"/>
      <c r="L921" s="969"/>
      <c r="M921" s="970"/>
      <c r="N921" s="967"/>
      <c r="O921" s="968"/>
      <c r="P921" s="971" t="s">
        <v>390</v>
      </c>
      <c r="Q921" s="972"/>
      <c r="R921" s="973" t="s">
        <v>90</v>
      </c>
      <c r="S921" s="974"/>
      <c r="T921" s="979" t="s">
        <v>179</v>
      </c>
      <c r="U921" s="980"/>
      <c r="V921" s="980"/>
      <c r="W921" s="981"/>
      <c r="X921" s="979" t="s">
        <v>179</v>
      </c>
      <c r="Y921" s="980"/>
      <c r="Z921" s="980"/>
      <c r="AA921" s="981"/>
      <c r="AB921" s="568"/>
      <c r="AC921" s="34"/>
      <c r="AD921" s="138"/>
      <c r="AE921" s="158">
        <v>31</v>
      </c>
      <c r="AF921" s="35" t="s">
        <v>32</v>
      </c>
      <c r="AG921" s="34">
        <v>15599</v>
      </c>
      <c r="AH921" s="139">
        <f>+AG921/2.2</f>
        <v>7090.454545454545</v>
      </c>
      <c r="AI921" s="159">
        <f t="shared" si="343"/>
        <v>7.0904545454545449</v>
      </c>
      <c r="AJ921" s="836">
        <v>10290</v>
      </c>
      <c r="AK921" s="838">
        <f>+AJ921/1000</f>
        <v>10.29</v>
      </c>
      <c r="AL921" s="1029">
        <f>+AJ921-AH922-AH921</f>
        <v>554.09090909090992</v>
      </c>
      <c r="AM921" s="842">
        <f>+AL921/1000</f>
        <v>0.55409090909090997</v>
      </c>
      <c r="AN921" s="844">
        <f>+AL921/SUM(AH921:AH922)</f>
        <v>5.691208739903833E-2</v>
      </c>
      <c r="AP921" s="306">
        <v>77.14</v>
      </c>
      <c r="AQ921" s="306">
        <v>3.11</v>
      </c>
    </row>
    <row r="922" spans="2:46" ht="12" customHeight="1" x14ac:dyDescent="0.25">
      <c r="B922" s="25">
        <v>44277</v>
      </c>
      <c r="C922" s="137">
        <v>0.11041666666666666</v>
      </c>
      <c r="D922" s="137">
        <v>0.34375</v>
      </c>
      <c r="E922" s="43">
        <v>4</v>
      </c>
      <c r="F922" s="43">
        <v>1565</v>
      </c>
      <c r="G922" s="25">
        <v>44277</v>
      </c>
      <c r="H922" s="967" t="s">
        <v>55</v>
      </c>
      <c r="I922" s="968"/>
      <c r="J922" s="969"/>
      <c r="K922" s="970"/>
      <c r="L922" s="969"/>
      <c r="M922" s="970"/>
      <c r="N922" s="967"/>
      <c r="O922" s="968"/>
      <c r="P922" s="971" t="s">
        <v>390</v>
      </c>
      <c r="Q922" s="972"/>
      <c r="R922" s="973" t="s">
        <v>90</v>
      </c>
      <c r="S922" s="974"/>
      <c r="T922" s="979" t="s">
        <v>179</v>
      </c>
      <c r="U922" s="980"/>
      <c r="V922" s="980"/>
      <c r="W922" s="981"/>
      <c r="X922" s="979" t="s">
        <v>179</v>
      </c>
      <c r="Y922" s="980"/>
      <c r="Z922" s="980"/>
      <c r="AA922" s="981"/>
      <c r="AB922" s="568"/>
      <c r="AC922" s="34"/>
      <c r="AD922" s="138"/>
      <c r="AE922" s="158">
        <v>30</v>
      </c>
      <c r="AF922" s="35" t="s">
        <v>32</v>
      </c>
      <c r="AG922" s="34">
        <v>5820</v>
      </c>
      <c r="AH922" s="139">
        <f>+AG922/2.2</f>
        <v>2645.454545454545</v>
      </c>
      <c r="AI922" s="159">
        <f t="shared" si="343"/>
        <v>2.6454545454545451</v>
      </c>
      <c r="AJ922" s="837"/>
      <c r="AK922" s="839"/>
      <c r="AL922" s="1031"/>
      <c r="AM922" s="843"/>
      <c r="AN922" s="845"/>
      <c r="AP922" s="306">
        <v>77.209999999999994</v>
      </c>
      <c r="AQ922" s="306">
        <v>3.05</v>
      </c>
    </row>
    <row r="923" spans="2:46" ht="12" customHeight="1" x14ac:dyDescent="0.25">
      <c r="B923" s="25">
        <v>44277</v>
      </c>
      <c r="C923" s="137">
        <v>0.11527777777777777</v>
      </c>
      <c r="D923" s="137">
        <v>0.12152777777777778</v>
      </c>
      <c r="E923" s="43">
        <v>3</v>
      </c>
      <c r="F923" s="43">
        <v>790</v>
      </c>
      <c r="G923" s="25">
        <v>44277</v>
      </c>
      <c r="H923" s="967" t="s">
        <v>199</v>
      </c>
      <c r="I923" s="968"/>
      <c r="J923" s="969"/>
      <c r="K923" s="970"/>
      <c r="L923" s="969"/>
      <c r="M923" s="970"/>
      <c r="N923" s="967"/>
      <c r="O923" s="968"/>
      <c r="P923" s="971" t="s">
        <v>1210</v>
      </c>
      <c r="Q923" s="972"/>
      <c r="R923" s="973" t="s">
        <v>306</v>
      </c>
      <c r="S923" s="974"/>
      <c r="T923" s="979" t="s">
        <v>544</v>
      </c>
      <c r="U923" s="980"/>
      <c r="V923" s="980"/>
      <c r="W923" s="981"/>
      <c r="X923" s="979" t="s">
        <v>544</v>
      </c>
      <c r="Y923" s="980"/>
      <c r="Z923" s="980"/>
      <c r="AA923" s="981"/>
      <c r="AB923" s="568"/>
      <c r="AC923" s="34"/>
      <c r="AD923" s="138"/>
      <c r="AE923" s="158">
        <v>47</v>
      </c>
      <c r="AF923" s="35" t="s">
        <v>32</v>
      </c>
      <c r="AG923" s="34"/>
      <c r="AH923" s="139">
        <v>15210</v>
      </c>
      <c r="AI923" s="159">
        <f t="shared" si="343"/>
        <v>15.21</v>
      </c>
      <c r="AJ923" s="836">
        <v>15010</v>
      </c>
      <c r="AK923" s="838">
        <f>+AJ923/1000</f>
        <v>15.01</v>
      </c>
      <c r="AL923" s="1029">
        <f>+AJ923-AH924-AH923</f>
        <v>-320</v>
      </c>
      <c r="AM923" s="842">
        <f>+AL923/1000</f>
        <v>-0.32</v>
      </c>
      <c r="AN923" s="844">
        <f>+AL923/SUM(AH923:AH924)</f>
        <v>-2.0874103065883887E-2</v>
      </c>
      <c r="AP923" s="306">
        <v>69.84</v>
      </c>
      <c r="AQ923" s="306">
        <v>4.75</v>
      </c>
    </row>
    <row r="924" spans="2:46" ht="12" customHeight="1" x14ac:dyDescent="0.25">
      <c r="B924" s="25">
        <v>44277</v>
      </c>
      <c r="C924" s="137">
        <v>0.11527777777777777</v>
      </c>
      <c r="D924" s="137">
        <v>0.12152777777777778</v>
      </c>
      <c r="E924" s="43">
        <v>3</v>
      </c>
      <c r="F924" s="43">
        <v>790</v>
      </c>
      <c r="G924" s="25">
        <v>44277</v>
      </c>
      <c r="H924" s="967" t="s">
        <v>199</v>
      </c>
      <c r="I924" s="968"/>
      <c r="J924" s="969"/>
      <c r="K924" s="970"/>
      <c r="L924" s="969"/>
      <c r="M924" s="970"/>
      <c r="N924" s="967"/>
      <c r="O924" s="968"/>
      <c r="P924" s="971" t="s">
        <v>1210</v>
      </c>
      <c r="Q924" s="972"/>
      <c r="R924" s="973" t="s">
        <v>306</v>
      </c>
      <c r="S924" s="974"/>
      <c r="T924" s="979" t="s">
        <v>202</v>
      </c>
      <c r="U924" s="980"/>
      <c r="V924" s="980"/>
      <c r="W924" s="981"/>
      <c r="X924" s="979" t="s">
        <v>202</v>
      </c>
      <c r="Y924" s="980"/>
      <c r="Z924" s="980"/>
      <c r="AA924" s="981"/>
      <c r="AB924" s="568"/>
      <c r="AC924" s="34"/>
      <c r="AD924" s="138"/>
      <c r="AE924" s="158">
        <v>47</v>
      </c>
      <c r="AF924" s="35" t="s">
        <v>32</v>
      </c>
      <c r="AG924" s="34"/>
      <c r="AH924" s="139">
        <v>120</v>
      </c>
      <c r="AI924" s="159">
        <f t="shared" si="343"/>
        <v>0.12</v>
      </c>
      <c r="AJ924" s="837"/>
      <c r="AK924" s="839"/>
      <c r="AL924" s="1031"/>
      <c r="AM924" s="843"/>
      <c r="AN924" s="845"/>
      <c r="AP924" s="306">
        <v>69.84</v>
      </c>
      <c r="AQ924" s="306">
        <v>4.75</v>
      </c>
    </row>
    <row r="925" spans="2:46" ht="12.75" customHeight="1" thickBot="1" x14ac:dyDescent="0.3">
      <c r="B925" s="24"/>
      <c r="C925" s="146"/>
      <c r="D925" s="146"/>
      <c r="E925" s="27"/>
      <c r="F925" s="36"/>
      <c r="G925" s="31"/>
      <c r="H925" s="909"/>
      <c r="I925" s="910"/>
      <c r="J925" s="911"/>
      <c r="K925" s="912"/>
      <c r="L925" s="911"/>
      <c r="M925" s="912"/>
      <c r="N925" s="913"/>
      <c r="O925" s="910"/>
      <c r="P925" s="913"/>
      <c r="Q925" s="910"/>
      <c r="R925" s="914"/>
      <c r="S925" s="915"/>
      <c r="T925" s="916"/>
      <c r="U925" s="917"/>
      <c r="V925" s="917"/>
      <c r="W925" s="915"/>
      <c r="X925" s="29"/>
      <c r="Y925" s="147"/>
      <c r="Z925" s="147"/>
      <c r="AA925" s="28"/>
      <c r="AB925" s="509"/>
      <c r="AC925" s="36"/>
      <c r="AD925" s="148"/>
      <c r="AE925" s="147"/>
      <c r="AF925" s="28"/>
      <c r="AG925" s="29"/>
      <c r="AH925" s="149"/>
      <c r="AI925" s="153"/>
      <c r="AJ925" s="150"/>
      <c r="AK925" s="154"/>
      <c r="AL925" s="155"/>
      <c r="AM925" s="156"/>
      <c r="AN925" s="157"/>
      <c r="AT925" s="132">
        <f>6.48*2.4</f>
        <v>15.552</v>
      </c>
    </row>
    <row r="926" spans="2:46" x14ac:dyDescent="0.25">
      <c r="B926" s="151"/>
      <c r="C926" s="151"/>
      <c r="D926" s="151"/>
      <c r="E926" s="151"/>
      <c r="F926" s="151"/>
      <c r="G926" s="151"/>
      <c r="H926" s="151"/>
      <c r="I926" s="151"/>
      <c r="J926" s="174"/>
      <c r="K926" s="174"/>
      <c r="L926" s="174"/>
      <c r="M926" s="174"/>
      <c r="N926" s="151"/>
      <c r="O926" s="151"/>
      <c r="P926" s="135"/>
      <c r="Q926" s="135"/>
      <c r="R926" s="918" t="s">
        <v>5</v>
      </c>
      <c r="S926" s="919"/>
      <c r="T926" s="919"/>
      <c r="U926" s="919"/>
      <c r="V926" s="919"/>
      <c r="W926" s="919"/>
      <c r="X926" s="919"/>
      <c r="Y926" s="919"/>
      <c r="Z926" s="919"/>
      <c r="AA926" s="919"/>
      <c r="AB926" s="919"/>
      <c r="AC926" s="919"/>
      <c r="AD926" s="919"/>
      <c r="AE926" s="919"/>
      <c r="AF926" s="919"/>
      <c r="AG926" s="554"/>
      <c r="AH926" s="932" t="s">
        <v>4</v>
      </c>
      <c r="AI926" s="933"/>
      <c r="AJ926" s="932" t="s">
        <v>3</v>
      </c>
      <c r="AK926" s="933"/>
      <c r="AL926" s="932" t="s">
        <v>2</v>
      </c>
      <c r="AM926" s="934"/>
      <c r="AN926" s="935"/>
      <c r="AT926" s="132" t="e">
        <f>+AT925+#REF!</f>
        <v>#REF!</v>
      </c>
    </row>
    <row r="927" spans="2:46" x14ac:dyDescent="0.25">
      <c r="B927" s="151"/>
      <c r="C927" s="151"/>
      <c r="D927" s="151"/>
      <c r="E927" s="151"/>
      <c r="F927" s="151"/>
      <c r="G927" s="151"/>
      <c r="H927" s="151"/>
      <c r="I927" s="151"/>
      <c r="J927" s="174"/>
      <c r="K927" s="174"/>
      <c r="L927" s="174"/>
      <c r="M927" s="174"/>
      <c r="N927" s="151"/>
      <c r="O927" s="151"/>
      <c r="P927" s="135"/>
      <c r="Q927" s="135"/>
      <c r="R927" s="930"/>
      <c r="S927" s="931"/>
      <c r="T927" s="931"/>
      <c r="U927" s="931"/>
      <c r="V927" s="931"/>
      <c r="W927" s="931"/>
      <c r="X927" s="931"/>
      <c r="Y927" s="931"/>
      <c r="Z927" s="931"/>
      <c r="AA927" s="931"/>
      <c r="AB927" s="931"/>
      <c r="AC927" s="931"/>
      <c r="AD927" s="931"/>
      <c r="AE927" s="931"/>
      <c r="AF927" s="931"/>
      <c r="AG927" s="554"/>
      <c r="AH927" s="936" t="s">
        <v>1</v>
      </c>
      <c r="AI927" s="938">
        <f>+SUM(AI885:AI925)</f>
        <v>229.46990909090911</v>
      </c>
      <c r="AJ927" s="936" t="s">
        <v>1</v>
      </c>
      <c r="AK927" s="938">
        <f>+SUM(AK885:AK925)</f>
        <v>228.34499999999997</v>
      </c>
      <c r="AL927" s="936" t="s">
        <v>1</v>
      </c>
      <c r="AM927" s="940">
        <f>+AK927-AI927</f>
        <v>-1.1249090909091422</v>
      </c>
      <c r="AN927" s="851">
        <f>+AM927/AI927</f>
        <v>-4.9022074195509743E-3</v>
      </c>
    </row>
    <row r="928" spans="2:46" ht="17.25" thickBot="1" x14ac:dyDescent="0.3">
      <c r="B928" s="151"/>
      <c r="C928" s="151"/>
      <c r="D928" s="151"/>
      <c r="E928" s="151"/>
      <c r="F928" s="151"/>
      <c r="G928" s="151"/>
      <c r="H928" s="151"/>
      <c r="I928" s="151"/>
      <c r="J928" s="174"/>
      <c r="K928" s="174"/>
      <c r="L928" s="174"/>
      <c r="M928" s="174"/>
      <c r="N928" s="151"/>
      <c r="O928" s="151"/>
      <c r="P928" s="135"/>
      <c r="Q928" s="135"/>
      <c r="R928" s="921"/>
      <c r="S928" s="922"/>
      <c r="T928" s="922"/>
      <c r="U928" s="922"/>
      <c r="V928" s="922"/>
      <c r="W928" s="922"/>
      <c r="X928" s="922"/>
      <c r="Y928" s="922"/>
      <c r="Z928" s="922"/>
      <c r="AA928" s="922"/>
      <c r="AB928" s="922"/>
      <c r="AC928" s="922"/>
      <c r="AD928" s="922"/>
      <c r="AE928" s="922"/>
      <c r="AF928" s="922"/>
      <c r="AG928" s="553"/>
      <c r="AH928" s="937"/>
      <c r="AI928" s="939"/>
      <c r="AJ928" s="937"/>
      <c r="AK928" s="939"/>
      <c r="AL928" s="937"/>
      <c r="AM928" s="941"/>
      <c r="AN928" s="852"/>
    </row>
    <row r="929" spans="2:48" ht="17.25" thickBot="1" x14ac:dyDescent="0.3">
      <c r="AT929" s="132">
        <f>0.27*2.2</f>
        <v>0.59400000000000008</v>
      </c>
    </row>
    <row r="930" spans="2:48" x14ac:dyDescent="0.25">
      <c r="R930" s="918" t="s">
        <v>0</v>
      </c>
      <c r="S930" s="919"/>
      <c r="T930" s="919"/>
      <c r="U930" s="919"/>
      <c r="V930" s="919"/>
      <c r="W930" s="919"/>
      <c r="X930" s="919"/>
      <c r="Y930" s="919"/>
      <c r="Z930" s="919"/>
      <c r="AA930" s="919"/>
      <c r="AB930" s="919"/>
      <c r="AC930" s="919"/>
      <c r="AD930" s="919"/>
      <c r="AE930" s="919"/>
      <c r="AF930" s="920"/>
      <c r="AG930" s="18"/>
      <c r="AH930" s="924">
        <f>+AI927+AH875</f>
        <v>5488.3999090909092</v>
      </c>
      <c r="AI930" s="925"/>
      <c r="AJ930" s="924">
        <f>+AK927+AJ875</f>
        <v>5582.3904999999995</v>
      </c>
      <c r="AK930" s="925"/>
      <c r="AL930" s="928">
        <f>+AJ930-AH930</f>
        <v>93.990590909090315</v>
      </c>
      <c r="AM930" s="925"/>
      <c r="AN930" s="945">
        <f>+AL930/AH930</f>
        <v>1.7125317481586137E-2</v>
      </c>
      <c r="AT930" s="132">
        <f>6.48*2.4</f>
        <v>15.552</v>
      </c>
      <c r="AU930" s="132">
        <f>+AT930+AT929</f>
        <v>16.146000000000001</v>
      </c>
      <c r="AV930" s="132">
        <f>+AU930-16.114</f>
        <v>3.2000000000000028E-2</v>
      </c>
    </row>
    <row r="931" spans="2:48" ht="12" customHeight="1" thickBot="1" x14ac:dyDescent="0.3">
      <c r="R931" s="921"/>
      <c r="S931" s="922"/>
      <c r="T931" s="922"/>
      <c r="U931" s="922"/>
      <c r="V931" s="922"/>
      <c r="W931" s="922"/>
      <c r="X931" s="922"/>
      <c r="Y931" s="922"/>
      <c r="Z931" s="922"/>
      <c r="AA931" s="922"/>
      <c r="AB931" s="922"/>
      <c r="AC931" s="922"/>
      <c r="AD931" s="922"/>
      <c r="AE931" s="922"/>
      <c r="AF931" s="923"/>
      <c r="AG931" s="19"/>
      <c r="AH931" s="926"/>
      <c r="AI931" s="927"/>
      <c r="AJ931" s="926"/>
      <c r="AK931" s="927"/>
      <c r="AL931" s="929"/>
      <c r="AM931" s="927"/>
      <c r="AN931" s="946"/>
      <c r="AO931" s="22"/>
      <c r="AP931" s="168" t="s">
        <v>46</v>
      </c>
    </row>
    <row r="932" spans="2:48" ht="17.25" thickBot="1" x14ac:dyDescent="0.3"/>
    <row r="933" spans="2:48" ht="12" customHeight="1" x14ac:dyDescent="0.25">
      <c r="B933" s="882" t="s">
        <v>31</v>
      </c>
      <c r="C933" s="883"/>
      <c r="D933" s="883"/>
      <c r="E933" s="883"/>
      <c r="F933" s="883"/>
      <c r="G933" s="884"/>
      <c r="H933" s="888" t="s">
        <v>30</v>
      </c>
      <c r="I933" s="765"/>
      <c r="J933" s="765"/>
      <c r="K933" s="765"/>
      <c r="L933" s="765"/>
      <c r="M933" s="765"/>
      <c r="N933" s="765"/>
      <c r="O933" s="765"/>
      <c r="P933" s="765"/>
      <c r="Q933" s="765"/>
      <c r="R933" s="765"/>
      <c r="S933" s="765"/>
      <c r="T933" s="765"/>
      <c r="U933" s="765"/>
      <c r="V933" s="765"/>
      <c r="W933" s="765"/>
      <c r="X933" s="765"/>
      <c r="Y933" s="765"/>
      <c r="Z933" s="765"/>
      <c r="AA933" s="765"/>
      <c r="AB933" s="765"/>
      <c r="AC933" s="765"/>
      <c r="AD933" s="765"/>
      <c r="AE933" s="548"/>
      <c r="AF933" s="764" t="s">
        <v>29</v>
      </c>
      <c r="AG933" s="765"/>
      <c r="AH933" s="765"/>
      <c r="AI933" s="765"/>
      <c r="AJ933" s="765"/>
      <c r="AK933" s="766"/>
      <c r="AL933" s="889" t="s">
        <v>39</v>
      </c>
      <c r="AM933" s="890"/>
      <c r="AN933" s="891"/>
      <c r="AO933" s="141"/>
      <c r="AP933" s="170"/>
    </row>
    <row r="934" spans="2:48" ht="12" customHeight="1" x14ac:dyDescent="0.25">
      <c r="B934" s="885"/>
      <c r="C934" s="886"/>
      <c r="D934" s="886"/>
      <c r="E934" s="886"/>
      <c r="F934" s="886"/>
      <c r="G934" s="887"/>
      <c r="H934" s="892" t="s">
        <v>25</v>
      </c>
      <c r="I934" s="893"/>
      <c r="J934" s="893"/>
      <c r="K934" s="893"/>
      <c r="L934" s="893"/>
      <c r="M934" s="893"/>
      <c r="N934" s="893"/>
      <c r="O934" s="893"/>
      <c r="P934" s="893"/>
      <c r="Q934" s="893"/>
      <c r="R934" s="893"/>
      <c r="S934" s="893"/>
      <c r="T934" s="893"/>
      <c r="U934" s="893"/>
      <c r="V934" s="893"/>
      <c r="W934" s="893"/>
      <c r="X934" s="893"/>
      <c r="Y934" s="893"/>
      <c r="Z934" s="893"/>
      <c r="AA934" s="893"/>
      <c r="AB934" s="893"/>
      <c r="AC934" s="893"/>
      <c r="AD934" s="893"/>
      <c r="AE934" s="550"/>
      <c r="AF934" s="773">
        <v>44278</v>
      </c>
      <c r="AG934" s="774"/>
      <c r="AH934" s="774"/>
      <c r="AI934" s="774"/>
      <c r="AJ934" s="774"/>
      <c r="AK934" s="775"/>
      <c r="AL934" s="896" t="s">
        <v>40</v>
      </c>
      <c r="AM934" s="897"/>
      <c r="AN934" s="898"/>
      <c r="AO934" s="141"/>
      <c r="AP934" s="171"/>
    </row>
    <row r="935" spans="2:48" ht="12" customHeight="1" thickBot="1" x14ac:dyDescent="0.3">
      <c r="B935" s="902" t="s">
        <v>28</v>
      </c>
      <c r="C935" s="903"/>
      <c r="D935" s="903"/>
      <c r="E935" s="903"/>
      <c r="F935" s="903"/>
      <c r="G935" s="904"/>
      <c r="H935" s="894"/>
      <c r="I935" s="895"/>
      <c r="J935" s="895"/>
      <c r="K935" s="895"/>
      <c r="L935" s="895"/>
      <c r="M935" s="895"/>
      <c r="N935" s="895"/>
      <c r="O935" s="895"/>
      <c r="P935" s="895"/>
      <c r="Q935" s="895"/>
      <c r="R935" s="895"/>
      <c r="S935" s="895"/>
      <c r="T935" s="895"/>
      <c r="U935" s="895"/>
      <c r="V935" s="895"/>
      <c r="W935" s="895"/>
      <c r="X935" s="895"/>
      <c r="Y935" s="895"/>
      <c r="Z935" s="895"/>
      <c r="AA935" s="895"/>
      <c r="AB935" s="895"/>
      <c r="AC935" s="895"/>
      <c r="AD935" s="895"/>
      <c r="AE935" s="551"/>
      <c r="AF935" s="776"/>
      <c r="AG935" s="777"/>
      <c r="AH935" s="777"/>
      <c r="AI935" s="777"/>
      <c r="AJ935" s="777"/>
      <c r="AK935" s="778"/>
      <c r="AL935" s="899"/>
      <c r="AM935" s="900"/>
      <c r="AN935" s="901"/>
      <c r="AO935" s="141"/>
      <c r="AP935" s="171"/>
    </row>
    <row r="936" spans="2:48" ht="12" customHeight="1" thickBot="1" x14ac:dyDescent="0.3">
      <c r="B936" s="135"/>
      <c r="C936" s="135"/>
      <c r="D936" s="135"/>
      <c r="E936" s="135"/>
      <c r="F936" s="135"/>
      <c r="G936" s="135"/>
      <c r="H936" s="135"/>
      <c r="I936" s="135"/>
      <c r="J936" s="174"/>
      <c r="K936" s="174"/>
      <c r="L936" s="174"/>
      <c r="M936" s="174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  <c r="AL936" s="135"/>
      <c r="AM936" s="135"/>
      <c r="AN936" s="135"/>
      <c r="AO936" s="141"/>
    </row>
    <row r="937" spans="2:48" ht="12" customHeight="1" thickBot="1" x14ac:dyDescent="0.3">
      <c r="B937" s="873" t="s">
        <v>27</v>
      </c>
      <c r="C937" s="874"/>
      <c r="D937" s="874"/>
      <c r="E937" s="875"/>
      <c r="F937" s="848" t="s">
        <v>26</v>
      </c>
      <c r="G937" s="850"/>
      <c r="H937" s="848" t="s">
        <v>44</v>
      </c>
      <c r="I937" s="849"/>
      <c r="J937" s="849"/>
      <c r="K937" s="849"/>
      <c r="L937" s="849"/>
      <c r="M937" s="849"/>
      <c r="N937" s="849"/>
      <c r="O937" s="849"/>
      <c r="P937" s="849"/>
      <c r="Q937" s="849"/>
      <c r="R937" s="849"/>
      <c r="S937" s="850"/>
      <c r="T937" s="848" t="s">
        <v>25</v>
      </c>
      <c r="U937" s="849"/>
      <c r="V937" s="849"/>
      <c r="W937" s="849"/>
      <c r="X937" s="849"/>
      <c r="Y937" s="849"/>
      <c r="Z937" s="849"/>
      <c r="AA937" s="849"/>
      <c r="AB937" s="849"/>
      <c r="AC937" s="849"/>
      <c r="AD937" s="849"/>
      <c r="AE937" s="849"/>
      <c r="AF937" s="850"/>
      <c r="AG937" s="879" t="s">
        <v>24</v>
      </c>
      <c r="AH937" s="880"/>
      <c r="AI937" s="881"/>
      <c r="AJ937" s="879" t="s">
        <v>24</v>
      </c>
      <c r="AK937" s="881"/>
      <c r="AL937" s="848" t="s">
        <v>23</v>
      </c>
      <c r="AM937" s="849"/>
      <c r="AN937" s="850"/>
      <c r="AO937" s="141"/>
    </row>
    <row r="938" spans="2:48" ht="12" customHeight="1" thickBot="1" x14ac:dyDescent="0.3">
      <c r="B938" s="1" t="s">
        <v>13</v>
      </c>
      <c r="C938" s="2" t="s">
        <v>22</v>
      </c>
      <c r="D938" s="3" t="s">
        <v>22</v>
      </c>
      <c r="E938" s="2" t="s">
        <v>21</v>
      </c>
      <c r="F938" s="907" t="s">
        <v>20</v>
      </c>
      <c r="G938" s="908"/>
      <c r="H938" s="876"/>
      <c r="I938" s="877"/>
      <c r="J938" s="877"/>
      <c r="K938" s="877"/>
      <c r="L938" s="877"/>
      <c r="M938" s="877"/>
      <c r="N938" s="877"/>
      <c r="O938" s="877"/>
      <c r="P938" s="877"/>
      <c r="Q938" s="877"/>
      <c r="R938" s="877"/>
      <c r="S938" s="878"/>
      <c r="T938" s="876"/>
      <c r="U938" s="877"/>
      <c r="V938" s="877"/>
      <c r="W938" s="877"/>
      <c r="X938" s="877"/>
      <c r="Y938" s="877"/>
      <c r="Z938" s="877"/>
      <c r="AA938" s="877"/>
      <c r="AB938" s="877"/>
      <c r="AC938" s="877"/>
      <c r="AD938" s="877"/>
      <c r="AE938" s="877"/>
      <c r="AF938" s="878"/>
      <c r="AG938" s="876" t="s">
        <v>19</v>
      </c>
      <c r="AH938" s="877"/>
      <c r="AI938" s="878"/>
      <c r="AJ938" s="876" t="s">
        <v>18</v>
      </c>
      <c r="AK938" s="878"/>
      <c r="AL938" s="876" t="s">
        <v>17</v>
      </c>
      <c r="AM938" s="877"/>
      <c r="AN938" s="878"/>
      <c r="AO938" s="141"/>
      <c r="AP938" s="846" t="s">
        <v>130</v>
      </c>
      <c r="AQ938" s="846" t="s">
        <v>131</v>
      </c>
    </row>
    <row r="939" spans="2:48" ht="12" customHeight="1" thickBot="1" x14ac:dyDescent="0.3">
      <c r="B939" s="4">
        <v>2021</v>
      </c>
      <c r="C939" s="5" t="s">
        <v>16</v>
      </c>
      <c r="D939" s="5" t="s">
        <v>15</v>
      </c>
      <c r="E939" s="30" t="s">
        <v>14</v>
      </c>
      <c r="F939" s="6" t="s">
        <v>14</v>
      </c>
      <c r="G939" s="7" t="s">
        <v>13</v>
      </c>
      <c r="H939" s="868" t="s">
        <v>34</v>
      </c>
      <c r="I939" s="869"/>
      <c r="J939" s="870" t="s">
        <v>43</v>
      </c>
      <c r="K939" s="871"/>
      <c r="L939" s="870" t="s">
        <v>42</v>
      </c>
      <c r="M939" s="871"/>
      <c r="N939" s="872" t="s">
        <v>33</v>
      </c>
      <c r="O939" s="869"/>
      <c r="P939" s="872" t="s">
        <v>12</v>
      </c>
      <c r="Q939" s="869"/>
      <c r="R939" s="872" t="s">
        <v>11</v>
      </c>
      <c r="S939" s="905"/>
      <c r="T939" s="868" t="s">
        <v>35</v>
      </c>
      <c r="U939" s="906"/>
      <c r="V939" s="906"/>
      <c r="W939" s="905"/>
      <c r="X939" s="868" t="s">
        <v>10</v>
      </c>
      <c r="Y939" s="906"/>
      <c r="Z939" s="906"/>
      <c r="AA939" s="905"/>
      <c r="AB939" s="552" t="s">
        <v>1084</v>
      </c>
      <c r="AC939" s="38" t="s">
        <v>38</v>
      </c>
      <c r="AD939" s="37" t="s">
        <v>36</v>
      </c>
      <c r="AE939" s="549" t="s">
        <v>41</v>
      </c>
      <c r="AF939" s="136" t="s">
        <v>9</v>
      </c>
      <c r="AG939" s="8" t="s">
        <v>37</v>
      </c>
      <c r="AH939" s="9" t="s">
        <v>8</v>
      </c>
      <c r="AI939" s="10" t="s">
        <v>7</v>
      </c>
      <c r="AJ939" s="6" t="s">
        <v>8</v>
      </c>
      <c r="AK939" s="7" t="s">
        <v>7</v>
      </c>
      <c r="AL939" s="6" t="s">
        <v>8</v>
      </c>
      <c r="AM939" s="11" t="s">
        <v>7</v>
      </c>
      <c r="AN939" s="7" t="s">
        <v>6</v>
      </c>
      <c r="AO939" s="20"/>
      <c r="AP939" s="847"/>
      <c r="AQ939" s="847"/>
    </row>
    <row r="940" spans="2:48" ht="12" customHeight="1" x14ac:dyDescent="0.25">
      <c r="B940" s="25">
        <v>44278</v>
      </c>
      <c r="C940" s="137">
        <v>0.33819444444444446</v>
      </c>
      <c r="D940" s="137">
        <v>0.35972222222222222</v>
      </c>
      <c r="E940" s="43">
        <v>3</v>
      </c>
      <c r="F940" s="43">
        <v>4880</v>
      </c>
      <c r="G940" s="25">
        <v>44278</v>
      </c>
      <c r="H940" s="967" t="s">
        <v>542</v>
      </c>
      <c r="I940" s="968"/>
      <c r="J940" s="969"/>
      <c r="K940" s="970"/>
      <c r="L940" s="969"/>
      <c r="M940" s="970"/>
      <c r="N940" s="967"/>
      <c r="O940" s="968"/>
      <c r="P940" s="971" t="s">
        <v>677</v>
      </c>
      <c r="Q940" s="972"/>
      <c r="R940" s="973" t="s">
        <v>473</v>
      </c>
      <c r="S940" s="974"/>
      <c r="T940" s="979" t="s">
        <v>198</v>
      </c>
      <c r="U940" s="980"/>
      <c r="V940" s="980"/>
      <c r="W940" s="981"/>
      <c r="X940" s="979" t="s">
        <v>198</v>
      </c>
      <c r="Y940" s="980"/>
      <c r="Z940" s="980"/>
      <c r="AA940" s="981"/>
      <c r="AB940" s="575"/>
      <c r="AC940" s="34"/>
      <c r="AD940" s="138"/>
      <c r="AE940" s="158">
        <v>44</v>
      </c>
      <c r="AF940" s="35" t="s">
        <v>32</v>
      </c>
      <c r="AG940" s="26"/>
      <c r="AH940" s="160">
        <v>21560</v>
      </c>
      <c r="AI940" s="161">
        <f>+AH940/1000</f>
        <v>21.56</v>
      </c>
      <c r="AJ940" s="162">
        <v>21620</v>
      </c>
      <c r="AK940" s="163">
        <f>+AJ940/1000</f>
        <v>21.62</v>
      </c>
      <c r="AL940" s="164">
        <f>+AJ940-AH940</f>
        <v>60</v>
      </c>
      <c r="AM940" s="163">
        <f>+AL940/1000</f>
        <v>0.06</v>
      </c>
      <c r="AN940" s="165">
        <f>+AL940/AH940</f>
        <v>2.7829313543599257E-3</v>
      </c>
      <c r="AO940" s="21"/>
      <c r="AP940" s="306">
        <v>69.180000000000007</v>
      </c>
      <c r="AQ940" s="306">
        <v>5.0599999999999996</v>
      </c>
    </row>
    <row r="941" spans="2:48" ht="12" customHeight="1" x14ac:dyDescent="0.25">
      <c r="B941" s="25">
        <v>44278</v>
      </c>
      <c r="C941" s="137">
        <v>0.4465277777777778</v>
      </c>
      <c r="D941" s="137">
        <v>0.44791666666666669</v>
      </c>
      <c r="E941" s="43">
        <v>1</v>
      </c>
      <c r="F941" s="43">
        <v>23650</v>
      </c>
      <c r="G941" s="25">
        <v>44278</v>
      </c>
      <c r="H941" s="967" t="s">
        <v>1510</v>
      </c>
      <c r="I941" s="968"/>
      <c r="J941" s="969" t="s">
        <v>789</v>
      </c>
      <c r="K941" s="970"/>
      <c r="L941" s="969" t="s">
        <v>764</v>
      </c>
      <c r="M941" s="970"/>
      <c r="N941" s="967"/>
      <c r="O941" s="968"/>
      <c r="P941" s="971" t="s">
        <v>292</v>
      </c>
      <c r="Q941" s="972"/>
      <c r="R941" s="973" t="s">
        <v>696</v>
      </c>
      <c r="S941" s="974"/>
      <c r="T941" s="979" t="s">
        <v>1627</v>
      </c>
      <c r="U941" s="980"/>
      <c r="V941" s="980"/>
      <c r="W941" s="981"/>
      <c r="X941" s="979" t="s">
        <v>1656</v>
      </c>
      <c r="Y941" s="980"/>
      <c r="Z941" s="980"/>
      <c r="AA941" s="981"/>
      <c r="AB941" s="556">
        <v>3</v>
      </c>
      <c r="AC941" s="34"/>
      <c r="AD941" s="138" t="s">
        <v>699</v>
      </c>
      <c r="AE941" s="158">
        <v>26</v>
      </c>
      <c r="AF941" s="35" t="s">
        <v>32</v>
      </c>
      <c r="AG941" s="34"/>
      <c r="AH941" s="139">
        <v>1750</v>
      </c>
      <c r="AI941" s="159">
        <f>+AH941/1000</f>
        <v>1.75</v>
      </c>
      <c r="AJ941" s="152">
        <v>1630</v>
      </c>
      <c r="AK941" s="272">
        <f>+AJ941/1000</f>
        <v>1.63</v>
      </c>
      <c r="AL941" s="273">
        <f>+AJ941-AH941</f>
        <v>-120</v>
      </c>
      <c r="AM941" s="274">
        <f>+AL941/1000</f>
        <v>-0.12</v>
      </c>
      <c r="AN941" s="275">
        <f>+AL941/AH941</f>
        <v>-6.8571428571428575E-2</v>
      </c>
      <c r="AO941" s="21"/>
      <c r="AP941" s="306">
        <v>73.239999999999995</v>
      </c>
      <c r="AQ941" s="306">
        <v>5.52</v>
      </c>
    </row>
    <row r="942" spans="2:48" ht="12" customHeight="1" x14ac:dyDescent="0.25">
      <c r="B942" s="25">
        <v>44278</v>
      </c>
      <c r="C942" s="137">
        <v>0.47847222222222219</v>
      </c>
      <c r="D942" s="137">
        <v>0.48819444444444443</v>
      </c>
      <c r="E942" s="43">
        <v>4</v>
      </c>
      <c r="F942" s="43">
        <v>23651</v>
      </c>
      <c r="G942" s="25">
        <v>44278</v>
      </c>
      <c r="H942" s="967" t="s">
        <v>816</v>
      </c>
      <c r="I942" s="968"/>
      <c r="J942" s="969" t="s">
        <v>777</v>
      </c>
      <c r="K942" s="970"/>
      <c r="L942" s="969" t="s">
        <v>764</v>
      </c>
      <c r="M942" s="970"/>
      <c r="N942" s="967"/>
      <c r="O942" s="968"/>
      <c r="P942" s="971" t="s">
        <v>71</v>
      </c>
      <c r="Q942" s="972"/>
      <c r="R942" s="973" t="s">
        <v>1057</v>
      </c>
      <c r="S942" s="974"/>
      <c r="T942" s="979" t="s">
        <v>771</v>
      </c>
      <c r="U942" s="980"/>
      <c r="V942" s="980"/>
      <c r="W942" s="981"/>
      <c r="X942" s="979" t="s">
        <v>771</v>
      </c>
      <c r="Y942" s="980"/>
      <c r="Z942" s="980"/>
      <c r="AA942" s="981"/>
      <c r="AB942" s="556">
        <v>3</v>
      </c>
      <c r="AC942" s="34"/>
      <c r="AD942" s="138" t="s">
        <v>680</v>
      </c>
      <c r="AE942" s="158">
        <v>38</v>
      </c>
      <c r="AF942" s="35" t="s">
        <v>32</v>
      </c>
      <c r="AG942" s="34"/>
      <c r="AH942" s="139">
        <v>5400</v>
      </c>
      <c r="AI942" s="159">
        <f t="shared" ref="AI942:AI943" si="348">+AH942/1000</f>
        <v>5.4</v>
      </c>
      <c r="AJ942" s="836">
        <v>7750</v>
      </c>
      <c r="AK942" s="838">
        <f>+AJ942/1000</f>
        <v>7.75</v>
      </c>
      <c r="AL942" s="1029">
        <f>+AJ942-AH943-AH942</f>
        <v>1150</v>
      </c>
      <c r="AM942" s="842">
        <f>+AL942/1000</f>
        <v>1.1499999999999999</v>
      </c>
      <c r="AN942" s="844">
        <f>+AL942/SUM(AH942:AH943)</f>
        <v>0.17424242424242425</v>
      </c>
      <c r="AP942" s="306">
        <v>70.97</v>
      </c>
      <c r="AQ942" s="306">
        <v>6.28</v>
      </c>
    </row>
    <row r="943" spans="2:48" ht="12" customHeight="1" x14ac:dyDescent="0.25">
      <c r="B943" s="25">
        <v>44278</v>
      </c>
      <c r="C943" s="137">
        <v>0.47847222222222219</v>
      </c>
      <c r="D943" s="137">
        <v>0.48819444444444443</v>
      </c>
      <c r="E943" s="43">
        <v>4</v>
      </c>
      <c r="F943" s="43">
        <v>23652</v>
      </c>
      <c r="G943" s="25">
        <v>44278</v>
      </c>
      <c r="H943" s="967" t="s">
        <v>706</v>
      </c>
      <c r="I943" s="968"/>
      <c r="J943" s="969" t="s">
        <v>777</v>
      </c>
      <c r="K943" s="970"/>
      <c r="L943" s="969" t="s">
        <v>764</v>
      </c>
      <c r="M943" s="970"/>
      <c r="N943" s="967"/>
      <c r="O943" s="968"/>
      <c r="P943" s="971" t="s">
        <v>71</v>
      </c>
      <c r="Q943" s="972"/>
      <c r="R943" s="973" t="s">
        <v>1057</v>
      </c>
      <c r="S943" s="974"/>
      <c r="T943" s="979" t="s">
        <v>771</v>
      </c>
      <c r="U943" s="980"/>
      <c r="V943" s="980"/>
      <c r="W943" s="981"/>
      <c r="X943" s="979" t="s">
        <v>771</v>
      </c>
      <c r="Y943" s="980"/>
      <c r="Z943" s="980"/>
      <c r="AA943" s="981"/>
      <c r="AB943" s="556">
        <v>3</v>
      </c>
      <c r="AC943" s="34"/>
      <c r="AD943" s="138" t="s">
        <v>680</v>
      </c>
      <c r="AE943" s="158">
        <v>46</v>
      </c>
      <c r="AF943" s="35" t="s">
        <v>32</v>
      </c>
      <c r="AG943" s="34"/>
      <c r="AH943" s="139">
        <v>1200</v>
      </c>
      <c r="AI943" s="159">
        <f t="shared" si="348"/>
        <v>1.2</v>
      </c>
      <c r="AJ943" s="837"/>
      <c r="AK943" s="839"/>
      <c r="AL943" s="1031"/>
      <c r="AM943" s="843"/>
      <c r="AN943" s="845"/>
      <c r="AP943" s="306">
        <v>70.98</v>
      </c>
      <c r="AQ943" s="306">
        <v>6.26</v>
      </c>
    </row>
    <row r="944" spans="2:48" ht="12" customHeight="1" x14ac:dyDescent="0.25">
      <c r="B944" s="25">
        <v>44278</v>
      </c>
      <c r="C944" s="137">
        <v>0.59583333333333333</v>
      </c>
      <c r="D944" s="137">
        <v>0.6118055555555556</v>
      </c>
      <c r="E944" s="43">
        <v>1</v>
      </c>
      <c r="F944" s="43">
        <v>26701</v>
      </c>
      <c r="G944" s="25">
        <v>44278</v>
      </c>
      <c r="H944" s="967" t="s">
        <v>712</v>
      </c>
      <c r="I944" s="968"/>
      <c r="J944" s="969"/>
      <c r="K944" s="970"/>
      <c r="L944" s="969"/>
      <c r="M944" s="970"/>
      <c r="N944" s="967"/>
      <c r="O944" s="968"/>
      <c r="P944" s="971" t="s">
        <v>1217</v>
      </c>
      <c r="Q944" s="972"/>
      <c r="R944" s="973" t="s">
        <v>808</v>
      </c>
      <c r="S944" s="974"/>
      <c r="T944" s="979" t="s">
        <v>715</v>
      </c>
      <c r="U944" s="980"/>
      <c r="V944" s="980"/>
      <c r="W944" s="981"/>
      <c r="X944" s="979" t="s">
        <v>715</v>
      </c>
      <c r="Y944" s="980"/>
      <c r="Z944" s="980"/>
      <c r="AA944" s="981"/>
      <c r="AB944" s="575"/>
      <c r="AC944" s="34"/>
      <c r="AD944" s="138"/>
      <c r="AE944" s="158">
        <v>30</v>
      </c>
      <c r="AF944" s="35" t="s">
        <v>32</v>
      </c>
      <c r="AG944" s="34"/>
      <c r="AH944" s="139">
        <v>1260</v>
      </c>
      <c r="AI944" s="159">
        <f t="shared" ref="AI944:AI957" si="349">+AH944/1000</f>
        <v>1.26</v>
      </c>
      <c r="AJ944" s="152">
        <v>1260</v>
      </c>
      <c r="AK944" s="272">
        <f t="shared" ref="AK944:AK957" si="350">+AJ944/1000</f>
        <v>1.26</v>
      </c>
      <c r="AL944" s="273">
        <f t="shared" ref="AL944:AL957" si="351">+AJ944-AH944</f>
        <v>0</v>
      </c>
      <c r="AM944" s="274">
        <f t="shared" ref="AM944:AM957" si="352">+AL944/1000</f>
        <v>0</v>
      </c>
      <c r="AN944" s="275">
        <f t="shared" ref="AN944:AN957" si="353">+AL944/AH944</f>
        <v>0</v>
      </c>
      <c r="AP944" s="306">
        <v>69.22</v>
      </c>
      <c r="AQ944" s="306">
        <v>5.4</v>
      </c>
    </row>
    <row r="945" spans="2:43" ht="12" customHeight="1" x14ac:dyDescent="0.25">
      <c r="B945" s="25">
        <v>44278</v>
      </c>
      <c r="C945" s="137">
        <v>0.59791666666666665</v>
      </c>
      <c r="D945" s="137">
        <v>0.61944444444444446</v>
      </c>
      <c r="E945" s="43">
        <v>1</v>
      </c>
      <c r="F945" s="43">
        <v>26702</v>
      </c>
      <c r="G945" s="25">
        <v>44278</v>
      </c>
      <c r="H945" s="967" t="s">
        <v>1618</v>
      </c>
      <c r="I945" s="968"/>
      <c r="J945" s="969"/>
      <c r="K945" s="970"/>
      <c r="L945" s="969"/>
      <c r="M945" s="970"/>
      <c r="N945" s="967"/>
      <c r="O945" s="968"/>
      <c r="P945" s="971" t="s">
        <v>1623</v>
      </c>
      <c r="Q945" s="972"/>
      <c r="R945" s="973" t="s">
        <v>1646</v>
      </c>
      <c r="S945" s="974"/>
      <c r="T945" s="979" t="s">
        <v>715</v>
      </c>
      <c r="U945" s="980"/>
      <c r="V945" s="980"/>
      <c r="W945" s="981"/>
      <c r="X945" s="979" t="s">
        <v>715</v>
      </c>
      <c r="Y945" s="980"/>
      <c r="Z945" s="980"/>
      <c r="AA945" s="981"/>
      <c r="AB945" s="575"/>
      <c r="AC945" s="34"/>
      <c r="AD945" s="138"/>
      <c r="AE945" s="158">
        <v>32</v>
      </c>
      <c r="AF945" s="35" t="s">
        <v>32</v>
      </c>
      <c r="AG945" s="34"/>
      <c r="AH945" s="139">
        <v>1330</v>
      </c>
      <c r="AI945" s="159">
        <f t="shared" si="349"/>
        <v>1.33</v>
      </c>
      <c r="AJ945" s="152">
        <v>1330</v>
      </c>
      <c r="AK945" s="272">
        <f t="shared" si="350"/>
        <v>1.33</v>
      </c>
      <c r="AL945" s="273">
        <f t="shared" si="351"/>
        <v>0</v>
      </c>
      <c r="AM945" s="274">
        <f t="shared" si="352"/>
        <v>0</v>
      </c>
      <c r="AN945" s="275">
        <f t="shared" si="353"/>
        <v>0</v>
      </c>
      <c r="AP945" s="306">
        <v>70.25</v>
      </c>
      <c r="AQ945" s="306">
        <v>5.82</v>
      </c>
    </row>
    <row r="946" spans="2:43" ht="12" customHeight="1" x14ac:dyDescent="0.25">
      <c r="B946" s="25">
        <v>44278</v>
      </c>
      <c r="C946" s="137">
        <v>0.59861111111111109</v>
      </c>
      <c r="D946" s="137">
        <v>0.62430555555555556</v>
      </c>
      <c r="E946" s="43">
        <v>1</v>
      </c>
      <c r="F946" s="43">
        <v>26703</v>
      </c>
      <c r="G946" s="25">
        <v>44278</v>
      </c>
      <c r="H946" s="967" t="s">
        <v>1618</v>
      </c>
      <c r="I946" s="968"/>
      <c r="J946" s="969"/>
      <c r="K946" s="970"/>
      <c r="L946" s="969"/>
      <c r="M946" s="970"/>
      <c r="N946" s="967"/>
      <c r="O946" s="968"/>
      <c r="P946" s="971" t="s">
        <v>1219</v>
      </c>
      <c r="Q946" s="972"/>
      <c r="R946" s="973" t="s">
        <v>1469</v>
      </c>
      <c r="S946" s="974"/>
      <c r="T946" s="979" t="s">
        <v>715</v>
      </c>
      <c r="U946" s="980"/>
      <c r="V946" s="980"/>
      <c r="W946" s="981"/>
      <c r="X946" s="979" t="s">
        <v>715</v>
      </c>
      <c r="Y946" s="980"/>
      <c r="Z946" s="980"/>
      <c r="AA946" s="981"/>
      <c r="AB946" s="575"/>
      <c r="AC946" s="34"/>
      <c r="AD946" s="138"/>
      <c r="AE946" s="158">
        <v>29</v>
      </c>
      <c r="AF946" s="35" t="s">
        <v>32</v>
      </c>
      <c r="AG946" s="34"/>
      <c r="AH946" s="139">
        <v>3340</v>
      </c>
      <c r="AI946" s="159">
        <f t="shared" si="349"/>
        <v>3.34</v>
      </c>
      <c r="AJ946" s="152">
        <v>3340</v>
      </c>
      <c r="AK946" s="272">
        <f t="shared" si="350"/>
        <v>3.34</v>
      </c>
      <c r="AL946" s="273">
        <f t="shared" si="351"/>
        <v>0</v>
      </c>
      <c r="AM946" s="274">
        <f t="shared" si="352"/>
        <v>0</v>
      </c>
      <c r="AN946" s="275">
        <f t="shared" si="353"/>
        <v>0</v>
      </c>
      <c r="AP946" s="306">
        <v>70.69</v>
      </c>
      <c r="AQ946" s="306">
        <v>5.47</v>
      </c>
    </row>
    <row r="947" spans="2:43" ht="12" customHeight="1" x14ac:dyDescent="0.25">
      <c r="B947" s="25">
        <v>44278</v>
      </c>
      <c r="C947" s="137">
        <v>0.61319444444444449</v>
      </c>
      <c r="D947" s="137">
        <v>0.63472222222222219</v>
      </c>
      <c r="E947" s="43">
        <v>3</v>
      </c>
      <c r="F947" s="43">
        <v>4881</v>
      </c>
      <c r="G947" s="25">
        <v>44278</v>
      </c>
      <c r="H947" s="967" t="s">
        <v>542</v>
      </c>
      <c r="I947" s="968"/>
      <c r="J947" s="969"/>
      <c r="K947" s="970"/>
      <c r="L947" s="969"/>
      <c r="M947" s="970"/>
      <c r="N947" s="967"/>
      <c r="O947" s="968"/>
      <c r="P947" s="971" t="s">
        <v>677</v>
      </c>
      <c r="Q947" s="972"/>
      <c r="R947" s="973" t="s">
        <v>473</v>
      </c>
      <c r="S947" s="974"/>
      <c r="T947" s="979" t="s">
        <v>544</v>
      </c>
      <c r="U947" s="980"/>
      <c r="V947" s="980"/>
      <c r="W947" s="981"/>
      <c r="X947" s="979" t="s">
        <v>544</v>
      </c>
      <c r="Y947" s="980"/>
      <c r="Z947" s="980"/>
      <c r="AA947" s="981"/>
      <c r="AB947" s="575"/>
      <c r="AC947" s="34"/>
      <c r="AD947" s="138"/>
      <c r="AE947" s="158">
        <v>40</v>
      </c>
      <c r="AF947" s="35" t="s">
        <v>32</v>
      </c>
      <c r="AG947" s="34"/>
      <c r="AH947" s="139">
        <v>12840</v>
      </c>
      <c r="AI947" s="159">
        <f t="shared" si="349"/>
        <v>12.84</v>
      </c>
      <c r="AJ947" s="836">
        <v>24780</v>
      </c>
      <c r="AK947" s="838">
        <f>+AJ947/1000</f>
        <v>24.78</v>
      </c>
      <c r="AL947" s="1029">
        <f>+AJ947-AH948-AH947</f>
        <v>-280</v>
      </c>
      <c r="AM947" s="842">
        <f>+AL947/1000</f>
        <v>-0.28000000000000003</v>
      </c>
      <c r="AN947" s="844">
        <f>+AL947/SUM(AH947:AH948)</f>
        <v>-1.11731843575419E-2</v>
      </c>
      <c r="AP947" s="306">
        <v>72.16</v>
      </c>
      <c r="AQ947" s="306">
        <v>4.82</v>
      </c>
    </row>
    <row r="948" spans="2:43" ht="12" customHeight="1" x14ac:dyDescent="0.25">
      <c r="B948" s="25">
        <v>44278</v>
      </c>
      <c r="C948" s="137">
        <v>0.61319444444444449</v>
      </c>
      <c r="D948" s="137">
        <v>0.63472222222222219</v>
      </c>
      <c r="E948" s="43">
        <v>3</v>
      </c>
      <c r="F948" s="43">
        <v>4881</v>
      </c>
      <c r="G948" s="25">
        <v>44278</v>
      </c>
      <c r="H948" s="967" t="s">
        <v>542</v>
      </c>
      <c r="I948" s="968"/>
      <c r="J948" s="969"/>
      <c r="K948" s="970"/>
      <c r="L948" s="969"/>
      <c r="M948" s="970"/>
      <c r="N948" s="967"/>
      <c r="O948" s="968"/>
      <c r="P948" s="971" t="s">
        <v>677</v>
      </c>
      <c r="Q948" s="972"/>
      <c r="R948" s="973" t="s">
        <v>473</v>
      </c>
      <c r="S948" s="974"/>
      <c r="T948" s="979" t="s">
        <v>202</v>
      </c>
      <c r="U948" s="980"/>
      <c r="V948" s="980"/>
      <c r="W948" s="981"/>
      <c r="X948" s="979" t="s">
        <v>202</v>
      </c>
      <c r="Y948" s="980"/>
      <c r="Z948" s="980"/>
      <c r="AA948" s="981"/>
      <c r="AB948" s="575"/>
      <c r="AC948" s="34"/>
      <c r="AD948" s="138"/>
      <c r="AE948" s="158">
        <v>40</v>
      </c>
      <c r="AF948" s="35" t="s">
        <v>32</v>
      </c>
      <c r="AG948" s="34"/>
      <c r="AH948" s="139">
        <v>12220</v>
      </c>
      <c r="AI948" s="159">
        <f t="shared" si="349"/>
        <v>12.22</v>
      </c>
      <c r="AJ948" s="837"/>
      <c r="AK948" s="839"/>
      <c r="AL948" s="1031"/>
      <c r="AM948" s="843"/>
      <c r="AN948" s="845"/>
      <c r="AP948" s="306">
        <v>72.16</v>
      </c>
      <c r="AQ948" s="306">
        <v>4.82</v>
      </c>
    </row>
    <row r="949" spans="2:43" ht="12" customHeight="1" x14ac:dyDescent="0.25">
      <c r="B949" s="25">
        <v>44278</v>
      </c>
      <c r="C949" s="137">
        <v>0.65</v>
      </c>
      <c r="D949" s="137">
        <v>0.65833333333333333</v>
      </c>
      <c r="E949" s="43">
        <v>1</v>
      </c>
      <c r="F949" s="43">
        <v>26704</v>
      </c>
      <c r="G949" s="25">
        <v>44278</v>
      </c>
      <c r="H949" s="967" t="s">
        <v>712</v>
      </c>
      <c r="I949" s="968"/>
      <c r="J949" s="969"/>
      <c r="K949" s="970"/>
      <c r="L949" s="969"/>
      <c r="M949" s="970"/>
      <c r="N949" s="967"/>
      <c r="O949" s="968"/>
      <c r="P949" s="971" t="s">
        <v>750</v>
      </c>
      <c r="Q949" s="972"/>
      <c r="R949" s="973" t="s">
        <v>751</v>
      </c>
      <c r="S949" s="974"/>
      <c r="T949" s="979" t="s">
        <v>715</v>
      </c>
      <c r="U949" s="980"/>
      <c r="V949" s="980"/>
      <c r="W949" s="981"/>
      <c r="X949" s="979" t="s">
        <v>715</v>
      </c>
      <c r="Y949" s="980"/>
      <c r="Z949" s="980"/>
      <c r="AA949" s="981"/>
      <c r="AB949" s="575"/>
      <c r="AC949" s="34"/>
      <c r="AD949" s="138"/>
      <c r="AE949" s="158">
        <v>31</v>
      </c>
      <c r="AF949" s="35" t="s">
        <v>32</v>
      </c>
      <c r="AG949" s="34"/>
      <c r="AH949" s="139">
        <v>1180</v>
      </c>
      <c r="AI949" s="159">
        <f t="shared" si="349"/>
        <v>1.18</v>
      </c>
      <c r="AJ949" s="152">
        <v>1180</v>
      </c>
      <c r="AK949" s="272">
        <f t="shared" si="350"/>
        <v>1.18</v>
      </c>
      <c r="AL949" s="273">
        <f t="shared" si="351"/>
        <v>0</v>
      </c>
      <c r="AM949" s="274">
        <f t="shared" si="352"/>
        <v>0</v>
      </c>
      <c r="AN949" s="275">
        <f t="shared" si="353"/>
        <v>0</v>
      </c>
      <c r="AP949" s="306">
        <v>71.260000000000005</v>
      </c>
      <c r="AQ949" s="306">
        <v>4.5599999999999996</v>
      </c>
    </row>
    <row r="950" spans="2:43" ht="12" customHeight="1" x14ac:dyDescent="0.25">
      <c r="B950" s="25">
        <v>44278</v>
      </c>
      <c r="C950" s="137">
        <v>0.68263888888888891</v>
      </c>
      <c r="D950" s="137">
        <v>0.68680555555555556</v>
      </c>
      <c r="E950" s="43">
        <v>2</v>
      </c>
      <c r="F950" s="43">
        <v>23653</v>
      </c>
      <c r="G950" s="25">
        <v>44278</v>
      </c>
      <c r="H950" s="967" t="s">
        <v>1649</v>
      </c>
      <c r="I950" s="968"/>
      <c r="J950" s="969" t="s">
        <v>1509</v>
      </c>
      <c r="K950" s="970"/>
      <c r="L950" s="969" t="s">
        <v>700</v>
      </c>
      <c r="M950" s="970"/>
      <c r="N950" s="967"/>
      <c r="O950" s="968"/>
      <c r="P950" s="971" t="s">
        <v>1293</v>
      </c>
      <c r="Q950" s="972"/>
      <c r="R950" s="973" t="s">
        <v>543</v>
      </c>
      <c r="S950" s="974"/>
      <c r="T950" s="979" t="s">
        <v>1652</v>
      </c>
      <c r="U950" s="980"/>
      <c r="V950" s="980"/>
      <c r="W950" s="981"/>
      <c r="X950" s="979" t="s">
        <v>1652</v>
      </c>
      <c r="Y950" s="980"/>
      <c r="Z950" s="980"/>
      <c r="AA950" s="981"/>
      <c r="AB950" s="556">
        <v>3</v>
      </c>
      <c r="AC950" s="34"/>
      <c r="AD950" s="138" t="s">
        <v>699</v>
      </c>
      <c r="AE950" s="158">
        <v>19</v>
      </c>
      <c r="AF950" s="35" t="s">
        <v>32</v>
      </c>
      <c r="AG950" s="34"/>
      <c r="AH950" s="139">
        <v>2576</v>
      </c>
      <c r="AI950" s="159">
        <f t="shared" si="349"/>
        <v>2.5760000000000001</v>
      </c>
      <c r="AJ950" s="152">
        <v>3340</v>
      </c>
      <c r="AK950" s="272">
        <f t="shared" si="350"/>
        <v>3.34</v>
      </c>
      <c r="AL950" s="273">
        <f t="shared" si="351"/>
        <v>764</v>
      </c>
      <c r="AM950" s="274">
        <f t="shared" si="352"/>
        <v>0.76400000000000001</v>
      </c>
      <c r="AN950" s="275">
        <f t="shared" si="353"/>
        <v>0.296583850931677</v>
      </c>
      <c r="AP950" s="306">
        <v>76.11</v>
      </c>
      <c r="AQ950" s="306">
        <v>2.94</v>
      </c>
    </row>
    <row r="951" spans="2:43" ht="12" customHeight="1" x14ac:dyDescent="0.25">
      <c r="B951" s="25">
        <v>44278</v>
      </c>
      <c r="C951" s="137">
        <v>0.71250000000000002</v>
      </c>
      <c r="D951" s="137">
        <v>0.71736111111111101</v>
      </c>
      <c r="E951" s="43">
        <v>4</v>
      </c>
      <c r="F951" s="43">
        <v>23654</v>
      </c>
      <c r="G951" s="25">
        <v>44278</v>
      </c>
      <c r="H951" s="967" t="s">
        <v>790</v>
      </c>
      <c r="I951" s="968"/>
      <c r="J951" s="969" t="s">
        <v>828</v>
      </c>
      <c r="K951" s="970"/>
      <c r="L951" s="969" t="s">
        <v>700</v>
      </c>
      <c r="M951" s="970"/>
      <c r="N951" s="967"/>
      <c r="O951" s="968"/>
      <c r="P951" s="971" t="s">
        <v>200</v>
      </c>
      <c r="Q951" s="972"/>
      <c r="R951" s="973" t="s">
        <v>201</v>
      </c>
      <c r="S951" s="974"/>
      <c r="T951" s="979" t="s">
        <v>771</v>
      </c>
      <c r="U951" s="980"/>
      <c r="V951" s="980"/>
      <c r="W951" s="981"/>
      <c r="X951" s="979" t="s">
        <v>771</v>
      </c>
      <c r="Y951" s="980"/>
      <c r="Z951" s="980"/>
      <c r="AA951" s="981"/>
      <c r="AB951" s="556">
        <v>3</v>
      </c>
      <c r="AC951" s="34"/>
      <c r="AD951" s="138" t="s">
        <v>699</v>
      </c>
      <c r="AE951" s="158">
        <v>18</v>
      </c>
      <c r="AF951" s="35" t="s">
        <v>32</v>
      </c>
      <c r="AG951" s="34"/>
      <c r="AH951" s="139">
        <v>21600</v>
      </c>
      <c r="AI951" s="159">
        <f t="shared" si="349"/>
        <v>21.6</v>
      </c>
      <c r="AJ951" s="152">
        <v>22720</v>
      </c>
      <c r="AK951" s="272">
        <f t="shared" si="350"/>
        <v>22.72</v>
      </c>
      <c r="AL951" s="273">
        <f t="shared" si="351"/>
        <v>1120</v>
      </c>
      <c r="AM951" s="274">
        <f t="shared" si="352"/>
        <v>1.1200000000000001</v>
      </c>
      <c r="AN951" s="275">
        <f t="shared" si="353"/>
        <v>5.185185185185185E-2</v>
      </c>
      <c r="AP951" s="306">
        <v>70.319999999999993</v>
      </c>
      <c r="AQ951" s="306">
        <v>6.84</v>
      </c>
    </row>
    <row r="952" spans="2:43" ht="12" customHeight="1" x14ac:dyDescent="0.25">
      <c r="B952" s="25">
        <v>44278</v>
      </c>
      <c r="C952" s="137">
        <v>0.71875</v>
      </c>
      <c r="D952" s="137">
        <v>0.72291666666666676</v>
      </c>
      <c r="E952" s="43">
        <v>4</v>
      </c>
      <c r="F952" s="43">
        <v>23654</v>
      </c>
      <c r="G952" s="25">
        <v>44278</v>
      </c>
      <c r="H952" s="967" t="s">
        <v>790</v>
      </c>
      <c r="I952" s="968"/>
      <c r="J952" s="969" t="s">
        <v>828</v>
      </c>
      <c r="K952" s="970"/>
      <c r="L952" s="969" t="s">
        <v>700</v>
      </c>
      <c r="M952" s="970"/>
      <c r="N952" s="967"/>
      <c r="O952" s="968"/>
      <c r="P952" s="971" t="s">
        <v>292</v>
      </c>
      <c r="Q952" s="972"/>
      <c r="R952" s="973" t="s">
        <v>696</v>
      </c>
      <c r="S952" s="974"/>
      <c r="T952" s="979" t="s">
        <v>771</v>
      </c>
      <c r="U952" s="980"/>
      <c r="V952" s="980"/>
      <c r="W952" s="981"/>
      <c r="X952" s="979" t="s">
        <v>771</v>
      </c>
      <c r="Y952" s="980"/>
      <c r="Z952" s="980"/>
      <c r="AA952" s="981"/>
      <c r="AB952" s="575">
        <v>3</v>
      </c>
      <c r="AC952" s="34"/>
      <c r="AD952" s="138" t="s">
        <v>699</v>
      </c>
      <c r="AE952" s="158">
        <v>18</v>
      </c>
      <c r="AF952" s="35" t="s">
        <v>32</v>
      </c>
      <c r="AG952" s="34"/>
      <c r="AH952" s="139">
        <v>9600</v>
      </c>
      <c r="AI952" s="159">
        <f t="shared" si="349"/>
        <v>9.6</v>
      </c>
      <c r="AJ952" s="152">
        <v>10170</v>
      </c>
      <c r="AK952" s="272">
        <f t="shared" si="350"/>
        <v>10.17</v>
      </c>
      <c r="AL952" s="273">
        <f t="shared" si="351"/>
        <v>570</v>
      </c>
      <c r="AM952" s="274">
        <f t="shared" si="352"/>
        <v>0.56999999999999995</v>
      </c>
      <c r="AN952" s="275">
        <f t="shared" si="353"/>
        <v>5.9374999999999997E-2</v>
      </c>
      <c r="AP952" s="306">
        <v>70.319999999999993</v>
      </c>
      <c r="AQ952" s="306">
        <v>6.84</v>
      </c>
    </row>
    <row r="953" spans="2:43" ht="12" customHeight="1" x14ac:dyDescent="0.25">
      <c r="B953" s="25">
        <v>44278</v>
      </c>
      <c r="C953" s="137">
        <v>0.73958333333333337</v>
      </c>
      <c r="D953" s="137">
        <v>0.74722222222222223</v>
      </c>
      <c r="E953" s="43">
        <v>4</v>
      </c>
      <c r="F953" s="43">
        <v>23655</v>
      </c>
      <c r="G953" s="25">
        <v>44278</v>
      </c>
      <c r="H953" s="967" t="s">
        <v>790</v>
      </c>
      <c r="I953" s="968"/>
      <c r="J953" s="969" t="s">
        <v>828</v>
      </c>
      <c r="K953" s="970"/>
      <c r="L953" s="969" t="s">
        <v>700</v>
      </c>
      <c r="M953" s="970"/>
      <c r="N953" s="967"/>
      <c r="O953" s="968"/>
      <c r="P953" s="971" t="s">
        <v>240</v>
      </c>
      <c r="Q953" s="972"/>
      <c r="R953" s="973" t="s">
        <v>532</v>
      </c>
      <c r="S953" s="974"/>
      <c r="T953" s="979" t="s">
        <v>771</v>
      </c>
      <c r="U953" s="980"/>
      <c r="V953" s="980"/>
      <c r="W953" s="981"/>
      <c r="X953" s="979" t="s">
        <v>771</v>
      </c>
      <c r="Y953" s="980"/>
      <c r="Z953" s="980"/>
      <c r="AA953" s="981"/>
      <c r="AB953" s="575">
        <v>3</v>
      </c>
      <c r="AC953" s="34"/>
      <c r="AD953" s="138" t="s">
        <v>699</v>
      </c>
      <c r="AE953" s="158">
        <v>18</v>
      </c>
      <c r="AF953" s="35" t="s">
        <v>32</v>
      </c>
      <c r="AG953" s="34"/>
      <c r="AH953" s="139">
        <v>13150</v>
      </c>
      <c r="AI953" s="159">
        <f t="shared" si="349"/>
        <v>13.15</v>
      </c>
      <c r="AJ953" s="152">
        <v>13150</v>
      </c>
      <c r="AK953" s="272">
        <f t="shared" si="350"/>
        <v>13.15</v>
      </c>
      <c r="AL953" s="273">
        <f t="shared" si="351"/>
        <v>0</v>
      </c>
      <c r="AM953" s="274">
        <f t="shared" si="352"/>
        <v>0</v>
      </c>
      <c r="AN953" s="275">
        <f t="shared" si="353"/>
        <v>0</v>
      </c>
      <c r="AP953" s="306">
        <v>70.56</v>
      </c>
      <c r="AQ953" s="306">
        <v>6.72</v>
      </c>
    </row>
    <row r="954" spans="2:43" ht="12" customHeight="1" x14ac:dyDescent="0.25">
      <c r="B954" s="25">
        <v>44278</v>
      </c>
      <c r="C954" s="137">
        <v>0.74930555555555556</v>
      </c>
      <c r="D954" s="137">
        <v>0.75416666666666676</v>
      </c>
      <c r="E954" s="43">
        <v>4</v>
      </c>
      <c r="F954" s="43">
        <v>23654</v>
      </c>
      <c r="G954" s="25">
        <v>44278</v>
      </c>
      <c r="H954" s="967" t="s">
        <v>790</v>
      </c>
      <c r="I954" s="968"/>
      <c r="J954" s="969" t="s">
        <v>828</v>
      </c>
      <c r="K954" s="970"/>
      <c r="L954" s="969" t="s">
        <v>700</v>
      </c>
      <c r="M954" s="970"/>
      <c r="N954" s="967"/>
      <c r="O954" s="968"/>
      <c r="P954" s="971" t="s">
        <v>1464</v>
      </c>
      <c r="Q954" s="972"/>
      <c r="R954" s="973" t="s">
        <v>1653</v>
      </c>
      <c r="S954" s="974"/>
      <c r="T954" s="979" t="s">
        <v>771</v>
      </c>
      <c r="U954" s="980"/>
      <c r="V954" s="980"/>
      <c r="W954" s="981"/>
      <c r="X954" s="979" t="s">
        <v>771</v>
      </c>
      <c r="Y954" s="980"/>
      <c r="Z954" s="980"/>
      <c r="AA954" s="981"/>
      <c r="AB954" s="575">
        <v>3</v>
      </c>
      <c r="AC954" s="34"/>
      <c r="AD954" s="138" t="s">
        <v>699</v>
      </c>
      <c r="AE954" s="158">
        <v>18</v>
      </c>
      <c r="AF954" s="35" t="s">
        <v>32</v>
      </c>
      <c r="AG954" s="34"/>
      <c r="AH954" s="139">
        <v>16800</v>
      </c>
      <c r="AI954" s="159">
        <f t="shared" si="349"/>
        <v>16.8</v>
      </c>
      <c r="AJ954" s="152">
        <v>17990</v>
      </c>
      <c r="AK954" s="272">
        <f t="shared" si="350"/>
        <v>17.989999999999998</v>
      </c>
      <c r="AL954" s="273">
        <f t="shared" si="351"/>
        <v>1190</v>
      </c>
      <c r="AM954" s="274">
        <f t="shared" si="352"/>
        <v>1.19</v>
      </c>
      <c r="AN954" s="275">
        <f t="shared" si="353"/>
        <v>7.0833333333333331E-2</v>
      </c>
      <c r="AP954" s="306">
        <v>70.319999999999993</v>
      </c>
      <c r="AQ954" s="306">
        <v>6.84</v>
      </c>
    </row>
    <row r="955" spans="2:43" ht="12" customHeight="1" x14ac:dyDescent="0.25">
      <c r="B955" s="25">
        <v>44278</v>
      </c>
      <c r="C955" s="137">
        <v>0.75624999999999998</v>
      </c>
      <c r="D955" s="137">
        <v>0.76250000000000007</v>
      </c>
      <c r="E955" s="43">
        <v>4</v>
      </c>
      <c r="F955" s="43">
        <v>23656</v>
      </c>
      <c r="G955" s="25">
        <v>44278</v>
      </c>
      <c r="H955" s="967" t="s">
        <v>730</v>
      </c>
      <c r="I955" s="968"/>
      <c r="J955" s="969" t="s">
        <v>828</v>
      </c>
      <c r="K955" s="970"/>
      <c r="L955" s="969" t="s">
        <v>700</v>
      </c>
      <c r="M955" s="970"/>
      <c r="N955" s="967"/>
      <c r="O955" s="968"/>
      <c r="P955" s="971" t="s">
        <v>295</v>
      </c>
      <c r="Q955" s="972"/>
      <c r="R955" s="973" t="s">
        <v>611</v>
      </c>
      <c r="S955" s="974"/>
      <c r="T955" s="979" t="s">
        <v>771</v>
      </c>
      <c r="U955" s="980"/>
      <c r="V955" s="980"/>
      <c r="W955" s="981"/>
      <c r="X955" s="979" t="s">
        <v>771</v>
      </c>
      <c r="Y955" s="980"/>
      <c r="Z955" s="980"/>
      <c r="AA955" s="981"/>
      <c r="AB955" s="575">
        <v>3</v>
      </c>
      <c r="AC955" s="34"/>
      <c r="AD955" s="138" t="s">
        <v>699</v>
      </c>
      <c r="AE955" s="158">
        <v>20</v>
      </c>
      <c r="AF955" s="35" t="s">
        <v>32</v>
      </c>
      <c r="AG955" s="34"/>
      <c r="AH955" s="139">
        <v>21600</v>
      </c>
      <c r="AI955" s="159">
        <f t="shared" si="349"/>
        <v>21.6</v>
      </c>
      <c r="AJ955" s="152">
        <v>23190</v>
      </c>
      <c r="AK955" s="272">
        <f t="shared" si="350"/>
        <v>23.19</v>
      </c>
      <c r="AL955" s="273">
        <f t="shared" si="351"/>
        <v>1590</v>
      </c>
      <c r="AM955" s="274">
        <f t="shared" si="352"/>
        <v>1.59</v>
      </c>
      <c r="AN955" s="275">
        <f t="shared" si="353"/>
        <v>7.3611111111111113E-2</v>
      </c>
      <c r="AP955" s="306">
        <v>70.19</v>
      </c>
      <c r="AQ955" s="306">
        <v>6.64</v>
      </c>
    </row>
    <row r="956" spans="2:43" ht="12" customHeight="1" x14ac:dyDescent="0.25">
      <c r="B956" s="25">
        <v>44278</v>
      </c>
      <c r="C956" s="137">
        <v>0.76458333333333339</v>
      </c>
      <c r="D956" s="137">
        <v>0.77013888888888893</v>
      </c>
      <c r="E956" s="43">
        <v>4</v>
      </c>
      <c r="F956" s="43">
        <v>23656</v>
      </c>
      <c r="G956" s="25">
        <v>44278</v>
      </c>
      <c r="H956" s="967" t="s">
        <v>730</v>
      </c>
      <c r="I956" s="968"/>
      <c r="J956" s="969" t="s">
        <v>828</v>
      </c>
      <c r="K956" s="970"/>
      <c r="L956" s="969" t="s">
        <v>700</v>
      </c>
      <c r="M956" s="970"/>
      <c r="N956" s="967"/>
      <c r="O956" s="968"/>
      <c r="P956" s="971" t="s">
        <v>71</v>
      </c>
      <c r="Q956" s="972"/>
      <c r="R956" s="973" t="s">
        <v>893</v>
      </c>
      <c r="S956" s="974"/>
      <c r="T956" s="979" t="s">
        <v>771</v>
      </c>
      <c r="U956" s="980"/>
      <c r="V956" s="980"/>
      <c r="W956" s="981"/>
      <c r="X956" s="979" t="s">
        <v>771</v>
      </c>
      <c r="Y956" s="980"/>
      <c r="Z956" s="980"/>
      <c r="AA956" s="981"/>
      <c r="AB956" s="575">
        <v>3</v>
      </c>
      <c r="AC956" s="34"/>
      <c r="AD956" s="138" t="s">
        <v>699</v>
      </c>
      <c r="AE956" s="158">
        <v>20</v>
      </c>
      <c r="AF956" s="35" t="s">
        <v>32</v>
      </c>
      <c r="AG956" s="34"/>
      <c r="AH956" s="139">
        <v>21600</v>
      </c>
      <c r="AI956" s="159">
        <f t="shared" si="349"/>
        <v>21.6</v>
      </c>
      <c r="AJ956" s="152">
        <v>23030</v>
      </c>
      <c r="AK956" s="272">
        <f t="shared" si="350"/>
        <v>23.03</v>
      </c>
      <c r="AL956" s="273">
        <f t="shared" si="351"/>
        <v>1430</v>
      </c>
      <c r="AM956" s="274">
        <f t="shared" si="352"/>
        <v>1.43</v>
      </c>
      <c r="AN956" s="275">
        <f t="shared" si="353"/>
        <v>6.6203703703703709E-2</v>
      </c>
      <c r="AP956" s="306">
        <v>70.19</v>
      </c>
      <c r="AQ956" s="306">
        <v>6.64</v>
      </c>
    </row>
    <row r="957" spans="2:43" ht="12" customHeight="1" x14ac:dyDescent="0.25">
      <c r="B957" s="25">
        <v>44278</v>
      </c>
      <c r="C957" s="137">
        <v>0.78888888888888886</v>
      </c>
      <c r="D957" s="137">
        <v>0.79652777777777783</v>
      </c>
      <c r="E957" s="43">
        <v>3</v>
      </c>
      <c r="F957" s="43">
        <v>23656</v>
      </c>
      <c r="G957" s="25">
        <v>44278</v>
      </c>
      <c r="H957" s="967" t="s">
        <v>730</v>
      </c>
      <c r="I957" s="968"/>
      <c r="J957" s="969" t="s">
        <v>828</v>
      </c>
      <c r="K957" s="970"/>
      <c r="L957" s="969" t="s">
        <v>700</v>
      </c>
      <c r="M957" s="970"/>
      <c r="N957" s="967"/>
      <c r="O957" s="968"/>
      <c r="P957" s="971" t="s">
        <v>1265</v>
      </c>
      <c r="Q957" s="972"/>
      <c r="R957" s="973" t="s">
        <v>663</v>
      </c>
      <c r="S957" s="974"/>
      <c r="T957" s="979" t="s">
        <v>771</v>
      </c>
      <c r="U957" s="980"/>
      <c r="V957" s="980"/>
      <c r="W957" s="981"/>
      <c r="X957" s="979" t="s">
        <v>771</v>
      </c>
      <c r="Y957" s="980"/>
      <c r="Z957" s="980"/>
      <c r="AA957" s="981"/>
      <c r="AB957" s="575">
        <v>3</v>
      </c>
      <c r="AC957" s="34"/>
      <c r="AD957" s="138" t="s">
        <v>699</v>
      </c>
      <c r="AE957" s="158">
        <v>20</v>
      </c>
      <c r="AF957" s="35" t="s">
        <v>32</v>
      </c>
      <c r="AG957" s="34"/>
      <c r="AH957" s="139">
        <v>21600</v>
      </c>
      <c r="AI957" s="159">
        <f t="shared" si="349"/>
        <v>21.6</v>
      </c>
      <c r="AJ957" s="152">
        <v>23190</v>
      </c>
      <c r="AK957" s="272">
        <f t="shared" si="350"/>
        <v>23.19</v>
      </c>
      <c r="AL957" s="273">
        <f t="shared" si="351"/>
        <v>1590</v>
      </c>
      <c r="AM957" s="274">
        <f t="shared" si="352"/>
        <v>1.59</v>
      </c>
      <c r="AN957" s="275">
        <f t="shared" si="353"/>
        <v>7.3611111111111113E-2</v>
      </c>
      <c r="AP957" s="306">
        <v>70.19</v>
      </c>
      <c r="AQ957" s="306">
        <v>6.64</v>
      </c>
    </row>
    <row r="958" spans="2:43" ht="12" customHeight="1" x14ac:dyDescent="0.25">
      <c r="B958" s="25">
        <v>44278</v>
      </c>
      <c r="C958" s="137">
        <v>0.79513888888888884</v>
      </c>
      <c r="D958" s="137">
        <v>0.80069444444444438</v>
      </c>
      <c r="E958" s="43">
        <v>3</v>
      </c>
      <c r="F958" s="43">
        <v>23656</v>
      </c>
      <c r="G958" s="25">
        <v>44278</v>
      </c>
      <c r="H958" s="967" t="s">
        <v>730</v>
      </c>
      <c r="I958" s="968"/>
      <c r="J958" s="969" t="s">
        <v>828</v>
      </c>
      <c r="K958" s="970"/>
      <c r="L958" s="969" t="s">
        <v>700</v>
      </c>
      <c r="M958" s="970"/>
      <c r="N958" s="967"/>
      <c r="O958" s="968"/>
      <c r="P958" s="971" t="s">
        <v>1293</v>
      </c>
      <c r="Q958" s="972"/>
      <c r="R958" s="973" t="s">
        <v>543</v>
      </c>
      <c r="S958" s="974"/>
      <c r="T958" s="979" t="s">
        <v>771</v>
      </c>
      <c r="U958" s="980"/>
      <c r="V958" s="980"/>
      <c r="W958" s="981"/>
      <c r="X958" s="979" t="s">
        <v>771</v>
      </c>
      <c r="Y958" s="980"/>
      <c r="Z958" s="980"/>
      <c r="AA958" s="981"/>
      <c r="AB958" s="575">
        <v>3</v>
      </c>
      <c r="AC958" s="34"/>
      <c r="AD958" s="138" t="s">
        <v>699</v>
      </c>
      <c r="AE958" s="158">
        <v>20</v>
      </c>
      <c r="AF958" s="35" t="s">
        <v>32</v>
      </c>
      <c r="AG958" s="34"/>
      <c r="AH958" s="139">
        <v>12000</v>
      </c>
      <c r="AI958" s="159">
        <f t="shared" ref="AI958:AI976" si="354">+AH958/1000</f>
        <v>12</v>
      </c>
      <c r="AJ958" s="152">
        <v>12850</v>
      </c>
      <c r="AK958" s="272">
        <f t="shared" ref="AK958:AK976" si="355">+AJ958/1000</f>
        <v>12.85</v>
      </c>
      <c r="AL958" s="273">
        <f t="shared" ref="AL958:AL976" si="356">+AJ958-AH958</f>
        <v>850</v>
      </c>
      <c r="AM958" s="274">
        <f t="shared" ref="AM958:AM976" si="357">+AL958/1000</f>
        <v>0.85</v>
      </c>
      <c r="AN958" s="275">
        <f t="shared" ref="AN958:AN976" si="358">+AL958/AH958</f>
        <v>7.0833333333333331E-2</v>
      </c>
      <c r="AP958" s="306">
        <v>70.19</v>
      </c>
      <c r="AQ958" s="306">
        <v>6.64</v>
      </c>
    </row>
    <row r="959" spans="2:43" ht="12" customHeight="1" x14ac:dyDescent="0.25">
      <c r="B959" s="25">
        <v>44278</v>
      </c>
      <c r="C959" s="137">
        <v>0.79861111111111116</v>
      </c>
      <c r="D959" s="137">
        <v>0.80347222222222225</v>
      </c>
      <c r="E959" s="43">
        <v>3</v>
      </c>
      <c r="F959" s="43">
        <v>23656</v>
      </c>
      <c r="G959" s="25">
        <v>44278</v>
      </c>
      <c r="H959" s="967" t="s">
        <v>730</v>
      </c>
      <c r="I959" s="968"/>
      <c r="J959" s="969" t="s">
        <v>828</v>
      </c>
      <c r="K959" s="970"/>
      <c r="L959" s="969" t="s">
        <v>700</v>
      </c>
      <c r="M959" s="970"/>
      <c r="N959" s="967"/>
      <c r="O959" s="968"/>
      <c r="P959" s="971" t="s">
        <v>200</v>
      </c>
      <c r="Q959" s="972"/>
      <c r="R959" s="973" t="s">
        <v>201</v>
      </c>
      <c r="S959" s="974"/>
      <c r="T959" s="979" t="s">
        <v>771</v>
      </c>
      <c r="U959" s="980"/>
      <c r="V959" s="980"/>
      <c r="W959" s="981"/>
      <c r="X959" s="979" t="s">
        <v>771</v>
      </c>
      <c r="Y959" s="980"/>
      <c r="Z959" s="980"/>
      <c r="AA959" s="981"/>
      <c r="AB959" s="575">
        <v>3</v>
      </c>
      <c r="AC959" s="34"/>
      <c r="AD959" s="138" t="s">
        <v>699</v>
      </c>
      <c r="AE959" s="158">
        <v>20</v>
      </c>
      <c r="AF959" s="35" t="s">
        <v>32</v>
      </c>
      <c r="AG959" s="34"/>
      <c r="AH959" s="139">
        <v>21600</v>
      </c>
      <c r="AI959" s="159">
        <f t="shared" si="354"/>
        <v>21.6</v>
      </c>
      <c r="AJ959" s="152">
        <v>22440</v>
      </c>
      <c r="AK959" s="272">
        <f t="shared" si="355"/>
        <v>22.44</v>
      </c>
      <c r="AL959" s="273">
        <f t="shared" si="356"/>
        <v>840</v>
      </c>
      <c r="AM959" s="274">
        <f t="shared" si="357"/>
        <v>0.84</v>
      </c>
      <c r="AN959" s="275">
        <f t="shared" si="358"/>
        <v>3.888888888888889E-2</v>
      </c>
      <c r="AP959" s="306">
        <v>70.19</v>
      </c>
      <c r="AQ959" s="306">
        <v>6.64</v>
      </c>
    </row>
    <row r="960" spans="2:43" ht="12" customHeight="1" x14ac:dyDescent="0.25">
      <c r="B960" s="25">
        <v>44278</v>
      </c>
      <c r="C960" s="137">
        <v>0.7993055555555556</v>
      </c>
      <c r="D960" s="137">
        <v>0.80486111111111114</v>
      </c>
      <c r="E960" s="43">
        <v>3</v>
      </c>
      <c r="F960" s="43">
        <v>23656</v>
      </c>
      <c r="G960" s="25">
        <v>44278</v>
      </c>
      <c r="H960" s="967" t="s">
        <v>730</v>
      </c>
      <c r="I960" s="968"/>
      <c r="J960" s="969" t="s">
        <v>828</v>
      </c>
      <c r="K960" s="970"/>
      <c r="L960" s="969" t="s">
        <v>700</v>
      </c>
      <c r="M960" s="970"/>
      <c r="N960" s="967"/>
      <c r="O960" s="968"/>
      <c r="P960" s="971" t="s">
        <v>292</v>
      </c>
      <c r="Q960" s="972"/>
      <c r="R960" s="973" t="s">
        <v>696</v>
      </c>
      <c r="S960" s="974"/>
      <c r="T960" s="979" t="s">
        <v>771</v>
      </c>
      <c r="U960" s="980"/>
      <c r="V960" s="980"/>
      <c r="W960" s="981"/>
      <c r="X960" s="979" t="s">
        <v>771</v>
      </c>
      <c r="Y960" s="980"/>
      <c r="Z960" s="980"/>
      <c r="AA960" s="981"/>
      <c r="AB960" s="575">
        <v>3</v>
      </c>
      <c r="AC960" s="34"/>
      <c r="AD960" s="138" t="s">
        <v>699</v>
      </c>
      <c r="AE960" s="158">
        <v>20</v>
      </c>
      <c r="AF960" s="35" t="s">
        <v>32</v>
      </c>
      <c r="AG960" s="34"/>
      <c r="AH960" s="139">
        <v>9600</v>
      </c>
      <c r="AI960" s="159">
        <f t="shared" si="354"/>
        <v>9.6</v>
      </c>
      <c r="AJ960" s="152">
        <v>10060</v>
      </c>
      <c r="AK960" s="272">
        <f t="shared" si="355"/>
        <v>10.06</v>
      </c>
      <c r="AL960" s="273">
        <f t="shared" si="356"/>
        <v>460</v>
      </c>
      <c r="AM960" s="274">
        <f t="shared" si="357"/>
        <v>0.46</v>
      </c>
      <c r="AN960" s="275">
        <f t="shared" si="358"/>
        <v>4.791666666666667E-2</v>
      </c>
      <c r="AP960" s="306">
        <v>70.19</v>
      </c>
      <c r="AQ960" s="306">
        <v>6.64</v>
      </c>
    </row>
    <row r="961" spans="2:43" ht="12" customHeight="1" x14ac:dyDescent="0.25">
      <c r="B961" s="25">
        <v>44278</v>
      </c>
      <c r="C961" s="137">
        <v>0.82638888888888884</v>
      </c>
      <c r="D961" s="137">
        <v>0.85277777777777775</v>
      </c>
      <c r="E961" s="43">
        <v>1</v>
      </c>
      <c r="F961" s="43">
        <v>26705</v>
      </c>
      <c r="G961" s="25">
        <v>44278</v>
      </c>
      <c r="H961" s="967" t="s">
        <v>1618</v>
      </c>
      <c r="I961" s="968"/>
      <c r="J961" s="969"/>
      <c r="K961" s="970"/>
      <c r="L961" s="969"/>
      <c r="M961" s="970"/>
      <c r="N961" s="967"/>
      <c r="O961" s="968"/>
      <c r="P961" s="971" t="s">
        <v>911</v>
      </c>
      <c r="Q961" s="972"/>
      <c r="R961" s="973" t="s">
        <v>856</v>
      </c>
      <c r="S961" s="974"/>
      <c r="T961" s="979" t="s">
        <v>857</v>
      </c>
      <c r="U961" s="980"/>
      <c r="V961" s="980"/>
      <c r="W961" s="981"/>
      <c r="X961" s="979" t="s">
        <v>857</v>
      </c>
      <c r="Y961" s="980"/>
      <c r="Z961" s="980"/>
      <c r="AA961" s="981"/>
      <c r="AB961" s="575"/>
      <c r="AC961" s="34"/>
      <c r="AD961" s="138"/>
      <c r="AE961" s="158">
        <v>39</v>
      </c>
      <c r="AF961" s="35" t="s">
        <v>32</v>
      </c>
      <c r="AG961" s="34"/>
      <c r="AH961" s="139">
        <v>5910</v>
      </c>
      <c r="AI961" s="159">
        <f t="shared" si="354"/>
        <v>5.91</v>
      </c>
      <c r="AJ961" s="152">
        <v>5910</v>
      </c>
      <c r="AK961" s="272">
        <f t="shared" si="355"/>
        <v>5.91</v>
      </c>
      <c r="AL961" s="273">
        <f t="shared" si="356"/>
        <v>0</v>
      </c>
      <c r="AM961" s="274">
        <f t="shared" si="357"/>
        <v>0</v>
      </c>
      <c r="AN961" s="275">
        <f t="shared" si="358"/>
        <v>0</v>
      </c>
      <c r="AP961" s="306">
        <v>75.91</v>
      </c>
      <c r="AQ961" s="306">
        <v>2.12</v>
      </c>
    </row>
    <row r="962" spans="2:43" ht="12" customHeight="1" x14ac:dyDescent="0.25">
      <c r="B962" s="25">
        <v>44278</v>
      </c>
      <c r="C962" s="137">
        <v>0.82916666666666661</v>
      </c>
      <c r="D962" s="137">
        <v>0.8354166666666667</v>
      </c>
      <c r="E962" s="43">
        <v>3</v>
      </c>
      <c r="F962" s="43">
        <v>23656</v>
      </c>
      <c r="G962" s="25">
        <v>44278</v>
      </c>
      <c r="H962" s="967" t="s">
        <v>730</v>
      </c>
      <c r="I962" s="968"/>
      <c r="J962" s="969" t="s">
        <v>828</v>
      </c>
      <c r="K962" s="970"/>
      <c r="L962" s="969" t="s">
        <v>682</v>
      </c>
      <c r="M962" s="970"/>
      <c r="N962" s="967"/>
      <c r="O962" s="968"/>
      <c r="P962" s="971" t="s">
        <v>1655</v>
      </c>
      <c r="Q962" s="972"/>
      <c r="R962" s="973" t="s">
        <v>1653</v>
      </c>
      <c r="S962" s="974"/>
      <c r="T962" s="979" t="s">
        <v>771</v>
      </c>
      <c r="U962" s="980"/>
      <c r="V962" s="980"/>
      <c r="W962" s="981"/>
      <c r="X962" s="979" t="s">
        <v>771</v>
      </c>
      <c r="Y962" s="980"/>
      <c r="Z962" s="980"/>
      <c r="AA962" s="981"/>
      <c r="AB962" s="575">
        <v>3</v>
      </c>
      <c r="AC962" s="34"/>
      <c r="AD962" s="138" t="s">
        <v>699</v>
      </c>
      <c r="AE962" s="158">
        <v>20</v>
      </c>
      <c r="AF962" s="35" t="s">
        <v>32</v>
      </c>
      <c r="AG962" s="34"/>
      <c r="AH962" s="139">
        <v>21600</v>
      </c>
      <c r="AI962" s="159">
        <f t="shared" si="354"/>
        <v>21.6</v>
      </c>
      <c r="AJ962" s="152">
        <v>22610</v>
      </c>
      <c r="AK962" s="272">
        <f t="shared" si="355"/>
        <v>22.61</v>
      </c>
      <c r="AL962" s="273">
        <f t="shared" si="356"/>
        <v>1010</v>
      </c>
      <c r="AM962" s="274">
        <f t="shared" si="357"/>
        <v>1.01</v>
      </c>
      <c r="AN962" s="275">
        <f t="shared" si="358"/>
        <v>4.6759259259259257E-2</v>
      </c>
      <c r="AP962" s="306">
        <v>70.19</v>
      </c>
      <c r="AQ962" s="306">
        <v>6.64</v>
      </c>
    </row>
    <row r="963" spans="2:43" ht="12" customHeight="1" x14ac:dyDescent="0.25">
      <c r="B963" s="25">
        <v>44278</v>
      </c>
      <c r="C963" s="137">
        <v>0.83611111111111114</v>
      </c>
      <c r="D963" s="137">
        <v>0.85</v>
      </c>
      <c r="E963" s="43">
        <v>3</v>
      </c>
      <c r="F963" s="43">
        <v>23656</v>
      </c>
      <c r="G963" s="25">
        <v>44278</v>
      </c>
      <c r="H963" s="967" t="s">
        <v>730</v>
      </c>
      <c r="I963" s="968"/>
      <c r="J963" s="969" t="s">
        <v>828</v>
      </c>
      <c r="K963" s="970"/>
      <c r="L963" s="969" t="s">
        <v>682</v>
      </c>
      <c r="M963" s="970"/>
      <c r="N963" s="967"/>
      <c r="O963" s="968"/>
      <c r="P963" s="971" t="s">
        <v>295</v>
      </c>
      <c r="Q963" s="972"/>
      <c r="R963" s="973" t="s">
        <v>611</v>
      </c>
      <c r="S963" s="974"/>
      <c r="T963" s="979" t="s">
        <v>771</v>
      </c>
      <c r="U963" s="980"/>
      <c r="V963" s="980"/>
      <c r="W963" s="981"/>
      <c r="X963" s="979" t="s">
        <v>771</v>
      </c>
      <c r="Y963" s="980"/>
      <c r="Z963" s="980"/>
      <c r="AA963" s="981"/>
      <c r="AB963" s="575">
        <v>3</v>
      </c>
      <c r="AC963" s="34"/>
      <c r="AD963" s="138" t="s">
        <v>699</v>
      </c>
      <c r="AE963" s="158">
        <v>20</v>
      </c>
      <c r="AF963" s="35" t="s">
        <v>32</v>
      </c>
      <c r="AG963" s="34"/>
      <c r="AH963" s="139">
        <v>21600</v>
      </c>
      <c r="AI963" s="159">
        <f t="shared" si="354"/>
        <v>21.6</v>
      </c>
      <c r="AJ963" s="152">
        <v>22660</v>
      </c>
      <c r="AK963" s="272">
        <f t="shared" si="355"/>
        <v>22.66</v>
      </c>
      <c r="AL963" s="273">
        <f t="shared" si="356"/>
        <v>1060</v>
      </c>
      <c r="AM963" s="274">
        <f t="shared" si="357"/>
        <v>1.06</v>
      </c>
      <c r="AN963" s="275">
        <f t="shared" si="358"/>
        <v>4.9074074074074076E-2</v>
      </c>
      <c r="AP963" s="306">
        <v>70.19</v>
      </c>
      <c r="AQ963" s="306">
        <v>6.64</v>
      </c>
    </row>
    <row r="964" spans="2:43" ht="12" customHeight="1" x14ac:dyDescent="0.25">
      <c r="B964" s="25">
        <v>44278</v>
      </c>
      <c r="C964" s="137">
        <v>0.84652777777777777</v>
      </c>
      <c r="D964" s="137">
        <v>0.85625000000000007</v>
      </c>
      <c r="E964" s="43">
        <v>2</v>
      </c>
      <c r="F964" s="43">
        <v>41285</v>
      </c>
      <c r="G964" s="25">
        <v>44278</v>
      </c>
      <c r="H964" s="967" t="s">
        <v>542</v>
      </c>
      <c r="I964" s="968"/>
      <c r="J964" s="969"/>
      <c r="K964" s="970"/>
      <c r="L964" s="969"/>
      <c r="M964" s="970"/>
      <c r="N964" s="967"/>
      <c r="O964" s="968"/>
      <c r="P964" s="971" t="s">
        <v>677</v>
      </c>
      <c r="Q964" s="972"/>
      <c r="R964" s="973" t="s">
        <v>473</v>
      </c>
      <c r="S964" s="974"/>
      <c r="T964" s="979" t="s">
        <v>544</v>
      </c>
      <c r="U964" s="980"/>
      <c r="V964" s="980"/>
      <c r="W964" s="981"/>
      <c r="X964" s="979" t="s">
        <v>544</v>
      </c>
      <c r="Y964" s="980"/>
      <c r="Z964" s="980"/>
      <c r="AA964" s="981"/>
      <c r="AB964" s="575"/>
      <c r="AC964" s="34"/>
      <c r="AD964" s="138"/>
      <c r="AE964" s="158">
        <v>38</v>
      </c>
      <c r="AF964" s="35" t="s">
        <v>32</v>
      </c>
      <c r="AG964" s="34"/>
      <c r="AH964" s="139">
        <v>23830</v>
      </c>
      <c r="AI964" s="159">
        <f t="shared" si="354"/>
        <v>23.83</v>
      </c>
      <c r="AJ964" s="152">
        <v>23840</v>
      </c>
      <c r="AK964" s="272">
        <f t="shared" si="355"/>
        <v>23.84</v>
      </c>
      <c r="AL964" s="273">
        <f t="shared" si="356"/>
        <v>10</v>
      </c>
      <c r="AM964" s="274">
        <f t="shared" si="357"/>
        <v>0.01</v>
      </c>
      <c r="AN964" s="275">
        <f t="shared" si="358"/>
        <v>4.1963911036508602E-4</v>
      </c>
      <c r="AP964" s="306">
        <v>70.06</v>
      </c>
      <c r="AQ964" s="306">
        <v>5.13</v>
      </c>
    </row>
    <row r="965" spans="2:43" ht="12" customHeight="1" x14ac:dyDescent="0.25">
      <c r="B965" s="25">
        <v>44278</v>
      </c>
      <c r="C965" s="137">
        <v>0.84791666666666676</v>
      </c>
      <c r="D965" s="137">
        <v>0.8618055555555556</v>
      </c>
      <c r="E965" s="43">
        <v>3</v>
      </c>
      <c r="F965" s="43">
        <v>23657</v>
      </c>
      <c r="G965" s="25">
        <v>44278</v>
      </c>
      <c r="H965" s="967" t="s">
        <v>738</v>
      </c>
      <c r="I965" s="968"/>
      <c r="J965" s="969" t="s">
        <v>828</v>
      </c>
      <c r="K965" s="970"/>
      <c r="L965" s="969" t="s">
        <v>682</v>
      </c>
      <c r="M965" s="970"/>
      <c r="N965" s="967"/>
      <c r="O965" s="968"/>
      <c r="P965" s="971" t="s">
        <v>71</v>
      </c>
      <c r="Q965" s="972"/>
      <c r="R965" s="973" t="s">
        <v>893</v>
      </c>
      <c r="S965" s="974"/>
      <c r="T965" s="979" t="s">
        <v>771</v>
      </c>
      <c r="U965" s="980"/>
      <c r="V965" s="980"/>
      <c r="W965" s="981"/>
      <c r="X965" s="979" t="s">
        <v>771</v>
      </c>
      <c r="Y965" s="980"/>
      <c r="Z965" s="980"/>
      <c r="AA965" s="981"/>
      <c r="AB965" s="575"/>
      <c r="AC965" s="34"/>
      <c r="AD965" s="138" t="s">
        <v>699</v>
      </c>
      <c r="AE965" s="158">
        <v>19</v>
      </c>
      <c r="AF965" s="35" t="s">
        <v>32</v>
      </c>
      <c r="AG965" s="34"/>
      <c r="AH965" s="139">
        <v>20660</v>
      </c>
      <c r="AI965" s="159">
        <f t="shared" si="354"/>
        <v>20.66</v>
      </c>
      <c r="AJ965" s="152">
        <v>20660</v>
      </c>
      <c r="AK965" s="272">
        <f t="shared" si="355"/>
        <v>20.66</v>
      </c>
      <c r="AL965" s="273">
        <f t="shared" si="356"/>
        <v>0</v>
      </c>
      <c r="AM965" s="274">
        <f t="shared" si="357"/>
        <v>0</v>
      </c>
      <c r="AN965" s="275">
        <f t="shared" si="358"/>
        <v>0</v>
      </c>
      <c r="AP965" s="306">
        <v>70.459999999999994</v>
      </c>
      <c r="AQ965" s="306">
        <v>6.52</v>
      </c>
    </row>
    <row r="966" spans="2:43" ht="12" customHeight="1" x14ac:dyDescent="0.25">
      <c r="B966" s="25">
        <v>44278</v>
      </c>
      <c r="C966" s="137">
        <v>0.85555555555555562</v>
      </c>
      <c r="D966" s="137">
        <v>0.86319444444444438</v>
      </c>
      <c r="E966" s="43">
        <v>3</v>
      </c>
      <c r="F966" s="43">
        <v>23657</v>
      </c>
      <c r="G966" s="25">
        <v>44278</v>
      </c>
      <c r="H966" s="967" t="s">
        <v>738</v>
      </c>
      <c r="I966" s="968"/>
      <c r="J966" s="969" t="s">
        <v>828</v>
      </c>
      <c r="K966" s="970"/>
      <c r="L966" s="969" t="s">
        <v>682</v>
      </c>
      <c r="M966" s="970"/>
      <c r="N966" s="967"/>
      <c r="O966" s="968"/>
      <c r="P966" s="971" t="s">
        <v>1293</v>
      </c>
      <c r="Q966" s="972"/>
      <c r="R966" s="973" t="s">
        <v>543</v>
      </c>
      <c r="S966" s="974"/>
      <c r="T966" s="979" t="s">
        <v>771</v>
      </c>
      <c r="U966" s="980"/>
      <c r="V966" s="980"/>
      <c r="W966" s="981"/>
      <c r="X966" s="979" t="s">
        <v>771</v>
      </c>
      <c r="Y966" s="980"/>
      <c r="Z966" s="980"/>
      <c r="AA966" s="981"/>
      <c r="AB966" s="575"/>
      <c r="AC966" s="34"/>
      <c r="AD966" s="138" t="s">
        <v>699</v>
      </c>
      <c r="AE966" s="158">
        <v>19</v>
      </c>
      <c r="AF966" s="35" t="s">
        <v>32</v>
      </c>
      <c r="AG966" s="34"/>
      <c r="AH966" s="139">
        <v>5560</v>
      </c>
      <c r="AI966" s="159">
        <f t="shared" si="354"/>
        <v>5.56</v>
      </c>
      <c r="AJ966" s="152">
        <v>5560</v>
      </c>
      <c r="AK966" s="272">
        <f t="shared" si="355"/>
        <v>5.56</v>
      </c>
      <c r="AL966" s="273">
        <f t="shared" si="356"/>
        <v>0</v>
      </c>
      <c r="AM966" s="274">
        <f t="shared" si="357"/>
        <v>0</v>
      </c>
      <c r="AN966" s="275">
        <f t="shared" si="358"/>
        <v>0</v>
      </c>
      <c r="AP966" s="306">
        <v>70.459999999999994</v>
      </c>
      <c r="AQ966" s="306">
        <v>6.52</v>
      </c>
    </row>
    <row r="967" spans="2:43" ht="12" customHeight="1" x14ac:dyDescent="0.25">
      <c r="B967" s="25">
        <v>44278</v>
      </c>
      <c r="C967" s="137">
        <v>0.86111111111111116</v>
      </c>
      <c r="D967" s="137">
        <v>0.87222222222222223</v>
      </c>
      <c r="E967" s="43">
        <v>3</v>
      </c>
      <c r="F967" s="43">
        <v>23656</v>
      </c>
      <c r="G967" s="25">
        <v>44278</v>
      </c>
      <c r="H967" s="967" t="s">
        <v>730</v>
      </c>
      <c r="I967" s="968"/>
      <c r="J967" s="969" t="s">
        <v>828</v>
      </c>
      <c r="K967" s="970"/>
      <c r="L967" s="969" t="s">
        <v>682</v>
      </c>
      <c r="M967" s="970"/>
      <c r="N967" s="967"/>
      <c r="O967" s="968"/>
      <c r="P967" s="971" t="s">
        <v>1265</v>
      </c>
      <c r="Q967" s="972"/>
      <c r="R967" s="973" t="s">
        <v>663</v>
      </c>
      <c r="S967" s="974"/>
      <c r="T967" s="979" t="s">
        <v>771</v>
      </c>
      <c r="U967" s="980"/>
      <c r="V967" s="980"/>
      <c r="W967" s="981"/>
      <c r="X967" s="979" t="s">
        <v>771</v>
      </c>
      <c r="Y967" s="980"/>
      <c r="Z967" s="980"/>
      <c r="AA967" s="981"/>
      <c r="AB967" s="575">
        <v>3</v>
      </c>
      <c r="AC967" s="34"/>
      <c r="AD967" s="138" t="s">
        <v>699</v>
      </c>
      <c r="AE967" s="158">
        <v>20</v>
      </c>
      <c r="AF967" s="35" t="s">
        <v>32</v>
      </c>
      <c r="AG967" s="34"/>
      <c r="AH967" s="139">
        <v>16800</v>
      </c>
      <c r="AI967" s="159">
        <f t="shared" si="354"/>
        <v>16.8</v>
      </c>
      <c r="AJ967" s="152">
        <v>18330</v>
      </c>
      <c r="AK967" s="272">
        <f t="shared" si="355"/>
        <v>18.329999999999998</v>
      </c>
      <c r="AL967" s="273">
        <f t="shared" si="356"/>
        <v>1530</v>
      </c>
      <c r="AM967" s="274">
        <f t="shared" si="357"/>
        <v>1.53</v>
      </c>
      <c r="AN967" s="275">
        <f t="shared" si="358"/>
        <v>9.1071428571428567E-2</v>
      </c>
      <c r="AP967" s="306">
        <v>70.19</v>
      </c>
      <c r="AQ967" s="306">
        <v>6.64</v>
      </c>
    </row>
    <row r="968" spans="2:43" ht="12" customHeight="1" x14ac:dyDescent="0.25">
      <c r="B968" s="25">
        <v>44278</v>
      </c>
      <c r="C968" s="137">
        <v>0.8652777777777777</v>
      </c>
      <c r="D968" s="137">
        <v>0.87916666666666676</v>
      </c>
      <c r="E968" s="43">
        <v>3</v>
      </c>
      <c r="F968" s="43">
        <v>23658</v>
      </c>
      <c r="G968" s="25">
        <v>44278</v>
      </c>
      <c r="H968" s="967" t="s">
        <v>738</v>
      </c>
      <c r="I968" s="968"/>
      <c r="J968" s="969" t="s">
        <v>828</v>
      </c>
      <c r="K968" s="970"/>
      <c r="L968" s="969" t="s">
        <v>682</v>
      </c>
      <c r="M968" s="970"/>
      <c r="N968" s="967"/>
      <c r="O968" s="968"/>
      <c r="P968" s="971" t="s">
        <v>200</v>
      </c>
      <c r="Q968" s="972"/>
      <c r="R968" s="973" t="s">
        <v>201</v>
      </c>
      <c r="S968" s="974"/>
      <c r="T968" s="979" t="s">
        <v>771</v>
      </c>
      <c r="U968" s="980"/>
      <c r="V968" s="980"/>
      <c r="W968" s="981"/>
      <c r="X968" s="979" t="s">
        <v>771</v>
      </c>
      <c r="Y968" s="980"/>
      <c r="Z968" s="980"/>
      <c r="AA968" s="981"/>
      <c r="AB968" s="575">
        <v>1</v>
      </c>
      <c r="AC968" s="34"/>
      <c r="AD968" s="138" t="s">
        <v>699</v>
      </c>
      <c r="AE968" s="158">
        <v>19</v>
      </c>
      <c r="AF968" s="35" t="s">
        <v>32</v>
      </c>
      <c r="AG968" s="34"/>
      <c r="AH968" s="139">
        <v>21600</v>
      </c>
      <c r="AI968" s="159">
        <f t="shared" si="354"/>
        <v>21.6</v>
      </c>
      <c r="AJ968" s="152">
        <v>20520</v>
      </c>
      <c r="AK968" s="272">
        <f t="shared" si="355"/>
        <v>20.52</v>
      </c>
      <c r="AL968" s="273">
        <f t="shared" si="356"/>
        <v>-1080</v>
      </c>
      <c r="AM968" s="274">
        <f t="shared" si="357"/>
        <v>-1.08</v>
      </c>
      <c r="AN968" s="275">
        <f t="shared" si="358"/>
        <v>-0.05</v>
      </c>
      <c r="AP968" s="306">
        <v>70.459999999999994</v>
      </c>
      <c r="AQ968" s="306">
        <v>6.52</v>
      </c>
    </row>
    <row r="969" spans="2:43" ht="12" customHeight="1" x14ac:dyDescent="0.25">
      <c r="B969" s="25">
        <v>44278</v>
      </c>
      <c r="C969" s="137">
        <v>0.86736111111111114</v>
      </c>
      <c r="D969" s="137">
        <v>0.89236111111111116</v>
      </c>
      <c r="E969" s="43">
        <v>3</v>
      </c>
      <c r="F969" s="43">
        <v>23658</v>
      </c>
      <c r="G969" s="25">
        <v>44278</v>
      </c>
      <c r="H969" s="967" t="s">
        <v>738</v>
      </c>
      <c r="I969" s="968"/>
      <c r="J969" s="969" t="s">
        <v>828</v>
      </c>
      <c r="K969" s="970"/>
      <c r="L969" s="969" t="s">
        <v>682</v>
      </c>
      <c r="M969" s="970"/>
      <c r="N969" s="967"/>
      <c r="O969" s="968"/>
      <c r="P969" s="971" t="s">
        <v>292</v>
      </c>
      <c r="Q969" s="972"/>
      <c r="R969" s="973" t="s">
        <v>1325</v>
      </c>
      <c r="S969" s="974"/>
      <c r="T969" s="979" t="s">
        <v>771</v>
      </c>
      <c r="U969" s="980"/>
      <c r="V969" s="980"/>
      <c r="W969" s="981"/>
      <c r="X969" s="979" t="s">
        <v>771</v>
      </c>
      <c r="Y969" s="980"/>
      <c r="Z969" s="980"/>
      <c r="AA969" s="981"/>
      <c r="AB969" s="575">
        <v>1</v>
      </c>
      <c r="AC969" s="34"/>
      <c r="AD969" s="138" t="s">
        <v>699</v>
      </c>
      <c r="AE969" s="158">
        <v>19</v>
      </c>
      <c r="AF969" s="35" t="s">
        <v>32</v>
      </c>
      <c r="AG969" s="34"/>
      <c r="AH969" s="139">
        <v>9600</v>
      </c>
      <c r="AI969" s="159">
        <f t="shared" si="354"/>
        <v>9.6</v>
      </c>
      <c r="AJ969" s="152">
        <v>9340</v>
      </c>
      <c r="AK969" s="272">
        <f t="shared" si="355"/>
        <v>9.34</v>
      </c>
      <c r="AL969" s="273">
        <f t="shared" si="356"/>
        <v>-260</v>
      </c>
      <c r="AM969" s="274">
        <f t="shared" si="357"/>
        <v>-0.26</v>
      </c>
      <c r="AN969" s="275">
        <f t="shared" si="358"/>
        <v>-2.7083333333333334E-2</v>
      </c>
      <c r="AP969" s="306">
        <v>70.459999999999994</v>
      </c>
      <c r="AQ969" s="306">
        <v>6.52</v>
      </c>
    </row>
    <row r="970" spans="2:43" ht="12" customHeight="1" x14ac:dyDescent="0.25">
      <c r="B970" s="25">
        <v>44278</v>
      </c>
      <c r="C970" s="137">
        <v>0.8965277777777777</v>
      </c>
      <c r="D970" s="137">
        <v>0.90694444444444444</v>
      </c>
      <c r="E970" s="43">
        <v>4</v>
      </c>
      <c r="F970" s="43">
        <v>23658</v>
      </c>
      <c r="G970" s="25">
        <v>44278</v>
      </c>
      <c r="H970" s="967" t="s">
        <v>738</v>
      </c>
      <c r="I970" s="968"/>
      <c r="J970" s="969" t="s">
        <v>828</v>
      </c>
      <c r="K970" s="970"/>
      <c r="L970" s="969" t="s">
        <v>682</v>
      </c>
      <c r="M970" s="970"/>
      <c r="N970" s="967"/>
      <c r="O970" s="968"/>
      <c r="P970" s="971" t="s">
        <v>1655</v>
      </c>
      <c r="Q970" s="972"/>
      <c r="R970" s="973" t="s">
        <v>1653</v>
      </c>
      <c r="S970" s="974"/>
      <c r="T970" s="979" t="s">
        <v>771</v>
      </c>
      <c r="U970" s="980"/>
      <c r="V970" s="980"/>
      <c r="W970" s="981"/>
      <c r="X970" s="979" t="s">
        <v>771</v>
      </c>
      <c r="Y970" s="980"/>
      <c r="Z970" s="980"/>
      <c r="AA970" s="981"/>
      <c r="AB970" s="575">
        <v>1</v>
      </c>
      <c r="AC970" s="34"/>
      <c r="AD970" s="138" t="s">
        <v>699</v>
      </c>
      <c r="AE970" s="158">
        <v>19</v>
      </c>
      <c r="AF970" s="35" t="s">
        <v>32</v>
      </c>
      <c r="AG970" s="34"/>
      <c r="AH970" s="139">
        <v>21600</v>
      </c>
      <c r="AI970" s="159">
        <f t="shared" ref="AI970:AI975" si="359">+AH970/1000</f>
        <v>21.6</v>
      </c>
      <c r="AJ970" s="152">
        <v>21050</v>
      </c>
      <c r="AK970" s="272">
        <f t="shared" ref="AK970:AK975" si="360">+AJ970/1000</f>
        <v>21.05</v>
      </c>
      <c r="AL970" s="273">
        <f t="shared" ref="AL970:AL975" si="361">+AJ970-AH970</f>
        <v>-550</v>
      </c>
      <c r="AM970" s="274">
        <f t="shared" ref="AM970:AM975" si="362">+AL970/1000</f>
        <v>-0.55000000000000004</v>
      </c>
      <c r="AN970" s="275">
        <f t="shared" ref="AN970:AN975" si="363">+AL970/AH970</f>
        <v>-2.5462962962962962E-2</v>
      </c>
      <c r="AP970" s="306">
        <v>70.459999999999994</v>
      </c>
      <c r="AQ970" s="306">
        <v>6.52</v>
      </c>
    </row>
    <row r="971" spans="2:43" ht="12" customHeight="1" x14ac:dyDescent="0.25">
      <c r="B971" s="25">
        <v>44278</v>
      </c>
      <c r="C971" s="137">
        <v>0.91249999999999998</v>
      </c>
      <c r="D971" s="137">
        <v>0.92986111111111114</v>
      </c>
      <c r="E971" s="43">
        <v>3</v>
      </c>
      <c r="F971" s="43">
        <v>23658</v>
      </c>
      <c r="G971" s="25">
        <v>44278</v>
      </c>
      <c r="H971" s="967" t="s">
        <v>738</v>
      </c>
      <c r="I971" s="968"/>
      <c r="J971" s="969" t="s">
        <v>828</v>
      </c>
      <c r="K971" s="970"/>
      <c r="L971" s="969" t="s">
        <v>682</v>
      </c>
      <c r="M971" s="970"/>
      <c r="N971" s="967"/>
      <c r="O971" s="968"/>
      <c r="P971" s="971" t="s">
        <v>295</v>
      </c>
      <c r="Q971" s="972"/>
      <c r="R971" s="973" t="s">
        <v>611</v>
      </c>
      <c r="S971" s="974"/>
      <c r="T971" s="979" t="s">
        <v>771</v>
      </c>
      <c r="U971" s="980"/>
      <c r="V971" s="980"/>
      <c r="W971" s="981"/>
      <c r="X971" s="979" t="s">
        <v>771</v>
      </c>
      <c r="Y971" s="980"/>
      <c r="Z971" s="980"/>
      <c r="AA971" s="981"/>
      <c r="AB971" s="575">
        <v>1</v>
      </c>
      <c r="AC971" s="34"/>
      <c r="AD971" s="138" t="s">
        <v>699</v>
      </c>
      <c r="AE971" s="158">
        <v>19</v>
      </c>
      <c r="AF971" s="35" t="s">
        <v>32</v>
      </c>
      <c r="AG971" s="34"/>
      <c r="AH971" s="139">
        <v>24000</v>
      </c>
      <c r="AI971" s="159">
        <f t="shared" si="359"/>
        <v>24</v>
      </c>
      <c r="AJ971" s="152">
        <v>23310</v>
      </c>
      <c r="AK971" s="272">
        <f t="shared" si="360"/>
        <v>23.31</v>
      </c>
      <c r="AL971" s="273">
        <f t="shared" si="361"/>
        <v>-690</v>
      </c>
      <c r="AM971" s="274">
        <f t="shared" si="362"/>
        <v>-0.69</v>
      </c>
      <c r="AN971" s="275">
        <f t="shared" si="363"/>
        <v>-2.8750000000000001E-2</v>
      </c>
      <c r="AP971" s="306">
        <v>70.459999999999994</v>
      </c>
      <c r="AQ971" s="306">
        <v>6.52</v>
      </c>
    </row>
    <row r="972" spans="2:43" ht="12" customHeight="1" x14ac:dyDescent="0.25">
      <c r="B972" s="25">
        <v>44278</v>
      </c>
      <c r="C972" s="137">
        <v>0.92569444444444438</v>
      </c>
      <c r="D972" s="137">
        <v>0.94513888888888886</v>
      </c>
      <c r="E972" s="43">
        <v>3</v>
      </c>
      <c r="F972" s="43">
        <v>23658</v>
      </c>
      <c r="G972" s="25">
        <v>44278</v>
      </c>
      <c r="H972" s="967" t="s">
        <v>738</v>
      </c>
      <c r="I972" s="968"/>
      <c r="J972" s="969" t="s">
        <v>828</v>
      </c>
      <c r="K972" s="970"/>
      <c r="L972" s="969" t="s">
        <v>682</v>
      </c>
      <c r="M972" s="970"/>
      <c r="N972" s="967"/>
      <c r="O972" s="968"/>
      <c r="P972" s="971" t="s">
        <v>1293</v>
      </c>
      <c r="Q972" s="972"/>
      <c r="R972" s="973" t="s">
        <v>543</v>
      </c>
      <c r="S972" s="974"/>
      <c r="T972" s="979" t="s">
        <v>771</v>
      </c>
      <c r="U972" s="980"/>
      <c r="V972" s="980"/>
      <c r="W972" s="981"/>
      <c r="X972" s="979" t="s">
        <v>771</v>
      </c>
      <c r="Y972" s="980"/>
      <c r="Z972" s="980"/>
      <c r="AA972" s="981"/>
      <c r="AB972" s="575">
        <v>1</v>
      </c>
      <c r="AC972" s="34"/>
      <c r="AD972" s="138" t="s">
        <v>699</v>
      </c>
      <c r="AE972" s="158">
        <v>19</v>
      </c>
      <c r="AF972" s="35" t="s">
        <v>32</v>
      </c>
      <c r="AG972" s="34"/>
      <c r="AH972" s="139">
        <v>12000</v>
      </c>
      <c r="AI972" s="159">
        <f t="shared" si="359"/>
        <v>12</v>
      </c>
      <c r="AJ972" s="152">
        <v>11750</v>
      </c>
      <c r="AK972" s="272">
        <f t="shared" si="360"/>
        <v>11.75</v>
      </c>
      <c r="AL972" s="273">
        <f t="shared" si="361"/>
        <v>-250</v>
      </c>
      <c r="AM972" s="274">
        <f t="shared" si="362"/>
        <v>-0.25</v>
      </c>
      <c r="AN972" s="275">
        <f t="shared" si="363"/>
        <v>-2.0833333333333332E-2</v>
      </c>
      <c r="AP972" s="306">
        <v>70.459999999999994</v>
      </c>
      <c r="AQ972" s="306">
        <v>6.52</v>
      </c>
    </row>
    <row r="973" spans="2:43" ht="12" customHeight="1" x14ac:dyDescent="0.25">
      <c r="B973" s="25">
        <v>44278</v>
      </c>
      <c r="C973" s="137">
        <v>0.93541666666666667</v>
      </c>
      <c r="D973" s="137">
        <v>0.94097222222222221</v>
      </c>
      <c r="E973" s="43">
        <v>3</v>
      </c>
      <c r="F973" s="43">
        <v>23658</v>
      </c>
      <c r="G973" s="25">
        <v>44278</v>
      </c>
      <c r="H973" s="967" t="s">
        <v>738</v>
      </c>
      <c r="I973" s="968"/>
      <c r="J973" s="969" t="s">
        <v>828</v>
      </c>
      <c r="K973" s="970"/>
      <c r="L973" s="969" t="s">
        <v>682</v>
      </c>
      <c r="M973" s="970"/>
      <c r="N973" s="967"/>
      <c r="O973" s="968"/>
      <c r="P973" s="971" t="s">
        <v>1265</v>
      </c>
      <c r="Q973" s="972"/>
      <c r="R973" s="973" t="s">
        <v>663</v>
      </c>
      <c r="S973" s="974"/>
      <c r="T973" s="979" t="s">
        <v>771</v>
      </c>
      <c r="U973" s="980"/>
      <c r="V973" s="980"/>
      <c r="W973" s="981"/>
      <c r="X973" s="979" t="s">
        <v>771</v>
      </c>
      <c r="Y973" s="980"/>
      <c r="Z973" s="980"/>
      <c r="AA973" s="981"/>
      <c r="AB973" s="575">
        <v>1</v>
      </c>
      <c r="AC973" s="34"/>
      <c r="AD973" s="138" t="s">
        <v>699</v>
      </c>
      <c r="AE973" s="158">
        <v>19</v>
      </c>
      <c r="AF973" s="35" t="s">
        <v>32</v>
      </c>
      <c r="AG973" s="34"/>
      <c r="AH973" s="139">
        <v>3600</v>
      </c>
      <c r="AI973" s="159">
        <f t="shared" si="359"/>
        <v>3.6</v>
      </c>
      <c r="AJ973" s="152">
        <v>3710</v>
      </c>
      <c r="AK973" s="272">
        <f t="shared" si="360"/>
        <v>3.71</v>
      </c>
      <c r="AL973" s="273">
        <f t="shared" si="361"/>
        <v>110</v>
      </c>
      <c r="AM973" s="274">
        <f t="shared" si="362"/>
        <v>0.11</v>
      </c>
      <c r="AN973" s="275">
        <f t="shared" si="363"/>
        <v>3.0555555555555555E-2</v>
      </c>
      <c r="AP973" s="306">
        <v>70.459999999999994</v>
      </c>
      <c r="AQ973" s="306">
        <v>6.52</v>
      </c>
    </row>
    <row r="974" spans="2:43" ht="12" customHeight="1" x14ac:dyDescent="0.25">
      <c r="B974" s="25">
        <v>44278</v>
      </c>
      <c r="C974" s="137">
        <v>0.94374999999999998</v>
      </c>
      <c r="D974" s="137">
        <v>0.9868055555555556</v>
      </c>
      <c r="E974" s="43">
        <v>4</v>
      </c>
      <c r="F974" s="43">
        <v>26706</v>
      </c>
      <c r="G974" s="25">
        <v>44278</v>
      </c>
      <c r="H974" s="967" t="s">
        <v>1304</v>
      </c>
      <c r="I974" s="968"/>
      <c r="J974" s="969"/>
      <c r="K974" s="970"/>
      <c r="L974" s="969"/>
      <c r="M974" s="970"/>
      <c r="N974" s="967"/>
      <c r="O974" s="968"/>
      <c r="P974" s="971" t="s">
        <v>600</v>
      </c>
      <c r="Q974" s="972"/>
      <c r="R974" s="973" t="s">
        <v>118</v>
      </c>
      <c r="S974" s="974"/>
      <c r="T974" s="979" t="s">
        <v>1657</v>
      </c>
      <c r="U974" s="980"/>
      <c r="V974" s="980"/>
      <c r="W974" s="981"/>
      <c r="X974" s="979" t="s">
        <v>1657</v>
      </c>
      <c r="Y974" s="980"/>
      <c r="Z974" s="980"/>
      <c r="AA974" s="981"/>
      <c r="AB974" s="575"/>
      <c r="AC974" s="34"/>
      <c r="AD974" s="138"/>
      <c r="AE974" s="314">
        <v>55</v>
      </c>
      <c r="AF974" s="46" t="s">
        <v>52</v>
      </c>
      <c r="AG974" s="34"/>
      <c r="AH974" s="139">
        <v>11150</v>
      </c>
      <c r="AI974" s="159">
        <f t="shared" si="359"/>
        <v>11.15</v>
      </c>
      <c r="AJ974" s="152">
        <v>11150</v>
      </c>
      <c r="AK974" s="272">
        <f t="shared" si="360"/>
        <v>11.15</v>
      </c>
      <c r="AL974" s="273">
        <f t="shared" si="361"/>
        <v>0</v>
      </c>
      <c r="AM974" s="274">
        <f t="shared" si="362"/>
        <v>0</v>
      </c>
      <c r="AN974" s="275">
        <f t="shared" si="363"/>
        <v>0</v>
      </c>
      <c r="AP974" s="306">
        <v>77.099999999999994</v>
      </c>
      <c r="AQ974" s="306">
        <v>3.35</v>
      </c>
    </row>
    <row r="975" spans="2:43" ht="12" customHeight="1" x14ac:dyDescent="0.25">
      <c r="B975" s="25">
        <v>44278</v>
      </c>
      <c r="C975" s="137">
        <v>0.9506944444444444</v>
      </c>
      <c r="D975" s="137">
        <v>0.96736111111111101</v>
      </c>
      <c r="E975" s="43">
        <v>3</v>
      </c>
      <c r="F975" s="43">
        <v>23659</v>
      </c>
      <c r="G975" s="25">
        <v>44278</v>
      </c>
      <c r="H975" s="967" t="s">
        <v>1100</v>
      </c>
      <c r="I975" s="968"/>
      <c r="J975" s="969" t="s">
        <v>1393</v>
      </c>
      <c r="K975" s="970"/>
      <c r="L975" s="969" t="s">
        <v>682</v>
      </c>
      <c r="M975" s="970"/>
      <c r="N975" s="967"/>
      <c r="O975" s="968"/>
      <c r="P975" s="971" t="s">
        <v>292</v>
      </c>
      <c r="Q975" s="972"/>
      <c r="R975" s="973" t="s">
        <v>1325</v>
      </c>
      <c r="S975" s="974"/>
      <c r="T975" s="979" t="s">
        <v>771</v>
      </c>
      <c r="U975" s="980"/>
      <c r="V975" s="980"/>
      <c r="W975" s="981"/>
      <c r="X975" s="979" t="s">
        <v>771</v>
      </c>
      <c r="Y975" s="980"/>
      <c r="Z975" s="980"/>
      <c r="AA975" s="981"/>
      <c r="AB975" s="575"/>
      <c r="AC975" s="34"/>
      <c r="AD975" s="138" t="s">
        <v>699</v>
      </c>
      <c r="AE975" s="158">
        <v>26</v>
      </c>
      <c r="AF975" s="35" t="s">
        <v>32</v>
      </c>
      <c r="AG975" s="34"/>
      <c r="AH975" s="139">
        <v>2720</v>
      </c>
      <c r="AI975" s="159">
        <f t="shared" si="359"/>
        <v>2.72</v>
      </c>
      <c r="AJ975" s="152">
        <v>2720</v>
      </c>
      <c r="AK975" s="272">
        <f t="shared" si="360"/>
        <v>2.72</v>
      </c>
      <c r="AL975" s="273">
        <f t="shared" si="361"/>
        <v>0</v>
      </c>
      <c r="AM975" s="274">
        <f t="shared" si="362"/>
        <v>0</v>
      </c>
      <c r="AN975" s="275">
        <f t="shared" si="363"/>
        <v>0</v>
      </c>
      <c r="AP975" s="306">
        <v>70.849999999999994</v>
      </c>
      <c r="AQ975" s="306">
        <v>6.31</v>
      </c>
    </row>
    <row r="976" spans="2:43" ht="12" customHeight="1" x14ac:dyDescent="0.25">
      <c r="B976" s="25">
        <v>44278</v>
      </c>
      <c r="C976" s="137">
        <v>0.99930555555555556</v>
      </c>
      <c r="D976" s="137">
        <v>6.9444444444444441E-3</v>
      </c>
      <c r="E976" s="43">
        <v>3</v>
      </c>
      <c r="F976" s="43">
        <v>24737</v>
      </c>
      <c r="G976" s="25">
        <v>44278</v>
      </c>
      <c r="H976" s="967" t="s">
        <v>1028</v>
      </c>
      <c r="I976" s="968"/>
      <c r="J976" s="969"/>
      <c r="K976" s="970"/>
      <c r="L976" s="969" t="s">
        <v>682</v>
      </c>
      <c r="M976" s="970"/>
      <c r="N976" s="967"/>
      <c r="O976" s="968"/>
      <c r="P976" s="971" t="s">
        <v>292</v>
      </c>
      <c r="Q976" s="972"/>
      <c r="R976" s="973" t="s">
        <v>1325</v>
      </c>
      <c r="S976" s="974"/>
      <c r="T976" s="979" t="s">
        <v>771</v>
      </c>
      <c r="U976" s="980"/>
      <c r="V976" s="980"/>
      <c r="W976" s="981"/>
      <c r="X976" s="979" t="s">
        <v>771</v>
      </c>
      <c r="Y976" s="980"/>
      <c r="Z976" s="980"/>
      <c r="AA976" s="981"/>
      <c r="AB976" s="575"/>
      <c r="AC976" s="34"/>
      <c r="AD976" s="138"/>
      <c r="AE976" s="158">
        <v>20</v>
      </c>
      <c r="AF976" s="35" t="s">
        <v>32</v>
      </c>
      <c r="AG976" s="34"/>
      <c r="AH976" s="139">
        <v>1200</v>
      </c>
      <c r="AI976" s="159">
        <f t="shared" si="354"/>
        <v>1.2</v>
      </c>
      <c r="AJ976" s="152">
        <v>1150</v>
      </c>
      <c r="AK976" s="272">
        <f t="shared" si="355"/>
        <v>1.1499999999999999</v>
      </c>
      <c r="AL976" s="273">
        <f t="shared" si="356"/>
        <v>-50</v>
      </c>
      <c r="AM976" s="274">
        <f t="shared" si="357"/>
        <v>-0.05</v>
      </c>
      <c r="AN976" s="275">
        <f t="shared" si="358"/>
        <v>-4.1666666666666664E-2</v>
      </c>
      <c r="AP976" s="306">
        <v>70.510000000000005</v>
      </c>
      <c r="AQ976" s="306">
        <v>6.39</v>
      </c>
    </row>
    <row r="977" spans="2:43" ht="12" customHeight="1" x14ac:dyDescent="0.25">
      <c r="B977" s="25">
        <v>44279</v>
      </c>
      <c r="C977" s="137">
        <v>0.17291666666666669</v>
      </c>
      <c r="D977" s="137">
        <v>0.22430555555555556</v>
      </c>
      <c r="E977" s="43">
        <v>4</v>
      </c>
      <c r="F977" s="43">
        <v>7237</v>
      </c>
      <c r="G977" s="25">
        <v>44279</v>
      </c>
      <c r="H977" s="967" t="s">
        <v>291</v>
      </c>
      <c r="I977" s="968"/>
      <c r="J977" s="969"/>
      <c r="K977" s="970"/>
      <c r="L977" s="969"/>
      <c r="M977" s="970"/>
      <c r="N977" s="967"/>
      <c r="O977" s="968"/>
      <c r="P977" s="971" t="s">
        <v>243</v>
      </c>
      <c r="Q977" s="972"/>
      <c r="R977" s="973" t="s">
        <v>492</v>
      </c>
      <c r="S977" s="974"/>
      <c r="T977" s="979" t="s">
        <v>89</v>
      </c>
      <c r="U977" s="980"/>
      <c r="V977" s="980"/>
      <c r="W977" s="981"/>
      <c r="X977" s="979" t="s">
        <v>89</v>
      </c>
      <c r="Y977" s="980"/>
      <c r="Z977" s="980"/>
      <c r="AA977" s="981"/>
      <c r="AB977" s="575"/>
      <c r="AC977" s="34"/>
      <c r="AD977" s="138"/>
      <c r="AE977" s="158">
        <v>30</v>
      </c>
      <c r="AF977" s="35" t="s">
        <v>32</v>
      </c>
      <c r="AG977" s="34">
        <v>7237</v>
      </c>
      <c r="AH977" s="139">
        <f>+AG977/2.2</f>
        <v>3289.5454545454545</v>
      </c>
      <c r="AI977" s="159">
        <f t="shared" ref="AI977" si="364">+AH977/1000</f>
        <v>3.2895454545454546</v>
      </c>
      <c r="AJ977" s="152">
        <v>4460</v>
      </c>
      <c r="AK977" s="272">
        <f t="shared" ref="AK977" si="365">+AJ977/1000</f>
        <v>4.46</v>
      </c>
      <c r="AL977" s="273">
        <f t="shared" ref="AL977" si="366">+AJ977-AH977</f>
        <v>1170.4545454545455</v>
      </c>
      <c r="AM977" s="274">
        <f t="shared" ref="AM977" si="367">+AL977/1000</f>
        <v>1.1704545454545454</v>
      </c>
      <c r="AN977" s="275">
        <f t="shared" ref="AN977" si="368">+AL977/AH977</f>
        <v>0.35581041868177421</v>
      </c>
      <c r="AP977" s="306">
        <v>77.19</v>
      </c>
      <c r="AQ977" s="306">
        <v>3.05</v>
      </c>
    </row>
    <row r="978" spans="2:43" ht="12.75" customHeight="1" thickBot="1" x14ac:dyDescent="0.3">
      <c r="B978" s="24"/>
      <c r="C978" s="146"/>
      <c r="D978" s="146"/>
      <c r="E978" s="27"/>
      <c r="F978" s="36"/>
      <c r="G978" s="31"/>
      <c r="H978" s="909"/>
      <c r="I978" s="910"/>
      <c r="J978" s="911"/>
      <c r="K978" s="912"/>
      <c r="L978" s="911"/>
      <c r="M978" s="912"/>
      <c r="N978" s="913"/>
      <c r="O978" s="910"/>
      <c r="P978" s="913"/>
      <c r="Q978" s="910"/>
      <c r="R978" s="914"/>
      <c r="S978" s="915"/>
      <c r="T978" s="916"/>
      <c r="U978" s="917"/>
      <c r="V978" s="917"/>
      <c r="W978" s="915"/>
      <c r="X978" s="29"/>
      <c r="Y978" s="147"/>
      <c r="Z978" s="147"/>
      <c r="AA978" s="28"/>
      <c r="AB978" s="509"/>
      <c r="AC978" s="36"/>
      <c r="AD978" s="148"/>
      <c r="AE978" s="147"/>
      <c r="AF978" s="28"/>
      <c r="AG978" s="29"/>
      <c r="AH978" s="149"/>
      <c r="AI978" s="153"/>
      <c r="AJ978" s="150"/>
      <c r="AK978" s="154"/>
      <c r="AL978" s="155"/>
      <c r="AM978" s="156"/>
      <c r="AN978" s="157"/>
    </row>
    <row r="979" spans="2:43" x14ac:dyDescent="0.25">
      <c r="B979" s="151"/>
      <c r="C979" s="151"/>
      <c r="D979" s="151"/>
      <c r="E979" s="151"/>
      <c r="F979" s="151"/>
      <c r="G979" s="151"/>
      <c r="H979" s="151"/>
      <c r="I979" s="151"/>
      <c r="J979" s="174"/>
      <c r="K979" s="174"/>
      <c r="L979" s="174"/>
      <c r="M979" s="174"/>
      <c r="N979" s="151"/>
      <c r="O979" s="151"/>
      <c r="P979" s="135"/>
      <c r="Q979" s="135"/>
      <c r="R979" s="918" t="s">
        <v>5</v>
      </c>
      <c r="S979" s="919"/>
      <c r="T979" s="919"/>
      <c r="U979" s="919"/>
      <c r="V979" s="919"/>
      <c r="W979" s="919"/>
      <c r="X979" s="919"/>
      <c r="Y979" s="919"/>
      <c r="Z979" s="919"/>
      <c r="AA979" s="919"/>
      <c r="AB979" s="919"/>
      <c r="AC979" s="919"/>
      <c r="AD979" s="919"/>
      <c r="AE979" s="919"/>
      <c r="AF979" s="919"/>
      <c r="AG979" s="554"/>
      <c r="AH979" s="932" t="s">
        <v>4</v>
      </c>
      <c r="AI979" s="933"/>
      <c r="AJ979" s="932" t="s">
        <v>3</v>
      </c>
      <c r="AK979" s="933"/>
      <c r="AL979" s="932" t="s">
        <v>2</v>
      </c>
      <c r="AM979" s="934"/>
      <c r="AN979" s="935"/>
    </row>
    <row r="980" spans="2:43" x14ac:dyDescent="0.25">
      <c r="B980" s="151"/>
      <c r="C980" s="151"/>
      <c r="D980" s="151"/>
      <c r="E980" s="151"/>
      <c r="F980" s="151"/>
      <c r="G980" s="151"/>
      <c r="H980" s="151"/>
      <c r="I980" s="151"/>
      <c r="J980" s="174"/>
      <c r="K980" s="174"/>
      <c r="L980" s="174"/>
      <c r="M980" s="174"/>
      <c r="N980" s="151"/>
      <c r="O980" s="151"/>
      <c r="P980" s="135"/>
      <c r="Q980" s="135"/>
      <c r="R980" s="930"/>
      <c r="S980" s="931"/>
      <c r="T980" s="931"/>
      <c r="U980" s="931"/>
      <c r="V980" s="931"/>
      <c r="W980" s="931"/>
      <c r="X980" s="931"/>
      <c r="Y980" s="931"/>
      <c r="Z980" s="931"/>
      <c r="AA980" s="931"/>
      <c r="AB980" s="931"/>
      <c r="AC980" s="931"/>
      <c r="AD980" s="931"/>
      <c r="AE980" s="931"/>
      <c r="AF980" s="931"/>
      <c r="AG980" s="554"/>
      <c r="AH980" s="936" t="s">
        <v>1</v>
      </c>
      <c r="AI980" s="938">
        <f>+SUM(AI940:AI978)</f>
        <v>460.52554545454558</v>
      </c>
      <c r="AJ980" s="936" t="s">
        <v>1</v>
      </c>
      <c r="AK980" s="938">
        <f>+SUM(AK940:AK978)</f>
        <v>473.74999999999989</v>
      </c>
      <c r="AL980" s="936" t="s">
        <v>1</v>
      </c>
      <c r="AM980" s="940">
        <f>+AK980-AI980</f>
        <v>13.224454545454307</v>
      </c>
      <c r="AN980" s="851">
        <f>+AM980/AI980</f>
        <v>2.8716006475605113E-2</v>
      </c>
    </row>
    <row r="981" spans="2:43" ht="17.25" thickBot="1" x14ac:dyDescent="0.3">
      <c r="B981" s="151"/>
      <c r="C981" s="151"/>
      <c r="D981" s="151"/>
      <c r="E981" s="151"/>
      <c r="F981" s="151"/>
      <c r="G981" s="151"/>
      <c r="H981" s="151"/>
      <c r="I981" s="151"/>
      <c r="J981" s="174"/>
      <c r="K981" s="174"/>
      <c r="L981" s="174"/>
      <c r="M981" s="174"/>
      <c r="N981" s="151"/>
      <c r="O981" s="151"/>
      <c r="P981" s="135"/>
      <c r="Q981" s="135"/>
      <c r="R981" s="921"/>
      <c r="S981" s="922"/>
      <c r="T981" s="922"/>
      <c r="U981" s="922"/>
      <c r="V981" s="922"/>
      <c r="W981" s="922"/>
      <c r="X981" s="922"/>
      <c r="Y981" s="922"/>
      <c r="Z981" s="922"/>
      <c r="AA981" s="922"/>
      <c r="AB981" s="922"/>
      <c r="AC981" s="922"/>
      <c r="AD981" s="922"/>
      <c r="AE981" s="922"/>
      <c r="AF981" s="922"/>
      <c r="AG981" s="553"/>
      <c r="AH981" s="937"/>
      <c r="AI981" s="939"/>
      <c r="AJ981" s="937"/>
      <c r="AK981" s="939"/>
      <c r="AL981" s="937"/>
      <c r="AM981" s="941"/>
      <c r="AN981" s="852"/>
    </row>
    <row r="982" spans="2:43" ht="17.25" thickBot="1" x14ac:dyDescent="0.3"/>
    <row r="983" spans="2:43" x14ac:dyDescent="0.25">
      <c r="R983" s="918" t="s">
        <v>0</v>
      </c>
      <c r="S983" s="919"/>
      <c r="T983" s="919"/>
      <c r="U983" s="919"/>
      <c r="V983" s="919"/>
      <c r="W983" s="919"/>
      <c r="X983" s="919"/>
      <c r="Y983" s="919"/>
      <c r="Z983" s="919"/>
      <c r="AA983" s="919"/>
      <c r="AB983" s="919"/>
      <c r="AC983" s="919"/>
      <c r="AD983" s="919"/>
      <c r="AE983" s="919"/>
      <c r="AF983" s="920"/>
      <c r="AG983" s="18"/>
      <c r="AH983" s="924">
        <f>+AI980+AH930</f>
        <v>5948.9254545454551</v>
      </c>
      <c r="AI983" s="925"/>
      <c r="AJ983" s="924">
        <f>+AK980+AJ930</f>
        <v>6056.1404999999995</v>
      </c>
      <c r="AK983" s="925"/>
      <c r="AL983" s="928">
        <f>+AJ983-AH983</f>
        <v>107.21504545454445</v>
      </c>
      <c r="AM983" s="925"/>
      <c r="AN983" s="945">
        <f>+AL983/AH983</f>
        <v>1.8022590175949101E-2</v>
      </c>
    </row>
    <row r="984" spans="2:43" ht="12" customHeight="1" thickBot="1" x14ac:dyDescent="0.3">
      <c r="R984" s="921"/>
      <c r="S984" s="922"/>
      <c r="T984" s="922"/>
      <c r="U984" s="922"/>
      <c r="V984" s="922"/>
      <c r="W984" s="922"/>
      <c r="X984" s="922"/>
      <c r="Y984" s="922"/>
      <c r="Z984" s="922"/>
      <c r="AA984" s="922"/>
      <c r="AB984" s="922"/>
      <c r="AC984" s="922"/>
      <c r="AD984" s="922"/>
      <c r="AE984" s="922"/>
      <c r="AF984" s="923"/>
      <c r="AG984" s="19"/>
      <c r="AH984" s="926"/>
      <c r="AI984" s="927"/>
      <c r="AJ984" s="926"/>
      <c r="AK984" s="927"/>
      <c r="AL984" s="929"/>
      <c r="AM984" s="927"/>
      <c r="AN984" s="946"/>
      <c r="AO984" s="22"/>
      <c r="AP984" s="168" t="s">
        <v>46</v>
      </c>
    </row>
    <row r="985" spans="2:43" ht="17.25" thickBot="1" x14ac:dyDescent="0.3"/>
    <row r="986" spans="2:43" ht="12" customHeight="1" x14ac:dyDescent="0.25">
      <c r="B986" s="882" t="s">
        <v>31</v>
      </c>
      <c r="C986" s="883"/>
      <c r="D986" s="883"/>
      <c r="E986" s="883"/>
      <c r="F986" s="883"/>
      <c r="G986" s="884"/>
      <c r="H986" s="888" t="s">
        <v>30</v>
      </c>
      <c r="I986" s="765"/>
      <c r="J986" s="765"/>
      <c r="K986" s="765"/>
      <c r="L986" s="765"/>
      <c r="M986" s="765"/>
      <c r="N986" s="765"/>
      <c r="O986" s="765"/>
      <c r="P986" s="765"/>
      <c r="Q986" s="765"/>
      <c r="R986" s="765"/>
      <c r="S986" s="765"/>
      <c r="T986" s="765"/>
      <c r="U986" s="765"/>
      <c r="V986" s="765"/>
      <c r="W986" s="765"/>
      <c r="X986" s="765"/>
      <c r="Y986" s="765"/>
      <c r="Z986" s="765"/>
      <c r="AA986" s="765"/>
      <c r="AB986" s="765"/>
      <c r="AC986" s="765"/>
      <c r="AD986" s="765"/>
      <c r="AE986" s="548"/>
      <c r="AF986" s="764" t="s">
        <v>29</v>
      </c>
      <c r="AG986" s="765"/>
      <c r="AH986" s="765"/>
      <c r="AI986" s="765"/>
      <c r="AJ986" s="765"/>
      <c r="AK986" s="766"/>
      <c r="AL986" s="889" t="s">
        <v>39</v>
      </c>
      <c r="AM986" s="890"/>
      <c r="AN986" s="891"/>
      <c r="AO986" s="141"/>
      <c r="AP986" s="170"/>
    </row>
    <row r="987" spans="2:43" ht="12" customHeight="1" x14ac:dyDescent="0.25">
      <c r="B987" s="885"/>
      <c r="C987" s="886"/>
      <c r="D987" s="886"/>
      <c r="E987" s="886"/>
      <c r="F987" s="886"/>
      <c r="G987" s="887"/>
      <c r="H987" s="892" t="s">
        <v>25</v>
      </c>
      <c r="I987" s="893"/>
      <c r="J987" s="893"/>
      <c r="K987" s="893"/>
      <c r="L987" s="893"/>
      <c r="M987" s="893"/>
      <c r="N987" s="893"/>
      <c r="O987" s="893"/>
      <c r="P987" s="893"/>
      <c r="Q987" s="893"/>
      <c r="R987" s="893"/>
      <c r="S987" s="893"/>
      <c r="T987" s="893"/>
      <c r="U987" s="893"/>
      <c r="V987" s="893"/>
      <c r="W987" s="893"/>
      <c r="X987" s="893"/>
      <c r="Y987" s="893"/>
      <c r="Z987" s="893"/>
      <c r="AA987" s="893"/>
      <c r="AB987" s="893"/>
      <c r="AC987" s="893"/>
      <c r="AD987" s="893"/>
      <c r="AE987" s="550"/>
      <c r="AF987" s="773">
        <v>44279</v>
      </c>
      <c r="AG987" s="774"/>
      <c r="AH987" s="774"/>
      <c r="AI987" s="774"/>
      <c r="AJ987" s="774"/>
      <c r="AK987" s="775"/>
      <c r="AL987" s="896" t="s">
        <v>40</v>
      </c>
      <c r="AM987" s="897"/>
      <c r="AN987" s="898"/>
      <c r="AO987" s="141"/>
      <c r="AP987" s="171"/>
    </row>
    <row r="988" spans="2:43" ht="12" customHeight="1" thickBot="1" x14ac:dyDescent="0.3">
      <c r="B988" s="902" t="s">
        <v>28</v>
      </c>
      <c r="C988" s="903"/>
      <c r="D988" s="903"/>
      <c r="E988" s="903"/>
      <c r="F988" s="903"/>
      <c r="G988" s="904"/>
      <c r="H988" s="894"/>
      <c r="I988" s="895"/>
      <c r="J988" s="895"/>
      <c r="K988" s="895"/>
      <c r="L988" s="895"/>
      <c r="M988" s="895"/>
      <c r="N988" s="895"/>
      <c r="O988" s="895"/>
      <c r="P988" s="895"/>
      <c r="Q988" s="895"/>
      <c r="R988" s="895"/>
      <c r="S988" s="895"/>
      <c r="T988" s="895"/>
      <c r="U988" s="895"/>
      <c r="V988" s="895"/>
      <c r="W988" s="895"/>
      <c r="X988" s="895"/>
      <c r="Y988" s="895"/>
      <c r="Z988" s="895"/>
      <c r="AA988" s="895"/>
      <c r="AB988" s="895"/>
      <c r="AC988" s="895"/>
      <c r="AD988" s="895"/>
      <c r="AE988" s="551"/>
      <c r="AF988" s="776"/>
      <c r="AG988" s="777"/>
      <c r="AH988" s="777"/>
      <c r="AI988" s="777"/>
      <c r="AJ988" s="777"/>
      <c r="AK988" s="778"/>
      <c r="AL988" s="899"/>
      <c r="AM988" s="900"/>
      <c r="AN988" s="901"/>
      <c r="AO988" s="141"/>
      <c r="AP988" s="171"/>
    </row>
    <row r="989" spans="2:43" ht="12" customHeight="1" thickBot="1" x14ac:dyDescent="0.3">
      <c r="B989" s="135"/>
      <c r="C989" s="135"/>
      <c r="D989" s="135"/>
      <c r="E989" s="135"/>
      <c r="F989" s="135"/>
      <c r="G989" s="135"/>
      <c r="H989" s="135"/>
      <c r="I989" s="135"/>
      <c r="J989" s="174"/>
      <c r="K989" s="174"/>
      <c r="L989" s="174"/>
      <c r="M989" s="174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  <c r="AM989" s="135"/>
      <c r="AN989" s="135"/>
      <c r="AO989" s="141"/>
    </row>
    <row r="990" spans="2:43" ht="12" customHeight="1" thickBot="1" x14ac:dyDescent="0.3">
      <c r="B990" s="873" t="s">
        <v>27</v>
      </c>
      <c r="C990" s="874"/>
      <c r="D990" s="874"/>
      <c r="E990" s="875"/>
      <c r="F990" s="848" t="s">
        <v>26</v>
      </c>
      <c r="G990" s="850"/>
      <c r="H990" s="848" t="s">
        <v>44</v>
      </c>
      <c r="I990" s="849"/>
      <c r="J990" s="849"/>
      <c r="K990" s="849"/>
      <c r="L990" s="849"/>
      <c r="M990" s="849"/>
      <c r="N990" s="849"/>
      <c r="O990" s="849"/>
      <c r="P990" s="849"/>
      <c r="Q990" s="849"/>
      <c r="R990" s="849"/>
      <c r="S990" s="850"/>
      <c r="T990" s="848" t="s">
        <v>25</v>
      </c>
      <c r="U990" s="849"/>
      <c r="V990" s="849"/>
      <c r="W990" s="849"/>
      <c r="X990" s="849"/>
      <c r="Y990" s="849"/>
      <c r="Z990" s="849"/>
      <c r="AA990" s="849"/>
      <c r="AB990" s="849"/>
      <c r="AC990" s="849"/>
      <c r="AD990" s="849"/>
      <c r="AE990" s="849"/>
      <c r="AF990" s="850"/>
      <c r="AG990" s="879" t="s">
        <v>24</v>
      </c>
      <c r="AH990" s="880"/>
      <c r="AI990" s="881"/>
      <c r="AJ990" s="879" t="s">
        <v>24</v>
      </c>
      <c r="AK990" s="881"/>
      <c r="AL990" s="848" t="s">
        <v>23</v>
      </c>
      <c r="AM990" s="849"/>
      <c r="AN990" s="850"/>
      <c r="AO990" s="141"/>
    </row>
    <row r="991" spans="2:43" ht="12" customHeight="1" thickBot="1" x14ac:dyDescent="0.3">
      <c r="B991" s="1" t="s">
        <v>13</v>
      </c>
      <c r="C991" s="2" t="s">
        <v>22</v>
      </c>
      <c r="D991" s="3" t="s">
        <v>22</v>
      </c>
      <c r="E991" s="2" t="s">
        <v>21</v>
      </c>
      <c r="F991" s="907" t="s">
        <v>20</v>
      </c>
      <c r="G991" s="908"/>
      <c r="H991" s="876"/>
      <c r="I991" s="877"/>
      <c r="J991" s="877"/>
      <c r="K991" s="877"/>
      <c r="L991" s="877"/>
      <c r="M991" s="877"/>
      <c r="N991" s="877"/>
      <c r="O991" s="877"/>
      <c r="P991" s="877"/>
      <c r="Q991" s="877"/>
      <c r="R991" s="877"/>
      <c r="S991" s="878"/>
      <c r="T991" s="876"/>
      <c r="U991" s="877"/>
      <c r="V991" s="877"/>
      <c r="W991" s="877"/>
      <c r="X991" s="877"/>
      <c r="Y991" s="877"/>
      <c r="Z991" s="877"/>
      <c r="AA991" s="877"/>
      <c r="AB991" s="877"/>
      <c r="AC991" s="877"/>
      <c r="AD991" s="877"/>
      <c r="AE991" s="877"/>
      <c r="AF991" s="878"/>
      <c r="AG991" s="876" t="s">
        <v>19</v>
      </c>
      <c r="AH991" s="877"/>
      <c r="AI991" s="878"/>
      <c r="AJ991" s="876" t="s">
        <v>18</v>
      </c>
      <c r="AK991" s="878"/>
      <c r="AL991" s="876" t="s">
        <v>17</v>
      </c>
      <c r="AM991" s="877"/>
      <c r="AN991" s="878"/>
      <c r="AO991" s="141"/>
      <c r="AP991" s="846" t="s">
        <v>130</v>
      </c>
      <c r="AQ991" s="846" t="s">
        <v>131</v>
      </c>
    </row>
    <row r="992" spans="2:43" ht="12" customHeight="1" thickBot="1" x14ac:dyDescent="0.3">
      <c r="B992" s="4">
        <v>2021</v>
      </c>
      <c r="C992" s="5" t="s">
        <v>16</v>
      </c>
      <c r="D992" s="5" t="s">
        <v>15</v>
      </c>
      <c r="E992" s="30" t="s">
        <v>14</v>
      </c>
      <c r="F992" s="6" t="s">
        <v>14</v>
      </c>
      <c r="G992" s="7" t="s">
        <v>13</v>
      </c>
      <c r="H992" s="868" t="s">
        <v>34</v>
      </c>
      <c r="I992" s="869"/>
      <c r="J992" s="870" t="s">
        <v>43</v>
      </c>
      <c r="K992" s="871"/>
      <c r="L992" s="870" t="s">
        <v>42</v>
      </c>
      <c r="M992" s="871"/>
      <c r="N992" s="872" t="s">
        <v>33</v>
      </c>
      <c r="O992" s="869"/>
      <c r="P992" s="872" t="s">
        <v>12</v>
      </c>
      <c r="Q992" s="869"/>
      <c r="R992" s="872" t="s">
        <v>11</v>
      </c>
      <c r="S992" s="905"/>
      <c r="T992" s="868" t="s">
        <v>35</v>
      </c>
      <c r="U992" s="906"/>
      <c r="V992" s="906"/>
      <c r="W992" s="905"/>
      <c r="X992" s="868" t="s">
        <v>10</v>
      </c>
      <c r="Y992" s="906"/>
      <c r="Z992" s="906"/>
      <c r="AA992" s="905"/>
      <c r="AB992" s="552" t="s">
        <v>1084</v>
      </c>
      <c r="AC992" s="38" t="s">
        <v>38</v>
      </c>
      <c r="AD992" s="37" t="s">
        <v>36</v>
      </c>
      <c r="AE992" s="549" t="s">
        <v>41</v>
      </c>
      <c r="AF992" s="136" t="s">
        <v>9</v>
      </c>
      <c r="AG992" s="8" t="s">
        <v>37</v>
      </c>
      <c r="AH992" s="9" t="s">
        <v>8</v>
      </c>
      <c r="AI992" s="10" t="s">
        <v>7</v>
      </c>
      <c r="AJ992" s="6" t="s">
        <v>8</v>
      </c>
      <c r="AK992" s="7" t="s">
        <v>7</v>
      </c>
      <c r="AL992" s="6" t="s">
        <v>8</v>
      </c>
      <c r="AM992" s="11" t="s">
        <v>7</v>
      </c>
      <c r="AN992" s="7" t="s">
        <v>6</v>
      </c>
      <c r="AO992" s="20"/>
      <c r="AP992" s="847"/>
      <c r="AQ992" s="847"/>
    </row>
    <row r="993" spans="2:43" ht="12" customHeight="1" x14ac:dyDescent="0.25">
      <c r="B993" s="25">
        <v>44279</v>
      </c>
      <c r="C993" s="137">
        <v>0.27430555555555552</v>
      </c>
      <c r="D993" s="137">
        <v>0.27986111111111112</v>
      </c>
      <c r="E993" s="43">
        <v>1</v>
      </c>
      <c r="F993" s="43">
        <v>26707</v>
      </c>
      <c r="G993" s="25">
        <v>44279</v>
      </c>
      <c r="H993" s="967" t="s">
        <v>712</v>
      </c>
      <c r="I993" s="968"/>
      <c r="J993" s="969"/>
      <c r="K993" s="970"/>
      <c r="L993" s="969"/>
      <c r="M993" s="970"/>
      <c r="N993" s="967"/>
      <c r="O993" s="968"/>
      <c r="P993" s="971" t="s">
        <v>750</v>
      </c>
      <c r="Q993" s="972"/>
      <c r="R993" s="973" t="s">
        <v>751</v>
      </c>
      <c r="S993" s="974"/>
      <c r="T993" s="979" t="s">
        <v>715</v>
      </c>
      <c r="U993" s="980"/>
      <c r="V993" s="980"/>
      <c r="W993" s="981"/>
      <c r="X993" s="979" t="s">
        <v>715</v>
      </c>
      <c r="Y993" s="980"/>
      <c r="Z993" s="980"/>
      <c r="AA993" s="981"/>
      <c r="AB993" s="556"/>
      <c r="AC993" s="34"/>
      <c r="AD993" s="138"/>
      <c r="AE993" s="166">
        <v>47</v>
      </c>
      <c r="AF993" s="35" t="s">
        <v>32</v>
      </c>
      <c r="AG993" s="26"/>
      <c r="AH993" s="160">
        <v>290</v>
      </c>
      <c r="AI993" s="161">
        <f>+AH993/1000</f>
        <v>0.28999999999999998</v>
      </c>
      <c r="AJ993" s="162">
        <v>290</v>
      </c>
      <c r="AK993" s="163">
        <f>+AJ993/1000</f>
        <v>0.28999999999999998</v>
      </c>
      <c r="AL993" s="164">
        <f>+AJ993-AH993</f>
        <v>0</v>
      </c>
      <c r="AM993" s="163">
        <f>+AL993/1000</f>
        <v>0</v>
      </c>
      <c r="AN993" s="165">
        <f>+AL993/AH993</f>
        <v>0</v>
      </c>
      <c r="AO993" s="21"/>
      <c r="AP993" s="306">
        <v>70.069999999999993</v>
      </c>
      <c r="AQ993" s="306">
        <v>5.49</v>
      </c>
    </row>
    <row r="994" spans="2:43" ht="12" customHeight="1" x14ac:dyDescent="0.25">
      <c r="B994" s="25">
        <v>44279</v>
      </c>
      <c r="C994" s="137">
        <v>0.27499999999999997</v>
      </c>
      <c r="D994" s="137">
        <v>0.28750000000000003</v>
      </c>
      <c r="E994" s="43">
        <v>2</v>
      </c>
      <c r="F994" s="43">
        <v>791</v>
      </c>
      <c r="G994" s="25">
        <v>44279</v>
      </c>
      <c r="H994" s="967" t="s">
        <v>199</v>
      </c>
      <c r="I994" s="968"/>
      <c r="J994" s="969"/>
      <c r="K994" s="970"/>
      <c r="L994" s="969"/>
      <c r="M994" s="970"/>
      <c r="N994" s="967"/>
      <c r="O994" s="968"/>
      <c r="P994" s="971" t="s">
        <v>1210</v>
      </c>
      <c r="Q994" s="972"/>
      <c r="R994" s="973" t="s">
        <v>306</v>
      </c>
      <c r="S994" s="974"/>
      <c r="T994" s="979" t="s">
        <v>544</v>
      </c>
      <c r="U994" s="980"/>
      <c r="V994" s="980"/>
      <c r="W994" s="981"/>
      <c r="X994" s="979" t="s">
        <v>544</v>
      </c>
      <c r="Y994" s="980"/>
      <c r="Z994" s="980"/>
      <c r="AA994" s="981"/>
      <c r="AB994" s="490"/>
      <c r="AC994" s="32"/>
      <c r="AD994" s="33"/>
      <c r="AE994" s="314">
        <v>53</v>
      </c>
      <c r="AF994" s="46" t="s">
        <v>52</v>
      </c>
      <c r="AG994" s="34"/>
      <c r="AH994" s="139">
        <v>11985</v>
      </c>
      <c r="AI994" s="140">
        <f t="shared" ref="AI994:AI997" si="369">+AH994/1000</f>
        <v>11.984999999999999</v>
      </c>
      <c r="AJ994" s="1029">
        <v>26440</v>
      </c>
      <c r="AK994" s="1032">
        <f>+AJ994/1000</f>
        <v>26.44</v>
      </c>
      <c r="AL994" s="1035">
        <f>+AJ994-AH997-AH996-AH995-AH994</f>
        <v>-116</v>
      </c>
      <c r="AM994" s="1038">
        <f>+AL994/1000</f>
        <v>-0.11600000000000001</v>
      </c>
      <c r="AN994" s="1041">
        <f>+AL994/SUM(AH994:AH997)</f>
        <v>-4.3681277300798311E-3</v>
      </c>
      <c r="AO994" s="21"/>
      <c r="AP994" s="306">
        <v>72.239999999999995</v>
      </c>
      <c r="AQ994" s="306">
        <v>5.51</v>
      </c>
    </row>
    <row r="995" spans="2:43" ht="12" customHeight="1" x14ac:dyDescent="0.25">
      <c r="B995" s="25">
        <v>44279</v>
      </c>
      <c r="C995" s="137">
        <v>0.27499999999999997</v>
      </c>
      <c r="D995" s="137">
        <v>0.28750000000000003</v>
      </c>
      <c r="E995" s="43">
        <v>2</v>
      </c>
      <c r="F995" s="43">
        <v>791</v>
      </c>
      <c r="G995" s="25">
        <v>44279</v>
      </c>
      <c r="H995" s="967" t="s">
        <v>199</v>
      </c>
      <c r="I995" s="968"/>
      <c r="J995" s="969"/>
      <c r="K995" s="970"/>
      <c r="L995" s="969"/>
      <c r="M995" s="970"/>
      <c r="N995" s="967"/>
      <c r="O995" s="968"/>
      <c r="P995" s="971" t="s">
        <v>1210</v>
      </c>
      <c r="Q995" s="972"/>
      <c r="R995" s="973" t="s">
        <v>306</v>
      </c>
      <c r="S995" s="974"/>
      <c r="T995" s="979" t="s">
        <v>202</v>
      </c>
      <c r="U995" s="980"/>
      <c r="V995" s="980"/>
      <c r="W995" s="981"/>
      <c r="X995" s="979" t="s">
        <v>202</v>
      </c>
      <c r="Y995" s="980"/>
      <c r="Z995" s="980"/>
      <c r="AA995" s="981"/>
      <c r="AB995" s="490"/>
      <c r="AC995" s="32"/>
      <c r="AD995" s="33"/>
      <c r="AE995" s="314">
        <v>53</v>
      </c>
      <c r="AF995" s="46" t="s">
        <v>52</v>
      </c>
      <c r="AG995" s="34"/>
      <c r="AH995" s="139">
        <v>30</v>
      </c>
      <c r="AI995" s="140">
        <f t="shared" si="369"/>
        <v>0.03</v>
      </c>
      <c r="AJ995" s="1030"/>
      <c r="AK995" s="1033"/>
      <c r="AL995" s="1036"/>
      <c r="AM995" s="1039"/>
      <c r="AN995" s="1042"/>
      <c r="AP995" s="306">
        <v>72.239999999999995</v>
      </c>
      <c r="AQ995" s="306">
        <v>5.51</v>
      </c>
    </row>
    <row r="996" spans="2:43" ht="12" customHeight="1" x14ac:dyDescent="0.25">
      <c r="B996" s="25">
        <v>44279</v>
      </c>
      <c r="C996" s="137">
        <v>0.27499999999999997</v>
      </c>
      <c r="D996" s="137">
        <v>0.28750000000000003</v>
      </c>
      <c r="E996" s="43">
        <v>2</v>
      </c>
      <c r="F996" s="43">
        <v>791</v>
      </c>
      <c r="G996" s="25">
        <v>44279</v>
      </c>
      <c r="H996" s="967" t="s">
        <v>199</v>
      </c>
      <c r="I996" s="968"/>
      <c r="J996" s="969"/>
      <c r="K996" s="970"/>
      <c r="L996" s="969"/>
      <c r="M996" s="970"/>
      <c r="N996" s="967"/>
      <c r="O996" s="968"/>
      <c r="P996" s="971" t="s">
        <v>1210</v>
      </c>
      <c r="Q996" s="972"/>
      <c r="R996" s="973" t="s">
        <v>306</v>
      </c>
      <c r="S996" s="974"/>
      <c r="T996" s="979" t="s">
        <v>965</v>
      </c>
      <c r="U996" s="980"/>
      <c r="V996" s="980"/>
      <c r="W996" s="981"/>
      <c r="X996" s="979" t="s">
        <v>965</v>
      </c>
      <c r="Y996" s="980"/>
      <c r="Z996" s="980"/>
      <c r="AA996" s="981"/>
      <c r="AB996" s="490"/>
      <c r="AC996" s="32"/>
      <c r="AD996" s="33"/>
      <c r="AE996" s="314">
        <v>53</v>
      </c>
      <c r="AF996" s="46" t="s">
        <v>52</v>
      </c>
      <c r="AG996" s="34"/>
      <c r="AH996" s="139">
        <v>13850</v>
      </c>
      <c r="AI996" s="140">
        <f t="shared" si="369"/>
        <v>13.85</v>
      </c>
      <c r="AJ996" s="1030"/>
      <c r="AK996" s="1033"/>
      <c r="AL996" s="1036"/>
      <c r="AM996" s="1039"/>
      <c r="AN996" s="1042"/>
      <c r="AP996" s="306">
        <v>72.239999999999995</v>
      </c>
      <c r="AQ996" s="306">
        <v>5.51</v>
      </c>
    </row>
    <row r="997" spans="2:43" ht="12" customHeight="1" x14ac:dyDescent="0.25">
      <c r="B997" s="25">
        <v>44279</v>
      </c>
      <c r="C997" s="137">
        <v>0.27499999999999997</v>
      </c>
      <c r="D997" s="137">
        <v>0.28750000000000003</v>
      </c>
      <c r="E997" s="43">
        <v>2</v>
      </c>
      <c r="F997" s="43">
        <v>791</v>
      </c>
      <c r="G997" s="25">
        <v>44279</v>
      </c>
      <c r="H997" s="967" t="s">
        <v>199</v>
      </c>
      <c r="I997" s="968"/>
      <c r="J997" s="969"/>
      <c r="K997" s="970"/>
      <c r="L997" s="969"/>
      <c r="M997" s="970"/>
      <c r="N997" s="967"/>
      <c r="O997" s="968"/>
      <c r="P997" s="971" t="s">
        <v>1210</v>
      </c>
      <c r="Q997" s="972"/>
      <c r="R997" s="973" t="s">
        <v>306</v>
      </c>
      <c r="S997" s="974"/>
      <c r="T997" s="979" t="s">
        <v>1591</v>
      </c>
      <c r="U997" s="980"/>
      <c r="V997" s="980"/>
      <c r="W997" s="981"/>
      <c r="X997" s="979" t="s">
        <v>1591</v>
      </c>
      <c r="Y997" s="980"/>
      <c r="Z997" s="980"/>
      <c r="AA997" s="981"/>
      <c r="AB997" s="490"/>
      <c r="AC997" s="32"/>
      <c r="AD997" s="33"/>
      <c r="AE997" s="314">
        <v>53</v>
      </c>
      <c r="AF997" s="46" t="s">
        <v>52</v>
      </c>
      <c r="AG997" s="34"/>
      <c r="AH997" s="139">
        <v>691</v>
      </c>
      <c r="AI997" s="140">
        <f t="shared" si="369"/>
        <v>0.69099999999999995</v>
      </c>
      <c r="AJ997" s="1031"/>
      <c r="AK997" s="1034"/>
      <c r="AL997" s="1037"/>
      <c r="AM997" s="1040"/>
      <c r="AN997" s="1043"/>
      <c r="AP997" s="306">
        <v>72.239999999999995</v>
      </c>
      <c r="AQ997" s="306">
        <v>5.51</v>
      </c>
    </row>
    <row r="998" spans="2:43" ht="12" customHeight="1" x14ac:dyDescent="0.25">
      <c r="B998" s="25">
        <v>44279</v>
      </c>
      <c r="C998" s="137">
        <v>0.42499999999999999</v>
      </c>
      <c r="D998" s="137">
        <v>0.44236111111111115</v>
      </c>
      <c r="E998" s="43">
        <v>3</v>
      </c>
      <c r="F998" s="43">
        <v>4883</v>
      </c>
      <c r="G998" s="25">
        <v>44279</v>
      </c>
      <c r="H998" s="967" t="s">
        <v>542</v>
      </c>
      <c r="I998" s="968"/>
      <c r="J998" s="969"/>
      <c r="K998" s="970"/>
      <c r="L998" s="969"/>
      <c r="M998" s="970"/>
      <c r="N998" s="967"/>
      <c r="O998" s="968"/>
      <c r="P998" s="971" t="s">
        <v>677</v>
      </c>
      <c r="Q998" s="972"/>
      <c r="R998" s="973" t="s">
        <v>473</v>
      </c>
      <c r="S998" s="974"/>
      <c r="T998" s="979" t="s">
        <v>544</v>
      </c>
      <c r="U998" s="980"/>
      <c r="V998" s="980"/>
      <c r="W998" s="981"/>
      <c r="X998" s="979" t="s">
        <v>544</v>
      </c>
      <c r="Y998" s="980"/>
      <c r="Z998" s="980"/>
      <c r="AA998" s="981"/>
      <c r="AB998" s="575"/>
      <c r="AC998" s="34"/>
      <c r="AD998" s="138"/>
      <c r="AE998" s="158">
        <v>46</v>
      </c>
      <c r="AF998" s="35" t="s">
        <v>32</v>
      </c>
      <c r="AG998" s="34"/>
      <c r="AH998" s="139">
        <v>20020</v>
      </c>
      <c r="AI998" s="159">
        <f t="shared" ref="AI998:AI1025" si="370">+AH998/1000</f>
        <v>20.02</v>
      </c>
      <c r="AJ998" s="152">
        <v>20030</v>
      </c>
      <c r="AK998" s="272">
        <f t="shared" ref="AK998:AK1025" si="371">+AJ998/1000</f>
        <v>20.03</v>
      </c>
      <c r="AL998" s="273">
        <f t="shared" ref="AL998:AL1025" si="372">+AJ998-AH998</f>
        <v>10</v>
      </c>
      <c r="AM998" s="274">
        <f t="shared" ref="AM998:AM1025" si="373">+AL998/1000</f>
        <v>0.01</v>
      </c>
      <c r="AN998" s="275">
        <f t="shared" ref="AN998:AN1025" si="374">+AL998/AH998</f>
        <v>4.995004995004995E-4</v>
      </c>
      <c r="AP998" s="306">
        <v>70.14</v>
      </c>
      <c r="AQ998" s="306">
        <v>5.0999999999999996</v>
      </c>
    </row>
    <row r="999" spans="2:43" ht="12" customHeight="1" x14ac:dyDescent="0.25">
      <c r="B999" s="25">
        <v>44279</v>
      </c>
      <c r="C999" s="137">
        <v>0.46527777777777773</v>
      </c>
      <c r="D999" s="137">
        <v>0.47291666666666665</v>
      </c>
      <c r="E999" s="43">
        <v>1</v>
      </c>
      <c r="F999" s="43">
        <v>20196</v>
      </c>
      <c r="G999" s="25">
        <v>44279</v>
      </c>
      <c r="H999" s="967" t="s">
        <v>1028</v>
      </c>
      <c r="I999" s="968"/>
      <c r="J999" s="969"/>
      <c r="K999" s="970"/>
      <c r="L999" s="969"/>
      <c r="M999" s="970"/>
      <c r="N999" s="967"/>
      <c r="O999" s="968"/>
      <c r="P999" s="971" t="s">
        <v>1029</v>
      </c>
      <c r="Q999" s="972"/>
      <c r="R999" s="973" t="s">
        <v>803</v>
      </c>
      <c r="S999" s="974"/>
      <c r="T999" s="979" t="s">
        <v>1030</v>
      </c>
      <c r="U999" s="980"/>
      <c r="V999" s="980"/>
      <c r="W999" s="981"/>
      <c r="X999" s="979" t="s">
        <v>1030</v>
      </c>
      <c r="Y999" s="980"/>
      <c r="Z999" s="980"/>
      <c r="AA999" s="981"/>
      <c r="AB999" s="556"/>
      <c r="AC999" s="34"/>
      <c r="AD999" s="138"/>
      <c r="AE999" s="158"/>
      <c r="AF999" s="35" t="s">
        <v>32</v>
      </c>
      <c r="AG999" s="34"/>
      <c r="AH999" s="139">
        <v>560</v>
      </c>
      <c r="AI999" s="159">
        <f t="shared" si="370"/>
        <v>0.56000000000000005</v>
      </c>
      <c r="AJ999" s="152">
        <v>560</v>
      </c>
      <c r="AK999" s="272">
        <f t="shared" si="371"/>
        <v>0.56000000000000005</v>
      </c>
      <c r="AL999" s="273">
        <f t="shared" si="372"/>
        <v>0</v>
      </c>
      <c r="AM999" s="274">
        <f t="shared" si="373"/>
        <v>0</v>
      </c>
      <c r="AN999" s="275">
        <f t="shared" si="374"/>
        <v>0</v>
      </c>
      <c r="AP999" s="306"/>
      <c r="AQ999" s="306"/>
    </row>
    <row r="1000" spans="2:43" ht="12" customHeight="1" x14ac:dyDescent="0.25">
      <c r="B1000" s="25">
        <v>44279</v>
      </c>
      <c r="C1000" s="137">
        <v>0.55763888888888891</v>
      </c>
      <c r="D1000" s="137">
        <v>0.56527777777777777</v>
      </c>
      <c r="E1000" s="43">
        <v>1</v>
      </c>
      <c r="F1000" s="43">
        <v>23660</v>
      </c>
      <c r="G1000" s="25">
        <v>44279</v>
      </c>
      <c r="H1000" s="967" t="s">
        <v>773</v>
      </c>
      <c r="I1000" s="968"/>
      <c r="J1000" s="969" t="s">
        <v>772</v>
      </c>
      <c r="K1000" s="970"/>
      <c r="L1000" s="969" t="s">
        <v>764</v>
      </c>
      <c r="M1000" s="970"/>
      <c r="N1000" s="967"/>
      <c r="O1000" s="968"/>
      <c r="P1000" s="971" t="s">
        <v>1293</v>
      </c>
      <c r="Q1000" s="972"/>
      <c r="R1000" s="973" t="s">
        <v>543</v>
      </c>
      <c r="S1000" s="974"/>
      <c r="T1000" s="979" t="s">
        <v>1665</v>
      </c>
      <c r="U1000" s="980"/>
      <c r="V1000" s="980"/>
      <c r="W1000" s="981"/>
      <c r="X1000" s="979" t="s">
        <v>1665</v>
      </c>
      <c r="Y1000" s="980"/>
      <c r="Z1000" s="980"/>
      <c r="AA1000" s="981"/>
      <c r="AB1000" s="556">
        <v>1</v>
      </c>
      <c r="AC1000" s="34"/>
      <c r="AD1000" s="138" t="s">
        <v>699</v>
      </c>
      <c r="AE1000" s="158">
        <v>25</v>
      </c>
      <c r="AF1000" s="35" t="s">
        <v>32</v>
      </c>
      <c r="AG1000" s="34"/>
      <c r="AH1000" s="139">
        <v>1800</v>
      </c>
      <c r="AI1000" s="159">
        <f t="shared" si="370"/>
        <v>1.8</v>
      </c>
      <c r="AJ1000" s="836">
        <v>3220</v>
      </c>
      <c r="AK1000" s="838">
        <f>+AJ1000/1000</f>
        <v>3.22</v>
      </c>
      <c r="AL1000" s="1029">
        <f>+AJ1000-AH1001-AH1000</f>
        <v>420</v>
      </c>
      <c r="AM1000" s="842">
        <f>+AL1000/1000</f>
        <v>0.42</v>
      </c>
      <c r="AN1000" s="844">
        <f>+AL1000/SUM(AH1000:AH1001)</f>
        <v>0.15</v>
      </c>
      <c r="AP1000" s="306">
        <v>72.13</v>
      </c>
      <c r="AQ1000" s="306">
        <v>5.67</v>
      </c>
    </row>
    <row r="1001" spans="2:43" ht="12" customHeight="1" x14ac:dyDescent="0.25">
      <c r="B1001" s="25">
        <v>44279</v>
      </c>
      <c r="C1001" s="137">
        <v>0.55763888888888891</v>
      </c>
      <c r="D1001" s="137">
        <v>5.9819444444444443</v>
      </c>
      <c r="E1001" s="43">
        <v>1</v>
      </c>
      <c r="F1001" s="43">
        <v>23661</v>
      </c>
      <c r="G1001" s="25">
        <v>44279</v>
      </c>
      <c r="H1001" s="967" t="s">
        <v>798</v>
      </c>
      <c r="I1001" s="968"/>
      <c r="J1001" s="969" t="s">
        <v>772</v>
      </c>
      <c r="K1001" s="970"/>
      <c r="L1001" s="969" t="s">
        <v>764</v>
      </c>
      <c r="M1001" s="970"/>
      <c r="N1001" s="967"/>
      <c r="O1001" s="968"/>
      <c r="P1001" s="971" t="s">
        <v>1293</v>
      </c>
      <c r="Q1001" s="972"/>
      <c r="R1001" s="973" t="s">
        <v>543</v>
      </c>
      <c r="S1001" s="974"/>
      <c r="T1001" s="979" t="s">
        <v>1118</v>
      </c>
      <c r="U1001" s="980"/>
      <c r="V1001" s="980"/>
      <c r="W1001" s="981"/>
      <c r="X1001" s="979" t="s">
        <v>1118</v>
      </c>
      <c r="Y1001" s="980"/>
      <c r="Z1001" s="980"/>
      <c r="AA1001" s="981"/>
      <c r="AB1001" s="556">
        <v>1</v>
      </c>
      <c r="AC1001" s="34"/>
      <c r="AD1001" s="138" t="s">
        <v>699</v>
      </c>
      <c r="AE1001" s="158">
        <v>22</v>
      </c>
      <c r="AF1001" s="35" t="s">
        <v>32</v>
      </c>
      <c r="AG1001" s="34"/>
      <c r="AH1001" s="139">
        <v>1000</v>
      </c>
      <c r="AI1001" s="159">
        <f t="shared" si="370"/>
        <v>1</v>
      </c>
      <c r="AJ1001" s="837"/>
      <c r="AK1001" s="839"/>
      <c r="AL1001" s="1031"/>
      <c r="AM1001" s="843"/>
      <c r="AN1001" s="845"/>
      <c r="AP1001" s="306">
        <v>76.47</v>
      </c>
      <c r="AQ1001" s="306">
        <v>2.93</v>
      </c>
    </row>
    <row r="1002" spans="2:43" ht="12" customHeight="1" x14ac:dyDescent="0.25">
      <c r="B1002" s="25">
        <v>44279</v>
      </c>
      <c r="C1002" s="137">
        <v>0.5756944444444444</v>
      </c>
      <c r="D1002" s="137">
        <v>0.58472222222222225</v>
      </c>
      <c r="E1002" s="43">
        <v>1</v>
      </c>
      <c r="F1002" s="43">
        <v>23662</v>
      </c>
      <c r="G1002" s="25">
        <v>44279</v>
      </c>
      <c r="H1002" s="967" t="s">
        <v>798</v>
      </c>
      <c r="I1002" s="968"/>
      <c r="J1002" s="969" t="s">
        <v>772</v>
      </c>
      <c r="K1002" s="970"/>
      <c r="L1002" s="969" t="s">
        <v>764</v>
      </c>
      <c r="M1002" s="970"/>
      <c r="N1002" s="967"/>
      <c r="O1002" s="968"/>
      <c r="P1002" s="971" t="s">
        <v>292</v>
      </c>
      <c r="Q1002" s="972"/>
      <c r="R1002" s="973" t="s">
        <v>696</v>
      </c>
      <c r="S1002" s="974"/>
      <c r="T1002" s="979" t="s">
        <v>1614</v>
      </c>
      <c r="U1002" s="980"/>
      <c r="V1002" s="980"/>
      <c r="W1002" s="981"/>
      <c r="X1002" s="979" t="s">
        <v>1614</v>
      </c>
      <c r="Y1002" s="980"/>
      <c r="Z1002" s="980"/>
      <c r="AA1002" s="981"/>
      <c r="AB1002" s="556"/>
      <c r="AC1002" s="34"/>
      <c r="AD1002" s="138" t="s">
        <v>699</v>
      </c>
      <c r="AE1002" s="158">
        <v>24</v>
      </c>
      <c r="AF1002" s="35" t="s">
        <v>32</v>
      </c>
      <c r="AG1002" s="34"/>
      <c r="AH1002" s="139">
        <v>6215</v>
      </c>
      <c r="AI1002" s="159">
        <f t="shared" si="370"/>
        <v>6.2149999999999999</v>
      </c>
      <c r="AJ1002" s="152">
        <v>6215</v>
      </c>
      <c r="AK1002" s="272">
        <f t="shared" si="371"/>
        <v>6.2149999999999999</v>
      </c>
      <c r="AL1002" s="273">
        <f t="shared" si="372"/>
        <v>0</v>
      </c>
      <c r="AM1002" s="274">
        <f t="shared" si="373"/>
        <v>0</v>
      </c>
      <c r="AN1002" s="275">
        <f t="shared" si="374"/>
        <v>0</v>
      </c>
      <c r="AP1002" s="306">
        <v>69.36</v>
      </c>
      <c r="AQ1002" s="306">
        <v>6.24</v>
      </c>
    </row>
    <row r="1003" spans="2:43" ht="12" customHeight="1" x14ac:dyDescent="0.25">
      <c r="B1003" s="25">
        <v>44279</v>
      </c>
      <c r="C1003" s="137">
        <v>0.61388888888888882</v>
      </c>
      <c r="D1003" s="137">
        <v>0.63194444444444442</v>
      </c>
      <c r="E1003" s="43">
        <v>1</v>
      </c>
      <c r="F1003" s="43">
        <v>26708</v>
      </c>
      <c r="G1003" s="25">
        <v>44279</v>
      </c>
      <c r="H1003" s="967" t="s">
        <v>712</v>
      </c>
      <c r="I1003" s="968"/>
      <c r="J1003" s="969"/>
      <c r="K1003" s="970"/>
      <c r="L1003" s="969"/>
      <c r="M1003" s="970"/>
      <c r="N1003" s="967"/>
      <c r="O1003" s="968"/>
      <c r="P1003" s="971" t="s">
        <v>1301</v>
      </c>
      <c r="Q1003" s="972"/>
      <c r="R1003" s="973" t="s">
        <v>1667</v>
      </c>
      <c r="S1003" s="974"/>
      <c r="T1003" s="979" t="s">
        <v>715</v>
      </c>
      <c r="U1003" s="980"/>
      <c r="V1003" s="980"/>
      <c r="W1003" s="981"/>
      <c r="X1003" s="979" t="s">
        <v>715</v>
      </c>
      <c r="Y1003" s="980"/>
      <c r="Z1003" s="980"/>
      <c r="AA1003" s="981"/>
      <c r="AB1003" s="556"/>
      <c r="AC1003" s="34"/>
      <c r="AD1003" s="138"/>
      <c r="AE1003" s="158">
        <v>29</v>
      </c>
      <c r="AF1003" s="35" t="s">
        <v>32</v>
      </c>
      <c r="AG1003" s="34"/>
      <c r="AH1003" s="139">
        <v>2190</v>
      </c>
      <c r="AI1003" s="159">
        <f t="shared" si="370"/>
        <v>2.19</v>
      </c>
      <c r="AJ1003" s="152">
        <v>2190</v>
      </c>
      <c r="AK1003" s="272">
        <f t="shared" si="371"/>
        <v>2.19</v>
      </c>
      <c r="AL1003" s="273">
        <f t="shared" si="372"/>
        <v>0</v>
      </c>
      <c r="AM1003" s="274">
        <f t="shared" si="373"/>
        <v>0</v>
      </c>
      <c r="AN1003" s="275">
        <f t="shared" si="374"/>
        <v>0</v>
      </c>
      <c r="AP1003" s="306">
        <v>70.45</v>
      </c>
      <c r="AQ1003" s="306">
        <v>5.47</v>
      </c>
    </row>
    <row r="1004" spans="2:43" ht="12" customHeight="1" x14ac:dyDescent="0.25">
      <c r="B1004" s="25">
        <v>44279</v>
      </c>
      <c r="C1004" s="137">
        <v>0.62916666666666665</v>
      </c>
      <c r="D1004" s="137">
        <v>0.65416666666666667</v>
      </c>
      <c r="E1004" s="43">
        <v>1</v>
      </c>
      <c r="F1004" s="43">
        <v>26709</v>
      </c>
      <c r="G1004" s="25">
        <v>44279</v>
      </c>
      <c r="H1004" s="967" t="s">
        <v>712</v>
      </c>
      <c r="I1004" s="968"/>
      <c r="J1004" s="969"/>
      <c r="K1004" s="970"/>
      <c r="L1004" s="969"/>
      <c r="M1004" s="970"/>
      <c r="N1004" s="967"/>
      <c r="O1004" s="968"/>
      <c r="P1004" s="971" t="s">
        <v>1467</v>
      </c>
      <c r="Q1004" s="972"/>
      <c r="R1004" s="973" t="s">
        <v>1646</v>
      </c>
      <c r="S1004" s="974"/>
      <c r="T1004" s="979" t="s">
        <v>715</v>
      </c>
      <c r="U1004" s="980"/>
      <c r="V1004" s="980"/>
      <c r="W1004" s="981"/>
      <c r="X1004" s="979" t="s">
        <v>715</v>
      </c>
      <c r="Y1004" s="980"/>
      <c r="Z1004" s="980"/>
      <c r="AA1004" s="981"/>
      <c r="AB1004" s="575"/>
      <c r="AC1004" s="34"/>
      <c r="AD1004" s="138"/>
      <c r="AE1004" s="158">
        <v>30</v>
      </c>
      <c r="AF1004" s="35" t="s">
        <v>32</v>
      </c>
      <c r="AG1004" s="34"/>
      <c r="AH1004" s="139">
        <v>1020</v>
      </c>
      <c r="AI1004" s="159">
        <f t="shared" si="370"/>
        <v>1.02</v>
      </c>
      <c r="AJ1004" s="152">
        <v>1020</v>
      </c>
      <c r="AK1004" s="272">
        <f t="shared" si="371"/>
        <v>1.02</v>
      </c>
      <c r="AL1004" s="273">
        <f t="shared" si="372"/>
        <v>0</v>
      </c>
      <c r="AM1004" s="274">
        <f t="shared" si="373"/>
        <v>0</v>
      </c>
      <c r="AN1004" s="275">
        <f t="shared" si="374"/>
        <v>0</v>
      </c>
      <c r="AP1004" s="306">
        <v>70.180000000000007</v>
      </c>
      <c r="AQ1004" s="306">
        <v>5.88</v>
      </c>
    </row>
    <row r="1005" spans="2:43" ht="12" customHeight="1" x14ac:dyDescent="0.25">
      <c r="B1005" s="25">
        <v>44279</v>
      </c>
      <c r="C1005" s="137">
        <v>0.64652777777777781</v>
      </c>
      <c r="D1005" s="137">
        <v>0.68888888888888899</v>
      </c>
      <c r="E1005" s="43">
        <v>1</v>
      </c>
      <c r="F1005" s="43">
        <v>4280</v>
      </c>
      <c r="G1005" s="25">
        <v>44279</v>
      </c>
      <c r="H1005" s="967" t="s">
        <v>88</v>
      </c>
      <c r="I1005" s="968"/>
      <c r="J1005" s="969"/>
      <c r="K1005" s="970"/>
      <c r="L1005" s="969"/>
      <c r="M1005" s="970"/>
      <c r="N1005" s="967"/>
      <c r="O1005" s="968"/>
      <c r="P1005" s="971" t="s">
        <v>231</v>
      </c>
      <c r="Q1005" s="972"/>
      <c r="R1005" s="973" t="s">
        <v>232</v>
      </c>
      <c r="S1005" s="974"/>
      <c r="T1005" s="979" t="s">
        <v>179</v>
      </c>
      <c r="U1005" s="980"/>
      <c r="V1005" s="980"/>
      <c r="W1005" s="981"/>
      <c r="X1005" s="979" t="s">
        <v>179</v>
      </c>
      <c r="Y1005" s="980"/>
      <c r="Z1005" s="980"/>
      <c r="AA1005" s="981"/>
      <c r="AB1005" s="575"/>
      <c r="AC1005" s="34"/>
      <c r="AD1005" s="138"/>
      <c r="AE1005" s="158">
        <v>32</v>
      </c>
      <c r="AF1005" s="35" t="s">
        <v>32</v>
      </c>
      <c r="AG1005" s="34">
        <v>11815</v>
      </c>
      <c r="AH1005" s="139">
        <f>+AG1005/2.2</f>
        <v>5370.454545454545</v>
      </c>
      <c r="AI1005" s="159">
        <f t="shared" ref="AI1005:AI1007" si="375">+AH1005/1000</f>
        <v>5.3704545454545451</v>
      </c>
      <c r="AJ1005" s="152">
        <v>5200</v>
      </c>
      <c r="AK1005" s="272">
        <f t="shared" ref="AK1005" si="376">+AJ1005/1000</f>
        <v>5.2</v>
      </c>
      <c r="AL1005" s="273">
        <f t="shared" ref="AL1005" si="377">+AJ1005-AH1005</f>
        <v>-170.45454545454504</v>
      </c>
      <c r="AM1005" s="274">
        <f t="shared" ref="AM1005" si="378">+AL1005/1000</f>
        <v>-0.17045454545454505</v>
      </c>
      <c r="AN1005" s="275">
        <f t="shared" ref="AN1005" si="379">+AL1005/AH1005</f>
        <v>-3.173931443080822E-2</v>
      </c>
      <c r="AP1005" s="306">
        <v>76.89</v>
      </c>
      <c r="AQ1005" s="306">
        <v>2.91</v>
      </c>
    </row>
    <row r="1006" spans="2:43" ht="12" customHeight="1" x14ac:dyDescent="0.25">
      <c r="B1006" s="25">
        <v>44279</v>
      </c>
      <c r="C1006" s="137">
        <v>0.64930555555555558</v>
      </c>
      <c r="D1006" s="137">
        <v>0.67847222222222225</v>
      </c>
      <c r="E1006" s="43">
        <v>3</v>
      </c>
      <c r="F1006" s="43">
        <v>4884</v>
      </c>
      <c r="G1006" s="25">
        <v>44279</v>
      </c>
      <c r="H1006" s="967" t="s">
        <v>542</v>
      </c>
      <c r="I1006" s="968"/>
      <c r="J1006" s="969"/>
      <c r="K1006" s="970"/>
      <c r="L1006" s="969"/>
      <c r="M1006" s="970"/>
      <c r="N1006" s="967"/>
      <c r="O1006" s="968"/>
      <c r="P1006" s="971" t="s">
        <v>677</v>
      </c>
      <c r="Q1006" s="972"/>
      <c r="R1006" s="973" t="s">
        <v>473</v>
      </c>
      <c r="S1006" s="974"/>
      <c r="T1006" s="979" t="s">
        <v>544</v>
      </c>
      <c r="U1006" s="980"/>
      <c r="V1006" s="980"/>
      <c r="W1006" s="981"/>
      <c r="X1006" s="979" t="s">
        <v>544</v>
      </c>
      <c r="Y1006" s="980"/>
      <c r="Z1006" s="980"/>
      <c r="AA1006" s="981"/>
      <c r="AB1006" s="575"/>
      <c r="AC1006" s="34"/>
      <c r="AD1006" s="138"/>
      <c r="AE1006" s="158">
        <v>38</v>
      </c>
      <c r="AF1006" s="35" t="s">
        <v>32</v>
      </c>
      <c r="AG1006" s="34"/>
      <c r="AH1006" s="139">
        <v>19030</v>
      </c>
      <c r="AI1006" s="159">
        <f t="shared" si="375"/>
        <v>19.03</v>
      </c>
      <c r="AJ1006" s="836">
        <v>24860</v>
      </c>
      <c r="AK1006" s="838">
        <f>+AJ1006/1000</f>
        <v>24.86</v>
      </c>
      <c r="AL1006" s="1029">
        <f>+AJ1006-AH1007-AH1006</f>
        <v>-10</v>
      </c>
      <c r="AM1006" s="842">
        <f>+AL1006/1000</f>
        <v>-0.01</v>
      </c>
      <c r="AN1006" s="844">
        <f>+AL1006/SUM(AH1006:AH1007)</f>
        <v>-4.020908725371934E-4</v>
      </c>
      <c r="AP1006" s="306">
        <v>70.75</v>
      </c>
      <c r="AQ1006" s="306">
        <v>5.24</v>
      </c>
    </row>
    <row r="1007" spans="2:43" ht="12" customHeight="1" x14ac:dyDescent="0.25">
      <c r="B1007" s="25">
        <v>44279</v>
      </c>
      <c r="C1007" s="137">
        <v>0.64930555555555558</v>
      </c>
      <c r="D1007" s="137">
        <v>0.67847222222222225</v>
      </c>
      <c r="E1007" s="43">
        <v>3</v>
      </c>
      <c r="F1007" s="43">
        <v>4884</v>
      </c>
      <c r="G1007" s="25">
        <v>44279</v>
      </c>
      <c r="H1007" s="967" t="s">
        <v>542</v>
      </c>
      <c r="I1007" s="968"/>
      <c r="J1007" s="969"/>
      <c r="K1007" s="970"/>
      <c r="L1007" s="969"/>
      <c r="M1007" s="970"/>
      <c r="N1007" s="967"/>
      <c r="O1007" s="968"/>
      <c r="P1007" s="971" t="s">
        <v>677</v>
      </c>
      <c r="Q1007" s="972"/>
      <c r="R1007" s="973" t="s">
        <v>473</v>
      </c>
      <c r="S1007" s="974"/>
      <c r="T1007" s="979" t="s">
        <v>202</v>
      </c>
      <c r="U1007" s="980"/>
      <c r="V1007" s="980"/>
      <c r="W1007" s="981"/>
      <c r="X1007" s="979" t="s">
        <v>202</v>
      </c>
      <c r="Y1007" s="980"/>
      <c r="Z1007" s="980"/>
      <c r="AA1007" s="981"/>
      <c r="AB1007" s="575"/>
      <c r="AC1007" s="34"/>
      <c r="AD1007" s="138"/>
      <c r="AE1007" s="158">
        <v>38</v>
      </c>
      <c r="AF1007" s="35" t="s">
        <v>32</v>
      </c>
      <c r="AG1007" s="34"/>
      <c r="AH1007" s="139">
        <v>5840</v>
      </c>
      <c r="AI1007" s="159">
        <f t="shared" si="375"/>
        <v>5.84</v>
      </c>
      <c r="AJ1007" s="837"/>
      <c r="AK1007" s="839"/>
      <c r="AL1007" s="1031"/>
      <c r="AM1007" s="843"/>
      <c r="AN1007" s="845"/>
      <c r="AP1007" s="306">
        <v>70.75</v>
      </c>
      <c r="AQ1007" s="306">
        <v>5.24</v>
      </c>
    </row>
    <row r="1008" spans="2:43" ht="12" customHeight="1" x14ac:dyDescent="0.25">
      <c r="B1008" s="25">
        <v>44279</v>
      </c>
      <c r="C1008" s="137">
        <v>0.68125000000000002</v>
      </c>
      <c r="D1008" s="137">
        <v>0.69097222222222221</v>
      </c>
      <c r="E1008" s="43">
        <v>2</v>
      </c>
      <c r="F1008" s="43">
        <v>23663</v>
      </c>
      <c r="G1008" s="25">
        <v>44279</v>
      </c>
      <c r="H1008" s="967" t="s">
        <v>995</v>
      </c>
      <c r="I1008" s="968"/>
      <c r="J1008" s="969" t="s">
        <v>997</v>
      </c>
      <c r="K1008" s="970"/>
      <c r="L1008" s="969" t="s">
        <v>764</v>
      </c>
      <c r="M1008" s="970"/>
      <c r="N1008" s="967"/>
      <c r="O1008" s="968"/>
      <c r="P1008" s="971" t="s">
        <v>200</v>
      </c>
      <c r="Q1008" s="972"/>
      <c r="R1008" s="973" t="s">
        <v>201</v>
      </c>
      <c r="S1008" s="974"/>
      <c r="T1008" s="979" t="s">
        <v>1118</v>
      </c>
      <c r="U1008" s="980"/>
      <c r="V1008" s="980"/>
      <c r="W1008" s="981"/>
      <c r="X1008" s="979" t="s">
        <v>1118</v>
      </c>
      <c r="Y1008" s="980"/>
      <c r="Z1008" s="980"/>
      <c r="AA1008" s="981"/>
      <c r="AB1008" s="575">
        <v>1</v>
      </c>
      <c r="AC1008" s="34"/>
      <c r="AD1008" s="138" t="s">
        <v>699</v>
      </c>
      <c r="AE1008" s="158">
        <v>24</v>
      </c>
      <c r="AF1008" s="35" t="s">
        <v>32</v>
      </c>
      <c r="AG1008" s="34"/>
      <c r="AH1008" s="139">
        <v>2750</v>
      </c>
      <c r="AI1008" s="159">
        <f t="shared" ref="AI1008:AI1020" si="380">+AH1008/1000</f>
        <v>2.75</v>
      </c>
      <c r="AJ1008" s="836">
        <v>17670</v>
      </c>
      <c r="AK1008" s="838">
        <f>+AJ1008/1000</f>
        <v>17.670000000000002</v>
      </c>
      <c r="AL1008" s="1029">
        <f>+AJ1008-AH1009-AH1008</f>
        <v>-1030</v>
      </c>
      <c r="AM1008" s="842">
        <f>+AL1008/1000</f>
        <v>-1.03</v>
      </c>
      <c r="AN1008" s="844">
        <f>+AL1008/SUM(AH1008:AH1009)</f>
        <v>-5.5080213903743312E-2</v>
      </c>
      <c r="AP1008" s="306">
        <v>75.92</v>
      </c>
      <c r="AQ1008" s="306">
        <v>2.59</v>
      </c>
    </row>
    <row r="1009" spans="2:43" ht="12" customHeight="1" x14ac:dyDescent="0.25">
      <c r="B1009" s="25">
        <v>44279</v>
      </c>
      <c r="C1009" s="137">
        <v>0.68125000000000002</v>
      </c>
      <c r="D1009" s="137">
        <v>0.69097222222222221</v>
      </c>
      <c r="E1009" s="43">
        <v>2</v>
      </c>
      <c r="F1009" s="43">
        <v>23664</v>
      </c>
      <c r="G1009" s="25">
        <v>44279</v>
      </c>
      <c r="H1009" s="967" t="s">
        <v>786</v>
      </c>
      <c r="I1009" s="968"/>
      <c r="J1009" s="969" t="s">
        <v>789</v>
      </c>
      <c r="K1009" s="970"/>
      <c r="L1009" s="969" t="s">
        <v>764</v>
      </c>
      <c r="M1009" s="970"/>
      <c r="N1009" s="967"/>
      <c r="O1009" s="968"/>
      <c r="P1009" s="971" t="s">
        <v>200</v>
      </c>
      <c r="Q1009" s="972"/>
      <c r="R1009" s="973" t="s">
        <v>201</v>
      </c>
      <c r="S1009" s="974"/>
      <c r="T1009" s="979" t="s">
        <v>1118</v>
      </c>
      <c r="U1009" s="980"/>
      <c r="V1009" s="980"/>
      <c r="W1009" s="981"/>
      <c r="X1009" s="979" t="s">
        <v>1118</v>
      </c>
      <c r="Y1009" s="980"/>
      <c r="Z1009" s="980"/>
      <c r="AA1009" s="981"/>
      <c r="AB1009" s="575">
        <v>1</v>
      </c>
      <c r="AC1009" s="34"/>
      <c r="AD1009" s="138" t="s">
        <v>699</v>
      </c>
      <c r="AE1009" s="158">
        <v>23</v>
      </c>
      <c r="AF1009" s="35" t="s">
        <v>32</v>
      </c>
      <c r="AG1009" s="34"/>
      <c r="AH1009" s="139">
        <v>15950</v>
      </c>
      <c r="AI1009" s="159">
        <f t="shared" si="380"/>
        <v>15.95</v>
      </c>
      <c r="AJ1009" s="837"/>
      <c r="AK1009" s="839"/>
      <c r="AL1009" s="1031"/>
      <c r="AM1009" s="843"/>
      <c r="AN1009" s="845"/>
      <c r="AP1009" s="306">
        <v>76.19</v>
      </c>
      <c r="AQ1009" s="306">
        <v>2.63</v>
      </c>
    </row>
    <row r="1010" spans="2:43" ht="12" customHeight="1" x14ac:dyDescent="0.25">
      <c r="B1010" s="25">
        <v>44279</v>
      </c>
      <c r="C1010" s="137">
        <v>0.68680555555555556</v>
      </c>
      <c r="D1010" s="137">
        <v>0.70763888888888893</v>
      </c>
      <c r="E1010" s="43">
        <v>2</v>
      </c>
      <c r="F1010" s="43">
        <v>26710</v>
      </c>
      <c r="G1010" s="25">
        <v>44279</v>
      </c>
      <c r="H1010" s="967" t="s">
        <v>712</v>
      </c>
      <c r="I1010" s="968"/>
      <c r="J1010" s="969"/>
      <c r="K1010" s="970"/>
      <c r="L1010" s="969"/>
      <c r="M1010" s="970"/>
      <c r="N1010" s="967"/>
      <c r="O1010" s="968"/>
      <c r="P1010" s="971" t="s">
        <v>748</v>
      </c>
      <c r="Q1010" s="972"/>
      <c r="R1010" s="973" t="s">
        <v>749</v>
      </c>
      <c r="S1010" s="974"/>
      <c r="T1010" s="979" t="s">
        <v>715</v>
      </c>
      <c r="U1010" s="980"/>
      <c r="V1010" s="980"/>
      <c r="W1010" s="981"/>
      <c r="X1010" s="979" t="s">
        <v>715</v>
      </c>
      <c r="Y1010" s="980"/>
      <c r="Z1010" s="980"/>
      <c r="AA1010" s="981"/>
      <c r="AB1010" s="575"/>
      <c r="AC1010" s="34"/>
      <c r="AD1010" s="138"/>
      <c r="AE1010" s="158">
        <v>32</v>
      </c>
      <c r="AF1010" s="35" t="s">
        <v>32</v>
      </c>
      <c r="AG1010" s="34"/>
      <c r="AH1010" s="139">
        <v>4020</v>
      </c>
      <c r="AI1010" s="159">
        <f t="shared" si="380"/>
        <v>4.0199999999999996</v>
      </c>
      <c r="AJ1010" s="152">
        <v>4020</v>
      </c>
      <c r="AK1010" s="272">
        <f t="shared" ref="AK1010:AK1020" si="381">+AJ1010/1000</f>
        <v>4.0199999999999996</v>
      </c>
      <c r="AL1010" s="273">
        <f t="shared" ref="AL1010:AL1020" si="382">+AJ1010-AH1010</f>
        <v>0</v>
      </c>
      <c r="AM1010" s="274">
        <f t="shared" ref="AM1010:AM1020" si="383">+AL1010/1000</f>
        <v>0</v>
      </c>
      <c r="AN1010" s="275">
        <f t="shared" ref="AN1010:AN1020" si="384">+AL1010/AH1010</f>
        <v>0</v>
      </c>
      <c r="AP1010" s="306">
        <v>69.86</v>
      </c>
      <c r="AQ1010" s="306">
        <v>6.17</v>
      </c>
    </row>
    <row r="1011" spans="2:43" ht="12" customHeight="1" x14ac:dyDescent="0.25">
      <c r="B1011" s="25">
        <v>44279</v>
      </c>
      <c r="C1011" s="137">
        <v>0.6875</v>
      </c>
      <c r="D1011" s="137">
        <v>0.69444444444444453</v>
      </c>
      <c r="E1011" s="43">
        <v>2</v>
      </c>
      <c r="F1011" s="43">
        <v>23665</v>
      </c>
      <c r="G1011" s="25">
        <v>44279</v>
      </c>
      <c r="H1011" s="967" t="s">
        <v>706</v>
      </c>
      <c r="I1011" s="968"/>
      <c r="J1011" s="969" t="s">
        <v>1670</v>
      </c>
      <c r="K1011" s="970"/>
      <c r="L1011" s="969" t="s">
        <v>764</v>
      </c>
      <c r="M1011" s="970"/>
      <c r="N1011" s="967"/>
      <c r="O1011" s="968"/>
      <c r="P1011" s="971" t="s">
        <v>1293</v>
      </c>
      <c r="Q1011" s="972"/>
      <c r="R1011" s="973" t="s">
        <v>543</v>
      </c>
      <c r="S1011" s="974"/>
      <c r="T1011" s="979" t="s">
        <v>726</v>
      </c>
      <c r="U1011" s="980"/>
      <c r="V1011" s="980"/>
      <c r="W1011" s="981"/>
      <c r="X1011" s="979" t="s">
        <v>726</v>
      </c>
      <c r="Y1011" s="980"/>
      <c r="Z1011" s="980"/>
      <c r="AA1011" s="981"/>
      <c r="AB1011" s="575">
        <v>1</v>
      </c>
      <c r="AC1011" s="34"/>
      <c r="AD1011" s="138" t="s">
        <v>699</v>
      </c>
      <c r="AE1011" s="158">
        <v>39</v>
      </c>
      <c r="AF1011" s="35" t="s">
        <v>32</v>
      </c>
      <c r="AG1011" s="34"/>
      <c r="AH1011" s="139">
        <v>6000</v>
      </c>
      <c r="AI1011" s="159">
        <f t="shared" si="380"/>
        <v>6</v>
      </c>
      <c r="AJ1011" s="152">
        <v>6820</v>
      </c>
      <c r="AK1011" s="272">
        <f t="shared" si="381"/>
        <v>6.82</v>
      </c>
      <c r="AL1011" s="273">
        <f t="shared" si="382"/>
        <v>820</v>
      </c>
      <c r="AM1011" s="274">
        <f t="shared" si="383"/>
        <v>0.82</v>
      </c>
      <c r="AN1011" s="275">
        <f t="shared" si="384"/>
        <v>0.13666666666666666</v>
      </c>
      <c r="AP1011" s="306">
        <v>74.55</v>
      </c>
      <c r="AQ1011" s="306">
        <v>4.28</v>
      </c>
    </row>
    <row r="1012" spans="2:43" ht="12" customHeight="1" x14ac:dyDescent="0.25">
      <c r="B1012" s="25">
        <v>44279</v>
      </c>
      <c r="C1012" s="137">
        <v>0.69305555555555554</v>
      </c>
      <c r="D1012" s="137">
        <v>0.71111111111111114</v>
      </c>
      <c r="E1012" s="43">
        <v>2</v>
      </c>
      <c r="F1012" s="43">
        <v>26711</v>
      </c>
      <c r="G1012" s="25">
        <v>44279</v>
      </c>
      <c r="H1012" s="967" t="s">
        <v>1618</v>
      </c>
      <c r="I1012" s="968"/>
      <c r="J1012" s="969"/>
      <c r="K1012" s="970"/>
      <c r="L1012" s="969"/>
      <c r="M1012" s="970"/>
      <c r="N1012" s="967"/>
      <c r="O1012" s="968"/>
      <c r="P1012" s="971" t="s">
        <v>1219</v>
      </c>
      <c r="Q1012" s="972"/>
      <c r="R1012" s="973" t="s">
        <v>1469</v>
      </c>
      <c r="S1012" s="974"/>
      <c r="T1012" s="979" t="s">
        <v>715</v>
      </c>
      <c r="U1012" s="980"/>
      <c r="V1012" s="980"/>
      <c r="W1012" s="981"/>
      <c r="X1012" s="979" t="s">
        <v>715</v>
      </c>
      <c r="Y1012" s="980"/>
      <c r="Z1012" s="980"/>
      <c r="AA1012" s="981"/>
      <c r="AB1012" s="575"/>
      <c r="AC1012" s="34"/>
      <c r="AD1012" s="138"/>
      <c r="AE1012" s="158">
        <v>31</v>
      </c>
      <c r="AF1012" s="35" t="s">
        <v>32</v>
      </c>
      <c r="AG1012" s="34"/>
      <c r="AH1012" s="139">
        <v>1230</v>
      </c>
      <c r="AI1012" s="159">
        <f t="shared" si="380"/>
        <v>1.23</v>
      </c>
      <c r="AJ1012" s="152">
        <v>1230</v>
      </c>
      <c r="AK1012" s="272">
        <f t="shared" si="381"/>
        <v>1.23</v>
      </c>
      <c r="AL1012" s="273">
        <f t="shared" si="382"/>
        <v>0</v>
      </c>
      <c r="AM1012" s="274">
        <f t="shared" si="383"/>
        <v>0</v>
      </c>
      <c r="AN1012" s="275">
        <f t="shared" si="384"/>
        <v>0</v>
      </c>
      <c r="AP1012" s="306">
        <v>70.22</v>
      </c>
      <c r="AQ1012" s="306">
        <v>6.44</v>
      </c>
    </row>
    <row r="1013" spans="2:43" ht="12" customHeight="1" x14ac:dyDescent="0.25">
      <c r="B1013" s="25">
        <v>44279</v>
      </c>
      <c r="C1013" s="137">
        <v>0.75624999999999998</v>
      </c>
      <c r="D1013" s="137">
        <v>0.76250000000000007</v>
      </c>
      <c r="E1013" s="43">
        <v>3</v>
      </c>
      <c r="F1013" s="43">
        <v>41304</v>
      </c>
      <c r="G1013" s="25">
        <v>44279</v>
      </c>
      <c r="H1013" s="967" t="s">
        <v>542</v>
      </c>
      <c r="I1013" s="968"/>
      <c r="J1013" s="969"/>
      <c r="K1013" s="970"/>
      <c r="L1013" s="969"/>
      <c r="M1013" s="970"/>
      <c r="N1013" s="967"/>
      <c r="O1013" s="968"/>
      <c r="P1013" s="971" t="s">
        <v>677</v>
      </c>
      <c r="Q1013" s="972"/>
      <c r="R1013" s="973" t="s">
        <v>473</v>
      </c>
      <c r="S1013" s="974"/>
      <c r="T1013" s="979" t="s">
        <v>544</v>
      </c>
      <c r="U1013" s="980"/>
      <c r="V1013" s="980"/>
      <c r="W1013" s="981"/>
      <c r="X1013" s="979" t="s">
        <v>544</v>
      </c>
      <c r="Y1013" s="980"/>
      <c r="Z1013" s="980"/>
      <c r="AA1013" s="981"/>
      <c r="AB1013" s="575"/>
      <c r="AC1013" s="34"/>
      <c r="AD1013" s="138"/>
      <c r="AE1013" s="158">
        <v>40</v>
      </c>
      <c r="AF1013" s="35" t="s">
        <v>32</v>
      </c>
      <c r="AG1013" s="34"/>
      <c r="AH1013" s="139">
        <v>13460</v>
      </c>
      <c r="AI1013" s="159">
        <f t="shared" si="380"/>
        <v>13.46</v>
      </c>
      <c r="AJ1013" s="836">
        <v>22330</v>
      </c>
      <c r="AK1013" s="838">
        <f>+AJ1013/1000</f>
        <v>22.33</v>
      </c>
      <c r="AL1013" s="1029">
        <f>+AJ1013-AH1014-AH1013</f>
        <v>-80</v>
      </c>
      <c r="AM1013" s="842">
        <f>+AL1013/1000</f>
        <v>-0.08</v>
      </c>
      <c r="AN1013" s="844">
        <f>+AL1013/SUM(AH1013:AH1014)</f>
        <v>-3.5698348951360998E-3</v>
      </c>
      <c r="AP1013" s="306">
        <v>70.61</v>
      </c>
      <c r="AQ1013" s="306">
        <v>5.37</v>
      </c>
    </row>
    <row r="1014" spans="2:43" ht="12" customHeight="1" x14ac:dyDescent="0.25">
      <c r="B1014" s="25">
        <v>44279</v>
      </c>
      <c r="C1014" s="137">
        <v>0.75624999999999998</v>
      </c>
      <c r="D1014" s="137">
        <v>0.76250000000000007</v>
      </c>
      <c r="E1014" s="43">
        <v>3</v>
      </c>
      <c r="F1014" s="43">
        <v>41304</v>
      </c>
      <c r="G1014" s="25">
        <v>44279</v>
      </c>
      <c r="H1014" s="967" t="s">
        <v>542</v>
      </c>
      <c r="I1014" s="968"/>
      <c r="J1014" s="969"/>
      <c r="K1014" s="970"/>
      <c r="L1014" s="969"/>
      <c r="M1014" s="970"/>
      <c r="N1014" s="967"/>
      <c r="O1014" s="968"/>
      <c r="P1014" s="971" t="s">
        <v>677</v>
      </c>
      <c r="Q1014" s="972"/>
      <c r="R1014" s="973" t="s">
        <v>473</v>
      </c>
      <c r="S1014" s="974"/>
      <c r="T1014" s="979" t="s">
        <v>202</v>
      </c>
      <c r="U1014" s="980"/>
      <c r="V1014" s="980"/>
      <c r="W1014" s="981"/>
      <c r="X1014" s="979" t="s">
        <v>202</v>
      </c>
      <c r="Y1014" s="980"/>
      <c r="Z1014" s="980"/>
      <c r="AA1014" s="981"/>
      <c r="AB1014" s="575"/>
      <c r="AC1014" s="34"/>
      <c r="AD1014" s="138"/>
      <c r="AE1014" s="158">
        <v>40</v>
      </c>
      <c r="AF1014" s="35" t="s">
        <v>32</v>
      </c>
      <c r="AG1014" s="34"/>
      <c r="AH1014" s="139">
        <v>8950</v>
      </c>
      <c r="AI1014" s="159">
        <f t="shared" si="380"/>
        <v>8.9499999999999993</v>
      </c>
      <c r="AJ1014" s="837"/>
      <c r="AK1014" s="839"/>
      <c r="AL1014" s="1031"/>
      <c r="AM1014" s="843"/>
      <c r="AN1014" s="845"/>
      <c r="AP1014" s="306">
        <v>70.61</v>
      </c>
      <c r="AQ1014" s="306">
        <v>5.37</v>
      </c>
    </row>
    <row r="1015" spans="2:43" ht="12" customHeight="1" x14ac:dyDescent="0.2">
      <c r="B1015" s="25">
        <v>44279</v>
      </c>
      <c r="C1015" s="137">
        <v>0.75763888888888886</v>
      </c>
      <c r="D1015" s="137">
        <v>0.78472222222222221</v>
      </c>
      <c r="E1015" s="43">
        <v>2</v>
      </c>
      <c r="F1015" s="43">
        <v>26713</v>
      </c>
      <c r="G1015" s="25">
        <v>44279</v>
      </c>
      <c r="H1015" s="967" t="s">
        <v>1618</v>
      </c>
      <c r="I1015" s="968"/>
      <c r="J1015" s="969"/>
      <c r="K1015" s="970"/>
      <c r="L1015" s="969"/>
      <c r="M1015" s="970"/>
      <c r="N1015" s="967"/>
      <c r="O1015" s="968"/>
      <c r="P1015" s="971" t="s">
        <v>1220</v>
      </c>
      <c r="Q1015" s="972" t="s">
        <v>1220</v>
      </c>
      <c r="R1015" s="574" t="s">
        <v>1221</v>
      </c>
      <c r="S1015" s="291" t="s">
        <v>1221</v>
      </c>
      <c r="T1015" s="979" t="s">
        <v>715</v>
      </c>
      <c r="U1015" s="980"/>
      <c r="V1015" s="980"/>
      <c r="W1015" s="981"/>
      <c r="X1015" s="979" t="s">
        <v>715</v>
      </c>
      <c r="Y1015" s="980"/>
      <c r="Z1015" s="980"/>
      <c r="AA1015" s="981"/>
      <c r="AB1015" s="575"/>
      <c r="AC1015" s="34"/>
      <c r="AD1015" s="138"/>
      <c r="AE1015" s="158">
        <v>28</v>
      </c>
      <c r="AF1015" s="35" t="s">
        <v>32</v>
      </c>
      <c r="AG1015" s="34"/>
      <c r="AH1015" s="139">
        <v>4200</v>
      </c>
      <c r="AI1015" s="159">
        <f t="shared" ref="AI1015:AI1017" si="385">+AH1015/1000</f>
        <v>4.2</v>
      </c>
      <c r="AJ1015" s="152">
        <v>4200</v>
      </c>
      <c r="AK1015" s="272">
        <f t="shared" ref="AK1015:AK1017" si="386">+AJ1015/1000</f>
        <v>4.2</v>
      </c>
      <c r="AL1015" s="273">
        <f t="shared" ref="AL1015:AL1017" si="387">+AJ1015-AH1015</f>
        <v>0</v>
      </c>
      <c r="AM1015" s="274">
        <f t="shared" ref="AM1015:AM1017" si="388">+AL1015/1000</f>
        <v>0</v>
      </c>
      <c r="AN1015" s="275">
        <f t="shared" ref="AN1015:AN1017" si="389">+AL1015/AH1015</f>
        <v>0</v>
      </c>
      <c r="AP1015" s="306">
        <v>70.97</v>
      </c>
      <c r="AQ1015" s="306">
        <v>5.98</v>
      </c>
    </row>
    <row r="1016" spans="2:43" ht="12" customHeight="1" x14ac:dyDescent="0.2">
      <c r="B1016" s="25">
        <v>44279</v>
      </c>
      <c r="C1016" s="137">
        <v>0.75902777777777775</v>
      </c>
      <c r="D1016" s="137">
        <v>0.78263888888888899</v>
      </c>
      <c r="E1016" s="43">
        <v>2</v>
      </c>
      <c r="F1016" s="43">
        <v>26712</v>
      </c>
      <c r="G1016" s="25">
        <v>44279</v>
      </c>
      <c r="H1016" s="967" t="s">
        <v>1618</v>
      </c>
      <c r="I1016" s="968"/>
      <c r="J1016" s="969"/>
      <c r="K1016" s="970"/>
      <c r="L1016" s="969"/>
      <c r="M1016" s="970"/>
      <c r="N1016" s="967"/>
      <c r="O1016" s="968"/>
      <c r="P1016" s="971" t="s">
        <v>807</v>
      </c>
      <c r="Q1016" s="972" t="s">
        <v>807</v>
      </c>
      <c r="R1016" s="574" t="s">
        <v>1675</v>
      </c>
      <c r="S1016" s="291" t="s">
        <v>1675</v>
      </c>
      <c r="T1016" s="979" t="s">
        <v>715</v>
      </c>
      <c r="U1016" s="980"/>
      <c r="V1016" s="980"/>
      <c r="W1016" s="981"/>
      <c r="X1016" s="979" t="s">
        <v>715</v>
      </c>
      <c r="Y1016" s="980"/>
      <c r="Z1016" s="980"/>
      <c r="AA1016" s="981"/>
      <c r="AB1016" s="575"/>
      <c r="AC1016" s="34"/>
      <c r="AD1016" s="138"/>
      <c r="AE1016" s="158">
        <v>28</v>
      </c>
      <c r="AF1016" s="35" t="s">
        <v>32</v>
      </c>
      <c r="AG1016" s="34"/>
      <c r="AH1016" s="139">
        <v>880</v>
      </c>
      <c r="AI1016" s="159">
        <f t="shared" si="385"/>
        <v>0.88</v>
      </c>
      <c r="AJ1016" s="152">
        <v>880</v>
      </c>
      <c r="AK1016" s="272">
        <f t="shared" si="386"/>
        <v>0.88</v>
      </c>
      <c r="AL1016" s="273">
        <f t="shared" si="387"/>
        <v>0</v>
      </c>
      <c r="AM1016" s="274">
        <f t="shared" si="388"/>
        <v>0</v>
      </c>
      <c r="AN1016" s="275">
        <f t="shared" si="389"/>
        <v>0</v>
      </c>
      <c r="AP1016" s="306">
        <v>71.239999999999995</v>
      </c>
      <c r="AQ1016" s="306">
        <v>5.37</v>
      </c>
    </row>
    <row r="1017" spans="2:43" ht="12" customHeight="1" x14ac:dyDescent="0.2">
      <c r="B1017" s="25">
        <v>44279</v>
      </c>
      <c r="C1017" s="137">
        <v>0.78125</v>
      </c>
      <c r="D1017" s="137">
        <v>0.79375000000000007</v>
      </c>
      <c r="E1017" s="43">
        <v>3</v>
      </c>
      <c r="F1017" s="43">
        <v>26714</v>
      </c>
      <c r="G1017" s="25">
        <v>44279</v>
      </c>
      <c r="H1017" s="967" t="s">
        <v>1618</v>
      </c>
      <c r="I1017" s="968"/>
      <c r="J1017" s="969"/>
      <c r="K1017" s="970"/>
      <c r="L1017" s="969"/>
      <c r="M1017" s="970"/>
      <c r="N1017" s="967"/>
      <c r="O1017" s="968"/>
      <c r="P1017" s="971" t="s">
        <v>1674</v>
      </c>
      <c r="Q1017" s="972" t="s">
        <v>1674</v>
      </c>
      <c r="R1017" s="574" t="s">
        <v>751</v>
      </c>
      <c r="S1017" s="291" t="s">
        <v>751</v>
      </c>
      <c r="T1017" s="979" t="s">
        <v>715</v>
      </c>
      <c r="U1017" s="980"/>
      <c r="V1017" s="980"/>
      <c r="W1017" s="981"/>
      <c r="X1017" s="979" t="s">
        <v>715</v>
      </c>
      <c r="Y1017" s="980"/>
      <c r="Z1017" s="980"/>
      <c r="AA1017" s="981"/>
      <c r="AB1017" s="575"/>
      <c r="AC1017" s="34"/>
      <c r="AD1017" s="138"/>
      <c r="AE1017" s="158">
        <v>27</v>
      </c>
      <c r="AF1017" s="35" t="s">
        <v>32</v>
      </c>
      <c r="AG1017" s="34"/>
      <c r="AH1017" s="139">
        <v>1830</v>
      </c>
      <c r="AI1017" s="159">
        <f t="shared" si="385"/>
        <v>1.83</v>
      </c>
      <c r="AJ1017" s="152">
        <v>1830</v>
      </c>
      <c r="AK1017" s="272">
        <f t="shared" si="386"/>
        <v>1.83</v>
      </c>
      <c r="AL1017" s="273">
        <f t="shared" si="387"/>
        <v>0</v>
      </c>
      <c r="AM1017" s="274">
        <f t="shared" si="388"/>
        <v>0</v>
      </c>
      <c r="AN1017" s="275">
        <f t="shared" si="389"/>
        <v>0</v>
      </c>
      <c r="AP1017" s="306">
        <v>72.45</v>
      </c>
      <c r="AQ1017" s="306">
        <v>5.29</v>
      </c>
    </row>
    <row r="1018" spans="2:43" ht="12" customHeight="1" x14ac:dyDescent="0.25">
      <c r="B1018" s="25">
        <v>44279</v>
      </c>
      <c r="C1018" s="137">
        <v>0.79583333333333339</v>
      </c>
      <c r="D1018" s="137">
        <v>0.80069444444444438</v>
      </c>
      <c r="E1018" s="43">
        <v>3</v>
      </c>
      <c r="F1018" s="43">
        <v>23666</v>
      </c>
      <c r="G1018" s="25">
        <v>44279</v>
      </c>
      <c r="H1018" s="967" t="s">
        <v>722</v>
      </c>
      <c r="I1018" s="968"/>
      <c r="J1018" s="969" t="s">
        <v>702</v>
      </c>
      <c r="K1018" s="970"/>
      <c r="L1018" s="969" t="s">
        <v>682</v>
      </c>
      <c r="M1018" s="970"/>
      <c r="N1018" s="967"/>
      <c r="O1018" s="968"/>
      <c r="P1018" s="971" t="s">
        <v>1293</v>
      </c>
      <c r="Q1018" s="972"/>
      <c r="R1018" s="973" t="s">
        <v>543</v>
      </c>
      <c r="S1018" s="974"/>
      <c r="T1018" s="979" t="s">
        <v>1118</v>
      </c>
      <c r="U1018" s="980"/>
      <c r="V1018" s="980"/>
      <c r="W1018" s="981"/>
      <c r="X1018" s="979" t="s">
        <v>1118</v>
      </c>
      <c r="Y1018" s="980"/>
      <c r="Z1018" s="980"/>
      <c r="AA1018" s="981"/>
      <c r="AB1018" s="575">
        <v>1</v>
      </c>
      <c r="AC1018" s="34"/>
      <c r="AD1018" s="138" t="s">
        <v>699</v>
      </c>
      <c r="AE1018" s="158">
        <v>25</v>
      </c>
      <c r="AF1018" s="35" t="s">
        <v>32</v>
      </c>
      <c r="AG1018" s="34"/>
      <c r="AH1018" s="139">
        <v>8800</v>
      </c>
      <c r="AI1018" s="159">
        <f t="shared" si="380"/>
        <v>8.8000000000000007</v>
      </c>
      <c r="AJ1018" s="152">
        <v>7980</v>
      </c>
      <c r="AK1018" s="272">
        <f t="shared" si="381"/>
        <v>7.98</v>
      </c>
      <c r="AL1018" s="273">
        <f t="shared" si="382"/>
        <v>-820</v>
      </c>
      <c r="AM1018" s="274">
        <f t="shared" si="383"/>
        <v>-0.82</v>
      </c>
      <c r="AN1018" s="275">
        <f t="shared" si="384"/>
        <v>-9.3181818181818185E-2</v>
      </c>
      <c r="AP1018" s="306">
        <v>75.61</v>
      </c>
      <c r="AQ1018" s="306">
        <v>2.37</v>
      </c>
    </row>
    <row r="1019" spans="2:43" ht="12" customHeight="1" x14ac:dyDescent="0.2">
      <c r="B1019" s="25">
        <v>44279</v>
      </c>
      <c r="C1019" s="137">
        <v>0.81944444444444453</v>
      </c>
      <c r="D1019" s="137">
        <v>0.83819444444444446</v>
      </c>
      <c r="E1019" s="43">
        <v>3</v>
      </c>
      <c r="F1019" s="43">
        <v>26715</v>
      </c>
      <c r="G1019" s="25">
        <v>44279</v>
      </c>
      <c r="H1019" s="967" t="s">
        <v>1618</v>
      </c>
      <c r="I1019" s="968"/>
      <c r="J1019" s="969"/>
      <c r="K1019" s="970"/>
      <c r="L1019" s="969"/>
      <c r="M1019" s="970"/>
      <c r="N1019" s="967"/>
      <c r="O1019" s="968"/>
      <c r="P1019" s="971" t="s">
        <v>1319</v>
      </c>
      <c r="Q1019" s="972"/>
      <c r="R1019" s="574" t="s">
        <v>1473</v>
      </c>
      <c r="S1019" s="291" t="s">
        <v>1473</v>
      </c>
      <c r="T1019" s="979" t="s">
        <v>715</v>
      </c>
      <c r="U1019" s="980"/>
      <c r="V1019" s="980"/>
      <c r="W1019" s="981"/>
      <c r="X1019" s="979" t="s">
        <v>715</v>
      </c>
      <c r="Y1019" s="980"/>
      <c r="Z1019" s="980"/>
      <c r="AA1019" s="981"/>
      <c r="AB1019" s="575"/>
      <c r="AC1019" s="34"/>
      <c r="AD1019" s="138"/>
      <c r="AE1019" s="158">
        <v>27</v>
      </c>
      <c r="AF1019" s="35" t="s">
        <v>32</v>
      </c>
      <c r="AG1019" s="34"/>
      <c r="AH1019" s="139">
        <v>4100</v>
      </c>
      <c r="AI1019" s="159">
        <f t="shared" si="380"/>
        <v>4.0999999999999996</v>
      </c>
      <c r="AJ1019" s="152">
        <v>4100</v>
      </c>
      <c r="AK1019" s="272">
        <f t="shared" si="381"/>
        <v>4.0999999999999996</v>
      </c>
      <c r="AL1019" s="273">
        <f t="shared" si="382"/>
        <v>0</v>
      </c>
      <c r="AM1019" s="274">
        <f t="shared" si="383"/>
        <v>0</v>
      </c>
      <c r="AN1019" s="275">
        <f t="shared" si="384"/>
        <v>0</v>
      </c>
      <c r="AP1019" s="306">
        <v>71.819999999999993</v>
      </c>
      <c r="AQ1019" s="306">
        <v>5.42</v>
      </c>
    </row>
    <row r="1020" spans="2:43" ht="12" customHeight="1" x14ac:dyDescent="0.2">
      <c r="B1020" s="25">
        <v>44279</v>
      </c>
      <c r="C1020" s="137">
        <v>0.8305555555555556</v>
      </c>
      <c r="D1020" s="137">
        <v>0.86249999999999993</v>
      </c>
      <c r="E1020" s="43">
        <v>3</v>
      </c>
      <c r="F1020" s="43">
        <v>26716</v>
      </c>
      <c r="G1020" s="25">
        <v>44279</v>
      </c>
      <c r="H1020" s="967" t="s">
        <v>1618</v>
      </c>
      <c r="I1020" s="968"/>
      <c r="J1020" s="969"/>
      <c r="K1020" s="970"/>
      <c r="L1020" s="969"/>
      <c r="M1020" s="970"/>
      <c r="N1020" s="967"/>
      <c r="O1020" s="968"/>
      <c r="P1020" s="971" t="s">
        <v>1546</v>
      </c>
      <c r="Q1020" s="972"/>
      <c r="R1020" s="574" t="s">
        <v>1676</v>
      </c>
      <c r="S1020" s="291" t="s">
        <v>1676</v>
      </c>
      <c r="T1020" s="979" t="s">
        <v>715</v>
      </c>
      <c r="U1020" s="980"/>
      <c r="V1020" s="980"/>
      <c r="W1020" s="981"/>
      <c r="X1020" s="979" t="s">
        <v>715</v>
      </c>
      <c r="Y1020" s="980"/>
      <c r="Z1020" s="980"/>
      <c r="AA1020" s="981"/>
      <c r="AB1020" s="575"/>
      <c r="AC1020" s="34"/>
      <c r="AD1020" s="138"/>
      <c r="AE1020" s="158">
        <v>26</v>
      </c>
      <c r="AF1020" s="35" t="s">
        <v>32</v>
      </c>
      <c r="AG1020" s="34"/>
      <c r="AH1020" s="139">
        <v>5010</v>
      </c>
      <c r="AI1020" s="159">
        <f t="shared" si="380"/>
        <v>5.01</v>
      </c>
      <c r="AJ1020" s="152">
        <v>5010</v>
      </c>
      <c r="AK1020" s="272">
        <f t="shared" si="381"/>
        <v>5.01</v>
      </c>
      <c r="AL1020" s="273">
        <f t="shared" si="382"/>
        <v>0</v>
      </c>
      <c r="AM1020" s="274">
        <f t="shared" si="383"/>
        <v>0</v>
      </c>
      <c r="AN1020" s="275">
        <f t="shared" si="384"/>
        <v>0</v>
      </c>
      <c r="AP1020" s="306">
        <v>70.25</v>
      </c>
      <c r="AQ1020" s="306">
        <v>6.03</v>
      </c>
    </row>
    <row r="1021" spans="2:43" ht="12" customHeight="1" x14ac:dyDescent="0.25">
      <c r="B1021" s="25">
        <v>44279</v>
      </c>
      <c r="C1021" s="137">
        <v>0.83194444444444438</v>
      </c>
      <c r="D1021" s="137">
        <v>0.84305555555555556</v>
      </c>
      <c r="E1021" s="43">
        <v>2</v>
      </c>
      <c r="F1021" s="43">
        <v>23667</v>
      </c>
      <c r="G1021" s="25">
        <v>44279</v>
      </c>
      <c r="H1021" s="967" t="s">
        <v>709</v>
      </c>
      <c r="I1021" s="968"/>
      <c r="J1021" s="969" t="s">
        <v>1069</v>
      </c>
      <c r="K1021" s="970"/>
      <c r="L1021" s="969" t="s">
        <v>682</v>
      </c>
      <c r="M1021" s="970"/>
      <c r="N1021" s="967"/>
      <c r="O1021" s="968"/>
      <c r="P1021" s="971" t="s">
        <v>292</v>
      </c>
      <c r="Q1021" s="972"/>
      <c r="R1021" s="973" t="s">
        <v>696</v>
      </c>
      <c r="S1021" s="974"/>
      <c r="T1021" s="979" t="s">
        <v>962</v>
      </c>
      <c r="U1021" s="980"/>
      <c r="V1021" s="980"/>
      <c r="W1021" s="981"/>
      <c r="X1021" s="979" t="s">
        <v>962</v>
      </c>
      <c r="Y1021" s="980"/>
      <c r="Z1021" s="980"/>
      <c r="AA1021" s="981"/>
      <c r="AB1021" s="575">
        <v>1</v>
      </c>
      <c r="AC1021" s="34"/>
      <c r="AD1021" s="138" t="s">
        <v>699</v>
      </c>
      <c r="AE1021" s="158">
        <v>26</v>
      </c>
      <c r="AF1021" s="35" t="s">
        <v>32</v>
      </c>
      <c r="AG1021" s="34"/>
      <c r="AH1021" s="139">
        <v>1920</v>
      </c>
      <c r="AI1021" s="159">
        <f t="shared" si="370"/>
        <v>1.92</v>
      </c>
      <c r="AJ1021" s="152">
        <v>2330</v>
      </c>
      <c r="AK1021" s="272">
        <f t="shared" si="371"/>
        <v>2.33</v>
      </c>
      <c r="AL1021" s="273">
        <f t="shared" si="372"/>
        <v>410</v>
      </c>
      <c r="AM1021" s="274">
        <f t="shared" si="373"/>
        <v>0.41</v>
      </c>
      <c r="AN1021" s="275">
        <f t="shared" si="374"/>
        <v>0.21354166666666666</v>
      </c>
      <c r="AP1021" s="306">
        <v>72.81</v>
      </c>
      <c r="AQ1021" s="306">
        <v>2.27</v>
      </c>
    </row>
    <row r="1022" spans="2:43" ht="12" customHeight="1" x14ac:dyDescent="0.2">
      <c r="B1022" s="25">
        <v>44279</v>
      </c>
      <c r="C1022" s="137">
        <v>0.86111111111111116</v>
      </c>
      <c r="D1022" s="137">
        <v>0.88055555555555554</v>
      </c>
      <c r="E1022" s="43">
        <v>3</v>
      </c>
      <c r="F1022" s="43">
        <v>26717</v>
      </c>
      <c r="G1022" s="25">
        <v>44279</v>
      </c>
      <c r="H1022" s="967" t="s">
        <v>1618</v>
      </c>
      <c r="I1022" s="968"/>
      <c r="J1022" s="969"/>
      <c r="K1022" s="970"/>
      <c r="L1022" s="969"/>
      <c r="M1022" s="970"/>
      <c r="N1022" s="967"/>
      <c r="O1022" s="968"/>
      <c r="P1022" s="971" t="s">
        <v>1467</v>
      </c>
      <c r="Q1022" s="972" t="s">
        <v>1467</v>
      </c>
      <c r="R1022" s="574" t="s">
        <v>1468</v>
      </c>
      <c r="S1022" s="291" t="s">
        <v>1221</v>
      </c>
      <c r="T1022" s="979" t="s">
        <v>715</v>
      </c>
      <c r="U1022" s="980"/>
      <c r="V1022" s="980"/>
      <c r="W1022" s="981"/>
      <c r="X1022" s="979" t="s">
        <v>715</v>
      </c>
      <c r="Y1022" s="980"/>
      <c r="Z1022" s="980"/>
      <c r="AA1022" s="981"/>
      <c r="AB1022" s="575"/>
      <c r="AC1022" s="34"/>
      <c r="AD1022" s="138"/>
      <c r="AE1022" s="158">
        <v>27</v>
      </c>
      <c r="AF1022" s="35" t="s">
        <v>32</v>
      </c>
      <c r="AG1022" s="34"/>
      <c r="AH1022" s="139">
        <v>1600</v>
      </c>
      <c r="AI1022" s="159">
        <f t="shared" si="370"/>
        <v>1.6</v>
      </c>
      <c r="AJ1022" s="152">
        <v>1600</v>
      </c>
      <c r="AK1022" s="272">
        <f t="shared" si="371"/>
        <v>1.6</v>
      </c>
      <c r="AL1022" s="273">
        <f t="shared" si="372"/>
        <v>0</v>
      </c>
      <c r="AM1022" s="274">
        <f t="shared" si="373"/>
        <v>0</v>
      </c>
      <c r="AN1022" s="275">
        <f t="shared" si="374"/>
        <v>0</v>
      </c>
      <c r="AP1022" s="306">
        <v>73.53</v>
      </c>
      <c r="AQ1022" s="306">
        <v>5.9</v>
      </c>
    </row>
    <row r="1023" spans="2:43" ht="12" customHeight="1" x14ac:dyDescent="0.2">
      <c r="B1023" s="25">
        <v>44279</v>
      </c>
      <c r="C1023" s="137">
        <v>0.86875000000000002</v>
      </c>
      <c r="D1023" s="137">
        <v>0.90486111111111101</v>
      </c>
      <c r="E1023" s="43">
        <v>3</v>
      </c>
      <c r="F1023" s="43">
        <v>26718</v>
      </c>
      <c r="G1023" s="25">
        <v>44279</v>
      </c>
      <c r="H1023" s="967" t="s">
        <v>1618</v>
      </c>
      <c r="I1023" s="968"/>
      <c r="J1023" s="969"/>
      <c r="K1023" s="970"/>
      <c r="L1023" s="969"/>
      <c r="M1023" s="970"/>
      <c r="N1023" s="967"/>
      <c r="O1023" s="968"/>
      <c r="P1023" s="971" t="s">
        <v>1219</v>
      </c>
      <c r="Q1023" s="972" t="s">
        <v>1219</v>
      </c>
      <c r="R1023" s="574" t="s">
        <v>1469</v>
      </c>
      <c r="S1023" s="291" t="s">
        <v>1675</v>
      </c>
      <c r="T1023" s="979" t="s">
        <v>715</v>
      </c>
      <c r="U1023" s="980"/>
      <c r="V1023" s="980"/>
      <c r="W1023" s="981"/>
      <c r="X1023" s="979" t="s">
        <v>715</v>
      </c>
      <c r="Y1023" s="980"/>
      <c r="Z1023" s="980"/>
      <c r="AA1023" s="981"/>
      <c r="AB1023" s="575"/>
      <c r="AC1023" s="34"/>
      <c r="AD1023" s="138"/>
      <c r="AE1023" s="158">
        <v>26</v>
      </c>
      <c r="AF1023" s="35" t="s">
        <v>32</v>
      </c>
      <c r="AG1023" s="34"/>
      <c r="AH1023" s="139">
        <v>3500</v>
      </c>
      <c r="AI1023" s="159">
        <f t="shared" si="370"/>
        <v>3.5</v>
      </c>
      <c r="AJ1023" s="152">
        <v>3500</v>
      </c>
      <c r="AK1023" s="272">
        <f t="shared" si="371"/>
        <v>3.5</v>
      </c>
      <c r="AL1023" s="273">
        <f t="shared" si="372"/>
        <v>0</v>
      </c>
      <c r="AM1023" s="274">
        <f t="shared" si="373"/>
        <v>0</v>
      </c>
      <c r="AN1023" s="275">
        <f t="shared" si="374"/>
        <v>0</v>
      </c>
      <c r="AP1023" s="306">
        <v>70.94</v>
      </c>
      <c r="AQ1023" s="306">
        <v>5.74</v>
      </c>
    </row>
    <row r="1024" spans="2:43" ht="12.75" customHeight="1" x14ac:dyDescent="0.2">
      <c r="B1024" s="25">
        <v>44279</v>
      </c>
      <c r="C1024" s="137">
        <v>0.88680555555555562</v>
      </c>
      <c r="D1024" s="137">
        <v>0.91805555555555562</v>
      </c>
      <c r="E1024" s="43">
        <v>3</v>
      </c>
      <c r="F1024" s="43">
        <v>26719</v>
      </c>
      <c r="G1024" s="25">
        <v>44279</v>
      </c>
      <c r="H1024" s="967" t="s">
        <v>1618</v>
      </c>
      <c r="I1024" s="968"/>
      <c r="J1024" s="969"/>
      <c r="K1024" s="970"/>
      <c r="L1024" s="969"/>
      <c r="M1024" s="970"/>
      <c r="N1024" s="967"/>
      <c r="O1024" s="968"/>
      <c r="P1024" s="971" t="s">
        <v>748</v>
      </c>
      <c r="Q1024" s="972" t="s">
        <v>748</v>
      </c>
      <c r="R1024" s="574" t="s">
        <v>749</v>
      </c>
      <c r="S1024" s="291" t="s">
        <v>751</v>
      </c>
      <c r="T1024" s="979" t="s">
        <v>715</v>
      </c>
      <c r="U1024" s="980"/>
      <c r="V1024" s="980"/>
      <c r="W1024" s="981"/>
      <c r="X1024" s="979" t="s">
        <v>715</v>
      </c>
      <c r="Y1024" s="980"/>
      <c r="Z1024" s="980"/>
      <c r="AA1024" s="981"/>
      <c r="AB1024" s="575"/>
      <c r="AC1024" s="34"/>
      <c r="AD1024" s="138"/>
      <c r="AE1024" s="158">
        <v>27</v>
      </c>
      <c r="AF1024" s="35" t="s">
        <v>32</v>
      </c>
      <c r="AG1024" s="34"/>
      <c r="AH1024" s="139">
        <v>910</v>
      </c>
      <c r="AI1024" s="159">
        <f t="shared" si="370"/>
        <v>0.91</v>
      </c>
      <c r="AJ1024" s="152">
        <v>910</v>
      </c>
      <c r="AK1024" s="272">
        <f t="shared" si="371"/>
        <v>0.91</v>
      </c>
      <c r="AL1024" s="273">
        <f t="shared" si="372"/>
        <v>0</v>
      </c>
      <c r="AM1024" s="274">
        <f t="shared" si="373"/>
        <v>0</v>
      </c>
      <c r="AN1024" s="275">
        <f t="shared" si="374"/>
        <v>0</v>
      </c>
      <c r="AP1024" s="306">
        <v>71.62</v>
      </c>
      <c r="AQ1024" s="306">
        <v>5.85</v>
      </c>
    </row>
    <row r="1025" spans="2:43" ht="12.75" customHeight="1" x14ac:dyDescent="0.25">
      <c r="B1025" s="25">
        <v>44279</v>
      </c>
      <c r="C1025" s="137">
        <v>0.89374999999999993</v>
      </c>
      <c r="D1025" s="137">
        <v>0.89930555555555547</v>
      </c>
      <c r="E1025" s="43">
        <v>2</v>
      </c>
      <c r="F1025" s="43">
        <v>23668</v>
      </c>
      <c r="G1025" s="25">
        <v>44279</v>
      </c>
      <c r="H1025" s="967" t="s">
        <v>781</v>
      </c>
      <c r="I1025" s="968"/>
      <c r="J1025" s="969" t="s">
        <v>702</v>
      </c>
      <c r="K1025" s="970"/>
      <c r="L1025" s="969" t="s">
        <v>682</v>
      </c>
      <c r="M1025" s="970"/>
      <c r="N1025" s="967"/>
      <c r="O1025" s="968"/>
      <c r="P1025" s="971" t="s">
        <v>292</v>
      </c>
      <c r="Q1025" s="972"/>
      <c r="R1025" s="973" t="s">
        <v>696</v>
      </c>
      <c r="S1025" s="974"/>
      <c r="T1025" s="979" t="s">
        <v>771</v>
      </c>
      <c r="U1025" s="980"/>
      <c r="V1025" s="980"/>
      <c r="W1025" s="981"/>
      <c r="X1025" s="979" t="s">
        <v>771</v>
      </c>
      <c r="Y1025" s="980"/>
      <c r="Z1025" s="980"/>
      <c r="AA1025" s="981"/>
      <c r="AB1025" s="575">
        <v>1</v>
      </c>
      <c r="AC1025" s="34"/>
      <c r="AD1025" s="138" t="s">
        <v>699</v>
      </c>
      <c r="AE1025" s="158">
        <v>31</v>
      </c>
      <c r="AF1025" s="35" t="s">
        <v>32</v>
      </c>
      <c r="AG1025" s="34"/>
      <c r="AH1025" s="139">
        <v>2400</v>
      </c>
      <c r="AI1025" s="159">
        <f t="shared" si="370"/>
        <v>2.4</v>
      </c>
      <c r="AJ1025" s="152">
        <v>2320</v>
      </c>
      <c r="AK1025" s="272">
        <f t="shared" si="371"/>
        <v>2.3199999999999998</v>
      </c>
      <c r="AL1025" s="273">
        <f t="shared" si="372"/>
        <v>-80</v>
      </c>
      <c r="AM1025" s="274">
        <f t="shared" si="373"/>
        <v>-0.08</v>
      </c>
      <c r="AN1025" s="275">
        <f t="shared" si="374"/>
        <v>-3.3333333333333333E-2</v>
      </c>
      <c r="AP1025" s="306">
        <v>70.22</v>
      </c>
      <c r="AQ1025" s="306">
        <v>6.18</v>
      </c>
    </row>
    <row r="1026" spans="2:43" ht="12.75" customHeight="1" x14ac:dyDescent="0.25">
      <c r="B1026" s="25">
        <v>44279</v>
      </c>
      <c r="C1026" s="137">
        <v>0.9277777777777777</v>
      </c>
      <c r="D1026" s="137">
        <v>0.95624999999999993</v>
      </c>
      <c r="E1026" s="43">
        <v>4</v>
      </c>
      <c r="F1026" s="43">
        <v>26720</v>
      </c>
      <c r="G1026" s="25">
        <v>44279</v>
      </c>
      <c r="H1026" s="967" t="s">
        <v>1304</v>
      </c>
      <c r="I1026" s="968"/>
      <c r="J1026" s="969"/>
      <c r="K1026" s="970"/>
      <c r="L1026" s="969"/>
      <c r="M1026" s="970"/>
      <c r="N1026" s="967"/>
      <c r="O1026" s="968"/>
      <c r="P1026" s="971" t="s">
        <v>600</v>
      </c>
      <c r="Q1026" s="972"/>
      <c r="R1026" s="973" t="s">
        <v>118</v>
      </c>
      <c r="S1026" s="974"/>
      <c r="T1026" s="979" t="s">
        <v>1677</v>
      </c>
      <c r="U1026" s="980"/>
      <c r="V1026" s="980"/>
      <c r="W1026" s="981"/>
      <c r="X1026" s="979" t="s">
        <v>1677</v>
      </c>
      <c r="Y1026" s="980"/>
      <c r="Z1026" s="980"/>
      <c r="AA1026" s="981"/>
      <c r="AB1026" s="575"/>
      <c r="AC1026" s="34"/>
      <c r="AD1026" s="138"/>
      <c r="AE1026" s="314">
        <v>57</v>
      </c>
      <c r="AF1026" s="46" t="s">
        <v>52</v>
      </c>
      <c r="AG1026" s="34"/>
      <c r="AH1026" s="139">
        <v>13595</v>
      </c>
      <c r="AI1026" s="159">
        <f t="shared" ref="AI1026:AI1028" si="390">+AH1026/1000</f>
        <v>13.595000000000001</v>
      </c>
      <c r="AJ1026" s="152">
        <v>13595</v>
      </c>
      <c r="AK1026" s="272">
        <f t="shared" ref="AK1026:AK1027" si="391">+AJ1026/1000</f>
        <v>13.595000000000001</v>
      </c>
      <c r="AL1026" s="273">
        <f t="shared" ref="AL1026:AL1027" si="392">+AJ1026-AH1026</f>
        <v>0</v>
      </c>
      <c r="AM1026" s="274">
        <f t="shared" ref="AM1026:AM1027" si="393">+AL1026/1000</f>
        <v>0</v>
      </c>
      <c r="AN1026" s="275">
        <f t="shared" ref="AN1026" si="394">+AL1026/AH1026</f>
        <v>0</v>
      </c>
      <c r="AP1026" s="306">
        <v>77.260000000000005</v>
      </c>
      <c r="AQ1026" s="306">
        <v>3.59</v>
      </c>
    </row>
    <row r="1027" spans="2:43" ht="12.75" customHeight="1" x14ac:dyDescent="0.25">
      <c r="B1027" s="25">
        <v>44279</v>
      </c>
      <c r="C1027" s="137">
        <v>3.0555555555555555E-2</v>
      </c>
      <c r="D1027" s="137">
        <v>5.5555555555555552E-2</v>
      </c>
      <c r="E1027" s="43">
        <v>3</v>
      </c>
      <c r="F1027" s="43">
        <v>47501</v>
      </c>
      <c r="G1027" s="25">
        <v>44279</v>
      </c>
      <c r="H1027" s="967" t="s">
        <v>429</v>
      </c>
      <c r="I1027" s="968"/>
      <c r="J1027" s="969"/>
      <c r="K1027" s="970"/>
      <c r="L1027" s="969"/>
      <c r="M1027" s="970"/>
      <c r="N1027" s="967"/>
      <c r="O1027" s="968"/>
      <c r="P1027" s="971" t="s">
        <v>796</v>
      </c>
      <c r="Q1027" s="972"/>
      <c r="R1027" s="973" t="s">
        <v>275</v>
      </c>
      <c r="S1027" s="974"/>
      <c r="T1027" s="979" t="s">
        <v>544</v>
      </c>
      <c r="U1027" s="980"/>
      <c r="V1027" s="980"/>
      <c r="W1027" s="981"/>
      <c r="X1027" s="979" t="s">
        <v>544</v>
      </c>
      <c r="Y1027" s="980"/>
      <c r="Z1027" s="980"/>
      <c r="AA1027" s="981"/>
      <c r="AB1027" s="575"/>
      <c r="AC1027" s="34"/>
      <c r="AD1027" s="138"/>
      <c r="AE1027" s="158">
        <v>41</v>
      </c>
      <c r="AF1027" s="35" t="s">
        <v>32</v>
      </c>
      <c r="AG1027" s="34"/>
      <c r="AH1027" s="139">
        <v>2508</v>
      </c>
      <c r="AI1027" s="159">
        <f t="shared" si="390"/>
        <v>2.508</v>
      </c>
      <c r="AJ1027" s="152">
        <v>2490</v>
      </c>
      <c r="AK1027" s="272">
        <f t="shared" si="391"/>
        <v>2.4900000000000002</v>
      </c>
      <c r="AL1027" s="273">
        <f t="shared" si="392"/>
        <v>-18</v>
      </c>
      <c r="AM1027" s="274">
        <f t="shared" si="393"/>
        <v>-1.7999999999999999E-2</v>
      </c>
      <c r="AN1027" s="275">
        <f>+AL1027/AH1027</f>
        <v>-7.1770334928229667E-3</v>
      </c>
      <c r="AP1027" s="306">
        <v>71.19</v>
      </c>
      <c r="AQ1027" s="306">
        <v>2.25</v>
      </c>
    </row>
    <row r="1028" spans="2:43" ht="12.75" customHeight="1" x14ac:dyDescent="0.25">
      <c r="B1028" s="25">
        <v>44280</v>
      </c>
      <c r="C1028" s="137">
        <v>4.8611111111111112E-2</v>
      </c>
      <c r="D1028" s="137">
        <v>8.6111111111111124E-2</v>
      </c>
      <c r="E1028" s="43">
        <v>4</v>
      </c>
      <c r="F1028" s="43">
        <v>4294</v>
      </c>
      <c r="G1028" s="25">
        <v>44280</v>
      </c>
      <c r="H1028" s="967" t="s">
        <v>88</v>
      </c>
      <c r="I1028" s="968"/>
      <c r="J1028" s="969"/>
      <c r="K1028" s="970"/>
      <c r="L1028" s="969"/>
      <c r="M1028" s="970"/>
      <c r="N1028" s="967"/>
      <c r="O1028" s="968"/>
      <c r="P1028" s="971" t="s">
        <v>390</v>
      </c>
      <c r="Q1028" s="972"/>
      <c r="R1028" s="973" t="s">
        <v>90</v>
      </c>
      <c r="S1028" s="974"/>
      <c r="T1028" s="979" t="s">
        <v>179</v>
      </c>
      <c r="U1028" s="980"/>
      <c r="V1028" s="980"/>
      <c r="W1028" s="981"/>
      <c r="X1028" s="979" t="s">
        <v>179</v>
      </c>
      <c r="Y1028" s="980"/>
      <c r="Z1028" s="980"/>
      <c r="AA1028" s="981"/>
      <c r="AB1028" s="575"/>
      <c r="AC1028" s="34"/>
      <c r="AD1028" s="138"/>
      <c r="AE1028" s="158">
        <v>30</v>
      </c>
      <c r="AF1028" s="35" t="s">
        <v>32</v>
      </c>
      <c r="AG1028" s="34">
        <v>6030</v>
      </c>
      <c r="AH1028" s="139">
        <f>+AG1028/2.2</f>
        <v>2740.9090909090905</v>
      </c>
      <c r="AI1028" s="159">
        <f t="shared" si="390"/>
        <v>2.7409090909090907</v>
      </c>
      <c r="AJ1028" s="836">
        <v>4020</v>
      </c>
      <c r="AK1028" s="838">
        <f>+AJ1028/1000</f>
        <v>4.0199999999999996</v>
      </c>
      <c r="AL1028" s="1029">
        <f>+AJ1028-AH1029-AH1028</f>
        <v>-761.8181818181813</v>
      </c>
      <c r="AM1028" s="842">
        <f>+AL1028/1000</f>
        <v>-0.76181818181818128</v>
      </c>
      <c r="AN1028" s="844">
        <f>+AL1028/SUM(AH1028:AH1029)</f>
        <v>-0.15931558935361209</v>
      </c>
      <c r="AP1028" s="306">
        <v>77</v>
      </c>
      <c r="AQ1028" s="306">
        <v>3.05</v>
      </c>
    </row>
    <row r="1029" spans="2:43" ht="12.75" customHeight="1" x14ac:dyDescent="0.25">
      <c r="B1029" s="25">
        <v>44280</v>
      </c>
      <c r="C1029" s="137">
        <v>4.8611111111111112E-2</v>
      </c>
      <c r="D1029" s="137">
        <v>8.6111111111111124E-2</v>
      </c>
      <c r="E1029" s="43">
        <v>4</v>
      </c>
      <c r="F1029" s="43">
        <v>120</v>
      </c>
      <c r="G1029" s="25">
        <v>44280</v>
      </c>
      <c r="H1029" s="967" t="s">
        <v>957</v>
      </c>
      <c r="I1029" s="968"/>
      <c r="J1029" s="969"/>
      <c r="K1029" s="970"/>
      <c r="L1029" s="969"/>
      <c r="M1029" s="970"/>
      <c r="N1029" s="967"/>
      <c r="O1029" s="968"/>
      <c r="P1029" s="971" t="s">
        <v>390</v>
      </c>
      <c r="Q1029" s="972"/>
      <c r="R1029" s="973" t="s">
        <v>90</v>
      </c>
      <c r="S1029" s="974"/>
      <c r="T1029" s="979" t="s">
        <v>179</v>
      </c>
      <c r="U1029" s="980"/>
      <c r="V1029" s="980"/>
      <c r="W1029" s="981"/>
      <c r="X1029" s="979" t="s">
        <v>179</v>
      </c>
      <c r="Y1029" s="980"/>
      <c r="Z1029" s="980"/>
      <c r="AA1029" s="981"/>
      <c r="AB1029" s="575"/>
      <c r="AC1029" s="34"/>
      <c r="AD1029" s="138"/>
      <c r="AE1029" s="158">
        <v>29</v>
      </c>
      <c r="AF1029" s="35" t="s">
        <v>32</v>
      </c>
      <c r="AG1029" s="34">
        <v>4490</v>
      </c>
      <c r="AH1029" s="139">
        <f>+AG1029/2.2</f>
        <v>2040.9090909090908</v>
      </c>
      <c r="AI1029" s="159">
        <f t="shared" ref="AI1029" si="395">+AH1029/1000</f>
        <v>2.0409090909090906</v>
      </c>
      <c r="AJ1029" s="837"/>
      <c r="AK1029" s="839"/>
      <c r="AL1029" s="1031"/>
      <c r="AM1029" s="843"/>
      <c r="AN1029" s="845"/>
      <c r="AP1029" s="306">
        <v>77.05</v>
      </c>
      <c r="AQ1029" s="306">
        <v>2.98</v>
      </c>
    </row>
    <row r="1030" spans="2:43" ht="12" customHeight="1" thickBot="1" x14ac:dyDescent="0.3">
      <c r="B1030" s="24"/>
      <c r="C1030" s="146"/>
      <c r="D1030" s="146"/>
      <c r="E1030" s="27"/>
      <c r="F1030" s="36"/>
      <c r="G1030" s="31"/>
      <c r="H1030" s="909"/>
      <c r="I1030" s="910"/>
      <c r="J1030" s="911"/>
      <c r="K1030" s="912"/>
      <c r="L1030" s="911"/>
      <c r="M1030" s="912"/>
      <c r="N1030" s="913"/>
      <c r="O1030" s="910"/>
      <c r="P1030" s="913"/>
      <c r="Q1030" s="910"/>
      <c r="R1030" s="914"/>
      <c r="S1030" s="915"/>
      <c r="T1030" s="916"/>
      <c r="U1030" s="917"/>
      <c r="V1030" s="917"/>
      <c r="W1030" s="915"/>
      <c r="X1030" s="29"/>
      <c r="Y1030" s="147"/>
      <c r="Z1030" s="147"/>
      <c r="AA1030" s="28"/>
      <c r="AB1030" s="509"/>
      <c r="AC1030" s="36"/>
      <c r="AD1030" s="148"/>
      <c r="AE1030" s="147"/>
      <c r="AF1030" s="28"/>
      <c r="AG1030" s="29"/>
      <c r="AH1030" s="149"/>
      <c r="AI1030" s="153"/>
      <c r="AJ1030" s="150"/>
      <c r="AK1030" s="154"/>
      <c r="AL1030" s="155"/>
      <c r="AM1030" s="156"/>
      <c r="AN1030" s="157"/>
    </row>
    <row r="1031" spans="2:43" ht="12" customHeight="1" x14ac:dyDescent="0.25">
      <c r="B1031" s="151"/>
      <c r="C1031" s="151"/>
      <c r="D1031" s="151"/>
      <c r="E1031" s="151"/>
      <c r="F1031" s="151"/>
      <c r="G1031" s="151"/>
      <c r="H1031" s="151"/>
      <c r="I1031" s="151"/>
      <c r="J1031" s="174"/>
      <c r="K1031" s="174"/>
      <c r="L1031" s="174"/>
      <c r="M1031" s="174"/>
      <c r="N1031" s="151"/>
      <c r="O1031" s="151"/>
      <c r="P1031" s="135"/>
      <c r="Q1031" s="135"/>
      <c r="R1031" s="918" t="s">
        <v>5</v>
      </c>
      <c r="S1031" s="919"/>
      <c r="T1031" s="919"/>
      <c r="U1031" s="919"/>
      <c r="V1031" s="919"/>
      <c r="W1031" s="919"/>
      <c r="X1031" s="919"/>
      <c r="Y1031" s="919"/>
      <c r="Z1031" s="919"/>
      <c r="AA1031" s="919"/>
      <c r="AB1031" s="919"/>
      <c r="AC1031" s="919"/>
      <c r="AD1031" s="919"/>
      <c r="AE1031" s="919"/>
      <c r="AF1031" s="919"/>
      <c r="AG1031" s="554"/>
      <c r="AH1031" s="932" t="s">
        <v>4</v>
      </c>
      <c r="AI1031" s="933"/>
      <c r="AJ1031" s="932" t="s">
        <v>3</v>
      </c>
      <c r="AK1031" s="933"/>
      <c r="AL1031" s="932" t="s">
        <v>2</v>
      </c>
      <c r="AM1031" s="934"/>
      <c r="AN1031" s="935"/>
      <c r="AO1031" s="141"/>
      <c r="AP1031" s="170"/>
    </row>
    <row r="1032" spans="2:43" ht="12" customHeight="1" x14ac:dyDescent="0.25">
      <c r="B1032" s="151"/>
      <c r="C1032" s="151"/>
      <c r="D1032" s="151"/>
      <c r="E1032" s="151"/>
      <c r="F1032" s="151"/>
      <c r="G1032" s="151"/>
      <c r="H1032" s="151"/>
      <c r="I1032" s="151"/>
      <c r="J1032" s="174"/>
      <c r="K1032" s="174"/>
      <c r="L1032" s="174"/>
      <c r="M1032" s="174"/>
      <c r="N1032" s="151"/>
      <c r="O1032" s="151"/>
      <c r="P1032" s="135"/>
      <c r="Q1032" s="135"/>
      <c r="R1032" s="930"/>
      <c r="S1032" s="931"/>
      <c r="T1032" s="931"/>
      <c r="U1032" s="931"/>
      <c r="V1032" s="931"/>
      <c r="W1032" s="931"/>
      <c r="X1032" s="931"/>
      <c r="Y1032" s="931"/>
      <c r="Z1032" s="931"/>
      <c r="AA1032" s="931"/>
      <c r="AB1032" s="931"/>
      <c r="AC1032" s="931"/>
      <c r="AD1032" s="931"/>
      <c r="AE1032" s="931"/>
      <c r="AF1032" s="931"/>
      <c r="AG1032" s="554"/>
      <c r="AH1032" s="936" t="s">
        <v>1</v>
      </c>
      <c r="AI1032" s="938">
        <f>+SUM(AI993:AI1030)</f>
        <v>198.28627272727272</v>
      </c>
      <c r="AJ1032" s="936" t="s">
        <v>1</v>
      </c>
      <c r="AK1032" s="938">
        <f>+SUM(AK993:AK1030)</f>
        <v>196.85999999999999</v>
      </c>
      <c r="AL1032" s="936" t="s">
        <v>1</v>
      </c>
      <c r="AM1032" s="940">
        <f>+AK1032-AI1032</f>
        <v>-1.4262727272727318</v>
      </c>
      <c r="AN1032" s="851">
        <f>+AM1032/AI1032</f>
        <v>-7.1929978190394374E-3</v>
      </c>
      <c r="AO1032" s="141"/>
      <c r="AP1032" s="171"/>
    </row>
    <row r="1033" spans="2:43" ht="12" customHeight="1" thickBot="1" x14ac:dyDescent="0.3">
      <c r="B1033" s="151"/>
      <c r="C1033" s="151"/>
      <c r="D1033" s="151"/>
      <c r="E1033" s="151"/>
      <c r="F1033" s="151"/>
      <c r="G1033" s="151"/>
      <c r="H1033" s="151"/>
      <c r="I1033" s="151"/>
      <c r="J1033" s="174"/>
      <c r="K1033" s="174"/>
      <c r="L1033" s="174"/>
      <c r="M1033" s="174"/>
      <c r="N1033" s="151"/>
      <c r="O1033" s="151"/>
      <c r="P1033" s="135"/>
      <c r="Q1033" s="135"/>
      <c r="R1033" s="921"/>
      <c r="S1033" s="922"/>
      <c r="T1033" s="922"/>
      <c r="U1033" s="922"/>
      <c r="V1033" s="922"/>
      <c r="W1033" s="922"/>
      <c r="X1033" s="922"/>
      <c r="Y1033" s="922"/>
      <c r="Z1033" s="922"/>
      <c r="AA1033" s="922"/>
      <c r="AB1033" s="922"/>
      <c r="AC1033" s="922"/>
      <c r="AD1033" s="922"/>
      <c r="AE1033" s="922"/>
      <c r="AF1033" s="922"/>
      <c r="AG1033" s="553"/>
      <c r="AH1033" s="937"/>
      <c r="AI1033" s="939"/>
      <c r="AJ1033" s="937"/>
      <c r="AK1033" s="939"/>
      <c r="AL1033" s="937"/>
      <c r="AM1033" s="941"/>
      <c r="AN1033" s="852"/>
      <c r="AO1033" s="141"/>
      <c r="AP1033" s="171"/>
    </row>
    <row r="1034" spans="2:43" ht="12" customHeight="1" thickBot="1" x14ac:dyDescent="0.3">
      <c r="AO1034" s="141"/>
    </row>
    <row r="1035" spans="2:43" ht="12" customHeight="1" x14ac:dyDescent="0.25">
      <c r="R1035" s="918" t="s">
        <v>0</v>
      </c>
      <c r="S1035" s="919"/>
      <c r="T1035" s="919"/>
      <c r="U1035" s="919"/>
      <c r="V1035" s="919"/>
      <c r="W1035" s="919"/>
      <c r="X1035" s="919"/>
      <c r="Y1035" s="919"/>
      <c r="Z1035" s="919"/>
      <c r="AA1035" s="919"/>
      <c r="AB1035" s="919"/>
      <c r="AC1035" s="919"/>
      <c r="AD1035" s="919"/>
      <c r="AE1035" s="919"/>
      <c r="AF1035" s="920"/>
      <c r="AG1035" s="18"/>
      <c r="AH1035" s="924">
        <f>+AI1032+AH983</f>
        <v>6147.2117272727282</v>
      </c>
      <c r="AI1035" s="925"/>
      <c r="AJ1035" s="924">
        <f>+AK1032+AJ983</f>
        <v>6253.0004999999992</v>
      </c>
      <c r="AK1035" s="925"/>
      <c r="AL1035" s="928">
        <f>+AJ1035-AH1035</f>
        <v>105.78877272727095</v>
      </c>
      <c r="AM1035" s="925"/>
      <c r="AN1035" s="945">
        <f>+AL1035/AH1035</f>
        <v>1.720922873990631E-2</v>
      </c>
      <c r="AO1035" s="141"/>
    </row>
    <row r="1036" spans="2:43" ht="12" customHeight="1" thickBot="1" x14ac:dyDescent="0.3">
      <c r="R1036" s="921"/>
      <c r="S1036" s="922"/>
      <c r="T1036" s="922"/>
      <c r="U1036" s="922"/>
      <c r="V1036" s="922"/>
      <c r="W1036" s="922"/>
      <c r="X1036" s="922"/>
      <c r="Y1036" s="922"/>
      <c r="Z1036" s="922"/>
      <c r="AA1036" s="922"/>
      <c r="AB1036" s="922"/>
      <c r="AC1036" s="922"/>
      <c r="AD1036" s="922"/>
      <c r="AE1036" s="922"/>
      <c r="AF1036" s="923"/>
      <c r="AG1036" s="19"/>
      <c r="AH1036" s="926"/>
      <c r="AI1036" s="927"/>
      <c r="AJ1036" s="926"/>
      <c r="AK1036" s="927"/>
      <c r="AL1036" s="929"/>
      <c r="AM1036" s="927"/>
      <c r="AN1036" s="946"/>
      <c r="AO1036" s="141"/>
    </row>
    <row r="1037" spans="2:43" ht="12.95" customHeight="1" thickBot="1" x14ac:dyDescent="0.3">
      <c r="AO1037" s="20"/>
    </row>
    <row r="1038" spans="2:43" ht="12.95" customHeight="1" x14ac:dyDescent="0.25">
      <c r="B1038" s="882" t="s">
        <v>31</v>
      </c>
      <c r="C1038" s="883"/>
      <c r="D1038" s="883"/>
      <c r="E1038" s="883"/>
      <c r="F1038" s="883"/>
      <c r="G1038" s="884"/>
      <c r="H1038" s="888" t="s">
        <v>30</v>
      </c>
      <c r="I1038" s="765"/>
      <c r="J1038" s="765"/>
      <c r="K1038" s="765"/>
      <c r="L1038" s="765"/>
      <c r="M1038" s="765"/>
      <c r="N1038" s="765"/>
      <c r="O1038" s="765"/>
      <c r="P1038" s="765"/>
      <c r="Q1038" s="765"/>
      <c r="R1038" s="765"/>
      <c r="S1038" s="765"/>
      <c r="T1038" s="765"/>
      <c r="U1038" s="765"/>
      <c r="V1038" s="765"/>
      <c r="W1038" s="765"/>
      <c r="X1038" s="765"/>
      <c r="Y1038" s="765"/>
      <c r="Z1038" s="765"/>
      <c r="AA1038" s="765"/>
      <c r="AB1038" s="765"/>
      <c r="AC1038" s="765"/>
      <c r="AD1038" s="765"/>
      <c r="AE1038" s="548"/>
      <c r="AF1038" s="764" t="s">
        <v>29</v>
      </c>
      <c r="AG1038" s="765"/>
      <c r="AH1038" s="765"/>
      <c r="AI1038" s="765"/>
      <c r="AJ1038" s="765"/>
      <c r="AK1038" s="766"/>
      <c r="AL1038" s="889" t="s">
        <v>39</v>
      </c>
      <c r="AM1038" s="890"/>
      <c r="AN1038" s="891"/>
      <c r="AO1038" s="21"/>
    </row>
    <row r="1039" spans="2:43" ht="12.95" customHeight="1" x14ac:dyDescent="0.25">
      <c r="B1039" s="885"/>
      <c r="C1039" s="886"/>
      <c r="D1039" s="886"/>
      <c r="E1039" s="886"/>
      <c r="F1039" s="886"/>
      <c r="G1039" s="887"/>
      <c r="H1039" s="892" t="s">
        <v>25</v>
      </c>
      <c r="I1039" s="893"/>
      <c r="J1039" s="893"/>
      <c r="K1039" s="893"/>
      <c r="L1039" s="893"/>
      <c r="M1039" s="893"/>
      <c r="N1039" s="893"/>
      <c r="O1039" s="893"/>
      <c r="P1039" s="893"/>
      <c r="Q1039" s="893"/>
      <c r="R1039" s="893"/>
      <c r="S1039" s="893"/>
      <c r="T1039" s="893"/>
      <c r="U1039" s="893"/>
      <c r="V1039" s="893"/>
      <c r="W1039" s="893"/>
      <c r="X1039" s="893"/>
      <c r="Y1039" s="893"/>
      <c r="Z1039" s="893"/>
      <c r="AA1039" s="893"/>
      <c r="AB1039" s="893"/>
      <c r="AC1039" s="893"/>
      <c r="AD1039" s="893"/>
      <c r="AE1039" s="550"/>
      <c r="AF1039" s="773">
        <v>44280</v>
      </c>
      <c r="AG1039" s="774"/>
      <c r="AH1039" s="774"/>
      <c r="AI1039" s="774"/>
      <c r="AJ1039" s="774"/>
      <c r="AK1039" s="775"/>
      <c r="AL1039" s="896" t="s">
        <v>40</v>
      </c>
      <c r="AM1039" s="897"/>
      <c r="AN1039" s="898"/>
      <c r="AO1039" s="21"/>
    </row>
    <row r="1040" spans="2:43" ht="12.95" customHeight="1" thickBot="1" x14ac:dyDescent="0.3">
      <c r="B1040" s="902" t="s">
        <v>28</v>
      </c>
      <c r="C1040" s="903"/>
      <c r="D1040" s="903"/>
      <c r="E1040" s="903"/>
      <c r="F1040" s="903"/>
      <c r="G1040" s="904"/>
      <c r="H1040" s="894"/>
      <c r="I1040" s="895"/>
      <c r="J1040" s="895"/>
      <c r="K1040" s="895"/>
      <c r="L1040" s="895"/>
      <c r="M1040" s="895"/>
      <c r="N1040" s="895"/>
      <c r="O1040" s="895"/>
      <c r="P1040" s="895"/>
      <c r="Q1040" s="895"/>
      <c r="R1040" s="895"/>
      <c r="S1040" s="895"/>
      <c r="T1040" s="895"/>
      <c r="U1040" s="895"/>
      <c r="V1040" s="895"/>
      <c r="W1040" s="895"/>
      <c r="X1040" s="895"/>
      <c r="Y1040" s="895"/>
      <c r="Z1040" s="895"/>
      <c r="AA1040" s="895"/>
      <c r="AB1040" s="895"/>
      <c r="AC1040" s="895"/>
      <c r="AD1040" s="895"/>
      <c r="AE1040" s="551"/>
      <c r="AF1040" s="776"/>
      <c r="AG1040" s="777"/>
      <c r="AH1040" s="777"/>
      <c r="AI1040" s="777"/>
      <c r="AJ1040" s="777"/>
      <c r="AK1040" s="778"/>
      <c r="AL1040" s="899"/>
      <c r="AM1040" s="900"/>
      <c r="AN1040" s="901"/>
    </row>
    <row r="1041" spans="2:43" ht="12.95" customHeight="1" thickBot="1" x14ac:dyDescent="0.3">
      <c r="B1041" s="135"/>
      <c r="C1041" s="135"/>
      <c r="D1041" s="135"/>
      <c r="E1041" s="135"/>
      <c r="F1041" s="135"/>
      <c r="G1041" s="135"/>
      <c r="H1041" s="135"/>
      <c r="I1041" s="135"/>
      <c r="J1041" s="174"/>
      <c r="K1041" s="174"/>
      <c r="L1041" s="174"/>
      <c r="M1041" s="174"/>
      <c r="N1041" s="135"/>
      <c r="O1041" s="135"/>
      <c r="P1041" s="135"/>
      <c r="Q1041" s="135"/>
      <c r="R1041" s="135"/>
      <c r="S1041" s="135"/>
      <c r="T1041" s="135"/>
      <c r="U1041" s="135"/>
      <c r="V1041" s="135"/>
      <c r="W1041" s="135"/>
      <c r="X1041" s="135"/>
      <c r="Y1041" s="135"/>
      <c r="Z1041" s="135"/>
      <c r="AA1041" s="135"/>
      <c r="AB1041" s="135"/>
      <c r="AC1041" s="135"/>
      <c r="AD1041" s="135"/>
      <c r="AE1041" s="135"/>
      <c r="AF1041" s="135"/>
      <c r="AG1041" s="135"/>
      <c r="AH1041" s="135"/>
      <c r="AI1041" s="135"/>
      <c r="AJ1041" s="135"/>
      <c r="AK1041" s="135"/>
      <c r="AL1041" s="135"/>
      <c r="AM1041" s="135"/>
      <c r="AN1041" s="135"/>
    </row>
    <row r="1042" spans="2:43" ht="12.95" customHeight="1" thickBot="1" x14ac:dyDescent="0.3">
      <c r="B1042" s="873" t="s">
        <v>27</v>
      </c>
      <c r="C1042" s="874"/>
      <c r="D1042" s="874"/>
      <c r="E1042" s="875"/>
      <c r="F1042" s="848" t="s">
        <v>26</v>
      </c>
      <c r="G1042" s="850"/>
      <c r="H1042" s="848" t="s">
        <v>44</v>
      </c>
      <c r="I1042" s="849"/>
      <c r="J1042" s="849"/>
      <c r="K1042" s="849"/>
      <c r="L1042" s="849"/>
      <c r="M1042" s="849"/>
      <c r="N1042" s="849"/>
      <c r="O1042" s="849"/>
      <c r="P1042" s="849"/>
      <c r="Q1042" s="849"/>
      <c r="R1042" s="849"/>
      <c r="S1042" s="850"/>
      <c r="T1042" s="848" t="s">
        <v>25</v>
      </c>
      <c r="U1042" s="849"/>
      <c r="V1042" s="849"/>
      <c r="W1042" s="849"/>
      <c r="X1042" s="849"/>
      <c r="Y1042" s="849"/>
      <c r="Z1042" s="849"/>
      <c r="AA1042" s="849"/>
      <c r="AB1042" s="849"/>
      <c r="AC1042" s="849"/>
      <c r="AD1042" s="849"/>
      <c r="AE1042" s="849"/>
      <c r="AF1042" s="850"/>
      <c r="AG1042" s="879" t="s">
        <v>24</v>
      </c>
      <c r="AH1042" s="880"/>
      <c r="AI1042" s="881"/>
      <c r="AJ1042" s="879" t="s">
        <v>24</v>
      </c>
      <c r="AK1042" s="881"/>
      <c r="AL1042" s="848" t="s">
        <v>23</v>
      </c>
      <c r="AM1042" s="849"/>
      <c r="AN1042" s="850"/>
    </row>
    <row r="1043" spans="2:43" ht="12.95" customHeight="1" thickBot="1" x14ac:dyDescent="0.3">
      <c r="B1043" s="1" t="s">
        <v>13</v>
      </c>
      <c r="C1043" s="2" t="s">
        <v>22</v>
      </c>
      <c r="D1043" s="3" t="s">
        <v>22</v>
      </c>
      <c r="E1043" s="2" t="s">
        <v>21</v>
      </c>
      <c r="F1043" s="907" t="s">
        <v>20</v>
      </c>
      <c r="G1043" s="908"/>
      <c r="H1043" s="876"/>
      <c r="I1043" s="877"/>
      <c r="J1043" s="877"/>
      <c r="K1043" s="877"/>
      <c r="L1043" s="877"/>
      <c r="M1043" s="877"/>
      <c r="N1043" s="877"/>
      <c r="O1043" s="877"/>
      <c r="P1043" s="877"/>
      <c r="Q1043" s="877"/>
      <c r="R1043" s="877"/>
      <c r="S1043" s="878"/>
      <c r="T1043" s="876"/>
      <c r="U1043" s="877"/>
      <c r="V1043" s="877"/>
      <c r="W1043" s="877"/>
      <c r="X1043" s="877"/>
      <c r="Y1043" s="877"/>
      <c r="Z1043" s="877"/>
      <c r="AA1043" s="877"/>
      <c r="AB1043" s="877"/>
      <c r="AC1043" s="877"/>
      <c r="AD1043" s="877"/>
      <c r="AE1043" s="877"/>
      <c r="AF1043" s="878"/>
      <c r="AG1043" s="876" t="s">
        <v>19</v>
      </c>
      <c r="AH1043" s="877"/>
      <c r="AI1043" s="878"/>
      <c r="AJ1043" s="876" t="s">
        <v>18</v>
      </c>
      <c r="AK1043" s="878"/>
      <c r="AL1043" s="876" t="s">
        <v>17</v>
      </c>
      <c r="AM1043" s="877"/>
      <c r="AN1043" s="878"/>
      <c r="AP1043" s="846" t="s">
        <v>130</v>
      </c>
      <c r="AQ1043" s="846" t="s">
        <v>131</v>
      </c>
    </row>
    <row r="1044" spans="2:43" ht="12.95" customHeight="1" thickBot="1" x14ac:dyDescent="0.3">
      <c r="B1044" s="4">
        <v>2021</v>
      </c>
      <c r="C1044" s="5" t="s">
        <v>16</v>
      </c>
      <c r="D1044" s="5" t="s">
        <v>15</v>
      </c>
      <c r="E1044" s="30" t="s">
        <v>14</v>
      </c>
      <c r="F1044" s="6" t="s">
        <v>14</v>
      </c>
      <c r="G1044" s="7" t="s">
        <v>13</v>
      </c>
      <c r="H1044" s="868" t="s">
        <v>34</v>
      </c>
      <c r="I1044" s="869"/>
      <c r="J1044" s="870" t="s">
        <v>43</v>
      </c>
      <c r="K1044" s="871"/>
      <c r="L1044" s="870" t="s">
        <v>42</v>
      </c>
      <c r="M1044" s="871"/>
      <c r="N1044" s="872" t="s">
        <v>33</v>
      </c>
      <c r="O1044" s="869"/>
      <c r="P1044" s="872" t="s">
        <v>12</v>
      </c>
      <c r="Q1044" s="869"/>
      <c r="R1044" s="872" t="s">
        <v>11</v>
      </c>
      <c r="S1044" s="905"/>
      <c r="T1044" s="868" t="s">
        <v>35</v>
      </c>
      <c r="U1044" s="906"/>
      <c r="V1044" s="906"/>
      <c r="W1044" s="905"/>
      <c r="X1044" s="868" t="s">
        <v>10</v>
      </c>
      <c r="Y1044" s="906"/>
      <c r="Z1044" s="906"/>
      <c r="AA1044" s="905"/>
      <c r="AB1044" s="552" t="s">
        <v>1084</v>
      </c>
      <c r="AC1044" s="38" t="s">
        <v>38</v>
      </c>
      <c r="AD1044" s="37" t="s">
        <v>36</v>
      </c>
      <c r="AE1044" s="549" t="s">
        <v>41</v>
      </c>
      <c r="AF1044" s="136" t="s">
        <v>9</v>
      </c>
      <c r="AG1044" s="8" t="s">
        <v>37</v>
      </c>
      <c r="AH1044" s="9" t="s">
        <v>8</v>
      </c>
      <c r="AI1044" s="10" t="s">
        <v>7</v>
      </c>
      <c r="AJ1044" s="6" t="s">
        <v>8</v>
      </c>
      <c r="AK1044" s="7" t="s">
        <v>7</v>
      </c>
      <c r="AL1044" s="6" t="s">
        <v>8</v>
      </c>
      <c r="AM1044" s="11" t="s">
        <v>7</v>
      </c>
      <c r="AN1044" s="7" t="s">
        <v>6</v>
      </c>
      <c r="AP1044" s="847"/>
      <c r="AQ1044" s="847"/>
    </row>
    <row r="1045" spans="2:43" ht="12.95" customHeight="1" x14ac:dyDescent="0.25">
      <c r="B1045" s="25">
        <v>44280</v>
      </c>
      <c r="C1045" s="137">
        <v>0.15</v>
      </c>
      <c r="D1045" s="137">
        <v>0.16458333333333333</v>
      </c>
      <c r="E1045" s="43">
        <v>3</v>
      </c>
      <c r="F1045" s="43">
        <v>793</v>
      </c>
      <c r="G1045" s="25">
        <v>44280</v>
      </c>
      <c r="H1045" s="967" t="s">
        <v>199</v>
      </c>
      <c r="I1045" s="968"/>
      <c r="J1045" s="969"/>
      <c r="K1045" s="970"/>
      <c r="L1045" s="969"/>
      <c r="M1045" s="970"/>
      <c r="N1045" s="967"/>
      <c r="O1045" s="968"/>
      <c r="P1045" s="971" t="s">
        <v>1210</v>
      </c>
      <c r="Q1045" s="972"/>
      <c r="R1045" s="973" t="s">
        <v>306</v>
      </c>
      <c r="S1045" s="974"/>
      <c r="T1045" s="979" t="s">
        <v>202</v>
      </c>
      <c r="U1045" s="980"/>
      <c r="V1045" s="980"/>
      <c r="W1045" s="981"/>
      <c r="X1045" s="979" t="s">
        <v>544</v>
      </c>
      <c r="Y1045" s="980"/>
      <c r="Z1045" s="980"/>
      <c r="AA1045" s="981"/>
      <c r="AB1045" s="575"/>
      <c r="AC1045" s="34"/>
      <c r="AD1045" s="138"/>
      <c r="AE1045" s="158">
        <v>47</v>
      </c>
      <c r="AF1045" s="35" t="s">
        <v>32</v>
      </c>
      <c r="AG1045" s="34"/>
      <c r="AH1045" s="139">
        <v>16695</v>
      </c>
      <c r="AI1045" s="159">
        <f t="shared" ref="AI1045:AI1047" si="396">+AH1045/1000</f>
        <v>16.695</v>
      </c>
      <c r="AJ1045" s="836">
        <v>25690</v>
      </c>
      <c r="AK1045" s="838">
        <f>+AJ1045/1000</f>
        <v>25.69</v>
      </c>
      <c r="AL1045" s="840">
        <f>+AJ1045-AH1047-AH1045-AH1046</f>
        <v>-747</v>
      </c>
      <c r="AM1045" s="842">
        <f>+AL1045/1000</f>
        <v>-0.747</v>
      </c>
      <c r="AN1045" s="844">
        <f>+AL1045/SUM(AH1045:AH1047)</f>
        <v>-2.8255853538601203E-2</v>
      </c>
      <c r="AP1045" s="306">
        <v>72.31</v>
      </c>
      <c r="AQ1045" s="306">
        <v>5.29</v>
      </c>
    </row>
    <row r="1046" spans="2:43" ht="12.95" customHeight="1" x14ac:dyDescent="0.25">
      <c r="B1046" s="25">
        <v>44280</v>
      </c>
      <c r="C1046" s="137">
        <v>0.15</v>
      </c>
      <c r="D1046" s="137">
        <v>0.16458333333333333</v>
      </c>
      <c r="E1046" s="43">
        <v>3</v>
      </c>
      <c r="F1046" s="43">
        <v>793</v>
      </c>
      <c r="G1046" s="25">
        <v>44280</v>
      </c>
      <c r="H1046" s="967" t="s">
        <v>199</v>
      </c>
      <c r="I1046" s="968"/>
      <c r="J1046" s="969"/>
      <c r="K1046" s="970"/>
      <c r="L1046" s="969"/>
      <c r="M1046" s="970"/>
      <c r="N1046" s="967"/>
      <c r="O1046" s="968"/>
      <c r="P1046" s="971" t="s">
        <v>1210</v>
      </c>
      <c r="Q1046" s="972"/>
      <c r="R1046" s="973" t="s">
        <v>306</v>
      </c>
      <c r="S1046" s="974"/>
      <c r="T1046" s="979" t="s">
        <v>965</v>
      </c>
      <c r="U1046" s="980"/>
      <c r="V1046" s="980"/>
      <c r="W1046" s="981"/>
      <c r="X1046" s="979" t="s">
        <v>965</v>
      </c>
      <c r="Y1046" s="980"/>
      <c r="Z1046" s="980"/>
      <c r="AA1046" s="981"/>
      <c r="AB1046" s="575"/>
      <c r="AC1046" s="34"/>
      <c r="AD1046" s="138"/>
      <c r="AE1046" s="158">
        <v>47</v>
      </c>
      <c r="AF1046" s="35" t="s">
        <v>32</v>
      </c>
      <c r="AG1046" s="34"/>
      <c r="AH1046" s="139">
        <v>8428</v>
      </c>
      <c r="AI1046" s="159">
        <f t="shared" si="396"/>
        <v>8.4280000000000008</v>
      </c>
      <c r="AJ1046" s="993"/>
      <c r="AK1046" s="994"/>
      <c r="AL1046" s="995"/>
      <c r="AM1046" s="996"/>
      <c r="AN1046" s="997"/>
      <c r="AP1046" s="306">
        <v>72.31</v>
      </c>
      <c r="AQ1046" s="306">
        <v>5.29</v>
      </c>
    </row>
    <row r="1047" spans="2:43" ht="12.95" customHeight="1" x14ac:dyDescent="0.25">
      <c r="B1047" s="25">
        <v>44280</v>
      </c>
      <c r="C1047" s="137">
        <v>0.15</v>
      </c>
      <c r="D1047" s="137">
        <v>0.16458333333333333</v>
      </c>
      <c r="E1047" s="43">
        <v>3</v>
      </c>
      <c r="F1047" s="43">
        <v>793</v>
      </c>
      <c r="G1047" s="25">
        <v>44280</v>
      </c>
      <c r="H1047" s="967" t="s">
        <v>199</v>
      </c>
      <c r="I1047" s="968"/>
      <c r="J1047" s="969"/>
      <c r="K1047" s="970"/>
      <c r="L1047" s="969"/>
      <c r="M1047" s="970"/>
      <c r="N1047" s="967"/>
      <c r="O1047" s="968"/>
      <c r="P1047" s="971" t="s">
        <v>1210</v>
      </c>
      <c r="Q1047" s="972"/>
      <c r="R1047" s="973" t="s">
        <v>306</v>
      </c>
      <c r="S1047" s="974"/>
      <c r="T1047" s="979" t="s">
        <v>1591</v>
      </c>
      <c r="U1047" s="980"/>
      <c r="V1047" s="980"/>
      <c r="W1047" s="981"/>
      <c r="X1047" s="979" t="s">
        <v>1591</v>
      </c>
      <c r="Y1047" s="980"/>
      <c r="Z1047" s="980"/>
      <c r="AA1047" s="981"/>
      <c r="AB1047" s="575"/>
      <c r="AC1047" s="34"/>
      <c r="AD1047" s="138"/>
      <c r="AE1047" s="158">
        <v>47</v>
      </c>
      <c r="AF1047" s="35" t="s">
        <v>32</v>
      </c>
      <c r="AG1047" s="34"/>
      <c r="AH1047" s="139">
        <v>1314</v>
      </c>
      <c r="AI1047" s="159">
        <f t="shared" si="396"/>
        <v>1.3140000000000001</v>
      </c>
      <c r="AJ1047" s="837"/>
      <c r="AK1047" s="839"/>
      <c r="AL1047" s="841"/>
      <c r="AM1047" s="843"/>
      <c r="AN1047" s="845"/>
      <c r="AP1047" s="306">
        <v>72.31</v>
      </c>
      <c r="AQ1047" s="306">
        <v>5.29</v>
      </c>
    </row>
    <row r="1048" spans="2:43" ht="12.95" customHeight="1" x14ac:dyDescent="0.25">
      <c r="B1048" s="25">
        <v>44280</v>
      </c>
      <c r="C1048" s="137">
        <v>0.3347222222222222</v>
      </c>
      <c r="D1048" s="137">
        <v>0.35347222222222219</v>
      </c>
      <c r="E1048" s="43">
        <v>3</v>
      </c>
      <c r="F1048" s="43">
        <v>41304</v>
      </c>
      <c r="G1048" s="25">
        <v>44280</v>
      </c>
      <c r="H1048" s="967" t="s">
        <v>542</v>
      </c>
      <c r="I1048" s="968"/>
      <c r="J1048" s="969"/>
      <c r="K1048" s="970"/>
      <c r="L1048" s="969"/>
      <c r="M1048" s="970"/>
      <c r="N1048" s="967"/>
      <c r="O1048" s="968"/>
      <c r="P1048" s="971" t="s">
        <v>677</v>
      </c>
      <c r="Q1048" s="972"/>
      <c r="R1048" s="973" t="s">
        <v>473</v>
      </c>
      <c r="S1048" s="974"/>
      <c r="T1048" s="979" t="s">
        <v>544</v>
      </c>
      <c r="U1048" s="980"/>
      <c r="V1048" s="980"/>
      <c r="W1048" s="981"/>
      <c r="X1048" s="979" t="s">
        <v>544</v>
      </c>
      <c r="Y1048" s="980"/>
      <c r="Z1048" s="980"/>
      <c r="AA1048" s="981"/>
      <c r="AB1048" s="556"/>
      <c r="AC1048" s="34"/>
      <c r="AD1048" s="138"/>
      <c r="AE1048" s="314">
        <v>56</v>
      </c>
      <c r="AF1048" s="46" t="s">
        <v>52</v>
      </c>
      <c r="AG1048" s="34"/>
      <c r="AH1048" s="139">
        <v>23230</v>
      </c>
      <c r="AI1048" s="159">
        <f t="shared" ref="AI1048:AI1060" si="397">+AH1048/1000</f>
        <v>23.23</v>
      </c>
      <c r="AJ1048" s="152">
        <v>23320</v>
      </c>
      <c r="AK1048" s="272">
        <f t="shared" ref="AK1048:AK1060" si="398">+AJ1048/1000</f>
        <v>23.32</v>
      </c>
      <c r="AL1048" s="273">
        <f t="shared" ref="AL1048:AL1060" si="399">+AJ1048-AH1048</f>
        <v>90</v>
      </c>
      <c r="AM1048" s="274">
        <f t="shared" ref="AM1048:AM1060" si="400">+AL1048/1000</f>
        <v>0.09</v>
      </c>
      <c r="AN1048" s="275">
        <f t="shared" ref="AN1048:AN1060" si="401">+AL1048/AH1048</f>
        <v>3.8743004735256135E-3</v>
      </c>
      <c r="AP1048" s="306">
        <v>70.81</v>
      </c>
      <c r="AQ1048" s="306">
        <v>4.88</v>
      </c>
    </row>
    <row r="1049" spans="2:43" ht="12.95" customHeight="1" x14ac:dyDescent="0.25">
      <c r="B1049" s="25">
        <v>44280</v>
      </c>
      <c r="C1049" s="137">
        <v>0.60902777777777783</v>
      </c>
      <c r="D1049" s="137">
        <v>0.6166666666666667</v>
      </c>
      <c r="E1049" s="43">
        <v>2</v>
      </c>
      <c r="F1049" s="43">
        <v>41329</v>
      </c>
      <c r="G1049" s="25">
        <v>44280</v>
      </c>
      <c r="H1049" s="967" t="s">
        <v>542</v>
      </c>
      <c r="I1049" s="968"/>
      <c r="J1049" s="969"/>
      <c r="K1049" s="970"/>
      <c r="L1049" s="969"/>
      <c r="M1049" s="970"/>
      <c r="N1049" s="967"/>
      <c r="O1049" s="968"/>
      <c r="P1049" s="971" t="s">
        <v>677</v>
      </c>
      <c r="Q1049" s="972"/>
      <c r="R1049" s="973" t="s">
        <v>473</v>
      </c>
      <c r="S1049" s="974"/>
      <c r="T1049" s="979" t="s">
        <v>544</v>
      </c>
      <c r="U1049" s="980"/>
      <c r="V1049" s="980"/>
      <c r="W1049" s="981"/>
      <c r="X1049" s="979" t="s">
        <v>544</v>
      </c>
      <c r="Y1049" s="980"/>
      <c r="Z1049" s="980"/>
      <c r="AA1049" s="981"/>
      <c r="AB1049" s="556"/>
      <c r="AC1049" s="34"/>
      <c r="AD1049" s="138"/>
      <c r="AE1049" s="158">
        <v>40</v>
      </c>
      <c r="AF1049" s="35" t="s">
        <v>32</v>
      </c>
      <c r="AG1049" s="34"/>
      <c r="AH1049" s="139">
        <v>16870</v>
      </c>
      <c r="AI1049" s="159">
        <f t="shared" si="397"/>
        <v>16.87</v>
      </c>
      <c r="AJ1049" s="836">
        <v>23730</v>
      </c>
      <c r="AK1049" s="838">
        <f>+AJ1049/1000</f>
        <v>23.73</v>
      </c>
      <c r="AL1049" s="1029">
        <f>+AJ1049-AH1050-AH1049</f>
        <v>-130</v>
      </c>
      <c r="AM1049" s="842">
        <f>+AL1049/1000</f>
        <v>-0.13</v>
      </c>
      <c r="AN1049" s="844">
        <f>+AL1049/SUM(AH1049:AH1050)</f>
        <v>-5.4484492875104774E-3</v>
      </c>
      <c r="AP1049" s="306">
        <v>70.42</v>
      </c>
      <c r="AQ1049" s="306">
        <v>5</v>
      </c>
    </row>
    <row r="1050" spans="2:43" ht="12.95" customHeight="1" x14ac:dyDescent="0.25">
      <c r="B1050" s="25">
        <v>44280</v>
      </c>
      <c r="C1050" s="137">
        <v>0.60902777777777783</v>
      </c>
      <c r="D1050" s="137">
        <v>0.6166666666666667</v>
      </c>
      <c r="E1050" s="43">
        <v>2</v>
      </c>
      <c r="F1050" s="43">
        <v>41329</v>
      </c>
      <c r="G1050" s="25">
        <v>44280</v>
      </c>
      <c r="H1050" s="967" t="s">
        <v>542</v>
      </c>
      <c r="I1050" s="968"/>
      <c r="J1050" s="969"/>
      <c r="K1050" s="970"/>
      <c r="L1050" s="969"/>
      <c r="M1050" s="970"/>
      <c r="N1050" s="967"/>
      <c r="O1050" s="968"/>
      <c r="P1050" s="971" t="s">
        <v>677</v>
      </c>
      <c r="Q1050" s="972"/>
      <c r="R1050" s="973" t="s">
        <v>473</v>
      </c>
      <c r="S1050" s="974"/>
      <c r="T1050" s="979" t="s">
        <v>202</v>
      </c>
      <c r="U1050" s="980"/>
      <c r="V1050" s="980"/>
      <c r="W1050" s="981"/>
      <c r="X1050" s="979" t="s">
        <v>202</v>
      </c>
      <c r="Y1050" s="980"/>
      <c r="Z1050" s="980"/>
      <c r="AA1050" s="981"/>
      <c r="AB1050" s="556"/>
      <c r="AC1050" s="34"/>
      <c r="AD1050" s="138"/>
      <c r="AE1050" s="158">
        <v>40</v>
      </c>
      <c r="AF1050" s="35" t="s">
        <v>32</v>
      </c>
      <c r="AG1050" s="34"/>
      <c r="AH1050" s="139">
        <v>6990</v>
      </c>
      <c r="AI1050" s="159">
        <f t="shared" si="397"/>
        <v>6.99</v>
      </c>
      <c r="AJ1050" s="837"/>
      <c r="AK1050" s="839"/>
      <c r="AL1050" s="1031"/>
      <c r="AM1050" s="843"/>
      <c r="AN1050" s="845"/>
      <c r="AP1050" s="306">
        <v>70.42</v>
      </c>
      <c r="AQ1050" s="306">
        <v>5</v>
      </c>
    </row>
    <row r="1051" spans="2:43" ht="12.95" customHeight="1" x14ac:dyDescent="0.25">
      <c r="B1051" s="25">
        <v>44280</v>
      </c>
      <c r="C1051" s="137">
        <v>0.76250000000000007</v>
      </c>
      <c r="D1051" s="137">
        <v>0.7729166666666667</v>
      </c>
      <c r="E1051" s="43">
        <v>3</v>
      </c>
      <c r="F1051" s="43">
        <v>41329</v>
      </c>
      <c r="G1051" s="25">
        <v>44280</v>
      </c>
      <c r="H1051" s="967" t="s">
        <v>542</v>
      </c>
      <c r="I1051" s="968"/>
      <c r="J1051" s="969"/>
      <c r="K1051" s="970"/>
      <c r="L1051" s="969"/>
      <c r="M1051" s="970"/>
      <c r="N1051" s="967"/>
      <c r="O1051" s="968"/>
      <c r="P1051" s="971" t="s">
        <v>677</v>
      </c>
      <c r="Q1051" s="972"/>
      <c r="R1051" s="973" t="s">
        <v>473</v>
      </c>
      <c r="S1051" s="974"/>
      <c r="T1051" s="979" t="s">
        <v>544</v>
      </c>
      <c r="U1051" s="980"/>
      <c r="V1051" s="980"/>
      <c r="W1051" s="981"/>
      <c r="X1051" s="979" t="s">
        <v>544</v>
      </c>
      <c r="Y1051" s="980"/>
      <c r="Z1051" s="980"/>
      <c r="AA1051" s="981"/>
      <c r="AB1051" s="556"/>
      <c r="AC1051" s="34"/>
      <c r="AD1051" s="138"/>
      <c r="AE1051" s="158">
        <v>39</v>
      </c>
      <c r="AF1051" s="35" t="s">
        <v>32</v>
      </c>
      <c r="AG1051" s="34"/>
      <c r="AH1051" s="139">
        <v>19790</v>
      </c>
      <c r="AI1051" s="159">
        <f t="shared" si="397"/>
        <v>19.79</v>
      </c>
      <c r="AJ1051" s="152">
        <v>19780</v>
      </c>
      <c r="AK1051" s="272">
        <f t="shared" si="398"/>
        <v>19.78</v>
      </c>
      <c r="AL1051" s="273">
        <f t="shared" si="399"/>
        <v>-10</v>
      </c>
      <c r="AM1051" s="274">
        <f t="shared" si="400"/>
        <v>-0.01</v>
      </c>
      <c r="AN1051" s="275">
        <f t="shared" si="401"/>
        <v>-5.0530570995452253E-4</v>
      </c>
      <c r="AP1051" s="306">
        <v>70.14</v>
      </c>
      <c r="AQ1051" s="306">
        <v>5.0599999999999996</v>
      </c>
    </row>
    <row r="1052" spans="2:43" ht="12.95" customHeight="1" x14ac:dyDescent="0.25">
      <c r="B1052" s="25">
        <v>44280</v>
      </c>
      <c r="C1052" s="137">
        <v>0.79513888888888884</v>
      </c>
      <c r="D1052" s="137">
        <v>0.82916666666666661</v>
      </c>
      <c r="E1052" s="43">
        <v>4</v>
      </c>
      <c r="F1052" s="43">
        <v>794</v>
      </c>
      <c r="G1052" s="25">
        <v>44280</v>
      </c>
      <c r="H1052" s="967" t="s">
        <v>199</v>
      </c>
      <c r="I1052" s="968"/>
      <c r="J1052" s="969"/>
      <c r="K1052" s="970"/>
      <c r="L1052" s="969"/>
      <c r="M1052" s="970"/>
      <c r="N1052" s="967"/>
      <c r="O1052" s="968"/>
      <c r="P1052" s="971" t="s">
        <v>1687</v>
      </c>
      <c r="Q1052" s="972"/>
      <c r="R1052" s="973" t="s">
        <v>102</v>
      </c>
      <c r="S1052" s="974"/>
      <c r="T1052" s="979" t="s">
        <v>965</v>
      </c>
      <c r="U1052" s="980"/>
      <c r="V1052" s="980"/>
      <c r="W1052" s="981"/>
      <c r="X1052" s="979" t="s">
        <v>977</v>
      </c>
      <c r="Y1052" s="980"/>
      <c r="Z1052" s="980"/>
      <c r="AA1052" s="981"/>
      <c r="AB1052" s="556"/>
      <c r="AC1052" s="34"/>
      <c r="AD1052" s="138"/>
      <c r="AE1052" s="158">
        <v>42</v>
      </c>
      <c r="AF1052" s="35" t="s">
        <v>32</v>
      </c>
      <c r="AG1052" s="34"/>
      <c r="AH1052" s="139">
        <v>10506</v>
      </c>
      <c r="AI1052" s="159">
        <f t="shared" si="397"/>
        <v>10.506</v>
      </c>
      <c r="AJ1052" s="152">
        <v>9270</v>
      </c>
      <c r="AK1052" s="272">
        <f t="shared" si="398"/>
        <v>9.27</v>
      </c>
      <c r="AL1052" s="273">
        <f t="shared" si="399"/>
        <v>-1236</v>
      </c>
      <c r="AM1052" s="274">
        <f t="shared" si="400"/>
        <v>-1.236</v>
      </c>
      <c r="AN1052" s="275">
        <f t="shared" si="401"/>
        <v>-0.11764705882352941</v>
      </c>
      <c r="AP1052" s="306">
        <v>73.239999999999995</v>
      </c>
      <c r="AQ1052" s="306">
        <v>4.87</v>
      </c>
    </row>
    <row r="1053" spans="2:43" ht="12.95" customHeight="1" x14ac:dyDescent="0.25">
      <c r="B1053" s="25">
        <v>44280</v>
      </c>
      <c r="C1053" s="137">
        <v>0.84583333333333333</v>
      </c>
      <c r="D1053" s="137">
        <v>0.87430555555555556</v>
      </c>
      <c r="E1053" s="43">
        <v>3</v>
      </c>
      <c r="F1053" s="43">
        <v>26721</v>
      </c>
      <c r="G1053" s="25">
        <v>44280</v>
      </c>
      <c r="H1053" s="967" t="s">
        <v>1303</v>
      </c>
      <c r="I1053" s="968"/>
      <c r="J1053" s="969"/>
      <c r="K1053" s="970"/>
      <c r="L1053" s="969"/>
      <c r="M1053" s="970"/>
      <c r="N1053" s="967"/>
      <c r="O1053" s="968"/>
      <c r="P1053" s="971" t="s">
        <v>1219</v>
      </c>
      <c r="Q1053" s="972"/>
      <c r="R1053" s="973" t="s">
        <v>1218</v>
      </c>
      <c r="S1053" s="974"/>
      <c r="T1053" s="979" t="s">
        <v>715</v>
      </c>
      <c r="U1053" s="980"/>
      <c r="V1053" s="980"/>
      <c r="W1053" s="981"/>
      <c r="X1053" s="979" t="s">
        <v>269</v>
      </c>
      <c r="Y1053" s="980"/>
      <c r="Z1053" s="980"/>
      <c r="AA1053" s="981"/>
      <c r="AB1053" s="556"/>
      <c r="AC1053" s="34"/>
      <c r="AD1053" s="138"/>
      <c r="AE1053" s="158">
        <v>31</v>
      </c>
      <c r="AF1053" s="35" t="s">
        <v>32</v>
      </c>
      <c r="AG1053" s="34"/>
      <c r="AH1053" s="139">
        <v>3180</v>
      </c>
      <c r="AI1053" s="159">
        <f t="shared" si="397"/>
        <v>3.18</v>
      </c>
      <c r="AJ1053" s="152">
        <v>3180</v>
      </c>
      <c r="AK1053" s="272">
        <f t="shared" si="398"/>
        <v>3.18</v>
      </c>
      <c r="AL1053" s="273">
        <f t="shared" si="399"/>
        <v>0</v>
      </c>
      <c r="AM1053" s="274">
        <f t="shared" si="400"/>
        <v>0</v>
      </c>
      <c r="AN1053" s="275">
        <f t="shared" si="401"/>
        <v>0</v>
      </c>
      <c r="AP1053" s="306">
        <v>70.81</v>
      </c>
      <c r="AQ1053" s="306">
        <v>6.12</v>
      </c>
    </row>
    <row r="1054" spans="2:43" ht="12.95" customHeight="1" x14ac:dyDescent="0.25">
      <c r="B1054" s="25">
        <v>44280</v>
      </c>
      <c r="C1054" s="137">
        <v>0.84791666666666676</v>
      </c>
      <c r="D1054" s="137">
        <v>0.86736111111111114</v>
      </c>
      <c r="E1054" s="43">
        <v>3</v>
      </c>
      <c r="F1054" s="43">
        <v>26722</v>
      </c>
      <c r="G1054" s="25">
        <v>44280</v>
      </c>
      <c r="H1054" s="967" t="s">
        <v>1303</v>
      </c>
      <c r="I1054" s="968"/>
      <c r="J1054" s="969"/>
      <c r="K1054" s="970"/>
      <c r="L1054" s="969"/>
      <c r="M1054" s="970"/>
      <c r="N1054" s="967"/>
      <c r="O1054" s="968"/>
      <c r="P1054" s="971" t="s">
        <v>713</v>
      </c>
      <c r="Q1054" s="972"/>
      <c r="R1054" s="973" t="s">
        <v>714</v>
      </c>
      <c r="S1054" s="974"/>
      <c r="T1054" s="979" t="s">
        <v>715</v>
      </c>
      <c r="U1054" s="980"/>
      <c r="V1054" s="980"/>
      <c r="W1054" s="981"/>
      <c r="X1054" s="979" t="s">
        <v>215</v>
      </c>
      <c r="Y1054" s="980"/>
      <c r="Z1054" s="980"/>
      <c r="AA1054" s="981"/>
      <c r="AB1054" s="556"/>
      <c r="AC1054" s="34"/>
      <c r="AD1054" s="138"/>
      <c r="AE1054" s="158">
        <v>32</v>
      </c>
      <c r="AF1054" s="35" t="s">
        <v>32</v>
      </c>
      <c r="AG1054" s="34"/>
      <c r="AH1054" s="139">
        <v>2480</v>
      </c>
      <c r="AI1054" s="159">
        <f t="shared" si="397"/>
        <v>2.48</v>
      </c>
      <c r="AJ1054" s="152">
        <v>2480</v>
      </c>
      <c r="AK1054" s="272">
        <f t="shared" si="398"/>
        <v>2.48</v>
      </c>
      <c r="AL1054" s="273">
        <f t="shared" si="399"/>
        <v>0</v>
      </c>
      <c r="AM1054" s="274">
        <f t="shared" si="400"/>
        <v>0</v>
      </c>
      <c r="AN1054" s="275">
        <f t="shared" si="401"/>
        <v>0</v>
      </c>
      <c r="AP1054" s="306">
        <v>70.92</v>
      </c>
      <c r="AQ1054" s="306">
        <v>6.07</v>
      </c>
    </row>
    <row r="1055" spans="2:43" ht="12.95" customHeight="1" x14ac:dyDescent="0.25">
      <c r="B1055" s="25">
        <v>44280</v>
      </c>
      <c r="C1055" s="137">
        <v>0.84861111111111109</v>
      </c>
      <c r="D1055" s="137">
        <v>0.85416666666666663</v>
      </c>
      <c r="E1055" s="43">
        <v>3</v>
      </c>
      <c r="F1055" s="43">
        <v>26723</v>
      </c>
      <c r="G1055" s="25">
        <v>44280</v>
      </c>
      <c r="H1055" s="967" t="s">
        <v>1303</v>
      </c>
      <c r="I1055" s="968"/>
      <c r="J1055" s="969"/>
      <c r="K1055" s="970"/>
      <c r="L1055" s="969"/>
      <c r="M1055" s="970"/>
      <c r="N1055" s="967"/>
      <c r="O1055" s="968"/>
      <c r="P1055" s="971" t="s">
        <v>750</v>
      </c>
      <c r="Q1055" s="972"/>
      <c r="R1055" s="973" t="s">
        <v>751</v>
      </c>
      <c r="S1055" s="974"/>
      <c r="T1055" s="979" t="s">
        <v>715</v>
      </c>
      <c r="U1055" s="980"/>
      <c r="V1055" s="980"/>
      <c r="W1055" s="981"/>
      <c r="X1055" s="979" t="s">
        <v>215</v>
      </c>
      <c r="Y1055" s="980"/>
      <c r="Z1055" s="980"/>
      <c r="AA1055" s="981"/>
      <c r="AB1055" s="556"/>
      <c r="AC1055" s="34"/>
      <c r="AD1055" s="138"/>
      <c r="AE1055" s="158">
        <v>28</v>
      </c>
      <c r="AF1055" s="35" t="s">
        <v>32</v>
      </c>
      <c r="AG1055" s="34"/>
      <c r="AH1055" s="139">
        <v>2580</v>
      </c>
      <c r="AI1055" s="159">
        <f t="shared" si="397"/>
        <v>2.58</v>
      </c>
      <c r="AJ1055" s="152">
        <v>2580</v>
      </c>
      <c r="AK1055" s="272">
        <f t="shared" si="398"/>
        <v>2.58</v>
      </c>
      <c r="AL1055" s="273">
        <f t="shared" si="399"/>
        <v>0</v>
      </c>
      <c r="AM1055" s="274">
        <f t="shared" si="400"/>
        <v>0</v>
      </c>
      <c r="AN1055" s="275">
        <f t="shared" si="401"/>
        <v>0</v>
      </c>
      <c r="AP1055" s="306">
        <v>71.34</v>
      </c>
      <c r="AQ1055" s="306">
        <v>5.78</v>
      </c>
    </row>
    <row r="1056" spans="2:43" ht="12.95" customHeight="1" x14ac:dyDescent="0.25">
      <c r="B1056" s="25">
        <v>44280</v>
      </c>
      <c r="C1056" s="137">
        <v>0.86944444444444446</v>
      </c>
      <c r="D1056" s="137">
        <v>0.88750000000000007</v>
      </c>
      <c r="E1056" s="43">
        <v>3</v>
      </c>
      <c r="F1056" s="43">
        <v>26724</v>
      </c>
      <c r="G1056" s="25">
        <v>44280</v>
      </c>
      <c r="H1056" s="967" t="s">
        <v>1303</v>
      </c>
      <c r="I1056" s="968"/>
      <c r="J1056" s="969"/>
      <c r="K1056" s="970"/>
      <c r="L1056" s="969"/>
      <c r="M1056" s="970"/>
      <c r="N1056" s="967"/>
      <c r="O1056" s="968"/>
      <c r="P1056" s="971" t="s">
        <v>1217</v>
      </c>
      <c r="Q1056" s="972"/>
      <c r="R1056" s="973" t="s">
        <v>1675</v>
      </c>
      <c r="S1056" s="974"/>
      <c r="T1056" s="979" t="s">
        <v>715</v>
      </c>
      <c r="U1056" s="980"/>
      <c r="V1056" s="980"/>
      <c r="W1056" s="981"/>
      <c r="X1056" s="979" t="s">
        <v>215</v>
      </c>
      <c r="Y1056" s="980"/>
      <c r="Z1056" s="980"/>
      <c r="AA1056" s="981"/>
      <c r="AB1056" s="556"/>
      <c r="AC1056" s="34"/>
      <c r="AD1056" s="138"/>
      <c r="AE1056" s="158">
        <v>28</v>
      </c>
      <c r="AF1056" s="35" t="s">
        <v>32</v>
      </c>
      <c r="AG1056" s="34"/>
      <c r="AH1056" s="139">
        <v>1190</v>
      </c>
      <c r="AI1056" s="159">
        <f t="shared" si="397"/>
        <v>1.19</v>
      </c>
      <c r="AJ1056" s="152">
        <v>1190</v>
      </c>
      <c r="AK1056" s="272">
        <f t="shared" si="398"/>
        <v>1.19</v>
      </c>
      <c r="AL1056" s="273">
        <f t="shared" si="399"/>
        <v>0</v>
      </c>
      <c r="AM1056" s="274">
        <f t="shared" si="400"/>
        <v>0</v>
      </c>
      <c r="AN1056" s="275">
        <f t="shared" si="401"/>
        <v>0</v>
      </c>
      <c r="AP1056" s="306">
        <v>71.06</v>
      </c>
      <c r="AQ1056" s="306">
        <v>5.97</v>
      </c>
    </row>
    <row r="1057" spans="1:43" ht="12.95" customHeight="1" x14ac:dyDescent="0.25">
      <c r="B1057" s="25">
        <v>44280</v>
      </c>
      <c r="C1057" s="137">
        <v>0.87013888888888891</v>
      </c>
      <c r="D1057" s="137">
        <v>0.90138888888888891</v>
      </c>
      <c r="E1057" s="43">
        <v>3</v>
      </c>
      <c r="F1057" s="43">
        <v>26725</v>
      </c>
      <c r="G1057" s="25">
        <v>44280</v>
      </c>
      <c r="H1057" s="967" t="s">
        <v>1303</v>
      </c>
      <c r="I1057" s="968"/>
      <c r="J1057" s="969"/>
      <c r="K1057" s="970"/>
      <c r="L1057" s="969"/>
      <c r="M1057" s="970"/>
      <c r="N1057" s="967"/>
      <c r="O1057" s="968"/>
      <c r="P1057" s="971" t="s">
        <v>1319</v>
      </c>
      <c r="Q1057" s="972"/>
      <c r="R1057" s="973" t="s">
        <v>1320</v>
      </c>
      <c r="S1057" s="974"/>
      <c r="T1057" s="979" t="s">
        <v>715</v>
      </c>
      <c r="U1057" s="980"/>
      <c r="V1057" s="980"/>
      <c r="W1057" s="981"/>
      <c r="X1057" s="979" t="s">
        <v>269</v>
      </c>
      <c r="Y1057" s="980"/>
      <c r="Z1057" s="980"/>
      <c r="AA1057" s="981"/>
      <c r="AB1057" s="556"/>
      <c r="AC1057" s="34"/>
      <c r="AD1057" s="138"/>
      <c r="AE1057" s="158">
        <v>27</v>
      </c>
      <c r="AF1057" s="35" t="s">
        <v>32</v>
      </c>
      <c r="AG1057" s="34"/>
      <c r="AH1057" s="139">
        <v>3320</v>
      </c>
      <c r="AI1057" s="159">
        <f t="shared" si="397"/>
        <v>3.32</v>
      </c>
      <c r="AJ1057" s="152">
        <v>3320</v>
      </c>
      <c r="AK1057" s="272">
        <f t="shared" si="398"/>
        <v>3.32</v>
      </c>
      <c r="AL1057" s="273">
        <f t="shared" si="399"/>
        <v>0</v>
      </c>
      <c r="AM1057" s="274">
        <f t="shared" si="400"/>
        <v>0</v>
      </c>
      <c r="AN1057" s="275">
        <f t="shared" si="401"/>
        <v>0</v>
      </c>
      <c r="AP1057" s="306">
        <v>70.81</v>
      </c>
      <c r="AQ1057" s="306">
        <v>5.82</v>
      </c>
    </row>
    <row r="1058" spans="1:43" ht="12.95" customHeight="1" x14ac:dyDescent="0.25">
      <c r="B1058" s="25">
        <v>44280</v>
      </c>
      <c r="C1058" s="137">
        <v>0.89930555555555547</v>
      </c>
      <c r="D1058" s="137">
        <v>0.92499999999999993</v>
      </c>
      <c r="E1058" s="43">
        <v>3</v>
      </c>
      <c r="F1058" s="43">
        <v>26726</v>
      </c>
      <c r="G1058" s="25">
        <v>44280</v>
      </c>
      <c r="H1058" s="967" t="s">
        <v>1303</v>
      </c>
      <c r="I1058" s="968"/>
      <c r="J1058" s="969"/>
      <c r="K1058" s="970"/>
      <c r="L1058" s="969"/>
      <c r="M1058" s="970"/>
      <c r="N1058" s="967"/>
      <c r="O1058" s="968"/>
      <c r="P1058" s="971" t="s">
        <v>1467</v>
      </c>
      <c r="Q1058" s="972"/>
      <c r="R1058" s="973" t="s">
        <v>1688</v>
      </c>
      <c r="S1058" s="974"/>
      <c r="T1058" s="979" t="s">
        <v>715</v>
      </c>
      <c r="U1058" s="980"/>
      <c r="V1058" s="980"/>
      <c r="W1058" s="981"/>
      <c r="X1058" s="979" t="s">
        <v>269</v>
      </c>
      <c r="Y1058" s="980"/>
      <c r="Z1058" s="980"/>
      <c r="AA1058" s="981"/>
      <c r="AB1058" s="556"/>
      <c r="AC1058" s="34"/>
      <c r="AD1058" s="138"/>
      <c r="AE1058" s="158">
        <v>27</v>
      </c>
      <c r="AF1058" s="35" t="s">
        <v>32</v>
      </c>
      <c r="AG1058" s="34"/>
      <c r="AH1058" s="139">
        <v>1120</v>
      </c>
      <c r="AI1058" s="159">
        <f t="shared" si="397"/>
        <v>1.1200000000000001</v>
      </c>
      <c r="AJ1058" s="152">
        <v>1120</v>
      </c>
      <c r="AK1058" s="272">
        <f t="shared" si="398"/>
        <v>1.1200000000000001</v>
      </c>
      <c r="AL1058" s="273">
        <f t="shared" si="399"/>
        <v>0</v>
      </c>
      <c r="AM1058" s="274">
        <f t="shared" si="400"/>
        <v>0</v>
      </c>
      <c r="AN1058" s="275">
        <f t="shared" si="401"/>
        <v>0</v>
      </c>
      <c r="AP1058" s="306">
        <v>71.55</v>
      </c>
      <c r="AQ1058" s="306">
        <v>5.62</v>
      </c>
    </row>
    <row r="1059" spans="1:43" ht="12.95" customHeight="1" x14ac:dyDescent="0.25">
      <c r="A1059" s="25">
        <v>44273</v>
      </c>
      <c r="B1059" s="25">
        <v>44280</v>
      </c>
      <c r="C1059" s="137">
        <v>0.93402777777777779</v>
      </c>
      <c r="D1059" s="137">
        <v>0.95347222222222217</v>
      </c>
      <c r="E1059" s="43">
        <v>3</v>
      </c>
      <c r="F1059" s="43">
        <v>26727</v>
      </c>
      <c r="G1059" s="25">
        <v>44280</v>
      </c>
      <c r="H1059" s="967" t="s">
        <v>1303</v>
      </c>
      <c r="I1059" s="968"/>
      <c r="J1059" s="969"/>
      <c r="K1059" s="970"/>
      <c r="L1059" s="969"/>
      <c r="M1059" s="970"/>
      <c r="N1059" s="967"/>
      <c r="O1059" s="968"/>
      <c r="P1059" s="971" t="s">
        <v>1220</v>
      </c>
      <c r="Q1059" s="972"/>
      <c r="R1059" s="973" t="s">
        <v>1221</v>
      </c>
      <c r="S1059" s="974"/>
      <c r="T1059" s="979" t="s">
        <v>715</v>
      </c>
      <c r="U1059" s="980"/>
      <c r="V1059" s="980"/>
      <c r="W1059" s="981"/>
      <c r="X1059" s="979" t="s">
        <v>269</v>
      </c>
      <c r="Y1059" s="980"/>
      <c r="Z1059" s="980"/>
      <c r="AA1059" s="981"/>
      <c r="AB1059" s="556"/>
      <c r="AC1059" s="34"/>
      <c r="AD1059" s="138"/>
      <c r="AE1059" s="158">
        <v>31</v>
      </c>
      <c r="AF1059" s="35" t="s">
        <v>32</v>
      </c>
      <c r="AG1059" s="34"/>
      <c r="AH1059" s="139">
        <v>2210</v>
      </c>
      <c r="AI1059" s="159">
        <f t="shared" si="397"/>
        <v>2.21</v>
      </c>
      <c r="AJ1059" s="152">
        <v>2210</v>
      </c>
      <c r="AK1059" s="272">
        <f t="shared" si="398"/>
        <v>2.21</v>
      </c>
      <c r="AL1059" s="273">
        <f t="shared" si="399"/>
        <v>0</v>
      </c>
      <c r="AM1059" s="274">
        <f t="shared" si="400"/>
        <v>0</v>
      </c>
      <c r="AN1059" s="275">
        <f t="shared" si="401"/>
        <v>0</v>
      </c>
      <c r="AP1059" s="306">
        <v>72.89</v>
      </c>
      <c r="AQ1059" s="306">
        <v>5.57</v>
      </c>
    </row>
    <row r="1060" spans="1:43" ht="12.95" customHeight="1" x14ac:dyDescent="0.25">
      <c r="B1060" s="25">
        <v>44280</v>
      </c>
      <c r="C1060" s="137">
        <v>0.94513888888888886</v>
      </c>
      <c r="D1060" s="137">
        <v>0.97986111111111107</v>
      </c>
      <c r="E1060" s="43">
        <v>4</v>
      </c>
      <c r="F1060" s="43">
        <v>26728</v>
      </c>
      <c r="G1060" s="25">
        <v>44280</v>
      </c>
      <c r="H1060" s="967" t="s">
        <v>87</v>
      </c>
      <c r="I1060" s="968"/>
      <c r="J1060" s="969"/>
      <c r="K1060" s="970"/>
      <c r="L1060" s="969"/>
      <c r="M1060" s="970"/>
      <c r="N1060" s="967"/>
      <c r="O1060" s="968"/>
      <c r="P1060" s="971" t="s">
        <v>600</v>
      </c>
      <c r="Q1060" s="972"/>
      <c r="R1060" s="973" t="s">
        <v>118</v>
      </c>
      <c r="S1060" s="974"/>
      <c r="T1060" s="979" t="s">
        <v>1690</v>
      </c>
      <c r="U1060" s="980"/>
      <c r="V1060" s="980"/>
      <c r="W1060" s="981"/>
      <c r="X1060" s="979" t="s">
        <v>1690</v>
      </c>
      <c r="Y1060" s="980"/>
      <c r="Z1060" s="980"/>
      <c r="AA1060" s="981"/>
      <c r="AB1060" s="556"/>
      <c r="AC1060" s="34"/>
      <c r="AD1060" s="138"/>
      <c r="AE1060" s="314">
        <v>58</v>
      </c>
      <c r="AF1060" s="46" t="s">
        <v>52</v>
      </c>
      <c r="AG1060" s="34"/>
      <c r="AH1060" s="139">
        <v>12690</v>
      </c>
      <c r="AI1060" s="159">
        <f t="shared" si="397"/>
        <v>12.69</v>
      </c>
      <c r="AJ1060" s="152">
        <v>12690</v>
      </c>
      <c r="AK1060" s="272">
        <f t="shared" si="398"/>
        <v>12.69</v>
      </c>
      <c r="AL1060" s="273">
        <f t="shared" si="399"/>
        <v>0</v>
      </c>
      <c r="AM1060" s="274">
        <f t="shared" si="400"/>
        <v>0</v>
      </c>
      <c r="AN1060" s="275">
        <f t="shared" si="401"/>
        <v>0</v>
      </c>
      <c r="AP1060" s="306">
        <v>77.14</v>
      </c>
      <c r="AQ1060" s="306">
        <v>3.29</v>
      </c>
    </row>
    <row r="1061" spans="1:43" ht="12.95" customHeight="1" x14ac:dyDescent="0.25">
      <c r="B1061" s="25">
        <v>44281</v>
      </c>
      <c r="C1061" s="137">
        <v>0.10347222222222223</v>
      </c>
      <c r="D1061" s="137">
        <v>0.12083333333333333</v>
      </c>
      <c r="E1061" s="43">
        <v>2</v>
      </c>
      <c r="F1061" s="43">
        <v>795</v>
      </c>
      <c r="G1061" s="25">
        <v>44281</v>
      </c>
      <c r="H1061" s="967" t="s">
        <v>199</v>
      </c>
      <c r="I1061" s="968"/>
      <c r="J1061" s="969"/>
      <c r="K1061" s="970"/>
      <c r="L1061" s="969"/>
      <c r="M1061" s="970"/>
      <c r="N1061" s="967"/>
      <c r="O1061" s="968"/>
      <c r="P1061" s="971" t="s">
        <v>1210</v>
      </c>
      <c r="Q1061" s="972"/>
      <c r="R1061" s="973" t="s">
        <v>306</v>
      </c>
      <c r="S1061" s="974"/>
      <c r="T1061" s="979" t="s">
        <v>544</v>
      </c>
      <c r="U1061" s="980"/>
      <c r="V1061" s="980"/>
      <c r="W1061" s="981"/>
      <c r="X1061" s="979" t="s">
        <v>544</v>
      </c>
      <c r="Y1061" s="980"/>
      <c r="Z1061" s="980"/>
      <c r="AA1061" s="981"/>
      <c r="AB1061" s="576"/>
      <c r="AC1061" s="34"/>
      <c r="AD1061" s="138"/>
      <c r="AE1061" s="158">
        <v>47</v>
      </c>
      <c r="AF1061" s="35" t="s">
        <v>32</v>
      </c>
      <c r="AG1061" s="34"/>
      <c r="AH1061" s="139">
        <v>27446</v>
      </c>
      <c r="AI1061" s="159">
        <f t="shared" ref="AI1061:AI1062" si="402">+AH1061/1000</f>
        <v>27.446000000000002</v>
      </c>
      <c r="AJ1061" s="836">
        <v>27510</v>
      </c>
      <c r="AK1061" s="838">
        <f>+AJ1061/1000</f>
        <v>27.51</v>
      </c>
      <c r="AL1061" s="1029">
        <f>+AJ1061-AH1062-AH1061</f>
        <v>32</v>
      </c>
      <c r="AM1061" s="842">
        <f>+AL1061/1000</f>
        <v>3.2000000000000001E-2</v>
      </c>
      <c r="AN1061" s="844">
        <f>+AL1061/SUM(AH1061:AH1062)</f>
        <v>1.1645680180508043E-3</v>
      </c>
      <c r="AP1061" s="306">
        <v>68.95</v>
      </c>
      <c r="AQ1061" s="306">
        <v>4.5599999999999996</v>
      </c>
    </row>
    <row r="1062" spans="1:43" ht="12.95" customHeight="1" x14ac:dyDescent="0.25">
      <c r="B1062" s="25">
        <v>44281</v>
      </c>
      <c r="C1062" s="137">
        <v>0.10347222222222223</v>
      </c>
      <c r="D1062" s="137">
        <v>0.12083333333333333</v>
      </c>
      <c r="E1062" s="43">
        <v>2</v>
      </c>
      <c r="F1062" s="43">
        <v>795</v>
      </c>
      <c r="G1062" s="25">
        <v>44281</v>
      </c>
      <c r="H1062" s="967" t="s">
        <v>199</v>
      </c>
      <c r="I1062" s="968"/>
      <c r="J1062" s="969"/>
      <c r="K1062" s="970"/>
      <c r="L1062" s="969"/>
      <c r="M1062" s="970"/>
      <c r="N1062" s="967"/>
      <c r="O1062" s="968"/>
      <c r="P1062" s="971" t="s">
        <v>1210</v>
      </c>
      <c r="Q1062" s="972"/>
      <c r="R1062" s="973" t="s">
        <v>306</v>
      </c>
      <c r="S1062" s="974"/>
      <c r="T1062" s="979" t="s">
        <v>202</v>
      </c>
      <c r="U1062" s="980"/>
      <c r="V1062" s="980"/>
      <c r="W1062" s="981"/>
      <c r="X1062" s="979" t="s">
        <v>202</v>
      </c>
      <c r="Y1062" s="980"/>
      <c r="Z1062" s="980"/>
      <c r="AA1062" s="981"/>
      <c r="AB1062" s="576"/>
      <c r="AC1062" s="34"/>
      <c r="AD1062" s="138"/>
      <c r="AE1062" s="158">
        <v>47</v>
      </c>
      <c r="AF1062" s="35" t="s">
        <v>32</v>
      </c>
      <c r="AG1062" s="34"/>
      <c r="AH1062" s="139">
        <v>32</v>
      </c>
      <c r="AI1062" s="159">
        <f t="shared" si="402"/>
        <v>3.2000000000000001E-2</v>
      </c>
      <c r="AJ1062" s="837"/>
      <c r="AK1062" s="839"/>
      <c r="AL1062" s="1031"/>
      <c r="AM1062" s="843"/>
      <c r="AN1062" s="845"/>
      <c r="AP1062" s="306">
        <v>68.95</v>
      </c>
      <c r="AQ1062" s="306">
        <v>4.5599999999999996</v>
      </c>
    </row>
    <row r="1063" spans="1:43" ht="12.95" customHeight="1" thickBot="1" x14ac:dyDescent="0.3">
      <c r="B1063" s="24"/>
      <c r="C1063" s="146"/>
      <c r="D1063" s="146"/>
      <c r="E1063" s="27"/>
      <c r="F1063" s="36"/>
      <c r="G1063" s="31"/>
      <c r="H1063" s="909"/>
      <c r="I1063" s="910"/>
      <c r="J1063" s="911"/>
      <c r="K1063" s="912"/>
      <c r="L1063" s="911"/>
      <c r="M1063" s="912"/>
      <c r="N1063" s="913"/>
      <c r="O1063" s="910"/>
      <c r="P1063" s="913"/>
      <c r="Q1063" s="910"/>
      <c r="R1063" s="914"/>
      <c r="S1063" s="915"/>
      <c r="T1063" s="916"/>
      <c r="U1063" s="917"/>
      <c r="V1063" s="917"/>
      <c r="W1063" s="915"/>
      <c r="X1063" s="29"/>
      <c r="Y1063" s="147"/>
      <c r="Z1063" s="147"/>
      <c r="AA1063" s="28"/>
      <c r="AB1063" s="509"/>
      <c r="AC1063" s="36"/>
      <c r="AD1063" s="148"/>
      <c r="AE1063" s="147"/>
      <c r="AF1063" s="28"/>
      <c r="AG1063" s="29"/>
      <c r="AH1063" s="149"/>
      <c r="AI1063" s="153"/>
      <c r="AJ1063" s="150"/>
      <c r="AK1063" s="154"/>
      <c r="AL1063" s="155"/>
      <c r="AM1063" s="156"/>
      <c r="AN1063" s="157"/>
    </row>
    <row r="1064" spans="1:43" ht="12.95" customHeight="1" x14ac:dyDescent="0.25">
      <c r="B1064" s="151"/>
      <c r="C1064" s="151"/>
      <c r="D1064" s="151"/>
      <c r="E1064" s="151"/>
      <c r="F1064" s="151"/>
      <c r="G1064" s="151"/>
      <c r="H1064" s="151"/>
      <c r="I1064" s="151"/>
      <c r="J1064" s="174"/>
      <c r="K1064" s="174"/>
      <c r="L1064" s="174"/>
      <c r="M1064" s="174"/>
      <c r="N1064" s="151"/>
      <c r="O1064" s="151"/>
      <c r="P1064" s="135"/>
      <c r="Q1064" s="135"/>
      <c r="R1064" s="918" t="s">
        <v>5</v>
      </c>
      <c r="S1064" s="919"/>
      <c r="T1064" s="919"/>
      <c r="U1064" s="919"/>
      <c r="V1064" s="919"/>
      <c r="W1064" s="919"/>
      <c r="X1064" s="919"/>
      <c r="Y1064" s="919"/>
      <c r="Z1064" s="919"/>
      <c r="AA1064" s="919"/>
      <c r="AB1064" s="919"/>
      <c r="AC1064" s="919"/>
      <c r="AD1064" s="919"/>
      <c r="AE1064" s="919"/>
      <c r="AF1064" s="919"/>
      <c r="AG1064" s="554"/>
      <c r="AH1064" s="932" t="s">
        <v>4</v>
      </c>
      <c r="AI1064" s="933"/>
      <c r="AJ1064" s="932" t="s">
        <v>3</v>
      </c>
      <c r="AK1064" s="933"/>
      <c r="AL1064" s="932" t="s">
        <v>2</v>
      </c>
      <c r="AM1064" s="934"/>
      <c r="AN1064" s="935"/>
      <c r="AO1064" s="141"/>
    </row>
    <row r="1065" spans="1:43" ht="12.95" customHeight="1" x14ac:dyDescent="0.25">
      <c r="B1065" s="151"/>
      <c r="C1065" s="151"/>
      <c r="D1065" s="151"/>
      <c r="E1065" s="151"/>
      <c r="F1065" s="151"/>
      <c r="G1065" s="151"/>
      <c r="H1065" s="151"/>
      <c r="I1065" s="151"/>
      <c r="J1065" s="174"/>
      <c r="K1065" s="174"/>
      <c r="L1065" s="174"/>
      <c r="M1065" s="174"/>
      <c r="N1065" s="151"/>
      <c r="O1065" s="151"/>
      <c r="P1065" s="135"/>
      <c r="Q1065" s="135"/>
      <c r="R1065" s="930"/>
      <c r="S1065" s="931"/>
      <c r="T1065" s="931"/>
      <c r="U1065" s="931"/>
      <c r="V1065" s="931"/>
      <c r="W1065" s="931"/>
      <c r="X1065" s="931"/>
      <c r="Y1065" s="931"/>
      <c r="Z1065" s="931"/>
      <c r="AA1065" s="931"/>
      <c r="AB1065" s="931"/>
      <c r="AC1065" s="931"/>
      <c r="AD1065" s="931"/>
      <c r="AE1065" s="931"/>
      <c r="AF1065" s="931"/>
      <c r="AG1065" s="554"/>
      <c r="AH1065" s="936" t="s">
        <v>1</v>
      </c>
      <c r="AI1065" s="938">
        <f>+SUM(AI1045:AI1063)</f>
        <v>160.07100000000003</v>
      </c>
      <c r="AJ1065" s="936" t="s">
        <v>1</v>
      </c>
      <c r="AK1065" s="938">
        <f>+SUM(AK1045:AK1063)</f>
        <v>158.07</v>
      </c>
      <c r="AL1065" s="936" t="s">
        <v>1</v>
      </c>
      <c r="AM1065" s="940">
        <f>+AK1065-AI1065</f>
        <v>-2.0010000000000332</v>
      </c>
      <c r="AN1065" s="851">
        <f>+AM1065/AI1065</f>
        <v>-1.2500702813126881E-2</v>
      </c>
      <c r="AO1065" s="141"/>
    </row>
    <row r="1066" spans="1:43" ht="12.95" customHeight="1" thickBot="1" x14ac:dyDescent="0.3">
      <c r="B1066" s="151"/>
      <c r="C1066" s="151"/>
      <c r="D1066" s="151"/>
      <c r="E1066" s="151"/>
      <c r="F1066" s="151"/>
      <c r="G1066" s="151"/>
      <c r="H1066" s="151"/>
      <c r="I1066" s="151"/>
      <c r="J1066" s="174"/>
      <c r="K1066" s="174"/>
      <c r="L1066" s="174"/>
      <c r="M1066" s="174"/>
      <c r="N1066" s="151"/>
      <c r="O1066" s="151"/>
      <c r="P1066" s="135"/>
      <c r="Q1066" s="135"/>
      <c r="R1066" s="921"/>
      <c r="S1066" s="922"/>
      <c r="T1066" s="922"/>
      <c r="U1066" s="922"/>
      <c r="V1066" s="922"/>
      <c r="W1066" s="922"/>
      <c r="X1066" s="922"/>
      <c r="Y1066" s="922"/>
      <c r="Z1066" s="922"/>
      <c r="AA1066" s="922"/>
      <c r="AB1066" s="922"/>
      <c r="AC1066" s="922"/>
      <c r="AD1066" s="922"/>
      <c r="AE1066" s="922"/>
      <c r="AF1066" s="922"/>
      <c r="AG1066" s="553"/>
      <c r="AH1066" s="937"/>
      <c r="AI1066" s="939"/>
      <c r="AJ1066" s="937"/>
      <c r="AK1066" s="939"/>
      <c r="AL1066" s="937"/>
      <c r="AM1066" s="941"/>
      <c r="AN1066" s="852"/>
      <c r="AO1066" s="141"/>
    </row>
    <row r="1067" spans="1:43" ht="12.95" customHeight="1" thickBot="1" x14ac:dyDescent="0.3">
      <c r="AO1067" s="141"/>
    </row>
    <row r="1068" spans="1:43" ht="12.95" customHeight="1" x14ac:dyDescent="0.25">
      <c r="R1068" s="918" t="s">
        <v>0</v>
      </c>
      <c r="S1068" s="919"/>
      <c r="T1068" s="919"/>
      <c r="U1068" s="919"/>
      <c r="V1068" s="919"/>
      <c r="W1068" s="919"/>
      <c r="X1068" s="919"/>
      <c r="Y1068" s="919"/>
      <c r="Z1068" s="919"/>
      <c r="AA1068" s="919"/>
      <c r="AB1068" s="919"/>
      <c r="AC1068" s="919"/>
      <c r="AD1068" s="919"/>
      <c r="AE1068" s="919"/>
      <c r="AF1068" s="920"/>
      <c r="AG1068" s="18"/>
      <c r="AH1068" s="924">
        <f>+AI1065+AH1035</f>
        <v>6307.2827272727282</v>
      </c>
      <c r="AI1068" s="925"/>
      <c r="AJ1068" s="924">
        <f>+AK1065+AJ1035</f>
        <v>6411.0704999999989</v>
      </c>
      <c r="AK1068" s="925"/>
      <c r="AL1068" s="928">
        <f>+AJ1068-AH1068</f>
        <v>103.78777272727075</v>
      </c>
      <c r="AM1068" s="925"/>
      <c r="AN1068" s="945">
        <f>+AL1068/AH1068</f>
        <v>1.6455227586119107E-2</v>
      </c>
      <c r="AO1068" s="141"/>
    </row>
    <row r="1069" spans="1:43" ht="12.95" customHeight="1" thickBot="1" x14ac:dyDescent="0.3">
      <c r="R1069" s="921"/>
      <c r="S1069" s="922"/>
      <c r="T1069" s="922"/>
      <c r="U1069" s="922"/>
      <c r="V1069" s="922"/>
      <c r="W1069" s="922"/>
      <c r="X1069" s="922"/>
      <c r="Y1069" s="922"/>
      <c r="Z1069" s="922"/>
      <c r="AA1069" s="922"/>
      <c r="AB1069" s="922"/>
      <c r="AC1069" s="922"/>
      <c r="AD1069" s="922"/>
      <c r="AE1069" s="922"/>
      <c r="AF1069" s="923"/>
      <c r="AG1069" s="19"/>
      <c r="AH1069" s="926"/>
      <c r="AI1069" s="927"/>
      <c r="AJ1069" s="926"/>
      <c r="AK1069" s="927"/>
      <c r="AL1069" s="929"/>
      <c r="AM1069" s="927"/>
      <c r="AN1069" s="946"/>
      <c r="AO1069" s="141"/>
    </row>
    <row r="1070" spans="1:43" ht="12.95" customHeight="1" thickBot="1" x14ac:dyDescent="0.3">
      <c r="AO1070" s="20"/>
    </row>
    <row r="1071" spans="1:43" ht="12.95" customHeight="1" x14ac:dyDescent="0.25">
      <c r="B1071" s="882" t="s">
        <v>31</v>
      </c>
      <c r="C1071" s="883"/>
      <c r="D1071" s="883"/>
      <c r="E1071" s="883"/>
      <c r="F1071" s="883"/>
      <c r="G1071" s="884"/>
      <c r="H1071" s="888" t="s">
        <v>30</v>
      </c>
      <c r="I1071" s="765"/>
      <c r="J1071" s="765"/>
      <c r="K1071" s="765"/>
      <c r="L1071" s="765"/>
      <c r="M1071" s="765"/>
      <c r="N1071" s="765"/>
      <c r="O1071" s="765"/>
      <c r="P1071" s="765"/>
      <c r="Q1071" s="765"/>
      <c r="R1071" s="765"/>
      <c r="S1071" s="765"/>
      <c r="T1071" s="765"/>
      <c r="U1071" s="765"/>
      <c r="V1071" s="765"/>
      <c r="W1071" s="765"/>
      <c r="X1071" s="765"/>
      <c r="Y1071" s="765"/>
      <c r="Z1071" s="765"/>
      <c r="AA1071" s="765"/>
      <c r="AB1071" s="765"/>
      <c r="AC1071" s="765"/>
      <c r="AD1071" s="765"/>
      <c r="AE1071" s="548"/>
      <c r="AF1071" s="764" t="s">
        <v>29</v>
      </c>
      <c r="AG1071" s="765"/>
      <c r="AH1071" s="765"/>
      <c r="AI1071" s="765"/>
      <c r="AJ1071" s="765"/>
      <c r="AK1071" s="766"/>
      <c r="AL1071" s="889" t="s">
        <v>39</v>
      </c>
      <c r="AM1071" s="890"/>
      <c r="AN1071" s="891"/>
      <c r="AO1071" s="21"/>
    </row>
    <row r="1072" spans="1:43" ht="12.95" customHeight="1" x14ac:dyDescent="0.25">
      <c r="B1072" s="885"/>
      <c r="C1072" s="886"/>
      <c r="D1072" s="886"/>
      <c r="E1072" s="886"/>
      <c r="F1072" s="886"/>
      <c r="G1072" s="887"/>
      <c r="H1072" s="892" t="s">
        <v>25</v>
      </c>
      <c r="I1072" s="893"/>
      <c r="J1072" s="893"/>
      <c r="K1072" s="893"/>
      <c r="L1072" s="893"/>
      <c r="M1072" s="893"/>
      <c r="N1072" s="893"/>
      <c r="O1072" s="893"/>
      <c r="P1072" s="893"/>
      <c r="Q1072" s="893"/>
      <c r="R1072" s="893"/>
      <c r="S1072" s="893"/>
      <c r="T1072" s="893"/>
      <c r="U1072" s="893"/>
      <c r="V1072" s="893"/>
      <c r="W1072" s="893"/>
      <c r="X1072" s="893"/>
      <c r="Y1072" s="893"/>
      <c r="Z1072" s="893"/>
      <c r="AA1072" s="893"/>
      <c r="AB1072" s="893"/>
      <c r="AC1072" s="893"/>
      <c r="AD1072" s="893"/>
      <c r="AE1072" s="550"/>
      <c r="AF1072" s="773">
        <v>44281</v>
      </c>
      <c r="AG1072" s="774"/>
      <c r="AH1072" s="774"/>
      <c r="AI1072" s="774"/>
      <c r="AJ1072" s="774"/>
      <c r="AK1072" s="775"/>
      <c r="AL1072" s="896" t="s">
        <v>40</v>
      </c>
      <c r="AM1072" s="897"/>
      <c r="AN1072" s="898"/>
      <c r="AO1072" s="21"/>
    </row>
    <row r="1073" spans="2:43" ht="12.95" customHeight="1" thickBot="1" x14ac:dyDescent="0.3">
      <c r="B1073" s="902" t="s">
        <v>28</v>
      </c>
      <c r="C1073" s="903"/>
      <c r="D1073" s="903"/>
      <c r="E1073" s="903"/>
      <c r="F1073" s="903"/>
      <c r="G1073" s="904"/>
      <c r="H1073" s="894"/>
      <c r="I1073" s="895"/>
      <c r="J1073" s="895"/>
      <c r="K1073" s="895"/>
      <c r="L1073" s="895"/>
      <c r="M1073" s="895"/>
      <c r="N1073" s="895"/>
      <c r="O1073" s="895"/>
      <c r="P1073" s="895"/>
      <c r="Q1073" s="895"/>
      <c r="R1073" s="895"/>
      <c r="S1073" s="895"/>
      <c r="T1073" s="895"/>
      <c r="U1073" s="895"/>
      <c r="V1073" s="895"/>
      <c r="W1073" s="895"/>
      <c r="X1073" s="895"/>
      <c r="Y1073" s="895"/>
      <c r="Z1073" s="895"/>
      <c r="AA1073" s="895"/>
      <c r="AB1073" s="895"/>
      <c r="AC1073" s="895"/>
      <c r="AD1073" s="895"/>
      <c r="AE1073" s="551"/>
      <c r="AF1073" s="776"/>
      <c r="AG1073" s="777"/>
      <c r="AH1073" s="777"/>
      <c r="AI1073" s="777"/>
      <c r="AJ1073" s="777"/>
      <c r="AK1073" s="778"/>
      <c r="AL1073" s="899"/>
      <c r="AM1073" s="900"/>
      <c r="AN1073" s="901"/>
    </row>
    <row r="1074" spans="2:43" ht="12.95" customHeight="1" thickBot="1" x14ac:dyDescent="0.3">
      <c r="B1074" s="135"/>
      <c r="C1074" s="135"/>
      <c r="D1074" s="135"/>
      <c r="E1074" s="135"/>
      <c r="F1074" s="135"/>
      <c r="G1074" s="135"/>
      <c r="H1074" s="135"/>
      <c r="I1074" s="135"/>
      <c r="J1074" s="174"/>
      <c r="K1074" s="174"/>
      <c r="L1074" s="174"/>
      <c r="M1074" s="174"/>
      <c r="N1074" s="135"/>
      <c r="O1074" s="135"/>
      <c r="P1074" s="135"/>
      <c r="Q1074" s="135"/>
      <c r="R1074" s="135"/>
      <c r="S1074" s="135"/>
      <c r="T1074" s="135"/>
      <c r="U1074" s="135"/>
      <c r="V1074" s="135"/>
      <c r="W1074" s="135"/>
      <c r="X1074" s="135"/>
      <c r="Y1074" s="135"/>
      <c r="Z1074" s="135"/>
      <c r="AA1074" s="135"/>
      <c r="AB1074" s="135"/>
      <c r="AC1074" s="135"/>
      <c r="AD1074" s="135"/>
      <c r="AE1074" s="135"/>
      <c r="AF1074" s="135"/>
      <c r="AG1074" s="135"/>
      <c r="AH1074" s="135"/>
      <c r="AI1074" s="135"/>
      <c r="AJ1074" s="135"/>
      <c r="AK1074" s="135"/>
      <c r="AL1074" s="135"/>
      <c r="AM1074" s="135"/>
      <c r="AN1074" s="135"/>
    </row>
    <row r="1075" spans="2:43" ht="12.95" customHeight="1" thickBot="1" x14ac:dyDescent="0.3">
      <c r="B1075" s="873" t="s">
        <v>27</v>
      </c>
      <c r="C1075" s="874"/>
      <c r="D1075" s="874"/>
      <c r="E1075" s="875"/>
      <c r="F1075" s="848" t="s">
        <v>26</v>
      </c>
      <c r="G1075" s="850"/>
      <c r="H1075" s="848" t="s">
        <v>44</v>
      </c>
      <c r="I1075" s="849"/>
      <c r="J1075" s="849"/>
      <c r="K1075" s="849"/>
      <c r="L1075" s="849"/>
      <c r="M1075" s="849"/>
      <c r="N1075" s="849"/>
      <c r="O1075" s="849"/>
      <c r="P1075" s="849"/>
      <c r="Q1075" s="849"/>
      <c r="R1075" s="849"/>
      <c r="S1075" s="850"/>
      <c r="T1075" s="848" t="s">
        <v>25</v>
      </c>
      <c r="U1075" s="849"/>
      <c r="V1075" s="849"/>
      <c r="W1075" s="849"/>
      <c r="X1075" s="849"/>
      <c r="Y1075" s="849"/>
      <c r="Z1075" s="849"/>
      <c r="AA1075" s="849"/>
      <c r="AB1075" s="849"/>
      <c r="AC1075" s="849"/>
      <c r="AD1075" s="849"/>
      <c r="AE1075" s="849"/>
      <c r="AF1075" s="850"/>
      <c r="AG1075" s="879" t="s">
        <v>24</v>
      </c>
      <c r="AH1075" s="880"/>
      <c r="AI1075" s="881"/>
      <c r="AJ1075" s="879" t="s">
        <v>24</v>
      </c>
      <c r="AK1075" s="881"/>
      <c r="AL1075" s="848" t="s">
        <v>23</v>
      </c>
      <c r="AM1075" s="849"/>
      <c r="AN1075" s="850"/>
    </row>
    <row r="1076" spans="2:43" ht="12.95" customHeight="1" thickBot="1" x14ac:dyDescent="0.3">
      <c r="B1076" s="1" t="s">
        <v>13</v>
      </c>
      <c r="C1076" s="2" t="s">
        <v>22</v>
      </c>
      <c r="D1076" s="3" t="s">
        <v>22</v>
      </c>
      <c r="E1076" s="2" t="s">
        <v>21</v>
      </c>
      <c r="F1076" s="907" t="s">
        <v>20</v>
      </c>
      <c r="G1076" s="908"/>
      <c r="H1076" s="876"/>
      <c r="I1076" s="877"/>
      <c r="J1076" s="877"/>
      <c r="K1076" s="877"/>
      <c r="L1076" s="877"/>
      <c r="M1076" s="877"/>
      <c r="N1076" s="877"/>
      <c r="O1076" s="877"/>
      <c r="P1076" s="877"/>
      <c r="Q1076" s="877"/>
      <c r="R1076" s="877"/>
      <c r="S1076" s="878"/>
      <c r="T1076" s="876"/>
      <c r="U1076" s="877"/>
      <c r="V1076" s="877"/>
      <c r="W1076" s="877"/>
      <c r="X1076" s="877"/>
      <c r="Y1076" s="877"/>
      <c r="Z1076" s="877"/>
      <c r="AA1076" s="877"/>
      <c r="AB1076" s="877"/>
      <c r="AC1076" s="877"/>
      <c r="AD1076" s="877"/>
      <c r="AE1076" s="877"/>
      <c r="AF1076" s="878"/>
      <c r="AG1076" s="876" t="s">
        <v>19</v>
      </c>
      <c r="AH1076" s="877"/>
      <c r="AI1076" s="878"/>
      <c r="AJ1076" s="876" t="s">
        <v>18</v>
      </c>
      <c r="AK1076" s="878"/>
      <c r="AL1076" s="876" t="s">
        <v>17</v>
      </c>
      <c r="AM1076" s="877"/>
      <c r="AN1076" s="878"/>
      <c r="AP1076" s="846" t="s">
        <v>130</v>
      </c>
      <c r="AQ1076" s="846" t="s">
        <v>131</v>
      </c>
    </row>
    <row r="1077" spans="2:43" ht="12.95" customHeight="1" thickBot="1" x14ac:dyDescent="0.3">
      <c r="B1077" s="4">
        <v>2021</v>
      </c>
      <c r="C1077" s="5" t="s">
        <v>16</v>
      </c>
      <c r="D1077" s="5" t="s">
        <v>15</v>
      </c>
      <c r="E1077" s="30" t="s">
        <v>14</v>
      </c>
      <c r="F1077" s="6" t="s">
        <v>14</v>
      </c>
      <c r="G1077" s="7" t="s">
        <v>13</v>
      </c>
      <c r="H1077" s="868" t="s">
        <v>34</v>
      </c>
      <c r="I1077" s="869"/>
      <c r="J1077" s="870" t="s">
        <v>43</v>
      </c>
      <c r="K1077" s="871"/>
      <c r="L1077" s="870" t="s">
        <v>42</v>
      </c>
      <c r="M1077" s="871"/>
      <c r="N1077" s="872" t="s">
        <v>33</v>
      </c>
      <c r="O1077" s="869"/>
      <c r="P1077" s="872" t="s">
        <v>12</v>
      </c>
      <c r="Q1077" s="869"/>
      <c r="R1077" s="872" t="s">
        <v>11</v>
      </c>
      <c r="S1077" s="905"/>
      <c r="T1077" s="868" t="s">
        <v>35</v>
      </c>
      <c r="U1077" s="906"/>
      <c r="V1077" s="906"/>
      <c r="W1077" s="905"/>
      <c r="X1077" s="868" t="s">
        <v>10</v>
      </c>
      <c r="Y1077" s="906"/>
      <c r="Z1077" s="906"/>
      <c r="AA1077" s="905"/>
      <c r="AB1077" s="552" t="s">
        <v>1084</v>
      </c>
      <c r="AC1077" s="38" t="s">
        <v>38</v>
      </c>
      <c r="AD1077" s="37" t="s">
        <v>36</v>
      </c>
      <c r="AE1077" s="549" t="s">
        <v>41</v>
      </c>
      <c r="AF1077" s="136" t="s">
        <v>9</v>
      </c>
      <c r="AG1077" s="8" t="s">
        <v>37</v>
      </c>
      <c r="AH1077" s="9" t="s">
        <v>8</v>
      </c>
      <c r="AI1077" s="10" t="s">
        <v>7</v>
      </c>
      <c r="AJ1077" s="6" t="s">
        <v>8</v>
      </c>
      <c r="AK1077" s="7" t="s">
        <v>7</v>
      </c>
      <c r="AL1077" s="6" t="s">
        <v>8</v>
      </c>
      <c r="AM1077" s="11" t="s">
        <v>7</v>
      </c>
      <c r="AN1077" s="7" t="s">
        <v>6</v>
      </c>
      <c r="AP1077" s="847"/>
      <c r="AQ1077" s="847"/>
    </row>
    <row r="1078" spans="2:43" ht="12.95" customHeight="1" x14ac:dyDescent="0.25">
      <c r="B1078" s="25">
        <v>44281</v>
      </c>
      <c r="C1078" s="137">
        <v>0.35069444444444442</v>
      </c>
      <c r="D1078" s="137">
        <v>0.38750000000000001</v>
      </c>
      <c r="E1078" s="43">
        <v>2</v>
      </c>
      <c r="F1078" s="43">
        <v>41329</v>
      </c>
      <c r="G1078" s="25">
        <v>44281</v>
      </c>
      <c r="H1078" s="967" t="s">
        <v>542</v>
      </c>
      <c r="I1078" s="968"/>
      <c r="J1078" s="969"/>
      <c r="K1078" s="970"/>
      <c r="L1078" s="969"/>
      <c r="M1078" s="970"/>
      <c r="N1078" s="967"/>
      <c r="O1078" s="968"/>
      <c r="P1078" s="971" t="s">
        <v>677</v>
      </c>
      <c r="Q1078" s="972"/>
      <c r="R1078" s="973" t="s">
        <v>473</v>
      </c>
      <c r="S1078" s="974"/>
      <c r="T1078" s="979" t="s">
        <v>544</v>
      </c>
      <c r="U1078" s="980"/>
      <c r="V1078" s="980"/>
      <c r="W1078" s="981"/>
      <c r="X1078" s="979" t="s">
        <v>544</v>
      </c>
      <c r="Y1078" s="980"/>
      <c r="Z1078" s="980"/>
      <c r="AA1078" s="981"/>
      <c r="AB1078" s="576"/>
      <c r="AC1078" s="34"/>
      <c r="AD1078" s="138"/>
      <c r="AE1078" s="158">
        <v>46</v>
      </c>
      <c r="AF1078" s="35" t="s">
        <v>32</v>
      </c>
      <c r="AG1078" s="26"/>
      <c r="AH1078" s="160">
        <v>21200</v>
      </c>
      <c r="AI1078" s="161">
        <f>+AH1078/1000</f>
        <v>21.2</v>
      </c>
      <c r="AJ1078" s="162">
        <v>21200</v>
      </c>
      <c r="AK1078" s="163">
        <f>+AJ1078/1000</f>
        <v>21.2</v>
      </c>
      <c r="AL1078" s="164">
        <f>+AJ1078-AH1078</f>
        <v>0</v>
      </c>
      <c r="AM1078" s="163">
        <f>+AL1078/1000</f>
        <v>0</v>
      </c>
      <c r="AN1078" s="165">
        <f>+AL1078/AH1078</f>
        <v>0</v>
      </c>
      <c r="AP1078" s="306">
        <v>69.67</v>
      </c>
      <c r="AQ1078" s="306">
        <v>5.19</v>
      </c>
    </row>
    <row r="1079" spans="2:43" ht="12.95" customHeight="1" x14ac:dyDescent="0.25">
      <c r="B1079" s="25">
        <v>44281</v>
      </c>
      <c r="C1079" s="137">
        <v>0.61458333333333337</v>
      </c>
      <c r="D1079" s="137">
        <v>0.64374999999999993</v>
      </c>
      <c r="E1079" s="43">
        <v>1</v>
      </c>
      <c r="F1079" s="43">
        <v>41367</v>
      </c>
      <c r="G1079" s="25">
        <v>44281</v>
      </c>
      <c r="H1079" s="967" t="s">
        <v>542</v>
      </c>
      <c r="I1079" s="968"/>
      <c r="J1079" s="969"/>
      <c r="K1079" s="970"/>
      <c r="L1079" s="969"/>
      <c r="M1079" s="970"/>
      <c r="N1079" s="967"/>
      <c r="O1079" s="968"/>
      <c r="P1079" s="971" t="s">
        <v>677</v>
      </c>
      <c r="Q1079" s="972"/>
      <c r="R1079" s="973" t="s">
        <v>473</v>
      </c>
      <c r="S1079" s="974"/>
      <c r="T1079" s="979" t="s">
        <v>544</v>
      </c>
      <c r="U1079" s="980"/>
      <c r="V1079" s="980"/>
      <c r="W1079" s="981"/>
      <c r="X1079" s="979" t="s">
        <v>544</v>
      </c>
      <c r="Y1079" s="980"/>
      <c r="Z1079" s="980"/>
      <c r="AA1079" s="981"/>
      <c r="AB1079" s="556"/>
      <c r="AC1079" s="34"/>
      <c r="AD1079" s="138"/>
      <c r="AE1079" s="158">
        <v>38</v>
      </c>
      <c r="AF1079" s="35" t="s">
        <v>32</v>
      </c>
      <c r="AG1079" s="34"/>
      <c r="AH1079" s="139">
        <v>21580</v>
      </c>
      <c r="AI1079" s="159">
        <f>+AH1079/1000</f>
        <v>21.58</v>
      </c>
      <c r="AJ1079" s="836">
        <v>27140</v>
      </c>
      <c r="AK1079" s="838">
        <f>+AJ1079/1000</f>
        <v>27.14</v>
      </c>
      <c r="AL1079" s="1029">
        <f>+AJ1079-AH1080-AH1079</f>
        <v>10</v>
      </c>
      <c r="AM1079" s="842">
        <f>+AL1079/1000</f>
        <v>0.01</v>
      </c>
      <c r="AN1079" s="844">
        <f>+AL1079/SUM(AH1079:AH1080)</f>
        <v>3.6859565057132326E-4</v>
      </c>
      <c r="AP1079" s="306">
        <v>70.709999999999994</v>
      </c>
      <c r="AQ1079" s="306">
        <v>5.0199999999999996</v>
      </c>
    </row>
    <row r="1080" spans="2:43" ht="12.95" customHeight="1" x14ac:dyDescent="0.25">
      <c r="B1080" s="25">
        <v>44281</v>
      </c>
      <c r="C1080" s="137">
        <v>0.61458333333333337</v>
      </c>
      <c r="D1080" s="137">
        <v>0.64374999999999993</v>
      </c>
      <c r="E1080" s="43">
        <v>1</v>
      </c>
      <c r="F1080" s="43">
        <v>41367</v>
      </c>
      <c r="G1080" s="25">
        <v>44281</v>
      </c>
      <c r="H1080" s="967" t="s">
        <v>542</v>
      </c>
      <c r="I1080" s="968"/>
      <c r="J1080" s="969"/>
      <c r="K1080" s="970"/>
      <c r="L1080" s="969"/>
      <c r="M1080" s="970"/>
      <c r="N1080" s="967"/>
      <c r="O1080" s="968"/>
      <c r="P1080" s="971" t="s">
        <v>677</v>
      </c>
      <c r="Q1080" s="972"/>
      <c r="R1080" s="973" t="s">
        <v>473</v>
      </c>
      <c r="S1080" s="974"/>
      <c r="T1080" s="979" t="s">
        <v>202</v>
      </c>
      <c r="U1080" s="980"/>
      <c r="V1080" s="980"/>
      <c r="W1080" s="981"/>
      <c r="X1080" s="979" t="s">
        <v>202</v>
      </c>
      <c r="Y1080" s="980"/>
      <c r="Z1080" s="980"/>
      <c r="AA1080" s="981"/>
      <c r="AB1080" s="556"/>
      <c r="AC1080" s="34"/>
      <c r="AD1080" s="138"/>
      <c r="AE1080" s="158">
        <v>38</v>
      </c>
      <c r="AF1080" s="35" t="s">
        <v>32</v>
      </c>
      <c r="AG1080" s="34"/>
      <c r="AH1080" s="139">
        <v>5550</v>
      </c>
      <c r="AI1080" s="159">
        <f t="shared" ref="AI1080:AI1101" si="403">+AH1080/1000</f>
        <v>5.55</v>
      </c>
      <c r="AJ1080" s="837"/>
      <c r="AK1080" s="839"/>
      <c r="AL1080" s="1031"/>
      <c r="AM1080" s="843"/>
      <c r="AN1080" s="845"/>
      <c r="AP1080" s="306">
        <v>70.709999999999994</v>
      </c>
      <c r="AQ1080" s="306">
        <v>5.0199999999999996</v>
      </c>
    </row>
    <row r="1081" spans="2:43" ht="12.95" customHeight="1" x14ac:dyDescent="0.25">
      <c r="B1081" s="25">
        <v>44281</v>
      </c>
      <c r="C1081" s="137">
        <v>0.76736111111111116</v>
      </c>
      <c r="D1081" s="137">
        <v>0.77638888888888891</v>
      </c>
      <c r="E1081" s="43">
        <v>3</v>
      </c>
      <c r="F1081" s="43">
        <v>41367</v>
      </c>
      <c r="G1081" s="25">
        <v>44281</v>
      </c>
      <c r="H1081" s="967" t="s">
        <v>542</v>
      </c>
      <c r="I1081" s="968"/>
      <c r="J1081" s="969"/>
      <c r="K1081" s="970"/>
      <c r="L1081" s="969"/>
      <c r="M1081" s="970"/>
      <c r="N1081" s="967"/>
      <c r="O1081" s="968"/>
      <c r="P1081" s="971" t="s">
        <v>677</v>
      </c>
      <c r="Q1081" s="972"/>
      <c r="R1081" s="973" t="s">
        <v>473</v>
      </c>
      <c r="S1081" s="974"/>
      <c r="T1081" s="979" t="s">
        <v>544</v>
      </c>
      <c r="U1081" s="980"/>
      <c r="V1081" s="980"/>
      <c r="W1081" s="981"/>
      <c r="X1081" s="979" t="s">
        <v>544</v>
      </c>
      <c r="Y1081" s="980"/>
      <c r="Z1081" s="980"/>
      <c r="AA1081" s="981"/>
      <c r="AB1081" s="556"/>
      <c r="AC1081" s="34"/>
      <c r="AD1081" s="138"/>
      <c r="AE1081" s="158">
        <v>41</v>
      </c>
      <c r="AF1081" s="35" t="s">
        <v>32</v>
      </c>
      <c r="AG1081" s="34"/>
      <c r="AH1081" s="139">
        <v>17120</v>
      </c>
      <c r="AI1081" s="159">
        <f t="shared" si="403"/>
        <v>17.12</v>
      </c>
      <c r="AJ1081" s="836">
        <v>21160</v>
      </c>
      <c r="AK1081" s="838">
        <f>+AJ1081/1000</f>
        <v>21.16</v>
      </c>
      <c r="AL1081" s="1029">
        <f>+AJ1081-AH1082-AH1081</f>
        <v>-10</v>
      </c>
      <c r="AM1081" s="842">
        <f>+AL1081/1000</f>
        <v>-0.01</v>
      </c>
      <c r="AN1081" s="844">
        <f>+AL1081/SUM(AH1081:AH1082)</f>
        <v>-4.7236655644780352E-4</v>
      </c>
      <c r="AP1081" s="306">
        <v>70.97</v>
      </c>
      <c r="AQ1081" s="306">
        <v>4.9800000000000004</v>
      </c>
    </row>
    <row r="1082" spans="2:43" ht="12.95" customHeight="1" x14ac:dyDescent="0.25">
      <c r="B1082" s="25">
        <v>44281</v>
      </c>
      <c r="C1082" s="137">
        <v>0.76736111111111116</v>
      </c>
      <c r="D1082" s="137">
        <v>0.77638888888888891</v>
      </c>
      <c r="E1082" s="43">
        <v>3</v>
      </c>
      <c r="F1082" s="43">
        <v>41367</v>
      </c>
      <c r="G1082" s="25">
        <v>44281</v>
      </c>
      <c r="H1082" s="967" t="s">
        <v>542</v>
      </c>
      <c r="I1082" s="968"/>
      <c r="J1082" s="969"/>
      <c r="K1082" s="970"/>
      <c r="L1082" s="969"/>
      <c r="M1082" s="970"/>
      <c r="N1082" s="967"/>
      <c r="O1082" s="968"/>
      <c r="P1082" s="971" t="s">
        <v>677</v>
      </c>
      <c r="Q1082" s="972"/>
      <c r="R1082" s="973" t="s">
        <v>473</v>
      </c>
      <c r="S1082" s="974"/>
      <c r="T1082" s="979" t="s">
        <v>202</v>
      </c>
      <c r="U1082" s="980"/>
      <c r="V1082" s="980"/>
      <c r="W1082" s="981"/>
      <c r="X1082" s="979" t="s">
        <v>202</v>
      </c>
      <c r="Y1082" s="980"/>
      <c r="Z1082" s="980"/>
      <c r="AA1082" s="981"/>
      <c r="AB1082" s="556"/>
      <c r="AC1082" s="34"/>
      <c r="AD1082" s="138"/>
      <c r="AE1082" s="158">
        <v>41</v>
      </c>
      <c r="AF1082" s="35" t="s">
        <v>32</v>
      </c>
      <c r="AG1082" s="34"/>
      <c r="AH1082" s="152">
        <v>4050</v>
      </c>
      <c r="AI1082" s="159">
        <f t="shared" si="403"/>
        <v>4.05</v>
      </c>
      <c r="AJ1082" s="837"/>
      <c r="AK1082" s="839"/>
      <c r="AL1082" s="1031"/>
      <c r="AM1082" s="843"/>
      <c r="AN1082" s="845"/>
      <c r="AP1082" s="306">
        <v>70.97</v>
      </c>
      <c r="AQ1082" s="306">
        <v>4.9800000000000004</v>
      </c>
    </row>
    <row r="1083" spans="2:43" ht="12.95" customHeight="1" x14ac:dyDescent="0.25">
      <c r="B1083" s="25">
        <v>44281</v>
      </c>
      <c r="C1083" s="137">
        <v>0.8208333333333333</v>
      </c>
      <c r="D1083" s="137">
        <v>0.87361111111111101</v>
      </c>
      <c r="E1083" s="43">
        <v>4</v>
      </c>
      <c r="F1083" s="43">
        <v>796</v>
      </c>
      <c r="G1083" s="25">
        <v>44281</v>
      </c>
      <c r="H1083" s="967" t="s">
        <v>199</v>
      </c>
      <c r="I1083" s="968"/>
      <c r="J1083" s="969"/>
      <c r="K1083" s="970"/>
      <c r="L1083" s="969"/>
      <c r="M1083" s="970"/>
      <c r="N1083" s="967"/>
      <c r="O1083" s="968"/>
      <c r="P1083" s="971" t="s">
        <v>1687</v>
      </c>
      <c r="Q1083" s="972"/>
      <c r="R1083" s="973" t="s">
        <v>633</v>
      </c>
      <c r="S1083" s="974"/>
      <c r="T1083" s="979" t="s">
        <v>965</v>
      </c>
      <c r="U1083" s="980"/>
      <c r="V1083" s="980"/>
      <c r="W1083" s="981"/>
      <c r="X1083" s="979" t="s">
        <v>977</v>
      </c>
      <c r="Y1083" s="980"/>
      <c r="Z1083" s="980"/>
      <c r="AA1083" s="981"/>
      <c r="AB1083" s="556"/>
      <c r="AC1083" s="34"/>
      <c r="AD1083" s="138"/>
      <c r="AE1083" s="158">
        <v>44</v>
      </c>
      <c r="AF1083" s="35" t="s">
        <v>32</v>
      </c>
      <c r="AG1083" s="34"/>
      <c r="AH1083" s="152">
        <v>11801</v>
      </c>
      <c r="AI1083" s="159">
        <f t="shared" si="403"/>
        <v>11.801</v>
      </c>
      <c r="AJ1083" s="836">
        <v>11300</v>
      </c>
      <c r="AK1083" s="838">
        <f>+AJ1083/1000</f>
        <v>11.3</v>
      </c>
      <c r="AL1083" s="1029">
        <f>+AJ1083-AH1084-AH1083</f>
        <v>-928</v>
      </c>
      <c r="AM1083" s="842">
        <f>+AL1083/1000</f>
        <v>-0.92800000000000005</v>
      </c>
      <c r="AN1083" s="844">
        <f>+AL1083/SUM(AH1083:AH1084)</f>
        <v>-7.5891396794242727E-2</v>
      </c>
      <c r="AP1083" s="306">
        <v>73.489999999999995</v>
      </c>
      <c r="AQ1083" s="306">
        <v>4.3499999999999996</v>
      </c>
    </row>
    <row r="1084" spans="2:43" ht="12.95" customHeight="1" x14ac:dyDescent="0.25">
      <c r="B1084" s="25">
        <v>44281</v>
      </c>
      <c r="C1084" s="137">
        <v>0.8208333333333333</v>
      </c>
      <c r="D1084" s="137">
        <v>0.87361111111111101</v>
      </c>
      <c r="E1084" s="43">
        <v>4</v>
      </c>
      <c r="F1084" s="43">
        <v>796</v>
      </c>
      <c r="G1084" s="25">
        <v>44281</v>
      </c>
      <c r="H1084" s="967" t="s">
        <v>199</v>
      </c>
      <c r="I1084" s="968"/>
      <c r="J1084" s="969"/>
      <c r="K1084" s="970"/>
      <c r="L1084" s="969"/>
      <c r="M1084" s="970"/>
      <c r="N1084" s="967"/>
      <c r="O1084" s="968"/>
      <c r="P1084" s="971" t="s">
        <v>1687</v>
      </c>
      <c r="Q1084" s="972"/>
      <c r="R1084" s="973" t="s">
        <v>633</v>
      </c>
      <c r="S1084" s="974"/>
      <c r="T1084" s="979" t="s">
        <v>734</v>
      </c>
      <c r="U1084" s="980"/>
      <c r="V1084" s="980"/>
      <c r="W1084" s="981"/>
      <c r="X1084" s="979" t="s">
        <v>1591</v>
      </c>
      <c r="Y1084" s="980"/>
      <c r="Z1084" s="980"/>
      <c r="AA1084" s="981"/>
      <c r="AB1084" s="556"/>
      <c r="AC1084" s="34"/>
      <c r="AD1084" s="138"/>
      <c r="AE1084" s="158">
        <v>44</v>
      </c>
      <c r="AF1084" s="35" t="s">
        <v>32</v>
      </c>
      <c r="AG1084" s="34"/>
      <c r="AH1084" s="152">
        <v>427</v>
      </c>
      <c r="AI1084" s="159">
        <f t="shared" si="403"/>
        <v>0.42699999999999999</v>
      </c>
      <c r="AJ1084" s="837"/>
      <c r="AK1084" s="839"/>
      <c r="AL1084" s="1031"/>
      <c r="AM1084" s="843"/>
      <c r="AN1084" s="845"/>
      <c r="AP1084" s="306">
        <v>73.489999999999995</v>
      </c>
      <c r="AQ1084" s="306">
        <v>4.3499999999999996</v>
      </c>
    </row>
    <row r="1085" spans="2:43" ht="12.95" customHeight="1" x14ac:dyDescent="0.25">
      <c r="B1085" s="25">
        <v>44281</v>
      </c>
      <c r="C1085" s="137">
        <v>0.87013888888888891</v>
      </c>
      <c r="D1085" s="137">
        <v>0.90625</v>
      </c>
      <c r="E1085" s="43">
        <v>3</v>
      </c>
      <c r="F1085" s="43">
        <v>26729</v>
      </c>
      <c r="G1085" s="25">
        <v>44281</v>
      </c>
      <c r="H1085" s="967" t="s">
        <v>1303</v>
      </c>
      <c r="I1085" s="968"/>
      <c r="J1085" s="969"/>
      <c r="K1085" s="970"/>
      <c r="L1085" s="969"/>
      <c r="M1085" s="970"/>
      <c r="N1085" s="967"/>
      <c r="O1085" s="968"/>
      <c r="P1085" s="971" t="s">
        <v>748</v>
      </c>
      <c r="Q1085" s="972"/>
      <c r="R1085" s="973" t="s">
        <v>749</v>
      </c>
      <c r="S1085" s="974"/>
      <c r="T1085" s="979" t="s">
        <v>715</v>
      </c>
      <c r="U1085" s="980"/>
      <c r="V1085" s="980"/>
      <c r="W1085" s="981"/>
      <c r="X1085" s="979" t="s">
        <v>1699</v>
      </c>
      <c r="Y1085" s="980"/>
      <c r="Z1085" s="980"/>
      <c r="AA1085" s="981"/>
      <c r="AB1085" s="556"/>
      <c r="AC1085" s="34"/>
      <c r="AD1085" s="138"/>
      <c r="AE1085" s="158">
        <v>31</v>
      </c>
      <c r="AF1085" s="35" t="s">
        <v>32</v>
      </c>
      <c r="AG1085" s="34"/>
      <c r="AH1085" s="152">
        <v>4930</v>
      </c>
      <c r="AI1085" s="159">
        <f t="shared" si="403"/>
        <v>4.93</v>
      </c>
      <c r="AJ1085" s="152">
        <v>4930</v>
      </c>
      <c r="AK1085" s="272">
        <f t="shared" ref="AK1085:AK1101" si="404">+AJ1085/1000</f>
        <v>4.93</v>
      </c>
      <c r="AL1085" s="273">
        <f t="shared" ref="AL1085:AL1101" si="405">+AJ1085-AH1085</f>
        <v>0</v>
      </c>
      <c r="AM1085" s="274">
        <f t="shared" ref="AM1085:AM1101" si="406">+AL1085/1000</f>
        <v>0</v>
      </c>
      <c r="AN1085" s="275">
        <f t="shared" ref="AN1085:AN1101" si="407">+AL1085/AH1085</f>
        <v>0</v>
      </c>
      <c r="AP1085" s="306">
        <v>72</v>
      </c>
      <c r="AQ1085" s="306">
        <v>5.98</v>
      </c>
    </row>
    <row r="1086" spans="2:43" ht="12.95" customHeight="1" x14ac:dyDescent="0.25">
      <c r="B1086" s="25">
        <v>44281</v>
      </c>
      <c r="C1086" s="137">
        <v>0.90902777777777777</v>
      </c>
      <c r="D1086" s="137">
        <v>0.93055555555555547</v>
      </c>
      <c r="E1086" s="43">
        <v>3</v>
      </c>
      <c r="F1086" s="43">
        <v>26731</v>
      </c>
      <c r="G1086" s="25">
        <v>44281</v>
      </c>
      <c r="H1086" s="967" t="s">
        <v>1303</v>
      </c>
      <c r="I1086" s="968"/>
      <c r="J1086" s="969"/>
      <c r="K1086" s="970"/>
      <c r="L1086" s="969"/>
      <c r="M1086" s="970"/>
      <c r="N1086" s="967"/>
      <c r="O1086" s="968"/>
      <c r="P1086" s="971" t="s">
        <v>1619</v>
      </c>
      <c r="Q1086" s="972"/>
      <c r="R1086" s="973" t="s">
        <v>1620</v>
      </c>
      <c r="S1086" s="974"/>
      <c r="T1086" s="979" t="s">
        <v>715</v>
      </c>
      <c r="U1086" s="980"/>
      <c r="V1086" s="980"/>
      <c r="W1086" s="981"/>
      <c r="X1086" s="979" t="s">
        <v>1699</v>
      </c>
      <c r="Y1086" s="980"/>
      <c r="Z1086" s="980"/>
      <c r="AA1086" s="981"/>
      <c r="AB1086" s="556"/>
      <c r="AC1086" s="34"/>
      <c r="AD1086" s="138"/>
      <c r="AE1086" s="158">
        <v>30</v>
      </c>
      <c r="AF1086" s="35" t="s">
        <v>32</v>
      </c>
      <c r="AG1086" s="34"/>
      <c r="AH1086" s="152">
        <v>4720</v>
      </c>
      <c r="AI1086" s="159">
        <f t="shared" si="403"/>
        <v>4.72</v>
      </c>
      <c r="AJ1086" s="152">
        <v>4720</v>
      </c>
      <c r="AK1086" s="272">
        <f t="shared" si="404"/>
        <v>4.72</v>
      </c>
      <c r="AL1086" s="273">
        <f t="shared" si="405"/>
        <v>0</v>
      </c>
      <c r="AM1086" s="274">
        <f t="shared" si="406"/>
        <v>0</v>
      </c>
      <c r="AN1086" s="275">
        <f t="shared" si="407"/>
        <v>0</v>
      </c>
      <c r="AP1086" s="306">
        <v>71.56</v>
      </c>
      <c r="AQ1086" s="306">
        <v>6.37</v>
      </c>
    </row>
    <row r="1087" spans="2:43" ht="12.95" customHeight="1" x14ac:dyDescent="0.25">
      <c r="B1087" s="25">
        <v>44281</v>
      </c>
      <c r="C1087" s="137">
        <v>0.91041666666666676</v>
      </c>
      <c r="D1087" s="137">
        <v>0.92569444444444438</v>
      </c>
      <c r="E1087" s="43">
        <v>3</v>
      </c>
      <c r="F1087" s="43">
        <v>26730</v>
      </c>
      <c r="G1087" s="25">
        <v>44281</v>
      </c>
      <c r="H1087" s="967" t="s">
        <v>1303</v>
      </c>
      <c r="I1087" s="968"/>
      <c r="J1087" s="969"/>
      <c r="K1087" s="970"/>
      <c r="L1087" s="969"/>
      <c r="M1087" s="970"/>
      <c r="N1087" s="967"/>
      <c r="O1087" s="968"/>
      <c r="P1087" s="971" t="s">
        <v>1700</v>
      </c>
      <c r="Q1087" s="972"/>
      <c r="R1087" s="973" t="s">
        <v>714</v>
      </c>
      <c r="S1087" s="974"/>
      <c r="T1087" s="979" t="s">
        <v>715</v>
      </c>
      <c r="U1087" s="980"/>
      <c r="V1087" s="980"/>
      <c r="W1087" s="981"/>
      <c r="X1087" s="979" t="s">
        <v>1699</v>
      </c>
      <c r="Y1087" s="980"/>
      <c r="Z1087" s="980"/>
      <c r="AA1087" s="981"/>
      <c r="AB1087" s="556"/>
      <c r="AC1087" s="34"/>
      <c r="AD1087" s="138"/>
      <c r="AE1087" s="158">
        <v>31</v>
      </c>
      <c r="AF1087" s="35" t="s">
        <v>32</v>
      </c>
      <c r="AG1087" s="34"/>
      <c r="AH1087" s="152">
        <v>2200</v>
      </c>
      <c r="AI1087" s="159">
        <f t="shared" si="403"/>
        <v>2.2000000000000002</v>
      </c>
      <c r="AJ1087" s="152">
        <v>2200</v>
      </c>
      <c r="AK1087" s="272">
        <f t="shared" si="404"/>
        <v>2.2000000000000002</v>
      </c>
      <c r="AL1087" s="273">
        <f t="shared" si="405"/>
        <v>0</v>
      </c>
      <c r="AM1087" s="274">
        <f t="shared" si="406"/>
        <v>0</v>
      </c>
      <c r="AN1087" s="275">
        <f t="shared" si="407"/>
        <v>0</v>
      </c>
      <c r="AP1087" s="306">
        <v>72</v>
      </c>
      <c r="AQ1087" s="306">
        <v>5.98</v>
      </c>
    </row>
    <row r="1088" spans="2:43" ht="12.95" customHeight="1" x14ac:dyDescent="0.25">
      <c r="B1088" s="25">
        <v>44281</v>
      </c>
      <c r="C1088" s="137">
        <v>0.91249999999999998</v>
      </c>
      <c r="D1088" s="137">
        <v>0.95277777777777783</v>
      </c>
      <c r="E1088" s="43">
        <v>3</v>
      </c>
      <c r="F1088" s="43">
        <v>26735</v>
      </c>
      <c r="G1088" s="25">
        <v>44281</v>
      </c>
      <c r="H1088" s="967" t="s">
        <v>1303</v>
      </c>
      <c r="I1088" s="968"/>
      <c r="J1088" s="969"/>
      <c r="K1088" s="970"/>
      <c r="L1088" s="969"/>
      <c r="M1088" s="970"/>
      <c r="N1088" s="967"/>
      <c r="O1088" s="968"/>
      <c r="P1088" s="971" t="s">
        <v>1217</v>
      </c>
      <c r="Q1088" s="972"/>
      <c r="R1088" s="973" t="s">
        <v>1675</v>
      </c>
      <c r="S1088" s="974"/>
      <c r="T1088" s="979" t="s">
        <v>715</v>
      </c>
      <c r="U1088" s="980"/>
      <c r="V1088" s="980"/>
      <c r="W1088" s="981"/>
      <c r="X1088" s="979" t="s">
        <v>1699</v>
      </c>
      <c r="Y1088" s="980"/>
      <c r="Z1088" s="980"/>
      <c r="AA1088" s="981"/>
      <c r="AB1088" s="556"/>
      <c r="AC1088" s="34"/>
      <c r="AD1088" s="138"/>
      <c r="AE1088" s="158">
        <v>32</v>
      </c>
      <c r="AF1088" s="35" t="s">
        <v>32</v>
      </c>
      <c r="AG1088" s="34"/>
      <c r="AH1088" s="152">
        <v>780</v>
      </c>
      <c r="AI1088" s="159">
        <f t="shared" si="403"/>
        <v>0.78</v>
      </c>
      <c r="AJ1088" s="152">
        <v>780</v>
      </c>
      <c r="AK1088" s="272">
        <f t="shared" si="404"/>
        <v>0.78</v>
      </c>
      <c r="AL1088" s="273">
        <f t="shared" si="405"/>
        <v>0</v>
      </c>
      <c r="AM1088" s="274">
        <f t="shared" si="406"/>
        <v>0</v>
      </c>
      <c r="AN1088" s="275">
        <f t="shared" si="407"/>
        <v>0</v>
      </c>
      <c r="AP1088" s="306">
        <v>71.81</v>
      </c>
      <c r="AQ1088" s="306">
        <v>5.78</v>
      </c>
    </row>
    <row r="1089" spans="1:43" ht="12.95" customHeight="1" x14ac:dyDescent="0.25">
      <c r="B1089" s="25">
        <v>44281</v>
      </c>
      <c r="C1089" s="137">
        <v>0.91388888888888886</v>
      </c>
      <c r="D1089" s="137">
        <v>0.93680555555555556</v>
      </c>
      <c r="E1089" s="43">
        <v>3</v>
      </c>
      <c r="F1089" s="43">
        <v>26732</v>
      </c>
      <c r="G1089" s="25">
        <v>44281</v>
      </c>
      <c r="H1089" s="967" t="s">
        <v>1303</v>
      </c>
      <c r="I1089" s="968"/>
      <c r="J1089" s="969"/>
      <c r="K1089" s="970"/>
      <c r="L1089" s="969"/>
      <c r="M1089" s="970"/>
      <c r="N1089" s="967"/>
      <c r="O1089" s="968"/>
      <c r="P1089" s="971" t="s">
        <v>1701</v>
      </c>
      <c r="Q1089" s="972"/>
      <c r="R1089" s="973" t="s">
        <v>1514</v>
      </c>
      <c r="S1089" s="974"/>
      <c r="T1089" s="979" t="s">
        <v>715</v>
      </c>
      <c r="U1089" s="980"/>
      <c r="V1089" s="980"/>
      <c r="W1089" s="981"/>
      <c r="X1089" s="979" t="s">
        <v>1699</v>
      </c>
      <c r="Y1089" s="980"/>
      <c r="Z1089" s="980"/>
      <c r="AA1089" s="981"/>
      <c r="AB1089" s="556"/>
      <c r="AC1089" s="34"/>
      <c r="AD1089" s="138"/>
      <c r="AE1089" s="158">
        <v>31</v>
      </c>
      <c r="AF1089" s="35" t="s">
        <v>32</v>
      </c>
      <c r="AG1089" s="34"/>
      <c r="AH1089" s="152">
        <v>3750</v>
      </c>
      <c r="AI1089" s="159">
        <f t="shared" si="403"/>
        <v>3.75</v>
      </c>
      <c r="AJ1089" s="152">
        <v>3750</v>
      </c>
      <c r="AK1089" s="272">
        <f t="shared" si="404"/>
        <v>3.75</v>
      </c>
      <c r="AL1089" s="273">
        <f t="shared" si="405"/>
        <v>0</v>
      </c>
      <c r="AM1089" s="274">
        <f t="shared" si="406"/>
        <v>0</v>
      </c>
      <c r="AN1089" s="275">
        <f t="shared" si="407"/>
        <v>0</v>
      </c>
      <c r="AP1089" s="306">
        <v>71.12</v>
      </c>
      <c r="AQ1089" s="306">
        <v>6.12</v>
      </c>
    </row>
    <row r="1090" spans="1:43" ht="12.95" customHeight="1" x14ac:dyDescent="0.25">
      <c r="B1090" s="25">
        <v>44281</v>
      </c>
      <c r="C1090" s="137">
        <v>0.91527777777777775</v>
      </c>
      <c r="D1090" s="137">
        <v>0.96111111111111114</v>
      </c>
      <c r="E1090" s="43">
        <v>3</v>
      </c>
      <c r="F1090" s="43">
        <v>26736</v>
      </c>
      <c r="G1090" s="25">
        <v>44281</v>
      </c>
      <c r="H1090" s="967" t="s">
        <v>1303</v>
      </c>
      <c r="I1090" s="968"/>
      <c r="J1090" s="969"/>
      <c r="K1090" s="970"/>
      <c r="L1090" s="969"/>
      <c r="M1090" s="970"/>
      <c r="N1090" s="967"/>
      <c r="O1090" s="968"/>
      <c r="P1090" s="971" t="s">
        <v>1623</v>
      </c>
      <c r="Q1090" s="972"/>
      <c r="R1090" s="973" t="s">
        <v>1624</v>
      </c>
      <c r="S1090" s="974"/>
      <c r="T1090" s="979" t="s">
        <v>715</v>
      </c>
      <c r="U1090" s="980"/>
      <c r="V1090" s="980"/>
      <c r="W1090" s="981"/>
      <c r="X1090" s="979" t="s">
        <v>1699</v>
      </c>
      <c r="Y1090" s="980"/>
      <c r="Z1090" s="980"/>
      <c r="AA1090" s="981"/>
      <c r="AB1090" s="556"/>
      <c r="AC1090" s="34"/>
      <c r="AD1090" s="138"/>
      <c r="AE1090" s="158">
        <v>30</v>
      </c>
      <c r="AF1090" s="35" t="s">
        <v>32</v>
      </c>
      <c r="AG1090" s="34"/>
      <c r="AH1090" s="152">
        <v>3560</v>
      </c>
      <c r="AI1090" s="159">
        <f t="shared" si="403"/>
        <v>3.56</v>
      </c>
      <c r="AJ1090" s="152">
        <v>3560</v>
      </c>
      <c r="AK1090" s="272">
        <f t="shared" si="404"/>
        <v>3.56</v>
      </c>
      <c r="AL1090" s="273">
        <f t="shared" si="405"/>
        <v>0</v>
      </c>
      <c r="AM1090" s="274">
        <f t="shared" si="406"/>
        <v>0</v>
      </c>
      <c r="AN1090" s="275">
        <f t="shared" si="407"/>
        <v>0</v>
      </c>
      <c r="AP1090" s="306">
        <v>70.849999999999994</v>
      </c>
      <c r="AQ1090" s="306">
        <v>6.97</v>
      </c>
    </row>
    <row r="1091" spans="1:43" ht="12.95" customHeight="1" x14ac:dyDescent="0.25">
      <c r="B1091" s="25">
        <v>44281</v>
      </c>
      <c r="C1091" s="137">
        <v>0.9194444444444444</v>
      </c>
      <c r="D1091" s="137">
        <v>0.94513888888888886</v>
      </c>
      <c r="E1091" s="43">
        <v>4</v>
      </c>
      <c r="F1091" s="43">
        <v>26733</v>
      </c>
      <c r="G1091" s="25">
        <v>44281</v>
      </c>
      <c r="H1091" s="967" t="s">
        <v>87</v>
      </c>
      <c r="I1091" s="968"/>
      <c r="J1091" s="969"/>
      <c r="K1091" s="970"/>
      <c r="L1091" s="969"/>
      <c r="M1091" s="970"/>
      <c r="N1091" s="967"/>
      <c r="O1091" s="968"/>
      <c r="P1091" s="971" t="s">
        <v>600</v>
      </c>
      <c r="Q1091" s="972"/>
      <c r="R1091" s="973" t="s">
        <v>118</v>
      </c>
      <c r="S1091" s="974"/>
      <c r="T1091" s="979" t="s">
        <v>1724</v>
      </c>
      <c r="U1091" s="980"/>
      <c r="V1091" s="980"/>
      <c r="W1091" s="981"/>
      <c r="X1091" s="979" t="s">
        <v>1724</v>
      </c>
      <c r="Y1091" s="980"/>
      <c r="Z1091" s="980"/>
      <c r="AA1091" s="981"/>
      <c r="AB1091" s="556"/>
      <c r="AC1091" s="34"/>
      <c r="AD1091" s="138"/>
      <c r="AE1091" s="314">
        <v>56</v>
      </c>
      <c r="AF1091" s="46" t="s">
        <v>52</v>
      </c>
      <c r="AG1091" s="34"/>
      <c r="AH1091" s="152">
        <v>9485</v>
      </c>
      <c r="AI1091" s="159">
        <f t="shared" si="403"/>
        <v>9.4849999999999994</v>
      </c>
      <c r="AJ1091" s="152">
        <v>9485</v>
      </c>
      <c r="AK1091" s="272">
        <f t="shared" si="404"/>
        <v>9.4849999999999994</v>
      </c>
      <c r="AL1091" s="273">
        <f t="shared" si="405"/>
        <v>0</v>
      </c>
      <c r="AM1091" s="274">
        <f t="shared" si="406"/>
        <v>0</v>
      </c>
      <c r="AN1091" s="275">
        <f t="shared" si="407"/>
        <v>0</v>
      </c>
      <c r="AP1091" s="306">
        <v>77.239999999999995</v>
      </c>
      <c r="AQ1091" s="306">
        <v>3.19</v>
      </c>
    </row>
    <row r="1092" spans="1:43" ht="12.95" customHeight="1" x14ac:dyDescent="0.25">
      <c r="A1092" s="25">
        <v>44273</v>
      </c>
      <c r="B1092" s="25">
        <v>44281</v>
      </c>
      <c r="C1092" s="137">
        <v>0.92847222222222225</v>
      </c>
      <c r="D1092" s="137">
        <v>0.96875</v>
      </c>
      <c r="E1092" s="43">
        <v>3</v>
      </c>
      <c r="F1092" s="43">
        <v>26737</v>
      </c>
      <c r="G1092" s="25">
        <v>44281</v>
      </c>
      <c r="H1092" s="967" t="s">
        <v>1303</v>
      </c>
      <c r="I1092" s="968"/>
      <c r="J1092" s="969"/>
      <c r="K1092" s="970"/>
      <c r="L1092" s="969"/>
      <c r="M1092" s="970"/>
      <c r="N1092" s="967"/>
      <c r="O1092" s="968"/>
      <c r="P1092" s="971" t="s">
        <v>1702</v>
      </c>
      <c r="Q1092" s="972"/>
      <c r="R1092" s="973" t="s">
        <v>1468</v>
      </c>
      <c r="S1092" s="974"/>
      <c r="T1092" s="979" t="s">
        <v>715</v>
      </c>
      <c r="U1092" s="980"/>
      <c r="V1092" s="980"/>
      <c r="W1092" s="981"/>
      <c r="X1092" s="979" t="s">
        <v>1699</v>
      </c>
      <c r="Y1092" s="980"/>
      <c r="Z1092" s="980"/>
      <c r="AA1092" s="981"/>
      <c r="AB1092" s="556"/>
      <c r="AC1092" s="34"/>
      <c r="AD1092" s="138"/>
      <c r="AE1092" s="158">
        <v>28</v>
      </c>
      <c r="AF1092" s="35" t="s">
        <v>32</v>
      </c>
      <c r="AG1092" s="34"/>
      <c r="AH1092" s="152">
        <v>1200</v>
      </c>
      <c r="AI1092" s="159">
        <f t="shared" si="403"/>
        <v>1.2</v>
      </c>
      <c r="AJ1092" s="152">
        <v>1200</v>
      </c>
      <c r="AK1092" s="272">
        <f t="shared" si="404"/>
        <v>1.2</v>
      </c>
      <c r="AL1092" s="273">
        <f t="shared" si="405"/>
        <v>0</v>
      </c>
      <c r="AM1092" s="274">
        <f t="shared" si="406"/>
        <v>0</v>
      </c>
      <c r="AN1092" s="275">
        <f t="shared" si="407"/>
        <v>0</v>
      </c>
      <c r="AP1092" s="306">
        <v>70.64</v>
      </c>
      <c r="AQ1092" s="306">
        <v>5.82</v>
      </c>
    </row>
    <row r="1093" spans="1:43" ht="12.95" customHeight="1" x14ac:dyDescent="0.25">
      <c r="B1093" s="25">
        <v>44281</v>
      </c>
      <c r="C1093" s="137">
        <v>0.93958333333333333</v>
      </c>
      <c r="D1093" s="137">
        <v>0.9506944444444444</v>
      </c>
      <c r="E1093" s="43">
        <v>4</v>
      </c>
      <c r="F1093" s="43">
        <v>26734</v>
      </c>
      <c r="G1093" s="25">
        <v>44281</v>
      </c>
      <c r="H1093" s="967" t="s">
        <v>1703</v>
      </c>
      <c r="I1093" s="968"/>
      <c r="J1093" s="969"/>
      <c r="K1093" s="970"/>
      <c r="L1093" s="969"/>
      <c r="M1093" s="970"/>
      <c r="N1093" s="967"/>
      <c r="O1093" s="968"/>
      <c r="P1093" s="971" t="s">
        <v>1704</v>
      </c>
      <c r="Q1093" s="972"/>
      <c r="R1093" s="973" t="s">
        <v>994</v>
      </c>
      <c r="S1093" s="974"/>
      <c r="T1093" s="979" t="s">
        <v>771</v>
      </c>
      <c r="U1093" s="980"/>
      <c r="V1093" s="980"/>
      <c r="W1093" s="981"/>
      <c r="X1093" s="979" t="s">
        <v>1699</v>
      </c>
      <c r="Y1093" s="980"/>
      <c r="Z1093" s="980"/>
      <c r="AA1093" s="981"/>
      <c r="AB1093" s="556"/>
      <c r="AC1093" s="34"/>
      <c r="AD1093" s="138"/>
      <c r="AE1093" s="158">
        <v>47</v>
      </c>
      <c r="AF1093" s="35" t="s">
        <v>32</v>
      </c>
      <c r="AG1093" s="34"/>
      <c r="AH1093" s="152">
        <v>1060</v>
      </c>
      <c r="AI1093" s="159">
        <f t="shared" si="403"/>
        <v>1.06</v>
      </c>
      <c r="AJ1093" s="152">
        <v>1060</v>
      </c>
      <c r="AK1093" s="272">
        <f t="shared" si="404"/>
        <v>1.06</v>
      </c>
      <c r="AL1093" s="273">
        <f t="shared" si="405"/>
        <v>0</v>
      </c>
      <c r="AM1093" s="274">
        <f t="shared" si="406"/>
        <v>0</v>
      </c>
      <c r="AN1093" s="275">
        <f t="shared" si="407"/>
        <v>0</v>
      </c>
      <c r="AP1093" s="306">
        <v>70.010000000000005</v>
      </c>
      <c r="AQ1093" s="306">
        <v>7.05</v>
      </c>
    </row>
    <row r="1094" spans="1:43" ht="12.95" customHeight="1" x14ac:dyDescent="0.25">
      <c r="B1094" s="25">
        <v>44281</v>
      </c>
      <c r="C1094" s="137">
        <v>0.94444444444444453</v>
      </c>
      <c r="D1094" s="137">
        <v>0.99652777777777779</v>
      </c>
      <c r="E1094" s="43">
        <v>4</v>
      </c>
      <c r="F1094" s="43">
        <v>26739</v>
      </c>
      <c r="G1094" s="25">
        <v>44281</v>
      </c>
      <c r="H1094" s="967" t="s">
        <v>1303</v>
      </c>
      <c r="I1094" s="968"/>
      <c r="J1094" s="969"/>
      <c r="K1094" s="970"/>
      <c r="L1094" s="969"/>
      <c r="M1094" s="970"/>
      <c r="N1094" s="967"/>
      <c r="O1094" s="968"/>
      <c r="P1094" s="971" t="s">
        <v>1301</v>
      </c>
      <c r="Q1094" s="972"/>
      <c r="R1094" s="973" t="s">
        <v>1302</v>
      </c>
      <c r="S1094" s="974"/>
      <c r="T1094" s="979" t="s">
        <v>715</v>
      </c>
      <c r="U1094" s="980"/>
      <c r="V1094" s="980"/>
      <c r="W1094" s="981"/>
      <c r="X1094" s="979" t="s">
        <v>1699</v>
      </c>
      <c r="Y1094" s="980"/>
      <c r="Z1094" s="980"/>
      <c r="AA1094" s="981"/>
      <c r="AB1094" s="581"/>
      <c r="AC1094" s="34"/>
      <c r="AD1094" s="138"/>
      <c r="AE1094" s="158">
        <v>29</v>
      </c>
      <c r="AF1094" s="35" t="s">
        <v>32</v>
      </c>
      <c r="AG1094" s="34"/>
      <c r="AH1094" s="152">
        <v>5620</v>
      </c>
      <c r="AI1094" s="159">
        <f t="shared" ref="AI1094" si="408">+AH1094/1000</f>
        <v>5.62</v>
      </c>
      <c r="AJ1094" s="152">
        <v>5620</v>
      </c>
      <c r="AK1094" s="272">
        <f t="shared" ref="AK1094" si="409">+AJ1094/1000</f>
        <v>5.62</v>
      </c>
      <c r="AL1094" s="273">
        <f t="shared" ref="AL1094" si="410">+AJ1094-AH1094</f>
        <v>0</v>
      </c>
      <c r="AM1094" s="274">
        <f t="shared" ref="AM1094" si="411">+AL1094/1000</f>
        <v>0</v>
      </c>
      <c r="AN1094" s="275">
        <f t="shared" ref="AN1094" si="412">+AL1094/AH1094</f>
        <v>0</v>
      </c>
      <c r="AP1094" s="306">
        <v>70.55</v>
      </c>
      <c r="AQ1094" s="306">
        <v>5.61</v>
      </c>
    </row>
    <row r="1095" spans="1:43" ht="12.95" customHeight="1" x14ac:dyDescent="0.25">
      <c r="B1095" s="25">
        <v>44281</v>
      </c>
      <c r="C1095" s="137">
        <v>0.95833333333333337</v>
      </c>
      <c r="D1095" s="137">
        <v>0.97986111111111107</v>
      </c>
      <c r="E1095" s="43">
        <v>3</v>
      </c>
      <c r="F1095" s="43">
        <v>26738</v>
      </c>
      <c r="G1095" s="25">
        <v>44281</v>
      </c>
      <c r="H1095" s="967" t="s">
        <v>1303</v>
      </c>
      <c r="I1095" s="968"/>
      <c r="J1095" s="969"/>
      <c r="K1095" s="970"/>
      <c r="L1095" s="969"/>
      <c r="M1095" s="970"/>
      <c r="N1095" s="967"/>
      <c r="O1095" s="968"/>
      <c r="P1095" s="971" t="s">
        <v>1458</v>
      </c>
      <c r="Q1095" s="972"/>
      <c r="R1095" s="973" t="s">
        <v>1221</v>
      </c>
      <c r="S1095" s="974"/>
      <c r="T1095" s="979" t="s">
        <v>715</v>
      </c>
      <c r="U1095" s="980"/>
      <c r="V1095" s="980"/>
      <c r="W1095" s="981"/>
      <c r="X1095" s="979" t="s">
        <v>1699</v>
      </c>
      <c r="Y1095" s="980"/>
      <c r="Z1095" s="980"/>
      <c r="AA1095" s="981"/>
      <c r="AB1095" s="556"/>
      <c r="AC1095" s="34"/>
      <c r="AD1095" s="138"/>
      <c r="AE1095" s="158">
        <v>28</v>
      </c>
      <c r="AF1095" s="35" t="s">
        <v>32</v>
      </c>
      <c r="AG1095" s="34"/>
      <c r="AH1095" s="152">
        <v>3290</v>
      </c>
      <c r="AI1095" s="159">
        <f t="shared" si="403"/>
        <v>3.29</v>
      </c>
      <c r="AJ1095" s="152">
        <v>3290</v>
      </c>
      <c r="AK1095" s="272">
        <f t="shared" si="404"/>
        <v>3.29</v>
      </c>
      <c r="AL1095" s="273">
        <f t="shared" si="405"/>
        <v>0</v>
      </c>
      <c r="AM1095" s="274">
        <f t="shared" si="406"/>
        <v>0</v>
      </c>
      <c r="AN1095" s="275">
        <f t="shared" si="407"/>
        <v>0</v>
      </c>
      <c r="AP1095" s="306">
        <v>71</v>
      </c>
      <c r="AQ1095" s="306">
        <v>5.28</v>
      </c>
    </row>
    <row r="1096" spans="1:43" ht="12.95" customHeight="1" x14ac:dyDescent="0.25">
      <c r="B1096" s="25">
        <v>44281</v>
      </c>
      <c r="C1096" s="137">
        <v>0.96319444444444446</v>
      </c>
      <c r="D1096" s="137">
        <v>0.99861111111111101</v>
      </c>
      <c r="E1096" s="43">
        <v>3</v>
      </c>
      <c r="F1096" s="43">
        <v>26740</v>
      </c>
      <c r="G1096" s="25">
        <v>44281</v>
      </c>
      <c r="H1096" s="967" t="s">
        <v>1303</v>
      </c>
      <c r="I1096" s="968"/>
      <c r="J1096" s="969"/>
      <c r="K1096" s="970"/>
      <c r="L1096" s="969"/>
      <c r="M1096" s="970"/>
      <c r="N1096" s="967"/>
      <c r="O1096" s="968"/>
      <c r="P1096" s="971" t="s">
        <v>1705</v>
      </c>
      <c r="Q1096" s="972"/>
      <c r="R1096" s="973" t="s">
        <v>1469</v>
      </c>
      <c r="S1096" s="974"/>
      <c r="T1096" s="979" t="s">
        <v>715</v>
      </c>
      <c r="U1096" s="980"/>
      <c r="V1096" s="980"/>
      <c r="W1096" s="981"/>
      <c r="X1096" s="979" t="s">
        <v>1699</v>
      </c>
      <c r="Y1096" s="980"/>
      <c r="Z1096" s="980"/>
      <c r="AA1096" s="981"/>
      <c r="AB1096" s="581"/>
      <c r="AC1096" s="34"/>
      <c r="AD1096" s="138"/>
      <c r="AE1096" s="158">
        <v>28</v>
      </c>
      <c r="AF1096" s="35" t="s">
        <v>32</v>
      </c>
      <c r="AG1096" s="34"/>
      <c r="AH1096" s="152">
        <v>3420</v>
      </c>
      <c r="AI1096" s="159">
        <f t="shared" ref="AI1096:AI1100" si="413">+AH1096/1000</f>
        <v>3.42</v>
      </c>
      <c r="AJ1096" s="152">
        <v>3420</v>
      </c>
      <c r="AK1096" s="272">
        <f t="shared" ref="AK1096:AK1097" si="414">+AJ1096/1000</f>
        <v>3.42</v>
      </c>
      <c r="AL1096" s="273">
        <f t="shared" ref="AL1096:AL1097" si="415">+AJ1096-AH1096</f>
        <v>0</v>
      </c>
      <c r="AM1096" s="274">
        <f t="shared" ref="AM1096:AM1097" si="416">+AL1096/1000</f>
        <v>0</v>
      </c>
      <c r="AN1096" s="275">
        <f t="shared" ref="AN1096:AN1097" si="417">+AL1096/AH1096</f>
        <v>0</v>
      </c>
      <c r="AP1096" s="306">
        <v>70.06</v>
      </c>
      <c r="AQ1096" s="306">
        <v>6.81</v>
      </c>
    </row>
    <row r="1097" spans="1:43" ht="12.95" customHeight="1" x14ac:dyDescent="0.25">
      <c r="B1097" s="25">
        <v>44281</v>
      </c>
      <c r="C1097" s="137">
        <v>0.96527777777777779</v>
      </c>
      <c r="D1097" s="137">
        <v>5.5555555555555558E-3</v>
      </c>
      <c r="E1097" s="43">
        <v>3</v>
      </c>
      <c r="F1097" s="43">
        <v>26741</v>
      </c>
      <c r="G1097" s="25">
        <v>44281</v>
      </c>
      <c r="H1097" s="967" t="s">
        <v>1303</v>
      </c>
      <c r="I1097" s="968"/>
      <c r="J1097" s="969"/>
      <c r="K1097" s="970"/>
      <c r="L1097" s="969"/>
      <c r="M1097" s="970"/>
      <c r="N1097" s="967"/>
      <c r="O1097" s="968"/>
      <c r="P1097" s="971" t="s">
        <v>1706</v>
      </c>
      <c r="Q1097" s="972"/>
      <c r="R1097" s="973" t="s">
        <v>1547</v>
      </c>
      <c r="S1097" s="974"/>
      <c r="T1097" s="979" t="s">
        <v>715</v>
      </c>
      <c r="U1097" s="980"/>
      <c r="V1097" s="980"/>
      <c r="W1097" s="981"/>
      <c r="X1097" s="979" t="s">
        <v>1699</v>
      </c>
      <c r="Y1097" s="980"/>
      <c r="Z1097" s="980"/>
      <c r="AA1097" s="981"/>
      <c r="AB1097" s="581"/>
      <c r="AC1097" s="34"/>
      <c r="AD1097" s="138"/>
      <c r="AE1097" s="158">
        <v>29</v>
      </c>
      <c r="AF1097" s="35" t="s">
        <v>32</v>
      </c>
      <c r="AG1097" s="34"/>
      <c r="AH1097" s="139">
        <v>3150</v>
      </c>
      <c r="AI1097" s="159">
        <f t="shared" si="413"/>
        <v>3.15</v>
      </c>
      <c r="AJ1097" s="152">
        <v>3150</v>
      </c>
      <c r="AK1097" s="272">
        <f t="shared" si="414"/>
        <v>3.15</v>
      </c>
      <c r="AL1097" s="273">
        <f t="shared" si="415"/>
        <v>0</v>
      </c>
      <c r="AM1097" s="274">
        <f t="shared" si="416"/>
        <v>0</v>
      </c>
      <c r="AN1097" s="275">
        <f t="shared" si="417"/>
        <v>0</v>
      </c>
      <c r="AP1097" s="306">
        <v>70.22</v>
      </c>
      <c r="AQ1097" s="306">
        <v>6.37</v>
      </c>
    </row>
    <row r="1098" spans="1:43" ht="12.95" customHeight="1" x14ac:dyDescent="0.25">
      <c r="B1098" s="25">
        <v>44282</v>
      </c>
      <c r="C1098" s="137">
        <v>8.1250000000000003E-2</v>
      </c>
      <c r="D1098" s="137">
        <v>0.10833333333333334</v>
      </c>
      <c r="E1098" s="43">
        <v>4</v>
      </c>
      <c r="F1098" s="43">
        <v>4314</v>
      </c>
      <c r="G1098" s="25">
        <v>44282</v>
      </c>
      <c r="H1098" s="967" t="s">
        <v>88</v>
      </c>
      <c r="I1098" s="968"/>
      <c r="J1098" s="969"/>
      <c r="K1098" s="970"/>
      <c r="L1098" s="969"/>
      <c r="M1098" s="970"/>
      <c r="N1098" s="967"/>
      <c r="O1098" s="968"/>
      <c r="P1098" s="971" t="s">
        <v>390</v>
      </c>
      <c r="Q1098" s="972"/>
      <c r="R1098" s="973" t="s">
        <v>90</v>
      </c>
      <c r="S1098" s="974"/>
      <c r="T1098" s="979" t="s">
        <v>179</v>
      </c>
      <c r="U1098" s="980"/>
      <c r="V1098" s="980"/>
      <c r="W1098" s="981"/>
      <c r="X1098" s="979" t="s">
        <v>179</v>
      </c>
      <c r="Y1098" s="980"/>
      <c r="Z1098" s="980"/>
      <c r="AA1098" s="981"/>
      <c r="AB1098" s="581"/>
      <c r="AC1098" s="34"/>
      <c r="AD1098" s="138"/>
      <c r="AE1098" s="158">
        <v>30</v>
      </c>
      <c r="AF1098" s="35" t="s">
        <v>32</v>
      </c>
      <c r="AG1098" s="34">
        <v>12276</v>
      </c>
      <c r="AH1098" s="139">
        <f>+AG1098/2.2</f>
        <v>5580</v>
      </c>
      <c r="AI1098" s="159">
        <f t="shared" si="413"/>
        <v>5.58</v>
      </c>
      <c r="AJ1098" s="836">
        <v>10620</v>
      </c>
      <c r="AK1098" s="838">
        <f>+AJ1098/1000</f>
        <v>10.62</v>
      </c>
      <c r="AL1098" s="840">
        <f>+AJ1098-AH1100-AH1098-AH1099</f>
        <v>95.000000000000909</v>
      </c>
      <c r="AM1098" s="842">
        <f>+AL1098/1000</f>
        <v>9.5000000000000903E-2</v>
      </c>
      <c r="AN1098" s="844">
        <f>+AL1098/SUM(AH1098:AH1100)</f>
        <v>9.0261282660333408E-3</v>
      </c>
      <c r="AP1098" s="306">
        <v>77.09</v>
      </c>
      <c r="AQ1098" s="306">
        <v>3.11</v>
      </c>
    </row>
    <row r="1099" spans="1:43" ht="12.95" customHeight="1" x14ac:dyDescent="0.25">
      <c r="B1099" s="25">
        <v>44282</v>
      </c>
      <c r="C1099" s="137">
        <v>8.1250000000000003E-2</v>
      </c>
      <c r="D1099" s="137">
        <v>0.10833333333333334</v>
      </c>
      <c r="E1099" s="43">
        <v>4</v>
      </c>
      <c r="F1099" s="43">
        <v>121</v>
      </c>
      <c r="G1099" s="25">
        <v>44282</v>
      </c>
      <c r="H1099" s="967" t="s">
        <v>291</v>
      </c>
      <c r="I1099" s="968"/>
      <c r="J1099" s="969"/>
      <c r="K1099" s="970"/>
      <c r="L1099" s="969"/>
      <c r="M1099" s="970"/>
      <c r="N1099" s="967"/>
      <c r="O1099" s="968"/>
      <c r="P1099" s="971" t="s">
        <v>390</v>
      </c>
      <c r="Q1099" s="972"/>
      <c r="R1099" s="973" t="s">
        <v>90</v>
      </c>
      <c r="S1099" s="974"/>
      <c r="T1099" s="979" t="s">
        <v>179</v>
      </c>
      <c r="U1099" s="980"/>
      <c r="V1099" s="980"/>
      <c r="W1099" s="981"/>
      <c r="X1099" s="979" t="s">
        <v>179</v>
      </c>
      <c r="Y1099" s="980"/>
      <c r="Z1099" s="980"/>
      <c r="AA1099" s="981"/>
      <c r="AB1099" s="581"/>
      <c r="AC1099" s="34"/>
      <c r="AD1099" s="138"/>
      <c r="AE1099" s="158">
        <v>32</v>
      </c>
      <c r="AF1099" s="35" t="s">
        <v>32</v>
      </c>
      <c r="AG1099" s="34">
        <v>9044</v>
      </c>
      <c r="AH1099" s="139">
        <f>+AG1099/2.2</f>
        <v>4110.909090909091</v>
      </c>
      <c r="AI1099" s="159">
        <f t="shared" si="413"/>
        <v>4.1109090909090913</v>
      </c>
      <c r="AJ1099" s="993"/>
      <c r="AK1099" s="994"/>
      <c r="AL1099" s="995"/>
      <c r="AM1099" s="996"/>
      <c r="AN1099" s="997"/>
      <c r="AP1099" s="306">
        <v>77.25</v>
      </c>
      <c r="AQ1099" s="306">
        <v>2.87</v>
      </c>
    </row>
    <row r="1100" spans="1:43" ht="12.95" customHeight="1" x14ac:dyDescent="0.25">
      <c r="B1100" s="25">
        <v>44282</v>
      </c>
      <c r="C1100" s="137">
        <v>8.1250000000000003E-2</v>
      </c>
      <c r="D1100" s="137">
        <v>0.10833333333333334</v>
      </c>
      <c r="E1100" s="43">
        <v>4</v>
      </c>
      <c r="F1100" s="43">
        <v>1630</v>
      </c>
      <c r="G1100" s="25">
        <v>44282</v>
      </c>
      <c r="H1100" s="967" t="s">
        <v>356</v>
      </c>
      <c r="I1100" s="968"/>
      <c r="J1100" s="969"/>
      <c r="K1100" s="970"/>
      <c r="L1100" s="969"/>
      <c r="M1100" s="970"/>
      <c r="N1100" s="967"/>
      <c r="O1100" s="968"/>
      <c r="P1100" s="971" t="s">
        <v>390</v>
      </c>
      <c r="Q1100" s="972"/>
      <c r="R1100" s="973" t="s">
        <v>90</v>
      </c>
      <c r="S1100" s="974"/>
      <c r="T1100" s="979" t="s">
        <v>179</v>
      </c>
      <c r="U1100" s="980"/>
      <c r="V1100" s="980"/>
      <c r="W1100" s="981"/>
      <c r="X1100" s="979" t="s">
        <v>179</v>
      </c>
      <c r="Y1100" s="980"/>
      <c r="Z1100" s="980"/>
      <c r="AA1100" s="981"/>
      <c r="AB1100" s="581"/>
      <c r="AC1100" s="34"/>
      <c r="AD1100" s="138"/>
      <c r="AE1100" s="158">
        <v>31</v>
      </c>
      <c r="AF1100" s="35" t="s">
        <v>32</v>
      </c>
      <c r="AG1100" s="34">
        <v>1835</v>
      </c>
      <c r="AH1100" s="139">
        <f>+AG1100/2.2</f>
        <v>834.09090909090901</v>
      </c>
      <c r="AI1100" s="159">
        <f t="shared" si="413"/>
        <v>0.83409090909090899</v>
      </c>
      <c r="AJ1100" s="837"/>
      <c r="AK1100" s="839"/>
      <c r="AL1100" s="841"/>
      <c r="AM1100" s="843"/>
      <c r="AN1100" s="845"/>
      <c r="AP1100" s="306">
        <v>77.180000000000007</v>
      </c>
      <c r="AQ1100" s="306">
        <v>3.05</v>
      </c>
    </row>
    <row r="1101" spans="1:43" ht="12.95" customHeight="1" x14ac:dyDescent="0.25">
      <c r="B1101" s="25">
        <v>44282</v>
      </c>
      <c r="C1101" s="137">
        <v>0.10972222222222222</v>
      </c>
      <c r="D1101" s="137">
        <v>0.12847222222222224</v>
      </c>
      <c r="E1101" s="43">
        <v>2</v>
      </c>
      <c r="F1101" s="43">
        <v>798</v>
      </c>
      <c r="G1101" s="25">
        <v>44282</v>
      </c>
      <c r="H1101" s="967" t="s">
        <v>199</v>
      </c>
      <c r="I1101" s="968"/>
      <c r="J1101" s="969"/>
      <c r="K1101" s="970"/>
      <c r="L1101" s="969"/>
      <c r="M1101" s="970"/>
      <c r="N1101" s="967"/>
      <c r="O1101" s="968"/>
      <c r="P1101" s="971" t="s">
        <v>1210</v>
      </c>
      <c r="Q1101" s="972"/>
      <c r="R1101" s="973" t="s">
        <v>306</v>
      </c>
      <c r="S1101" s="974"/>
      <c r="T1101" s="979" t="s">
        <v>544</v>
      </c>
      <c r="U1101" s="980"/>
      <c r="V1101" s="980"/>
      <c r="W1101" s="981"/>
      <c r="X1101" s="979" t="s">
        <v>544</v>
      </c>
      <c r="Y1101" s="980"/>
      <c r="Z1101" s="980"/>
      <c r="AA1101" s="981"/>
      <c r="AB1101" s="556"/>
      <c r="AC1101" s="34"/>
      <c r="AD1101" s="138"/>
      <c r="AE1101" s="314">
        <v>56</v>
      </c>
      <c r="AF1101" s="46" t="s">
        <v>52</v>
      </c>
      <c r="AG1101" s="34"/>
      <c r="AH1101" s="139">
        <v>22509</v>
      </c>
      <c r="AI1101" s="159">
        <f t="shared" si="403"/>
        <v>22.509</v>
      </c>
      <c r="AJ1101" s="152">
        <v>23960</v>
      </c>
      <c r="AK1101" s="272">
        <f t="shared" si="404"/>
        <v>23.96</v>
      </c>
      <c r="AL1101" s="273">
        <f t="shared" si="405"/>
        <v>1451</v>
      </c>
      <c r="AM1101" s="274">
        <f t="shared" si="406"/>
        <v>1.4510000000000001</v>
      </c>
      <c r="AN1101" s="275">
        <f t="shared" si="407"/>
        <v>6.4463103647429923E-2</v>
      </c>
      <c r="AP1101" s="306">
        <v>68.900000000000006</v>
      </c>
      <c r="AQ1101" s="306">
        <v>4.3099999999999996</v>
      </c>
    </row>
    <row r="1102" spans="1:43" ht="12.95" customHeight="1" thickBot="1" x14ac:dyDescent="0.3">
      <c r="B1102" s="24"/>
      <c r="C1102" s="146"/>
      <c r="D1102" s="146"/>
      <c r="E1102" s="27"/>
      <c r="F1102" s="36"/>
      <c r="G1102" s="31"/>
      <c r="H1102" s="909"/>
      <c r="I1102" s="910"/>
      <c r="J1102" s="911"/>
      <c r="K1102" s="912"/>
      <c r="L1102" s="911"/>
      <c r="M1102" s="912"/>
      <c r="N1102" s="913"/>
      <c r="O1102" s="910"/>
      <c r="P1102" s="913"/>
      <c r="Q1102" s="910"/>
      <c r="R1102" s="914"/>
      <c r="S1102" s="915"/>
      <c r="T1102" s="916"/>
      <c r="U1102" s="917"/>
      <c r="V1102" s="917"/>
      <c r="W1102" s="915"/>
      <c r="X1102" s="29"/>
      <c r="Y1102" s="147"/>
      <c r="Z1102" s="147"/>
      <c r="AA1102" s="28"/>
      <c r="AB1102" s="509"/>
      <c r="AC1102" s="36"/>
      <c r="AD1102" s="148"/>
      <c r="AE1102" s="147"/>
      <c r="AF1102" s="28"/>
      <c r="AG1102" s="29"/>
      <c r="AH1102" s="149"/>
      <c r="AI1102" s="153"/>
      <c r="AJ1102" s="150"/>
      <c r="AK1102" s="154"/>
      <c r="AL1102" s="155"/>
      <c r="AM1102" s="156"/>
      <c r="AN1102" s="157"/>
    </row>
    <row r="1103" spans="1:43" ht="12.95" customHeight="1" x14ac:dyDescent="0.25">
      <c r="B1103" s="151"/>
      <c r="C1103" s="151"/>
      <c r="D1103" s="151"/>
      <c r="E1103" s="151"/>
      <c r="F1103" s="151"/>
      <c r="G1103" s="151"/>
      <c r="H1103" s="151"/>
      <c r="I1103" s="151"/>
      <c r="J1103" s="174"/>
      <c r="K1103" s="174"/>
      <c r="L1103" s="174"/>
      <c r="M1103" s="174"/>
      <c r="N1103" s="151"/>
      <c r="O1103" s="151"/>
      <c r="P1103" s="135"/>
      <c r="Q1103" s="135"/>
      <c r="R1103" s="918" t="s">
        <v>5</v>
      </c>
      <c r="S1103" s="919"/>
      <c r="T1103" s="919"/>
      <c r="U1103" s="919"/>
      <c r="V1103" s="919"/>
      <c r="W1103" s="919"/>
      <c r="X1103" s="919"/>
      <c r="Y1103" s="919"/>
      <c r="Z1103" s="919"/>
      <c r="AA1103" s="919"/>
      <c r="AB1103" s="919"/>
      <c r="AC1103" s="919"/>
      <c r="AD1103" s="919"/>
      <c r="AE1103" s="919"/>
      <c r="AF1103" s="919"/>
      <c r="AG1103" s="554"/>
      <c r="AH1103" s="932" t="s">
        <v>4</v>
      </c>
      <c r="AI1103" s="933"/>
      <c r="AJ1103" s="932" t="s">
        <v>3</v>
      </c>
      <c r="AK1103" s="933"/>
      <c r="AL1103" s="932" t="s">
        <v>2</v>
      </c>
      <c r="AM1103" s="934"/>
      <c r="AN1103" s="935"/>
      <c r="AO1103" s="141"/>
      <c r="AP1103" s="170"/>
    </row>
    <row r="1104" spans="1:43" ht="12.95" customHeight="1" x14ac:dyDescent="0.25">
      <c r="B1104" s="151"/>
      <c r="C1104" s="151"/>
      <c r="D1104" s="151"/>
      <c r="E1104" s="151"/>
      <c r="F1104" s="151"/>
      <c r="G1104" s="151"/>
      <c r="H1104" s="151"/>
      <c r="I1104" s="151"/>
      <c r="J1104" s="174"/>
      <c r="K1104" s="174"/>
      <c r="L1104" s="174"/>
      <c r="M1104" s="174"/>
      <c r="N1104" s="151"/>
      <c r="O1104" s="151"/>
      <c r="P1104" s="135"/>
      <c r="Q1104" s="135"/>
      <c r="R1104" s="930"/>
      <c r="S1104" s="931"/>
      <c r="T1104" s="931"/>
      <c r="U1104" s="931"/>
      <c r="V1104" s="931"/>
      <c r="W1104" s="931"/>
      <c r="X1104" s="931"/>
      <c r="Y1104" s="931"/>
      <c r="Z1104" s="931"/>
      <c r="AA1104" s="931"/>
      <c r="AB1104" s="931"/>
      <c r="AC1104" s="931"/>
      <c r="AD1104" s="931"/>
      <c r="AE1104" s="931"/>
      <c r="AF1104" s="931"/>
      <c r="AG1104" s="554"/>
      <c r="AH1104" s="936" t="s">
        <v>1</v>
      </c>
      <c r="AI1104" s="938">
        <f>+SUM(AI1078:AI1102)</f>
        <v>161.92700000000008</v>
      </c>
      <c r="AJ1104" s="936" t="s">
        <v>1</v>
      </c>
      <c r="AK1104" s="938">
        <f>+SUM(AK1078:AK1102)</f>
        <v>162.54500000000002</v>
      </c>
      <c r="AL1104" s="936" t="s">
        <v>1</v>
      </c>
      <c r="AM1104" s="940">
        <f>+AK1104-AI1104</f>
        <v>0.61799999999993815</v>
      </c>
      <c r="AN1104" s="851">
        <f>+AM1104/AI1104</f>
        <v>3.8165346112750674E-3</v>
      </c>
      <c r="AO1104" s="141"/>
      <c r="AP1104" s="171"/>
    </row>
    <row r="1105" spans="2:43" ht="12.95" customHeight="1" thickBot="1" x14ac:dyDescent="0.3">
      <c r="B1105" s="151"/>
      <c r="C1105" s="151"/>
      <c r="D1105" s="151"/>
      <c r="E1105" s="151"/>
      <c r="F1105" s="151"/>
      <c r="G1105" s="151"/>
      <c r="H1105" s="151"/>
      <c r="I1105" s="151"/>
      <c r="J1105" s="174"/>
      <c r="K1105" s="174"/>
      <c r="L1105" s="174"/>
      <c r="M1105" s="174"/>
      <c r="N1105" s="151"/>
      <c r="O1105" s="151"/>
      <c r="P1105" s="135"/>
      <c r="Q1105" s="135"/>
      <c r="R1105" s="921"/>
      <c r="S1105" s="922"/>
      <c r="T1105" s="922"/>
      <c r="U1105" s="922"/>
      <c r="V1105" s="922"/>
      <c r="W1105" s="922"/>
      <c r="X1105" s="922"/>
      <c r="Y1105" s="922"/>
      <c r="Z1105" s="922"/>
      <c r="AA1105" s="922"/>
      <c r="AB1105" s="922"/>
      <c r="AC1105" s="922"/>
      <c r="AD1105" s="922"/>
      <c r="AE1105" s="922"/>
      <c r="AF1105" s="922"/>
      <c r="AG1105" s="553"/>
      <c r="AH1105" s="937"/>
      <c r="AI1105" s="939"/>
      <c r="AJ1105" s="937"/>
      <c r="AK1105" s="939"/>
      <c r="AL1105" s="937"/>
      <c r="AM1105" s="941"/>
      <c r="AN1105" s="852"/>
      <c r="AO1105" s="141"/>
      <c r="AP1105" s="171"/>
    </row>
    <row r="1106" spans="2:43" ht="12.95" customHeight="1" thickBot="1" x14ac:dyDescent="0.3">
      <c r="AO1106" s="141"/>
    </row>
    <row r="1107" spans="2:43" ht="12.95" customHeight="1" x14ac:dyDescent="0.25">
      <c r="R1107" s="918" t="s">
        <v>0</v>
      </c>
      <c r="S1107" s="919"/>
      <c r="T1107" s="919"/>
      <c r="U1107" s="919"/>
      <c r="V1107" s="919"/>
      <c r="W1107" s="919"/>
      <c r="X1107" s="919"/>
      <c r="Y1107" s="919"/>
      <c r="Z1107" s="919"/>
      <c r="AA1107" s="919"/>
      <c r="AB1107" s="919"/>
      <c r="AC1107" s="919"/>
      <c r="AD1107" s="919"/>
      <c r="AE1107" s="919"/>
      <c r="AF1107" s="920"/>
      <c r="AG1107" s="18"/>
      <c r="AH1107" s="924">
        <f>+AI1104+AH1068</f>
        <v>6469.2097272727278</v>
      </c>
      <c r="AI1107" s="925"/>
      <c r="AJ1107" s="924">
        <f>+AK1104+AJ1068</f>
        <v>6573.615499999999</v>
      </c>
      <c r="AK1107" s="925"/>
      <c r="AL1107" s="928">
        <f>+AJ1107-AH1107</f>
        <v>104.40577272727114</v>
      </c>
      <c r="AM1107" s="925"/>
      <c r="AN1107" s="945">
        <f>+AL1107/AH1107</f>
        <v>1.6138875864098203E-2</v>
      </c>
      <c r="AO1107" s="141"/>
    </row>
    <row r="1108" spans="2:43" ht="12.95" customHeight="1" thickBot="1" x14ac:dyDescent="0.3">
      <c r="R1108" s="921"/>
      <c r="S1108" s="922"/>
      <c r="T1108" s="922"/>
      <c r="U1108" s="922"/>
      <c r="V1108" s="922"/>
      <c r="W1108" s="922"/>
      <c r="X1108" s="922"/>
      <c r="Y1108" s="922"/>
      <c r="Z1108" s="922"/>
      <c r="AA1108" s="922"/>
      <c r="AB1108" s="922"/>
      <c r="AC1108" s="922"/>
      <c r="AD1108" s="922"/>
      <c r="AE1108" s="922"/>
      <c r="AF1108" s="923"/>
      <c r="AG1108" s="19"/>
      <c r="AH1108" s="926"/>
      <c r="AI1108" s="927"/>
      <c r="AJ1108" s="926"/>
      <c r="AK1108" s="927"/>
      <c r="AL1108" s="929"/>
      <c r="AM1108" s="927"/>
      <c r="AN1108" s="946"/>
      <c r="AO1108" s="141"/>
    </row>
    <row r="1109" spans="2:43" ht="12.95" customHeight="1" thickBot="1" x14ac:dyDescent="0.3">
      <c r="AO1109" s="20"/>
    </row>
    <row r="1110" spans="2:43" ht="12.95" customHeight="1" x14ac:dyDescent="0.25">
      <c r="B1110" s="882" t="s">
        <v>31</v>
      </c>
      <c r="C1110" s="883"/>
      <c r="D1110" s="883"/>
      <c r="E1110" s="883"/>
      <c r="F1110" s="883"/>
      <c r="G1110" s="884"/>
      <c r="H1110" s="888" t="s">
        <v>30</v>
      </c>
      <c r="I1110" s="765"/>
      <c r="J1110" s="765"/>
      <c r="K1110" s="765"/>
      <c r="L1110" s="765"/>
      <c r="M1110" s="765"/>
      <c r="N1110" s="765"/>
      <c r="O1110" s="765"/>
      <c r="P1110" s="765"/>
      <c r="Q1110" s="765"/>
      <c r="R1110" s="765"/>
      <c r="S1110" s="765"/>
      <c r="T1110" s="765"/>
      <c r="U1110" s="765"/>
      <c r="V1110" s="765"/>
      <c r="W1110" s="765"/>
      <c r="X1110" s="765"/>
      <c r="Y1110" s="765"/>
      <c r="Z1110" s="765"/>
      <c r="AA1110" s="765"/>
      <c r="AB1110" s="765"/>
      <c r="AC1110" s="765"/>
      <c r="AD1110" s="765"/>
      <c r="AE1110" s="548"/>
      <c r="AF1110" s="764" t="s">
        <v>29</v>
      </c>
      <c r="AG1110" s="765"/>
      <c r="AH1110" s="765"/>
      <c r="AI1110" s="765"/>
      <c r="AJ1110" s="765"/>
      <c r="AK1110" s="766"/>
      <c r="AL1110" s="889" t="s">
        <v>39</v>
      </c>
      <c r="AM1110" s="890"/>
      <c r="AN1110" s="891"/>
      <c r="AO1110" s="21"/>
    </row>
    <row r="1111" spans="2:43" ht="12.95" customHeight="1" x14ac:dyDescent="0.25">
      <c r="B1111" s="885"/>
      <c r="C1111" s="886"/>
      <c r="D1111" s="886"/>
      <c r="E1111" s="886"/>
      <c r="F1111" s="886"/>
      <c r="G1111" s="887"/>
      <c r="H1111" s="892" t="s">
        <v>25</v>
      </c>
      <c r="I1111" s="893"/>
      <c r="J1111" s="893"/>
      <c r="K1111" s="893"/>
      <c r="L1111" s="893"/>
      <c r="M1111" s="893"/>
      <c r="N1111" s="893"/>
      <c r="O1111" s="893"/>
      <c r="P1111" s="893"/>
      <c r="Q1111" s="893"/>
      <c r="R1111" s="893"/>
      <c r="S1111" s="893"/>
      <c r="T1111" s="893"/>
      <c r="U1111" s="893"/>
      <c r="V1111" s="893"/>
      <c r="W1111" s="893"/>
      <c r="X1111" s="893"/>
      <c r="Y1111" s="893"/>
      <c r="Z1111" s="893"/>
      <c r="AA1111" s="893"/>
      <c r="AB1111" s="893"/>
      <c r="AC1111" s="893"/>
      <c r="AD1111" s="893"/>
      <c r="AE1111" s="550"/>
      <c r="AF1111" s="773">
        <v>44282</v>
      </c>
      <c r="AG1111" s="774"/>
      <c r="AH1111" s="774"/>
      <c r="AI1111" s="774"/>
      <c r="AJ1111" s="774"/>
      <c r="AK1111" s="775"/>
      <c r="AL1111" s="896" t="s">
        <v>40</v>
      </c>
      <c r="AM1111" s="897"/>
      <c r="AN1111" s="898"/>
      <c r="AO1111" s="21"/>
    </row>
    <row r="1112" spans="2:43" ht="12.95" customHeight="1" thickBot="1" x14ac:dyDescent="0.3">
      <c r="B1112" s="902" t="s">
        <v>28</v>
      </c>
      <c r="C1112" s="903"/>
      <c r="D1112" s="903"/>
      <c r="E1112" s="903"/>
      <c r="F1112" s="903"/>
      <c r="G1112" s="904"/>
      <c r="H1112" s="894"/>
      <c r="I1112" s="895"/>
      <c r="J1112" s="895"/>
      <c r="K1112" s="895"/>
      <c r="L1112" s="895"/>
      <c r="M1112" s="895"/>
      <c r="N1112" s="895"/>
      <c r="O1112" s="895"/>
      <c r="P1112" s="895"/>
      <c r="Q1112" s="895"/>
      <c r="R1112" s="895"/>
      <c r="S1112" s="895"/>
      <c r="T1112" s="895"/>
      <c r="U1112" s="895"/>
      <c r="V1112" s="895"/>
      <c r="W1112" s="895"/>
      <c r="X1112" s="895"/>
      <c r="Y1112" s="895"/>
      <c r="Z1112" s="895"/>
      <c r="AA1112" s="895"/>
      <c r="AB1112" s="895"/>
      <c r="AC1112" s="895"/>
      <c r="AD1112" s="895"/>
      <c r="AE1112" s="551"/>
      <c r="AF1112" s="776"/>
      <c r="AG1112" s="777"/>
      <c r="AH1112" s="777"/>
      <c r="AI1112" s="777"/>
      <c r="AJ1112" s="777"/>
      <c r="AK1112" s="778"/>
      <c r="AL1112" s="899"/>
      <c r="AM1112" s="900"/>
      <c r="AN1112" s="901"/>
    </row>
    <row r="1113" spans="2:43" ht="12.95" customHeight="1" thickBot="1" x14ac:dyDescent="0.3">
      <c r="B1113" s="135"/>
      <c r="C1113" s="135"/>
      <c r="D1113" s="135"/>
      <c r="E1113" s="135"/>
      <c r="F1113" s="135"/>
      <c r="G1113" s="135"/>
      <c r="H1113" s="135"/>
      <c r="I1113" s="135"/>
      <c r="J1113" s="174"/>
      <c r="K1113" s="174"/>
      <c r="L1113" s="174"/>
      <c r="M1113" s="174"/>
      <c r="N1113" s="135"/>
      <c r="O1113" s="135"/>
      <c r="P1113" s="135"/>
      <c r="Q1113" s="135"/>
      <c r="R1113" s="135"/>
      <c r="S1113" s="135"/>
      <c r="T1113" s="135"/>
      <c r="U1113" s="135"/>
      <c r="V1113" s="135"/>
      <c r="W1113" s="135"/>
      <c r="X1113" s="135"/>
      <c r="Y1113" s="135"/>
      <c r="Z1113" s="135"/>
      <c r="AA1113" s="135"/>
      <c r="AB1113" s="135"/>
      <c r="AC1113" s="135"/>
      <c r="AD1113" s="135"/>
      <c r="AE1113" s="135"/>
      <c r="AF1113" s="135"/>
      <c r="AG1113" s="135"/>
      <c r="AH1113" s="135"/>
      <c r="AI1113" s="135"/>
      <c r="AJ1113" s="135"/>
      <c r="AK1113" s="135"/>
      <c r="AL1113" s="135"/>
      <c r="AM1113" s="135"/>
      <c r="AN1113" s="135"/>
    </row>
    <row r="1114" spans="2:43" ht="12.95" customHeight="1" thickBot="1" x14ac:dyDescent="0.3">
      <c r="B1114" s="873" t="s">
        <v>27</v>
      </c>
      <c r="C1114" s="874"/>
      <c r="D1114" s="874"/>
      <c r="E1114" s="875"/>
      <c r="F1114" s="848" t="s">
        <v>26</v>
      </c>
      <c r="G1114" s="850"/>
      <c r="H1114" s="848" t="s">
        <v>44</v>
      </c>
      <c r="I1114" s="849"/>
      <c r="J1114" s="849"/>
      <c r="K1114" s="849"/>
      <c r="L1114" s="849"/>
      <c r="M1114" s="849"/>
      <c r="N1114" s="849"/>
      <c r="O1114" s="849"/>
      <c r="P1114" s="849"/>
      <c r="Q1114" s="849"/>
      <c r="R1114" s="849"/>
      <c r="S1114" s="850"/>
      <c r="T1114" s="848" t="s">
        <v>25</v>
      </c>
      <c r="U1114" s="849"/>
      <c r="V1114" s="849"/>
      <c r="W1114" s="849"/>
      <c r="X1114" s="849"/>
      <c r="Y1114" s="849"/>
      <c r="Z1114" s="849"/>
      <c r="AA1114" s="849"/>
      <c r="AB1114" s="849"/>
      <c r="AC1114" s="849"/>
      <c r="AD1114" s="849"/>
      <c r="AE1114" s="849"/>
      <c r="AF1114" s="850"/>
      <c r="AG1114" s="879" t="s">
        <v>24</v>
      </c>
      <c r="AH1114" s="880"/>
      <c r="AI1114" s="881"/>
      <c r="AJ1114" s="879" t="s">
        <v>24</v>
      </c>
      <c r="AK1114" s="881"/>
      <c r="AL1114" s="848" t="s">
        <v>23</v>
      </c>
      <c r="AM1114" s="849"/>
      <c r="AN1114" s="850"/>
    </row>
    <row r="1115" spans="2:43" ht="12.95" customHeight="1" thickBot="1" x14ac:dyDescent="0.3">
      <c r="B1115" s="1" t="s">
        <v>13</v>
      </c>
      <c r="C1115" s="2" t="s">
        <v>22</v>
      </c>
      <c r="D1115" s="3" t="s">
        <v>22</v>
      </c>
      <c r="E1115" s="2" t="s">
        <v>21</v>
      </c>
      <c r="F1115" s="907" t="s">
        <v>20</v>
      </c>
      <c r="G1115" s="908"/>
      <c r="H1115" s="876"/>
      <c r="I1115" s="877"/>
      <c r="J1115" s="877"/>
      <c r="K1115" s="877"/>
      <c r="L1115" s="877"/>
      <c r="M1115" s="877"/>
      <c r="N1115" s="877"/>
      <c r="O1115" s="877"/>
      <c r="P1115" s="877"/>
      <c r="Q1115" s="877"/>
      <c r="R1115" s="877"/>
      <c r="S1115" s="878"/>
      <c r="T1115" s="876"/>
      <c r="U1115" s="877"/>
      <c r="V1115" s="877"/>
      <c r="W1115" s="877"/>
      <c r="X1115" s="877"/>
      <c r="Y1115" s="877"/>
      <c r="Z1115" s="877"/>
      <c r="AA1115" s="877"/>
      <c r="AB1115" s="877"/>
      <c r="AC1115" s="877"/>
      <c r="AD1115" s="877"/>
      <c r="AE1115" s="877"/>
      <c r="AF1115" s="878"/>
      <c r="AG1115" s="876" t="s">
        <v>19</v>
      </c>
      <c r="AH1115" s="877"/>
      <c r="AI1115" s="878"/>
      <c r="AJ1115" s="876" t="s">
        <v>18</v>
      </c>
      <c r="AK1115" s="878"/>
      <c r="AL1115" s="876" t="s">
        <v>17</v>
      </c>
      <c r="AM1115" s="877"/>
      <c r="AN1115" s="878"/>
      <c r="AP1115" s="846" t="s">
        <v>130</v>
      </c>
      <c r="AQ1115" s="846" t="s">
        <v>131</v>
      </c>
    </row>
    <row r="1116" spans="2:43" ht="12.95" customHeight="1" thickBot="1" x14ac:dyDescent="0.3">
      <c r="B1116" s="4">
        <v>2021</v>
      </c>
      <c r="C1116" s="5" t="s">
        <v>16</v>
      </c>
      <c r="D1116" s="5" t="s">
        <v>15</v>
      </c>
      <c r="E1116" s="30" t="s">
        <v>14</v>
      </c>
      <c r="F1116" s="6" t="s">
        <v>14</v>
      </c>
      <c r="G1116" s="7" t="s">
        <v>13</v>
      </c>
      <c r="H1116" s="868" t="s">
        <v>34</v>
      </c>
      <c r="I1116" s="869"/>
      <c r="J1116" s="870" t="s">
        <v>43</v>
      </c>
      <c r="K1116" s="871"/>
      <c r="L1116" s="870" t="s">
        <v>42</v>
      </c>
      <c r="M1116" s="871"/>
      <c r="N1116" s="872" t="s">
        <v>33</v>
      </c>
      <c r="O1116" s="869"/>
      <c r="P1116" s="872" t="s">
        <v>12</v>
      </c>
      <c r="Q1116" s="869"/>
      <c r="R1116" s="872" t="s">
        <v>11</v>
      </c>
      <c r="S1116" s="905"/>
      <c r="T1116" s="868" t="s">
        <v>35</v>
      </c>
      <c r="U1116" s="906"/>
      <c r="V1116" s="906"/>
      <c r="W1116" s="905"/>
      <c r="X1116" s="868" t="s">
        <v>10</v>
      </c>
      <c r="Y1116" s="906"/>
      <c r="Z1116" s="906"/>
      <c r="AA1116" s="905"/>
      <c r="AB1116" s="552" t="s">
        <v>1084</v>
      </c>
      <c r="AC1116" s="38" t="s">
        <v>38</v>
      </c>
      <c r="AD1116" s="37" t="s">
        <v>36</v>
      </c>
      <c r="AE1116" s="549" t="s">
        <v>41</v>
      </c>
      <c r="AF1116" s="136" t="s">
        <v>9</v>
      </c>
      <c r="AG1116" s="8" t="s">
        <v>37</v>
      </c>
      <c r="AH1116" s="9" t="s">
        <v>8</v>
      </c>
      <c r="AI1116" s="10" t="s">
        <v>7</v>
      </c>
      <c r="AJ1116" s="6" t="s">
        <v>8</v>
      </c>
      <c r="AK1116" s="7" t="s">
        <v>7</v>
      </c>
      <c r="AL1116" s="6" t="s">
        <v>8</v>
      </c>
      <c r="AM1116" s="11" t="s">
        <v>7</v>
      </c>
      <c r="AN1116" s="7" t="s">
        <v>6</v>
      </c>
      <c r="AP1116" s="847"/>
      <c r="AQ1116" s="847"/>
    </row>
    <row r="1117" spans="2:43" ht="12.95" customHeight="1" x14ac:dyDescent="0.25">
      <c r="B1117" s="25">
        <v>44282</v>
      </c>
      <c r="C1117" s="137">
        <v>0.3354166666666667</v>
      </c>
      <c r="D1117" s="137">
        <v>0.35347222222222219</v>
      </c>
      <c r="E1117" s="43">
        <v>2</v>
      </c>
      <c r="F1117" s="43">
        <v>41367</v>
      </c>
      <c r="G1117" s="25">
        <v>44282</v>
      </c>
      <c r="H1117" s="967" t="s">
        <v>542</v>
      </c>
      <c r="I1117" s="968"/>
      <c r="J1117" s="969"/>
      <c r="K1117" s="970"/>
      <c r="L1117" s="969"/>
      <c r="M1117" s="970"/>
      <c r="N1117" s="967"/>
      <c r="O1117" s="968"/>
      <c r="P1117" s="971" t="s">
        <v>677</v>
      </c>
      <c r="Q1117" s="972"/>
      <c r="R1117" s="973" t="s">
        <v>473</v>
      </c>
      <c r="S1117" s="974"/>
      <c r="T1117" s="979" t="s">
        <v>544</v>
      </c>
      <c r="U1117" s="980"/>
      <c r="V1117" s="980"/>
      <c r="W1117" s="981"/>
      <c r="X1117" s="979" t="s">
        <v>544</v>
      </c>
      <c r="Y1117" s="980"/>
      <c r="Z1117" s="980"/>
      <c r="AA1117" s="981"/>
      <c r="AB1117" s="581"/>
      <c r="AC1117" s="34"/>
      <c r="AD1117" s="138"/>
      <c r="AE1117" s="158">
        <v>57</v>
      </c>
      <c r="AF1117" s="35" t="s">
        <v>32</v>
      </c>
      <c r="AG1117" s="26"/>
      <c r="AH1117" s="160">
        <v>26370</v>
      </c>
      <c r="AI1117" s="161">
        <f>+AH1117/1000</f>
        <v>26.37</v>
      </c>
      <c r="AJ1117" s="162">
        <v>26310</v>
      </c>
      <c r="AK1117" s="163">
        <f>+AJ1117/1000</f>
        <v>26.31</v>
      </c>
      <c r="AL1117" s="164">
        <f>+AJ1117-AH1117</f>
        <v>-60</v>
      </c>
      <c r="AM1117" s="163">
        <f>+AL1117/1000</f>
        <v>-0.06</v>
      </c>
      <c r="AN1117" s="165">
        <f>+AL1117/AH1117</f>
        <v>-2.2753128555176336E-3</v>
      </c>
      <c r="AP1117" s="306">
        <v>70.62</v>
      </c>
      <c r="AQ1117" s="306">
        <v>5.03</v>
      </c>
    </row>
    <row r="1118" spans="2:43" ht="12.95" customHeight="1" thickBot="1" x14ac:dyDescent="0.3">
      <c r="B1118" s="24"/>
      <c r="C1118" s="146"/>
      <c r="D1118" s="146"/>
      <c r="E1118" s="27"/>
      <c r="F1118" s="36"/>
      <c r="G1118" s="31"/>
      <c r="H1118" s="909"/>
      <c r="I1118" s="910"/>
      <c r="J1118" s="911"/>
      <c r="K1118" s="912"/>
      <c r="L1118" s="911"/>
      <c r="M1118" s="912"/>
      <c r="N1118" s="913"/>
      <c r="O1118" s="910"/>
      <c r="P1118" s="913"/>
      <c r="Q1118" s="910"/>
      <c r="R1118" s="914"/>
      <c r="S1118" s="915"/>
      <c r="T1118" s="916"/>
      <c r="U1118" s="917"/>
      <c r="V1118" s="917"/>
      <c r="W1118" s="915"/>
      <c r="X1118" s="29"/>
      <c r="Y1118" s="147"/>
      <c r="Z1118" s="147"/>
      <c r="AA1118" s="28"/>
      <c r="AB1118" s="509"/>
      <c r="AC1118" s="36"/>
      <c r="AD1118" s="148"/>
      <c r="AE1118" s="147"/>
      <c r="AF1118" s="28"/>
      <c r="AG1118" s="29"/>
      <c r="AH1118" s="149"/>
      <c r="AI1118" s="153"/>
      <c r="AJ1118" s="150"/>
      <c r="AK1118" s="154"/>
      <c r="AL1118" s="155"/>
      <c r="AM1118" s="156"/>
      <c r="AN1118" s="157"/>
    </row>
    <row r="1119" spans="2:43" ht="12.95" customHeight="1" x14ac:dyDescent="0.25">
      <c r="B1119" s="151"/>
      <c r="C1119" s="151"/>
      <c r="D1119" s="151"/>
      <c r="E1119" s="151"/>
      <c r="F1119" s="151"/>
      <c r="G1119" s="151"/>
      <c r="H1119" s="151"/>
      <c r="I1119" s="151"/>
      <c r="J1119" s="174"/>
      <c r="K1119" s="174"/>
      <c r="L1119" s="174"/>
      <c r="M1119" s="174"/>
      <c r="N1119" s="151"/>
      <c r="O1119" s="151"/>
      <c r="P1119" s="135"/>
      <c r="Q1119" s="135"/>
      <c r="R1119" s="918" t="s">
        <v>5</v>
      </c>
      <c r="S1119" s="919"/>
      <c r="T1119" s="919"/>
      <c r="U1119" s="919"/>
      <c r="V1119" s="919"/>
      <c r="W1119" s="919"/>
      <c r="X1119" s="919"/>
      <c r="Y1119" s="919"/>
      <c r="Z1119" s="919"/>
      <c r="AA1119" s="919"/>
      <c r="AB1119" s="919"/>
      <c r="AC1119" s="919"/>
      <c r="AD1119" s="919"/>
      <c r="AE1119" s="919"/>
      <c r="AF1119" s="919"/>
      <c r="AG1119" s="554"/>
      <c r="AH1119" s="932" t="s">
        <v>4</v>
      </c>
      <c r="AI1119" s="933"/>
      <c r="AJ1119" s="932" t="s">
        <v>3</v>
      </c>
      <c r="AK1119" s="933"/>
      <c r="AL1119" s="932" t="s">
        <v>2</v>
      </c>
      <c r="AM1119" s="934"/>
      <c r="AN1119" s="935"/>
      <c r="AO1119" s="141"/>
      <c r="AP1119" s="170"/>
    </row>
    <row r="1120" spans="2:43" ht="12.95" customHeight="1" x14ac:dyDescent="0.25">
      <c r="B1120" s="151"/>
      <c r="C1120" s="151"/>
      <c r="D1120" s="151"/>
      <c r="E1120" s="151"/>
      <c r="F1120" s="151"/>
      <c r="G1120" s="151"/>
      <c r="H1120" s="151"/>
      <c r="I1120" s="151"/>
      <c r="J1120" s="174"/>
      <c r="K1120" s="174"/>
      <c r="L1120" s="174"/>
      <c r="M1120" s="174"/>
      <c r="N1120" s="151"/>
      <c r="O1120" s="151"/>
      <c r="P1120" s="135"/>
      <c r="Q1120" s="135"/>
      <c r="R1120" s="930"/>
      <c r="S1120" s="931"/>
      <c r="T1120" s="931"/>
      <c r="U1120" s="931"/>
      <c r="V1120" s="931"/>
      <c r="W1120" s="931"/>
      <c r="X1120" s="931"/>
      <c r="Y1120" s="931"/>
      <c r="Z1120" s="931"/>
      <c r="AA1120" s="931"/>
      <c r="AB1120" s="931"/>
      <c r="AC1120" s="931"/>
      <c r="AD1120" s="931"/>
      <c r="AE1120" s="931"/>
      <c r="AF1120" s="931"/>
      <c r="AG1120" s="554"/>
      <c r="AH1120" s="936" t="s">
        <v>1</v>
      </c>
      <c r="AI1120" s="938">
        <f>+SUM(AI1117:AI1118)</f>
        <v>26.37</v>
      </c>
      <c r="AJ1120" s="936" t="s">
        <v>1</v>
      </c>
      <c r="AK1120" s="938">
        <f>+SUM(AK1117:AK1118)</f>
        <v>26.31</v>
      </c>
      <c r="AL1120" s="936" t="s">
        <v>1</v>
      </c>
      <c r="AM1120" s="940">
        <f>+AK1120-AI1120</f>
        <v>-6.0000000000002274E-2</v>
      </c>
      <c r="AN1120" s="851">
        <f>+AM1120/AI1120</f>
        <v>-2.2753128555177199E-3</v>
      </c>
      <c r="AO1120" s="141"/>
      <c r="AP1120" s="171"/>
    </row>
    <row r="1121" spans="2:43" ht="12.95" customHeight="1" thickBot="1" x14ac:dyDescent="0.3">
      <c r="B1121" s="151"/>
      <c r="C1121" s="151"/>
      <c r="D1121" s="151"/>
      <c r="E1121" s="151"/>
      <c r="F1121" s="151"/>
      <c r="G1121" s="151"/>
      <c r="H1121" s="151"/>
      <c r="I1121" s="151"/>
      <c r="J1121" s="174"/>
      <c r="K1121" s="174"/>
      <c r="L1121" s="174"/>
      <c r="M1121" s="174"/>
      <c r="N1121" s="151"/>
      <c r="O1121" s="151"/>
      <c r="P1121" s="135"/>
      <c r="Q1121" s="135"/>
      <c r="R1121" s="921"/>
      <c r="S1121" s="922"/>
      <c r="T1121" s="922"/>
      <c r="U1121" s="922"/>
      <c r="V1121" s="922"/>
      <c r="W1121" s="922"/>
      <c r="X1121" s="922"/>
      <c r="Y1121" s="922"/>
      <c r="Z1121" s="922"/>
      <c r="AA1121" s="922"/>
      <c r="AB1121" s="922"/>
      <c r="AC1121" s="922"/>
      <c r="AD1121" s="922"/>
      <c r="AE1121" s="922"/>
      <c r="AF1121" s="922"/>
      <c r="AG1121" s="553"/>
      <c r="AH1121" s="937"/>
      <c r="AI1121" s="939"/>
      <c r="AJ1121" s="937"/>
      <c r="AK1121" s="939"/>
      <c r="AL1121" s="937"/>
      <c r="AM1121" s="941"/>
      <c r="AN1121" s="852"/>
      <c r="AO1121" s="141"/>
      <c r="AP1121" s="171"/>
    </row>
    <row r="1122" spans="2:43" ht="12.95" customHeight="1" thickBot="1" x14ac:dyDescent="0.3">
      <c r="AO1122" s="141"/>
    </row>
    <row r="1123" spans="2:43" ht="12.95" customHeight="1" x14ac:dyDescent="0.25">
      <c r="R1123" s="918" t="s">
        <v>0</v>
      </c>
      <c r="S1123" s="919"/>
      <c r="T1123" s="919"/>
      <c r="U1123" s="919"/>
      <c r="V1123" s="919"/>
      <c r="W1123" s="919"/>
      <c r="X1123" s="919"/>
      <c r="Y1123" s="919"/>
      <c r="Z1123" s="919"/>
      <c r="AA1123" s="919"/>
      <c r="AB1123" s="919"/>
      <c r="AC1123" s="919"/>
      <c r="AD1123" s="919"/>
      <c r="AE1123" s="919"/>
      <c r="AF1123" s="920"/>
      <c r="AG1123" s="18"/>
      <c r="AH1123" s="924">
        <f>+AI1120+AH1107</f>
        <v>6495.5797272727277</v>
      </c>
      <c r="AI1123" s="925"/>
      <c r="AJ1123" s="924">
        <f>+AK1120+AJ1107</f>
        <v>6599.9254999999994</v>
      </c>
      <c r="AK1123" s="925"/>
      <c r="AL1123" s="928">
        <f>+AJ1123-AH1123</f>
        <v>104.34577272727165</v>
      </c>
      <c r="AM1123" s="925"/>
      <c r="AN1123" s="945">
        <f>+AL1123/AH1123</f>
        <v>1.6064120079868974E-2</v>
      </c>
      <c r="AO1123" s="141"/>
    </row>
    <row r="1124" spans="2:43" ht="12.95" customHeight="1" thickBot="1" x14ac:dyDescent="0.3">
      <c r="R1124" s="921"/>
      <c r="S1124" s="922"/>
      <c r="T1124" s="922"/>
      <c r="U1124" s="922"/>
      <c r="V1124" s="922"/>
      <c r="W1124" s="922"/>
      <c r="X1124" s="922"/>
      <c r="Y1124" s="922"/>
      <c r="Z1124" s="922"/>
      <c r="AA1124" s="922"/>
      <c r="AB1124" s="922"/>
      <c r="AC1124" s="922"/>
      <c r="AD1124" s="922"/>
      <c r="AE1124" s="922"/>
      <c r="AF1124" s="923"/>
      <c r="AG1124" s="19"/>
      <c r="AH1124" s="926"/>
      <c r="AI1124" s="927"/>
      <c r="AJ1124" s="926"/>
      <c r="AK1124" s="927"/>
      <c r="AL1124" s="929"/>
      <c r="AM1124" s="927"/>
      <c r="AN1124" s="946"/>
      <c r="AO1124" s="141"/>
      <c r="AP1124" s="846" t="s">
        <v>130</v>
      </c>
      <c r="AQ1124" s="846" t="s">
        <v>131</v>
      </c>
    </row>
    <row r="1125" spans="2:43" ht="12.95" customHeight="1" thickBot="1" x14ac:dyDescent="0.3">
      <c r="AO1125" s="20"/>
      <c r="AP1125" s="847"/>
      <c r="AQ1125" s="847"/>
    </row>
    <row r="1126" spans="2:43" ht="12.95" customHeight="1" x14ac:dyDescent="0.25">
      <c r="B1126" s="882" t="s">
        <v>31</v>
      </c>
      <c r="C1126" s="883"/>
      <c r="D1126" s="883"/>
      <c r="E1126" s="883"/>
      <c r="F1126" s="883"/>
      <c r="G1126" s="884"/>
      <c r="H1126" s="888" t="s">
        <v>30</v>
      </c>
      <c r="I1126" s="765"/>
      <c r="J1126" s="765"/>
      <c r="K1126" s="765"/>
      <c r="L1126" s="765"/>
      <c r="M1126" s="765"/>
      <c r="N1126" s="765"/>
      <c r="O1126" s="765"/>
      <c r="P1126" s="765"/>
      <c r="Q1126" s="765"/>
      <c r="R1126" s="765"/>
      <c r="S1126" s="765"/>
      <c r="T1126" s="765"/>
      <c r="U1126" s="765"/>
      <c r="V1126" s="765"/>
      <c r="W1126" s="765"/>
      <c r="X1126" s="765"/>
      <c r="Y1126" s="765"/>
      <c r="Z1126" s="765"/>
      <c r="AA1126" s="765"/>
      <c r="AB1126" s="765"/>
      <c r="AC1126" s="765"/>
      <c r="AD1126" s="765"/>
      <c r="AE1126" s="548"/>
      <c r="AF1126" s="764" t="s">
        <v>29</v>
      </c>
      <c r="AG1126" s="765"/>
      <c r="AH1126" s="765"/>
      <c r="AI1126" s="765"/>
      <c r="AJ1126" s="765"/>
      <c r="AK1126" s="766"/>
      <c r="AL1126" s="889" t="s">
        <v>39</v>
      </c>
      <c r="AM1126" s="890"/>
      <c r="AN1126" s="891"/>
      <c r="AO1126" s="21"/>
      <c r="AP1126" s="306"/>
      <c r="AQ1126" s="306"/>
    </row>
    <row r="1127" spans="2:43" ht="12.95" customHeight="1" x14ac:dyDescent="0.25">
      <c r="B1127" s="885"/>
      <c r="C1127" s="886"/>
      <c r="D1127" s="886"/>
      <c r="E1127" s="886"/>
      <c r="F1127" s="886"/>
      <c r="G1127" s="887"/>
      <c r="H1127" s="892" t="s">
        <v>25</v>
      </c>
      <c r="I1127" s="893"/>
      <c r="J1127" s="893"/>
      <c r="K1127" s="893"/>
      <c r="L1127" s="893"/>
      <c r="M1127" s="893"/>
      <c r="N1127" s="893"/>
      <c r="O1127" s="893"/>
      <c r="P1127" s="893"/>
      <c r="Q1127" s="893"/>
      <c r="R1127" s="893"/>
      <c r="S1127" s="893"/>
      <c r="T1127" s="893"/>
      <c r="U1127" s="893"/>
      <c r="V1127" s="893"/>
      <c r="W1127" s="893"/>
      <c r="X1127" s="893"/>
      <c r="Y1127" s="893"/>
      <c r="Z1127" s="893"/>
      <c r="AA1127" s="893"/>
      <c r="AB1127" s="893"/>
      <c r="AC1127" s="893"/>
      <c r="AD1127" s="893"/>
      <c r="AE1127" s="550"/>
      <c r="AF1127" s="773">
        <v>44283</v>
      </c>
      <c r="AG1127" s="774"/>
      <c r="AH1127" s="774"/>
      <c r="AI1127" s="774"/>
      <c r="AJ1127" s="774"/>
      <c r="AK1127" s="775"/>
      <c r="AL1127" s="896" t="s">
        <v>40</v>
      </c>
      <c r="AM1127" s="897"/>
      <c r="AN1127" s="898"/>
      <c r="AO1127" s="21"/>
      <c r="AP1127" s="306"/>
      <c r="AQ1127" s="306"/>
    </row>
    <row r="1128" spans="2:43" ht="12.95" customHeight="1" thickBot="1" x14ac:dyDescent="0.3">
      <c r="B1128" s="902" t="s">
        <v>28</v>
      </c>
      <c r="C1128" s="903"/>
      <c r="D1128" s="903"/>
      <c r="E1128" s="903"/>
      <c r="F1128" s="903"/>
      <c r="G1128" s="904"/>
      <c r="H1128" s="894"/>
      <c r="I1128" s="895"/>
      <c r="J1128" s="895"/>
      <c r="K1128" s="895"/>
      <c r="L1128" s="895"/>
      <c r="M1128" s="895"/>
      <c r="N1128" s="895"/>
      <c r="O1128" s="895"/>
      <c r="P1128" s="895"/>
      <c r="Q1128" s="895"/>
      <c r="R1128" s="895"/>
      <c r="S1128" s="895"/>
      <c r="T1128" s="895"/>
      <c r="U1128" s="895"/>
      <c r="V1128" s="895"/>
      <c r="W1128" s="895"/>
      <c r="X1128" s="895"/>
      <c r="Y1128" s="895"/>
      <c r="Z1128" s="895"/>
      <c r="AA1128" s="895"/>
      <c r="AB1128" s="895"/>
      <c r="AC1128" s="895"/>
      <c r="AD1128" s="895"/>
      <c r="AE1128" s="551"/>
      <c r="AF1128" s="776"/>
      <c r="AG1128" s="777"/>
      <c r="AH1128" s="777"/>
      <c r="AI1128" s="777"/>
      <c r="AJ1128" s="777"/>
      <c r="AK1128" s="778"/>
      <c r="AL1128" s="899"/>
      <c r="AM1128" s="900"/>
      <c r="AN1128" s="901"/>
      <c r="AP1128" s="306"/>
      <c r="AQ1128" s="306"/>
    </row>
    <row r="1129" spans="2:43" ht="12.95" customHeight="1" thickBot="1" x14ac:dyDescent="0.3">
      <c r="B1129" s="135"/>
      <c r="C1129" s="135"/>
      <c r="D1129" s="135"/>
      <c r="E1129" s="135"/>
      <c r="F1129" s="135"/>
      <c r="G1129" s="135"/>
      <c r="H1129" s="135"/>
      <c r="I1129" s="135"/>
      <c r="J1129" s="174"/>
      <c r="K1129" s="174"/>
      <c r="L1129" s="174"/>
      <c r="M1129" s="174"/>
      <c r="N1129" s="135"/>
      <c r="O1129" s="135"/>
      <c r="P1129" s="135"/>
      <c r="Q1129" s="135"/>
      <c r="R1129" s="135"/>
      <c r="S1129" s="135"/>
      <c r="T1129" s="135"/>
      <c r="U1129" s="135"/>
      <c r="V1129" s="135"/>
      <c r="W1129" s="135"/>
      <c r="X1129" s="135"/>
      <c r="Y1129" s="135"/>
      <c r="Z1129" s="135"/>
      <c r="AA1129" s="135"/>
      <c r="AB1129" s="135"/>
      <c r="AC1129" s="135"/>
      <c r="AD1129" s="135"/>
      <c r="AE1129" s="135"/>
      <c r="AF1129" s="135"/>
      <c r="AG1129" s="135"/>
      <c r="AH1129" s="135"/>
      <c r="AI1129" s="135"/>
      <c r="AJ1129" s="135"/>
      <c r="AK1129" s="135"/>
      <c r="AL1129" s="135"/>
      <c r="AM1129" s="135"/>
      <c r="AN1129" s="135"/>
      <c r="AP1129" s="306"/>
      <c r="AQ1129" s="306"/>
    </row>
    <row r="1130" spans="2:43" ht="12.95" customHeight="1" thickBot="1" x14ac:dyDescent="0.3">
      <c r="B1130" s="873" t="s">
        <v>27</v>
      </c>
      <c r="C1130" s="874"/>
      <c r="D1130" s="874"/>
      <c r="E1130" s="875"/>
      <c r="F1130" s="848" t="s">
        <v>26</v>
      </c>
      <c r="G1130" s="850"/>
      <c r="H1130" s="848" t="s">
        <v>44</v>
      </c>
      <c r="I1130" s="849"/>
      <c r="J1130" s="849"/>
      <c r="K1130" s="849"/>
      <c r="L1130" s="849"/>
      <c r="M1130" s="849"/>
      <c r="N1130" s="849"/>
      <c r="O1130" s="849"/>
      <c r="P1130" s="849"/>
      <c r="Q1130" s="849"/>
      <c r="R1130" s="849"/>
      <c r="S1130" s="850"/>
      <c r="T1130" s="848" t="s">
        <v>25</v>
      </c>
      <c r="U1130" s="849"/>
      <c r="V1130" s="849"/>
      <c r="W1130" s="849"/>
      <c r="X1130" s="849"/>
      <c r="Y1130" s="849"/>
      <c r="Z1130" s="849"/>
      <c r="AA1130" s="849"/>
      <c r="AB1130" s="849"/>
      <c r="AC1130" s="849"/>
      <c r="AD1130" s="849"/>
      <c r="AE1130" s="849"/>
      <c r="AF1130" s="850"/>
      <c r="AG1130" s="879" t="s">
        <v>24</v>
      </c>
      <c r="AH1130" s="880"/>
      <c r="AI1130" s="881"/>
      <c r="AJ1130" s="879" t="s">
        <v>24</v>
      </c>
      <c r="AK1130" s="881"/>
      <c r="AL1130" s="848" t="s">
        <v>23</v>
      </c>
      <c r="AM1130" s="849"/>
      <c r="AN1130" s="850"/>
      <c r="AP1130" s="306"/>
      <c r="AQ1130" s="306"/>
    </row>
    <row r="1131" spans="2:43" ht="12.95" customHeight="1" thickBot="1" x14ac:dyDescent="0.3">
      <c r="B1131" s="1" t="s">
        <v>13</v>
      </c>
      <c r="C1131" s="2" t="s">
        <v>22</v>
      </c>
      <c r="D1131" s="3" t="s">
        <v>22</v>
      </c>
      <c r="E1131" s="2" t="s">
        <v>21</v>
      </c>
      <c r="F1131" s="907" t="s">
        <v>20</v>
      </c>
      <c r="G1131" s="908"/>
      <c r="H1131" s="876"/>
      <c r="I1131" s="877"/>
      <c r="J1131" s="877"/>
      <c r="K1131" s="877"/>
      <c r="L1131" s="877"/>
      <c r="M1131" s="877"/>
      <c r="N1131" s="877"/>
      <c r="O1131" s="877"/>
      <c r="P1131" s="877"/>
      <c r="Q1131" s="877"/>
      <c r="R1131" s="877"/>
      <c r="S1131" s="878"/>
      <c r="T1131" s="876"/>
      <c r="U1131" s="877"/>
      <c r="V1131" s="877"/>
      <c r="W1131" s="877"/>
      <c r="X1131" s="877"/>
      <c r="Y1131" s="877"/>
      <c r="Z1131" s="877"/>
      <c r="AA1131" s="877"/>
      <c r="AB1131" s="877"/>
      <c r="AC1131" s="877"/>
      <c r="AD1131" s="877"/>
      <c r="AE1131" s="877"/>
      <c r="AF1131" s="878"/>
      <c r="AG1131" s="876" t="s">
        <v>19</v>
      </c>
      <c r="AH1131" s="877"/>
      <c r="AI1131" s="878"/>
      <c r="AJ1131" s="876" t="s">
        <v>18</v>
      </c>
      <c r="AK1131" s="878"/>
      <c r="AL1131" s="876" t="s">
        <v>17</v>
      </c>
      <c r="AM1131" s="877"/>
      <c r="AN1131" s="878"/>
      <c r="AP1131" s="306"/>
      <c r="AQ1131" s="306"/>
    </row>
    <row r="1132" spans="2:43" ht="12.95" customHeight="1" thickBot="1" x14ac:dyDescent="0.3">
      <c r="B1132" s="4">
        <v>2021</v>
      </c>
      <c r="C1132" s="5" t="s">
        <v>16</v>
      </c>
      <c r="D1132" s="5" t="s">
        <v>15</v>
      </c>
      <c r="E1132" s="30" t="s">
        <v>14</v>
      </c>
      <c r="F1132" s="6" t="s">
        <v>14</v>
      </c>
      <c r="G1132" s="7" t="s">
        <v>13</v>
      </c>
      <c r="H1132" s="868" t="s">
        <v>34</v>
      </c>
      <c r="I1132" s="869"/>
      <c r="J1132" s="870" t="s">
        <v>43</v>
      </c>
      <c r="K1132" s="871"/>
      <c r="L1132" s="870" t="s">
        <v>42</v>
      </c>
      <c r="M1132" s="871"/>
      <c r="N1132" s="872" t="s">
        <v>33</v>
      </c>
      <c r="O1132" s="869"/>
      <c r="P1132" s="872" t="s">
        <v>12</v>
      </c>
      <c r="Q1132" s="869"/>
      <c r="R1132" s="872" t="s">
        <v>11</v>
      </c>
      <c r="S1132" s="905"/>
      <c r="T1132" s="868" t="s">
        <v>35</v>
      </c>
      <c r="U1132" s="906"/>
      <c r="V1132" s="906"/>
      <c r="W1132" s="905"/>
      <c r="X1132" s="868" t="s">
        <v>10</v>
      </c>
      <c r="Y1132" s="906"/>
      <c r="Z1132" s="906"/>
      <c r="AA1132" s="905"/>
      <c r="AB1132" s="552" t="s">
        <v>1084</v>
      </c>
      <c r="AC1132" s="38" t="s">
        <v>38</v>
      </c>
      <c r="AD1132" s="37" t="s">
        <v>36</v>
      </c>
      <c r="AE1132" s="549" t="s">
        <v>41</v>
      </c>
      <c r="AF1132" s="136" t="s">
        <v>9</v>
      </c>
      <c r="AG1132" s="8" t="s">
        <v>37</v>
      </c>
      <c r="AH1132" s="9" t="s">
        <v>8</v>
      </c>
      <c r="AI1132" s="10" t="s">
        <v>7</v>
      </c>
      <c r="AJ1132" s="6" t="s">
        <v>8</v>
      </c>
      <c r="AK1132" s="7" t="s">
        <v>7</v>
      </c>
      <c r="AL1132" s="6" t="s">
        <v>8</v>
      </c>
      <c r="AM1132" s="11" t="s">
        <v>7</v>
      </c>
      <c r="AN1132" s="7" t="s">
        <v>6</v>
      </c>
      <c r="AP1132" s="306"/>
      <c r="AQ1132" s="306"/>
    </row>
    <row r="1133" spans="2:43" ht="12.95" customHeight="1" x14ac:dyDescent="0.25">
      <c r="B1133" s="25">
        <v>44283</v>
      </c>
      <c r="C1133" s="137"/>
      <c r="D1133" s="137"/>
      <c r="E1133" s="43"/>
      <c r="F1133" s="43"/>
      <c r="G1133" s="25">
        <v>44283</v>
      </c>
      <c r="H1133" s="960"/>
      <c r="I1133" s="961"/>
      <c r="J1133" s="962"/>
      <c r="K1133" s="963"/>
      <c r="L1133" s="962"/>
      <c r="M1133" s="963"/>
      <c r="N1133" s="960"/>
      <c r="O1133" s="961"/>
      <c r="P1133" s="964"/>
      <c r="Q1133" s="965"/>
      <c r="R1133" s="964"/>
      <c r="S1133" s="966"/>
      <c r="T1133" s="957"/>
      <c r="U1133" s="958"/>
      <c r="V1133" s="958"/>
      <c r="W1133" s="959"/>
      <c r="X1133" s="986"/>
      <c r="Y1133" s="958"/>
      <c r="Z1133" s="958"/>
      <c r="AA1133" s="987"/>
      <c r="AB1133" s="556"/>
      <c r="AC1133" s="34"/>
      <c r="AD1133" s="138"/>
      <c r="AE1133" s="166"/>
      <c r="AF1133" s="41"/>
      <c r="AG1133" s="26"/>
      <c r="AH1133" s="160"/>
      <c r="AI1133" s="161">
        <f>+AH1133/1000</f>
        <v>0</v>
      </c>
      <c r="AJ1133" s="162"/>
      <c r="AK1133" s="163">
        <f>+AJ1133/1000</f>
        <v>0</v>
      </c>
      <c r="AL1133" s="164">
        <f>+AJ1133-AH1133</f>
        <v>0</v>
      </c>
      <c r="AM1133" s="163">
        <f>+AL1133/1000</f>
        <v>0</v>
      </c>
      <c r="AN1133" s="165" t="e">
        <f>+AL1133/AH1133</f>
        <v>#DIV/0!</v>
      </c>
      <c r="AP1133" s="306"/>
      <c r="AQ1133" s="306"/>
    </row>
    <row r="1134" spans="2:43" ht="12.95" customHeight="1" x14ac:dyDescent="0.25">
      <c r="B1134" s="25">
        <v>44283</v>
      </c>
      <c r="C1134" s="137"/>
      <c r="D1134" s="137"/>
      <c r="E1134" s="43"/>
      <c r="F1134" s="43"/>
      <c r="G1134" s="25">
        <v>44283</v>
      </c>
      <c r="H1134" s="1078" t="s">
        <v>1195</v>
      </c>
      <c r="I1134" s="1079"/>
      <c r="J1134" s="1079"/>
      <c r="K1134" s="1079"/>
      <c r="L1134" s="1079"/>
      <c r="M1134" s="1079"/>
      <c r="N1134" s="1079"/>
      <c r="O1134" s="1079"/>
      <c r="P1134" s="1079"/>
      <c r="Q1134" s="1079"/>
      <c r="R1134" s="1079"/>
      <c r="S1134" s="1079"/>
      <c r="T1134" s="1079"/>
      <c r="U1134" s="1079"/>
      <c r="V1134" s="1079"/>
      <c r="W1134" s="1079"/>
      <c r="X1134" s="1079"/>
      <c r="Y1134" s="1079"/>
      <c r="Z1134" s="1079"/>
      <c r="AA1134" s="1080"/>
      <c r="AB1134" s="556"/>
      <c r="AC1134" s="34"/>
      <c r="AD1134" s="138"/>
      <c r="AE1134" s="158"/>
      <c r="AF1134" s="35"/>
      <c r="AG1134" s="34"/>
      <c r="AH1134" s="139"/>
      <c r="AI1134" s="159">
        <f>+AH1134/1000</f>
        <v>0</v>
      </c>
      <c r="AJ1134" s="152"/>
      <c r="AK1134" s="272">
        <f>+AJ1134/1000</f>
        <v>0</v>
      </c>
      <c r="AL1134" s="273">
        <f>+AJ1134-AH1134</f>
        <v>0</v>
      </c>
      <c r="AM1134" s="274">
        <f>+AL1134/1000</f>
        <v>0</v>
      </c>
      <c r="AN1134" s="275" t="e">
        <f>+AL1134/AH1134</f>
        <v>#DIV/0!</v>
      </c>
      <c r="AP1134" s="306"/>
      <c r="AQ1134" s="306"/>
    </row>
    <row r="1135" spans="2:43" ht="12.95" customHeight="1" x14ac:dyDescent="0.25">
      <c r="B1135" s="25">
        <v>44283</v>
      </c>
      <c r="C1135" s="137"/>
      <c r="D1135" s="137"/>
      <c r="E1135" s="43"/>
      <c r="F1135" s="43"/>
      <c r="G1135" s="25">
        <v>44283</v>
      </c>
      <c r="H1135" s="1078"/>
      <c r="I1135" s="1079"/>
      <c r="J1135" s="1079"/>
      <c r="K1135" s="1079"/>
      <c r="L1135" s="1079"/>
      <c r="M1135" s="1079"/>
      <c r="N1135" s="1079"/>
      <c r="O1135" s="1079"/>
      <c r="P1135" s="1079"/>
      <c r="Q1135" s="1079"/>
      <c r="R1135" s="1079"/>
      <c r="S1135" s="1079"/>
      <c r="T1135" s="1079"/>
      <c r="U1135" s="1079"/>
      <c r="V1135" s="1079"/>
      <c r="W1135" s="1079"/>
      <c r="X1135" s="1079"/>
      <c r="Y1135" s="1079"/>
      <c r="Z1135" s="1079"/>
      <c r="AA1135" s="1080"/>
      <c r="AB1135" s="556"/>
      <c r="AC1135" s="34"/>
      <c r="AD1135" s="138"/>
      <c r="AE1135" s="158"/>
      <c r="AF1135" s="35"/>
      <c r="AG1135" s="34"/>
      <c r="AH1135" s="139"/>
      <c r="AI1135" s="159">
        <f t="shared" ref="AI1135" si="418">+AH1135/1000</f>
        <v>0</v>
      </c>
      <c r="AJ1135" s="152"/>
      <c r="AK1135" s="272">
        <f t="shared" ref="AK1135" si="419">+AJ1135/1000</f>
        <v>0</v>
      </c>
      <c r="AL1135" s="273">
        <f t="shared" ref="AL1135" si="420">+AJ1135-AH1135</f>
        <v>0</v>
      </c>
      <c r="AM1135" s="274">
        <f t="shared" ref="AM1135" si="421">+AL1135/1000</f>
        <v>0</v>
      </c>
      <c r="AN1135" s="275" t="e">
        <f t="shared" ref="AN1135" si="422">+AL1135/AH1135</f>
        <v>#DIV/0!</v>
      </c>
      <c r="AP1135" s="306"/>
      <c r="AQ1135" s="306"/>
    </row>
    <row r="1136" spans="2:43" ht="12.95" customHeight="1" thickBot="1" x14ac:dyDescent="0.3">
      <c r="B1136" s="24"/>
      <c r="C1136" s="146"/>
      <c r="D1136" s="146"/>
      <c r="E1136" s="27"/>
      <c r="F1136" s="36"/>
      <c r="G1136" s="31"/>
      <c r="H1136" s="909"/>
      <c r="I1136" s="910"/>
      <c r="J1136" s="911"/>
      <c r="K1136" s="912"/>
      <c r="L1136" s="911"/>
      <c r="M1136" s="912"/>
      <c r="N1136" s="913"/>
      <c r="O1136" s="910"/>
      <c r="P1136" s="913"/>
      <c r="Q1136" s="910"/>
      <c r="R1136" s="914"/>
      <c r="S1136" s="915"/>
      <c r="T1136" s="916"/>
      <c r="U1136" s="917"/>
      <c r="V1136" s="917"/>
      <c r="W1136" s="915"/>
      <c r="X1136" s="29"/>
      <c r="Y1136" s="147"/>
      <c r="Z1136" s="147"/>
      <c r="AA1136" s="28"/>
      <c r="AB1136" s="509"/>
      <c r="AC1136" s="36"/>
      <c r="AD1136" s="148"/>
      <c r="AE1136" s="147"/>
      <c r="AF1136" s="28"/>
      <c r="AG1136" s="29"/>
      <c r="AH1136" s="149"/>
      <c r="AI1136" s="153"/>
      <c r="AJ1136" s="150"/>
      <c r="AK1136" s="154"/>
      <c r="AL1136" s="155"/>
      <c r="AM1136" s="156"/>
      <c r="AN1136" s="157"/>
    </row>
    <row r="1137" spans="2:43" ht="12.95" customHeight="1" x14ac:dyDescent="0.25">
      <c r="B1137" s="151"/>
      <c r="C1137" s="151"/>
      <c r="D1137" s="151"/>
      <c r="E1137" s="151"/>
      <c r="F1137" s="151"/>
      <c r="G1137" s="151"/>
      <c r="H1137" s="151"/>
      <c r="I1137" s="151"/>
      <c r="J1137" s="174"/>
      <c r="K1137" s="174"/>
      <c r="L1137" s="174"/>
      <c r="M1137" s="174"/>
      <c r="N1137" s="151"/>
      <c r="O1137" s="151"/>
      <c r="P1137" s="135"/>
      <c r="Q1137" s="135"/>
      <c r="R1137" s="918" t="s">
        <v>5</v>
      </c>
      <c r="S1137" s="919"/>
      <c r="T1137" s="919"/>
      <c r="U1137" s="919"/>
      <c r="V1137" s="919"/>
      <c r="W1137" s="919"/>
      <c r="X1137" s="919"/>
      <c r="Y1137" s="919"/>
      <c r="Z1137" s="919"/>
      <c r="AA1137" s="919"/>
      <c r="AB1137" s="919"/>
      <c r="AC1137" s="919"/>
      <c r="AD1137" s="919"/>
      <c r="AE1137" s="919"/>
      <c r="AF1137" s="919"/>
      <c r="AG1137" s="554"/>
      <c r="AH1137" s="932" t="s">
        <v>4</v>
      </c>
      <c r="AI1137" s="933"/>
      <c r="AJ1137" s="932" t="s">
        <v>3</v>
      </c>
      <c r="AK1137" s="933"/>
      <c r="AL1137" s="932" t="s">
        <v>2</v>
      </c>
      <c r="AM1137" s="934"/>
      <c r="AN1137" s="935"/>
      <c r="AO1137" s="141"/>
      <c r="AP1137" s="170"/>
    </row>
    <row r="1138" spans="2:43" ht="12.95" customHeight="1" x14ac:dyDescent="0.25">
      <c r="B1138" s="151"/>
      <c r="C1138" s="151"/>
      <c r="D1138" s="151"/>
      <c r="E1138" s="151"/>
      <c r="F1138" s="151"/>
      <c r="G1138" s="151"/>
      <c r="H1138" s="151"/>
      <c r="I1138" s="151"/>
      <c r="J1138" s="174"/>
      <c r="K1138" s="174"/>
      <c r="L1138" s="174"/>
      <c r="M1138" s="174"/>
      <c r="N1138" s="151"/>
      <c r="O1138" s="151"/>
      <c r="P1138" s="135"/>
      <c r="Q1138" s="135"/>
      <c r="R1138" s="930"/>
      <c r="S1138" s="931"/>
      <c r="T1138" s="931"/>
      <c r="U1138" s="931"/>
      <c r="V1138" s="931"/>
      <c r="W1138" s="931"/>
      <c r="X1138" s="931"/>
      <c r="Y1138" s="931"/>
      <c r="Z1138" s="931"/>
      <c r="AA1138" s="931"/>
      <c r="AB1138" s="931"/>
      <c r="AC1138" s="931"/>
      <c r="AD1138" s="931"/>
      <c r="AE1138" s="931"/>
      <c r="AF1138" s="931"/>
      <c r="AG1138" s="554"/>
      <c r="AH1138" s="936" t="s">
        <v>1</v>
      </c>
      <c r="AI1138" s="938">
        <f>+SUM(AI1133:AI1136)</f>
        <v>0</v>
      </c>
      <c r="AJ1138" s="936" t="s">
        <v>1</v>
      </c>
      <c r="AK1138" s="938">
        <f>+SUM(AK1133:AK1136)</f>
        <v>0</v>
      </c>
      <c r="AL1138" s="936" t="s">
        <v>1</v>
      </c>
      <c r="AM1138" s="940">
        <f>+AK1138-AI1138</f>
        <v>0</v>
      </c>
      <c r="AN1138" s="851" t="e">
        <f>+AM1138/AI1138</f>
        <v>#DIV/0!</v>
      </c>
      <c r="AO1138" s="141"/>
      <c r="AP1138" s="171"/>
    </row>
    <row r="1139" spans="2:43" ht="12.95" customHeight="1" thickBot="1" x14ac:dyDescent="0.3">
      <c r="B1139" s="151"/>
      <c r="C1139" s="151"/>
      <c r="D1139" s="151"/>
      <c r="E1139" s="151"/>
      <c r="F1139" s="151"/>
      <c r="G1139" s="151"/>
      <c r="H1139" s="151"/>
      <c r="I1139" s="151"/>
      <c r="J1139" s="174"/>
      <c r="K1139" s="174"/>
      <c r="L1139" s="174"/>
      <c r="M1139" s="174"/>
      <c r="N1139" s="151"/>
      <c r="O1139" s="151"/>
      <c r="P1139" s="135"/>
      <c r="Q1139" s="135"/>
      <c r="R1139" s="921"/>
      <c r="S1139" s="922"/>
      <c r="T1139" s="922"/>
      <c r="U1139" s="922"/>
      <c r="V1139" s="922"/>
      <c r="W1139" s="922"/>
      <c r="X1139" s="922"/>
      <c r="Y1139" s="922"/>
      <c r="Z1139" s="922"/>
      <c r="AA1139" s="922"/>
      <c r="AB1139" s="922"/>
      <c r="AC1139" s="922"/>
      <c r="AD1139" s="922"/>
      <c r="AE1139" s="922"/>
      <c r="AF1139" s="922"/>
      <c r="AG1139" s="553"/>
      <c r="AH1139" s="937"/>
      <c r="AI1139" s="939"/>
      <c r="AJ1139" s="937"/>
      <c r="AK1139" s="939"/>
      <c r="AL1139" s="937"/>
      <c r="AM1139" s="941"/>
      <c r="AN1139" s="852"/>
      <c r="AO1139" s="141"/>
      <c r="AP1139" s="171"/>
    </row>
    <row r="1140" spans="2:43" ht="12.95" customHeight="1" thickBot="1" x14ac:dyDescent="0.3">
      <c r="AO1140" s="141"/>
    </row>
    <row r="1141" spans="2:43" ht="12.95" customHeight="1" x14ac:dyDescent="0.25">
      <c r="R1141" s="918" t="s">
        <v>0</v>
      </c>
      <c r="S1141" s="919"/>
      <c r="T1141" s="919"/>
      <c r="U1141" s="919"/>
      <c r="V1141" s="919"/>
      <c r="W1141" s="919"/>
      <c r="X1141" s="919"/>
      <c r="Y1141" s="919"/>
      <c r="Z1141" s="919"/>
      <c r="AA1141" s="919"/>
      <c r="AB1141" s="919"/>
      <c r="AC1141" s="919"/>
      <c r="AD1141" s="919"/>
      <c r="AE1141" s="919"/>
      <c r="AF1141" s="920"/>
      <c r="AG1141" s="18"/>
      <c r="AH1141" s="924">
        <f>+AI1138+AH1123</f>
        <v>6495.5797272727277</v>
      </c>
      <c r="AI1141" s="925"/>
      <c r="AJ1141" s="924">
        <f>+AK1138+AJ1123</f>
        <v>6599.9254999999994</v>
      </c>
      <c r="AK1141" s="925"/>
      <c r="AL1141" s="928">
        <f>+AJ1141-AH1141</f>
        <v>104.34577272727165</v>
      </c>
      <c r="AM1141" s="925"/>
      <c r="AN1141" s="945">
        <f>+AL1141/AH1141</f>
        <v>1.6064120079868974E-2</v>
      </c>
      <c r="AO1141" s="141"/>
    </row>
    <row r="1142" spans="2:43" ht="12.95" customHeight="1" thickBot="1" x14ac:dyDescent="0.3">
      <c r="R1142" s="921"/>
      <c r="S1142" s="922"/>
      <c r="T1142" s="922"/>
      <c r="U1142" s="922"/>
      <c r="V1142" s="922"/>
      <c r="W1142" s="922"/>
      <c r="X1142" s="922"/>
      <c r="Y1142" s="922"/>
      <c r="Z1142" s="922"/>
      <c r="AA1142" s="922"/>
      <c r="AB1142" s="922"/>
      <c r="AC1142" s="922"/>
      <c r="AD1142" s="922"/>
      <c r="AE1142" s="922"/>
      <c r="AF1142" s="923"/>
      <c r="AG1142" s="19"/>
      <c r="AH1142" s="926"/>
      <c r="AI1142" s="927"/>
      <c r="AJ1142" s="926"/>
      <c r="AK1142" s="927"/>
      <c r="AL1142" s="929"/>
      <c r="AM1142" s="927"/>
      <c r="AN1142" s="946"/>
      <c r="AO1142" s="141"/>
    </row>
    <row r="1143" spans="2:43" ht="13.5" customHeight="1" thickBot="1" x14ac:dyDescent="0.3">
      <c r="AO1143" s="20"/>
    </row>
    <row r="1144" spans="2:43" ht="12.95" customHeight="1" x14ac:dyDescent="0.25">
      <c r="B1144" s="882" t="s">
        <v>31</v>
      </c>
      <c r="C1144" s="883"/>
      <c r="D1144" s="883"/>
      <c r="E1144" s="883"/>
      <c r="F1144" s="883"/>
      <c r="G1144" s="884"/>
      <c r="H1144" s="888" t="s">
        <v>30</v>
      </c>
      <c r="I1144" s="765"/>
      <c r="J1144" s="765"/>
      <c r="K1144" s="765"/>
      <c r="L1144" s="765"/>
      <c r="M1144" s="765"/>
      <c r="N1144" s="765"/>
      <c r="O1144" s="765"/>
      <c r="P1144" s="765"/>
      <c r="Q1144" s="765"/>
      <c r="R1144" s="765"/>
      <c r="S1144" s="765"/>
      <c r="T1144" s="765"/>
      <c r="U1144" s="765"/>
      <c r="V1144" s="765"/>
      <c r="W1144" s="765"/>
      <c r="X1144" s="765"/>
      <c r="Y1144" s="765"/>
      <c r="Z1144" s="765"/>
      <c r="AA1144" s="765"/>
      <c r="AB1144" s="765"/>
      <c r="AC1144" s="765"/>
      <c r="AD1144" s="765"/>
      <c r="AE1144" s="548"/>
      <c r="AF1144" s="764" t="s">
        <v>29</v>
      </c>
      <c r="AG1144" s="765"/>
      <c r="AH1144" s="765"/>
      <c r="AI1144" s="765"/>
      <c r="AJ1144" s="765"/>
      <c r="AK1144" s="766"/>
      <c r="AL1144" s="889" t="s">
        <v>39</v>
      </c>
      <c r="AM1144" s="890"/>
      <c r="AN1144" s="891"/>
      <c r="AO1144" s="21"/>
    </row>
    <row r="1145" spans="2:43" ht="12.95" customHeight="1" x14ac:dyDescent="0.25">
      <c r="B1145" s="885"/>
      <c r="C1145" s="886"/>
      <c r="D1145" s="886"/>
      <c r="E1145" s="886"/>
      <c r="F1145" s="886"/>
      <c r="G1145" s="887"/>
      <c r="H1145" s="892" t="s">
        <v>25</v>
      </c>
      <c r="I1145" s="893"/>
      <c r="J1145" s="893"/>
      <c r="K1145" s="893"/>
      <c r="L1145" s="893"/>
      <c r="M1145" s="893"/>
      <c r="N1145" s="893"/>
      <c r="O1145" s="893"/>
      <c r="P1145" s="893"/>
      <c r="Q1145" s="893"/>
      <c r="R1145" s="893"/>
      <c r="S1145" s="893"/>
      <c r="T1145" s="893"/>
      <c r="U1145" s="893"/>
      <c r="V1145" s="893"/>
      <c r="W1145" s="893"/>
      <c r="X1145" s="893"/>
      <c r="Y1145" s="893"/>
      <c r="Z1145" s="893"/>
      <c r="AA1145" s="893"/>
      <c r="AB1145" s="893"/>
      <c r="AC1145" s="893"/>
      <c r="AD1145" s="893"/>
      <c r="AE1145" s="550"/>
      <c r="AF1145" s="773">
        <v>44284</v>
      </c>
      <c r="AG1145" s="774"/>
      <c r="AH1145" s="774"/>
      <c r="AI1145" s="774"/>
      <c r="AJ1145" s="774"/>
      <c r="AK1145" s="775"/>
      <c r="AL1145" s="896" t="s">
        <v>40</v>
      </c>
      <c r="AM1145" s="897"/>
      <c r="AN1145" s="898"/>
      <c r="AO1145" s="21"/>
    </row>
    <row r="1146" spans="2:43" ht="12.95" customHeight="1" thickBot="1" x14ac:dyDescent="0.3">
      <c r="B1146" s="902" t="s">
        <v>28</v>
      </c>
      <c r="C1146" s="903"/>
      <c r="D1146" s="903"/>
      <c r="E1146" s="903"/>
      <c r="F1146" s="903"/>
      <c r="G1146" s="904"/>
      <c r="H1146" s="894"/>
      <c r="I1146" s="895"/>
      <c r="J1146" s="895"/>
      <c r="K1146" s="895"/>
      <c r="L1146" s="895"/>
      <c r="M1146" s="895"/>
      <c r="N1146" s="895"/>
      <c r="O1146" s="895"/>
      <c r="P1146" s="895"/>
      <c r="Q1146" s="895"/>
      <c r="R1146" s="895"/>
      <c r="S1146" s="895"/>
      <c r="T1146" s="895"/>
      <c r="U1146" s="895"/>
      <c r="V1146" s="895"/>
      <c r="W1146" s="895"/>
      <c r="X1146" s="895"/>
      <c r="Y1146" s="895"/>
      <c r="Z1146" s="895"/>
      <c r="AA1146" s="895"/>
      <c r="AB1146" s="895"/>
      <c r="AC1146" s="895"/>
      <c r="AD1146" s="895"/>
      <c r="AE1146" s="551"/>
      <c r="AF1146" s="776"/>
      <c r="AG1146" s="777"/>
      <c r="AH1146" s="777"/>
      <c r="AI1146" s="777"/>
      <c r="AJ1146" s="777"/>
      <c r="AK1146" s="778"/>
      <c r="AL1146" s="899"/>
      <c r="AM1146" s="900"/>
      <c r="AN1146" s="901"/>
    </row>
    <row r="1147" spans="2:43" ht="12.95" customHeight="1" thickBot="1" x14ac:dyDescent="0.3">
      <c r="B1147" s="135"/>
      <c r="C1147" s="135"/>
      <c r="D1147" s="135"/>
      <c r="E1147" s="135"/>
      <c r="F1147" s="135"/>
      <c r="G1147" s="135"/>
      <c r="H1147" s="135"/>
      <c r="I1147" s="135"/>
      <c r="J1147" s="174"/>
      <c r="K1147" s="174"/>
      <c r="L1147" s="174"/>
      <c r="M1147" s="174"/>
      <c r="N1147" s="135"/>
      <c r="O1147" s="135"/>
      <c r="P1147" s="135"/>
      <c r="Q1147" s="135"/>
      <c r="R1147" s="135"/>
      <c r="S1147" s="135"/>
      <c r="T1147" s="135"/>
      <c r="U1147" s="135"/>
      <c r="V1147" s="135"/>
      <c r="W1147" s="135"/>
      <c r="X1147" s="135"/>
      <c r="Y1147" s="135"/>
      <c r="Z1147" s="135"/>
      <c r="AA1147" s="135"/>
      <c r="AB1147" s="135"/>
      <c r="AC1147" s="135"/>
      <c r="AD1147" s="135"/>
      <c r="AE1147" s="135"/>
      <c r="AF1147" s="135"/>
      <c r="AG1147" s="135"/>
      <c r="AH1147" s="135"/>
      <c r="AI1147" s="135"/>
      <c r="AJ1147" s="135"/>
      <c r="AK1147" s="135"/>
      <c r="AL1147" s="135"/>
      <c r="AM1147" s="135"/>
      <c r="AN1147" s="135"/>
    </row>
    <row r="1148" spans="2:43" ht="12.95" customHeight="1" thickBot="1" x14ac:dyDescent="0.3">
      <c r="B1148" s="873" t="s">
        <v>27</v>
      </c>
      <c r="C1148" s="874"/>
      <c r="D1148" s="874"/>
      <c r="E1148" s="875"/>
      <c r="F1148" s="848" t="s">
        <v>26</v>
      </c>
      <c r="G1148" s="850"/>
      <c r="H1148" s="848" t="s">
        <v>44</v>
      </c>
      <c r="I1148" s="849"/>
      <c r="J1148" s="849"/>
      <c r="K1148" s="849"/>
      <c r="L1148" s="849"/>
      <c r="M1148" s="849"/>
      <c r="N1148" s="849"/>
      <c r="O1148" s="849"/>
      <c r="P1148" s="849"/>
      <c r="Q1148" s="849"/>
      <c r="R1148" s="849"/>
      <c r="S1148" s="850"/>
      <c r="T1148" s="848" t="s">
        <v>25</v>
      </c>
      <c r="U1148" s="849"/>
      <c r="V1148" s="849"/>
      <c r="W1148" s="849"/>
      <c r="X1148" s="849"/>
      <c r="Y1148" s="849"/>
      <c r="Z1148" s="849"/>
      <c r="AA1148" s="849"/>
      <c r="AB1148" s="849"/>
      <c r="AC1148" s="849"/>
      <c r="AD1148" s="849"/>
      <c r="AE1148" s="849"/>
      <c r="AF1148" s="850"/>
      <c r="AG1148" s="879" t="s">
        <v>24</v>
      </c>
      <c r="AH1148" s="880"/>
      <c r="AI1148" s="881"/>
      <c r="AJ1148" s="879" t="s">
        <v>24</v>
      </c>
      <c r="AK1148" s="881"/>
      <c r="AL1148" s="848" t="s">
        <v>23</v>
      </c>
      <c r="AM1148" s="849"/>
      <c r="AN1148" s="850"/>
    </row>
    <row r="1149" spans="2:43" ht="12.95" customHeight="1" thickBot="1" x14ac:dyDescent="0.3">
      <c r="B1149" s="1" t="s">
        <v>13</v>
      </c>
      <c r="C1149" s="2" t="s">
        <v>22</v>
      </c>
      <c r="D1149" s="3" t="s">
        <v>22</v>
      </c>
      <c r="E1149" s="2" t="s">
        <v>21</v>
      </c>
      <c r="F1149" s="907" t="s">
        <v>20</v>
      </c>
      <c r="G1149" s="908"/>
      <c r="H1149" s="876"/>
      <c r="I1149" s="877"/>
      <c r="J1149" s="877"/>
      <c r="K1149" s="877"/>
      <c r="L1149" s="877"/>
      <c r="M1149" s="877"/>
      <c r="N1149" s="877"/>
      <c r="O1149" s="877"/>
      <c r="P1149" s="877"/>
      <c r="Q1149" s="877"/>
      <c r="R1149" s="877"/>
      <c r="S1149" s="878"/>
      <c r="T1149" s="876"/>
      <c r="U1149" s="877"/>
      <c r="V1149" s="877"/>
      <c r="W1149" s="877"/>
      <c r="X1149" s="877"/>
      <c r="Y1149" s="877"/>
      <c r="Z1149" s="877"/>
      <c r="AA1149" s="877"/>
      <c r="AB1149" s="877"/>
      <c r="AC1149" s="877"/>
      <c r="AD1149" s="877"/>
      <c r="AE1149" s="877"/>
      <c r="AF1149" s="878"/>
      <c r="AG1149" s="876" t="s">
        <v>19</v>
      </c>
      <c r="AH1149" s="877"/>
      <c r="AI1149" s="878"/>
      <c r="AJ1149" s="876" t="s">
        <v>18</v>
      </c>
      <c r="AK1149" s="878"/>
      <c r="AL1149" s="876" t="s">
        <v>17</v>
      </c>
      <c r="AM1149" s="877"/>
      <c r="AN1149" s="878"/>
      <c r="AP1149" s="846" t="s">
        <v>130</v>
      </c>
      <c r="AQ1149" s="846" t="s">
        <v>131</v>
      </c>
    </row>
    <row r="1150" spans="2:43" ht="12.95" customHeight="1" thickBot="1" x14ac:dyDescent="0.3">
      <c r="B1150" s="4">
        <v>2021</v>
      </c>
      <c r="C1150" s="5" t="s">
        <v>16</v>
      </c>
      <c r="D1150" s="5" t="s">
        <v>15</v>
      </c>
      <c r="E1150" s="30" t="s">
        <v>14</v>
      </c>
      <c r="F1150" s="6" t="s">
        <v>14</v>
      </c>
      <c r="G1150" s="7" t="s">
        <v>13</v>
      </c>
      <c r="H1150" s="868" t="s">
        <v>34</v>
      </c>
      <c r="I1150" s="869"/>
      <c r="J1150" s="870" t="s">
        <v>43</v>
      </c>
      <c r="K1150" s="871"/>
      <c r="L1150" s="870" t="s">
        <v>42</v>
      </c>
      <c r="M1150" s="871"/>
      <c r="N1150" s="872" t="s">
        <v>33</v>
      </c>
      <c r="O1150" s="869"/>
      <c r="P1150" s="872" t="s">
        <v>12</v>
      </c>
      <c r="Q1150" s="869"/>
      <c r="R1150" s="872" t="s">
        <v>11</v>
      </c>
      <c r="S1150" s="905"/>
      <c r="T1150" s="868" t="s">
        <v>35</v>
      </c>
      <c r="U1150" s="906"/>
      <c r="V1150" s="906"/>
      <c r="W1150" s="905"/>
      <c r="X1150" s="868" t="s">
        <v>10</v>
      </c>
      <c r="Y1150" s="906"/>
      <c r="Z1150" s="906"/>
      <c r="AA1150" s="905"/>
      <c r="AB1150" s="552" t="s">
        <v>1084</v>
      </c>
      <c r="AC1150" s="38" t="s">
        <v>38</v>
      </c>
      <c r="AD1150" s="37" t="s">
        <v>36</v>
      </c>
      <c r="AE1150" s="549" t="s">
        <v>41</v>
      </c>
      <c r="AF1150" s="136" t="s">
        <v>9</v>
      </c>
      <c r="AG1150" s="8" t="s">
        <v>37</v>
      </c>
      <c r="AH1150" s="9" t="s">
        <v>8</v>
      </c>
      <c r="AI1150" s="10" t="s">
        <v>7</v>
      </c>
      <c r="AJ1150" s="6" t="s">
        <v>8</v>
      </c>
      <c r="AK1150" s="7" t="s">
        <v>7</v>
      </c>
      <c r="AL1150" s="6" t="s">
        <v>8</v>
      </c>
      <c r="AM1150" s="11" t="s">
        <v>7</v>
      </c>
      <c r="AN1150" s="7" t="s">
        <v>6</v>
      </c>
      <c r="AP1150" s="847"/>
      <c r="AQ1150" s="847"/>
    </row>
    <row r="1151" spans="2:43" ht="12.95" customHeight="1" x14ac:dyDescent="0.25">
      <c r="B1151" s="25">
        <v>44284</v>
      </c>
      <c r="C1151" s="137">
        <v>0.61944444444444446</v>
      </c>
      <c r="D1151" s="137">
        <v>0.63472222222222219</v>
      </c>
      <c r="E1151" s="43">
        <v>3</v>
      </c>
      <c r="F1151" s="43">
        <v>41391</v>
      </c>
      <c r="G1151" s="25">
        <v>44284</v>
      </c>
      <c r="H1151" s="967" t="s">
        <v>542</v>
      </c>
      <c r="I1151" s="968"/>
      <c r="J1151" s="969"/>
      <c r="K1151" s="970"/>
      <c r="L1151" s="969"/>
      <c r="M1151" s="970"/>
      <c r="N1151" s="967"/>
      <c r="O1151" s="968"/>
      <c r="P1151" s="971" t="s">
        <v>71</v>
      </c>
      <c r="Q1151" s="972"/>
      <c r="R1151" s="973" t="s">
        <v>893</v>
      </c>
      <c r="S1151" s="974"/>
      <c r="T1151" s="979" t="s">
        <v>544</v>
      </c>
      <c r="U1151" s="980"/>
      <c r="V1151" s="980"/>
      <c r="W1151" s="981"/>
      <c r="X1151" s="979" t="s">
        <v>544</v>
      </c>
      <c r="Y1151" s="980"/>
      <c r="Z1151" s="980"/>
      <c r="AA1151" s="981"/>
      <c r="AB1151" s="581"/>
      <c r="AC1151" s="34"/>
      <c r="AD1151" s="138"/>
      <c r="AE1151" s="158">
        <v>41</v>
      </c>
      <c r="AF1151" s="35" t="s">
        <v>32</v>
      </c>
      <c r="AG1151" s="34"/>
      <c r="AH1151" s="139">
        <v>14510</v>
      </c>
      <c r="AI1151" s="159">
        <f t="shared" ref="AI1151:AI1152" si="423">+AH1151/1000</f>
        <v>14.51</v>
      </c>
      <c r="AJ1151" s="836">
        <v>22410</v>
      </c>
      <c r="AK1151" s="838">
        <f>+AJ1151/1000</f>
        <v>22.41</v>
      </c>
      <c r="AL1151" s="1029">
        <f>+AJ1151-AH1152-AH1151</f>
        <v>0</v>
      </c>
      <c r="AM1151" s="842">
        <f>+AL1151/1000</f>
        <v>0</v>
      </c>
      <c r="AN1151" s="844">
        <f>+AL1151/SUM(AH1151:AH1152)</f>
        <v>0</v>
      </c>
      <c r="AP1151" s="306">
        <v>70.64</v>
      </c>
      <c r="AQ1151" s="306">
        <v>5.0599999999999996</v>
      </c>
    </row>
    <row r="1152" spans="2:43" ht="12.95" customHeight="1" x14ac:dyDescent="0.25">
      <c r="B1152" s="25">
        <v>44284</v>
      </c>
      <c r="C1152" s="137">
        <v>0.61944444444444446</v>
      </c>
      <c r="D1152" s="137">
        <v>0.63472222222222219</v>
      </c>
      <c r="E1152" s="43">
        <v>3</v>
      </c>
      <c r="F1152" s="43">
        <v>41391</v>
      </c>
      <c r="G1152" s="25">
        <v>44284</v>
      </c>
      <c r="H1152" s="967" t="s">
        <v>542</v>
      </c>
      <c r="I1152" s="968"/>
      <c r="J1152" s="969"/>
      <c r="K1152" s="970"/>
      <c r="L1152" s="969"/>
      <c r="M1152" s="970"/>
      <c r="N1152" s="967"/>
      <c r="O1152" s="968"/>
      <c r="P1152" s="971" t="s">
        <v>71</v>
      </c>
      <c r="Q1152" s="972"/>
      <c r="R1152" s="973" t="s">
        <v>893</v>
      </c>
      <c r="S1152" s="974"/>
      <c r="T1152" s="979" t="s">
        <v>202</v>
      </c>
      <c r="U1152" s="980"/>
      <c r="V1152" s="980"/>
      <c r="W1152" s="981"/>
      <c r="X1152" s="979" t="s">
        <v>202</v>
      </c>
      <c r="Y1152" s="980"/>
      <c r="Z1152" s="980"/>
      <c r="AA1152" s="981"/>
      <c r="AB1152" s="581"/>
      <c r="AC1152" s="34"/>
      <c r="AD1152" s="138"/>
      <c r="AE1152" s="158">
        <v>41</v>
      </c>
      <c r="AF1152" s="35" t="s">
        <v>32</v>
      </c>
      <c r="AG1152" s="34"/>
      <c r="AH1152" s="152">
        <v>7900</v>
      </c>
      <c r="AI1152" s="159">
        <f t="shared" si="423"/>
        <v>7.9</v>
      </c>
      <c r="AJ1152" s="837"/>
      <c r="AK1152" s="839"/>
      <c r="AL1152" s="1031"/>
      <c r="AM1152" s="843"/>
      <c r="AN1152" s="845"/>
      <c r="AP1152" s="306">
        <v>70.64</v>
      </c>
      <c r="AQ1152" s="306">
        <v>5.0599999999999996</v>
      </c>
    </row>
    <row r="1153" spans="2:43" ht="12.95" customHeight="1" x14ac:dyDescent="0.25">
      <c r="B1153" s="25">
        <v>44284</v>
      </c>
      <c r="C1153" s="137">
        <v>0.76527777777777783</v>
      </c>
      <c r="D1153" s="137">
        <v>0.77986111111111101</v>
      </c>
      <c r="E1153" s="43">
        <v>3</v>
      </c>
      <c r="F1153" s="43">
        <v>41391</v>
      </c>
      <c r="G1153" s="25">
        <v>44284</v>
      </c>
      <c r="H1153" s="967" t="s">
        <v>542</v>
      </c>
      <c r="I1153" s="968"/>
      <c r="J1153" s="969"/>
      <c r="K1153" s="970"/>
      <c r="L1153" s="969"/>
      <c r="M1153" s="970"/>
      <c r="N1153" s="967"/>
      <c r="O1153" s="968"/>
      <c r="P1153" s="971" t="s">
        <v>71</v>
      </c>
      <c r="Q1153" s="972"/>
      <c r="R1153" s="973" t="s">
        <v>893</v>
      </c>
      <c r="S1153" s="974"/>
      <c r="T1153" s="979" t="s">
        <v>544</v>
      </c>
      <c r="U1153" s="980"/>
      <c r="V1153" s="980"/>
      <c r="W1153" s="981"/>
      <c r="X1153" s="979" t="s">
        <v>544</v>
      </c>
      <c r="Y1153" s="980"/>
      <c r="Z1153" s="980"/>
      <c r="AA1153" s="981"/>
      <c r="AB1153" s="556"/>
      <c r="AC1153" s="34"/>
      <c r="AD1153" s="138"/>
      <c r="AE1153" s="158">
        <v>37</v>
      </c>
      <c r="AF1153" s="35" t="s">
        <v>32</v>
      </c>
      <c r="AG1153" s="34"/>
      <c r="AH1153" s="139">
        <v>19220</v>
      </c>
      <c r="AI1153" s="159">
        <f t="shared" ref="AI1153:AI1159" si="424">+AH1153/1000</f>
        <v>19.22</v>
      </c>
      <c r="AJ1153" s="152">
        <v>19250</v>
      </c>
      <c r="AK1153" s="272">
        <f t="shared" ref="AK1153:AK1159" si="425">+AJ1153/1000</f>
        <v>19.25</v>
      </c>
      <c r="AL1153" s="273">
        <f t="shared" ref="AL1153:AL1159" si="426">+AJ1153-AH1153</f>
        <v>30</v>
      </c>
      <c r="AM1153" s="274">
        <f t="shared" ref="AM1153:AM1159" si="427">+AL1153/1000</f>
        <v>0.03</v>
      </c>
      <c r="AN1153" s="275">
        <f t="shared" ref="AN1153:AN1159" si="428">+AL1153/AH1153</f>
        <v>1.5608740894901144E-3</v>
      </c>
      <c r="AP1153" s="306">
        <v>68.760000000000005</v>
      </c>
      <c r="AQ1153" s="306">
        <v>5.27</v>
      </c>
    </row>
    <row r="1154" spans="2:43" ht="12.95" customHeight="1" x14ac:dyDescent="0.25">
      <c r="B1154" s="25">
        <v>44284</v>
      </c>
      <c r="C1154" s="137">
        <v>0.8881944444444444</v>
      </c>
      <c r="D1154" s="137">
        <v>0.91736111111111107</v>
      </c>
      <c r="E1154" s="43">
        <v>4</v>
      </c>
      <c r="F1154" s="43">
        <v>26742</v>
      </c>
      <c r="G1154" s="25">
        <v>44284</v>
      </c>
      <c r="H1154" s="967" t="s">
        <v>712</v>
      </c>
      <c r="I1154" s="968"/>
      <c r="J1154" s="969"/>
      <c r="K1154" s="970"/>
      <c r="L1154" s="969"/>
      <c r="M1154" s="970"/>
      <c r="N1154" s="967"/>
      <c r="O1154" s="968"/>
      <c r="P1154" s="971" t="s">
        <v>1716</v>
      </c>
      <c r="Q1154" s="972"/>
      <c r="R1154" s="973" t="s">
        <v>1456</v>
      </c>
      <c r="S1154" s="974"/>
      <c r="T1154" s="979" t="s">
        <v>715</v>
      </c>
      <c r="U1154" s="980"/>
      <c r="V1154" s="980"/>
      <c r="W1154" s="981"/>
      <c r="X1154" s="979" t="s">
        <v>269</v>
      </c>
      <c r="Y1154" s="980"/>
      <c r="Z1154" s="980"/>
      <c r="AA1154" s="981"/>
      <c r="AB1154" s="556"/>
      <c r="AC1154" s="34"/>
      <c r="AD1154" s="138"/>
      <c r="AE1154" s="158">
        <v>31</v>
      </c>
      <c r="AF1154" s="35" t="s">
        <v>32</v>
      </c>
      <c r="AG1154" s="34"/>
      <c r="AH1154" s="139">
        <v>5280</v>
      </c>
      <c r="AI1154" s="159">
        <f t="shared" si="424"/>
        <v>5.28</v>
      </c>
      <c r="AJ1154" s="152">
        <v>5280</v>
      </c>
      <c r="AK1154" s="272">
        <f t="shared" si="425"/>
        <v>5.28</v>
      </c>
      <c r="AL1154" s="273">
        <f t="shared" si="426"/>
        <v>0</v>
      </c>
      <c r="AM1154" s="274">
        <f t="shared" si="427"/>
        <v>0</v>
      </c>
      <c r="AN1154" s="275">
        <f t="shared" si="428"/>
        <v>0</v>
      </c>
      <c r="AP1154" s="306">
        <v>70.23</v>
      </c>
      <c r="AQ1154" s="306">
        <v>6.15</v>
      </c>
    </row>
    <row r="1155" spans="2:43" ht="12.95" customHeight="1" x14ac:dyDescent="0.25">
      <c r="B1155" s="25">
        <v>44284</v>
      </c>
      <c r="C1155" s="137">
        <v>0.90208333333333324</v>
      </c>
      <c r="D1155" s="137">
        <v>0.93680555555555556</v>
      </c>
      <c r="E1155" s="43">
        <v>4</v>
      </c>
      <c r="F1155" s="43">
        <v>26743</v>
      </c>
      <c r="G1155" s="25">
        <v>44284</v>
      </c>
      <c r="H1155" s="967" t="s">
        <v>712</v>
      </c>
      <c r="I1155" s="968"/>
      <c r="J1155" s="969"/>
      <c r="K1155" s="970"/>
      <c r="L1155" s="969"/>
      <c r="M1155" s="970"/>
      <c r="N1155" s="967"/>
      <c r="O1155" s="968"/>
      <c r="P1155" s="971" t="s">
        <v>748</v>
      </c>
      <c r="Q1155" s="972"/>
      <c r="R1155" s="973" t="s">
        <v>749</v>
      </c>
      <c r="S1155" s="974"/>
      <c r="T1155" s="979" t="s">
        <v>715</v>
      </c>
      <c r="U1155" s="980"/>
      <c r="V1155" s="980"/>
      <c r="W1155" s="981"/>
      <c r="X1155" s="979" t="s">
        <v>269</v>
      </c>
      <c r="Y1155" s="980"/>
      <c r="Z1155" s="980"/>
      <c r="AA1155" s="981"/>
      <c r="AB1155" s="581"/>
      <c r="AC1155" s="34"/>
      <c r="AD1155" s="138"/>
      <c r="AE1155" s="158">
        <v>33</v>
      </c>
      <c r="AF1155" s="35" t="s">
        <v>32</v>
      </c>
      <c r="AG1155" s="34"/>
      <c r="AH1155" s="139">
        <v>2410</v>
      </c>
      <c r="AI1155" s="159">
        <f t="shared" si="424"/>
        <v>2.41</v>
      </c>
      <c r="AJ1155" s="152">
        <v>2410</v>
      </c>
      <c r="AK1155" s="272">
        <f t="shared" si="425"/>
        <v>2.41</v>
      </c>
      <c r="AL1155" s="273">
        <f t="shared" si="426"/>
        <v>0</v>
      </c>
      <c r="AM1155" s="274">
        <f t="shared" si="427"/>
        <v>0</v>
      </c>
      <c r="AN1155" s="275">
        <f t="shared" si="428"/>
        <v>0</v>
      </c>
      <c r="AP1155" s="306">
        <v>70.62</v>
      </c>
      <c r="AQ1155" s="306">
        <v>6.05</v>
      </c>
    </row>
    <row r="1156" spans="2:43" ht="12.95" customHeight="1" x14ac:dyDescent="0.25">
      <c r="B1156" s="25">
        <v>44284</v>
      </c>
      <c r="C1156" s="137">
        <v>0.93194444444444446</v>
      </c>
      <c r="D1156" s="137">
        <v>0.9458333333333333</v>
      </c>
      <c r="E1156" s="43">
        <v>4</v>
      </c>
      <c r="F1156" s="43">
        <v>26744</v>
      </c>
      <c r="G1156" s="25">
        <v>44284</v>
      </c>
      <c r="H1156" s="967" t="s">
        <v>712</v>
      </c>
      <c r="I1156" s="968"/>
      <c r="J1156" s="969"/>
      <c r="K1156" s="970"/>
      <c r="L1156" s="969"/>
      <c r="M1156" s="970"/>
      <c r="N1156" s="967"/>
      <c r="O1156" s="968"/>
      <c r="P1156" s="971" t="s">
        <v>1705</v>
      </c>
      <c r="Q1156" s="972"/>
      <c r="R1156" s="973" t="s">
        <v>1469</v>
      </c>
      <c r="S1156" s="974"/>
      <c r="T1156" s="979" t="s">
        <v>715</v>
      </c>
      <c r="U1156" s="980"/>
      <c r="V1156" s="980"/>
      <c r="W1156" s="981"/>
      <c r="X1156" s="979" t="s">
        <v>269</v>
      </c>
      <c r="Y1156" s="980"/>
      <c r="Z1156" s="980"/>
      <c r="AA1156" s="981"/>
      <c r="AB1156" s="581"/>
      <c r="AC1156" s="34"/>
      <c r="AD1156" s="138"/>
      <c r="AE1156" s="158">
        <v>32</v>
      </c>
      <c r="AF1156" s="35" t="s">
        <v>32</v>
      </c>
      <c r="AG1156" s="34"/>
      <c r="AH1156" s="139">
        <v>1600</v>
      </c>
      <c r="AI1156" s="159">
        <f t="shared" si="424"/>
        <v>1.6</v>
      </c>
      <c r="AJ1156" s="152">
        <v>1600</v>
      </c>
      <c r="AK1156" s="272">
        <f t="shared" si="425"/>
        <v>1.6</v>
      </c>
      <c r="AL1156" s="273">
        <f t="shared" si="426"/>
        <v>0</v>
      </c>
      <c r="AM1156" s="274">
        <f t="shared" si="427"/>
        <v>0</v>
      </c>
      <c r="AN1156" s="275">
        <f t="shared" si="428"/>
        <v>0</v>
      </c>
      <c r="AP1156" s="306">
        <v>70.180000000000007</v>
      </c>
      <c r="AQ1156" s="306">
        <v>6.3</v>
      </c>
    </row>
    <row r="1157" spans="2:43" ht="12.95" customHeight="1" x14ac:dyDescent="0.25">
      <c r="B1157" s="25">
        <v>44284</v>
      </c>
      <c r="C1157" s="137">
        <v>0.93333333333333324</v>
      </c>
      <c r="D1157" s="137">
        <v>0.98263888888888884</v>
      </c>
      <c r="E1157" s="43">
        <v>4</v>
      </c>
      <c r="F1157" s="43">
        <v>26745</v>
      </c>
      <c r="G1157" s="25">
        <v>44284</v>
      </c>
      <c r="H1157" s="967" t="s">
        <v>1717</v>
      </c>
      <c r="I1157" s="968"/>
      <c r="J1157" s="969"/>
      <c r="K1157" s="970"/>
      <c r="L1157" s="969"/>
      <c r="M1157" s="970"/>
      <c r="N1157" s="967"/>
      <c r="O1157" s="968"/>
      <c r="P1157" s="971" t="s">
        <v>1718</v>
      </c>
      <c r="Q1157" s="972"/>
      <c r="R1157" s="973" t="s">
        <v>1719</v>
      </c>
      <c r="S1157" s="974"/>
      <c r="T1157" s="979" t="s">
        <v>1723</v>
      </c>
      <c r="U1157" s="980"/>
      <c r="V1157" s="980"/>
      <c r="W1157" s="981"/>
      <c r="X1157" s="979" t="s">
        <v>1723</v>
      </c>
      <c r="Y1157" s="980"/>
      <c r="Z1157" s="980"/>
      <c r="AA1157" s="981"/>
      <c r="AB1157" s="556"/>
      <c r="AC1157" s="34"/>
      <c r="AD1157" s="138"/>
      <c r="AE1157" s="314">
        <v>58</v>
      </c>
      <c r="AF1157" s="46" t="s">
        <v>52</v>
      </c>
      <c r="AG1157" s="34"/>
      <c r="AH1157" s="139">
        <v>7060</v>
      </c>
      <c r="AI1157" s="159">
        <f t="shared" si="424"/>
        <v>7.06</v>
      </c>
      <c r="AJ1157" s="152">
        <v>7060</v>
      </c>
      <c r="AK1157" s="272">
        <f t="shared" si="425"/>
        <v>7.06</v>
      </c>
      <c r="AL1157" s="273">
        <f t="shared" si="426"/>
        <v>0</v>
      </c>
      <c r="AM1157" s="274">
        <f t="shared" si="427"/>
        <v>0</v>
      </c>
      <c r="AN1157" s="275">
        <f t="shared" si="428"/>
        <v>0</v>
      </c>
      <c r="AP1157" s="306">
        <v>77.14</v>
      </c>
      <c r="AQ1157" s="306">
        <v>3.88</v>
      </c>
    </row>
    <row r="1158" spans="2:43" ht="12.95" customHeight="1" x14ac:dyDescent="0.25">
      <c r="B1158" s="25">
        <v>44284</v>
      </c>
      <c r="C1158" s="137">
        <v>0.95000000000000007</v>
      </c>
      <c r="D1158" s="137">
        <v>0.97291666666666676</v>
      </c>
      <c r="E1158" s="43">
        <v>4</v>
      </c>
      <c r="F1158" s="43">
        <v>26746</v>
      </c>
      <c r="G1158" s="25">
        <v>44284</v>
      </c>
      <c r="H1158" s="967" t="s">
        <v>712</v>
      </c>
      <c r="I1158" s="968"/>
      <c r="J1158" s="969"/>
      <c r="K1158" s="970"/>
      <c r="L1158" s="969"/>
      <c r="M1158" s="970"/>
      <c r="N1158" s="967"/>
      <c r="O1158" s="968"/>
      <c r="P1158" s="971" t="s">
        <v>1716</v>
      </c>
      <c r="Q1158" s="972"/>
      <c r="R1158" s="973" t="s">
        <v>1720</v>
      </c>
      <c r="S1158" s="974"/>
      <c r="T1158" s="979" t="s">
        <v>715</v>
      </c>
      <c r="U1158" s="980"/>
      <c r="V1158" s="980"/>
      <c r="W1158" s="981"/>
      <c r="X1158" s="979" t="s">
        <v>269</v>
      </c>
      <c r="Y1158" s="980"/>
      <c r="Z1158" s="980"/>
      <c r="AA1158" s="981"/>
      <c r="AB1158" s="556"/>
      <c r="AC1158" s="34"/>
      <c r="AD1158" s="138"/>
      <c r="AE1158" s="158">
        <v>33</v>
      </c>
      <c r="AF1158" s="35" t="s">
        <v>32</v>
      </c>
      <c r="AG1158" s="34"/>
      <c r="AH1158" s="139">
        <v>5180</v>
      </c>
      <c r="AI1158" s="159">
        <f t="shared" si="424"/>
        <v>5.18</v>
      </c>
      <c r="AJ1158" s="152">
        <v>5180</v>
      </c>
      <c r="AK1158" s="272">
        <f t="shared" si="425"/>
        <v>5.18</v>
      </c>
      <c r="AL1158" s="273">
        <f t="shared" si="426"/>
        <v>0</v>
      </c>
      <c r="AM1158" s="274">
        <f t="shared" si="427"/>
        <v>0</v>
      </c>
      <c r="AN1158" s="275">
        <f t="shared" si="428"/>
        <v>0</v>
      </c>
      <c r="AP1158" s="306">
        <v>71.09</v>
      </c>
      <c r="AQ1158" s="306">
        <v>5.77</v>
      </c>
    </row>
    <row r="1159" spans="2:43" ht="12.95" customHeight="1" x14ac:dyDescent="0.25">
      <c r="B1159" s="25">
        <v>44284</v>
      </c>
      <c r="C1159" s="137">
        <v>0.99722222222222223</v>
      </c>
      <c r="D1159" s="137">
        <v>1.3194444444444444E-2</v>
      </c>
      <c r="E1159" s="43">
        <v>4</v>
      </c>
      <c r="F1159" s="43">
        <v>26747</v>
      </c>
      <c r="G1159" s="25">
        <v>44284</v>
      </c>
      <c r="H1159" s="967" t="s">
        <v>1721</v>
      </c>
      <c r="I1159" s="968"/>
      <c r="J1159" s="969"/>
      <c r="K1159" s="970"/>
      <c r="L1159" s="969"/>
      <c r="M1159" s="970"/>
      <c r="N1159" s="967"/>
      <c r="O1159" s="968"/>
      <c r="P1159" s="971" t="s">
        <v>1721</v>
      </c>
      <c r="Q1159" s="972"/>
      <c r="R1159" s="973" t="s">
        <v>1722</v>
      </c>
      <c r="S1159" s="974"/>
      <c r="T1159" s="979" t="s">
        <v>823</v>
      </c>
      <c r="U1159" s="980"/>
      <c r="V1159" s="980"/>
      <c r="W1159" s="981"/>
      <c r="X1159" s="979" t="s">
        <v>269</v>
      </c>
      <c r="Y1159" s="980"/>
      <c r="Z1159" s="980"/>
      <c r="AA1159" s="981"/>
      <c r="AB1159" s="556"/>
      <c r="AC1159" s="34"/>
      <c r="AD1159" s="138"/>
      <c r="AE1159" s="158">
        <v>30</v>
      </c>
      <c r="AF1159" s="35" t="s">
        <v>32</v>
      </c>
      <c r="AG1159" s="34"/>
      <c r="AH1159" s="139">
        <v>470</v>
      </c>
      <c r="AI1159" s="159">
        <f t="shared" si="424"/>
        <v>0.47</v>
      </c>
      <c r="AJ1159" s="152">
        <v>470</v>
      </c>
      <c r="AK1159" s="272">
        <f t="shared" si="425"/>
        <v>0.47</v>
      </c>
      <c r="AL1159" s="273">
        <f t="shared" si="426"/>
        <v>0</v>
      </c>
      <c r="AM1159" s="274">
        <f t="shared" si="427"/>
        <v>0</v>
      </c>
      <c r="AN1159" s="275">
        <f t="shared" si="428"/>
        <v>0</v>
      </c>
      <c r="AP1159" s="306">
        <v>76.84</v>
      </c>
      <c r="AQ1159" s="306">
        <v>1.75</v>
      </c>
    </row>
    <row r="1160" spans="2:43" ht="12.95" customHeight="1" thickBot="1" x14ac:dyDescent="0.3">
      <c r="B1160" s="24"/>
      <c r="C1160" s="146"/>
      <c r="D1160" s="146"/>
      <c r="E1160" s="27"/>
      <c r="F1160" s="36"/>
      <c r="G1160" s="31"/>
      <c r="H1160" s="909"/>
      <c r="I1160" s="910"/>
      <c r="J1160" s="911"/>
      <c r="K1160" s="912"/>
      <c r="L1160" s="911"/>
      <c r="M1160" s="912"/>
      <c r="N1160" s="913"/>
      <c r="O1160" s="910"/>
      <c r="P1160" s="913"/>
      <c r="Q1160" s="910"/>
      <c r="R1160" s="914"/>
      <c r="S1160" s="915"/>
      <c r="T1160" s="916"/>
      <c r="U1160" s="917"/>
      <c r="V1160" s="917"/>
      <c r="W1160" s="915"/>
      <c r="X1160" s="29"/>
      <c r="Y1160" s="147"/>
      <c r="Z1160" s="147"/>
      <c r="AA1160" s="28"/>
      <c r="AB1160" s="509"/>
      <c r="AC1160" s="36"/>
      <c r="AD1160" s="148"/>
      <c r="AE1160" s="147"/>
      <c r="AF1160" s="28"/>
      <c r="AG1160" s="29"/>
      <c r="AH1160" s="149"/>
      <c r="AI1160" s="153"/>
      <c r="AJ1160" s="150"/>
      <c r="AK1160" s="154"/>
      <c r="AL1160" s="155"/>
      <c r="AM1160" s="156"/>
      <c r="AN1160" s="157"/>
    </row>
    <row r="1161" spans="2:43" ht="12.95" customHeight="1" x14ac:dyDescent="0.25">
      <c r="B1161" s="151"/>
      <c r="C1161" s="151"/>
      <c r="D1161" s="151"/>
      <c r="E1161" s="151"/>
      <c r="F1161" s="151"/>
      <c r="G1161" s="151"/>
      <c r="H1161" s="151"/>
      <c r="I1161" s="151"/>
      <c r="J1161" s="174"/>
      <c r="K1161" s="174"/>
      <c r="L1161" s="174"/>
      <c r="M1161" s="174"/>
      <c r="N1161" s="151"/>
      <c r="O1161" s="151"/>
      <c r="P1161" s="135"/>
      <c r="Q1161" s="135"/>
      <c r="R1161" s="918" t="s">
        <v>5</v>
      </c>
      <c r="S1161" s="919"/>
      <c r="T1161" s="919"/>
      <c r="U1161" s="919"/>
      <c r="V1161" s="919"/>
      <c r="W1161" s="919"/>
      <c r="X1161" s="919"/>
      <c r="Y1161" s="919"/>
      <c r="Z1161" s="919"/>
      <c r="AA1161" s="919"/>
      <c r="AB1161" s="919"/>
      <c r="AC1161" s="919"/>
      <c r="AD1161" s="919"/>
      <c r="AE1161" s="919"/>
      <c r="AF1161" s="919"/>
      <c r="AG1161" s="554"/>
      <c r="AH1161" s="932" t="s">
        <v>4</v>
      </c>
      <c r="AI1161" s="933"/>
      <c r="AJ1161" s="932" t="s">
        <v>3</v>
      </c>
      <c r="AK1161" s="933"/>
      <c r="AL1161" s="932" t="s">
        <v>2</v>
      </c>
      <c r="AM1161" s="934"/>
      <c r="AN1161" s="935"/>
    </row>
    <row r="1162" spans="2:43" ht="12.95" customHeight="1" x14ac:dyDescent="0.25">
      <c r="B1162" s="151"/>
      <c r="C1162" s="151"/>
      <c r="D1162" s="151"/>
      <c r="E1162" s="151"/>
      <c r="F1162" s="151"/>
      <c r="G1162" s="151"/>
      <c r="H1162" s="151"/>
      <c r="I1162" s="151"/>
      <c r="J1162" s="174"/>
      <c r="K1162" s="174"/>
      <c r="L1162" s="174"/>
      <c r="M1162" s="174"/>
      <c r="N1162" s="151"/>
      <c r="O1162" s="151"/>
      <c r="P1162" s="135"/>
      <c r="Q1162" s="135"/>
      <c r="R1162" s="930"/>
      <c r="S1162" s="931"/>
      <c r="T1162" s="931"/>
      <c r="U1162" s="931"/>
      <c r="V1162" s="931"/>
      <c r="W1162" s="931"/>
      <c r="X1162" s="931"/>
      <c r="Y1162" s="931"/>
      <c r="Z1162" s="931"/>
      <c r="AA1162" s="931"/>
      <c r="AB1162" s="931"/>
      <c r="AC1162" s="931"/>
      <c r="AD1162" s="931"/>
      <c r="AE1162" s="931"/>
      <c r="AF1162" s="931"/>
      <c r="AG1162" s="554"/>
      <c r="AH1162" s="936" t="s">
        <v>1</v>
      </c>
      <c r="AI1162" s="938">
        <f>+SUM(AI1151:AI1160)</f>
        <v>63.629999999999995</v>
      </c>
      <c r="AJ1162" s="936" t="s">
        <v>1</v>
      </c>
      <c r="AK1162" s="938">
        <f>+SUM(AK1151:AK1160)</f>
        <v>63.66</v>
      </c>
      <c r="AL1162" s="936" t="s">
        <v>1</v>
      </c>
      <c r="AM1162" s="940">
        <f>+AK1162-AI1162</f>
        <v>3.0000000000001137E-2</v>
      </c>
      <c r="AN1162" s="851">
        <f>+AM1162/AI1162</f>
        <v>4.7147571900048936E-4</v>
      </c>
    </row>
    <row r="1163" spans="2:43" ht="12.95" customHeight="1" thickBot="1" x14ac:dyDescent="0.3">
      <c r="B1163" s="151"/>
      <c r="C1163" s="151"/>
      <c r="D1163" s="151"/>
      <c r="E1163" s="151"/>
      <c r="F1163" s="151"/>
      <c r="G1163" s="151"/>
      <c r="H1163" s="151"/>
      <c r="I1163" s="151"/>
      <c r="J1163" s="174"/>
      <c r="K1163" s="174"/>
      <c r="L1163" s="174"/>
      <c r="M1163" s="174"/>
      <c r="N1163" s="151"/>
      <c r="O1163" s="151"/>
      <c r="P1163" s="135"/>
      <c r="Q1163" s="135"/>
      <c r="R1163" s="921"/>
      <c r="S1163" s="922"/>
      <c r="T1163" s="922"/>
      <c r="U1163" s="922"/>
      <c r="V1163" s="922"/>
      <c r="W1163" s="922"/>
      <c r="X1163" s="922"/>
      <c r="Y1163" s="922"/>
      <c r="Z1163" s="922"/>
      <c r="AA1163" s="922"/>
      <c r="AB1163" s="922"/>
      <c r="AC1163" s="922"/>
      <c r="AD1163" s="922"/>
      <c r="AE1163" s="922"/>
      <c r="AF1163" s="922"/>
      <c r="AG1163" s="553"/>
      <c r="AH1163" s="937"/>
      <c r="AI1163" s="939"/>
      <c r="AJ1163" s="937"/>
      <c r="AK1163" s="939"/>
      <c r="AL1163" s="937"/>
      <c r="AM1163" s="941"/>
      <c r="AN1163" s="852"/>
    </row>
    <row r="1164" spans="2:43" ht="12.95" customHeight="1" thickBot="1" x14ac:dyDescent="0.3"/>
    <row r="1165" spans="2:43" ht="12.95" customHeight="1" x14ac:dyDescent="0.25">
      <c r="R1165" s="918" t="s">
        <v>0</v>
      </c>
      <c r="S1165" s="919"/>
      <c r="T1165" s="919"/>
      <c r="U1165" s="919"/>
      <c r="V1165" s="919"/>
      <c r="W1165" s="919"/>
      <c r="X1165" s="919"/>
      <c r="Y1165" s="919"/>
      <c r="Z1165" s="919"/>
      <c r="AA1165" s="919"/>
      <c r="AB1165" s="919"/>
      <c r="AC1165" s="919"/>
      <c r="AD1165" s="919"/>
      <c r="AE1165" s="919"/>
      <c r="AF1165" s="920"/>
      <c r="AG1165" s="18"/>
      <c r="AH1165" s="924">
        <f>+AI1162+AH1141</f>
        <v>6559.2097272727278</v>
      </c>
      <c r="AI1165" s="925"/>
      <c r="AJ1165" s="924">
        <f>+AK1162+AJ1141</f>
        <v>6663.5854999999992</v>
      </c>
      <c r="AK1165" s="925"/>
      <c r="AL1165" s="928">
        <f>+AJ1165-AH1165</f>
        <v>104.3757727272714</v>
      </c>
      <c r="AM1165" s="925"/>
      <c r="AN1165" s="945">
        <f>+AL1165/AH1165</f>
        <v>1.5912857961117535E-2</v>
      </c>
    </row>
    <row r="1166" spans="2:43" ht="12.95" customHeight="1" thickBot="1" x14ac:dyDescent="0.3">
      <c r="R1166" s="921"/>
      <c r="S1166" s="922"/>
      <c r="T1166" s="922"/>
      <c r="U1166" s="922"/>
      <c r="V1166" s="922"/>
      <c r="W1166" s="922"/>
      <c r="X1166" s="922"/>
      <c r="Y1166" s="922"/>
      <c r="Z1166" s="922"/>
      <c r="AA1166" s="922"/>
      <c r="AB1166" s="922"/>
      <c r="AC1166" s="922"/>
      <c r="AD1166" s="922"/>
      <c r="AE1166" s="922"/>
      <c r="AF1166" s="923"/>
      <c r="AG1166" s="19"/>
      <c r="AH1166" s="926"/>
      <c r="AI1166" s="927"/>
      <c r="AJ1166" s="926"/>
      <c r="AK1166" s="927"/>
      <c r="AL1166" s="929"/>
      <c r="AM1166" s="927"/>
      <c r="AN1166" s="946"/>
    </row>
    <row r="1167" spans="2:43" ht="12.95" customHeight="1" x14ac:dyDescent="0.25"/>
    <row r="1168" spans="2:43" ht="12.95" customHeight="1" thickBot="1" x14ac:dyDescent="0.3"/>
    <row r="1169" spans="2:43" ht="12.95" customHeight="1" x14ac:dyDescent="0.25">
      <c r="B1169" s="882" t="s">
        <v>31</v>
      </c>
      <c r="C1169" s="883"/>
      <c r="D1169" s="883"/>
      <c r="E1169" s="883"/>
      <c r="F1169" s="883"/>
      <c r="G1169" s="884"/>
      <c r="H1169" s="888" t="s">
        <v>30</v>
      </c>
      <c r="I1169" s="765"/>
      <c r="J1169" s="765"/>
      <c r="K1169" s="765"/>
      <c r="L1169" s="765"/>
      <c r="M1169" s="765"/>
      <c r="N1169" s="765"/>
      <c r="O1169" s="765"/>
      <c r="P1169" s="765"/>
      <c r="Q1169" s="765"/>
      <c r="R1169" s="765"/>
      <c r="S1169" s="765"/>
      <c r="T1169" s="765"/>
      <c r="U1169" s="765"/>
      <c r="V1169" s="765"/>
      <c r="W1169" s="765"/>
      <c r="X1169" s="765"/>
      <c r="Y1169" s="765"/>
      <c r="Z1169" s="765"/>
      <c r="AA1169" s="765"/>
      <c r="AB1169" s="765"/>
      <c r="AC1169" s="765"/>
      <c r="AD1169" s="765"/>
      <c r="AE1169" s="577"/>
      <c r="AF1169" s="764" t="s">
        <v>29</v>
      </c>
      <c r="AG1169" s="765"/>
      <c r="AH1169" s="765"/>
      <c r="AI1169" s="765"/>
      <c r="AJ1169" s="765"/>
      <c r="AK1169" s="766"/>
      <c r="AL1169" s="889" t="s">
        <v>39</v>
      </c>
      <c r="AM1169" s="890"/>
      <c r="AN1169" s="891"/>
      <c r="AO1169" s="21"/>
    </row>
    <row r="1170" spans="2:43" ht="12.95" customHeight="1" x14ac:dyDescent="0.25">
      <c r="B1170" s="885"/>
      <c r="C1170" s="886"/>
      <c r="D1170" s="886"/>
      <c r="E1170" s="886"/>
      <c r="F1170" s="886"/>
      <c r="G1170" s="887"/>
      <c r="H1170" s="892" t="s">
        <v>25</v>
      </c>
      <c r="I1170" s="893"/>
      <c r="J1170" s="893"/>
      <c r="K1170" s="893"/>
      <c r="L1170" s="893"/>
      <c r="M1170" s="893"/>
      <c r="N1170" s="893"/>
      <c r="O1170" s="893"/>
      <c r="P1170" s="893"/>
      <c r="Q1170" s="893"/>
      <c r="R1170" s="893"/>
      <c r="S1170" s="893"/>
      <c r="T1170" s="893"/>
      <c r="U1170" s="893"/>
      <c r="V1170" s="893"/>
      <c r="W1170" s="893"/>
      <c r="X1170" s="893"/>
      <c r="Y1170" s="893"/>
      <c r="Z1170" s="893"/>
      <c r="AA1170" s="893"/>
      <c r="AB1170" s="893"/>
      <c r="AC1170" s="893"/>
      <c r="AD1170" s="893"/>
      <c r="AE1170" s="585"/>
      <c r="AF1170" s="773">
        <v>44285</v>
      </c>
      <c r="AG1170" s="774"/>
      <c r="AH1170" s="774"/>
      <c r="AI1170" s="774"/>
      <c r="AJ1170" s="774"/>
      <c r="AK1170" s="775"/>
      <c r="AL1170" s="896" t="s">
        <v>40</v>
      </c>
      <c r="AM1170" s="897"/>
      <c r="AN1170" s="898"/>
      <c r="AO1170" s="21"/>
    </row>
    <row r="1171" spans="2:43" ht="12.95" customHeight="1" thickBot="1" x14ac:dyDescent="0.3">
      <c r="B1171" s="902" t="s">
        <v>28</v>
      </c>
      <c r="C1171" s="903"/>
      <c r="D1171" s="903"/>
      <c r="E1171" s="903"/>
      <c r="F1171" s="903"/>
      <c r="G1171" s="904"/>
      <c r="H1171" s="894"/>
      <c r="I1171" s="895"/>
      <c r="J1171" s="895"/>
      <c r="K1171" s="895"/>
      <c r="L1171" s="895"/>
      <c r="M1171" s="895"/>
      <c r="N1171" s="895"/>
      <c r="O1171" s="895"/>
      <c r="P1171" s="895"/>
      <c r="Q1171" s="895"/>
      <c r="R1171" s="895"/>
      <c r="S1171" s="895"/>
      <c r="T1171" s="895"/>
      <c r="U1171" s="895"/>
      <c r="V1171" s="895"/>
      <c r="W1171" s="895"/>
      <c r="X1171" s="895"/>
      <c r="Y1171" s="895"/>
      <c r="Z1171" s="895"/>
      <c r="AA1171" s="895"/>
      <c r="AB1171" s="895"/>
      <c r="AC1171" s="895"/>
      <c r="AD1171" s="895"/>
      <c r="AE1171" s="586"/>
      <c r="AF1171" s="776"/>
      <c r="AG1171" s="777"/>
      <c r="AH1171" s="777"/>
      <c r="AI1171" s="777"/>
      <c r="AJ1171" s="777"/>
      <c r="AK1171" s="778"/>
      <c r="AL1171" s="899"/>
      <c r="AM1171" s="900"/>
      <c r="AN1171" s="901"/>
    </row>
    <row r="1172" spans="2:43" ht="12.95" customHeight="1" thickBot="1" x14ac:dyDescent="0.3">
      <c r="B1172" s="135"/>
      <c r="C1172" s="135"/>
      <c r="D1172" s="135"/>
      <c r="E1172" s="135"/>
      <c r="F1172" s="135"/>
      <c r="G1172" s="135"/>
      <c r="H1172" s="135"/>
      <c r="I1172" s="135"/>
      <c r="J1172" s="174"/>
      <c r="K1172" s="174"/>
      <c r="L1172" s="174"/>
      <c r="M1172" s="174"/>
      <c r="N1172" s="135"/>
      <c r="O1172" s="135"/>
      <c r="P1172" s="135"/>
      <c r="Q1172" s="135"/>
      <c r="R1172" s="135"/>
      <c r="S1172" s="135"/>
      <c r="T1172" s="135"/>
      <c r="U1172" s="135"/>
      <c r="V1172" s="135"/>
      <c r="W1172" s="135"/>
      <c r="X1172" s="135"/>
      <c r="Y1172" s="135"/>
      <c r="Z1172" s="135"/>
      <c r="AA1172" s="135"/>
      <c r="AB1172" s="135"/>
      <c r="AC1172" s="135"/>
      <c r="AD1172" s="135"/>
      <c r="AE1172" s="135"/>
      <c r="AF1172" s="135"/>
      <c r="AG1172" s="135"/>
      <c r="AH1172" s="135"/>
      <c r="AI1172" s="135"/>
      <c r="AJ1172" s="135"/>
      <c r="AK1172" s="135"/>
      <c r="AL1172" s="135"/>
      <c r="AM1172" s="135"/>
      <c r="AN1172" s="135"/>
    </row>
    <row r="1173" spans="2:43" ht="12.95" customHeight="1" thickBot="1" x14ac:dyDescent="0.3">
      <c r="B1173" s="873" t="s">
        <v>27</v>
      </c>
      <c r="C1173" s="874"/>
      <c r="D1173" s="874"/>
      <c r="E1173" s="875"/>
      <c r="F1173" s="848" t="s">
        <v>26</v>
      </c>
      <c r="G1173" s="850"/>
      <c r="H1173" s="848" t="s">
        <v>44</v>
      </c>
      <c r="I1173" s="849"/>
      <c r="J1173" s="849"/>
      <c r="K1173" s="849"/>
      <c r="L1173" s="849"/>
      <c r="M1173" s="849"/>
      <c r="N1173" s="849"/>
      <c r="O1173" s="849"/>
      <c r="P1173" s="849"/>
      <c r="Q1173" s="849"/>
      <c r="R1173" s="849"/>
      <c r="S1173" s="850"/>
      <c r="T1173" s="848" t="s">
        <v>25</v>
      </c>
      <c r="U1173" s="849"/>
      <c r="V1173" s="849"/>
      <c r="W1173" s="849"/>
      <c r="X1173" s="849"/>
      <c r="Y1173" s="849"/>
      <c r="Z1173" s="849"/>
      <c r="AA1173" s="849"/>
      <c r="AB1173" s="849"/>
      <c r="AC1173" s="849"/>
      <c r="AD1173" s="849"/>
      <c r="AE1173" s="849"/>
      <c r="AF1173" s="850"/>
      <c r="AG1173" s="879" t="s">
        <v>24</v>
      </c>
      <c r="AH1173" s="880"/>
      <c r="AI1173" s="881"/>
      <c r="AJ1173" s="879" t="s">
        <v>24</v>
      </c>
      <c r="AK1173" s="881"/>
      <c r="AL1173" s="848" t="s">
        <v>23</v>
      </c>
      <c r="AM1173" s="849"/>
      <c r="AN1173" s="850"/>
    </row>
    <row r="1174" spans="2:43" ht="12.95" customHeight="1" thickBot="1" x14ac:dyDescent="0.3">
      <c r="B1174" s="1" t="s">
        <v>13</v>
      </c>
      <c r="C1174" s="2" t="s">
        <v>22</v>
      </c>
      <c r="D1174" s="3" t="s">
        <v>22</v>
      </c>
      <c r="E1174" s="2" t="s">
        <v>21</v>
      </c>
      <c r="F1174" s="907" t="s">
        <v>20</v>
      </c>
      <c r="G1174" s="908"/>
      <c r="H1174" s="876"/>
      <c r="I1174" s="877"/>
      <c r="J1174" s="877"/>
      <c r="K1174" s="877"/>
      <c r="L1174" s="877"/>
      <c r="M1174" s="877"/>
      <c r="N1174" s="877"/>
      <c r="O1174" s="877"/>
      <c r="P1174" s="877"/>
      <c r="Q1174" s="877"/>
      <c r="R1174" s="877"/>
      <c r="S1174" s="878"/>
      <c r="T1174" s="876"/>
      <c r="U1174" s="877"/>
      <c r="V1174" s="877"/>
      <c r="W1174" s="877"/>
      <c r="X1174" s="877"/>
      <c r="Y1174" s="877"/>
      <c r="Z1174" s="877"/>
      <c r="AA1174" s="877"/>
      <c r="AB1174" s="877"/>
      <c r="AC1174" s="877"/>
      <c r="AD1174" s="877"/>
      <c r="AE1174" s="877"/>
      <c r="AF1174" s="878"/>
      <c r="AG1174" s="876" t="s">
        <v>19</v>
      </c>
      <c r="AH1174" s="877"/>
      <c r="AI1174" s="878"/>
      <c r="AJ1174" s="876" t="s">
        <v>18</v>
      </c>
      <c r="AK1174" s="878"/>
      <c r="AL1174" s="876" t="s">
        <v>17</v>
      </c>
      <c r="AM1174" s="877"/>
      <c r="AN1174" s="878"/>
      <c r="AP1174" s="846" t="s">
        <v>130</v>
      </c>
      <c r="AQ1174" s="846" t="s">
        <v>131</v>
      </c>
    </row>
    <row r="1175" spans="2:43" ht="12.95" customHeight="1" thickBot="1" x14ac:dyDescent="0.3">
      <c r="B1175" s="4">
        <v>2021</v>
      </c>
      <c r="C1175" s="5" t="s">
        <v>16</v>
      </c>
      <c r="D1175" s="5" t="s">
        <v>15</v>
      </c>
      <c r="E1175" s="30" t="s">
        <v>14</v>
      </c>
      <c r="F1175" s="6" t="s">
        <v>14</v>
      </c>
      <c r="G1175" s="7" t="s">
        <v>13</v>
      </c>
      <c r="H1175" s="868" t="s">
        <v>34</v>
      </c>
      <c r="I1175" s="869"/>
      <c r="J1175" s="870" t="s">
        <v>43</v>
      </c>
      <c r="K1175" s="871"/>
      <c r="L1175" s="870" t="s">
        <v>42</v>
      </c>
      <c r="M1175" s="871"/>
      <c r="N1175" s="872" t="s">
        <v>33</v>
      </c>
      <c r="O1175" s="869"/>
      <c r="P1175" s="872" t="s">
        <v>12</v>
      </c>
      <c r="Q1175" s="869"/>
      <c r="R1175" s="872" t="s">
        <v>11</v>
      </c>
      <c r="S1175" s="905"/>
      <c r="T1175" s="868" t="s">
        <v>35</v>
      </c>
      <c r="U1175" s="906"/>
      <c r="V1175" s="906"/>
      <c r="W1175" s="905"/>
      <c r="X1175" s="868" t="s">
        <v>10</v>
      </c>
      <c r="Y1175" s="906"/>
      <c r="Z1175" s="906"/>
      <c r="AA1175" s="905"/>
      <c r="AB1175" s="584" t="s">
        <v>1084</v>
      </c>
      <c r="AC1175" s="38" t="s">
        <v>38</v>
      </c>
      <c r="AD1175" s="37" t="s">
        <v>36</v>
      </c>
      <c r="AE1175" s="583" t="s">
        <v>41</v>
      </c>
      <c r="AF1175" s="136" t="s">
        <v>9</v>
      </c>
      <c r="AG1175" s="8" t="s">
        <v>37</v>
      </c>
      <c r="AH1175" s="9" t="s">
        <v>8</v>
      </c>
      <c r="AI1175" s="10" t="s">
        <v>7</v>
      </c>
      <c r="AJ1175" s="6" t="s">
        <v>8</v>
      </c>
      <c r="AK1175" s="7" t="s">
        <v>7</v>
      </c>
      <c r="AL1175" s="6" t="s">
        <v>8</v>
      </c>
      <c r="AM1175" s="11" t="s">
        <v>7</v>
      </c>
      <c r="AN1175" s="7" t="s">
        <v>6</v>
      </c>
      <c r="AP1175" s="847"/>
      <c r="AQ1175" s="847"/>
    </row>
    <row r="1176" spans="2:43" ht="12.95" customHeight="1" x14ac:dyDescent="0.25">
      <c r="B1176" s="25">
        <v>44285</v>
      </c>
      <c r="C1176" s="137">
        <v>0.21597222222222223</v>
      </c>
      <c r="D1176" s="137">
        <v>0.26527777777777778</v>
      </c>
      <c r="E1176" s="43">
        <v>4</v>
      </c>
      <c r="F1176" s="43">
        <v>122</v>
      </c>
      <c r="G1176" s="25">
        <v>44285</v>
      </c>
      <c r="H1176" s="967" t="s">
        <v>291</v>
      </c>
      <c r="I1176" s="968"/>
      <c r="J1176" s="969"/>
      <c r="K1176" s="970"/>
      <c r="L1176" s="969"/>
      <c r="M1176" s="970"/>
      <c r="N1176" s="967"/>
      <c r="O1176" s="968"/>
      <c r="P1176" s="971" t="s">
        <v>390</v>
      </c>
      <c r="Q1176" s="972"/>
      <c r="R1176" s="973" t="s">
        <v>90</v>
      </c>
      <c r="S1176" s="974"/>
      <c r="T1176" s="979" t="s">
        <v>179</v>
      </c>
      <c r="U1176" s="980"/>
      <c r="V1176" s="980"/>
      <c r="W1176" s="981"/>
      <c r="X1176" s="979" t="s">
        <v>179</v>
      </c>
      <c r="Y1176" s="980"/>
      <c r="Z1176" s="980"/>
      <c r="AA1176" s="981"/>
      <c r="AB1176" s="581"/>
      <c r="AC1176" s="34"/>
      <c r="AD1176" s="138"/>
      <c r="AE1176" s="158">
        <v>31</v>
      </c>
      <c r="AF1176" s="35" t="s">
        <v>32</v>
      </c>
      <c r="AG1176" s="34">
        <v>6921</v>
      </c>
      <c r="AH1176" s="44">
        <f>+AG1176/2.2</f>
        <v>3145.9090909090905</v>
      </c>
      <c r="AI1176" s="13">
        <f t="shared" ref="AI1176:AI1182" si="429">+AH1176/1000</f>
        <v>3.1459090909090905</v>
      </c>
      <c r="AJ1176" s="1035">
        <v>14730</v>
      </c>
      <c r="AK1176" s="1032">
        <f>+AJ1176/1000</f>
        <v>14.73</v>
      </c>
      <c r="AL1176" s="1035">
        <f>+AJ1176-AH1179-AH1178-AH1177-AH1176</f>
        <v>-669.99999999999955</v>
      </c>
      <c r="AM1176" s="1038">
        <f>+AL1176/1000</f>
        <v>-0.6699999999999996</v>
      </c>
      <c r="AN1176" s="1041">
        <f>+AL1176/SUM(AH1176:AH1179)</f>
        <v>-4.3506493506493479E-2</v>
      </c>
      <c r="AP1176" s="306">
        <v>77.05</v>
      </c>
      <c r="AQ1176" s="306">
        <v>3</v>
      </c>
    </row>
    <row r="1177" spans="2:43" ht="12.95" customHeight="1" x14ac:dyDescent="0.25">
      <c r="B1177" s="25">
        <v>44285</v>
      </c>
      <c r="C1177" s="137">
        <v>0.21597222222222223</v>
      </c>
      <c r="D1177" s="137">
        <v>0.26527777777777778</v>
      </c>
      <c r="E1177" s="43">
        <v>4</v>
      </c>
      <c r="F1177" s="43">
        <v>4337</v>
      </c>
      <c r="G1177" s="25">
        <v>44285</v>
      </c>
      <c r="H1177" s="967" t="s">
        <v>88</v>
      </c>
      <c r="I1177" s="968"/>
      <c r="J1177" s="969"/>
      <c r="K1177" s="970"/>
      <c r="L1177" s="969"/>
      <c r="M1177" s="970"/>
      <c r="N1177" s="967"/>
      <c r="O1177" s="968"/>
      <c r="P1177" s="971" t="s">
        <v>390</v>
      </c>
      <c r="Q1177" s="972"/>
      <c r="R1177" s="973" t="s">
        <v>90</v>
      </c>
      <c r="S1177" s="974"/>
      <c r="T1177" s="979" t="s">
        <v>179</v>
      </c>
      <c r="U1177" s="980"/>
      <c r="V1177" s="980"/>
      <c r="W1177" s="981"/>
      <c r="X1177" s="979" t="s">
        <v>179</v>
      </c>
      <c r="Y1177" s="980"/>
      <c r="Z1177" s="980"/>
      <c r="AA1177" s="981"/>
      <c r="AB1177" s="581"/>
      <c r="AC1177" s="34"/>
      <c r="AD1177" s="138"/>
      <c r="AE1177" s="158">
        <v>33</v>
      </c>
      <c r="AF1177" s="35" t="s">
        <v>32</v>
      </c>
      <c r="AG1177" s="34">
        <v>15907</v>
      </c>
      <c r="AH1177" s="44">
        <f>+AG1177/2.2</f>
        <v>7230.454545454545</v>
      </c>
      <c r="AI1177" s="13">
        <f t="shared" si="429"/>
        <v>7.2304545454545455</v>
      </c>
      <c r="AJ1177" s="1036"/>
      <c r="AK1177" s="1033"/>
      <c r="AL1177" s="1036"/>
      <c r="AM1177" s="1039"/>
      <c r="AN1177" s="1042"/>
      <c r="AP1177" s="306">
        <v>76.97</v>
      </c>
      <c r="AQ1177" s="306">
        <v>3.11</v>
      </c>
    </row>
    <row r="1178" spans="2:43" ht="12.95" customHeight="1" x14ac:dyDescent="0.25">
      <c r="B1178" s="25">
        <v>44285</v>
      </c>
      <c r="C1178" s="137">
        <v>0.21597222222222223</v>
      </c>
      <c r="D1178" s="137">
        <v>0.26527777777777778</v>
      </c>
      <c r="E1178" s="43">
        <v>4</v>
      </c>
      <c r="F1178" s="43">
        <v>1566</v>
      </c>
      <c r="G1178" s="25">
        <v>44285</v>
      </c>
      <c r="H1178" s="967" t="s">
        <v>55</v>
      </c>
      <c r="I1178" s="968"/>
      <c r="J1178" s="969"/>
      <c r="K1178" s="970"/>
      <c r="L1178" s="969"/>
      <c r="M1178" s="970"/>
      <c r="N1178" s="967"/>
      <c r="O1178" s="968"/>
      <c r="P1178" s="971" t="s">
        <v>390</v>
      </c>
      <c r="Q1178" s="972"/>
      <c r="R1178" s="973" t="s">
        <v>90</v>
      </c>
      <c r="S1178" s="974"/>
      <c r="T1178" s="979" t="s">
        <v>179</v>
      </c>
      <c r="U1178" s="980"/>
      <c r="V1178" s="980"/>
      <c r="W1178" s="981"/>
      <c r="X1178" s="979" t="s">
        <v>179</v>
      </c>
      <c r="Y1178" s="980"/>
      <c r="Z1178" s="980"/>
      <c r="AA1178" s="981"/>
      <c r="AB1178" s="581"/>
      <c r="AC1178" s="34"/>
      <c r="AD1178" s="138"/>
      <c r="AE1178" s="158">
        <v>30</v>
      </c>
      <c r="AF1178" s="35" t="s">
        <v>32</v>
      </c>
      <c r="AG1178" s="34">
        <v>8587</v>
      </c>
      <c r="AH1178" s="44">
        <f>+AG1178/2.2</f>
        <v>3903.181818181818</v>
      </c>
      <c r="AI1178" s="13">
        <f t="shared" si="429"/>
        <v>3.9031818181818179</v>
      </c>
      <c r="AJ1178" s="1036"/>
      <c r="AK1178" s="1033"/>
      <c r="AL1178" s="1036"/>
      <c r="AM1178" s="1039"/>
      <c r="AN1178" s="1042"/>
      <c r="AP1178" s="306">
        <v>76.849999999999994</v>
      </c>
      <c r="AQ1178" s="306">
        <v>3.2</v>
      </c>
    </row>
    <row r="1179" spans="2:43" ht="12.95" customHeight="1" x14ac:dyDescent="0.25">
      <c r="B1179" s="25">
        <v>44285</v>
      </c>
      <c r="C1179" s="137">
        <v>0.21597222222222223</v>
      </c>
      <c r="D1179" s="137">
        <v>0.26527777777777778</v>
      </c>
      <c r="E1179" s="43">
        <v>4</v>
      </c>
      <c r="F1179" s="43">
        <v>1634</v>
      </c>
      <c r="G1179" s="25">
        <v>44285</v>
      </c>
      <c r="H1179" s="967" t="s">
        <v>356</v>
      </c>
      <c r="I1179" s="968"/>
      <c r="J1179" s="969"/>
      <c r="K1179" s="970"/>
      <c r="L1179" s="969"/>
      <c r="M1179" s="970"/>
      <c r="N1179" s="967"/>
      <c r="O1179" s="968"/>
      <c r="P1179" s="971" t="s">
        <v>390</v>
      </c>
      <c r="Q1179" s="972"/>
      <c r="R1179" s="973" t="s">
        <v>90</v>
      </c>
      <c r="S1179" s="974"/>
      <c r="T1179" s="979" t="s">
        <v>179</v>
      </c>
      <c r="U1179" s="980"/>
      <c r="V1179" s="980"/>
      <c r="W1179" s="981"/>
      <c r="X1179" s="979" t="s">
        <v>179</v>
      </c>
      <c r="Y1179" s="980"/>
      <c r="Z1179" s="980"/>
      <c r="AA1179" s="981"/>
      <c r="AB1179" s="581"/>
      <c r="AC1179" s="34"/>
      <c r="AD1179" s="138"/>
      <c r="AE1179" s="158">
        <v>35</v>
      </c>
      <c r="AF1179" s="35" t="s">
        <v>32</v>
      </c>
      <c r="AG1179" s="34">
        <v>2465</v>
      </c>
      <c r="AH1179" s="44">
        <f>+AG1179/2.2</f>
        <v>1120.4545454545453</v>
      </c>
      <c r="AI1179" s="13">
        <f t="shared" si="429"/>
        <v>1.1204545454545454</v>
      </c>
      <c r="AJ1179" s="1037"/>
      <c r="AK1179" s="1034"/>
      <c r="AL1179" s="1037"/>
      <c r="AM1179" s="1040"/>
      <c r="AN1179" s="1043"/>
      <c r="AP1179" s="306">
        <v>77.510000000000005</v>
      </c>
      <c r="AQ1179" s="306">
        <v>2.87</v>
      </c>
    </row>
    <row r="1180" spans="2:43" ht="12.95" customHeight="1" x14ac:dyDescent="0.25">
      <c r="B1180" s="25">
        <v>44285</v>
      </c>
      <c r="C1180" s="137">
        <v>0.2673611111111111</v>
      </c>
      <c r="D1180" s="137">
        <v>0.28125</v>
      </c>
      <c r="E1180" s="43">
        <v>2</v>
      </c>
      <c r="F1180" s="43">
        <v>800</v>
      </c>
      <c r="G1180" s="25">
        <v>44285</v>
      </c>
      <c r="H1180" s="967" t="s">
        <v>199</v>
      </c>
      <c r="I1180" s="968"/>
      <c r="J1180" s="969"/>
      <c r="K1180" s="970"/>
      <c r="L1180" s="969"/>
      <c r="M1180" s="970"/>
      <c r="N1180" s="967"/>
      <c r="O1180" s="968"/>
      <c r="P1180" s="971" t="s">
        <v>158</v>
      </c>
      <c r="Q1180" s="972"/>
      <c r="R1180" s="582" t="s">
        <v>306</v>
      </c>
      <c r="S1180" s="580"/>
      <c r="T1180" s="982" t="s">
        <v>964</v>
      </c>
      <c r="U1180" s="983"/>
      <c r="V1180" s="983"/>
      <c r="W1180" s="984"/>
      <c r="X1180" s="982" t="s">
        <v>964</v>
      </c>
      <c r="Y1180" s="983"/>
      <c r="Z1180" s="983"/>
      <c r="AA1180" s="984"/>
      <c r="AB1180" s="581"/>
      <c r="AC1180" s="34"/>
      <c r="AD1180" s="138"/>
      <c r="AE1180" s="587">
        <v>57</v>
      </c>
      <c r="AF1180" s="46" t="s">
        <v>52</v>
      </c>
      <c r="AG1180" s="34"/>
      <c r="AH1180" s="139">
        <v>16883</v>
      </c>
      <c r="AI1180" s="140">
        <f t="shared" si="429"/>
        <v>16.882999999999999</v>
      </c>
      <c r="AJ1180" s="836">
        <v>18000</v>
      </c>
      <c r="AK1180" s="838">
        <f>+AJ1180/1000</f>
        <v>18</v>
      </c>
      <c r="AL1180" s="840">
        <f>+AJ1180-AH1182-AH1180-AH1181</f>
        <v>148</v>
      </c>
      <c r="AM1180" s="842">
        <f>+AL1180/1000</f>
        <v>0.14799999999999999</v>
      </c>
      <c r="AN1180" s="844">
        <f>+AL1180/SUM(AH1180:AH1182)</f>
        <v>8.2903876316379119E-3</v>
      </c>
      <c r="AP1180" s="306">
        <v>69.819999999999993</v>
      </c>
      <c r="AQ1180" s="306">
        <v>4.1500000000000004</v>
      </c>
    </row>
    <row r="1181" spans="2:43" ht="12.95" customHeight="1" x14ac:dyDescent="0.25">
      <c r="B1181" s="25">
        <v>44285</v>
      </c>
      <c r="C1181" s="137">
        <v>0.2673611111111111</v>
      </c>
      <c r="D1181" s="137">
        <v>0.28125</v>
      </c>
      <c r="E1181" s="43">
        <v>2</v>
      </c>
      <c r="F1181" s="43">
        <v>800</v>
      </c>
      <c r="G1181" s="25">
        <v>44285</v>
      </c>
      <c r="H1181" s="967" t="s">
        <v>199</v>
      </c>
      <c r="I1181" s="968"/>
      <c r="J1181" s="969"/>
      <c r="K1181" s="970"/>
      <c r="L1181" s="969"/>
      <c r="M1181" s="970"/>
      <c r="N1181" s="967"/>
      <c r="O1181" s="968"/>
      <c r="P1181" s="971" t="s">
        <v>158</v>
      </c>
      <c r="Q1181" s="972"/>
      <c r="R1181" s="582" t="s">
        <v>306</v>
      </c>
      <c r="S1181" s="580"/>
      <c r="T1181" s="982" t="s">
        <v>1428</v>
      </c>
      <c r="U1181" s="983"/>
      <c r="V1181" s="983"/>
      <c r="W1181" s="984"/>
      <c r="X1181" s="982" t="s">
        <v>1428</v>
      </c>
      <c r="Y1181" s="983"/>
      <c r="Z1181" s="983"/>
      <c r="AA1181" s="984"/>
      <c r="AB1181" s="581"/>
      <c r="AC1181" s="34"/>
      <c r="AD1181" s="138"/>
      <c r="AE1181" s="587">
        <v>57</v>
      </c>
      <c r="AF1181" s="46" t="s">
        <v>52</v>
      </c>
      <c r="AG1181" s="34"/>
      <c r="AH1181" s="139">
        <v>45</v>
      </c>
      <c r="AI1181" s="140">
        <f t="shared" si="429"/>
        <v>4.4999999999999998E-2</v>
      </c>
      <c r="AJ1181" s="993"/>
      <c r="AK1181" s="994"/>
      <c r="AL1181" s="995"/>
      <c r="AM1181" s="996"/>
      <c r="AN1181" s="997"/>
      <c r="AP1181" s="306">
        <v>69.819999999999993</v>
      </c>
      <c r="AQ1181" s="306">
        <v>4.1500000000000004</v>
      </c>
    </row>
    <row r="1182" spans="2:43" ht="12.95" customHeight="1" x14ac:dyDescent="0.25">
      <c r="B1182" s="25">
        <v>44285</v>
      </c>
      <c r="C1182" s="137">
        <v>0.2673611111111111</v>
      </c>
      <c r="D1182" s="137">
        <v>0.28125</v>
      </c>
      <c r="E1182" s="43">
        <v>2</v>
      </c>
      <c r="F1182" s="43">
        <v>800</v>
      </c>
      <c r="G1182" s="25">
        <v>44285</v>
      </c>
      <c r="H1182" s="967" t="s">
        <v>199</v>
      </c>
      <c r="I1182" s="968"/>
      <c r="J1182" s="969"/>
      <c r="K1182" s="970"/>
      <c r="L1182" s="969"/>
      <c r="M1182" s="970"/>
      <c r="N1182" s="967"/>
      <c r="O1182" s="968"/>
      <c r="P1182" s="971" t="s">
        <v>158</v>
      </c>
      <c r="Q1182" s="972"/>
      <c r="R1182" s="582" t="s">
        <v>306</v>
      </c>
      <c r="S1182" s="580"/>
      <c r="T1182" s="982" t="s">
        <v>1429</v>
      </c>
      <c r="U1182" s="983"/>
      <c r="V1182" s="983"/>
      <c r="W1182" s="984"/>
      <c r="X1182" s="982" t="s">
        <v>1429</v>
      </c>
      <c r="Y1182" s="983"/>
      <c r="Z1182" s="983"/>
      <c r="AA1182" s="984"/>
      <c r="AB1182" s="581"/>
      <c r="AC1182" s="34"/>
      <c r="AD1182" s="138"/>
      <c r="AE1182" s="587">
        <v>57</v>
      </c>
      <c r="AF1182" s="46" t="s">
        <v>52</v>
      </c>
      <c r="AG1182" s="34"/>
      <c r="AH1182" s="139">
        <v>924</v>
      </c>
      <c r="AI1182" s="140">
        <f t="shared" si="429"/>
        <v>0.92400000000000004</v>
      </c>
      <c r="AJ1182" s="837"/>
      <c r="AK1182" s="839"/>
      <c r="AL1182" s="841"/>
      <c r="AM1182" s="843"/>
      <c r="AN1182" s="845"/>
      <c r="AP1182" s="306">
        <v>69.819999999999993</v>
      </c>
      <c r="AQ1182" s="306">
        <v>4.1500000000000004</v>
      </c>
    </row>
    <row r="1183" spans="2:43" ht="12.95" customHeight="1" x14ac:dyDescent="0.25">
      <c r="B1183" s="25">
        <v>44285</v>
      </c>
      <c r="C1183" s="137">
        <v>0.34722222222222227</v>
      </c>
      <c r="D1183" s="137">
        <v>0.36527777777777781</v>
      </c>
      <c r="E1183" s="43">
        <v>3</v>
      </c>
      <c r="F1183" s="43">
        <v>41391</v>
      </c>
      <c r="G1183" s="25">
        <v>44285</v>
      </c>
      <c r="H1183" s="967" t="s">
        <v>542</v>
      </c>
      <c r="I1183" s="968"/>
      <c r="J1183" s="969"/>
      <c r="K1183" s="970"/>
      <c r="L1183" s="969"/>
      <c r="M1183" s="970"/>
      <c r="N1183" s="967"/>
      <c r="O1183" s="968"/>
      <c r="P1183" s="971" t="s">
        <v>71</v>
      </c>
      <c r="Q1183" s="972"/>
      <c r="R1183" s="973" t="s">
        <v>893</v>
      </c>
      <c r="S1183" s="974"/>
      <c r="T1183" s="979" t="s">
        <v>544</v>
      </c>
      <c r="U1183" s="980"/>
      <c r="V1183" s="980"/>
      <c r="W1183" s="981"/>
      <c r="X1183" s="979" t="s">
        <v>544</v>
      </c>
      <c r="Y1183" s="980"/>
      <c r="Z1183" s="980"/>
      <c r="AA1183" s="981"/>
      <c r="AB1183" s="581"/>
      <c r="AC1183" s="34"/>
      <c r="AD1183" s="138"/>
      <c r="AE1183" s="587">
        <v>54</v>
      </c>
      <c r="AF1183" s="46" t="s">
        <v>52</v>
      </c>
      <c r="AG1183" s="34"/>
      <c r="AH1183" s="139">
        <v>24510</v>
      </c>
      <c r="AI1183" s="159">
        <f t="shared" ref="AI1183" si="430">+AH1183/1000</f>
        <v>24.51</v>
      </c>
      <c r="AJ1183" s="152">
        <v>24500</v>
      </c>
      <c r="AK1183" s="272">
        <f t="shared" ref="AK1183" si="431">+AJ1183/1000</f>
        <v>24.5</v>
      </c>
      <c r="AL1183" s="273">
        <f t="shared" ref="AL1183" si="432">+AJ1183-AH1183</f>
        <v>-10</v>
      </c>
      <c r="AM1183" s="274">
        <f t="shared" ref="AM1183" si="433">+AL1183/1000</f>
        <v>-0.01</v>
      </c>
      <c r="AN1183" s="275">
        <f t="shared" ref="AN1183" si="434">+AL1183/AH1183</f>
        <v>-4.0799673602611179E-4</v>
      </c>
      <c r="AP1183" s="306">
        <v>68.81</v>
      </c>
      <c r="AQ1183" s="306">
        <v>5.19</v>
      </c>
    </row>
    <row r="1184" spans="2:43" ht="12.95" customHeight="1" x14ac:dyDescent="0.25">
      <c r="B1184" s="25">
        <v>44285</v>
      </c>
      <c r="C1184" s="137">
        <v>0.54375000000000007</v>
      </c>
      <c r="D1184" s="137">
        <v>0.56041666666666667</v>
      </c>
      <c r="E1184" s="43">
        <v>3</v>
      </c>
      <c r="F1184" s="43">
        <v>41414</v>
      </c>
      <c r="G1184" s="25">
        <v>44285</v>
      </c>
      <c r="H1184" s="967" t="s">
        <v>542</v>
      </c>
      <c r="I1184" s="968"/>
      <c r="J1184" s="969"/>
      <c r="K1184" s="970"/>
      <c r="L1184" s="969"/>
      <c r="M1184" s="970"/>
      <c r="N1184" s="967"/>
      <c r="O1184" s="968"/>
      <c r="P1184" s="971" t="s">
        <v>71</v>
      </c>
      <c r="Q1184" s="972"/>
      <c r="R1184" s="973" t="s">
        <v>893</v>
      </c>
      <c r="S1184" s="974"/>
      <c r="T1184" s="979" t="s">
        <v>544</v>
      </c>
      <c r="U1184" s="980"/>
      <c r="V1184" s="980"/>
      <c r="W1184" s="981"/>
      <c r="X1184" s="979" t="s">
        <v>544</v>
      </c>
      <c r="Y1184" s="980"/>
      <c r="Z1184" s="980"/>
      <c r="AA1184" s="981"/>
      <c r="AB1184" s="581"/>
      <c r="AC1184" s="34"/>
      <c r="AD1184" s="138"/>
      <c r="AE1184" s="158">
        <v>42</v>
      </c>
      <c r="AF1184" s="35" t="s">
        <v>32</v>
      </c>
      <c r="AG1184" s="34"/>
      <c r="AH1184" s="139">
        <v>13610</v>
      </c>
      <c r="AI1184" s="159">
        <f t="shared" ref="AI1184:AI1190" si="435">+AH1184/1000</f>
        <v>13.61</v>
      </c>
      <c r="AJ1184" s="836">
        <v>22590</v>
      </c>
      <c r="AK1184" s="838">
        <f>+AJ1184/1000</f>
        <v>22.59</v>
      </c>
      <c r="AL1184" s="1029">
        <f>+AJ1184-AH1185-AH1184</f>
        <v>-30</v>
      </c>
      <c r="AM1184" s="842">
        <f>+AL1184/1000</f>
        <v>-0.03</v>
      </c>
      <c r="AN1184" s="844">
        <f>+AL1184/SUM(AH1184:AH1185)</f>
        <v>-1.3262599469496021E-3</v>
      </c>
      <c r="AP1184" s="306">
        <v>70.58</v>
      </c>
      <c r="AQ1184" s="306">
        <v>4.91</v>
      </c>
    </row>
    <row r="1185" spans="2:43" ht="12.95" customHeight="1" x14ac:dyDescent="0.25">
      <c r="B1185" s="25">
        <v>44285</v>
      </c>
      <c r="C1185" s="137">
        <v>0.54375000000000007</v>
      </c>
      <c r="D1185" s="137">
        <v>0.56041666666666667</v>
      </c>
      <c r="E1185" s="43">
        <v>3</v>
      </c>
      <c r="F1185" s="43">
        <v>41414</v>
      </c>
      <c r="G1185" s="25">
        <v>44285</v>
      </c>
      <c r="H1185" s="967" t="s">
        <v>542</v>
      </c>
      <c r="I1185" s="968"/>
      <c r="J1185" s="969"/>
      <c r="K1185" s="970"/>
      <c r="L1185" s="969"/>
      <c r="M1185" s="970"/>
      <c r="N1185" s="967"/>
      <c r="O1185" s="968"/>
      <c r="P1185" s="971" t="s">
        <v>71</v>
      </c>
      <c r="Q1185" s="972"/>
      <c r="R1185" s="973" t="s">
        <v>893</v>
      </c>
      <c r="S1185" s="974"/>
      <c r="T1185" s="979" t="s">
        <v>202</v>
      </c>
      <c r="U1185" s="980"/>
      <c r="V1185" s="980"/>
      <c r="W1185" s="981"/>
      <c r="X1185" s="979" t="s">
        <v>202</v>
      </c>
      <c r="Y1185" s="980"/>
      <c r="Z1185" s="980"/>
      <c r="AA1185" s="981"/>
      <c r="AB1185" s="581"/>
      <c r="AC1185" s="34"/>
      <c r="AD1185" s="138"/>
      <c r="AE1185" s="158">
        <v>42</v>
      </c>
      <c r="AF1185" s="35" t="s">
        <v>32</v>
      </c>
      <c r="AG1185" s="34"/>
      <c r="AH1185" s="139">
        <v>9010</v>
      </c>
      <c r="AI1185" s="159">
        <f t="shared" si="435"/>
        <v>9.01</v>
      </c>
      <c r="AJ1185" s="837"/>
      <c r="AK1185" s="839"/>
      <c r="AL1185" s="1031"/>
      <c r="AM1185" s="843"/>
      <c r="AN1185" s="845"/>
      <c r="AP1185" s="306">
        <v>70.58</v>
      </c>
      <c r="AQ1185" s="306">
        <v>4.91</v>
      </c>
    </row>
    <row r="1186" spans="2:43" ht="12.95" customHeight="1" x14ac:dyDescent="0.25">
      <c r="B1186" s="25">
        <v>44285</v>
      </c>
      <c r="C1186" s="137">
        <v>0.76597222222222217</v>
      </c>
      <c r="D1186" s="137">
        <v>0.77777777777777779</v>
      </c>
      <c r="E1186" s="43">
        <v>3</v>
      </c>
      <c r="F1186" s="43">
        <v>41415</v>
      </c>
      <c r="G1186" s="25">
        <v>44285</v>
      </c>
      <c r="H1186" s="967" t="s">
        <v>542</v>
      </c>
      <c r="I1186" s="968"/>
      <c r="J1186" s="969"/>
      <c r="K1186" s="970"/>
      <c r="L1186" s="969"/>
      <c r="M1186" s="970"/>
      <c r="N1186" s="967"/>
      <c r="O1186" s="968"/>
      <c r="P1186" s="971" t="s">
        <v>71</v>
      </c>
      <c r="Q1186" s="972"/>
      <c r="R1186" s="973" t="s">
        <v>893</v>
      </c>
      <c r="S1186" s="974"/>
      <c r="T1186" s="979" t="s">
        <v>544</v>
      </c>
      <c r="U1186" s="980"/>
      <c r="V1186" s="980"/>
      <c r="W1186" s="981"/>
      <c r="X1186" s="979" t="s">
        <v>544</v>
      </c>
      <c r="Y1186" s="980"/>
      <c r="Z1186" s="980"/>
      <c r="AA1186" s="981"/>
      <c r="AB1186" s="581"/>
      <c r="AC1186" s="34"/>
      <c r="AD1186" s="138"/>
      <c r="AE1186" s="158">
        <v>39</v>
      </c>
      <c r="AF1186" s="35" t="s">
        <v>32</v>
      </c>
      <c r="AG1186" s="34"/>
      <c r="AH1186" s="139">
        <v>22650</v>
      </c>
      <c r="AI1186" s="159">
        <f t="shared" si="435"/>
        <v>22.65</v>
      </c>
      <c r="AJ1186" s="152">
        <v>22610</v>
      </c>
      <c r="AK1186" s="272">
        <f t="shared" ref="AK1186:AK1188" si="436">+AJ1186/1000</f>
        <v>22.61</v>
      </c>
      <c r="AL1186" s="273">
        <f t="shared" ref="AL1186:AL1188" si="437">+AJ1186-AH1186</f>
        <v>-40</v>
      </c>
      <c r="AM1186" s="274">
        <f t="shared" ref="AM1186:AM1188" si="438">+AL1186/1000</f>
        <v>-0.04</v>
      </c>
      <c r="AN1186" s="275">
        <f t="shared" ref="AN1186:AN1188" si="439">+AL1186/AH1186</f>
        <v>-1.7660044150110375E-3</v>
      </c>
      <c r="AP1186" s="306">
        <v>69.150000000000006</v>
      </c>
      <c r="AQ1186" s="306">
        <v>5.16</v>
      </c>
    </row>
    <row r="1187" spans="2:43" ht="12.95" customHeight="1" x14ac:dyDescent="0.25">
      <c r="B1187" s="25">
        <v>44285</v>
      </c>
      <c r="C1187" s="137">
        <v>0.89444444444444438</v>
      </c>
      <c r="D1187" s="137">
        <v>0.90625</v>
      </c>
      <c r="E1187" s="43">
        <v>4</v>
      </c>
      <c r="F1187" s="43">
        <v>26748</v>
      </c>
      <c r="G1187" s="25">
        <v>44285</v>
      </c>
      <c r="H1187" s="967" t="s">
        <v>712</v>
      </c>
      <c r="I1187" s="968"/>
      <c r="J1187" s="969"/>
      <c r="K1187" s="970"/>
      <c r="L1187" s="969"/>
      <c r="M1187" s="970"/>
      <c r="N1187" s="967"/>
      <c r="O1187" s="968"/>
      <c r="P1187" s="971" t="s">
        <v>1716</v>
      </c>
      <c r="Q1187" s="972"/>
      <c r="R1187" s="973" t="s">
        <v>1720</v>
      </c>
      <c r="S1187" s="974"/>
      <c r="T1187" s="979" t="s">
        <v>1294</v>
      </c>
      <c r="U1187" s="980"/>
      <c r="V1187" s="980"/>
      <c r="W1187" s="981"/>
      <c r="X1187" s="979" t="s">
        <v>269</v>
      </c>
      <c r="Y1187" s="980"/>
      <c r="Z1187" s="980"/>
      <c r="AA1187" s="981"/>
      <c r="AB1187" s="591"/>
      <c r="AC1187" s="34"/>
      <c r="AD1187" s="138"/>
      <c r="AE1187" s="158">
        <v>30</v>
      </c>
      <c r="AF1187" s="35" t="s">
        <v>32</v>
      </c>
      <c r="AG1187" s="34"/>
      <c r="AH1187" s="139">
        <v>460</v>
      </c>
      <c r="AI1187" s="159">
        <f t="shared" si="435"/>
        <v>0.46</v>
      </c>
      <c r="AJ1187" s="152">
        <v>460</v>
      </c>
      <c r="AK1187" s="272">
        <f t="shared" si="436"/>
        <v>0.46</v>
      </c>
      <c r="AL1187" s="273">
        <f t="shared" si="437"/>
        <v>0</v>
      </c>
      <c r="AM1187" s="274">
        <f t="shared" si="438"/>
        <v>0</v>
      </c>
      <c r="AN1187" s="275">
        <f t="shared" si="439"/>
        <v>0</v>
      </c>
      <c r="AP1187" s="306">
        <v>72.099999999999994</v>
      </c>
      <c r="AQ1187" s="306">
        <v>5.47</v>
      </c>
    </row>
    <row r="1188" spans="2:43" ht="12.95" customHeight="1" x14ac:dyDescent="0.25">
      <c r="B1188" s="25">
        <v>44285</v>
      </c>
      <c r="C1188" s="137">
        <v>0.93888888888888899</v>
      </c>
      <c r="D1188" s="137">
        <v>0.99652777777777779</v>
      </c>
      <c r="E1188" s="43">
        <v>4</v>
      </c>
      <c r="F1188" s="43">
        <v>26749</v>
      </c>
      <c r="G1188" s="25">
        <v>44285</v>
      </c>
      <c r="H1188" s="967" t="s">
        <v>1717</v>
      </c>
      <c r="I1188" s="968"/>
      <c r="J1188" s="969"/>
      <c r="K1188" s="970"/>
      <c r="L1188" s="969"/>
      <c r="M1188" s="970"/>
      <c r="N1188" s="967"/>
      <c r="O1188" s="968"/>
      <c r="P1188" s="971" t="s">
        <v>1718</v>
      </c>
      <c r="Q1188" s="972"/>
      <c r="R1188" s="973" t="s">
        <v>1719</v>
      </c>
      <c r="S1188" s="974"/>
      <c r="T1188" s="979" t="s">
        <v>1731</v>
      </c>
      <c r="U1188" s="980"/>
      <c r="V1188" s="980"/>
      <c r="W1188" s="981"/>
      <c r="X1188" s="979" t="s">
        <v>1731</v>
      </c>
      <c r="Y1188" s="980"/>
      <c r="Z1188" s="980"/>
      <c r="AA1188" s="981"/>
      <c r="AB1188" s="591"/>
      <c r="AC1188" s="34"/>
      <c r="AD1188" s="138"/>
      <c r="AE1188" s="314">
        <v>56</v>
      </c>
      <c r="AF1188" s="46" t="s">
        <v>52</v>
      </c>
      <c r="AG1188" s="34"/>
      <c r="AH1188" s="139">
        <v>6125</v>
      </c>
      <c r="AI1188" s="159">
        <f t="shared" si="435"/>
        <v>6.125</v>
      </c>
      <c r="AJ1188" s="152">
        <v>6125</v>
      </c>
      <c r="AK1188" s="272">
        <f t="shared" si="436"/>
        <v>6.125</v>
      </c>
      <c r="AL1188" s="273">
        <f t="shared" si="437"/>
        <v>0</v>
      </c>
      <c r="AM1188" s="274">
        <f t="shared" si="438"/>
        <v>0</v>
      </c>
      <c r="AN1188" s="275">
        <f t="shared" si="439"/>
        <v>0</v>
      </c>
      <c r="AP1188" s="306">
        <v>77.28</v>
      </c>
      <c r="AQ1188" s="306">
        <v>3.59</v>
      </c>
    </row>
    <row r="1189" spans="2:43" ht="12.95" customHeight="1" x14ac:dyDescent="0.25">
      <c r="B1189" s="25">
        <v>44286</v>
      </c>
      <c r="C1189" s="137">
        <v>0.14861111111111111</v>
      </c>
      <c r="D1189" s="137">
        <v>0.16527777777777777</v>
      </c>
      <c r="E1189" s="43">
        <v>3</v>
      </c>
      <c r="F1189" s="43">
        <v>801</v>
      </c>
      <c r="G1189" s="25">
        <v>44286</v>
      </c>
      <c r="H1189" s="967" t="s">
        <v>199</v>
      </c>
      <c r="I1189" s="968"/>
      <c r="J1189" s="969"/>
      <c r="K1189" s="970"/>
      <c r="L1189" s="969"/>
      <c r="M1189" s="970"/>
      <c r="N1189" s="967"/>
      <c r="O1189" s="968"/>
      <c r="P1189" s="971" t="s">
        <v>1210</v>
      </c>
      <c r="Q1189" s="972"/>
      <c r="R1189" s="973" t="s">
        <v>306</v>
      </c>
      <c r="S1189" s="974"/>
      <c r="T1189" s="979" t="s">
        <v>544</v>
      </c>
      <c r="U1189" s="980"/>
      <c r="V1189" s="980"/>
      <c r="W1189" s="981"/>
      <c r="X1189" s="979" t="s">
        <v>544</v>
      </c>
      <c r="Y1189" s="980"/>
      <c r="Z1189" s="980"/>
      <c r="AA1189" s="981"/>
      <c r="AB1189" s="591"/>
      <c r="AC1189" s="34"/>
      <c r="AD1189" s="138"/>
      <c r="AE1189" s="314">
        <v>52</v>
      </c>
      <c r="AF1189" s="46" t="s">
        <v>52</v>
      </c>
      <c r="AG1189" s="34"/>
      <c r="AH1189" s="139">
        <v>18916</v>
      </c>
      <c r="AI1189" s="159">
        <f t="shared" si="435"/>
        <v>18.916</v>
      </c>
      <c r="AJ1189" s="836">
        <v>19380</v>
      </c>
      <c r="AK1189" s="838">
        <f>+AJ1189/1000</f>
        <v>19.38</v>
      </c>
      <c r="AL1189" s="1029">
        <f>+AJ1189-AH1190-AH1189</f>
        <v>394</v>
      </c>
      <c r="AM1189" s="842">
        <f>+AL1189/1000</f>
        <v>0.39400000000000002</v>
      </c>
      <c r="AN1189" s="844">
        <f>+AL1189/SUM(AH1189:AH1190)</f>
        <v>2.0752133150742653E-2</v>
      </c>
      <c r="AP1189" s="306">
        <v>70.430000000000007</v>
      </c>
      <c r="AQ1189" s="306">
        <v>4.8</v>
      </c>
    </row>
    <row r="1190" spans="2:43" ht="12.95" customHeight="1" x14ac:dyDescent="0.25">
      <c r="B1190" s="25">
        <v>44286</v>
      </c>
      <c r="C1190" s="137">
        <v>0.14861111111111111</v>
      </c>
      <c r="D1190" s="137">
        <v>0.16527777777777777</v>
      </c>
      <c r="E1190" s="43">
        <v>3</v>
      </c>
      <c r="F1190" s="43">
        <v>801</v>
      </c>
      <c r="G1190" s="25">
        <v>44286</v>
      </c>
      <c r="H1190" s="967" t="s">
        <v>199</v>
      </c>
      <c r="I1190" s="968"/>
      <c r="J1190" s="969"/>
      <c r="K1190" s="970"/>
      <c r="L1190" s="969"/>
      <c r="M1190" s="970"/>
      <c r="N1190" s="967"/>
      <c r="O1190" s="968"/>
      <c r="P1190" s="971" t="s">
        <v>1210</v>
      </c>
      <c r="Q1190" s="972"/>
      <c r="R1190" s="973" t="s">
        <v>306</v>
      </c>
      <c r="S1190" s="974"/>
      <c r="T1190" s="979" t="s">
        <v>202</v>
      </c>
      <c r="U1190" s="980"/>
      <c r="V1190" s="980"/>
      <c r="W1190" s="981"/>
      <c r="X1190" s="979" t="s">
        <v>202</v>
      </c>
      <c r="Y1190" s="980"/>
      <c r="Z1190" s="980"/>
      <c r="AA1190" s="981"/>
      <c r="AB1190" s="591"/>
      <c r="AC1190" s="34"/>
      <c r="AD1190" s="138"/>
      <c r="AE1190" s="314">
        <v>52</v>
      </c>
      <c r="AF1190" s="46" t="s">
        <v>52</v>
      </c>
      <c r="AG1190" s="34"/>
      <c r="AH1190" s="139">
        <v>70</v>
      </c>
      <c r="AI1190" s="159">
        <f t="shared" si="435"/>
        <v>7.0000000000000007E-2</v>
      </c>
      <c r="AJ1190" s="837"/>
      <c r="AK1190" s="839"/>
      <c r="AL1190" s="1031"/>
      <c r="AM1190" s="843"/>
      <c r="AN1190" s="845"/>
      <c r="AP1190" s="306">
        <v>70.430000000000007</v>
      </c>
      <c r="AQ1190" s="306">
        <v>4.8</v>
      </c>
    </row>
    <row r="1191" spans="2:43" ht="12.95" customHeight="1" thickBot="1" x14ac:dyDescent="0.3">
      <c r="B1191" s="24"/>
      <c r="C1191" s="146"/>
      <c r="D1191" s="146"/>
      <c r="E1191" s="27"/>
      <c r="F1191" s="36"/>
      <c r="G1191" s="31"/>
      <c r="H1191" s="909"/>
      <c r="I1191" s="910"/>
      <c r="J1191" s="911"/>
      <c r="K1191" s="912"/>
      <c r="L1191" s="911"/>
      <c r="M1191" s="912"/>
      <c r="N1191" s="913"/>
      <c r="O1191" s="910"/>
      <c r="P1191" s="913"/>
      <c r="Q1191" s="910"/>
      <c r="R1191" s="914"/>
      <c r="S1191" s="915"/>
      <c r="T1191" s="916"/>
      <c r="U1191" s="917"/>
      <c r="V1191" s="917"/>
      <c r="W1191" s="915"/>
      <c r="X1191" s="29"/>
      <c r="Y1191" s="147"/>
      <c r="Z1191" s="147"/>
      <c r="AA1191" s="28"/>
      <c r="AB1191" s="509"/>
      <c r="AC1191" s="36"/>
      <c r="AD1191" s="148"/>
      <c r="AE1191" s="147"/>
      <c r="AF1191" s="28"/>
      <c r="AG1191" s="29"/>
      <c r="AH1191" s="149"/>
      <c r="AI1191" s="153"/>
      <c r="AJ1191" s="150"/>
      <c r="AK1191" s="154"/>
      <c r="AL1191" s="155"/>
      <c r="AM1191" s="156"/>
      <c r="AN1191" s="157"/>
    </row>
    <row r="1192" spans="2:43" ht="12.95" customHeight="1" x14ac:dyDescent="0.25">
      <c r="B1192" s="151"/>
      <c r="C1192" s="151"/>
      <c r="D1192" s="151"/>
      <c r="E1192" s="151"/>
      <c r="F1192" s="151"/>
      <c r="G1192" s="151"/>
      <c r="H1192" s="151"/>
      <c r="I1192" s="151"/>
      <c r="J1192" s="174"/>
      <c r="K1192" s="174"/>
      <c r="L1192" s="174"/>
      <c r="M1192" s="174"/>
      <c r="N1192" s="151"/>
      <c r="O1192" s="151"/>
      <c r="P1192" s="135"/>
      <c r="Q1192" s="135"/>
      <c r="R1192" s="918" t="s">
        <v>5</v>
      </c>
      <c r="S1192" s="919"/>
      <c r="T1192" s="919"/>
      <c r="U1192" s="919"/>
      <c r="V1192" s="919"/>
      <c r="W1192" s="919"/>
      <c r="X1192" s="919"/>
      <c r="Y1192" s="919"/>
      <c r="Z1192" s="919"/>
      <c r="AA1192" s="919"/>
      <c r="AB1192" s="919"/>
      <c r="AC1192" s="919"/>
      <c r="AD1192" s="919"/>
      <c r="AE1192" s="919"/>
      <c r="AF1192" s="919"/>
      <c r="AG1192" s="579"/>
      <c r="AH1192" s="932" t="s">
        <v>4</v>
      </c>
      <c r="AI1192" s="933"/>
      <c r="AJ1192" s="932" t="s">
        <v>3</v>
      </c>
      <c r="AK1192" s="933"/>
      <c r="AL1192" s="932" t="s">
        <v>2</v>
      </c>
      <c r="AM1192" s="934"/>
      <c r="AN1192" s="935"/>
    </row>
    <row r="1193" spans="2:43" ht="12.95" customHeight="1" x14ac:dyDescent="0.25">
      <c r="B1193" s="151"/>
      <c r="C1193" s="151"/>
      <c r="D1193" s="151"/>
      <c r="E1193" s="151"/>
      <c r="F1193" s="151"/>
      <c r="G1193" s="151"/>
      <c r="H1193" s="151"/>
      <c r="I1193" s="151"/>
      <c r="J1193" s="174"/>
      <c r="K1193" s="174"/>
      <c r="L1193" s="174"/>
      <c r="M1193" s="174"/>
      <c r="N1193" s="151"/>
      <c r="O1193" s="151"/>
      <c r="P1193" s="135" t="s">
        <v>1732</v>
      </c>
      <c r="Q1193" s="135"/>
      <c r="R1193" s="930"/>
      <c r="S1193" s="931"/>
      <c r="T1193" s="931"/>
      <c r="U1193" s="931"/>
      <c r="V1193" s="931"/>
      <c r="W1193" s="931"/>
      <c r="X1193" s="931"/>
      <c r="Y1193" s="931"/>
      <c r="Z1193" s="931"/>
      <c r="AA1193" s="931"/>
      <c r="AB1193" s="931"/>
      <c r="AC1193" s="931"/>
      <c r="AD1193" s="931"/>
      <c r="AE1193" s="931"/>
      <c r="AF1193" s="931"/>
      <c r="AG1193" s="579"/>
      <c r="AH1193" s="936" t="s">
        <v>1</v>
      </c>
      <c r="AI1193" s="938">
        <f>+SUM(AI1176:AI1191)</f>
        <v>128.60300000000001</v>
      </c>
      <c r="AJ1193" s="936" t="s">
        <v>1</v>
      </c>
      <c r="AK1193" s="938">
        <f>+SUM(AK1176:AK1191)</f>
        <v>128.39500000000001</v>
      </c>
      <c r="AL1193" s="936" t="s">
        <v>1</v>
      </c>
      <c r="AM1193" s="940">
        <f>+AK1193-AI1193</f>
        <v>-0.20799999999999841</v>
      </c>
      <c r="AN1193" s="851">
        <f>+AM1193/AI1193</f>
        <v>-1.6173806209808356E-3</v>
      </c>
    </row>
    <row r="1194" spans="2:43" ht="12.95" customHeight="1" thickBot="1" x14ac:dyDescent="0.3">
      <c r="B1194" s="151"/>
      <c r="C1194" s="151"/>
      <c r="D1194" s="151"/>
      <c r="E1194" s="151"/>
      <c r="F1194" s="151"/>
      <c r="G1194" s="151"/>
      <c r="H1194" s="151"/>
      <c r="I1194" s="151"/>
      <c r="J1194" s="174"/>
      <c r="K1194" s="174"/>
      <c r="L1194" s="174"/>
      <c r="M1194" s="174"/>
      <c r="N1194" s="151"/>
      <c r="O1194" s="151"/>
      <c r="P1194" s="135"/>
      <c r="Q1194" s="135"/>
      <c r="R1194" s="921"/>
      <c r="S1194" s="922"/>
      <c r="T1194" s="922"/>
      <c r="U1194" s="922"/>
      <c r="V1194" s="922"/>
      <c r="W1194" s="922"/>
      <c r="X1194" s="922"/>
      <c r="Y1194" s="922"/>
      <c r="Z1194" s="922"/>
      <c r="AA1194" s="922"/>
      <c r="AB1194" s="922"/>
      <c r="AC1194" s="922"/>
      <c r="AD1194" s="922"/>
      <c r="AE1194" s="922"/>
      <c r="AF1194" s="922"/>
      <c r="AG1194" s="578"/>
      <c r="AH1194" s="937"/>
      <c r="AI1194" s="939"/>
      <c r="AJ1194" s="937"/>
      <c r="AK1194" s="939"/>
      <c r="AL1194" s="937"/>
      <c r="AM1194" s="941"/>
      <c r="AN1194" s="852"/>
    </row>
    <row r="1195" spans="2:43" ht="12.95" customHeight="1" thickBot="1" x14ac:dyDescent="0.3"/>
    <row r="1196" spans="2:43" ht="12.95" customHeight="1" x14ac:dyDescent="0.25">
      <c r="R1196" s="918" t="s">
        <v>0</v>
      </c>
      <c r="S1196" s="919"/>
      <c r="T1196" s="919"/>
      <c r="U1196" s="919"/>
      <c r="V1196" s="919"/>
      <c r="W1196" s="919"/>
      <c r="X1196" s="919"/>
      <c r="Y1196" s="919"/>
      <c r="Z1196" s="919"/>
      <c r="AA1196" s="919"/>
      <c r="AB1196" s="919"/>
      <c r="AC1196" s="919"/>
      <c r="AD1196" s="919"/>
      <c r="AE1196" s="919"/>
      <c r="AF1196" s="920"/>
      <c r="AG1196" s="18"/>
      <c r="AH1196" s="924">
        <f>+AH1165+AI1193</f>
        <v>6687.8127272727279</v>
      </c>
      <c r="AI1196" s="925"/>
      <c r="AJ1196" s="924">
        <f>+AJ1165+AK1193</f>
        <v>6791.9804999999997</v>
      </c>
      <c r="AK1196" s="925"/>
      <c r="AL1196" s="928">
        <f>+AJ1196-AH1196</f>
        <v>104.16777272727177</v>
      </c>
      <c r="AM1196" s="925"/>
      <c r="AN1196" s="945">
        <f>+AL1196/AH1196</f>
        <v>1.5575761011141696E-2</v>
      </c>
    </row>
    <row r="1197" spans="2:43" ht="12.95" customHeight="1" thickBot="1" x14ac:dyDescent="0.3">
      <c r="R1197" s="921"/>
      <c r="S1197" s="922"/>
      <c r="T1197" s="922"/>
      <c r="U1197" s="922"/>
      <c r="V1197" s="922"/>
      <c r="W1197" s="922"/>
      <c r="X1197" s="922"/>
      <c r="Y1197" s="922"/>
      <c r="Z1197" s="922"/>
      <c r="AA1197" s="922"/>
      <c r="AB1197" s="922"/>
      <c r="AC1197" s="922"/>
      <c r="AD1197" s="922"/>
      <c r="AE1197" s="922"/>
      <c r="AF1197" s="923"/>
      <c r="AG1197" s="19"/>
      <c r="AH1197" s="926"/>
      <c r="AI1197" s="927"/>
      <c r="AJ1197" s="926"/>
      <c r="AK1197" s="927"/>
      <c r="AL1197" s="929"/>
      <c r="AM1197" s="927"/>
      <c r="AN1197" s="946"/>
    </row>
    <row r="1198" spans="2:43" ht="12.95" customHeight="1" x14ac:dyDescent="0.25"/>
    <row r="1199" spans="2:43" ht="12.95" customHeight="1" x14ac:dyDescent="0.25"/>
    <row r="1200" spans="2:43" ht="12.95" customHeight="1" x14ac:dyDescent="0.25"/>
    <row r="1201" spans="2:43" ht="12.95" customHeight="1" thickBot="1" x14ac:dyDescent="0.3"/>
    <row r="1202" spans="2:43" ht="12.95" customHeight="1" x14ac:dyDescent="0.25">
      <c r="B1202" s="882" t="s">
        <v>31</v>
      </c>
      <c r="C1202" s="883"/>
      <c r="D1202" s="883"/>
      <c r="E1202" s="883"/>
      <c r="F1202" s="883"/>
      <c r="G1202" s="884"/>
      <c r="H1202" s="888" t="s">
        <v>30</v>
      </c>
      <c r="I1202" s="765"/>
      <c r="J1202" s="765"/>
      <c r="K1202" s="765"/>
      <c r="L1202" s="765"/>
      <c r="M1202" s="765"/>
      <c r="N1202" s="765"/>
      <c r="O1202" s="765"/>
      <c r="P1202" s="765"/>
      <c r="Q1202" s="765"/>
      <c r="R1202" s="765"/>
      <c r="S1202" s="765"/>
      <c r="T1202" s="765"/>
      <c r="U1202" s="765"/>
      <c r="V1202" s="765"/>
      <c r="W1202" s="765"/>
      <c r="X1202" s="765"/>
      <c r="Y1202" s="765"/>
      <c r="Z1202" s="765"/>
      <c r="AA1202" s="765"/>
      <c r="AB1202" s="765"/>
      <c r="AC1202" s="765"/>
      <c r="AD1202" s="765"/>
      <c r="AE1202" s="588"/>
      <c r="AF1202" s="764" t="s">
        <v>29</v>
      </c>
      <c r="AG1202" s="765"/>
      <c r="AH1202" s="765"/>
      <c r="AI1202" s="765"/>
      <c r="AJ1202" s="765"/>
      <c r="AK1202" s="766"/>
      <c r="AL1202" s="889" t="s">
        <v>39</v>
      </c>
      <c r="AM1202" s="890"/>
      <c r="AN1202" s="891"/>
      <c r="AO1202" s="21"/>
    </row>
    <row r="1203" spans="2:43" ht="12.95" customHeight="1" x14ac:dyDescent="0.25">
      <c r="B1203" s="885"/>
      <c r="C1203" s="886"/>
      <c r="D1203" s="886"/>
      <c r="E1203" s="886"/>
      <c r="F1203" s="886"/>
      <c r="G1203" s="887"/>
      <c r="H1203" s="892" t="s">
        <v>25</v>
      </c>
      <c r="I1203" s="893"/>
      <c r="J1203" s="893"/>
      <c r="K1203" s="893"/>
      <c r="L1203" s="893"/>
      <c r="M1203" s="893"/>
      <c r="N1203" s="893"/>
      <c r="O1203" s="893"/>
      <c r="P1203" s="893"/>
      <c r="Q1203" s="893"/>
      <c r="R1203" s="893"/>
      <c r="S1203" s="893"/>
      <c r="T1203" s="893"/>
      <c r="U1203" s="893"/>
      <c r="V1203" s="893"/>
      <c r="W1203" s="893"/>
      <c r="X1203" s="893"/>
      <c r="Y1203" s="893"/>
      <c r="Z1203" s="893"/>
      <c r="AA1203" s="893"/>
      <c r="AB1203" s="893"/>
      <c r="AC1203" s="893"/>
      <c r="AD1203" s="893"/>
      <c r="AE1203" s="594"/>
      <c r="AF1203" s="773">
        <v>44286</v>
      </c>
      <c r="AG1203" s="774"/>
      <c r="AH1203" s="774"/>
      <c r="AI1203" s="774"/>
      <c r="AJ1203" s="774"/>
      <c r="AK1203" s="775"/>
      <c r="AL1203" s="896" t="s">
        <v>40</v>
      </c>
      <c r="AM1203" s="897"/>
      <c r="AN1203" s="898"/>
      <c r="AO1203" s="21"/>
    </row>
    <row r="1204" spans="2:43" ht="12.95" customHeight="1" thickBot="1" x14ac:dyDescent="0.3">
      <c r="B1204" s="902" t="s">
        <v>28</v>
      </c>
      <c r="C1204" s="903"/>
      <c r="D1204" s="903"/>
      <c r="E1204" s="903"/>
      <c r="F1204" s="903"/>
      <c r="G1204" s="904"/>
      <c r="H1204" s="894"/>
      <c r="I1204" s="895"/>
      <c r="J1204" s="895"/>
      <c r="K1204" s="895"/>
      <c r="L1204" s="895"/>
      <c r="M1204" s="895"/>
      <c r="N1204" s="895"/>
      <c r="O1204" s="895"/>
      <c r="P1204" s="895"/>
      <c r="Q1204" s="895"/>
      <c r="R1204" s="895"/>
      <c r="S1204" s="895"/>
      <c r="T1204" s="895"/>
      <c r="U1204" s="895"/>
      <c r="V1204" s="895"/>
      <c r="W1204" s="895"/>
      <c r="X1204" s="895"/>
      <c r="Y1204" s="895"/>
      <c r="Z1204" s="895"/>
      <c r="AA1204" s="895"/>
      <c r="AB1204" s="895"/>
      <c r="AC1204" s="895"/>
      <c r="AD1204" s="895"/>
      <c r="AE1204" s="595"/>
      <c r="AF1204" s="776"/>
      <c r="AG1204" s="777"/>
      <c r="AH1204" s="777"/>
      <c r="AI1204" s="777"/>
      <c r="AJ1204" s="777"/>
      <c r="AK1204" s="778"/>
      <c r="AL1204" s="899"/>
      <c r="AM1204" s="900"/>
      <c r="AN1204" s="901"/>
    </row>
    <row r="1205" spans="2:43" ht="12.95" customHeight="1" thickBot="1" x14ac:dyDescent="0.3">
      <c r="B1205" s="135"/>
      <c r="C1205" s="135"/>
      <c r="D1205" s="135"/>
      <c r="E1205" s="135"/>
      <c r="F1205" s="135"/>
      <c r="G1205" s="135"/>
      <c r="H1205" s="135"/>
      <c r="I1205" s="135"/>
      <c r="J1205" s="174"/>
      <c r="K1205" s="174"/>
      <c r="L1205" s="174"/>
      <c r="M1205" s="174"/>
      <c r="N1205" s="135"/>
      <c r="O1205" s="135"/>
      <c r="P1205" s="135"/>
      <c r="Q1205" s="135"/>
      <c r="R1205" s="135"/>
      <c r="S1205" s="135"/>
      <c r="T1205" s="135"/>
      <c r="U1205" s="135"/>
      <c r="V1205" s="135"/>
      <c r="W1205" s="135"/>
      <c r="X1205" s="135"/>
      <c r="Y1205" s="135"/>
      <c r="Z1205" s="135"/>
      <c r="AA1205" s="135"/>
      <c r="AB1205" s="135"/>
      <c r="AC1205" s="135"/>
      <c r="AD1205" s="135"/>
      <c r="AE1205" s="135"/>
      <c r="AF1205" s="135"/>
      <c r="AG1205" s="135"/>
      <c r="AH1205" s="135"/>
      <c r="AI1205" s="135"/>
      <c r="AJ1205" s="135"/>
      <c r="AK1205" s="135"/>
      <c r="AL1205" s="135"/>
      <c r="AM1205" s="135"/>
      <c r="AN1205" s="135"/>
    </row>
    <row r="1206" spans="2:43" ht="12.95" customHeight="1" thickBot="1" x14ac:dyDescent="0.3">
      <c r="B1206" s="873" t="s">
        <v>27</v>
      </c>
      <c r="C1206" s="874"/>
      <c r="D1206" s="874"/>
      <c r="E1206" s="875"/>
      <c r="F1206" s="848" t="s">
        <v>26</v>
      </c>
      <c r="G1206" s="850"/>
      <c r="H1206" s="848" t="s">
        <v>44</v>
      </c>
      <c r="I1206" s="849"/>
      <c r="J1206" s="849"/>
      <c r="K1206" s="849"/>
      <c r="L1206" s="849"/>
      <c r="M1206" s="849"/>
      <c r="N1206" s="849"/>
      <c r="O1206" s="849"/>
      <c r="P1206" s="849"/>
      <c r="Q1206" s="849"/>
      <c r="R1206" s="849"/>
      <c r="S1206" s="850"/>
      <c r="T1206" s="848" t="s">
        <v>25</v>
      </c>
      <c r="U1206" s="849"/>
      <c r="V1206" s="849"/>
      <c r="W1206" s="849"/>
      <c r="X1206" s="849"/>
      <c r="Y1206" s="849"/>
      <c r="Z1206" s="849"/>
      <c r="AA1206" s="849"/>
      <c r="AB1206" s="849"/>
      <c r="AC1206" s="849"/>
      <c r="AD1206" s="849"/>
      <c r="AE1206" s="849"/>
      <c r="AF1206" s="850"/>
      <c r="AG1206" s="879" t="s">
        <v>24</v>
      </c>
      <c r="AH1206" s="880"/>
      <c r="AI1206" s="881"/>
      <c r="AJ1206" s="879" t="s">
        <v>24</v>
      </c>
      <c r="AK1206" s="881"/>
      <c r="AL1206" s="848" t="s">
        <v>23</v>
      </c>
      <c r="AM1206" s="849"/>
      <c r="AN1206" s="850"/>
    </row>
    <row r="1207" spans="2:43" ht="12.95" customHeight="1" thickBot="1" x14ac:dyDescent="0.3">
      <c r="B1207" s="1" t="s">
        <v>13</v>
      </c>
      <c r="C1207" s="2" t="s">
        <v>22</v>
      </c>
      <c r="D1207" s="3" t="s">
        <v>22</v>
      </c>
      <c r="E1207" s="2" t="s">
        <v>21</v>
      </c>
      <c r="F1207" s="907" t="s">
        <v>20</v>
      </c>
      <c r="G1207" s="908"/>
      <c r="H1207" s="876"/>
      <c r="I1207" s="877"/>
      <c r="J1207" s="877"/>
      <c r="K1207" s="877"/>
      <c r="L1207" s="877"/>
      <c r="M1207" s="877"/>
      <c r="N1207" s="877"/>
      <c r="O1207" s="877"/>
      <c r="P1207" s="877"/>
      <c r="Q1207" s="877"/>
      <c r="R1207" s="877"/>
      <c r="S1207" s="878"/>
      <c r="T1207" s="876"/>
      <c r="U1207" s="877"/>
      <c r="V1207" s="877"/>
      <c r="W1207" s="877"/>
      <c r="X1207" s="877"/>
      <c r="Y1207" s="877"/>
      <c r="Z1207" s="877"/>
      <c r="AA1207" s="877"/>
      <c r="AB1207" s="877"/>
      <c r="AC1207" s="877"/>
      <c r="AD1207" s="877"/>
      <c r="AE1207" s="877"/>
      <c r="AF1207" s="878"/>
      <c r="AG1207" s="876" t="s">
        <v>19</v>
      </c>
      <c r="AH1207" s="877"/>
      <c r="AI1207" s="878"/>
      <c r="AJ1207" s="876" t="s">
        <v>18</v>
      </c>
      <c r="AK1207" s="878"/>
      <c r="AL1207" s="876" t="s">
        <v>17</v>
      </c>
      <c r="AM1207" s="877"/>
      <c r="AN1207" s="878"/>
      <c r="AP1207" s="846" t="s">
        <v>130</v>
      </c>
      <c r="AQ1207" s="846" t="s">
        <v>131</v>
      </c>
    </row>
    <row r="1208" spans="2:43" ht="12.95" customHeight="1" thickBot="1" x14ac:dyDescent="0.3">
      <c r="B1208" s="4">
        <v>2021</v>
      </c>
      <c r="C1208" s="5" t="s">
        <v>16</v>
      </c>
      <c r="D1208" s="5" t="s">
        <v>15</v>
      </c>
      <c r="E1208" s="30" t="s">
        <v>14</v>
      </c>
      <c r="F1208" s="6" t="s">
        <v>14</v>
      </c>
      <c r="G1208" s="7" t="s">
        <v>13</v>
      </c>
      <c r="H1208" s="868" t="s">
        <v>34</v>
      </c>
      <c r="I1208" s="869"/>
      <c r="J1208" s="870" t="s">
        <v>43</v>
      </c>
      <c r="K1208" s="871"/>
      <c r="L1208" s="870" t="s">
        <v>42</v>
      </c>
      <c r="M1208" s="871"/>
      <c r="N1208" s="872" t="s">
        <v>33</v>
      </c>
      <c r="O1208" s="869"/>
      <c r="P1208" s="872" t="s">
        <v>12</v>
      </c>
      <c r="Q1208" s="869"/>
      <c r="R1208" s="872" t="s">
        <v>11</v>
      </c>
      <c r="S1208" s="905"/>
      <c r="T1208" s="868" t="s">
        <v>35</v>
      </c>
      <c r="U1208" s="906"/>
      <c r="V1208" s="906"/>
      <c r="W1208" s="905"/>
      <c r="X1208" s="868" t="s">
        <v>10</v>
      </c>
      <c r="Y1208" s="906"/>
      <c r="Z1208" s="906"/>
      <c r="AA1208" s="905"/>
      <c r="AB1208" s="593" t="s">
        <v>1084</v>
      </c>
      <c r="AC1208" s="38" t="s">
        <v>38</v>
      </c>
      <c r="AD1208" s="37" t="s">
        <v>36</v>
      </c>
      <c r="AE1208" s="592" t="s">
        <v>41</v>
      </c>
      <c r="AF1208" s="136" t="s">
        <v>9</v>
      </c>
      <c r="AG1208" s="8" t="s">
        <v>37</v>
      </c>
      <c r="AH1208" s="9" t="s">
        <v>8</v>
      </c>
      <c r="AI1208" s="10" t="s">
        <v>7</v>
      </c>
      <c r="AJ1208" s="6" t="s">
        <v>8</v>
      </c>
      <c r="AK1208" s="7" t="s">
        <v>7</v>
      </c>
      <c r="AL1208" s="6" t="s">
        <v>8</v>
      </c>
      <c r="AM1208" s="11" t="s">
        <v>7</v>
      </c>
      <c r="AN1208" s="7" t="s">
        <v>6</v>
      </c>
      <c r="AP1208" s="847"/>
      <c r="AQ1208" s="847"/>
    </row>
    <row r="1209" spans="2:43" ht="12.95" customHeight="1" x14ac:dyDescent="0.25">
      <c r="B1209" s="25">
        <v>44286</v>
      </c>
      <c r="C1209" s="137">
        <v>0.34583333333333338</v>
      </c>
      <c r="D1209" s="137">
        <v>0.36736111111111108</v>
      </c>
      <c r="E1209" s="43">
        <v>3</v>
      </c>
      <c r="F1209" s="43">
        <v>41415</v>
      </c>
      <c r="G1209" s="25">
        <v>44286</v>
      </c>
      <c r="H1209" s="967" t="s">
        <v>542</v>
      </c>
      <c r="I1209" s="968"/>
      <c r="J1209" s="969"/>
      <c r="K1209" s="970"/>
      <c r="L1209" s="969"/>
      <c r="M1209" s="970"/>
      <c r="N1209" s="967"/>
      <c r="O1209" s="968"/>
      <c r="P1209" s="971" t="s">
        <v>71</v>
      </c>
      <c r="Q1209" s="972"/>
      <c r="R1209" s="973" t="s">
        <v>893</v>
      </c>
      <c r="S1209" s="974"/>
      <c r="T1209" s="979" t="s">
        <v>544</v>
      </c>
      <c r="U1209" s="980"/>
      <c r="V1209" s="980"/>
      <c r="W1209" s="981"/>
      <c r="X1209" s="979" t="s">
        <v>544</v>
      </c>
      <c r="Y1209" s="980"/>
      <c r="Z1209" s="980"/>
      <c r="AA1209" s="981"/>
      <c r="AB1209" s="591"/>
      <c r="AC1209" s="34"/>
      <c r="AD1209" s="138"/>
      <c r="AE1209" s="314">
        <v>53</v>
      </c>
      <c r="AF1209" s="46" t="s">
        <v>52</v>
      </c>
      <c r="AG1209" s="34"/>
      <c r="AH1209" s="139">
        <v>25410</v>
      </c>
      <c r="AI1209" s="159">
        <f t="shared" ref="AI1209:AI1212" si="440">+AH1209/1000</f>
        <v>25.41</v>
      </c>
      <c r="AJ1209" s="152">
        <v>25380</v>
      </c>
      <c r="AK1209" s="272">
        <f t="shared" ref="AK1209:AK1212" si="441">+AJ1209/1000</f>
        <v>25.38</v>
      </c>
      <c r="AL1209" s="273">
        <f t="shared" ref="AL1209:AL1212" si="442">+AJ1209-AH1209</f>
        <v>-30</v>
      </c>
      <c r="AM1209" s="274">
        <f t="shared" ref="AM1209:AM1212" si="443">+AL1209/1000</f>
        <v>-0.03</v>
      </c>
      <c r="AN1209" s="275">
        <f t="shared" ref="AN1209:AN1212" si="444">+AL1209/AH1209</f>
        <v>-1.1806375442739079E-3</v>
      </c>
      <c r="AP1209" s="306">
        <v>70.11</v>
      </c>
      <c r="AQ1209" s="306">
        <v>5.14</v>
      </c>
    </row>
    <row r="1210" spans="2:43" ht="12.95" customHeight="1" x14ac:dyDescent="0.25">
      <c r="B1210" s="25">
        <v>44286</v>
      </c>
      <c r="C1210" s="137">
        <v>0.54305555555555551</v>
      </c>
      <c r="D1210" s="137">
        <v>0.55833333333333335</v>
      </c>
      <c r="E1210" s="43">
        <v>3</v>
      </c>
      <c r="F1210" s="43">
        <v>41448</v>
      </c>
      <c r="G1210" s="25">
        <v>44286</v>
      </c>
      <c r="H1210" s="967" t="s">
        <v>542</v>
      </c>
      <c r="I1210" s="968"/>
      <c r="J1210" s="969"/>
      <c r="K1210" s="970"/>
      <c r="L1210" s="969"/>
      <c r="M1210" s="970"/>
      <c r="N1210" s="967"/>
      <c r="O1210" s="968"/>
      <c r="P1210" s="971" t="s">
        <v>71</v>
      </c>
      <c r="Q1210" s="972"/>
      <c r="R1210" s="973" t="s">
        <v>893</v>
      </c>
      <c r="S1210" s="974"/>
      <c r="T1210" s="979" t="s">
        <v>544</v>
      </c>
      <c r="U1210" s="980"/>
      <c r="V1210" s="980"/>
      <c r="W1210" s="981"/>
      <c r="X1210" s="979" t="s">
        <v>544</v>
      </c>
      <c r="Y1210" s="980"/>
      <c r="Z1210" s="980"/>
      <c r="AA1210" s="981"/>
      <c r="AB1210" s="591"/>
      <c r="AC1210" s="34"/>
      <c r="AD1210" s="138"/>
      <c r="AE1210" s="158">
        <v>40</v>
      </c>
      <c r="AF1210" s="35" t="s">
        <v>32</v>
      </c>
      <c r="AG1210" s="34"/>
      <c r="AH1210" s="139">
        <v>14540</v>
      </c>
      <c r="AI1210" s="159">
        <f t="shared" si="440"/>
        <v>14.54</v>
      </c>
      <c r="AJ1210" s="836">
        <v>23270</v>
      </c>
      <c r="AK1210" s="838">
        <f>+AJ1210/1000</f>
        <v>23.27</v>
      </c>
      <c r="AL1210" s="1029">
        <f>+AJ1210-AH1211-AH1210</f>
        <v>20</v>
      </c>
      <c r="AM1210" s="842">
        <f>+AL1210/1000</f>
        <v>0.02</v>
      </c>
      <c r="AN1210" s="844">
        <f>+AL1210/SUM(AH1210:AH1211)</f>
        <v>8.6021505376344086E-4</v>
      </c>
      <c r="AP1210" s="306">
        <v>71.260000000000005</v>
      </c>
      <c r="AQ1210" s="306">
        <v>5.09</v>
      </c>
    </row>
    <row r="1211" spans="2:43" ht="12.95" customHeight="1" x14ac:dyDescent="0.25">
      <c r="B1211" s="25">
        <v>44286</v>
      </c>
      <c r="C1211" s="137">
        <v>0.54305555555555551</v>
      </c>
      <c r="D1211" s="137">
        <v>0.55833333333333335</v>
      </c>
      <c r="E1211" s="43">
        <v>3</v>
      </c>
      <c r="F1211" s="43">
        <v>41448</v>
      </c>
      <c r="G1211" s="25">
        <v>44286</v>
      </c>
      <c r="H1211" s="967" t="s">
        <v>542</v>
      </c>
      <c r="I1211" s="968"/>
      <c r="J1211" s="969"/>
      <c r="K1211" s="970"/>
      <c r="L1211" s="969"/>
      <c r="M1211" s="970"/>
      <c r="N1211" s="967"/>
      <c r="O1211" s="968"/>
      <c r="P1211" s="971" t="s">
        <v>71</v>
      </c>
      <c r="Q1211" s="972"/>
      <c r="R1211" s="973" t="s">
        <v>893</v>
      </c>
      <c r="S1211" s="974"/>
      <c r="T1211" s="979" t="s">
        <v>202</v>
      </c>
      <c r="U1211" s="980"/>
      <c r="V1211" s="980"/>
      <c r="W1211" s="981"/>
      <c r="X1211" s="979" t="s">
        <v>202</v>
      </c>
      <c r="Y1211" s="980"/>
      <c r="Z1211" s="980"/>
      <c r="AA1211" s="981"/>
      <c r="AB1211" s="591"/>
      <c r="AC1211" s="34"/>
      <c r="AD1211" s="138"/>
      <c r="AE1211" s="158">
        <v>40</v>
      </c>
      <c r="AF1211" s="35" t="s">
        <v>32</v>
      </c>
      <c r="AG1211" s="34"/>
      <c r="AH1211" s="139">
        <v>8710</v>
      </c>
      <c r="AI1211" s="159">
        <f t="shared" si="440"/>
        <v>8.7100000000000009</v>
      </c>
      <c r="AJ1211" s="837"/>
      <c r="AK1211" s="839"/>
      <c r="AL1211" s="1031"/>
      <c r="AM1211" s="843"/>
      <c r="AN1211" s="845"/>
      <c r="AP1211" s="306">
        <v>71.260000000000005</v>
      </c>
      <c r="AQ1211" s="306">
        <v>5.09</v>
      </c>
    </row>
    <row r="1212" spans="2:43" ht="12.95" customHeight="1" x14ac:dyDescent="0.25">
      <c r="B1212" s="25">
        <v>44286</v>
      </c>
      <c r="C1212" s="137">
        <v>0.77500000000000002</v>
      </c>
      <c r="D1212" s="137">
        <v>0.7895833333333333</v>
      </c>
      <c r="E1212" s="43">
        <v>3</v>
      </c>
      <c r="F1212" s="43">
        <v>41449</v>
      </c>
      <c r="G1212" s="25">
        <v>44286</v>
      </c>
      <c r="H1212" s="967" t="s">
        <v>542</v>
      </c>
      <c r="I1212" s="968"/>
      <c r="J1212" s="969"/>
      <c r="K1212" s="970"/>
      <c r="L1212" s="969"/>
      <c r="M1212" s="970"/>
      <c r="N1212" s="967"/>
      <c r="O1212" s="968"/>
      <c r="P1212" s="971" t="s">
        <v>71</v>
      </c>
      <c r="Q1212" s="972"/>
      <c r="R1212" s="973" t="s">
        <v>893</v>
      </c>
      <c r="S1212" s="974"/>
      <c r="T1212" s="979" t="s">
        <v>544</v>
      </c>
      <c r="U1212" s="980"/>
      <c r="V1212" s="980"/>
      <c r="W1212" s="981"/>
      <c r="X1212" s="979" t="s">
        <v>544</v>
      </c>
      <c r="Y1212" s="980"/>
      <c r="Z1212" s="980"/>
      <c r="AA1212" s="981"/>
      <c r="AB1212" s="596"/>
      <c r="AC1212" s="34"/>
      <c r="AD1212" s="138"/>
      <c r="AE1212" s="158">
        <v>38</v>
      </c>
      <c r="AF1212" s="35" t="s">
        <v>32</v>
      </c>
      <c r="AG1212" s="34"/>
      <c r="AH1212" s="139">
        <v>19200</v>
      </c>
      <c r="AI1212" s="159">
        <f t="shared" si="440"/>
        <v>19.2</v>
      </c>
      <c r="AJ1212" s="152">
        <v>19180</v>
      </c>
      <c r="AK1212" s="272">
        <f t="shared" si="441"/>
        <v>19.18</v>
      </c>
      <c r="AL1212" s="273">
        <f t="shared" si="442"/>
        <v>-20</v>
      </c>
      <c r="AM1212" s="274">
        <f t="shared" si="443"/>
        <v>-0.02</v>
      </c>
      <c r="AN1212" s="275">
        <f t="shared" si="444"/>
        <v>-1.0416666666666667E-3</v>
      </c>
      <c r="AP1212" s="306">
        <v>68.73</v>
      </c>
      <c r="AQ1212" s="306">
        <v>5.22</v>
      </c>
    </row>
    <row r="1213" spans="2:43" ht="12.95" customHeight="1" x14ac:dyDescent="0.25">
      <c r="B1213" s="25">
        <v>44286</v>
      </c>
      <c r="C1213" s="137">
        <v>0.94444444444444453</v>
      </c>
      <c r="D1213" s="137">
        <v>0.9916666666666667</v>
      </c>
      <c r="E1213" s="43">
        <v>4</v>
      </c>
      <c r="F1213" s="43">
        <v>26750</v>
      </c>
      <c r="G1213" s="25">
        <v>44286</v>
      </c>
      <c r="H1213" s="967" t="s">
        <v>1717</v>
      </c>
      <c r="I1213" s="968"/>
      <c r="J1213" s="969"/>
      <c r="K1213" s="970"/>
      <c r="L1213" s="969"/>
      <c r="M1213" s="970"/>
      <c r="N1213" s="967"/>
      <c r="O1213" s="968"/>
      <c r="P1213" s="971" t="s">
        <v>1718</v>
      </c>
      <c r="Q1213" s="972"/>
      <c r="R1213" s="973" t="s">
        <v>1719</v>
      </c>
      <c r="S1213" s="974"/>
      <c r="T1213" s="982" t="s">
        <v>1733</v>
      </c>
      <c r="U1213" s="983"/>
      <c r="V1213" s="983"/>
      <c r="W1213" s="984"/>
      <c r="X1213" s="982" t="s">
        <v>1733</v>
      </c>
      <c r="Y1213" s="983"/>
      <c r="Z1213" s="983"/>
      <c r="AA1213" s="984"/>
      <c r="AB1213" s="591"/>
      <c r="AC1213" s="34"/>
      <c r="AD1213" s="138"/>
      <c r="AE1213" s="314">
        <v>55</v>
      </c>
      <c r="AF1213" s="46" t="s">
        <v>52</v>
      </c>
      <c r="AG1213" s="34"/>
      <c r="AH1213" s="139">
        <v>11200</v>
      </c>
      <c r="AI1213" s="159">
        <f t="shared" ref="AI1213:AI1215" si="445">+AH1213/1000</f>
        <v>11.2</v>
      </c>
      <c r="AJ1213" s="152">
        <v>11200</v>
      </c>
      <c r="AK1213" s="272">
        <f t="shared" ref="AK1213" si="446">+AJ1213/1000</f>
        <v>11.2</v>
      </c>
      <c r="AL1213" s="273">
        <f t="shared" ref="AL1213" si="447">+AJ1213-AH1213</f>
        <v>0</v>
      </c>
      <c r="AM1213" s="274">
        <f t="shared" ref="AM1213" si="448">+AL1213/1000</f>
        <v>0</v>
      </c>
      <c r="AN1213" s="275">
        <f t="shared" ref="AN1213" si="449">+AL1213/AH1213</f>
        <v>0</v>
      </c>
      <c r="AP1213" s="306">
        <v>77.459999999999994</v>
      </c>
      <c r="AQ1213" s="306">
        <v>3.58</v>
      </c>
    </row>
    <row r="1214" spans="2:43" ht="12.95" customHeight="1" x14ac:dyDescent="0.25">
      <c r="B1214" s="25">
        <v>44286</v>
      </c>
      <c r="C1214" s="137">
        <v>0.94652777777777775</v>
      </c>
      <c r="D1214" s="137">
        <v>0.9902777777777777</v>
      </c>
      <c r="E1214" s="43">
        <v>4</v>
      </c>
      <c r="F1214" s="43">
        <v>1567</v>
      </c>
      <c r="G1214" s="25">
        <v>44286</v>
      </c>
      <c r="H1214" s="967" t="s">
        <v>286</v>
      </c>
      <c r="I1214" s="968"/>
      <c r="J1214" s="969"/>
      <c r="K1214" s="970"/>
      <c r="L1214" s="969"/>
      <c r="M1214" s="970"/>
      <c r="N1214" s="967"/>
      <c r="O1214" s="968"/>
      <c r="P1214" s="971" t="s">
        <v>390</v>
      </c>
      <c r="Q1214" s="972"/>
      <c r="R1214" s="973" t="s">
        <v>90</v>
      </c>
      <c r="S1214" s="974"/>
      <c r="T1214" s="982" t="s">
        <v>179</v>
      </c>
      <c r="U1214" s="983"/>
      <c r="V1214" s="983"/>
      <c r="W1214" s="984"/>
      <c r="X1214" s="982" t="s">
        <v>179</v>
      </c>
      <c r="Y1214" s="983"/>
      <c r="Z1214" s="983"/>
      <c r="AA1214" s="984"/>
      <c r="AB1214" s="591"/>
      <c r="AC1214" s="34"/>
      <c r="AD1214" s="138"/>
      <c r="AE1214" s="158">
        <v>39</v>
      </c>
      <c r="AF1214" s="35" t="s">
        <v>32</v>
      </c>
      <c r="AG1214" s="34">
        <v>2233.1999999999998</v>
      </c>
      <c r="AH1214" s="139">
        <f>+AG1214/2.2</f>
        <v>1015.0909090909089</v>
      </c>
      <c r="AI1214" s="159">
        <f t="shared" si="445"/>
        <v>1.0150909090909088</v>
      </c>
      <c r="AJ1214" s="1035">
        <v>3940</v>
      </c>
      <c r="AK1214" s="1032">
        <f>+AJ1214/1000</f>
        <v>3.94</v>
      </c>
      <c r="AL1214" s="1035">
        <f>+AJ1214-AH1217-AH1216-AH1215-AH1214</f>
        <v>187.18181818181881</v>
      </c>
      <c r="AM1214" s="1038">
        <f>+AL1214/1000</f>
        <v>0.18718181818181881</v>
      </c>
      <c r="AN1214" s="1041">
        <f>+AL1214/SUM(AH1214:AH1217)</f>
        <v>4.9877667692158796E-2</v>
      </c>
      <c r="AP1214" s="306">
        <v>77.2</v>
      </c>
      <c r="AQ1214" s="306">
        <v>2.72</v>
      </c>
    </row>
    <row r="1215" spans="2:43" ht="12.95" customHeight="1" x14ac:dyDescent="0.25">
      <c r="B1215" s="25">
        <v>44286</v>
      </c>
      <c r="C1215" s="137">
        <v>0.94652777777777775</v>
      </c>
      <c r="D1215" s="137">
        <v>0.9902777777777777</v>
      </c>
      <c r="E1215" s="43">
        <v>4</v>
      </c>
      <c r="F1215" s="43">
        <v>1637</v>
      </c>
      <c r="G1215" s="25">
        <v>44286</v>
      </c>
      <c r="H1215" s="967" t="s">
        <v>356</v>
      </c>
      <c r="I1215" s="968"/>
      <c r="J1215" s="969"/>
      <c r="K1215" s="970"/>
      <c r="L1215" s="969"/>
      <c r="M1215" s="970"/>
      <c r="N1215" s="967"/>
      <c r="O1215" s="968"/>
      <c r="P1215" s="971" t="s">
        <v>390</v>
      </c>
      <c r="Q1215" s="972"/>
      <c r="R1215" s="973" t="s">
        <v>90</v>
      </c>
      <c r="S1215" s="974"/>
      <c r="T1215" s="982" t="s">
        <v>179</v>
      </c>
      <c r="U1215" s="983"/>
      <c r="V1215" s="983"/>
      <c r="W1215" s="984"/>
      <c r="X1215" s="982" t="s">
        <v>179</v>
      </c>
      <c r="Y1215" s="983"/>
      <c r="Z1215" s="983"/>
      <c r="AA1215" s="984"/>
      <c r="AB1215" s="591"/>
      <c r="AC1215" s="34"/>
      <c r="AD1215" s="138"/>
      <c r="AE1215" s="158">
        <v>43</v>
      </c>
      <c r="AF1215" s="35" t="s">
        <v>32</v>
      </c>
      <c r="AG1215" s="34">
        <v>1457</v>
      </c>
      <c r="AH1215" s="139">
        <f t="shared" ref="AH1215:AH1217" si="450">+AG1215/2.2</f>
        <v>662.27272727272725</v>
      </c>
      <c r="AI1215" s="159">
        <f t="shared" si="445"/>
        <v>0.66227272727272724</v>
      </c>
      <c r="AJ1215" s="1036"/>
      <c r="AK1215" s="1033"/>
      <c r="AL1215" s="1036"/>
      <c r="AM1215" s="1039"/>
      <c r="AN1215" s="1042"/>
      <c r="AP1215" s="306">
        <v>77.62</v>
      </c>
      <c r="AQ1215" s="306">
        <v>2.72</v>
      </c>
    </row>
    <row r="1216" spans="2:43" ht="12.95" customHeight="1" x14ac:dyDescent="0.25">
      <c r="B1216" s="25">
        <v>44286</v>
      </c>
      <c r="C1216" s="137">
        <v>0.94652777777777775</v>
      </c>
      <c r="D1216" s="137">
        <v>0.9902777777777777</v>
      </c>
      <c r="E1216" s="43">
        <v>4</v>
      </c>
      <c r="F1216" s="43">
        <v>123</v>
      </c>
      <c r="G1216" s="25">
        <v>44286</v>
      </c>
      <c r="H1216" s="967" t="s">
        <v>291</v>
      </c>
      <c r="I1216" s="968"/>
      <c r="J1216" s="969"/>
      <c r="K1216" s="970"/>
      <c r="L1216" s="969"/>
      <c r="M1216" s="970"/>
      <c r="N1216" s="967"/>
      <c r="O1216" s="968"/>
      <c r="P1216" s="971" t="s">
        <v>390</v>
      </c>
      <c r="Q1216" s="972"/>
      <c r="R1216" s="973" t="s">
        <v>90</v>
      </c>
      <c r="S1216" s="974"/>
      <c r="T1216" s="982" t="s">
        <v>179</v>
      </c>
      <c r="U1216" s="983"/>
      <c r="V1216" s="983"/>
      <c r="W1216" s="984"/>
      <c r="X1216" s="982" t="s">
        <v>179</v>
      </c>
      <c r="Y1216" s="983"/>
      <c r="Z1216" s="983"/>
      <c r="AA1216" s="984"/>
      <c r="AB1216" s="591"/>
      <c r="AC1216" s="34"/>
      <c r="AD1216" s="138"/>
      <c r="AE1216" s="158">
        <v>36</v>
      </c>
      <c r="AF1216" s="35" t="s">
        <v>32</v>
      </c>
      <c r="AG1216" s="34">
        <v>4428</v>
      </c>
      <c r="AH1216" s="139">
        <f t="shared" si="450"/>
        <v>2012.7272727272725</v>
      </c>
      <c r="AI1216" s="159">
        <f t="shared" ref="AI1216:AI1217" si="451">+AH1216/1000</f>
        <v>2.0127272727272727</v>
      </c>
      <c r="AJ1216" s="1036"/>
      <c r="AK1216" s="1033"/>
      <c r="AL1216" s="1036"/>
      <c r="AM1216" s="1039"/>
      <c r="AN1216" s="1042"/>
      <c r="AP1216" s="306">
        <v>77.180000000000007</v>
      </c>
      <c r="AQ1216" s="306">
        <v>2.81</v>
      </c>
    </row>
    <row r="1217" spans="2:43" ht="12.95" customHeight="1" x14ac:dyDescent="0.25">
      <c r="B1217" s="25">
        <v>44286</v>
      </c>
      <c r="C1217" s="137">
        <v>0.94652777777777775</v>
      </c>
      <c r="D1217" s="137">
        <v>0.9902777777777777</v>
      </c>
      <c r="E1217" s="43">
        <v>4</v>
      </c>
      <c r="F1217" s="43">
        <v>4364</v>
      </c>
      <c r="G1217" s="25">
        <v>44286</v>
      </c>
      <c r="H1217" s="967" t="s">
        <v>176</v>
      </c>
      <c r="I1217" s="968"/>
      <c r="J1217" s="969"/>
      <c r="K1217" s="970"/>
      <c r="L1217" s="969"/>
      <c r="M1217" s="970"/>
      <c r="N1217" s="967"/>
      <c r="O1217" s="968"/>
      <c r="P1217" s="971" t="s">
        <v>390</v>
      </c>
      <c r="Q1217" s="972"/>
      <c r="R1217" s="973" t="s">
        <v>90</v>
      </c>
      <c r="S1217" s="974"/>
      <c r="T1217" s="982" t="s">
        <v>179</v>
      </c>
      <c r="U1217" s="983"/>
      <c r="V1217" s="983"/>
      <c r="W1217" s="984"/>
      <c r="X1217" s="982" t="s">
        <v>179</v>
      </c>
      <c r="Y1217" s="983"/>
      <c r="Z1217" s="983"/>
      <c r="AA1217" s="984"/>
      <c r="AB1217" s="591"/>
      <c r="AC1217" s="34"/>
      <c r="AD1217" s="138"/>
      <c r="AE1217" s="158">
        <v>37</v>
      </c>
      <c r="AF1217" s="35" t="s">
        <v>32</v>
      </c>
      <c r="AG1217" s="34">
        <f>74+64</f>
        <v>138</v>
      </c>
      <c r="AH1217" s="139">
        <f t="shared" si="450"/>
        <v>62.72727272727272</v>
      </c>
      <c r="AI1217" s="159">
        <f t="shared" si="451"/>
        <v>6.2727272727272715E-2</v>
      </c>
      <c r="AJ1217" s="1037"/>
      <c r="AK1217" s="1034"/>
      <c r="AL1217" s="1037"/>
      <c r="AM1217" s="1040"/>
      <c r="AN1217" s="1043"/>
      <c r="AP1217" s="306">
        <v>77.23</v>
      </c>
      <c r="AQ1217" s="306">
        <v>2.64</v>
      </c>
    </row>
    <row r="1218" spans="2:43" ht="12.95" customHeight="1" thickBot="1" x14ac:dyDescent="0.3">
      <c r="B1218" s="24"/>
      <c r="C1218" s="146"/>
      <c r="D1218" s="146"/>
      <c r="E1218" s="27"/>
      <c r="F1218" s="36"/>
      <c r="G1218" s="31"/>
      <c r="H1218" s="909"/>
      <c r="I1218" s="910"/>
      <c r="J1218" s="911"/>
      <c r="K1218" s="912"/>
      <c r="L1218" s="911"/>
      <c r="M1218" s="912"/>
      <c r="N1218" s="913"/>
      <c r="O1218" s="910"/>
      <c r="P1218" s="913"/>
      <c r="Q1218" s="910"/>
      <c r="R1218" s="914"/>
      <c r="S1218" s="915"/>
      <c r="T1218" s="916"/>
      <c r="U1218" s="917"/>
      <c r="V1218" s="917"/>
      <c r="W1218" s="915"/>
      <c r="X1218" s="29"/>
      <c r="Y1218" s="147"/>
      <c r="Z1218" s="147"/>
      <c r="AA1218" s="28"/>
      <c r="AB1218" s="509"/>
      <c r="AC1218" s="36"/>
      <c r="AD1218" s="148"/>
      <c r="AE1218" s="147"/>
      <c r="AF1218" s="28"/>
      <c r="AG1218" s="29"/>
      <c r="AH1218" s="149"/>
      <c r="AI1218" s="153"/>
      <c r="AJ1218" s="150"/>
      <c r="AK1218" s="154"/>
      <c r="AL1218" s="155"/>
      <c r="AM1218" s="156"/>
      <c r="AN1218" s="157"/>
    </row>
    <row r="1219" spans="2:43" ht="12.95" customHeight="1" x14ac:dyDescent="0.25">
      <c r="B1219" s="151"/>
      <c r="C1219" s="151"/>
      <c r="D1219" s="151"/>
      <c r="E1219" s="151"/>
      <c r="F1219" s="151"/>
      <c r="G1219" s="151"/>
      <c r="H1219" s="151"/>
      <c r="I1219" s="151"/>
      <c r="J1219" s="174"/>
      <c r="K1219" s="174"/>
      <c r="L1219" s="174"/>
      <c r="M1219" s="174"/>
      <c r="N1219" s="151"/>
      <c r="O1219" s="151"/>
      <c r="P1219" s="135"/>
      <c r="Q1219" s="135"/>
      <c r="R1219" s="918" t="s">
        <v>5</v>
      </c>
      <c r="S1219" s="919"/>
      <c r="T1219" s="919"/>
      <c r="U1219" s="919"/>
      <c r="V1219" s="919"/>
      <c r="W1219" s="919"/>
      <c r="X1219" s="919"/>
      <c r="Y1219" s="919"/>
      <c r="Z1219" s="919"/>
      <c r="AA1219" s="919"/>
      <c r="AB1219" s="919"/>
      <c r="AC1219" s="919"/>
      <c r="AD1219" s="919"/>
      <c r="AE1219" s="919"/>
      <c r="AF1219" s="919"/>
      <c r="AG1219" s="590"/>
      <c r="AH1219" s="932" t="s">
        <v>4</v>
      </c>
      <c r="AI1219" s="933"/>
      <c r="AJ1219" s="932" t="s">
        <v>3</v>
      </c>
      <c r="AK1219" s="933"/>
      <c r="AL1219" s="932" t="s">
        <v>2</v>
      </c>
      <c r="AM1219" s="934"/>
      <c r="AN1219" s="935"/>
    </row>
    <row r="1220" spans="2:43" ht="12.95" customHeight="1" x14ac:dyDescent="0.25">
      <c r="B1220" s="151"/>
      <c r="C1220" s="151"/>
      <c r="D1220" s="151"/>
      <c r="E1220" s="151"/>
      <c r="F1220" s="151"/>
      <c r="G1220" s="151"/>
      <c r="H1220" s="151"/>
      <c r="I1220" s="151"/>
      <c r="J1220" s="174"/>
      <c r="K1220" s="174"/>
      <c r="L1220" s="174"/>
      <c r="M1220" s="174"/>
      <c r="N1220" s="151"/>
      <c r="O1220" s="151"/>
      <c r="P1220" s="135"/>
      <c r="Q1220" s="135"/>
      <c r="R1220" s="930"/>
      <c r="S1220" s="931"/>
      <c r="T1220" s="931"/>
      <c r="U1220" s="931"/>
      <c r="V1220" s="931"/>
      <c r="W1220" s="931"/>
      <c r="X1220" s="931"/>
      <c r="Y1220" s="931"/>
      <c r="Z1220" s="931"/>
      <c r="AA1220" s="931"/>
      <c r="AB1220" s="931"/>
      <c r="AC1220" s="931"/>
      <c r="AD1220" s="931"/>
      <c r="AE1220" s="931"/>
      <c r="AF1220" s="931"/>
      <c r="AG1220" s="590"/>
      <c r="AH1220" s="936" t="s">
        <v>1</v>
      </c>
      <c r="AI1220" s="938">
        <f>+SUM(AI1209:AI1218)</f>
        <v>82.812818181818187</v>
      </c>
      <c r="AJ1220" s="936" t="s">
        <v>1</v>
      </c>
      <c r="AK1220" s="938">
        <f>+SUM(AK1209:AK1218)</f>
        <v>82.97</v>
      </c>
      <c r="AL1220" s="936" t="s">
        <v>1</v>
      </c>
      <c r="AM1220" s="940">
        <f>+AK1220-AI1220</f>
        <v>0.15718181818181165</v>
      </c>
      <c r="AN1220" s="851">
        <f>+AM1220/AI1220</f>
        <v>1.8980373042819766E-3</v>
      </c>
    </row>
    <row r="1221" spans="2:43" ht="12.95" customHeight="1" thickBot="1" x14ac:dyDescent="0.3">
      <c r="B1221" s="151"/>
      <c r="C1221" s="151"/>
      <c r="D1221" s="151"/>
      <c r="E1221" s="151"/>
      <c r="F1221" s="151"/>
      <c r="G1221" s="151"/>
      <c r="H1221" s="151"/>
      <c r="I1221" s="151"/>
      <c r="J1221" s="174"/>
      <c r="K1221" s="174"/>
      <c r="L1221" s="174"/>
      <c r="M1221" s="174"/>
      <c r="N1221" s="151"/>
      <c r="O1221" s="151"/>
      <c r="P1221" s="135"/>
      <c r="Q1221" s="135"/>
      <c r="R1221" s="921"/>
      <c r="S1221" s="922"/>
      <c r="T1221" s="922"/>
      <c r="U1221" s="922"/>
      <c r="V1221" s="922"/>
      <c r="W1221" s="922"/>
      <c r="X1221" s="922"/>
      <c r="Y1221" s="922"/>
      <c r="Z1221" s="922"/>
      <c r="AA1221" s="922"/>
      <c r="AB1221" s="922"/>
      <c r="AC1221" s="922"/>
      <c r="AD1221" s="922"/>
      <c r="AE1221" s="922"/>
      <c r="AF1221" s="922"/>
      <c r="AG1221" s="589"/>
      <c r="AH1221" s="937"/>
      <c r="AI1221" s="939"/>
      <c r="AJ1221" s="937"/>
      <c r="AK1221" s="939"/>
      <c r="AL1221" s="937"/>
      <c r="AM1221" s="941"/>
      <c r="AN1221" s="852"/>
    </row>
    <row r="1222" spans="2:43" ht="12.95" customHeight="1" thickBot="1" x14ac:dyDescent="0.3"/>
    <row r="1223" spans="2:43" ht="12.95" customHeight="1" x14ac:dyDescent="0.25">
      <c r="R1223" s="918" t="s">
        <v>0</v>
      </c>
      <c r="S1223" s="919"/>
      <c r="T1223" s="919"/>
      <c r="U1223" s="919"/>
      <c r="V1223" s="919"/>
      <c r="W1223" s="919"/>
      <c r="X1223" s="919"/>
      <c r="Y1223" s="919"/>
      <c r="Z1223" s="919"/>
      <c r="AA1223" s="919"/>
      <c r="AB1223" s="919"/>
      <c r="AC1223" s="919"/>
      <c r="AD1223" s="919"/>
      <c r="AE1223" s="919"/>
      <c r="AF1223" s="920"/>
      <c r="AG1223" s="18"/>
      <c r="AH1223" s="924">
        <f>+AH1198+AI1220</f>
        <v>82.812818181818187</v>
      </c>
      <c r="AI1223" s="925"/>
      <c r="AJ1223" s="924">
        <f>+AJ1198+AK1220</f>
        <v>82.97</v>
      </c>
      <c r="AK1223" s="925"/>
      <c r="AL1223" s="928">
        <f>+AJ1223-AH1223</f>
        <v>0.15718181818181165</v>
      </c>
      <c r="AM1223" s="925"/>
      <c r="AN1223" s="945">
        <f>+AL1223/AH1223</f>
        <v>1.8980373042819766E-3</v>
      </c>
    </row>
    <row r="1224" spans="2:43" ht="12.95" customHeight="1" thickBot="1" x14ac:dyDescent="0.3">
      <c r="R1224" s="921"/>
      <c r="S1224" s="922"/>
      <c r="T1224" s="922"/>
      <c r="U1224" s="922"/>
      <c r="V1224" s="922"/>
      <c r="W1224" s="922"/>
      <c r="X1224" s="922"/>
      <c r="Y1224" s="922"/>
      <c r="Z1224" s="922"/>
      <c r="AA1224" s="922"/>
      <c r="AB1224" s="922"/>
      <c r="AC1224" s="922"/>
      <c r="AD1224" s="922"/>
      <c r="AE1224" s="922"/>
      <c r="AF1224" s="923"/>
      <c r="AG1224" s="19"/>
      <c r="AH1224" s="926"/>
      <c r="AI1224" s="927"/>
      <c r="AJ1224" s="926"/>
      <c r="AK1224" s="927"/>
      <c r="AL1224" s="929"/>
      <c r="AM1224" s="927"/>
      <c r="AN1224" s="946"/>
    </row>
    <row r="1225" spans="2:43" ht="12.95" customHeight="1" x14ac:dyDescent="0.25"/>
    <row r="1226" spans="2:43" ht="12.95" customHeight="1" x14ac:dyDescent="0.25"/>
    <row r="1227" spans="2:43" ht="12.95" customHeight="1" x14ac:dyDescent="0.25"/>
    <row r="1228" spans="2:43" ht="12.95" customHeight="1" x14ac:dyDescent="0.25"/>
    <row r="1229" spans="2:43" ht="12.95" customHeight="1" x14ac:dyDescent="0.25"/>
    <row r="1230" spans="2:43" ht="12.95" customHeight="1" x14ac:dyDescent="0.25"/>
    <row r="1231" spans="2:43" ht="12.95" customHeight="1" x14ac:dyDescent="0.25"/>
    <row r="1232" spans="2:43" ht="12.95" customHeight="1" x14ac:dyDescent="0.25"/>
    <row r="1233" ht="12.95" customHeight="1" x14ac:dyDescent="0.25"/>
    <row r="1234" ht="12.95" customHeight="1" x14ac:dyDescent="0.25"/>
    <row r="1235" ht="12.95" customHeight="1" x14ac:dyDescent="0.25"/>
    <row r="1236" ht="12.95" customHeight="1" x14ac:dyDescent="0.25"/>
    <row r="1237" ht="12.95" customHeight="1" x14ac:dyDescent="0.25"/>
    <row r="1238" ht="12.95" customHeight="1" x14ac:dyDescent="0.25"/>
    <row r="1239" ht="12.95" customHeight="1" x14ac:dyDescent="0.25"/>
    <row r="1240" ht="12.95" customHeight="1" x14ac:dyDescent="0.25"/>
    <row r="1241" ht="12.95" customHeight="1" x14ac:dyDescent="0.25"/>
    <row r="1242" ht="12.95" customHeight="1" x14ac:dyDescent="0.25"/>
    <row r="1243" ht="12.95" customHeight="1" x14ac:dyDescent="0.25"/>
  </sheetData>
  <mergeCells count="8119">
    <mergeCell ref="AJ1210:AJ1211"/>
    <mergeCell ref="AK1210:AK1211"/>
    <mergeCell ref="AL1210:AL1211"/>
    <mergeCell ref="AM1210:AM1211"/>
    <mergeCell ref="AN1210:AN1211"/>
    <mergeCell ref="R1219:AF1221"/>
    <mergeCell ref="AH1219:AI1219"/>
    <mergeCell ref="AJ1219:AK1219"/>
    <mergeCell ref="AL1219:AN1219"/>
    <mergeCell ref="AH1220:AH1221"/>
    <mergeCell ref="AI1220:AI1221"/>
    <mergeCell ref="AJ1220:AJ1221"/>
    <mergeCell ref="AK1220:AK1221"/>
    <mergeCell ref="AL1220:AL1221"/>
    <mergeCell ref="AM1220:AM1221"/>
    <mergeCell ref="AN1220:AN1221"/>
    <mergeCell ref="R1223:AF1224"/>
    <mergeCell ref="AH1223:AI1224"/>
    <mergeCell ref="AJ1223:AK1224"/>
    <mergeCell ref="AL1223:AM1224"/>
    <mergeCell ref="AN1223:AN1224"/>
    <mergeCell ref="R1215:S1215"/>
    <mergeCell ref="AJ1214:AJ1217"/>
    <mergeCell ref="AK1214:AK1217"/>
    <mergeCell ref="AL1214:AL1217"/>
    <mergeCell ref="AM1214:AM1217"/>
    <mergeCell ref="AN1214:AN1217"/>
    <mergeCell ref="H1216:I1216"/>
    <mergeCell ref="J1216:K1216"/>
    <mergeCell ref="L1216:M1216"/>
    <mergeCell ref="N1216:O1216"/>
    <mergeCell ref="P1216:Q1216"/>
    <mergeCell ref="R1216:S1216"/>
    <mergeCell ref="T1216:W1216"/>
    <mergeCell ref="X1216:AA1216"/>
    <mergeCell ref="H1217:I1217"/>
    <mergeCell ref="J1217:K1217"/>
    <mergeCell ref="L1217:M1217"/>
    <mergeCell ref="N1217:O1217"/>
    <mergeCell ref="P1217:Q1217"/>
    <mergeCell ref="R1217:S1217"/>
    <mergeCell ref="T1217:W1217"/>
    <mergeCell ref="X1217:AA1217"/>
    <mergeCell ref="H1218:I1218"/>
    <mergeCell ref="J1218:K1218"/>
    <mergeCell ref="L1218:M1218"/>
    <mergeCell ref="N1218:O1218"/>
    <mergeCell ref="P1218:Q1218"/>
    <mergeCell ref="R1218:S1218"/>
    <mergeCell ref="T1218:W1218"/>
    <mergeCell ref="N1212:O1212"/>
    <mergeCell ref="P1212:Q1212"/>
    <mergeCell ref="R1212:S1212"/>
    <mergeCell ref="T1212:W1212"/>
    <mergeCell ref="X1212:AA1212"/>
    <mergeCell ref="H1213:I1213"/>
    <mergeCell ref="J1213:K1213"/>
    <mergeCell ref="L1213:M1213"/>
    <mergeCell ref="N1213:O1213"/>
    <mergeCell ref="P1213:Q1213"/>
    <mergeCell ref="T1213:W1213"/>
    <mergeCell ref="X1213:AA1213"/>
    <mergeCell ref="H1214:I1214"/>
    <mergeCell ref="J1214:K1214"/>
    <mergeCell ref="L1214:M1214"/>
    <mergeCell ref="N1214:O1214"/>
    <mergeCell ref="P1214:Q1214"/>
    <mergeCell ref="T1214:W1214"/>
    <mergeCell ref="X1214:AA1214"/>
    <mergeCell ref="J1212:K1212"/>
    <mergeCell ref="L1212:M1212"/>
    <mergeCell ref="R1213:S1213"/>
    <mergeCell ref="R1214:S1214"/>
    <mergeCell ref="H1215:I1215"/>
    <mergeCell ref="J1215:K1215"/>
    <mergeCell ref="L1215:M1215"/>
    <mergeCell ref="N1215:O1215"/>
    <mergeCell ref="P1215:Q1215"/>
    <mergeCell ref="T1215:W1215"/>
    <mergeCell ref="X1215:AA1215"/>
    <mergeCell ref="H1209:I1209"/>
    <mergeCell ref="J1209:K1209"/>
    <mergeCell ref="L1209:M1209"/>
    <mergeCell ref="N1209:O1209"/>
    <mergeCell ref="P1209:Q1209"/>
    <mergeCell ref="R1209:S1209"/>
    <mergeCell ref="T1209:W1209"/>
    <mergeCell ref="X1209:AA1209"/>
    <mergeCell ref="H1210:I1210"/>
    <mergeCell ref="J1210:K1210"/>
    <mergeCell ref="L1210:M1210"/>
    <mergeCell ref="N1210:O1210"/>
    <mergeCell ref="P1210:Q1210"/>
    <mergeCell ref="R1210:S1210"/>
    <mergeCell ref="T1210:W1210"/>
    <mergeCell ref="X1210:AA1210"/>
    <mergeCell ref="H1211:I1211"/>
    <mergeCell ref="J1211:K1211"/>
    <mergeCell ref="L1211:M1211"/>
    <mergeCell ref="N1211:O1211"/>
    <mergeCell ref="P1211:Q1211"/>
    <mergeCell ref="R1211:S1211"/>
    <mergeCell ref="T1211:W1211"/>
    <mergeCell ref="X1211:AA1211"/>
    <mergeCell ref="H1212:I1212"/>
    <mergeCell ref="B1206:E1206"/>
    <mergeCell ref="F1206:G1206"/>
    <mergeCell ref="H1206:S1207"/>
    <mergeCell ref="T1206:AF1207"/>
    <mergeCell ref="AG1206:AI1206"/>
    <mergeCell ref="AJ1206:AK1206"/>
    <mergeCell ref="AL1206:AN1206"/>
    <mergeCell ref="F1207:G1207"/>
    <mergeCell ref="AG1207:AI1207"/>
    <mergeCell ref="AJ1207:AK1207"/>
    <mergeCell ref="AL1207:AN1207"/>
    <mergeCell ref="AP1207:AP1208"/>
    <mergeCell ref="AQ1207:AQ1208"/>
    <mergeCell ref="H1208:I1208"/>
    <mergeCell ref="J1208:K1208"/>
    <mergeCell ref="L1208:M1208"/>
    <mergeCell ref="N1208:O1208"/>
    <mergeCell ref="P1208:Q1208"/>
    <mergeCell ref="R1208:S1208"/>
    <mergeCell ref="T1208:W1208"/>
    <mergeCell ref="X1208:AA1208"/>
    <mergeCell ref="B1202:G1203"/>
    <mergeCell ref="H1202:AD1202"/>
    <mergeCell ref="AF1202:AK1202"/>
    <mergeCell ref="AL1202:AN1202"/>
    <mergeCell ref="H1203:AD1204"/>
    <mergeCell ref="AF1203:AK1204"/>
    <mergeCell ref="AL1203:AN1204"/>
    <mergeCell ref="B1204:G1204"/>
    <mergeCell ref="H1190:I1190"/>
    <mergeCell ref="J1190:K1190"/>
    <mergeCell ref="L1190:M1190"/>
    <mergeCell ref="N1190:O1190"/>
    <mergeCell ref="P1190:Q1190"/>
    <mergeCell ref="R1190:S1190"/>
    <mergeCell ref="T1190:W1190"/>
    <mergeCell ref="X1190:AA1190"/>
    <mergeCell ref="AJ1192:AK1192"/>
    <mergeCell ref="AL1192:AN1192"/>
    <mergeCell ref="AH1193:AH1194"/>
    <mergeCell ref="AI1193:AI1194"/>
    <mergeCell ref="AJ1193:AJ1194"/>
    <mergeCell ref="AK1193:AK1194"/>
    <mergeCell ref="AL1193:AL1194"/>
    <mergeCell ref="AM1193:AM1194"/>
    <mergeCell ref="AN1193:AN1194"/>
    <mergeCell ref="R1196:AF1197"/>
    <mergeCell ref="AH1196:AI1197"/>
    <mergeCell ref="AJ1196:AK1197"/>
    <mergeCell ref="AL1196:AM1197"/>
    <mergeCell ref="AN1196:AN1197"/>
    <mergeCell ref="H1191:I1191"/>
    <mergeCell ref="J1191:K1191"/>
    <mergeCell ref="H1187:I1187"/>
    <mergeCell ref="J1187:K1187"/>
    <mergeCell ref="L1187:M1187"/>
    <mergeCell ref="N1187:O1187"/>
    <mergeCell ref="P1187:Q1187"/>
    <mergeCell ref="R1187:S1187"/>
    <mergeCell ref="T1187:W1187"/>
    <mergeCell ref="X1187:AA1187"/>
    <mergeCell ref="H1188:I1188"/>
    <mergeCell ref="J1188:K1188"/>
    <mergeCell ref="L1188:M1188"/>
    <mergeCell ref="N1188:O1188"/>
    <mergeCell ref="P1188:Q1188"/>
    <mergeCell ref="R1188:S1188"/>
    <mergeCell ref="T1188:W1188"/>
    <mergeCell ref="X1188:AA1188"/>
    <mergeCell ref="H1189:I1189"/>
    <mergeCell ref="J1189:K1189"/>
    <mergeCell ref="L1189:M1189"/>
    <mergeCell ref="N1189:O1189"/>
    <mergeCell ref="P1189:Q1189"/>
    <mergeCell ref="R1189:S1189"/>
    <mergeCell ref="T1189:W1189"/>
    <mergeCell ref="X1189:AA1189"/>
    <mergeCell ref="N1184:O1184"/>
    <mergeCell ref="P1184:Q1184"/>
    <mergeCell ref="R1184:S1184"/>
    <mergeCell ref="T1184:W1184"/>
    <mergeCell ref="X1184:AA1184"/>
    <mergeCell ref="H1185:I1185"/>
    <mergeCell ref="J1185:K1185"/>
    <mergeCell ref="L1185:M1185"/>
    <mergeCell ref="N1185:O1185"/>
    <mergeCell ref="P1185:Q1185"/>
    <mergeCell ref="R1185:S1185"/>
    <mergeCell ref="T1185:W1185"/>
    <mergeCell ref="X1185:AA1185"/>
    <mergeCell ref="H1186:I1186"/>
    <mergeCell ref="J1186:K1186"/>
    <mergeCell ref="L1186:M1186"/>
    <mergeCell ref="N1186:O1186"/>
    <mergeCell ref="P1186:Q1186"/>
    <mergeCell ref="R1186:S1186"/>
    <mergeCell ref="T1186:W1186"/>
    <mergeCell ref="X1186:AA1186"/>
    <mergeCell ref="AJ1176:AJ1179"/>
    <mergeCell ref="AK1176:AK1179"/>
    <mergeCell ref="AL1176:AL1179"/>
    <mergeCell ref="AM1176:AM1179"/>
    <mergeCell ref="AN1176:AN1179"/>
    <mergeCell ref="AJ1180:AJ1182"/>
    <mergeCell ref="AK1180:AK1182"/>
    <mergeCell ref="AL1180:AL1182"/>
    <mergeCell ref="AM1180:AM1182"/>
    <mergeCell ref="AN1180:AN1182"/>
    <mergeCell ref="AJ1184:AJ1185"/>
    <mergeCell ref="AK1184:AK1185"/>
    <mergeCell ref="AL1184:AL1185"/>
    <mergeCell ref="AM1184:AM1185"/>
    <mergeCell ref="AN1184:AN1185"/>
    <mergeCell ref="AJ1189:AJ1190"/>
    <mergeCell ref="AK1189:AK1190"/>
    <mergeCell ref="AL1189:AL1190"/>
    <mergeCell ref="AM1189:AM1190"/>
    <mergeCell ref="AN1189:AN1190"/>
    <mergeCell ref="L1191:M1191"/>
    <mergeCell ref="N1191:O1191"/>
    <mergeCell ref="P1191:Q1191"/>
    <mergeCell ref="R1191:S1191"/>
    <mergeCell ref="T1191:W1191"/>
    <mergeCell ref="R1192:AF1194"/>
    <mergeCell ref="AH1192:AI1192"/>
    <mergeCell ref="H1181:I1181"/>
    <mergeCell ref="J1181:K1181"/>
    <mergeCell ref="L1181:M1181"/>
    <mergeCell ref="N1181:O1181"/>
    <mergeCell ref="P1181:Q1181"/>
    <mergeCell ref="T1181:W1181"/>
    <mergeCell ref="X1181:AA1181"/>
    <mergeCell ref="H1182:I1182"/>
    <mergeCell ref="J1182:K1182"/>
    <mergeCell ref="L1182:M1182"/>
    <mergeCell ref="N1182:O1182"/>
    <mergeCell ref="P1182:Q1182"/>
    <mergeCell ref="T1182:W1182"/>
    <mergeCell ref="X1182:AA1182"/>
    <mergeCell ref="H1183:I1183"/>
    <mergeCell ref="J1183:K1183"/>
    <mergeCell ref="L1183:M1183"/>
    <mergeCell ref="N1183:O1183"/>
    <mergeCell ref="P1183:Q1183"/>
    <mergeCell ref="R1183:S1183"/>
    <mergeCell ref="T1183:W1183"/>
    <mergeCell ref="X1183:AA1183"/>
    <mergeCell ref="H1184:I1184"/>
    <mergeCell ref="J1184:K1184"/>
    <mergeCell ref="L1184:M1184"/>
    <mergeCell ref="H1178:I1178"/>
    <mergeCell ref="J1178:K1178"/>
    <mergeCell ref="L1178:M1178"/>
    <mergeCell ref="N1178:O1178"/>
    <mergeCell ref="P1178:Q1178"/>
    <mergeCell ref="R1178:S1178"/>
    <mergeCell ref="T1178:W1178"/>
    <mergeCell ref="X1178:AA1178"/>
    <mergeCell ref="H1179:I1179"/>
    <mergeCell ref="J1179:K1179"/>
    <mergeCell ref="L1179:M1179"/>
    <mergeCell ref="N1179:O1179"/>
    <mergeCell ref="P1179:Q1179"/>
    <mergeCell ref="R1179:S1179"/>
    <mergeCell ref="T1179:W1179"/>
    <mergeCell ref="X1179:AA1179"/>
    <mergeCell ref="H1180:I1180"/>
    <mergeCell ref="J1180:K1180"/>
    <mergeCell ref="L1180:M1180"/>
    <mergeCell ref="N1180:O1180"/>
    <mergeCell ref="P1180:Q1180"/>
    <mergeCell ref="T1180:W1180"/>
    <mergeCell ref="X1180:AA1180"/>
    <mergeCell ref="B1173:E1173"/>
    <mergeCell ref="F1173:G1173"/>
    <mergeCell ref="H1173:S1174"/>
    <mergeCell ref="T1173:AF1174"/>
    <mergeCell ref="AG1173:AI1173"/>
    <mergeCell ref="AJ1173:AK1173"/>
    <mergeCell ref="AL1173:AN1173"/>
    <mergeCell ref="F1174:G1174"/>
    <mergeCell ref="AG1174:AI1174"/>
    <mergeCell ref="AJ1174:AK1174"/>
    <mergeCell ref="AL1174:AN1174"/>
    <mergeCell ref="AP1174:AP1175"/>
    <mergeCell ref="AQ1174:AQ1175"/>
    <mergeCell ref="AK1098:AK1100"/>
    <mergeCell ref="AL1098:AL1100"/>
    <mergeCell ref="AM1098:AM1100"/>
    <mergeCell ref="AN1098:AN1100"/>
    <mergeCell ref="AP1115:AP1116"/>
    <mergeCell ref="AQ1115:AQ1116"/>
    <mergeCell ref="H1134:AA1135"/>
    <mergeCell ref="AP1149:AP1150"/>
    <mergeCell ref="AQ1149:AQ1150"/>
    <mergeCell ref="AJ1151:AJ1152"/>
    <mergeCell ref="AK1151:AK1152"/>
    <mergeCell ref="AL1151:AL1152"/>
    <mergeCell ref="AM1151:AM1152"/>
    <mergeCell ref="AN1151:AN1152"/>
    <mergeCell ref="B1169:G1170"/>
    <mergeCell ref="H1169:AD1169"/>
    <mergeCell ref="AF1169:AK1169"/>
    <mergeCell ref="AL1169:AN1169"/>
    <mergeCell ref="H1170:AD1171"/>
    <mergeCell ref="AF1170:AK1171"/>
    <mergeCell ref="AL1170:AN1171"/>
    <mergeCell ref="B1171:G1171"/>
    <mergeCell ref="H1100:I1100"/>
    <mergeCell ref="J1100:K1100"/>
    <mergeCell ref="L1100:M1100"/>
    <mergeCell ref="N1100:O1100"/>
    <mergeCell ref="P1100:Q1100"/>
    <mergeCell ref="R1100:S1100"/>
    <mergeCell ref="T1100:W1100"/>
    <mergeCell ref="X1100:AA1100"/>
    <mergeCell ref="H1094:I1094"/>
    <mergeCell ref="J1094:K1094"/>
    <mergeCell ref="L1094:M1094"/>
    <mergeCell ref="N1094:O1094"/>
    <mergeCell ref="P1094:Q1094"/>
    <mergeCell ref="R1094:S1094"/>
    <mergeCell ref="T1094:W1094"/>
    <mergeCell ref="X1094:AA1094"/>
    <mergeCell ref="AJ1098:AJ1100"/>
    <mergeCell ref="J1097:K1097"/>
    <mergeCell ref="L1097:M1097"/>
    <mergeCell ref="N1097:O1097"/>
    <mergeCell ref="P1097:Q1097"/>
    <mergeCell ref="R1097:S1097"/>
    <mergeCell ref="T1097:W1097"/>
    <mergeCell ref="X1097:AA1097"/>
    <mergeCell ref="H1098:I1098"/>
    <mergeCell ref="J1098:K1098"/>
    <mergeCell ref="L1098:M1098"/>
    <mergeCell ref="N1098:O1098"/>
    <mergeCell ref="P1098:Q1098"/>
    <mergeCell ref="R1098:S1098"/>
    <mergeCell ref="T1098:W1098"/>
    <mergeCell ref="X1098:AA1098"/>
    <mergeCell ref="H1099:I1099"/>
    <mergeCell ref="J1099:K1099"/>
    <mergeCell ref="L1099:M1099"/>
    <mergeCell ref="N1099:O1099"/>
    <mergeCell ref="P1099:Q1099"/>
    <mergeCell ref="R1099:S1099"/>
    <mergeCell ref="T1099:W1099"/>
    <mergeCell ref="X1099:AA1099"/>
    <mergeCell ref="AJ1081:AJ1082"/>
    <mergeCell ref="AK1081:AK1082"/>
    <mergeCell ref="AL1081:AL1082"/>
    <mergeCell ref="AM1081:AM1082"/>
    <mergeCell ref="AN1081:AN1082"/>
    <mergeCell ref="AJ1083:AJ1084"/>
    <mergeCell ref="AK1083:AK1084"/>
    <mergeCell ref="AL1083:AL1084"/>
    <mergeCell ref="AM1083:AM1084"/>
    <mergeCell ref="AN1083:AN1084"/>
    <mergeCell ref="H1083:I1083"/>
    <mergeCell ref="J1083:K1083"/>
    <mergeCell ref="L1083:M1083"/>
    <mergeCell ref="N1083:O1083"/>
    <mergeCell ref="P1083:Q1083"/>
    <mergeCell ref="R1083:S1083"/>
    <mergeCell ref="T1083:W1083"/>
    <mergeCell ref="X1083:AA1083"/>
    <mergeCell ref="H1084:I1084"/>
    <mergeCell ref="J1084:K1084"/>
    <mergeCell ref="L1084:M1084"/>
    <mergeCell ref="H1096:I1096"/>
    <mergeCell ref="J1096:K1096"/>
    <mergeCell ref="L1096:M1096"/>
    <mergeCell ref="N1096:O1096"/>
    <mergeCell ref="P1096:Q1096"/>
    <mergeCell ref="R1096:S1096"/>
    <mergeCell ref="T1096:W1096"/>
    <mergeCell ref="X1096:AA1096"/>
    <mergeCell ref="AJ919:AJ920"/>
    <mergeCell ref="AK919:AK920"/>
    <mergeCell ref="AL919:AL920"/>
    <mergeCell ref="AM919:AM920"/>
    <mergeCell ref="AN919:AN920"/>
    <mergeCell ref="AJ921:AJ922"/>
    <mergeCell ref="AK921:AK922"/>
    <mergeCell ref="AL921:AL922"/>
    <mergeCell ref="AM921:AM922"/>
    <mergeCell ref="AN921:AN922"/>
    <mergeCell ref="AJ923:AJ924"/>
    <mergeCell ref="AK923:AK924"/>
    <mergeCell ref="AL923:AL924"/>
    <mergeCell ref="AM923:AM924"/>
    <mergeCell ref="AN923:AN924"/>
    <mergeCell ref="AJ1031:AK1031"/>
    <mergeCell ref="AL1031:AN1031"/>
    <mergeCell ref="AJ947:AJ948"/>
    <mergeCell ref="AK947:AK948"/>
    <mergeCell ref="AL947:AL948"/>
    <mergeCell ref="AM947:AM948"/>
    <mergeCell ref="AN947:AN948"/>
    <mergeCell ref="AL1006:AL1007"/>
    <mergeCell ref="AM1006:AM1007"/>
    <mergeCell ref="AN1006:AN1007"/>
    <mergeCell ref="AJ1008:AJ1009"/>
    <mergeCell ref="AK1008:AK1009"/>
    <mergeCell ref="H924:I924"/>
    <mergeCell ref="J924:K924"/>
    <mergeCell ref="L924:M924"/>
    <mergeCell ref="N924:O924"/>
    <mergeCell ref="P924:Q924"/>
    <mergeCell ref="R924:S924"/>
    <mergeCell ref="T924:W924"/>
    <mergeCell ref="X924:AA924"/>
    <mergeCell ref="H921:I921"/>
    <mergeCell ref="J921:K921"/>
    <mergeCell ref="L921:M921"/>
    <mergeCell ref="N921:O921"/>
    <mergeCell ref="P921:Q921"/>
    <mergeCell ref="R921:S921"/>
    <mergeCell ref="T921:W921"/>
    <mergeCell ref="X921:AA921"/>
    <mergeCell ref="H922:I922"/>
    <mergeCell ref="J922:K922"/>
    <mergeCell ref="L922:M922"/>
    <mergeCell ref="N922:O922"/>
    <mergeCell ref="P922:Q922"/>
    <mergeCell ref="R922:S922"/>
    <mergeCell ref="T922:W922"/>
    <mergeCell ref="X922:AA922"/>
    <mergeCell ref="H923:I923"/>
    <mergeCell ref="J923:K923"/>
    <mergeCell ref="L923:M923"/>
    <mergeCell ref="N923:O923"/>
    <mergeCell ref="P923:Q923"/>
    <mergeCell ref="R923:S923"/>
    <mergeCell ref="T923:W923"/>
    <mergeCell ref="X923:AA923"/>
    <mergeCell ref="H918:I918"/>
    <mergeCell ref="J918:K918"/>
    <mergeCell ref="L918:M918"/>
    <mergeCell ref="N918:O918"/>
    <mergeCell ref="P918:Q918"/>
    <mergeCell ref="R918:S918"/>
    <mergeCell ref="T918:W918"/>
    <mergeCell ref="X918:AA918"/>
    <mergeCell ref="H919:I919"/>
    <mergeCell ref="J919:K919"/>
    <mergeCell ref="L919:M919"/>
    <mergeCell ref="N919:O919"/>
    <mergeCell ref="P919:Q919"/>
    <mergeCell ref="R919:S919"/>
    <mergeCell ref="T919:W919"/>
    <mergeCell ref="X919:AA919"/>
    <mergeCell ref="H920:I920"/>
    <mergeCell ref="J920:K920"/>
    <mergeCell ref="L920:M920"/>
    <mergeCell ref="N920:O920"/>
    <mergeCell ref="P920:Q920"/>
    <mergeCell ref="R920:S920"/>
    <mergeCell ref="T920:W920"/>
    <mergeCell ref="X920:AA920"/>
    <mergeCell ref="H904:I904"/>
    <mergeCell ref="J904:K904"/>
    <mergeCell ref="L904:M904"/>
    <mergeCell ref="N904:O904"/>
    <mergeCell ref="P904:Q904"/>
    <mergeCell ref="R904:S904"/>
    <mergeCell ref="T904:W904"/>
    <mergeCell ref="X904:AA904"/>
    <mergeCell ref="H905:I905"/>
    <mergeCell ref="J905:K905"/>
    <mergeCell ref="L905:M905"/>
    <mergeCell ref="N905:O905"/>
    <mergeCell ref="P905:Q905"/>
    <mergeCell ref="R905:S905"/>
    <mergeCell ref="T905:W905"/>
    <mergeCell ref="X905:AA905"/>
    <mergeCell ref="H913:I913"/>
    <mergeCell ref="J913:K913"/>
    <mergeCell ref="L913:M913"/>
    <mergeCell ref="N913:O913"/>
    <mergeCell ref="P913:Q913"/>
    <mergeCell ref="R913:S913"/>
    <mergeCell ref="T913:W913"/>
    <mergeCell ref="X913:AA913"/>
    <mergeCell ref="R912:S912"/>
    <mergeCell ref="T912:W912"/>
    <mergeCell ref="X912:AA912"/>
    <mergeCell ref="L906:M906"/>
    <mergeCell ref="N906:O906"/>
    <mergeCell ref="P906:Q906"/>
    <mergeCell ref="R906:S906"/>
    <mergeCell ref="T906:W906"/>
    <mergeCell ref="H915:I915"/>
    <mergeCell ref="J915:K915"/>
    <mergeCell ref="L915:M915"/>
    <mergeCell ref="N915:O915"/>
    <mergeCell ref="P915:Q915"/>
    <mergeCell ref="R915:S915"/>
    <mergeCell ref="T915:W915"/>
    <mergeCell ref="X915:AA915"/>
    <mergeCell ref="R910:S910"/>
    <mergeCell ref="T910:W910"/>
    <mergeCell ref="X910:AA910"/>
    <mergeCell ref="H911:I911"/>
    <mergeCell ref="J911:K911"/>
    <mergeCell ref="L911:M911"/>
    <mergeCell ref="N911:O911"/>
    <mergeCell ref="P911:Q911"/>
    <mergeCell ref="R911:S911"/>
    <mergeCell ref="T911:W911"/>
    <mergeCell ref="X911:AA911"/>
    <mergeCell ref="H912:I912"/>
    <mergeCell ref="J912:K912"/>
    <mergeCell ref="L912:M912"/>
    <mergeCell ref="N912:O912"/>
    <mergeCell ref="P912:Q912"/>
    <mergeCell ref="X906:AA906"/>
    <mergeCell ref="H909:I909"/>
    <mergeCell ref="J909:K909"/>
    <mergeCell ref="L909:M909"/>
    <mergeCell ref="N909:O909"/>
    <mergeCell ref="P909:Q909"/>
    <mergeCell ref="R909:S909"/>
    <mergeCell ref="T909:W909"/>
    <mergeCell ref="X909:AA909"/>
    <mergeCell ref="H914:I914"/>
    <mergeCell ref="J914:K914"/>
    <mergeCell ref="L914:M914"/>
    <mergeCell ref="N914:O914"/>
    <mergeCell ref="P914:Q914"/>
    <mergeCell ref="R914:S914"/>
    <mergeCell ref="T914:W914"/>
    <mergeCell ref="X914:AA914"/>
    <mergeCell ref="H910:I910"/>
    <mergeCell ref="J910:K910"/>
    <mergeCell ref="L910:M910"/>
    <mergeCell ref="N910:O910"/>
    <mergeCell ref="P910:Q910"/>
    <mergeCell ref="AJ891:AJ892"/>
    <mergeCell ref="AK891:AK892"/>
    <mergeCell ref="AL891:AL892"/>
    <mergeCell ref="AM891:AM892"/>
    <mergeCell ref="AN891:AN892"/>
    <mergeCell ref="AJ895:AJ896"/>
    <mergeCell ref="AK895:AK896"/>
    <mergeCell ref="AL895:AL896"/>
    <mergeCell ref="AM895:AM896"/>
    <mergeCell ref="AN895:AN896"/>
    <mergeCell ref="H902:I902"/>
    <mergeCell ref="J902:K902"/>
    <mergeCell ref="L902:M902"/>
    <mergeCell ref="N902:O902"/>
    <mergeCell ref="P902:Q902"/>
    <mergeCell ref="R902:S902"/>
    <mergeCell ref="T902:W902"/>
    <mergeCell ref="X902:AA902"/>
    <mergeCell ref="H896:I896"/>
    <mergeCell ref="J896:K896"/>
    <mergeCell ref="L896:M896"/>
    <mergeCell ref="N896:O896"/>
    <mergeCell ref="P896:Q896"/>
    <mergeCell ref="R896:S896"/>
    <mergeCell ref="T896:W896"/>
    <mergeCell ref="X896:AA896"/>
    <mergeCell ref="H895:I895"/>
    <mergeCell ref="J895:K895"/>
    <mergeCell ref="L895:M895"/>
    <mergeCell ref="N895:O895"/>
    <mergeCell ref="P895:Q895"/>
    <mergeCell ref="R895:S895"/>
    <mergeCell ref="AP651:AP652"/>
    <mergeCell ref="AQ651:AQ652"/>
    <mergeCell ref="H672:I672"/>
    <mergeCell ref="J672:K672"/>
    <mergeCell ref="L672:M672"/>
    <mergeCell ref="N672:O672"/>
    <mergeCell ref="P672:Q672"/>
    <mergeCell ref="R672:S672"/>
    <mergeCell ref="T672:W672"/>
    <mergeCell ref="X672:AA672"/>
    <mergeCell ref="H673:I673"/>
    <mergeCell ref="J673:K673"/>
    <mergeCell ref="L673:M673"/>
    <mergeCell ref="N673:O673"/>
    <mergeCell ref="P673:Q673"/>
    <mergeCell ref="R673:S673"/>
    <mergeCell ref="T673:W673"/>
    <mergeCell ref="X673:AA673"/>
    <mergeCell ref="T670:W670"/>
    <mergeCell ref="X670:AA670"/>
    <mergeCell ref="H671:I671"/>
    <mergeCell ref="J671:K671"/>
    <mergeCell ref="H668:I668"/>
    <mergeCell ref="J668:K668"/>
    <mergeCell ref="L668:M668"/>
    <mergeCell ref="N668:O668"/>
    <mergeCell ref="P668:Q668"/>
    <mergeCell ref="R668:S668"/>
    <mergeCell ref="T668:W668"/>
    <mergeCell ref="H667:I667"/>
    <mergeCell ref="J667:K667"/>
    <mergeCell ref="L667:M667"/>
    <mergeCell ref="AJ801:AJ803"/>
    <mergeCell ref="AK801:AK803"/>
    <mergeCell ref="AL801:AL803"/>
    <mergeCell ref="AM801:AM803"/>
    <mergeCell ref="AN801:AN803"/>
    <mergeCell ref="AJ804:AJ807"/>
    <mergeCell ref="AK804:AK807"/>
    <mergeCell ref="AL804:AL807"/>
    <mergeCell ref="AM804:AM807"/>
    <mergeCell ref="AN804:AN807"/>
    <mergeCell ref="H678:I678"/>
    <mergeCell ref="J678:K678"/>
    <mergeCell ref="L678:M678"/>
    <mergeCell ref="N678:O678"/>
    <mergeCell ref="P678:Q678"/>
    <mergeCell ref="R678:S678"/>
    <mergeCell ref="T678:W678"/>
    <mergeCell ref="X678:AA678"/>
    <mergeCell ref="X793:AA793"/>
    <mergeCell ref="H794:I794"/>
    <mergeCell ref="J794:K794"/>
    <mergeCell ref="L794:M794"/>
    <mergeCell ref="N794:O794"/>
    <mergeCell ref="P794:Q794"/>
    <mergeCell ref="R794:S794"/>
    <mergeCell ref="T794:W794"/>
    <mergeCell ref="X794:AA794"/>
    <mergeCell ref="H793:I793"/>
    <mergeCell ref="J793:K793"/>
    <mergeCell ref="L793:M793"/>
    <mergeCell ref="N793:O793"/>
    <mergeCell ref="P793:Q793"/>
    <mergeCell ref="H677:I677"/>
    <mergeCell ref="J677:K677"/>
    <mergeCell ref="L677:M677"/>
    <mergeCell ref="N677:O677"/>
    <mergeCell ref="P677:Q677"/>
    <mergeCell ref="R677:S677"/>
    <mergeCell ref="L676:M676"/>
    <mergeCell ref="N676:O676"/>
    <mergeCell ref="P676:Q676"/>
    <mergeCell ref="R676:S676"/>
    <mergeCell ref="T676:W676"/>
    <mergeCell ref="X676:AA676"/>
    <mergeCell ref="X668:AA668"/>
    <mergeCell ref="T677:W677"/>
    <mergeCell ref="X677:AA677"/>
    <mergeCell ref="H669:I669"/>
    <mergeCell ref="J669:K669"/>
    <mergeCell ref="L669:M669"/>
    <mergeCell ref="N669:O669"/>
    <mergeCell ref="P669:Q669"/>
    <mergeCell ref="R669:S669"/>
    <mergeCell ref="T669:W669"/>
    <mergeCell ref="X669:AA669"/>
    <mergeCell ref="H670:I670"/>
    <mergeCell ref="J670:K670"/>
    <mergeCell ref="L670:M670"/>
    <mergeCell ref="N670:O670"/>
    <mergeCell ref="P670:Q670"/>
    <mergeCell ref="R670:S670"/>
    <mergeCell ref="T675:W675"/>
    <mergeCell ref="X675:AA675"/>
    <mergeCell ref="H676:I676"/>
    <mergeCell ref="J676:K676"/>
    <mergeCell ref="H675:I675"/>
    <mergeCell ref="J675:K675"/>
    <mergeCell ref="L675:M675"/>
    <mergeCell ref="N675:O675"/>
    <mergeCell ref="L671:M671"/>
    <mergeCell ref="N671:O671"/>
    <mergeCell ref="R675:S675"/>
    <mergeCell ref="P671:Q671"/>
    <mergeCell ref="R671:S671"/>
    <mergeCell ref="T671:W671"/>
    <mergeCell ref="X671:AA671"/>
    <mergeCell ref="H665:I665"/>
    <mergeCell ref="J665:K665"/>
    <mergeCell ref="L665:M665"/>
    <mergeCell ref="N665:O665"/>
    <mergeCell ref="P665:Q665"/>
    <mergeCell ref="R665:S665"/>
    <mergeCell ref="T665:W665"/>
    <mergeCell ref="X665:AA665"/>
    <mergeCell ref="H666:I666"/>
    <mergeCell ref="J666:K666"/>
    <mergeCell ref="L666:M666"/>
    <mergeCell ref="N666:O666"/>
    <mergeCell ref="P666:Q666"/>
    <mergeCell ref="R666:S666"/>
    <mergeCell ref="T666:W666"/>
    <mergeCell ref="X666:AA666"/>
    <mergeCell ref="P667:Q667"/>
    <mergeCell ref="R667:S667"/>
    <mergeCell ref="T667:W667"/>
    <mergeCell ref="X667:AA667"/>
    <mergeCell ref="N667:O667"/>
    <mergeCell ref="H662:I662"/>
    <mergeCell ref="J662:K662"/>
    <mergeCell ref="L662:M662"/>
    <mergeCell ref="N662:O662"/>
    <mergeCell ref="P662:Q662"/>
    <mergeCell ref="R662:S662"/>
    <mergeCell ref="T662:W662"/>
    <mergeCell ref="X662:AA662"/>
    <mergeCell ref="H663:I663"/>
    <mergeCell ref="J663:K663"/>
    <mergeCell ref="L663:M663"/>
    <mergeCell ref="N663:O663"/>
    <mergeCell ref="P663:Q663"/>
    <mergeCell ref="R663:S663"/>
    <mergeCell ref="T663:W663"/>
    <mergeCell ref="X663:AA663"/>
    <mergeCell ref="H664:I664"/>
    <mergeCell ref="J664:K664"/>
    <mergeCell ref="L664:M664"/>
    <mergeCell ref="N664:O664"/>
    <mergeCell ref="P664:Q664"/>
    <mergeCell ref="R664:S664"/>
    <mergeCell ref="T664:W664"/>
    <mergeCell ref="X664:AA664"/>
    <mergeCell ref="H659:I659"/>
    <mergeCell ref="J659:K659"/>
    <mergeCell ref="L659:M659"/>
    <mergeCell ref="N659:O659"/>
    <mergeCell ref="P659:Q659"/>
    <mergeCell ref="R659:S659"/>
    <mergeCell ref="T659:W659"/>
    <mergeCell ref="X659:AA659"/>
    <mergeCell ref="H660:I660"/>
    <mergeCell ref="J660:K660"/>
    <mergeCell ref="L660:M660"/>
    <mergeCell ref="N660:O660"/>
    <mergeCell ref="P660:Q660"/>
    <mergeCell ref="R660:S660"/>
    <mergeCell ref="T660:W660"/>
    <mergeCell ref="X660:AA660"/>
    <mergeCell ref="H661:I661"/>
    <mergeCell ref="J661:K661"/>
    <mergeCell ref="L661:M661"/>
    <mergeCell ref="N661:O661"/>
    <mergeCell ref="P661:Q661"/>
    <mergeCell ref="R661:S661"/>
    <mergeCell ref="T661:W661"/>
    <mergeCell ref="X661:AA661"/>
    <mergeCell ref="X587:AA587"/>
    <mergeCell ref="AJ623:AJ624"/>
    <mergeCell ref="AK623:AK624"/>
    <mergeCell ref="AL623:AL624"/>
    <mergeCell ref="AM623:AM624"/>
    <mergeCell ref="AN623:AN624"/>
    <mergeCell ref="AJ636:AJ637"/>
    <mergeCell ref="AK636:AK637"/>
    <mergeCell ref="AL636:AL637"/>
    <mergeCell ref="AM636:AM637"/>
    <mergeCell ref="AN636:AN637"/>
    <mergeCell ref="T615:W615"/>
    <mergeCell ref="X615:AA615"/>
    <mergeCell ref="H616:I616"/>
    <mergeCell ref="J616:K616"/>
    <mergeCell ref="L616:M616"/>
    <mergeCell ref="N616:O616"/>
    <mergeCell ref="P616:Q616"/>
    <mergeCell ref="R616:S616"/>
    <mergeCell ref="T616:W616"/>
    <mergeCell ref="X616:AA616"/>
    <mergeCell ref="H615:I615"/>
    <mergeCell ref="J615:K615"/>
    <mergeCell ref="L615:M615"/>
    <mergeCell ref="N615:O615"/>
    <mergeCell ref="P615:Q615"/>
    <mergeCell ref="R615:S615"/>
    <mergeCell ref="H617:I617"/>
    <mergeCell ref="J617:K617"/>
    <mergeCell ref="L617:M617"/>
    <mergeCell ref="X613:AA613"/>
    <mergeCell ref="H614:I614"/>
    <mergeCell ref="H582:I582"/>
    <mergeCell ref="J582:K582"/>
    <mergeCell ref="L582:M582"/>
    <mergeCell ref="N582:O582"/>
    <mergeCell ref="P582:Q582"/>
    <mergeCell ref="R582:S582"/>
    <mergeCell ref="T582:W582"/>
    <mergeCell ref="X582:AA582"/>
    <mergeCell ref="H583:I583"/>
    <mergeCell ref="J583:K583"/>
    <mergeCell ref="L583:M583"/>
    <mergeCell ref="N583:O583"/>
    <mergeCell ref="P583:Q583"/>
    <mergeCell ref="R583:S583"/>
    <mergeCell ref="T583:W583"/>
    <mergeCell ref="X583:AA583"/>
    <mergeCell ref="H584:I584"/>
    <mergeCell ref="J584:K584"/>
    <mergeCell ref="L584:M584"/>
    <mergeCell ref="N584:O584"/>
    <mergeCell ref="P584:Q584"/>
    <mergeCell ref="R584:S584"/>
    <mergeCell ref="T584:W584"/>
    <mergeCell ref="X584:AA584"/>
    <mergeCell ref="X579:AA579"/>
    <mergeCell ref="H580:I580"/>
    <mergeCell ref="J580:K580"/>
    <mergeCell ref="L580:M580"/>
    <mergeCell ref="N580:O580"/>
    <mergeCell ref="P580:Q580"/>
    <mergeCell ref="R580:S580"/>
    <mergeCell ref="T580:W580"/>
    <mergeCell ref="X580:AA580"/>
    <mergeCell ref="H581:I581"/>
    <mergeCell ref="J581:K581"/>
    <mergeCell ref="L581:M581"/>
    <mergeCell ref="N581:O581"/>
    <mergeCell ref="P581:Q581"/>
    <mergeCell ref="R581:S581"/>
    <mergeCell ref="T581:W581"/>
    <mergeCell ref="X581:AA581"/>
    <mergeCell ref="AQ556:AQ557"/>
    <mergeCell ref="AJ559:AJ560"/>
    <mergeCell ref="AK559:AK560"/>
    <mergeCell ref="AL559:AL560"/>
    <mergeCell ref="AM559:AM560"/>
    <mergeCell ref="AN559:AN560"/>
    <mergeCell ref="H575:I575"/>
    <mergeCell ref="J575:K575"/>
    <mergeCell ref="L575:M575"/>
    <mergeCell ref="N575:O575"/>
    <mergeCell ref="P575:Q575"/>
    <mergeCell ref="R575:S575"/>
    <mergeCell ref="T575:W575"/>
    <mergeCell ref="X575:AA575"/>
    <mergeCell ref="H576:I576"/>
    <mergeCell ref="J576:K576"/>
    <mergeCell ref="L576:M576"/>
    <mergeCell ref="N576:O576"/>
    <mergeCell ref="P576:Q576"/>
    <mergeCell ref="R576:S576"/>
    <mergeCell ref="T576:W576"/>
    <mergeCell ref="X576:AA576"/>
    <mergeCell ref="H574:I574"/>
    <mergeCell ref="J574:K574"/>
    <mergeCell ref="L574:M574"/>
    <mergeCell ref="N574:O574"/>
    <mergeCell ref="P574:Q574"/>
    <mergeCell ref="R574:S574"/>
    <mergeCell ref="T574:W574"/>
    <mergeCell ref="X574:AA574"/>
    <mergeCell ref="H571:I571"/>
    <mergeCell ref="H572:I572"/>
    <mergeCell ref="H577:I577"/>
    <mergeCell ref="J577:K577"/>
    <mergeCell ref="L577:M577"/>
    <mergeCell ref="N577:O577"/>
    <mergeCell ref="P577:Q577"/>
    <mergeCell ref="R577:S577"/>
    <mergeCell ref="T577:W577"/>
    <mergeCell ref="X577:AA577"/>
    <mergeCell ref="H586:I586"/>
    <mergeCell ref="J586:K586"/>
    <mergeCell ref="L586:M586"/>
    <mergeCell ref="N586:O586"/>
    <mergeCell ref="P586:Q586"/>
    <mergeCell ref="R586:S586"/>
    <mergeCell ref="T586:W586"/>
    <mergeCell ref="X586:AA586"/>
    <mergeCell ref="AP556:AP557"/>
    <mergeCell ref="H578:I578"/>
    <mergeCell ref="J578:K578"/>
    <mergeCell ref="L578:M578"/>
    <mergeCell ref="N578:O578"/>
    <mergeCell ref="P578:Q578"/>
    <mergeCell ref="R578:S578"/>
    <mergeCell ref="T578:W578"/>
    <mergeCell ref="X578:AA578"/>
    <mergeCell ref="H579:I579"/>
    <mergeCell ref="J579:K579"/>
    <mergeCell ref="L579:M579"/>
    <mergeCell ref="N579:O579"/>
    <mergeCell ref="P579:Q579"/>
    <mergeCell ref="R579:S579"/>
    <mergeCell ref="T579:W579"/>
    <mergeCell ref="J572:K572"/>
    <mergeCell ref="L572:M572"/>
    <mergeCell ref="N572:O572"/>
    <mergeCell ref="P572:Q572"/>
    <mergeCell ref="R572:S572"/>
    <mergeCell ref="T572:W572"/>
    <mergeCell ref="X572:AA572"/>
    <mergeCell ref="H573:I573"/>
    <mergeCell ref="J573:K573"/>
    <mergeCell ref="L573:M573"/>
    <mergeCell ref="N573:O573"/>
    <mergeCell ref="P573:Q573"/>
    <mergeCell ref="R573:S573"/>
    <mergeCell ref="T573:W573"/>
    <mergeCell ref="X573:AA573"/>
    <mergeCell ref="H596:I596"/>
    <mergeCell ref="J596:K596"/>
    <mergeCell ref="L596:M596"/>
    <mergeCell ref="N596:O596"/>
    <mergeCell ref="P596:Q596"/>
    <mergeCell ref="R596:S596"/>
    <mergeCell ref="T596:W596"/>
    <mergeCell ref="X596:AA596"/>
    <mergeCell ref="H589:I589"/>
    <mergeCell ref="J589:K589"/>
    <mergeCell ref="L589:M589"/>
    <mergeCell ref="N589:O589"/>
    <mergeCell ref="P589:Q589"/>
    <mergeCell ref="R589:S589"/>
    <mergeCell ref="T589:W589"/>
    <mergeCell ref="X589:AA589"/>
    <mergeCell ref="X591:AA591"/>
    <mergeCell ref="H569:I569"/>
    <mergeCell ref="J569:K569"/>
    <mergeCell ref="L569:M569"/>
    <mergeCell ref="N569:O569"/>
    <mergeCell ref="P569:Q569"/>
    <mergeCell ref="R569:S569"/>
    <mergeCell ref="T569:W569"/>
    <mergeCell ref="X569:AA569"/>
    <mergeCell ref="H570:I570"/>
    <mergeCell ref="J570:K570"/>
    <mergeCell ref="L570:M570"/>
    <mergeCell ref="N570:O570"/>
    <mergeCell ref="P570:Q570"/>
    <mergeCell ref="R570:S570"/>
    <mergeCell ref="T570:W570"/>
    <mergeCell ref="X570:AA570"/>
    <mergeCell ref="J571:K571"/>
    <mergeCell ref="L571:M571"/>
    <mergeCell ref="N571:O571"/>
    <mergeCell ref="P571:Q571"/>
    <mergeCell ref="R571:S571"/>
    <mergeCell ref="T571:W571"/>
    <mergeCell ref="X571:AA571"/>
    <mergeCell ref="H566:I566"/>
    <mergeCell ref="J566:K566"/>
    <mergeCell ref="L566:M566"/>
    <mergeCell ref="N566:O566"/>
    <mergeCell ref="P566:Q566"/>
    <mergeCell ref="R566:S566"/>
    <mergeCell ref="T566:W566"/>
    <mergeCell ref="X566:AA566"/>
    <mergeCell ref="H567:I567"/>
    <mergeCell ref="J567:K567"/>
    <mergeCell ref="L567:M567"/>
    <mergeCell ref="N567:O567"/>
    <mergeCell ref="P567:Q567"/>
    <mergeCell ref="R567:S567"/>
    <mergeCell ref="T567:W567"/>
    <mergeCell ref="X567:AA567"/>
    <mergeCell ref="H568:I568"/>
    <mergeCell ref="J568:K568"/>
    <mergeCell ref="L568:M568"/>
    <mergeCell ref="N568:O568"/>
    <mergeCell ref="P568:Q568"/>
    <mergeCell ref="R568:S568"/>
    <mergeCell ref="T568:W568"/>
    <mergeCell ref="X568:AA568"/>
    <mergeCell ref="J563:K563"/>
    <mergeCell ref="L563:M563"/>
    <mergeCell ref="N563:O563"/>
    <mergeCell ref="P563:Q563"/>
    <mergeCell ref="R563:S563"/>
    <mergeCell ref="T563:W563"/>
    <mergeCell ref="X563:AA563"/>
    <mergeCell ref="H564:I564"/>
    <mergeCell ref="J564:K564"/>
    <mergeCell ref="L564:M564"/>
    <mergeCell ref="N564:O564"/>
    <mergeCell ref="P564:Q564"/>
    <mergeCell ref="R564:S564"/>
    <mergeCell ref="T564:W564"/>
    <mergeCell ref="X564:AA564"/>
    <mergeCell ref="H565:I565"/>
    <mergeCell ref="J565:K565"/>
    <mergeCell ref="L565:M565"/>
    <mergeCell ref="N565:O565"/>
    <mergeCell ref="P565:Q565"/>
    <mergeCell ref="R565:S565"/>
    <mergeCell ref="T565:W565"/>
    <mergeCell ref="X565:AA565"/>
    <mergeCell ref="T497:W497"/>
    <mergeCell ref="X497:AA497"/>
    <mergeCell ref="H498:I498"/>
    <mergeCell ref="J498:K498"/>
    <mergeCell ref="L498:M498"/>
    <mergeCell ref="N498:O498"/>
    <mergeCell ref="P498:Q498"/>
    <mergeCell ref="H500:I500"/>
    <mergeCell ref="J500:K500"/>
    <mergeCell ref="L500:M500"/>
    <mergeCell ref="N500:O500"/>
    <mergeCell ref="P500:Q500"/>
    <mergeCell ref="R500:S500"/>
    <mergeCell ref="T500:W500"/>
    <mergeCell ref="X500:AA500"/>
    <mergeCell ref="H501:I501"/>
    <mergeCell ref="J501:K501"/>
    <mergeCell ref="L501:M501"/>
    <mergeCell ref="N501:O501"/>
    <mergeCell ref="P501:Q501"/>
    <mergeCell ref="R501:S501"/>
    <mergeCell ref="T501:W501"/>
    <mergeCell ref="X501:AA501"/>
    <mergeCell ref="AK474:AK476"/>
    <mergeCell ref="AL474:AL476"/>
    <mergeCell ref="AM474:AM476"/>
    <mergeCell ref="AN474:AN476"/>
    <mergeCell ref="H493:I493"/>
    <mergeCell ref="J493:K493"/>
    <mergeCell ref="L493:M493"/>
    <mergeCell ref="N493:O493"/>
    <mergeCell ref="P493:Q493"/>
    <mergeCell ref="R493:S493"/>
    <mergeCell ref="T493:W493"/>
    <mergeCell ref="X493:AA493"/>
    <mergeCell ref="H494:I494"/>
    <mergeCell ref="J494:K494"/>
    <mergeCell ref="L494:M494"/>
    <mergeCell ref="N494:O494"/>
    <mergeCell ref="P494:Q494"/>
    <mergeCell ref="R494:S494"/>
    <mergeCell ref="T494:W494"/>
    <mergeCell ref="X494:AA494"/>
    <mergeCell ref="H474:I474"/>
    <mergeCell ref="J474:K474"/>
    <mergeCell ref="L474:M474"/>
    <mergeCell ref="N474:O474"/>
    <mergeCell ref="P474:Q474"/>
    <mergeCell ref="R474:S474"/>
    <mergeCell ref="T474:W474"/>
    <mergeCell ref="X474:AA474"/>
    <mergeCell ref="H475:I475"/>
    <mergeCell ref="J475:K475"/>
    <mergeCell ref="L475:M475"/>
    <mergeCell ref="N475:O475"/>
    <mergeCell ref="P475:Q475"/>
    <mergeCell ref="R475:S475"/>
    <mergeCell ref="T475:W475"/>
    <mergeCell ref="X475:AA475"/>
    <mergeCell ref="AJ474:AJ476"/>
    <mergeCell ref="AK467:AK469"/>
    <mergeCell ref="AL467:AL469"/>
    <mergeCell ref="AM467:AM469"/>
    <mergeCell ref="AN467:AN469"/>
    <mergeCell ref="H470:I470"/>
    <mergeCell ref="J470:K470"/>
    <mergeCell ref="L470:M470"/>
    <mergeCell ref="N470:O470"/>
    <mergeCell ref="P470:Q470"/>
    <mergeCell ref="R470:S470"/>
    <mergeCell ref="T470:W470"/>
    <mergeCell ref="X470:AA470"/>
    <mergeCell ref="H471:I471"/>
    <mergeCell ref="J471:K471"/>
    <mergeCell ref="L471:M471"/>
    <mergeCell ref="N471:O471"/>
    <mergeCell ref="P471:Q471"/>
    <mergeCell ref="R471:S471"/>
    <mergeCell ref="T471:W471"/>
    <mergeCell ref="X471:AA471"/>
    <mergeCell ref="AJ471:AJ473"/>
    <mergeCell ref="AK471:AK473"/>
    <mergeCell ref="AL471:AL473"/>
    <mergeCell ref="AM471:AM473"/>
    <mergeCell ref="AN471:AN473"/>
    <mergeCell ref="H469:I469"/>
    <mergeCell ref="J469:K469"/>
    <mergeCell ref="L469:M469"/>
    <mergeCell ref="N469:O469"/>
    <mergeCell ref="P469:Q469"/>
    <mergeCell ref="R469:S469"/>
    <mergeCell ref="T469:W469"/>
    <mergeCell ref="X469:AA469"/>
    <mergeCell ref="H473:I473"/>
    <mergeCell ref="J473:K473"/>
    <mergeCell ref="L473:M473"/>
    <mergeCell ref="N473:O473"/>
    <mergeCell ref="P473:Q473"/>
    <mergeCell ref="R473:S473"/>
    <mergeCell ref="T473:W473"/>
    <mergeCell ref="X473:AA473"/>
    <mergeCell ref="AJ467:AJ469"/>
    <mergeCell ref="H472:I472"/>
    <mergeCell ref="J472:K472"/>
    <mergeCell ref="L472:M472"/>
    <mergeCell ref="N472:O472"/>
    <mergeCell ref="P472:Q472"/>
    <mergeCell ref="R472:S472"/>
    <mergeCell ref="T472:W472"/>
    <mergeCell ref="X472:AA472"/>
    <mergeCell ref="J466:K466"/>
    <mergeCell ref="L466:M466"/>
    <mergeCell ref="N466:O466"/>
    <mergeCell ref="P466:Q466"/>
    <mergeCell ref="R466:S466"/>
    <mergeCell ref="T466:W466"/>
    <mergeCell ref="X466:AA466"/>
    <mergeCell ref="H467:I467"/>
    <mergeCell ref="J467:K467"/>
    <mergeCell ref="L467:M467"/>
    <mergeCell ref="N467:O467"/>
    <mergeCell ref="P467:Q467"/>
    <mergeCell ref="R467:S467"/>
    <mergeCell ref="T467:W467"/>
    <mergeCell ref="X467:AA467"/>
    <mergeCell ref="H468:I468"/>
    <mergeCell ref="J468:K468"/>
    <mergeCell ref="L468:M468"/>
    <mergeCell ref="N468:O468"/>
    <mergeCell ref="P468:Q468"/>
    <mergeCell ref="R468:S468"/>
    <mergeCell ref="T468:W468"/>
    <mergeCell ref="X468:AA468"/>
    <mergeCell ref="AJ393:AJ394"/>
    <mergeCell ref="AK393:AK394"/>
    <mergeCell ref="AL393:AL394"/>
    <mergeCell ref="AM393:AM394"/>
    <mergeCell ref="AN393:AN394"/>
    <mergeCell ref="AP391:AP392"/>
    <mergeCell ref="AQ391:AQ392"/>
    <mergeCell ref="AJ395:AJ397"/>
    <mergeCell ref="AK395:AK397"/>
    <mergeCell ref="AL395:AL397"/>
    <mergeCell ref="AM395:AM397"/>
    <mergeCell ref="AN395:AN397"/>
    <mergeCell ref="H407:I407"/>
    <mergeCell ref="J407:K407"/>
    <mergeCell ref="L407:M407"/>
    <mergeCell ref="N407:O407"/>
    <mergeCell ref="P407:Q407"/>
    <mergeCell ref="R407:S407"/>
    <mergeCell ref="T407:W407"/>
    <mergeCell ref="X407:AA407"/>
    <mergeCell ref="T394:W394"/>
    <mergeCell ref="X394:AA394"/>
    <mergeCell ref="R392:S392"/>
    <mergeCell ref="T392:W392"/>
    <mergeCell ref="X392:AA392"/>
    <mergeCell ref="H393:I393"/>
    <mergeCell ref="J393:K393"/>
    <mergeCell ref="L393:M393"/>
    <mergeCell ref="N393:O393"/>
    <mergeCell ref="P393:Q393"/>
    <mergeCell ref="R393:S393"/>
    <mergeCell ref="T393:W393"/>
    <mergeCell ref="J413:K413"/>
    <mergeCell ref="L413:M413"/>
    <mergeCell ref="N413:O413"/>
    <mergeCell ref="P413:Q413"/>
    <mergeCell ref="R413:S413"/>
    <mergeCell ref="T413:W413"/>
    <mergeCell ref="X413:AA413"/>
    <mergeCell ref="N398:O398"/>
    <mergeCell ref="P398:Q398"/>
    <mergeCell ref="R398:S398"/>
    <mergeCell ref="T398:W398"/>
    <mergeCell ref="X398:AA398"/>
    <mergeCell ref="H405:I405"/>
    <mergeCell ref="J405:K405"/>
    <mergeCell ref="L405:M405"/>
    <mergeCell ref="N405:O405"/>
    <mergeCell ref="P405:Q405"/>
    <mergeCell ref="R405:S405"/>
    <mergeCell ref="T405:W405"/>
    <mergeCell ref="X405:AA405"/>
    <mergeCell ref="H406:I406"/>
    <mergeCell ref="J406:K406"/>
    <mergeCell ref="L406:M406"/>
    <mergeCell ref="N406:O406"/>
    <mergeCell ref="P406:Q406"/>
    <mergeCell ref="R406:S406"/>
    <mergeCell ref="T406:W406"/>
    <mergeCell ref="H412:I412"/>
    <mergeCell ref="J412:K412"/>
    <mergeCell ref="L412:M412"/>
    <mergeCell ref="N412:O412"/>
    <mergeCell ref="T401:W401"/>
    <mergeCell ref="H397:I397"/>
    <mergeCell ref="J397:K397"/>
    <mergeCell ref="L397:M397"/>
    <mergeCell ref="N397:O397"/>
    <mergeCell ref="P397:Q397"/>
    <mergeCell ref="R397:S397"/>
    <mergeCell ref="T397:W397"/>
    <mergeCell ref="X397:AA397"/>
    <mergeCell ref="H376:I376"/>
    <mergeCell ref="J376:K376"/>
    <mergeCell ref="L376:M376"/>
    <mergeCell ref="N376:O376"/>
    <mergeCell ref="P376:Q376"/>
    <mergeCell ref="R376:S376"/>
    <mergeCell ref="T376:W376"/>
    <mergeCell ref="X376:AA376"/>
    <mergeCell ref="H377:I377"/>
    <mergeCell ref="J377:K377"/>
    <mergeCell ref="L377:M377"/>
    <mergeCell ref="N377:O377"/>
    <mergeCell ref="P377:Q377"/>
    <mergeCell ref="R377:S377"/>
    <mergeCell ref="T377:W377"/>
    <mergeCell ref="X377:AA377"/>
    <mergeCell ref="X393:AA393"/>
    <mergeCell ref="H394:I394"/>
    <mergeCell ref="J394:K394"/>
    <mergeCell ref="L394:M394"/>
    <mergeCell ref="N394:O394"/>
    <mergeCell ref="P394:Q394"/>
    <mergeCell ref="R394:S394"/>
    <mergeCell ref="H372:I372"/>
    <mergeCell ref="J372:K372"/>
    <mergeCell ref="L372:M372"/>
    <mergeCell ref="N372:O372"/>
    <mergeCell ref="P372:Q372"/>
    <mergeCell ref="R372:S372"/>
    <mergeCell ref="T372:W372"/>
    <mergeCell ref="X372:AA372"/>
    <mergeCell ref="H374:I374"/>
    <mergeCell ref="J374:K374"/>
    <mergeCell ref="L374:M374"/>
    <mergeCell ref="N374:O374"/>
    <mergeCell ref="P374:Q374"/>
    <mergeCell ref="R374:S374"/>
    <mergeCell ref="T374:W374"/>
    <mergeCell ref="X374:AA374"/>
    <mergeCell ref="H375:I375"/>
    <mergeCell ref="J375:K375"/>
    <mergeCell ref="L375:M375"/>
    <mergeCell ref="N375:O375"/>
    <mergeCell ref="P375:Q375"/>
    <mergeCell ref="R375:S375"/>
    <mergeCell ref="T375:W375"/>
    <mergeCell ref="X375:AA375"/>
    <mergeCell ref="H373:I373"/>
    <mergeCell ref="J373:K373"/>
    <mergeCell ref="L373:M373"/>
    <mergeCell ref="N373:O373"/>
    <mergeCell ref="P373:Q373"/>
    <mergeCell ref="R373:S373"/>
    <mergeCell ref="T373:W373"/>
    <mergeCell ref="X373:AA373"/>
    <mergeCell ref="H369:I369"/>
    <mergeCell ref="J369:K369"/>
    <mergeCell ref="L369:M369"/>
    <mergeCell ref="N369:O369"/>
    <mergeCell ref="P369:Q369"/>
    <mergeCell ref="R369:S369"/>
    <mergeCell ref="T369:W369"/>
    <mergeCell ref="X369:AA369"/>
    <mergeCell ref="H370:I370"/>
    <mergeCell ref="J370:K370"/>
    <mergeCell ref="L370:M370"/>
    <mergeCell ref="N370:O370"/>
    <mergeCell ref="P370:Q370"/>
    <mergeCell ref="R370:S370"/>
    <mergeCell ref="T370:W370"/>
    <mergeCell ref="X370:AA370"/>
    <mergeCell ref="H371:I371"/>
    <mergeCell ref="J371:K371"/>
    <mergeCell ref="L371:M371"/>
    <mergeCell ref="N371:O371"/>
    <mergeCell ref="P371:Q371"/>
    <mergeCell ref="R371:S371"/>
    <mergeCell ref="T371:W371"/>
    <mergeCell ref="X371:AA371"/>
    <mergeCell ref="H364:I364"/>
    <mergeCell ref="J364:K364"/>
    <mergeCell ref="L364:M364"/>
    <mergeCell ref="N364:O364"/>
    <mergeCell ref="P364:Q364"/>
    <mergeCell ref="R364:S364"/>
    <mergeCell ref="T364:W364"/>
    <mergeCell ref="X364:AA364"/>
    <mergeCell ref="H365:I365"/>
    <mergeCell ref="J365:K365"/>
    <mergeCell ref="L365:M365"/>
    <mergeCell ref="N365:O365"/>
    <mergeCell ref="P365:Q365"/>
    <mergeCell ref="R365:S365"/>
    <mergeCell ref="T365:W365"/>
    <mergeCell ref="X365:AA365"/>
    <mergeCell ref="H368:I368"/>
    <mergeCell ref="J368:K368"/>
    <mergeCell ref="L368:M368"/>
    <mergeCell ref="N368:O368"/>
    <mergeCell ref="P368:Q368"/>
    <mergeCell ref="R368:S368"/>
    <mergeCell ref="T368:W368"/>
    <mergeCell ref="X368:AA368"/>
    <mergeCell ref="H361:I361"/>
    <mergeCell ref="J361:K361"/>
    <mergeCell ref="L361:M361"/>
    <mergeCell ref="N361:O361"/>
    <mergeCell ref="P361:Q361"/>
    <mergeCell ref="R361:S361"/>
    <mergeCell ref="T361:W361"/>
    <mergeCell ref="X361:AA361"/>
    <mergeCell ref="H362:I362"/>
    <mergeCell ref="J362:K362"/>
    <mergeCell ref="L362:M362"/>
    <mergeCell ref="N362:O362"/>
    <mergeCell ref="P362:Q362"/>
    <mergeCell ref="R362:S362"/>
    <mergeCell ref="T362:W362"/>
    <mergeCell ref="X362:AA362"/>
    <mergeCell ref="H363:I363"/>
    <mergeCell ref="J363:K363"/>
    <mergeCell ref="L363:M363"/>
    <mergeCell ref="N363:O363"/>
    <mergeCell ref="P363:Q363"/>
    <mergeCell ref="R363:S363"/>
    <mergeCell ref="T363:W363"/>
    <mergeCell ref="X363:AA363"/>
    <mergeCell ref="H357:I357"/>
    <mergeCell ref="J357:K357"/>
    <mergeCell ref="L357:M357"/>
    <mergeCell ref="N357:O357"/>
    <mergeCell ref="P357:Q357"/>
    <mergeCell ref="R357:S357"/>
    <mergeCell ref="T357:W357"/>
    <mergeCell ref="X357:AA357"/>
    <mergeCell ref="H358:I358"/>
    <mergeCell ref="J358:K358"/>
    <mergeCell ref="L358:M358"/>
    <mergeCell ref="N358:O358"/>
    <mergeCell ref="P358:Q358"/>
    <mergeCell ref="R358:S358"/>
    <mergeCell ref="T358:W358"/>
    <mergeCell ref="X358:AA358"/>
    <mergeCell ref="H360:I360"/>
    <mergeCell ref="J360:K360"/>
    <mergeCell ref="L360:M360"/>
    <mergeCell ref="N360:O360"/>
    <mergeCell ref="P360:Q360"/>
    <mergeCell ref="R360:S360"/>
    <mergeCell ref="T360:W360"/>
    <mergeCell ref="X360:AA360"/>
    <mergeCell ref="AK350:AK351"/>
    <mergeCell ref="AL350:AL351"/>
    <mergeCell ref="AM350:AM351"/>
    <mergeCell ref="AN350:AN351"/>
    <mergeCell ref="H355:I355"/>
    <mergeCell ref="J355:K355"/>
    <mergeCell ref="L355:M355"/>
    <mergeCell ref="N355:O355"/>
    <mergeCell ref="P355:Q355"/>
    <mergeCell ref="R355:S355"/>
    <mergeCell ref="T355:W355"/>
    <mergeCell ref="X355:AA355"/>
    <mergeCell ref="H356:I356"/>
    <mergeCell ref="J356:K356"/>
    <mergeCell ref="L356:M356"/>
    <mergeCell ref="N356:O356"/>
    <mergeCell ref="P356:Q356"/>
    <mergeCell ref="R356:S356"/>
    <mergeCell ref="T356:W356"/>
    <mergeCell ref="X356:AA356"/>
    <mergeCell ref="H351:I351"/>
    <mergeCell ref="J351:K351"/>
    <mergeCell ref="L351:M351"/>
    <mergeCell ref="N351:O351"/>
    <mergeCell ref="P351:Q351"/>
    <mergeCell ref="R351:S351"/>
    <mergeCell ref="T351:W351"/>
    <mergeCell ref="X351:AA351"/>
    <mergeCell ref="H352:I352"/>
    <mergeCell ref="J352:K352"/>
    <mergeCell ref="L352:M352"/>
    <mergeCell ref="N352:O352"/>
    <mergeCell ref="P352:Q352"/>
    <mergeCell ref="R352:S352"/>
    <mergeCell ref="T352:W352"/>
    <mergeCell ref="X352:AA352"/>
    <mergeCell ref="AJ350:AJ351"/>
    <mergeCell ref="H353:I353"/>
    <mergeCell ref="J353:K353"/>
    <mergeCell ref="L353:M353"/>
    <mergeCell ref="N353:O353"/>
    <mergeCell ref="P353:Q353"/>
    <mergeCell ref="R353:S353"/>
    <mergeCell ref="T353:W353"/>
    <mergeCell ref="X353:AA353"/>
    <mergeCell ref="H348:I348"/>
    <mergeCell ref="J348:K348"/>
    <mergeCell ref="L348:M348"/>
    <mergeCell ref="N348:O348"/>
    <mergeCell ref="P348:Q348"/>
    <mergeCell ref="R348:S348"/>
    <mergeCell ref="T348:W348"/>
    <mergeCell ref="X348:AA348"/>
    <mergeCell ref="H349:I349"/>
    <mergeCell ref="J349:K349"/>
    <mergeCell ref="L349:M349"/>
    <mergeCell ref="N349:O349"/>
    <mergeCell ref="P349:Q349"/>
    <mergeCell ref="R349:S349"/>
    <mergeCell ref="T349:W349"/>
    <mergeCell ref="X349:AA349"/>
    <mergeCell ref="H350:I350"/>
    <mergeCell ref="J350:K350"/>
    <mergeCell ref="L350:M350"/>
    <mergeCell ref="N350:O350"/>
    <mergeCell ref="P350:Q350"/>
    <mergeCell ref="R350:S350"/>
    <mergeCell ref="T350:W350"/>
    <mergeCell ref="X350:AA350"/>
    <mergeCell ref="H359:I359"/>
    <mergeCell ref="J359:K359"/>
    <mergeCell ref="L359:M359"/>
    <mergeCell ref="N359:O359"/>
    <mergeCell ref="P359:Q359"/>
    <mergeCell ref="R359:S359"/>
    <mergeCell ref="T359:W359"/>
    <mergeCell ref="X359:AA359"/>
    <mergeCell ref="H344:I344"/>
    <mergeCell ref="J344:K344"/>
    <mergeCell ref="L344:M344"/>
    <mergeCell ref="N344:O344"/>
    <mergeCell ref="P344:Q344"/>
    <mergeCell ref="R344:S344"/>
    <mergeCell ref="T344:W344"/>
    <mergeCell ref="X344:AA344"/>
    <mergeCell ref="H345:I345"/>
    <mergeCell ref="J345:K345"/>
    <mergeCell ref="L345:M345"/>
    <mergeCell ref="N345:O345"/>
    <mergeCell ref="P345:Q345"/>
    <mergeCell ref="R345:S345"/>
    <mergeCell ref="T345:W345"/>
    <mergeCell ref="X345:AA345"/>
    <mergeCell ref="H346:I346"/>
    <mergeCell ref="J346:K346"/>
    <mergeCell ref="L346:M346"/>
    <mergeCell ref="N346:O346"/>
    <mergeCell ref="P346:Q346"/>
    <mergeCell ref="R346:S346"/>
    <mergeCell ref="T346:W346"/>
    <mergeCell ref="X346:AA346"/>
    <mergeCell ref="H319:I319"/>
    <mergeCell ref="J319:K319"/>
    <mergeCell ref="L319:M319"/>
    <mergeCell ref="N319:O319"/>
    <mergeCell ref="P319:Q319"/>
    <mergeCell ref="R319:S319"/>
    <mergeCell ref="T319:W319"/>
    <mergeCell ref="X319:AA319"/>
    <mergeCell ref="H343:I343"/>
    <mergeCell ref="J343:K343"/>
    <mergeCell ref="L343:M343"/>
    <mergeCell ref="N343:O343"/>
    <mergeCell ref="P343:Q343"/>
    <mergeCell ref="R343:S343"/>
    <mergeCell ref="T343:W343"/>
    <mergeCell ref="X343:AA343"/>
    <mergeCell ref="X337:AA337"/>
    <mergeCell ref="H338:I338"/>
    <mergeCell ref="J338:K338"/>
    <mergeCell ref="L338:M338"/>
    <mergeCell ref="N338:O338"/>
    <mergeCell ref="P338:Q338"/>
    <mergeCell ref="R338:S338"/>
    <mergeCell ref="T338:W338"/>
    <mergeCell ref="X338:AA338"/>
    <mergeCell ref="H337:I337"/>
    <mergeCell ref="J337:K337"/>
    <mergeCell ref="H354:I354"/>
    <mergeCell ref="J354:K354"/>
    <mergeCell ref="L354:M354"/>
    <mergeCell ref="N354:O354"/>
    <mergeCell ref="P354:Q354"/>
    <mergeCell ref="R354:S354"/>
    <mergeCell ref="T354:W354"/>
    <mergeCell ref="X354:AA354"/>
    <mergeCell ref="H347:I347"/>
    <mergeCell ref="J347:K347"/>
    <mergeCell ref="L347:M347"/>
    <mergeCell ref="N347:O347"/>
    <mergeCell ref="P347:Q347"/>
    <mergeCell ref="R347:S347"/>
    <mergeCell ref="T347:W347"/>
    <mergeCell ref="X347:AA347"/>
    <mergeCell ref="J317:K317"/>
    <mergeCell ref="L317:M317"/>
    <mergeCell ref="N317:O317"/>
    <mergeCell ref="P317:Q317"/>
    <mergeCell ref="R317:S317"/>
    <mergeCell ref="T317:W317"/>
    <mergeCell ref="X317:AA317"/>
    <mergeCell ref="H318:I318"/>
    <mergeCell ref="J318:K318"/>
    <mergeCell ref="L318:M318"/>
    <mergeCell ref="N318:O318"/>
    <mergeCell ref="P318:Q318"/>
    <mergeCell ref="R318:S318"/>
    <mergeCell ref="T318:W318"/>
    <mergeCell ref="X318:AA318"/>
    <mergeCell ref="T337:W337"/>
    <mergeCell ref="AP280:AP281"/>
    <mergeCell ref="AQ280:AQ281"/>
    <mergeCell ref="H311:I311"/>
    <mergeCell ref="J311:K311"/>
    <mergeCell ref="L311:M311"/>
    <mergeCell ref="N311:O311"/>
    <mergeCell ref="P311:Q311"/>
    <mergeCell ref="R311:S311"/>
    <mergeCell ref="T311:W311"/>
    <mergeCell ref="X311:AA311"/>
    <mergeCell ref="H314:I314"/>
    <mergeCell ref="J314:K314"/>
    <mergeCell ref="L314:M314"/>
    <mergeCell ref="N314:O314"/>
    <mergeCell ref="P314:Q314"/>
    <mergeCell ref="R314:S314"/>
    <mergeCell ref="T314:W314"/>
    <mergeCell ref="X314:AA314"/>
    <mergeCell ref="X303:AA303"/>
    <mergeCell ref="H304:I304"/>
    <mergeCell ref="J304:K304"/>
    <mergeCell ref="L304:M304"/>
    <mergeCell ref="N305:O305"/>
    <mergeCell ref="P305:Q305"/>
    <mergeCell ref="R305:S305"/>
    <mergeCell ref="T305:W305"/>
    <mergeCell ref="X305:AA305"/>
    <mergeCell ref="H307:I307"/>
    <mergeCell ref="J307:K307"/>
    <mergeCell ref="L307:M307"/>
    <mergeCell ref="N307:O307"/>
    <mergeCell ref="P307:Q307"/>
    <mergeCell ref="H315:I315"/>
    <mergeCell ref="J315:K315"/>
    <mergeCell ref="L315:M315"/>
    <mergeCell ref="N315:O315"/>
    <mergeCell ref="P315:Q315"/>
    <mergeCell ref="R315:S315"/>
    <mergeCell ref="T315:W315"/>
    <mergeCell ref="X315:AA315"/>
    <mergeCell ref="AN302:AN303"/>
    <mergeCell ref="H309:I309"/>
    <mergeCell ref="J309:K309"/>
    <mergeCell ref="L309:M309"/>
    <mergeCell ref="N309:O309"/>
    <mergeCell ref="P309:Q309"/>
    <mergeCell ref="R309:S309"/>
    <mergeCell ref="T309:W309"/>
    <mergeCell ref="X309:AA309"/>
    <mergeCell ref="H310:I310"/>
    <mergeCell ref="J310:K310"/>
    <mergeCell ref="L310:M310"/>
    <mergeCell ref="N310:O310"/>
    <mergeCell ref="P310:Q310"/>
    <mergeCell ref="R310:S310"/>
    <mergeCell ref="T310:W310"/>
    <mergeCell ref="X310:AA310"/>
    <mergeCell ref="H303:I303"/>
    <mergeCell ref="J303:K303"/>
    <mergeCell ref="L303:M303"/>
    <mergeCell ref="N303:O303"/>
    <mergeCell ref="P303:Q303"/>
    <mergeCell ref="R303:S303"/>
    <mergeCell ref="T303:W303"/>
    <mergeCell ref="R307:S307"/>
    <mergeCell ref="T307:W307"/>
    <mergeCell ref="X307:AA307"/>
    <mergeCell ref="AJ302:AJ303"/>
    <mergeCell ref="AK302:AK303"/>
    <mergeCell ref="AL302:AL303"/>
    <mergeCell ref="AM302:AM303"/>
    <mergeCell ref="H308:I308"/>
    <mergeCell ref="J308:K308"/>
    <mergeCell ref="L308:M308"/>
    <mergeCell ref="N308:O308"/>
    <mergeCell ref="P308:Q308"/>
    <mergeCell ref="R308:S308"/>
    <mergeCell ref="T308:W308"/>
    <mergeCell ref="X308:AA308"/>
    <mergeCell ref="H300:I300"/>
    <mergeCell ref="J300:K300"/>
    <mergeCell ref="L300:M300"/>
    <mergeCell ref="N300:O300"/>
    <mergeCell ref="P300:Q300"/>
    <mergeCell ref="R300:S300"/>
    <mergeCell ref="T300:W300"/>
    <mergeCell ref="X300:AA300"/>
    <mergeCell ref="H301:I301"/>
    <mergeCell ref="J301:K301"/>
    <mergeCell ref="L301:M301"/>
    <mergeCell ref="N301:O301"/>
    <mergeCell ref="P301:Q301"/>
    <mergeCell ref="R301:S301"/>
    <mergeCell ref="T301:W301"/>
    <mergeCell ref="X301:AA301"/>
    <mergeCell ref="N304:O304"/>
    <mergeCell ref="R304:S304"/>
    <mergeCell ref="T304:W304"/>
    <mergeCell ref="X304:AA304"/>
    <mergeCell ref="H305:I305"/>
    <mergeCell ref="J305:K305"/>
    <mergeCell ref="L305:M305"/>
    <mergeCell ref="H298:I298"/>
    <mergeCell ref="J298:K298"/>
    <mergeCell ref="L298:M298"/>
    <mergeCell ref="N298:O298"/>
    <mergeCell ref="P298:Q298"/>
    <mergeCell ref="R298:S298"/>
    <mergeCell ref="T298:W298"/>
    <mergeCell ref="X298:AA298"/>
    <mergeCell ref="H299:I299"/>
    <mergeCell ref="J299:K299"/>
    <mergeCell ref="L299:M299"/>
    <mergeCell ref="N299:O299"/>
    <mergeCell ref="P299:Q299"/>
    <mergeCell ref="R299:S299"/>
    <mergeCell ref="T299:W299"/>
    <mergeCell ref="X299:AA299"/>
    <mergeCell ref="T293:W293"/>
    <mergeCell ref="H306:I306"/>
    <mergeCell ref="J306:K306"/>
    <mergeCell ref="L306:M306"/>
    <mergeCell ref="N306:O306"/>
    <mergeCell ref="P306:Q306"/>
    <mergeCell ref="R306:S306"/>
    <mergeCell ref="T306:W306"/>
    <mergeCell ref="X306:AA306"/>
    <mergeCell ref="H302:I302"/>
    <mergeCell ref="J302:K302"/>
    <mergeCell ref="L302:M302"/>
    <mergeCell ref="N302:O302"/>
    <mergeCell ref="P302:Q302"/>
    <mergeCell ref="R302:S302"/>
    <mergeCell ref="T302:W302"/>
    <mergeCell ref="X302:AA302"/>
    <mergeCell ref="H294:I294"/>
    <mergeCell ref="J294:K294"/>
    <mergeCell ref="L294:M294"/>
    <mergeCell ref="N294:O294"/>
    <mergeCell ref="P294:Q294"/>
    <mergeCell ref="R294:S294"/>
    <mergeCell ref="T294:W294"/>
    <mergeCell ref="X294:AA294"/>
    <mergeCell ref="P295:Q295"/>
    <mergeCell ref="R295:S295"/>
    <mergeCell ref="T295:W295"/>
    <mergeCell ref="X295:AA295"/>
    <mergeCell ref="T296:W296"/>
    <mergeCell ref="X296:AA296"/>
    <mergeCell ref="P304:Q304"/>
    <mergeCell ref="X290:AA290"/>
    <mergeCell ref="AJ291:AJ293"/>
    <mergeCell ref="AK291:AK293"/>
    <mergeCell ref="AL291:AL293"/>
    <mergeCell ref="AM291:AM293"/>
    <mergeCell ref="AN291:AN293"/>
    <mergeCell ref="H297:I297"/>
    <mergeCell ref="J297:K297"/>
    <mergeCell ref="L297:M297"/>
    <mergeCell ref="N297:O297"/>
    <mergeCell ref="P297:Q297"/>
    <mergeCell ref="R297:S297"/>
    <mergeCell ref="T297:W297"/>
    <mergeCell ref="X297:AA297"/>
    <mergeCell ref="H291:I291"/>
    <mergeCell ref="J291:K291"/>
    <mergeCell ref="L291:M291"/>
    <mergeCell ref="N291:O291"/>
    <mergeCell ref="P291:Q291"/>
    <mergeCell ref="R291:S291"/>
    <mergeCell ref="T291:W291"/>
    <mergeCell ref="X291:AA291"/>
    <mergeCell ref="H292:I292"/>
    <mergeCell ref="J292:K292"/>
    <mergeCell ref="L292:M292"/>
    <mergeCell ref="X292:AA292"/>
    <mergeCell ref="H293:I293"/>
    <mergeCell ref="J293:K293"/>
    <mergeCell ref="L293:M293"/>
    <mergeCell ref="N293:O293"/>
    <mergeCell ref="P293:Q293"/>
    <mergeCell ref="R293:S293"/>
    <mergeCell ref="J287:K287"/>
    <mergeCell ref="L287:M287"/>
    <mergeCell ref="N287:O287"/>
    <mergeCell ref="P287:Q287"/>
    <mergeCell ref="N292:O292"/>
    <mergeCell ref="P292:Q292"/>
    <mergeCell ref="R292:S292"/>
    <mergeCell ref="T292:W292"/>
    <mergeCell ref="X293:AA293"/>
    <mergeCell ref="H288:I288"/>
    <mergeCell ref="J288:K288"/>
    <mergeCell ref="L288:M288"/>
    <mergeCell ref="N288:O288"/>
    <mergeCell ref="P288:Q288"/>
    <mergeCell ref="R288:S288"/>
    <mergeCell ref="T288:W288"/>
    <mergeCell ref="X288:AA288"/>
    <mergeCell ref="H289:I289"/>
    <mergeCell ref="J289:K289"/>
    <mergeCell ref="L289:M289"/>
    <mergeCell ref="N289:O289"/>
    <mergeCell ref="P289:Q289"/>
    <mergeCell ref="R289:S289"/>
    <mergeCell ref="T289:W289"/>
    <mergeCell ref="X289:AA289"/>
    <mergeCell ref="H290:I290"/>
    <mergeCell ref="J290:K290"/>
    <mergeCell ref="L290:M290"/>
    <mergeCell ref="N290:O290"/>
    <mergeCell ref="P290:Q290"/>
    <mergeCell ref="R290:S290"/>
    <mergeCell ref="T290:W290"/>
    <mergeCell ref="AL279:AN279"/>
    <mergeCell ref="AN269:AN270"/>
    <mergeCell ref="R272:AF273"/>
    <mergeCell ref="AH272:AI273"/>
    <mergeCell ref="AJ272:AK273"/>
    <mergeCell ref="AL272:AM273"/>
    <mergeCell ref="AN272:AN273"/>
    <mergeCell ref="R281:S281"/>
    <mergeCell ref="T281:W281"/>
    <mergeCell ref="X281:AA281"/>
    <mergeCell ref="H282:I282"/>
    <mergeCell ref="J282:K282"/>
    <mergeCell ref="L282:M282"/>
    <mergeCell ref="N282:O282"/>
    <mergeCell ref="P282:Q282"/>
    <mergeCell ref="R282:S282"/>
    <mergeCell ref="T282:W282"/>
    <mergeCell ref="H281:I281"/>
    <mergeCell ref="J281:K281"/>
    <mergeCell ref="L281:M281"/>
    <mergeCell ref="N281:O281"/>
    <mergeCell ref="P281:Q281"/>
    <mergeCell ref="X236:AA236"/>
    <mergeCell ref="H237:I237"/>
    <mergeCell ref="J237:K237"/>
    <mergeCell ref="L237:M237"/>
    <mergeCell ref="N237:O237"/>
    <mergeCell ref="P237:Q237"/>
    <mergeCell ref="R237:S237"/>
    <mergeCell ref="T237:W237"/>
    <mergeCell ref="X237:AA237"/>
    <mergeCell ref="H257:I257"/>
    <mergeCell ref="J257:K257"/>
    <mergeCell ref="L257:M257"/>
    <mergeCell ref="N257:O257"/>
    <mergeCell ref="P257:Q257"/>
    <mergeCell ref="H283:I283"/>
    <mergeCell ref="J283:K283"/>
    <mergeCell ref="L283:M283"/>
    <mergeCell ref="N283:O283"/>
    <mergeCell ref="P283:Q283"/>
    <mergeCell ref="R283:S283"/>
    <mergeCell ref="T283:W283"/>
    <mergeCell ref="X283:AA283"/>
    <mergeCell ref="X282:AA282"/>
    <mergeCell ref="T241:W241"/>
    <mergeCell ref="X241:AA241"/>
    <mergeCell ref="X243:AA243"/>
    <mergeCell ref="J245:K245"/>
    <mergeCell ref="L245:M245"/>
    <mergeCell ref="N245:O245"/>
    <mergeCell ref="P245:Q245"/>
    <mergeCell ref="R245:S245"/>
    <mergeCell ref="T245:W245"/>
    <mergeCell ref="AN207:AN209"/>
    <mergeCell ref="N208:O208"/>
    <mergeCell ref="P208:Q208"/>
    <mergeCell ref="R208:S208"/>
    <mergeCell ref="T208:W208"/>
    <mergeCell ref="X208:AA208"/>
    <mergeCell ref="AK207:AK209"/>
    <mergeCell ref="AL207:AL209"/>
    <mergeCell ref="AM207:AM209"/>
    <mergeCell ref="AP234:AP235"/>
    <mergeCell ref="AQ234:AQ235"/>
    <mergeCell ref="R206:S206"/>
    <mergeCell ref="T206:W206"/>
    <mergeCell ref="X206:AA206"/>
    <mergeCell ref="H210:I210"/>
    <mergeCell ref="J210:K210"/>
    <mergeCell ref="L210:M210"/>
    <mergeCell ref="N210:O210"/>
    <mergeCell ref="P210:Q210"/>
    <mergeCell ref="R210:S210"/>
    <mergeCell ref="T210:W210"/>
    <mergeCell ref="X210:AA210"/>
    <mergeCell ref="H208:I208"/>
    <mergeCell ref="J208:K208"/>
    <mergeCell ref="L208:M208"/>
    <mergeCell ref="N235:O235"/>
    <mergeCell ref="P235:Q235"/>
    <mergeCell ref="H233:S234"/>
    <mergeCell ref="T233:AF234"/>
    <mergeCell ref="H215:I215"/>
    <mergeCell ref="J215:K215"/>
    <mergeCell ref="L215:M215"/>
    <mergeCell ref="N187:O187"/>
    <mergeCell ref="P187:Q187"/>
    <mergeCell ref="R187:S187"/>
    <mergeCell ref="T187:W187"/>
    <mergeCell ref="H188:I188"/>
    <mergeCell ref="J188:K188"/>
    <mergeCell ref="L188:M188"/>
    <mergeCell ref="N188:O188"/>
    <mergeCell ref="P188:Q188"/>
    <mergeCell ref="R188:S188"/>
    <mergeCell ref="T188:W188"/>
    <mergeCell ref="X203:AA203"/>
    <mergeCell ref="J207:K207"/>
    <mergeCell ref="L207:M207"/>
    <mergeCell ref="N207:O207"/>
    <mergeCell ref="P207:Q207"/>
    <mergeCell ref="R207:S207"/>
    <mergeCell ref="T207:W207"/>
    <mergeCell ref="X207:AA207"/>
    <mergeCell ref="H205:I205"/>
    <mergeCell ref="J205:K205"/>
    <mergeCell ref="L205:M205"/>
    <mergeCell ref="N205:O205"/>
    <mergeCell ref="P205:Q205"/>
    <mergeCell ref="R205:S205"/>
    <mergeCell ref="T205:W205"/>
    <mergeCell ref="X205:AA205"/>
    <mergeCell ref="H206:I206"/>
    <mergeCell ref="J206:K206"/>
    <mergeCell ref="L206:M206"/>
    <mergeCell ref="N206:O206"/>
    <mergeCell ref="P206:Q206"/>
    <mergeCell ref="H176:I176"/>
    <mergeCell ref="J176:K176"/>
    <mergeCell ref="L176:M176"/>
    <mergeCell ref="H175:I175"/>
    <mergeCell ref="J175:K175"/>
    <mergeCell ref="L175:M175"/>
    <mergeCell ref="H181:I181"/>
    <mergeCell ref="J181:K181"/>
    <mergeCell ref="J177:K177"/>
    <mergeCell ref="L177:M177"/>
    <mergeCell ref="N177:O177"/>
    <mergeCell ref="P177:Q177"/>
    <mergeCell ref="R177:S177"/>
    <mergeCell ref="T177:W177"/>
    <mergeCell ref="X177:AA177"/>
    <mergeCell ref="H178:I178"/>
    <mergeCell ref="H180:I180"/>
    <mergeCell ref="J180:K180"/>
    <mergeCell ref="L180:M180"/>
    <mergeCell ref="N180:O180"/>
    <mergeCell ref="X180:AA180"/>
    <mergeCell ref="J178:K178"/>
    <mergeCell ref="L178:M178"/>
    <mergeCell ref="N178:O178"/>
    <mergeCell ref="P178:Q178"/>
    <mergeCell ref="R178:S178"/>
    <mergeCell ref="T178:W178"/>
    <mergeCell ref="X178:AA178"/>
    <mergeCell ref="N175:O175"/>
    <mergeCell ref="P175:Q175"/>
    <mergeCell ref="R175:S175"/>
    <mergeCell ref="T175:W175"/>
    <mergeCell ref="H90:I90"/>
    <mergeCell ref="J90:K90"/>
    <mergeCell ref="T91:W91"/>
    <mergeCell ref="X91:AA91"/>
    <mergeCell ref="H92:I92"/>
    <mergeCell ref="J92:K92"/>
    <mergeCell ref="L92:M92"/>
    <mergeCell ref="N92:O92"/>
    <mergeCell ref="P92:Q92"/>
    <mergeCell ref="R92:S92"/>
    <mergeCell ref="N90:O90"/>
    <mergeCell ref="P90:Q90"/>
    <mergeCell ref="R90:S90"/>
    <mergeCell ref="T92:W92"/>
    <mergeCell ref="X92:AA92"/>
    <mergeCell ref="H91:I91"/>
    <mergeCell ref="J91:K91"/>
    <mergeCell ref="L91:M91"/>
    <mergeCell ref="N91:O91"/>
    <mergeCell ref="P91:Q91"/>
    <mergeCell ref="R91:S91"/>
    <mergeCell ref="L90:M90"/>
    <mergeCell ref="T90:W90"/>
    <mergeCell ref="AQ27:AQ28"/>
    <mergeCell ref="AJ29:AJ30"/>
    <mergeCell ref="AK29:AK30"/>
    <mergeCell ref="AL29:AL30"/>
    <mergeCell ref="AM29:AM30"/>
    <mergeCell ref="AN29:AN30"/>
    <mergeCell ref="AJ31:AJ33"/>
    <mergeCell ref="AK31:AK33"/>
    <mergeCell ref="AL31:AL33"/>
    <mergeCell ref="AM31:AM33"/>
    <mergeCell ref="AN31:AN33"/>
    <mergeCell ref="N33:O33"/>
    <mergeCell ref="P33:Q33"/>
    <mergeCell ref="R33:S33"/>
    <mergeCell ref="T33:W33"/>
    <mergeCell ref="X33:AA33"/>
    <mergeCell ref="T31:W31"/>
    <mergeCell ref="X31:AA31"/>
    <mergeCell ref="X29:AA29"/>
    <mergeCell ref="AP27:AP28"/>
    <mergeCell ref="AQ87:AQ88"/>
    <mergeCell ref="H1051:I1051"/>
    <mergeCell ref="J1051:K1051"/>
    <mergeCell ref="L1051:M1051"/>
    <mergeCell ref="N1051:O1051"/>
    <mergeCell ref="P1051:Q1051"/>
    <mergeCell ref="R1051:S1051"/>
    <mergeCell ref="T1051:W1051"/>
    <mergeCell ref="X1051:AA1051"/>
    <mergeCell ref="H1050:I1050"/>
    <mergeCell ref="J1050:K1050"/>
    <mergeCell ref="L1050:M1050"/>
    <mergeCell ref="N1050:O1050"/>
    <mergeCell ref="P1050:Q1050"/>
    <mergeCell ref="R1050:S1050"/>
    <mergeCell ref="AN1035:AN1036"/>
    <mergeCell ref="R1010:S1010"/>
    <mergeCell ref="T1010:W1010"/>
    <mergeCell ref="H101:I101"/>
    <mergeCell ref="J101:K101"/>
    <mergeCell ref="L101:M101"/>
    <mergeCell ref="N101:O101"/>
    <mergeCell ref="AP87:AP88"/>
    <mergeCell ref="H100:I100"/>
    <mergeCell ref="J100:K100"/>
    <mergeCell ref="L100:M100"/>
    <mergeCell ref="N100:O100"/>
    <mergeCell ref="P100:Q100"/>
    <mergeCell ref="R100:S100"/>
    <mergeCell ref="H93:I93"/>
    <mergeCell ref="J93:K93"/>
    <mergeCell ref="L93:M93"/>
    <mergeCell ref="AH1032:AH1033"/>
    <mergeCell ref="AI1032:AI1033"/>
    <mergeCell ref="AJ1032:AJ1033"/>
    <mergeCell ref="AK1032:AK1033"/>
    <mergeCell ref="AL1032:AL1033"/>
    <mergeCell ref="AM1032:AM1033"/>
    <mergeCell ref="AN1032:AN1033"/>
    <mergeCell ref="R1035:AF1036"/>
    <mergeCell ref="P55:Q55"/>
    <mergeCell ref="T51:W51"/>
    <mergeCell ref="AL46:AN46"/>
    <mergeCell ref="X90:AA90"/>
    <mergeCell ref="H98:I98"/>
    <mergeCell ref="J98:K98"/>
    <mergeCell ref="L98:M98"/>
    <mergeCell ref="N98:O98"/>
    <mergeCell ref="P98:Q98"/>
    <mergeCell ref="R98:S98"/>
    <mergeCell ref="T98:W98"/>
    <mergeCell ref="X98:AA98"/>
    <mergeCell ref="X1029:AA1029"/>
    <mergeCell ref="T1022:W1022"/>
    <mergeCell ref="T70:W70"/>
    <mergeCell ref="X70:AA70"/>
    <mergeCell ref="X71:AA71"/>
    <mergeCell ref="AJ70:AJ72"/>
    <mergeCell ref="AK70:AK72"/>
    <mergeCell ref="AL70:AL72"/>
    <mergeCell ref="AM70:AM72"/>
    <mergeCell ref="AN70:AN72"/>
    <mergeCell ref="N93:O93"/>
    <mergeCell ref="P93:Q93"/>
    <mergeCell ref="X68:AA68"/>
    <mergeCell ref="H69:I69"/>
    <mergeCell ref="J69:K69"/>
    <mergeCell ref="L69:M69"/>
    <mergeCell ref="N69:O69"/>
    <mergeCell ref="P69:Q69"/>
    <mergeCell ref="R69:S69"/>
    <mergeCell ref="T69:W69"/>
    <mergeCell ref="X69:AA69"/>
    <mergeCell ref="H70:I70"/>
    <mergeCell ref="J70:K70"/>
    <mergeCell ref="L70:M70"/>
    <mergeCell ref="N70:O70"/>
    <mergeCell ref="P70:Q70"/>
    <mergeCell ref="R70:S70"/>
    <mergeCell ref="AH1031:AI1031"/>
    <mergeCell ref="R93:S93"/>
    <mergeCell ref="H99:I99"/>
    <mergeCell ref="J99:K99"/>
    <mergeCell ref="L99:M99"/>
    <mergeCell ref="L97:M97"/>
    <mergeCell ref="N97:O97"/>
    <mergeCell ref="P97:Q97"/>
    <mergeCell ref="R97:S97"/>
    <mergeCell ref="T97:W97"/>
    <mergeCell ref="X97:AA97"/>
    <mergeCell ref="J94:K94"/>
    <mergeCell ref="L94:M94"/>
    <mergeCell ref="N94:O94"/>
    <mergeCell ref="P94:Q94"/>
    <mergeCell ref="R94:S94"/>
    <mergeCell ref="T1003:W1003"/>
    <mergeCell ref="B1040:G1040"/>
    <mergeCell ref="T1052:W1052"/>
    <mergeCell ref="J1022:K1022"/>
    <mergeCell ref="L1022:M1022"/>
    <mergeCell ref="N1020:O1020"/>
    <mergeCell ref="P1020:Q1020"/>
    <mergeCell ref="H1018:I1018"/>
    <mergeCell ref="J1018:K1018"/>
    <mergeCell ref="L1018:M1018"/>
    <mergeCell ref="N1018:O1018"/>
    <mergeCell ref="T1017:W1017"/>
    <mergeCell ref="L1000:M1000"/>
    <mergeCell ref="N1000:O1000"/>
    <mergeCell ref="P1000:Q1000"/>
    <mergeCell ref="R1000:S1000"/>
    <mergeCell ref="T1000:W1000"/>
    <mergeCell ref="B1038:G1039"/>
    <mergeCell ref="L1044:M1044"/>
    <mergeCell ref="P1018:Q1018"/>
    <mergeCell ref="R1018:S1018"/>
    <mergeCell ref="T1018:W1018"/>
    <mergeCell ref="J1002:K1002"/>
    <mergeCell ref="L1002:M1002"/>
    <mergeCell ref="N1002:O1002"/>
    <mergeCell ref="J1044:K1044"/>
    <mergeCell ref="N1044:O1044"/>
    <mergeCell ref="P1044:Q1044"/>
    <mergeCell ref="R1044:S1044"/>
    <mergeCell ref="T1044:W1044"/>
    <mergeCell ref="H1024:I1024"/>
    <mergeCell ref="J1024:K1024"/>
    <mergeCell ref="L1024:M1024"/>
    <mergeCell ref="X1003:AA1003"/>
    <mergeCell ref="H1004:I1004"/>
    <mergeCell ref="J1004:K1004"/>
    <mergeCell ref="L1004:M1004"/>
    <mergeCell ref="N1004:O1004"/>
    <mergeCell ref="P1004:Q1004"/>
    <mergeCell ref="R1004:S1004"/>
    <mergeCell ref="J1009:K1009"/>
    <mergeCell ref="L1009:M1009"/>
    <mergeCell ref="N1009:O1009"/>
    <mergeCell ref="P1009:Q1009"/>
    <mergeCell ref="R1009:S1009"/>
    <mergeCell ref="T1007:W1007"/>
    <mergeCell ref="X1007:AA1007"/>
    <mergeCell ref="H1010:I1010"/>
    <mergeCell ref="J1010:K1010"/>
    <mergeCell ref="L1010:M1010"/>
    <mergeCell ref="N1010:O1010"/>
    <mergeCell ref="X1004:AA1004"/>
    <mergeCell ref="X1006:AA1006"/>
    <mergeCell ref="X1008:AA1008"/>
    <mergeCell ref="H1008:I1008"/>
    <mergeCell ref="J1008:K1008"/>
    <mergeCell ref="L1008:M1008"/>
    <mergeCell ref="N1008:O1008"/>
    <mergeCell ref="P1008:Q1008"/>
    <mergeCell ref="H1003:I1003"/>
    <mergeCell ref="J1003:K1003"/>
    <mergeCell ref="L1003:M1003"/>
    <mergeCell ref="N1003:O1003"/>
    <mergeCell ref="P1003:Q1003"/>
    <mergeCell ref="R1003:S1003"/>
    <mergeCell ref="T1019:W1019"/>
    <mergeCell ref="X1019:AA1019"/>
    <mergeCell ref="J1019:K1019"/>
    <mergeCell ref="L1019:M1019"/>
    <mergeCell ref="N1019:O1019"/>
    <mergeCell ref="P1019:Q1019"/>
    <mergeCell ref="X1010:AA1010"/>
    <mergeCell ref="T1004:W1004"/>
    <mergeCell ref="H1005:I1005"/>
    <mergeCell ref="J1005:K1005"/>
    <mergeCell ref="L1005:M1005"/>
    <mergeCell ref="N1005:O1005"/>
    <mergeCell ref="P1005:Q1005"/>
    <mergeCell ref="R1005:S1005"/>
    <mergeCell ref="T1005:W1005"/>
    <mergeCell ref="H1006:I1006"/>
    <mergeCell ref="J1006:K1006"/>
    <mergeCell ref="L1006:M1006"/>
    <mergeCell ref="N1006:O1006"/>
    <mergeCell ref="P1006:Q1006"/>
    <mergeCell ref="R1006:S1006"/>
    <mergeCell ref="L1007:M1007"/>
    <mergeCell ref="N1007:O1007"/>
    <mergeCell ref="P1007:Q1007"/>
    <mergeCell ref="T1006:W1006"/>
    <mergeCell ref="X1005:AA1005"/>
    <mergeCell ref="X959:AA959"/>
    <mergeCell ref="H960:I960"/>
    <mergeCell ref="J960:K960"/>
    <mergeCell ref="L960:M960"/>
    <mergeCell ref="N960:O960"/>
    <mergeCell ref="P960:Q960"/>
    <mergeCell ref="R960:S960"/>
    <mergeCell ref="T960:W960"/>
    <mergeCell ref="X960:AA960"/>
    <mergeCell ref="H959:I959"/>
    <mergeCell ref="J959:K959"/>
    <mergeCell ref="X962:AA962"/>
    <mergeCell ref="T997:W997"/>
    <mergeCell ref="X997:AA997"/>
    <mergeCell ref="H998:I998"/>
    <mergeCell ref="J998:K998"/>
    <mergeCell ref="L998:M998"/>
    <mergeCell ref="N998:O998"/>
    <mergeCell ref="P997:Q997"/>
    <mergeCell ref="R997:S997"/>
    <mergeCell ref="T961:W961"/>
    <mergeCell ref="X961:AA961"/>
    <mergeCell ref="H962:I962"/>
    <mergeCell ref="H978:I978"/>
    <mergeCell ref="J978:K978"/>
    <mergeCell ref="L978:M978"/>
    <mergeCell ref="N978:O978"/>
    <mergeCell ref="P978:Q978"/>
    <mergeCell ref="R978:S978"/>
    <mergeCell ref="T978:W978"/>
    <mergeCell ref="R979:AF981"/>
    <mergeCell ref="N964:O964"/>
    <mergeCell ref="H925:I925"/>
    <mergeCell ref="J925:K925"/>
    <mergeCell ref="L925:M925"/>
    <mergeCell ref="R945:S945"/>
    <mergeCell ref="T945:W945"/>
    <mergeCell ref="X945:AA945"/>
    <mergeCell ref="AL938:AN938"/>
    <mergeCell ref="H945:I945"/>
    <mergeCell ref="J945:K945"/>
    <mergeCell ref="L945:M945"/>
    <mergeCell ref="N945:O945"/>
    <mergeCell ref="P945:Q945"/>
    <mergeCell ref="H946:I946"/>
    <mergeCell ref="J946:K946"/>
    <mergeCell ref="L946:M946"/>
    <mergeCell ref="N946:O946"/>
    <mergeCell ref="P946:Q946"/>
    <mergeCell ref="R946:S946"/>
    <mergeCell ref="T946:W946"/>
    <mergeCell ref="X946:AA946"/>
    <mergeCell ref="AM942:AM943"/>
    <mergeCell ref="AN942:AN943"/>
    <mergeCell ref="N925:O925"/>
    <mergeCell ref="P925:Q925"/>
    <mergeCell ref="R925:S925"/>
    <mergeCell ref="T925:W925"/>
    <mergeCell ref="R926:AF928"/>
    <mergeCell ref="AH926:AI926"/>
    <mergeCell ref="AJ926:AK926"/>
    <mergeCell ref="AL926:AN926"/>
    <mergeCell ref="AH927:AH928"/>
    <mergeCell ref="AI927:AI928"/>
    <mergeCell ref="L897:M897"/>
    <mergeCell ref="N897:O897"/>
    <mergeCell ref="P897:Q897"/>
    <mergeCell ref="R897:S897"/>
    <mergeCell ref="X916:AA916"/>
    <mergeCell ref="T899:W899"/>
    <mergeCell ref="X899:AA899"/>
    <mergeCell ref="R917:S917"/>
    <mergeCell ref="T917:W917"/>
    <mergeCell ref="X917:AA917"/>
    <mergeCell ref="H917:I917"/>
    <mergeCell ref="J917:K917"/>
    <mergeCell ref="L917:M917"/>
    <mergeCell ref="N917:O917"/>
    <mergeCell ref="P917:Q917"/>
    <mergeCell ref="H942:I942"/>
    <mergeCell ref="J942:K942"/>
    <mergeCell ref="L942:M942"/>
    <mergeCell ref="N942:O942"/>
    <mergeCell ref="P942:Q942"/>
    <mergeCell ref="R942:S942"/>
    <mergeCell ref="T942:W942"/>
    <mergeCell ref="H941:I941"/>
    <mergeCell ref="J941:K941"/>
    <mergeCell ref="L941:M941"/>
    <mergeCell ref="N941:O941"/>
    <mergeCell ref="P941:Q941"/>
    <mergeCell ref="R941:S941"/>
    <mergeCell ref="T939:W939"/>
    <mergeCell ref="X939:AA939"/>
    <mergeCell ref="H940:I940"/>
    <mergeCell ref="J940:K940"/>
    <mergeCell ref="L891:M891"/>
    <mergeCell ref="N891:O891"/>
    <mergeCell ref="P891:Q891"/>
    <mergeCell ref="R891:S891"/>
    <mergeCell ref="X894:AA894"/>
    <mergeCell ref="T893:W893"/>
    <mergeCell ref="X893:AA893"/>
    <mergeCell ref="H916:I916"/>
    <mergeCell ref="J916:K916"/>
    <mergeCell ref="L916:M916"/>
    <mergeCell ref="N916:O916"/>
    <mergeCell ref="P916:Q916"/>
    <mergeCell ref="R916:S916"/>
    <mergeCell ref="T916:W916"/>
    <mergeCell ref="H899:I899"/>
    <mergeCell ref="J899:K899"/>
    <mergeCell ref="L899:M899"/>
    <mergeCell ref="N899:O899"/>
    <mergeCell ref="P899:Q899"/>
    <mergeCell ref="R899:S899"/>
    <mergeCell ref="T897:W897"/>
    <mergeCell ref="X897:AA897"/>
    <mergeCell ref="H898:I898"/>
    <mergeCell ref="J898:K898"/>
    <mergeCell ref="L898:M898"/>
    <mergeCell ref="N898:O898"/>
    <mergeCell ref="P898:Q898"/>
    <mergeCell ref="R898:S898"/>
    <mergeCell ref="T898:W898"/>
    <mergeCell ref="X898:AA898"/>
    <mergeCell ref="H897:I897"/>
    <mergeCell ref="J897:K897"/>
    <mergeCell ref="H903:I903"/>
    <mergeCell ref="J903:K903"/>
    <mergeCell ref="AL879:AN880"/>
    <mergeCell ref="B880:G880"/>
    <mergeCell ref="X889:AA889"/>
    <mergeCell ref="H890:I890"/>
    <mergeCell ref="J890:K890"/>
    <mergeCell ref="L890:M890"/>
    <mergeCell ref="N890:O890"/>
    <mergeCell ref="P890:Q890"/>
    <mergeCell ref="R890:S890"/>
    <mergeCell ref="T890:W890"/>
    <mergeCell ref="X890:AA890"/>
    <mergeCell ref="R888:S888"/>
    <mergeCell ref="T888:W888"/>
    <mergeCell ref="X888:AA888"/>
    <mergeCell ref="H889:I889"/>
    <mergeCell ref="J889:K889"/>
    <mergeCell ref="L889:M889"/>
    <mergeCell ref="N889:O889"/>
    <mergeCell ref="P889:Q889"/>
    <mergeCell ref="R889:S889"/>
    <mergeCell ref="T889:W889"/>
    <mergeCell ref="L886:M886"/>
    <mergeCell ref="N886:O886"/>
    <mergeCell ref="P886:Q886"/>
    <mergeCell ref="T891:W891"/>
    <mergeCell ref="X891:AA891"/>
    <mergeCell ref="H892:I892"/>
    <mergeCell ref="J892:K892"/>
    <mergeCell ref="L892:M892"/>
    <mergeCell ref="N892:O892"/>
    <mergeCell ref="R886:S886"/>
    <mergeCell ref="T886:W886"/>
    <mergeCell ref="X886:AA886"/>
    <mergeCell ref="H887:I887"/>
    <mergeCell ref="J887:K887"/>
    <mergeCell ref="L887:M887"/>
    <mergeCell ref="N887:O887"/>
    <mergeCell ref="P887:Q887"/>
    <mergeCell ref="AL878:AN878"/>
    <mergeCell ref="H888:I888"/>
    <mergeCell ref="J888:K888"/>
    <mergeCell ref="L888:M888"/>
    <mergeCell ref="N888:O888"/>
    <mergeCell ref="P888:Q888"/>
    <mergeCell ref="AH871:AI871"/>
    <mergeCell ref="AJ871:AK871"/>
    <mergeCell ref="AL871:AN871"/>
    <mergeCell ref="AG882:AI882"/>
    <mergeCell ref="AJ882:AK882"/>
    <mergeCell ref="AL882:AN882"/>
    <mergeCell ref="AG883:AI883"/>
    <mergeCell ref="AJ883:AK883"/>
    <mergeCell ref="AL883:AN883"/>
    <mergeCell ref="H886:I886"/>
    <mergeCell ref="J886:K886"/>
    <mergeCell ref="R871:AF873"/>
    <mergeCell ref="AN875:AN876"/>
    <mergeCell ref="AH872:AH873"/>
    <mergeCell ref="AI872:AI873"/>
    <mergeCell ref="AJ872:AJ873"/>
    <mergeCell ref="AK872:AK873"/>
    <mergeCell ref="AL872:AL873"/>
    <mergeCell ref="AM872:AM873"/>
    <mergeCell ref="AN872:AN873"/>
    <mergeCell ref="R875:AF876"/>
    <mergeCell ref="AH875:AI876"/>
    <mergeCell ref="AJ875:AK876"/>
    <mergeCell ref="AL875:AM876"/>
    <mergeCell ref="H879:AD880"/>
    <mergeCell ref="AF879:AK880"/>
    <mergeCell ref="X861:AA861"/>
    <mergeCell ref="H862:I862"/>
    <mergeCell ref="J862:K862"/>
    <mergeCell ref="L862:M862"/>
    <mergeCell ref="N862:O862"/>
    <mergeCell ref="P862:Q862"/>
    <mergeCell ref="R862:S862"/>
    <mergeCell ref="T862:W862"/>
    <mergeCell ref="T864:W864"/>
    <mergeCell ref="X864:AA864"/>
    <mergeCell ref="H864:I864"/>
    <mergeCell ref="J864:K864"/>
    <mergeCell ref="L864:M864"/>
    <mergeCell ref="N864:O864"/>
    <mergeCell ref="P864:Q864"/>
    <mergeCell ref="R864:S864"/>
    <mergeCell ref="H869:I869"/>
    <mergeCell ref="P869:Q869"/>
    <mergeCell ref="T869:W869"/>
    <mergeCell ref="X869:AA869"/>
    <mergeCell ref="H861:I861"/>
    <mergeCell ref="J861:K861"/>
    <mergeCell ref="L861:M861"/>
    <mergeCell ref="N861:O861"/>
    <mergeCell ref="P861:Q861"/>
    <mergeCell ref="X862:AA862"/>
    <mergeCell ref="H863:I863"/>
    <mergeCell ref="J863:K863"/>
    <mergeCell ref="H867:I867"/>
    <mergeCell ref="J867:K867"/>
    <mergeCell ref="L867:M867"/>
    <mergeCell ref="N867:O867"/>
    <mergeCell ref="R829:S829"/>
    <mergeCell ref="T829:W829"/>
    <mergeCell ref="X829:AA829"/>
    <mergeCell ref="H829:I829"/>
    <mergeCell ref="J829:K829"/>
    <mergeCell ref="L829:M829"/>
    <mergeCell ref="N829:O829"/>
    <mergeCell ref="P829:Q829"/>
    <mergeCell ref="H830:I830"/>
    <mergeCell ref="J830:K830"/>
    <mergeCell ref="L830:M830"/>
    <mergeCell ref="N830:O830"/>
    <mergeCell ref="P830:Q830"/>
    <mergeCell ref="R830:S830"/>
    <mergeCell ref="T830:W830"/>
    <mergeCell ref="X830:AA830"/>
    <mergeCell ref="R841:AF842"/>
    <mergeCell ref="H831:I831"/>
    <mergeCell ref="J831:K831"/>
    <mergeCell ref="L831:M831"/>
    <mergeCell ref="N831:O831"/>
    <mergeCell ref="P831:Q831"/>
    <mergeCell ref="R831:S831"/>
    <mergeCell ref="T831:W831"/>
    <mergeCell ref="X831:AA831"/>
    <mergeCell ref="H832:I832"/>
    <mergeCell ref="J832:K832"/>
    <mergeCell ref="L832:M832"/>
    <mergeCell ref="N832:O832"/>
    <mergeCell ref="P832:Q832"/>
    <mergeCell ref="R832:S832"/>
    <mergeCell ref="T832:W832"/>
    <mergeCell ref="T823:W823"/>
    <mergeCell ref="X823:AA823"/>
    <mergeCell ref="H824:I824"/>
    <mergeCell ref="J824:K824"/>
    <mergeCell ref="L824:M824"/>
    <mergeCell ref="N824:O824"/>
    <mergeCell ref="P824:Q824"/>
    <mergeCell ref="R824:S824"/>
    <mergeCell ref="T824:W824"/>
    <mergeCell ref="X824:AA824"/>
    <mergeCell ref="H823:I823"/>
    <mergeCell ref="J823:K823"/>
    <mergeCell ref="L823:M823"/>
    <mergeCell ref="N823:O823"/>
    <mergeCell ref="P823:Q823"/>
    <mergeCell ref="R823:S823"/>
    <mergeCell ref="T825:W825"/>
    <mergeCell ref="X825:AA825"/>
    <mergeCell ref="X832:AA832"/>
    <mergeCell ref="H822:I822"/>
    <mergeCell ref="J822:K822"/>
    <mergeCell ref="L822:M822"/>
    <mergeCell ref="N822:O822"/>
    <mergeCell ref="P822:Q822"/>
    <mergeCell ref="R822:S822"/>
    <mergeCell ref="T822:W822"/>
    <mergeCell ref="X822:AA822"/>
    <mergeCell ref="R799:S799"/>
    <mergeCell ref="T799:W799"/>
    <mergeCell ref="X799:AA799"/>
    <mergeCell ref="H799:I799"/>
    <mergeCell ref="J799:K799"/>
    <mergeCell ref="L799:M799"/>
    <mergeCell ref="N799:O799"/>
    <mergeCell ref="P799:Q799"/>
    <mergeCell ref="H800:I800"/>
    <mergeCell ref="J800:K800"/>
    <mergeCell ref="L800:M800"/>
    <mergeCell ref="N800:O800"/>
    <mergeCell ref="P800:Q800"/>
    <mergeCell ref="R800:S800"/>
    <mergeCell ref="T800:W800"/>
    <mergeCell ref="X800:AA800"/>
    <mergeCell ref="H801:I801"/>
    <mergeCell ref="J801:K801"/>
    <mergeCell ref="L801:M801"/>
    <mergeCell ref="N801:O801"/>
    <mergeCell ref="P801:Q801"/>
    <mergeCell ref="R801:S801"/>
    <mergeCell ref="T801:W801"/>
    <mergeCell ref="X801:AA801"/>
    <mergeCell ref="R793:S793"/>
    <mergeCell ref="T795:W795"/>
    <mergeCell ref="X795:AA795"/>
    <mergeCell ref="H791:I791"/>
    <mergeCell ref="J791:K791"/>
    <mergeCell ref="L791:M791"/>
    <mergeCell ref="N791:O791"/>
    <mergeCell ref="P791:Q791"/>
    <mergeCell ref="R791:S791"/>
    <mergeCell ref="T791:W791"/>
    <mergeCell ref="H790:I790"/>
    <mergeCell ref="J790:K790"/>
    <mergeCell ref="L790:M790"/>
    <mergeCell ref="N790:O790"/>
    <mergeCell ref="P790:Q790"/>
    <mergeCell ref="H795:I795"/>
    <mergeCell ref="J795:K795"/>
    <mergeCell ref="L795:M795"/>
    <mergeCell ref="N795:O795"/>
    <mergeCell ref="P795:Q795"/>
    <mergeCell ref="R795:S795"/>
    <mergeCell ref="T793:W793"/>
    <mergeCell ref="T790:W790"/>
    <mergeCell ref="X790:AA790"/>
    <mergeCell ref="H792:I792"/>
    <mergeCell ref="J792:K792"/>
    <mergeCell ref="L792:M792"/>
    <mergeCell ref="N792:O792"/>
    <mergeCell ref="P792:Q792"/>
    <mergeCell ref="R792:S792"/>
    <mergeCell ref="T792:W792"/>
    <mergeCell ref="X792:AA792"/>
    <mergeCell ref="B784:E784"/>
    <mergeCell ref="F784:G784"/>
    <mergeCell ref="H784:S785"/>
    <mergeCell ref="T784:AF785"/>
    <mergeCell ref="AG784:AI784"/>
    <mergeCell ref="AJ784:AK784"/>
    <mergeCell ref="AJ790:AJ791"/>
    <mergeCell ref="AK790:AK791"/>
    <mergeCell ref="AL790:AL791"/>
    <mergeCell ref="AM790:AM791"/>
    <mergeCell ref="AN790:AN791"/>
    <mergeCell ref="R773:AF775"/>
    <mergeCell ref="AH773:AI773"/>
    <mergeCell ref="AJ773:AK773"/>
    <mergeCell ref="AH774:AH775"/>
    <mergeCell ref="AI774:AI775"/>
    <mergeCell ref="AJ774:AJ775"/>
    <mergeCell ref="AK774:AK775"/>
    <mergeCell ref="AL774:AL775"/>
    <mergeCell ref="AM774:AM775"/>
    <mergeCell ref="F785:G785"/>
    <mergeCell ref="X791:AA791"/>
    <mergeCell ref="H788:I788"/>
    <mergeCell ref="J788:K788"/>
    <mergeCell ref="L788:M788"/>
    <mergeCell ref="N788:O788"/>
    <mergeCell ref="P788:Q788"/>
    <mergeCell ref="R788:S788"/>
    <mergeCell ref="T788:W788"/>
    <mergeCell ref="R790:S790"/>
    <mergeCell ref="AN777:AN778"/>
    <mergeCell ref="B780:G781"/>
    <mergeCell ref="N771:O771"/>
    <mergeCell ref="P771:Q771"/>
    <mergeCell ref="R771:S771"/>
    <mergeCell ref="T771:W771"/>
    <mergeCell ref="X771:AA771"/>
    <mergeCell ref="H780:AD780"/>
    <mergeCell ref="H748:I748"/>
    <mergeCell ref="J748:K748"/>
    <mergeCell ref="B782:G782"/>
    <mergeCell ref="H759:I759"/>
    <mergeCell ref="H757:I757"/>
    <mergeCell ref="L757:M757"/>
    <mergeCell ref="N757:O757"/>
    <mergeCell ref="P757:Q757"/>
    <mergeCell ref="R757:S757"/>
    <mergeCell ref="T757:W757"/>
    <mergeCell ref="X757:AA757"/>
    <mergeCell ref="H758:I758"/>
    <mergeCell ref="J758:K758"/>
    <mergeCell ref="L758:M758"/>
    <mergeCell ref="N758:O758"/>
    <mergeCell ref="P758:Q758"/>
    <mergeCell ref="R758:S758"/>
    <mergeCell ref="T758:W758"/>
    <mergeCell ref="X758:AA758"/>
    <mergeCell ref="J752:K752"/>
    <mergeCell ref="L752:M752"/>
    <mergeCell ref="N752:O752"/>
    <mergeCell ref="P752:Q752"/>
    <mergeCell ref="R752:S752"/>
    <mergeCell ref="T752:W752"/>
    <mergeCell ref="X752:AA752"/>
    <mergeCell ref="N742:O742"/>
    <mergeCell ref="P742:Q742"/>
    <mergeCell ref="R742:S742"/>
    <mergeCell ref="H746:I746"/>
    <mergeCell ref="H747:I747"/>
    <mergeCell ref="N747:O747"/>
    <mergeCell ref="P747:Q747"/>
    <mergeCell ref="R747:S747"/>
    <mergeCell ref="T747:W747"/>
    <mergeCell ref="L747:M747"/>
    <mergeCell ref="X747:AA747"/>
    <mergeCell ref="H744:I744"/>
    <mergeCell ref="J744:K744"/>
    <mergeCell ref="L744:M744"/>
    <mergeCell ref="L756:M756"/>
    <mergeCell ref="N756:O756"/>
    <mergeCell ref="P756:Q756"/>
    <mergeCell ref="R756:S756"/>
    <mergeCell ref="T756:W756"/>
    <mergeCell ref="X756:AA756"/>
    <mergeCell ref="N744:O744"/>
    <mergeCell ref="P744:Q744"/>
    <mergeCell ref="R744:S744"/>
    <mergeCell ref="T744:W744"/>
    <mergeCell ref="X744:AA744"/>
    <mergeCell ref="T742:W742"/>
    <mergeCell ref="X742:AA742"/>
    <mergeCell ref="H743:I743"/>
    <mergeCell ref="J743:K743"/>
    <mergeCell ref="L743:M743"/>
    <mergeCell ref="T755:W755"/>
    <mergeCell ref="X755:AA755"/>
    <mergeCell ref="AL737:AN737"/>
    <mergeCell ref="F738:G738"/>
    <mergeCell ref="AG738:AI738"/>
    <mergeCell ref="AJ738:AK738"/>
    <mergeCell ref="AL738:AN738"/>
    <mergeCell ref="H739:I739"/>
    <mergeCell ref="J739:K739"/>
    <mergeCell ref="L739:M739"/>
    <mergeCell ref="N739:O739"/>
    <mergeCell ref="P739:Q739"/>
    <mergeCell ref="B737:E737"/>
    <mergeCell ref="F737:G737"/>
    <mergeCell ref="H737:S738"/>
    <mergeCell ref="T737:AF738"/>
    <mergeCell ref="AG737:AI737"/>
    <mergeCell ref="AJ737:AK737"/>
    <mergeCell ref="B733:G734"/>
    <mergeCell ref="H733:AD733"/>
    <mergeCell ref="AF733:AK733"/>
    <mergeCell ref="AL733:AN733"/>
    <mergeCell ref="H734:AD735"/>
    <mergeCell ref="AF734:AK735"/>
    <mergeCell ref="AL734:AN735"/>
    <mergeCell ref="B735:G735"/>
    <mergeCell ref="R739:S739"/>
    <mergeCell ref="T739:W739"/>
    <mergeCell ref="X739:AA739"/>
    <mergeCell ref="AN727:AN728"/>
    <mergeCell ref="R730:AF731"/>
    <mergeCell ref="AH730:AI731"/>
    <mergeCell ref="AJ730:AK731"/>
    <mergeCell ref="AL730:AM731"/>
    <mergeCell ref="AN730:AN731"/>
    <mergeCell ref="R726:AF728"/>
    <mergeCell ref="AH726:AI726"/>
    <mergeCell ref="AJ726:AK726"/>
    <mergeCell ref="AL726:AN726"/>
    <mergeCell ref="AH727:AH728"/>
    <mergeCell ref="AI727:AI728"/>
    <mergeCell ref="AJ727:AJ728"/>
    <mergeCell ref="AK727:AK728"/>
    <mergeCell ref="AL727:AL728"/>
    <mergeCell ref="AM727:AM728"/>
    <mergeCell ref="AJ720:AJ722"/>
    <mergeCell ref="AK720:AK722"/>
    <mergeCell ref="AL720:AL722"/>
    <mergeCell ref="AM720:AM722"/>
    <mergeCell ref="AN720:AN722"/>
    <mergeCell ref="AK723:AK724"/>
    <mergeCell ref="AL723:AL724"/>
    <mergeCell ref="AM723:AM724"/>
    <mergeCell ref="AN723:AN724"/>
    <mergeCell ref="R721:S721"/>
    <mergeCell ref="T721:W721"/>
    <mergeCell ref="X721:AA721"/>
    <mergeCell ref="AJ723:AJ724"/>
    <mergeCell ref="R722:S722"/>
    <mergeCell ref="T722:W722"/>
    <mergeCell ref="X722:AA722"/>
    <mergeCell ref="H704:I704"/>
    <mergeCell ref="J704:K704"/>
    <mergeCell ref="L704:M704"/>
    <mergeCell ref="N704:O704"/>
    <mergeCell ref="P704:Q704"/>
    <mergeCell ref="R704:S704"/>
    <mergeCell ref="T704:W704"/>
    <mergeCell ref="X704:AA704"/>
    <mergeCell ref="R694:S694"/>
    <mergeCell ref="T694:W694"/>
    <mergeCell ref="X694:AA694"/>
    <mergeCell ref="H695:I695"/>
    <mergeCell ref="J695:K695"/>
    <mergeCell ref="L695:M695"/>
    <mergeCell ref="N695:O695"/>
    <mergeCell ref="P695:Q695"/>
    <mergeCell ref="R695:S695"/>
    <mergeCell ref="T695:W695"/>
    <mergeCell ref="H697:I697"/>
    <mergeCell ref="J697:K697"/>
    <mergeCell ref="L697:M697"/>
    <mergeCell ref="N697:O697"/>
    <mergeCell ref="P697:Q697"/>
    <mergeCell ref="R697:S697"/>
    <mergeCell ref="T697:W697"/>
    <mergeCell ref="X697:AA697"/>
    <mergeCell ref="H698:I698"/>
    <mergeCell ref="J698:K698"/>
    <mergeCell ref="L698:M698"/>
    <mergeCell ref="N698:O698"/>
    <mergeCell ref="P698:Q698"/>
    <mergeCell ref="H696:I696"/>
    <mergeCell ref="AL692:AN692"/>
    <mergeCell ref="F693:G693"/>
    <mergeCell ref="AG693:AI693"/>
    <mergeCell ref="AJ693:AK693"/>
    <mergeCell ref="AL693:AN693"/>
    <mergeCell ref="H694:I694"/>
    <mergeCell ref="J694:K694"/>
    <mergeCell ref="L694:M694"/>
    <mergeCell ref="N694:O694"/>
    <mergeCell ref="P694:Q694"/>
    <mergeCell ref="B692:E692"/>
    <mergeCell ref="F692:G692"/>
    <mergeCell ref="H692:S693"/>
    <mergeCell ref="T692:AF693"/>
    <mergeCell ref="AG692:AI692"/>
    <mergeCell ref="AJ692:AK692"/>
    <mergeCell ref="B688:G689"/>
    <mergeCell ref="H688:AD688"/>
    <mergeCell ref="AF688:AK688"/>
    <mergeCell ref="AL688:AN688"/>
    <mergeCell ref="H689:AD690"/>
    <mergeCell ref="AF689:AK690"/>
    <mergeCell ref="AL689:AN690"/>
    <mergeCell ref="B690:G690"/>
    <mergeCell ref="H658:I658"/>
    <mergeCell ref="J658:K658"/>
    <mergeCell ref="L658:M658"/>
    <mergeCell ref="N658:O658"/>
    <mergeCell ref="AN682:AN683"/>
    <mergeCell ref="R685:AF686"/>
    <mergeCell ref="AH685:AI686"/>
    <mergeCell ref="AJ685:AK686"/>
    <mergeCell ref="AL685:AM686"/>
    <mergeCell ref="AN685:AN686"/>
    <mergeCell ref="R681:AF683"/>
    <mergeCell ref="AH681:AI681"/>
    <mergeCell ref="AJ681:AK681"/>
    <mergeCell ref="AL681:AN681"/>
    <mergeCell ref="AH682:AH683"/>
    <mergeCell ref="AI682:AI683"/>
    <mergeCell ref="AJ682:AJ683"/>
    <mergeCell ref="AK682:AK683"/>
    <mergeCell ref="AL682:AL683"/>
    <mergeCell ref="AM682:AM683"/>
    <mergeCell ref="T679:W679"/>
    <mergeCell ref="X679:AA679"/>
    <mergeCell ref="AJ674:AJ679"/>
    <mergeCell ref="AK674:AK679"/>
    <mergeCell ref="AL674:AL679"/>
    <mergeCell ref="AM674:AM679"/>
    <mergeCell ref="AN674:AN679"/>
    <mergeCell ref="P658:Q658"/>
    <mergeCell ref="R658:S658"/>
    <mergeCell ref="T658:W658"/>
    <mergeCell ref="X658:AA658"/>
    <mergeCell ref="P675:Q675"/>
    <mergeCell ref="T655:W655"/>
    <mergeCell ref="X655:AA655"/>
    <mergeCell ref="H656:I656"/>
    <mergeCell ref="J656:K656"/>
    <mergeCell ref="L656:M656"/>
    <mergeCell ref="N656:O656"/>
    <mergeCell ref="P656:Q656"/>
    <mergeCell ref="R656:S656"/>
    <mergeCell ref="T656:W656"/>
    <mergeCell ref="X656:AA656"/>
    <mergeCell ref="H655:I655"/>
    <mergeCell ref="J655:K655"/>
    <mergeCell ref="L655:M655"/>
    <mergeCell ref="N655:O655"/>
    <mergeCell ref="P655:Q655"/>
    <mergeCell ref="R655:S655"/>
    <mergeCell ref="H657:I657"/>
    <mergeCell ref="J657:K657"/>
    <mergeCell ref="L657:M657"/>
    <mergeCell ref="N657:O657"/>
    <mergeCell ref="P657:Q657"/>
    <mergeCell ref="R657:S657"/>
    <mergeCell ref="T657:W657"/>
    <mergeCell ref="X657:AA657"/>
    <mergeCell ref="X653:AA653"/>
    <mergeCell ref="H654:I654"/>
    <mergeCell ref="J654:K654"/>
    <mergeCell ref="L654:M654"/>
    <mergeCell ref="N654:O654"/>
    <mergeCell ref="P654:Q654"/>
    <mergeCell ref="R654:S654"/>
    <mergeCell ref="T654:W654"/>
    <mergeCell ref="X654:AA654"/>
    <mergeCell ref="R652:S652"/>
    <mergeCell ref="T652:W652"/>
    <mergeCell ref="X652:AA652"/>
    <mergeCell ref="H653:I653"/>
    <mergeCell ref="J653:K653"/>
    <mergeCell ref="L653:M653"/>
    <mergeCell ref="N653:O653"/>
    <mergeCell ref="P653:Q653"/>
    <mergeCell ref="R653:S653"/>
    <mergeCell ref="T653:W653"/>
    <mergeCell ref="AL650:AN650"/>
    <mergeCell ref="F651:G651"/>
    <mergeCell ref="AG651:AI651"/>
    <mergeCell ref="AJ651:AK651"/>
    <mergeCell ref="AL651:AN651"/>
    <mergeCell ref="H652:I652"/>
    <mergeCell ref="J652:K652"/>
    <mergeCell ref="L652:M652"/>
    <mergeCell ref="N652:O652"/>
    <mergeCell ref="P652:Q652"/>
    <mergeCell ref="B650:E650"/>
    <mergeCell ref="F650:G650"/>
    <mergeCell ref="H650:S651"/>
    <mergeCell ref="T650:AF651"/>
    <mergeCell ref="AG650:AI650"/>
    <mergeCell ref="AJ650:AK650"/>
    <mergeCell ref="B646:G647"/>
    <mergeCell ref="H646:AD646"/>
    <mergeCell ref="AF646:AK646"/>
    <mergeCell ref="AL646:AN646"/>
    <mergeCell ref="H647:AD648"/>
    <mergeCell ref="AF647:AK648"/>
    <mergeCell ref="AL647:AN648"/>
    <mergeCell ref="B648:G648"/>
    <mergeCell ref="N617:O617"/>
    <mergeCell ref="P617:Q617"/>
    <mergeCell ref="R617:S617"/>
    <mergeCell ref="T617:W617"/>
    <mergeCell ref="X617:AA617"/>
    <mergeCell ref="P626:Q626"/>
    <mergeCell ref="R626:S626"/>
    <mergeCell ref="T626:W626"/>
    <mergeCell ref="X626:AA626"/>
    <mergeCell ref="L629:M629"/>
    <mergeCell ref="H638:I638"/>
    <mergeCell ref="J638:K638"/>
    <mergeCell ref="L638:M638"/>
    <mergeCell ref="N638:O638"/>
    <mergeCell ref="P638:Q638"/>
    <mergeCell ref="R638:S638"/>
    <mergeCell ref="T638:W638"/>
    <mergeCell ref="H618:I618"/>
    <mergeCell ref="J618:K618"/>
    <mergeCell ref="L618:M618"/>
    <mergeCell ref="N618:O618"/>
    <mergeCell ref="P618:Q618"/>
    <mergeCell ref="H619:I619"/>
    <mergeCell ref="J619:K619"/>
    <mergeCell ref="L619:M619"/>
    <mergeCell ref="N619:O619"/>
    <mergeCell ref="P619:Q619"/>
    <mergeCell ref="H620:I620"/>
    <mergeCell ref="J620:K620"/>
    <mergeCell ref="L620:M620"/>
    <mergeCell ref="N620:O620"/>
    <mergeCell ref="P620:Q620"/>
    <mergeCell ref="T613:W613"/>
    <mergeCell ref="AN640:AN641"/>
    <mergeCell ref="R643:AF644"/>
    <mergeCell ref="AH643:AI644"/>
    <mergeCell ref="AJ643:AK644"/>
    <mergeCell ref="AL643:AM644"/>
    <mergeCell ref="AN643:AN644"/>
    <mergeCell ref="R639:AF641"/>
    <mergeCell ref="AH639:AI639"/>
    <mergeCell ref="AJ639:AK639"/>
    <mergeCell ref="AL639:AN639"/>
    <mergeCell ref="AH640:AH641"/>
    <mergeCell ref="AI640:AI641"/>
    <mergeCell ref="AJ640:AJ641"/>
    <mergeCell ref="AK640:AK641"/>
    <mergeCell ref="AL640:AL641"/>
    <mergeCell ref="AM640:AM641"/>
    <mergeCell ref="R618:S618"/>
    <mergeCell ref="T618:W618"/>
    <mergeCell ref="X618:AA618"/>
    <mergeCell ref="R619:S619"/>
    <mergeCell ref="T619:W619"/>
    <mergeCell ref="X619:AA619"/>
    <mergeCell ref="R620:S620"/>
    <mergeCell ref="T620:W620"/>
    <mergeCell ref="X620:AA620"/>
    <mergeCell ref="T637:W637"/>
    <mergeCell ref="X637:AA637"/>
    <mergeCell ref="T634:W634"/>
    <mergeCell ref="X634:AA634"/>
    <mergeCell ref="X629:AA629"/>
    <mergeCell ref="F611:G611"/>
    <mergeCell ref="AG611:AI611"/>
    <mergeCell ref="AJ611:AK611"/>
    <mergeCell ref="AL611:AN611"/>
    <mergeCell ref="H612:I612"/>
    <mergeCell ref="J612:K612"/>
    <mergeCell ref="L612:M612"/>
    <mergeCell ref="N612:O612"/>
    <mergeCell ref="P612:Q612"/>
    <mergeCell ref="B610:E610"/>
    <mergeCell ref="F610:G610"/>
    <mergeCell ref="H610:S611"/>
    <mergeCell ref="T610:AF611"/>
    <mergeCell ref="AG610:AI610"/>
    <mergeCell ref="AJ610:AK610"/>
    <mergeCell ref="AL610:AN610"/>
    <mergeCell ref="J614:K614"/>
    <mergeCell ref="L614:M614"/>
    <mergeCell ref="N614:O614"/>
    <mergeCell ref="P614:Q614"/>
    <mergeCell ref="R614:S614"/>
    <mergeCell ref="T614:W614"/>
    <mergeCell ref="X614:AA614"/>
    <mergeCell ref="R612:S612"/>
    <mergeCell ref="T612:W612"/>
    <mergeCell ref="X612:AA612"/>
    <mergeCell ref="H613:I613"/>
    <mergeCell ref="J613:K613"/>
    <mergeCell ref="L613:M613"/>
    <mergeCell ref="N613:O613"/>
    <mergeCell ref="P613:Q613"/>
    <mergeCell ref="R613:S613"/>
    <mergeCell ref="B606:G607"/>
    <mergeCell ref="H606:AD606"/>
    <mergeCell ref="AF606:AK606"/>
    <mergeCell ref="AL606:AN606"/>
    <mergeCell ref="H607:AD608"/>
    <mergeCell ref="AF607:AK608"/>
    <mergeCell ref="AL607:AN608"/>
    <mergeCell ref="B608:G608"/>
    <mergeCell ref="AN600:AN601"/>
    <mergeCell ref="R603:AF604"/>
    <mergeCell ref="AH603:AI604"/>
    <mergeCell ref="AJ603:AK604"/>
    <mergeCell ref="AL603:AM604"/>
    <mergeCell ref="AN603:AN604"/>
    <mergeCell ref="R599:AF601"/>
    <mergeCell ref="AH599:AI599"/>
    <mergeCell ref="AJ599:AK599"/>
    <mergeCell ref="AL599:AN599"/>
    <mergeCell ref="AH600:AH601"/>
    <mergeCell ref="AI600:AI601"/>
    <mergeCell ref="AJ600:AJ601"/>
    <mergeCell ref="AK600:AK601"/>
    <mergeCell ref="AL600:AL601"/>
    <mergeCell ref="AM600:AM601"/>
    <mergeCell ref="H598:I598"/>
    <mergeCell ref="J598:K598"/>
    <mergeCell ref="L598:M598"/>
    <mergeCell ref="N598:O598"/>
    <mergeCell ref="P598:Q598"/>
    <mergeCell ref="R598:S598"/>
    <mergeCell ref="T598:W598"/>
    <mergeCell ref="T560:W560"/>
    <mergeCell ref="X560:AA560"/>
    <mergeCell ref="H561:I561"/>
    <mergeCell ref="J561:K561"/>
    <mergeCell ref="L561:M561"/>
    <mergeCell ref="N561:O561"/>
    <mergeCell ref="P561:Q561"/>
    <mergeCell ref="R561:S561"/>
    <mergeCell ref="T561:W561"/>
    <mergeCell ref="X561:AA561"/>
    <mergeCell ref="H560:I560"/>
    <mergeCell ref="J560:K560"/>
    <mergeCell ref="L560:M560"/>
    <mergeCell ref="N560:O560"/>
    <mergeCell ref="P560:Q560"/>
    <mergeCell ref="R560:S560"/>
    <mergeCell ref="H562:I562"/>
    <mergeCell ref="J562:K562"/>
    <mergeCell ref="L562:M562"/>
    <mergeCell ref="N562:O562"/>
    <mergeCell ref="P562:Q562"/>
    <mergeCell ref="R562:S562"/>
    <mergeCell ref="T562:W562"/>
    <mergeCell ref="X562:AA562"/>
    <mergeCell ref="H563:I563"/>
    <mergeCell ref="J559:K559"/>
    <mergeCell ref="L559:M559"/>
    <mergeCell ref="N559:O559"/>
    <mergeCell ref="P559:Q559"/>
    <mergeCell ref="R559:S559"/>
    <mergeCell ref="T559:W559"/>
    <mergeCell ref="X559:AA559"/>
    <mergeCell ref="R557:S557"/>
    <mergeCell ref="T557:W557"/>
    <mergeCell ref="X557:AA557"/>
    <mergeCell ref="H558:I558"/>
    <mergeCell ref="J558:K558"/>
    <mergeCell ref="L558:M558"/>
    <mergeCell ref="N558:O558"/>
    <mergeCell ref="P558:Q558"/>
    <mergeCell ref="R558:S558"/>
    <mergeCell ref="T558:W558"/>
    <mergeCell ref="F556:G556"/>
    <mergeCell ref="AG556:AI556"/>
    <mergeCell ref="AJ556:AK556"/>
    <mergeCell ref="AL556:AN556"/>
    <mergeCell ref="H557:I557"/>
    <mergeCell ref="J557:K557"/>
    <mergeCell ref="L557:M557"/>
    <mergeCell ref="N557:O557"/>
    <mergeCell ref="P557:Q557"/>
    <mergeCell ref="B555:E555"/>
    <mergeCell ref="F555:G555"/>
    <mergeCell ref="H555:S556"/>
    <mergeCell ref="T555:AF556"/>
    <mergeCell ref="AG555:AI555"/>
    <mergeCell ref="AJ555:AK555"/>
    <mergeCell ref="B551:G552"/>
    <mergeCell ref="H551:AD551"/>
    <mergeCell ref="AF551:AK551"/>
    <mergeCell ref="AL551:AN551"/>
    <mergeCell ref="H552:AD553"/>
    <mergeCell ref="AF552:AK553"/>
    <mergeCell ref="AL552:AN553"/>
    <mergeCell ref="B553:G553"/>
    <mergeCell ref="J538:K538"/>
    <mergeCell ref="L538:M538"/>
    <mergeCell ref="N538:O538"/>
    <mergeCell ref="AN545:AN546"/>
    <mergeCell ref="R548:AF549"/>
    <mergeCell ref="AH548:AI549"/>
    <mergeCell ref="AJ548:AK549"/>
    <mergeCell ref="AL548:AM549"/>
    <mergeCell ref="AN548:AN549"/>
    <mergeCell ref="R544:AF546"/>
    <mergeCell ref="AH544:AI544"/>
    <mergeCell ref="AJ544:AK544"/>
    <mergeCell ref="AL544:AN544"/>
    <mergeCell ref="AH545:AH546"/>
    <mergeCell ref="AI545:AI546"/>
    <mergeCell ref="AJ545:AJ546"/>
    <mergeCell ref="AK545:AK546"/>
    <mergeCell ref="AL545:AL546"/>
    <mergeCell ref="AM545:AM546"/>
    <mergeCell ref="AK538:AK540"/>
    <mergeCell ref="AL538:AL540"/>
    <mergeCell ref="AM538:AM540"/>
    <mergeCell ref="AN538:AN540"/>
    <mergeCell ref="AL541:AL542"/>
    <mergeCell ref="AM541:AM542"/>
    <mergeCell ref="AN541:AN542"/>
    <mergeCell ref="H537:I537"/>
    <mergeCell ref="J537:K537"/>
    <mergeCell ref="L537:M537"/>
    <mergeCell ref="N537:O537"/>
    <mergeCell ref="P537:Q537"/>
    <mergeCell ref="R537:S537"/>
    <mergeCell ref="T535:W535"/>
    <mergeCell ref="X535:AA535"/>
    <mergeCell ref="H536:I536"/>
    <mergeCell ref="J536:K536"/>
    <mergeCell ref="L536:M536"/>
    <mergeCell ref="N536:O536"/>
    <mergeCell ref="P536:Q536"/>
    <mergeCell ref="R536:S536"/>
    <mergeCell ref="T536:W536"/>
    <mergeCell ref="X536:AA536"/>
    <mergeCell ref="H535:I535"/>
    <mergeCell ref="J535:K535"/>
    <mergeCell ref="L535:M535"/>
    <mergeCell ref="N535:O535"/>
    <mergeCell ref="P535:Q535"/>
    <mergeCell ref="R535:S535"/>
    <mergeCell ref="T537:W537"/>
    <mergeCell ref="X537:AA537"/>
    <mergeCell ref="H534:I534"/>
    <mergeCell ref="J534:K534"/>
    <mergeCell ref="L534:M534"/>
    <mergeCell ref="N534:O534"/>
    <mergeCell ref="P534:Q534"/>
    <mergeCell ref="R534:S534"/>
    <mergeCell ref="T534:W534"/>
    <mergeCell ref="X534:AA534"/>
    <mergeCell ref="R491:S491"/>
    <mergeCell ref="T491:W491"/>
    <mergeCell ref="X491:AA491"/>
    <mergeCell ref="H492:I492"/>
    <mergeCell ref="J492:K492"/>
    <mergeCell ref="L492:M492"/>
    <mergeCell ref="N492:O492"/>
    <mergeCell ref="P492:Q492"/>
    <mergeCell ref="R492:S492"/>
    <mergeCell ref="T492:W492"/>
    <mergeCell ref="H495:I495"/>
    <mergeCell ref="J495:K495"/>
    <mergeCell ref="L495:M495"/>
    <mergeCell ref="N495:O495"/>
    <mergeCell ref="P495:Q495"/>
    <mergeCell ref="R495:S495"/>
    <mergeCell ref="T495:W495"/>
    <mergeCell ref="X495:AA495"/>
    <mergeCell ref="H496:I496"/>
    <mergeCell ref="J496:K496"/>
    <mergeCell ref="L496:M496"/>
    <mergeCell ref="N496:O496"/>
    <mergeCell ref="P496:Q496"/>
    <mergeCell ref="R498:S498"/>
    <mergeCell ref="AL489:AN489"/>
    <mergeCell ref="F490:G490"/>
    <mergeCell ref="AG490:AI490"/>
    <mergeCell ref="AJ490:AK490"/>
    <mergeCell ref="AL490:AN490"/>
    <mergeCell ref="H491:I491"/>
    <mergeCell ref="J491:K491"/>
    <mergeCell ref="L491:M491"/>
    <mergeCell ref="N491:O491"/>
    <mergeCell ref="P491:Q491"/>
    <mergeCell ref="B489:E489"/>
    <mergeCell ref="F489:G489"/>
    <mergeCell ref="H489:S490"/>
    <mergeCell ref="T489:AF490"/>
    <mergeCell ref="AG489:AI489"/>
    <mergeCell ref="AJ489:AK489"/>
    <mergeCell ref="B485:G486"/>
    <mergeCell ref="H485:AD485"/>
    <mergeCell ref="AF485:AK485"/>
    <mergeCell ref="AL485:AN485"/>
    <mergeCell ref="H486:AD487"/>
    <mergeCell ref="AF486:AK487"/>
    <mergeCell ref="AL486:AN487"/>
    <mergeCell ref="B487:G487"/>
    <mergeCell ref="J455:K455"/>
    <mergeCell ref="L455:M455"/>
    <mergeCell ref="N455:O455"/>
    <mergeCell ref="P455:Q455"/>
    <mergeCell ref="R455:S455"/>
    <mergeCell ref="T455:W455"/>
    <mergeCell ref="X455:AA455"/>
    <mergeCell ref="H453:I453"/>
    <mergeCell ref="J453:K453"/>
    <mergeCell ref="L453:M453"/>
    <mergeCell ref="N453:O453"/>
    <mergeCell ref="P453:Q453"/>
    <mergeCell ref="J454:K454"/>
    <mergeCell ref="L454:M454"/>
    <mergeCell ref="N454:O454"/>
    <mergeCell ref="AN479:AN480"/>
    <mergeCell ref="R482:AF483"/>
    <mergeCell ref="AH482:AI483"/>
    <mergeCell ref="AJ482:AK483"/>
    <mergeCell ref="AL482:AM483"/>
    <mergeCell ref="AN482:AN483"/>
    <mergeCell ref="R478:AF480"/>
    <mergeCell ref="AH478:AI478"/>
    <mergeCell ref="AJ478:AK478"/>
    <mergeCell ref="AL478:AN478"/>
    <mergeCell ref="AH479:AH480"/>
    <mergeCell ref="AI479:AI480"/>
    <mergeCell ref="AJ479:AJ480"/>
    <mergeCell ref="AK479:AK480"/>
    <mergeCell ref="AL479:AL480"/>
    <mergeCell ref="AM479:AM480"/>
    <mergeCell ref="H466:I466"/>
    <mergeCell ref="H451:I451"/>
    <mergeCell ref="J451:K451"/>
    <mergeCell ref="L451:M451"/>
    <mergeCell ref="N451:O451"/>
    <mergeCell ref="P451:Q451"/>
    <mergeCell ref="R451:S451"/>
    <mergeCell ref="T451:W451"/>
    <mergeCell ref="H452:I452"/>
    <mergeCell ref="J452:K452"/>
    <mergeCell ref="L452:M452"/>
    <mergeCell ref="N452:O452"/>
    <mergeCell ref="P452:Q452"/>
    <mergeCell ref="R452:S452"/>
    <mergeCell ref="T452:W452"/>
    <mergeCell ref="X452:AA452"/>
    <mergeCell ref="H477:I477"/>
    <mergeCell ref="J477:K477"/>
    <mergeCell ref="L477:M477"/>
    <mergeCell ref="N477:O477"/>
    <mergeCell ref="P477:Q477"/>
    <mergeCell ref="R477:S477"/>
    <mergeCell ref="T477:W477"/>
    <mergeCell ref="T476:W476"/>
    <mergeCell ref="X476:AA476"/>
    <mergeCell ref="H476:I476"/>
    <mergeCell ref="J476:K476"/>
    <mergeCell ref="L476:M476"/>
    <mergeCell ref="N476:O476"/>
    <mergeCell ref="P476:Q476"/>
    <mergeCell ref="R476:S476"/>
    <mergeCell ref="X451:AA451"/>
    <mergeCell ref="H455:I455"/>
    <mergeCell ref="AK438:AK439"/>
    <mergeCell ref="AL438:AL439"/>
    <mergeCell ref="AM438:AM439"/>
    <mergeCell ref="AL448:AN448"/>
    <mergeCell ref="F449:G449"/>
    <mergeCell ref="AG449:AI449"/>
    <mergeCell ref="AJ449:AK449"/>
    <mergeCell ref="AL449:AN449"/>
    <mergeCell ref="H450:I450"/>
    <mergeCell ref="J450:K450"/>
    <mergeCell ref="L450:M450"/>
    <mergeCell ref="N450:O450"/>
    <mergeCell ref="P450:Q450"/>
    <mergeCell ref="B448:E448"/>
    <mergeCell ref="F448:G448"/>
    <mergeCell ref="H448:S449"/>
    <mergeCell ref="T448:AF449"/>
    <mergeCell ref="AG448:AI448"/>
    <mergeCell ref="AJ448:AK448"/>
    <mergeCell ref="B444:G445"/>
    <mergeCell ref="H444:AD444"/>
    <mergeCell ref="AF444:AK444"/>
    <mergeCell ref="AL444:AN444"/>
    <mergeCell ref="H445:AD446"/>
    <mergeCell ref="AF445:AK446"/>
    <mergeCell ref="AL445:AN446"/>
    <mergeCell ref="B446:G446"/>
    <mergeCell ref="R450:S450"/>
    <mergeCell ref="T450:W450"/>
    <mergeCell ref="X450:AA450"/>
    <mergeCell ref="H436:I436"/>
    <mergeCell ref="J436:K436"/>
    <mergeCell ref="L436:M436"/>
    <mergeCell ref="N436:O436"/>
    <mergeCell ref="P436:Q436"/>
    <mergeCell ref="R436:S436"/>
    <mergeCell ref="T436:W436"/>
    <mergeCell ref="T395:W395"/>
    <mergeCell ref="X395:AA395"/>
    <mergeCell ref="H396:I396"/>
    <mergeCell ref="J396:K396"/>
    <mergeCell ref="L396:M396"/>
    <mergeCell ref="N396:O396"/>
    <mergeCell ref="P396:Q396"/>
    <mergeCell ref="R396:S396"/>
    <mergeCell ref="T396:W396"/>
    <mergeCell ref="X396:AA396"/>
    <mergeCell ref="H395:I395"/>
    <mergeCell ref="J395:K395"/>
    <mergeCell ref="L395:M395"/>
    <mergeCell ref="N395:O395"/>
    <mergeCell ref="P395:Q395"/>
    <mergeCell ref="R395:S395"/>
    <mergeCell ref="H398:I398"/>
    <mergeCell ref="J398:K398"/>
    <mergeCell ref="L398:M398"/>
    <mergeCell ref="X406:AA406"/>
    <mergeCell ref="P412:Q412"/>
    <mergeCell ref="R412:S412"/>
    <mergeCell ref="T412:W412"/>
    <mergeCell ref="X412:AA412"/>
    <mergeCell ref="H413:I413"/>
    <mergeCell ref="AL390:AN390"/>
    <mergeCell ref="F391:G391"/>
    <mergeCell ref="AG391:AI391"/>
    <mergeCell ref="AJ391:AK391"/>
    <mergeCell ref="AL391:AN391"/>
    <mergeCell ref="H392:I392"/>
    <mergeCell ref="J392:K392"/>
    <mergeCell ref="L392:M392"/>
    <mergeCell ref="N392:O392"/>
    <mergeCell ref="P392:Q392"/>
    <mergeCell ref="B390:E390"/>
    <mergeCell ref="F390:G390"/>
    <mergeCell ref="H390:S391"/>
    <mergeCell ref="T390:AF391"/>
    <mergeCell ref="AG390:AI390"/>
    <mergeCell ref="AJ390:AK390"/>
    <mergeCell ref="B386:G387"/>
    <mergeCell ref="H386:AD386"/>
    <mergeCell ref="AF386:AK386"/>
    <mergeCell ref="AL386:AN386"/>
    <mergeCell ref="H387:AD388"/>
    <mergeCell ref="AF387:AK388"/>
    <mergeCell ref="AL387:AN388"/>
    <mergeCell ref="B388:G388"/>
    <mergeCell ref="AN380:AN381"/>
    <mergeCell ref="R383:AF384"/>
    <mergeCell ref="AH383:AI384"/>
    <mergeCell ref="AJ383:AK384"/>
    <mergeCell ref="AL383:AM384"/>
    <mergeCell ref="AN383:AN384"/>
    <mergeCell ref="R379:AF381"/>
    <mergeCell ref="AH379:AI379"/>
    <mergeCell ref="AJ379:AK379"/>
    <mergeCell ref="AL379:AN379"/>
    <mergeCell ref="AH380:AH381"/>
    <mergeCell ref="AI380:AI381"/>
    <mergeCell ref="AJ380:AJ381"/>
    <mergeCell ref="AK380:AK381"/>
    <mergeCell ref="AL380:AL381"/>
    <mergeCell ref="AM380:AM381"/>
    <mergeCell ref="H378:I378"/>
    <mergeCell ref="J378:K378"/>
    <mergeCell ref="L378:M378"/>
    <mergeCell ref="N378:O378"/>
    <mergeCell ref="P378:Q378"/>
    <mergeCell ref="R378:S378"/>
    <mergeCell ref="T378:W378"/>
    <mergeCell ref="P337:Q337"/>
    <mergeCell ref="R337:S337"/>
    <mergeCell ref="H340:I340"/>
    <mergeCell ref="J340:K340"/>
    <mergeCell ref="L340:M340"/>
    <mergeCell ref="X335:AA335"/>
    <mergeCell ref="H336:I336"/>
    <mergeCell ref="J336:K336"/>
    <mergeCell ref="L336:M336"/>
    <mergeCell ref="N336:O336"/>
    <mergeCell ref="P336:Q336"/>
    <mergeCell ref="R336:S336"/>
    <mergeCell ref="T336:W336"/>
    <mergeCell ref="X336:AA336"/>
    <mergeCell ref="R334:S334"/>
    <mergeCell ref="T334:W334"/>
    <mergeCell ref="X334:AA334"/>
    <mergeCell ref="H335:I335"/>
    <mergeCell ref="J335:K335"/>
    <mergeCell ref="L335:M335"/>
    <mergeCell ref="N335:O335"/>
    <mergeCell ref="P335:Q335"/>
    <mergeCell ref="R335:S335"/>
    <mergeCell ref="T335:W335"/>
    <mergeCell ref="F333:G333"/>
    <mergeCell ref="AG333:AI333"/>
    <mergeCell ref="AJ333:AK333"/>
    <mergeCell ref="AL333:AN333"/>
    <mergeCell ref="H334:I334"/>
    <mergeCell ref="J334:K334"/>
    <mergeCell ref="L334:M334"/>
    <mergeCell ref="N334:O334"/>
    <mergeCell ref="P334:Q334"/>
    <mergeCell ref="B332:E332"/>
    <mergeCell ref="F332:G332"/>
    <mergeCell ref="H332:S333"/>
    <mergeCell ref="T332:AF333"/>
    <mergeCell ref="AG332:AI332"/>
    <mergeCell ref="AJ332:AK332"/>
    <mergeCell ref="B328:G329"/>
    <mergeCell ref="H328:AD328"/>
    <mergeCell ref="AF328:AK328"/>
    <mergeCell ref="AL328:AN328"/>
    <mergeCell ref="H329:AD330"/>
    <mergeCell ref="AF329:AK330"/>
    <mergeCell ref="AL329:AN330"/>
    <mergeCell ref="B330:G330"/>
    <mergeCell ref="AN322:AN323"/>
    <mergeCell ref="R325:AF326"/>
    <mergeCell ref="AH325:AI326"/>
    <mergeCell ref="AJ325:AK326"/>
    <mergeCell ref="AL325:AM326"/>
    <mergeCell ref="AN325:AN326"/>
    <mergeCell ref="R321:AF323"/>
    <mergeCell ref="AH321:AI321"/>
    <mergeCell ref="AJ321:AK321"/>
    <mergeCell ref="AL321:AN321"/>
    <mergeCell ref="AH322:AH323"/>
    <mergeCell ref="AI322:AI323"/>
    <mergeCell ref="AJ322:AJ323"/>
    <mergeCell ref="AK322:AK323"/>
    <mergeCell ref="AL322:AL323"/>
    <mergeCell ref="AM322:AM323"/>
    <mergeCell ref="AL332:AN332"/>
    <mergeCell ref="H320:I320"/>
    <mergeCell ref="J320:K320"/>
    <mergeCell ref="L320:M320"/>
    <mergeCell ref="N320:O320"/>
    <mergeCell ref="P320:Q320"/>
    <mergeCell ref="R320:S320"/>
    <mergeCell ref="T320:W320"/>
    <mergeCell ref="T312:W312"/>
    <mergeCell ref="X312:AA312"/>
    <mergeCell ref="H313:I313"/>
    <mergeCell ref="J313:K313"/>
    <mergeCell ref="L313:M313"/>
    <mergeCell ref="N313:O313"/>
    <mergeCell ref="P313:Q313"/>
    <mergeCell ref="R313:S313"/>
    <mergeCell ref="T313:W313"/>
    <mergeCell ref="X313:AA313"/>
    <mergeCell ref="H312:I312"/>
    <mergeCell ref="J312:K312"/>
    <mergeCell ref="L312:M312"/>
    <mergeCell ref="N312:O312"/>
    <mergeCell ref="P312:Q312"/>
    <mergeCell ref="R312:S312"/>
    <mergeCell ref="H316:I316"/>
    <mergeCell ref="J316:K316"/>
    <mergeCell ref="L316:M316"/>
    <mergeCell ref="N316:O316"/>
    <mergeCell ref="P316:Q316"/>
    <mergeCell ref="R316:S316"/>
    <mergeCell ref="T316:W316"/>
    <mergeCell ref="X316:AA316"/>
    <mergeCell ref="H317:I317"/>
    <mergeCell ref="H284:I284"/>
    <mergeCell ref="J284:K284"/>
    <mergeCell ref="L284:M284"/>
    <mergeCell ref="N284:O284"/>
    <mergeCell ref="P284:Q284"/>
    <mergeCell ref="R284:S284"/>
    <mergeCell ref="T284:W284"/>
    <mergeCell ref="X284:AA284"/>
    <mergeCell ref="H285:I285"/>
    <mergeCell ref="J285:K285"/>
    <mergeCell ref="L285:M285"/>
    <mergeCell ref="N285:O285"/>
    <mergeCell ref="P285:Q285"/>
    <mergeCell ref="R287:S287"/>
    <mergeCell ref="T287:W287"/>
    <mergeCell ref="X287:AA287"/>
    <mergeCell ref="H295:I295"/>
    <mergeCell ref="J295:K295"/>
    <mergeCell ref="L295:M295"/>
    <mergeCell ref="N295:O295"/>
    <mergeCell ref="R285:S285"/>
    <mergeCell ref="T285:W285"/>
    <mergeCell ref="X285:AA285"/>
    <mergeCell ref="H286:I286"/>
    <mergeCell ref="J286:K286"/>
    <mergeCell ref="L286:M286"/>
    <mergeCell ref="N286:O286"/>
    <mergeCell ref="P286:Q286"/>
    <mergeCell ref="R286:S286"/>
    <mergeCell ref="T286:W286"/>
    <mergeCell ref="X286:AA286"/>
    <mergeCell ref="H287:I287"/>
    <mergeCell ref="B279:E279"/>
    <mergeCell ref="F279:G279"/>
    <mergeCell ref="H279:S280"/>
    <mergeCell ref="T279:AF280"/>
    <mergeCell ref="AG279:AI279"/>
    <mergeCell ref="AJ279:AK279"/>
    <mergeCell ref="B275:G276"/>
    <mergeCell ref="H275:AD275"/>
    <mergeCell ref="AF275:AK275"/>
    <mergeCell ref="AL275:AN275"/>
    <mergeCell ref="H276:AD277"/>
    <mergeCell ref="AF276:AK277"/>
    <mergeCell ref="AL276:AN277"/>
    <mergeCell ref="B277:G277"/>
    <mergeCell ref="AJ260:AJ261"/>
    <mergeCell ref="AK260:AK261"/>
    <mergeCell ref="AL260:AL261"/>
    <mergeCell ref="AM260:AM261"/>
    <mergeCell ref="AN260:AN261"/>
    <mergeCell ref="H266:I266"/>
    <mergeCell ref="J266:K266"/>
    <mergeCell ref="L266:M266"/>
    <mergeCell ref="N266:O266"/>
    <mergeCell ref="P266:Q266"/>
    <mergeCell ref="R266:S266"/>
    <mergeCell ref="T266:W266"/>
    <mergeCell ref="X266:AA266"/>
    <mergeCell ref="F280:G280"/>
    <mergeCell ref="AG280:AI280"/>
    <mergeCell ref="AJ280:AK280"/>
    <mergeCell ref="AL280:AN280"/>
    <mergeCell ref="AJ264:AJ266"/>
    <mergeCell ref="AK264:AK266"/>
    <mergeCell ref="AL264:AL266"/>
    <mergeCell ref="AM264:AM266"/>
    <mergeCell ref="AN264:AN266"/>
    <mergeCell ref="R268:AF270"/>
    <mergeCell ref="AH268:AI268"/>
    <mergeCell ref="AJ268:AK268"/>
    <mergeCell ref="AL268:AN268"/>
    <mergeCell ref="AH269:AH270"/>
    <mergeCell ref="AI269:AI270"/>
    <mergeCell ref="AJ269:AJ270"/>
    <mergeCell ref="AK269:AK270"/>
    <mergeCell ref="AL269:AL270"/>
    <mergeCell ref="AM269:AM270"/>
    <mergeCell ref="H267:I267"/>
    <mergeCell ref="J267:K267"/>
    <mergeCell ref="L267:M267"/>
    <mergeCell ref="N267:O267"/>
    <mergeCell ref="P267:Q267"/>
    <mergeCell ref="R267:S267"/>
    <mergeCell ref="T267:W267"/>
    <mergeCell ref="X245:AA245"/>
    <mergeCell ref="H246:I246"/>
    <mergeCell ref="J246:K246"/>
    <mergeCell ref="L246:M246"/>
    <mergeCell ref="N246:O246"/>
    <mergeCell ref="P246:Q246"/>
    <mergeCell ref="R246:S246"/>
    <mergeCell ref="T246:W246"/>
    <mergeCell ref="X246:AA246"/>
    <mergeCell ref="B233:E233"/>
    <mergeCell ref="F233:G233"/>
    <mergeCell ref="P219:Q219"/>
    <mergeCell ref="R219:S219"/>
    <mergeCell ref="T219:W219"/>
    <mergeCell ref="X219:AA219"/>
    <mergeCell ref="H219:I219"/>
    <mergeCell ref="J219:K219"/>
    <mergeCell ref="L219:M219"/>
    <mergeCell ref="N219:O219"/>
    <mergeCell ref="R235:S235"/>
    <mergeCell ref="T235:W235"/>
    <mergeCell ref="X235:AA235"/>
    <mergeCell ref="H236:I236"/>
    <mergeCell ref="J236:K236"/>
    <mergeCell ref="L236:M236"/>
    <mergeCell ref="N236:O236"/>
    <mergeCell ref="P236:Q236"/>
    <mergeCell ref="R236:S236"/>
    <mergeCell ref="T236:W236"/>
    <mergeCell ref="H235:I235"/>
    <mergeCell ref="J235:K235"/>
    <mergeCell ref="L235:M235"/>
    <mergeCell ref="F234:G234"/>
    <mergeCell ref="B229:G230"/>
    <mergeCell ref="H229:AD229"/>
    <mergeCell ref="AF229:AK229"/>
    <mergeCell ref="B231:G231"/>
    <mergeCell ref="AH222:AI222"/>
    <mergeCell ref="AJ222:AK222"/>
    <mergeCell ref="AL222:AN222"/>
    <mergeCell ref="AH223:AH224"/>
    <mergeCell ref="AI223:AI224"/>
    <mergeCell ref="AJ223:AJ224"/>
    <mergeCell ref="AK223:AK224"/>
    <mergeCell ref="AL223:AL224"/>
    <mergeCell ref="AM223:AM224"/>
    <mergeCell ref="H220:I220"/>
    <mergeCell ref="J220:K220"/>
    <mergeCell ref="L220:M220"/>
    <mergeCell ref="N220:O220"/>
    <mergeCell ref="P220:Q220"/>
    <mergeCell ref="R220:S220"/>
    <mergeCell ref="T220:W220"/>
    <mergeCell ref="X220:AA220"/>
    <mergeCell ref="B200:E200"/>
    <mergeCell ref="F200:G200"/>
    <mergeCell ref="H200:S201"/>
    <mergeCell ref="T200:AF201"/>
    <mergeCell ref="AG200:AI200"/>
    <mergeCell ref="AJ200:AK200"/>
    <mergeCell ref="B196:G197"/>
    <mergeCell ref="H196:AD196"/>
    <mergeCell ref="AF196:AK196"/>
    <mergeCell ref="AL196:AN196"/>
    <mergeCell ref="H197:AD198"/>
    <mergeCell ref="AF197:AK198"/>
    <mergeCell ref="AL197:AN198"/>
    <mergeCell ref="B198:G198"/>
    <mergeCell ref="H211:I211"/>
    <mergeCell ref="J211:K211"/>
    <mergeCell ref="L211:M211"/>
    <mergeCell ref="N211:O211"/>
    <mergeCell ref="P211:Q211"/>
    <mergeCell ref="R211:S211"/>
    <mergeCell ref="T211:W211"/>
    <mergeCell ref="X211:AA211"/>
    <mergeCell ref="R202:S202"/>
    <mergeCell ref="H204:I204"/>
    <mergeCell ref="J204:K204"/>
    <mergeCell ref="L204:M204"/>
    <mergeCell ref="N204:O204"/>
    <mergeCell ref="P204:Q204"/>
    <mergeCell ref="R204:S204"/>
    <mergeCell ref="T204:W204"/>
    <mergeCell ref="X204:AA204"/>
    <mergeCell ref="T202:W202"/>
    <mergeCell ref="F201:G201"/>
    <mergeCell ref="AG201:AI201"/>
    <mergeCell ref="AJ201:AK201"/>
    <mergeCell ref="AL201:AN201"/>
    <mergeCell ref="H202:I202"/>
    <mergeCell ref="J202:K202"/>
    <mergeCell ref="L202:M202"/>
    <mergeCell ref="N202:O202"/>
    <mergeCell ref="P202:Q202"/>
    <mergeCell ref="H212:I212"/>
    <mergeCell ref="J212:K212"/>
    <mergeCell ref="L212:M212"/>
    <mergeCell ref="N212:O212"/>
    <mergeCell ref="P212:Q212"/>
    <mergeCell ref="X218:AA218"/>
    <mergeCell ref="AJ219:AJ220"/>
    <mergeCell ref="AK219:AK220"/>
    <mergeCell ref="AL219:AL220"/>
    <mergeCell ref="AM219:AM220"/>
    <mergeCell ref="AN219:AN220"/>
    <mergeCell ref="H218:I218"/>
    <mergeCell ref="X202:AA202"/>
    <mergeCell ref="AJ203:AJ204"/>
    <mergeCell ref="AK203:AK204"/>
    <mergeCell ref="AL203:AL204"/>
    <mergeCell ref="AM203:AM204"/>
    <mergeCell ref="AN203:AN204"/>
    <mergeCell ref="AJ205:AJ206"/>
    <mergeCell ref="AK205:AK206"/>
    <mergeCell ref="AL205:AL206"/>
    <mergeCell ref="AM205:AM206"/>
    <mergeCell ref="AN205:AN206"/>
    <mergeCell ref="AK186:AK187"/>
    <mergeCell ref="AL186:AL187"/>
    <mergeCell ref="AM186:AM187"/>
    <mergeCell ref="AN186:AN187"/>
    <mergeCell ref="H203:I203"/>
    <mergeCell ref="J203:K203"/>
    <mergeCell ref="L203:M203"/>
    <mergeCell ref="N203:O203"/>
    <mergeCell ref="P203:Q203"/>
    <mergeCell ref="R203:S203"/>
    <mergeCell ref="T203:W203"/>
    <mergeCell ref="AL200:AN200"/>
    <mergeCell ref="J184:K184"/>
    <mergeCell ref="L184:M184"/>
    <mergeCell ref="N184:O184"/>
    <mergeCell ref="P184:Q184"/>
    <mergeCell ref="R184:S184"/>
    <mergeCell ref="T184:W184"/>
    <mergeCell ref="X184:AA184"/>
    <mergeCell ref="H185:I185"/>
    <mergeCell ref="J185:K185"/>
    <mergeCell ref="L185:M185"/>
    <mergeCell ref="N185:O185"/>
    <mergeCell ref="P185:Q185"/>
    <mergeCell ref="R185:S185"/>
    <mergeCell ref="T185:W185"/>
    <mergeCell ref="R186:S186"/>
    <mergeCell ref="T186:W186"/>
    <mergeCell ref="X186:AA186"/>
    <mergeCell ref="H187:I187"/>
    <mergeCell ref="J187:K187"/>
    <mergeCell ref="L187:M187"/>
    <mergeCell ref="H139:I139"/>
    <mergeCell ref="J139:K139"/>
    <mergeCell ref="L139:M139"/>
    <mergeCell ref="T173:W173"/>
    <mergeCell ref="X173:AA173"/>
    <mergeCell ref="H174:I174"/>
    <mergeCell ref="J174:K174"/>
    <mergeCell ref="L174:M174"/>
    <mergeCell ref="N174:O174"/>
    <mergeCell ref="AN190:AN191"/>
    <mergeCell ref="R193:AF194"/>
    <mergeCell ref="AH193:AI194"/>
    <mergeCell ref="AJ193:AK194"/>
    <mergeCell ref="AL193:AM194"/>
    <mergeCell ref="AN193:AN194"/>
    <mergeCell ref="R189:AF191"/>
    <mergeCell ref="AH189:AI189"/>
    <mergeCell ref="AJ189:AK189"/>
    <mergeCell ref="AL189:AN189"/>
    <mergeCell ref="AH190:AH191"/>
    <mergeCell ref="AI190:AI191"/>
    <mergeCell ref="AJ190:AJ191"/>
    <mergeCell ref="AK190:AK191"/>
    <mergeCell ref="AL190:AL191"/>
    <mergeCell ref="AM190:AM191"/>
    <mergeCell ref="X187:AA187"/>
    <mergeCell ref="AJ184:AJ185"/>
    <mergeCell ref="AK184:AK185"/>
    <mergeCell ref="AL184:AL185"/>
    <mergeCell ref="AM184:AM185"/>
    <mergeCell ref="AN184:AN185"/>
    <mergeCell ref="AJ186:AJ187"/>
    <mergeCell ref="H173:I173"/>
    <mergeCell ref="J173:K173"/>
    <mergeCell ref="L173:M173"/>
    <mergeCell ref="N173:O173"/>
    <mergeCell ref="P173:Q173"/>
    <mergeCell ref="R173:S173"/>
    <mergeCell ref="H172:I172"/>
    <mergeCell ref="J172:K172"/>
    <mergeCell ref="L172:M172"/>
    <mergeCell ref="N172:O172"/>
    <mergeCell ref="P172:Q172"/>
    <mergeCell ref="P144:Q144"/>
    <mergeCell ref="R144:S144"/>
    <mergeCell ref="T144:W144"/>
    <mergeCell ref="X144:AA144"/>
    <mergeCell ref="H149:I149"/>
    <mergeCell ref="J149:K149"/>
    <mergeCell ref="L149:M149"/>
    <mergeCell ref="N149:O149"/>
    <mergeCell ref="H156:I156"/>
    <mergeCell ref="J156:K156"/>
    <mergeCell ref="L156:M156"/>
    <mergeCell ref="N156:O156"/>
    <mergeCell ref="P156:Q156"/>
    <mergeCell ref="R156:S156"/>
    <mergeCell ref="T156:W156"/>
    <mergeCell ref="X172:AA172"/>
    <mergeCell ref="T154:W154"/>
    <mergeCell ref="X154:AA154"/>
    <mergeCell ref="J153:K153"/>
    <mergeCell ref="J147:K147"/>
    <mergeCell ref="L147:M147"/>
    <mergeCell ref="B125:E125"/>
    <mergeCell ref="F125:G125"/>
    <mergeCell ref="H125:S126"/>
    <mergeCell ref="T125:AF126"/>
    <mergeCell ref="AG125:AI125"/>
    <mergeCell ref="AJ125:AK125"/>
    <mergeCell ref="H136:I136"/>
    <mergeCell ref="J136:K136"/>
    <mergeCell ref="L136:M136"/>
    <mergeCell ref="N136:O136"/>
    <mergeCell ref="P136:Q136"/>
    <mergeCell ref="R136:S136"/>
    <mergeCell ref="T136:W136"/>
    <mergeCell ref="X136:AA136"/>
    <mergeCell ref="H134:I134"/>
    <mergeCell ref="J134:K134"/>
    <mergeCell ref="L134:M134"/>
    <mergeCell ref="N134:O134"/>
    <mergeCell ref="P134:Q134"/>
    <mergeCell ref="T130:W130"/>
    <mergeCell ref="X130:AA130"/>
    <mergeCell ref="H131:I131"/>
    <mergeCell ref="J131:K131"/>
    <mergeCell ref="L131:M131"/>
    <mergeCell ref="N131:O131"/>
    <mergeCell ref="P131:Q131"/>
    <mergeCell ref="R131:S131"/>
    <mergeCell ref="T131:W131"/>
    <mergeCell ref="X131:AA131"/>
    <mergeCell ref="H130:I130"/>
    <mergeCell ref="J130:K130"/>
    <mergeCell ref="L130:M130"/>
    <mergeCell ref="T128:W128"/>
    <mergeCell ref="B168:E168"/>
    <mergeCell ref="F168:G168"/>
    <mergeCell ref="H168:S169"/>
    <mergeCell ref="T168:AF169"/>
    <mergeCell ref="B164:G165"/>
    <mergeCell ref="H164:AD164"/>
    <mergeCell ref="AF164:AK164"/>
    <mergeCell ref="H165:AD166"/>
    <mergeCell ref="AF165:AK166"/>
    <mergeCell ref="B166:G166"/>
    <mergeCell ref="F169:G169"/>
    <mergeCell ref="AG169:AI169"/>
    <mergeCell ref="AJ169:AK169"/>
    <mergeCell ref="N130:O130"/>
    <mergeCell ref="P130:Q130"/>
    <mergeCell ref="R130:S130"/>
    <mergeCell ref="H133:I133"/>
    <mergeCell ref="J133:K133"/>
    <mergeCell ref="N133:O133"/>
    <mergeCell ref="P133:Q133"/>
    <mergeCell ref="R133:S133"/>
    <mergeCell ref="T133:W133"/>
    <mergeCell ref="X133:AA133"/>
    <mergeCell ref="H132:I132"/>
    <mergeCell ref="J132:K132"/>
    <mergeCell ref="L132:M132"/>
    <mergeCell ref="N132:O132"/>
    <mergeCell ref="P132:Q132"/>
    <mergeCell ref="R132:S132"/>
    <mergeCell ref="T132:W132"/>
    <mergeCell ref="X132:AA132"/>
    <mergeCell ref="AL125:AN125"/>
    <mergeCell ref="F126:G126"/>
    <mergeCell ref="AG126:AI126"/>
    <mergeCell ref="AJ126:AK126"/>
    <mergeCell ref="AL126:AN126"/>
    <mergeCell ref="H127:I127"/>
    <mergeCell ref="J127:K127"/>
    <mergeCell ref="L127:M127"/>
    <mergeCell ref="N127:O127"/>
    <mergeCell ref="P127:Q127"/>
    <mergeCell ref="R101:S101"/>
    <mergeCell ref="T101:W101"/>
    <mergeCell ref="X101:AA101"/>
    <mergeCell ref="H106:I106"/>
    <mergeCell ref="J106:K106"/>
    <mergeCell ref="L106:M106"/>
    <mergeCell ref="N106:O106"/>
    <mergeCell ref="P106:Q106"/>
    <mergeCell ref="R106:S106"/>
    <mergeCell ref="T106:W106"/>
    <mergeCell ref="X106:AA106"/>
    <mergeCell ref="H107:I107"/>
    <mergeCell ref="J107:K107"/>
    <mergeCell ref="L107:M107"/>
    <mergeCell ref="B121:G122"/>
    <mergeCell ref="H121:AD121"/>
    <mergeCell ref="AF121:AK121"/>
    <mergeCell ref="AL121:AN121"/>
    <mergeCell ref="H122:AD123"/>
    <mergeCell ref="AF122:AK123"/>
    <mergeCell ref="AL122:AN123"/>
    <mergeCell ref="B123:G123"/>
    <mergeCell ref="P89:Q89"/>
    <mergeCell ref="R89:S89"/>
    <mergeCell ref="T89:W89"/>
    <mergeCell ref="T100:W100"/>
    <mergeCell ref="X100:AA100"/>
    <mergeCell ref="N95:O95"/>
    <mergeCell ref="P95:Q95"/>
    <mergeCell ref="R95:S95"/>
    <mergeCell ref="T95:W95"/>
    <mergeCell ref="AN115:AN116"/>
    <mergeCell ref="R118:AF119"/>
    <mergeCell ref="AH118:AI119"/>
    <mergeCell ref="AJ118:AK119"/>
    <mergeCell ref="AL118:AM119"/>
    <mergeCell ref="AN118:AN119"/>
    <mergeCell ref="R114:AF116"/>
    <mergeCell ref="AH114:AI114"/>
    <mergeCell ref="AJ114:AK114"/>
    <mergeCell ref="AL114:AN114"/>
    <mergeCell ref="AH115:AH116"/>
    <mergeCell ref="AI115:AI116"/>
    <mergeCell ref="AJ115:AJ116"/>
    <mergeCell ref="AK115:AK116"/>
    <mergeCell ref="AL115:AL116"/>
    <mergeCell ref="AM115:AM116"/>
    <mergeCell ref="AK109:AK112"/>
    <mergeCell ref="AL109:AL112"/>
    <mergeCell ref="AM109:AM112"/>
    <mergeCell ref="AN109:AN112"/>
    <mergeCell ref="N99:O99"/>
    <mergeCell ref="P99:Q99"/>
    <mergeCell ref="AK92:AK93"/>
    <mergeCell ref="H89:I89"/>
    <mergeCell ref="B86:E86"/>
    <mergeCell ref="F86:G86"/>
    <mergeCell ref="H86:S87"/>
    <mergeCell ref="T86:AF87"/>
    <mergeCell ref="AG86:AI86"/>
    <mergeCell ref="AJ86:AK86"/>
    <mergeCell ref="X89:AA89"/>
    <mergeCell ref="R88:S88"/>
    <mergeCell ref="X88:AA88"/>
    <mergeCell ref="AL86:AN86"/>
    <mergeCell ref="B82:G83"/>
    <mergeCell ref="H82:AD82"/>
    <mergeCell ref="AF82:AK82"/>
    <mergeCell ref="AL82:AN82"/>
    <mergeCell ref="H83:AD84"/>
    <mergeCell ref="AF83:AK84"/>
    <mergeCell ref="AL83:AN84"/>
    <mergeCell ref="B84:G84"/>
    <mergeCell ref="F87:G87"/>
    <mergeCell ref="AG87:AI87"/>
    <mergeCell ref="AJ87:AK87"/>
    <mergeCell ref="AL87:AN87"/>
    <mergeCell ref="H88:I88"/>
    <mergeCell ref="J88:K88"/>
    <mergeCell ref="L88:M88"/>
    <mergeCell ref="N88:O88"/>
    <mergeCell ref="P88:Q88"/>
    <mergeCell ref="T88:W88"/>
    <mergeCell ref="J89:K89"/>
    <mergeCell ref="L89:M89"/>
    <mergeCell ref="N89:O89"/>
    <mergeCell ref="AN76:AN77"/>
    <mergeCell ref="R79:AF80"/>
    <mergeCell ref="AH79:AI80"/>
    <mergeCell ref="AJ79:AK80"/>
    <mergeCell ref="AL79:AM80"/>
    <mergeCell ref="AN79:AN80"/>
    <mergeCell ref="R75:AF77"/>
    <mergeCell ref="AH75:AI75"/>
    <mergeCell ref="AJ75:AK75"/>
    <mergeCell ref="AL75:AN75"/>
    <mergeCell ref="AH76:AH77"/>
    <mergeCell ref="AI76:AI77"/>
    <mergeCell ref="AJ76:AJ77"/>
    <mergeCell ref="AK76:AK77"/>
    <mergeCell ref="AL76:AL77"/>
    <mergeCell ref="AM76:AM77"/>
    <mergeCell ref="H52:I52"/>
    <mergeCell ref="J52:K52"/>
    <mergeCell ref="L52:M52"/>
    <mergeCell ref="N52:O52"/>
    <mergeCell ref="P52:Q52"/>
    <mergeCell ref="R52:S52"/>
    <mergeCell ref="T52:W52"/>
    <mergeCell ref="H54:I54"/>
    <mergeCell ref="J54:K54"/>
    <mergeCell ref="L54:M54"/>
    <mergeCell ref="N54:O54"/>
    <mergeCell ref="P54:Q54"/>
    <mergeCell ref="R54:S54"/>
    <mergeCell ref="T54:W54"/>
    <mergeCell ref="H55:I55"/>
    <mergeCell ref="T73:W73"/>
    <mergeCell ref="H51:I51"/>
    <mergeCell ref="J51:K51"/>
    <mergeCell ref="L51:M51"/>
    <mergeCell ref="N51:O51"/>
    <mergeCell ref="P51:Q51"/>
    <mergeCell ref="R51:S51"/>
    <mergeCell ref="H53:I53"/>
    <mergeCell ref="J53:K53"/>
    <mergeCell ref="L53:M53"/>
    <mergeCell ref="N53:O53"/>
    <mergeCell ref="P53:Q53"/>
    <mergeCell ref="R53:S53"/>
    <mergeCell ref="T53:W53"/>
    <mergeCell ref="J49:K49"/>
    <mergeCell ref="L49:M49"/>
    <mergeCell ref="N49:O49"/>
    <mergeCell ref="P49:Q49"/>
    <mergeCell ref="R49:S49"/>
    <mergeCell ref="T49:W49"/>
    <mergeCell ref="X73:AA73"/>
    <mergeCell ref="H74:I74"/>
    <mergeCell ref="J74:K74"/>
    <mergeCell ref="L74:M74"/>
    <mergeCell ref="N74:O74"/>
    <mergeCell ref="P74:Q74"/>
    <mergeCell ref="R74:S74"/>
    <mergeCell ref="T74:W74"/>
    <mergeCell ref="H73:I73"/>
    <mergeCell ref="J73:K73"/>
    <mergeCell ref="L73:M73"/>
    <mergeCell ref="N73:O73"/>
    <mergeCell ref="P73:Q73"/>
    <mergeCell ref="R73:S73"/>
    <mergeCell ref="T65:W65"/>
    <mergeCell ref="X65:AA65"/>
    <mergeCell ref="H66:I66"/>
    <mergeCell ref="N66:O66"/>
    <mergeCell ref="P66:Q66"/>
    <mergeCell ref="R66:S66"/>
    <mergeCell ref="T66:W66"/>
    <mergeCell ref="J66:K66"/>
    <mergeCell ref="L66:M66"/>
    <mergeCell ref="P65:Q65"/>
    <mergeCell ref="R65:S65"/>
    <mergeCell ref="H68:I68"/>
    <mergeCell ref="J68:K68"/>
    <mergeCell ref="L68:M68"/>
    <mergeCell ref="N68:O68"/>
    <mergeCell ref="P68:Q68"/>
    <mergeCell ref="R68:S68"/>
    <mergeCell ref="T68:W68"/>
    <mergeCell ref="F47:G47"/>
    <mergeCell ref="AG47:AI47"/>
    <mergeCell ref="AJ47:AK47"/>
    <mergeCell ref="AL47:AN47"/>
    <mergeCell ref="H48:I48"/>
    <mergeCell ref="J48:K48"/>
    <mergeCell ref="L48:M48"/>
    <mergeCell ref="N48:O48"/>
    <mergeCell ref="P48:Q48"/>
    <mergeCell ref="B46:E46"/>
    <mergeCell ref="F46:G46"/>
    <mergeCell ref="H46:S47"/>
    <mergeCell ref="T46:AF47"/>
    <mergeCell ref="AG46:AI46"/>
    <mergeCell ref="AJ46:AK46"/>
    <mergeCell ref="B42:G43"/>
    <mergeCell ref="H42:AD42"/>
    <mergeCell ref="AF42:AK42"/>
    <mergeCell ref="AL42:AN42"/>
    <mergeCell ref="H43:AD44"/>
    <mergeCell ref="AF43:AK44"/>
    <mergeCell ref="AL43:AN44"/>
    <mergeCell ref="B44:G44"/>
    <mergeCell ref="R48:S48"/>
    <mergeCell ref="T48:W48"/>
    <mergeCell ref="X48:AA48"/>
    <mergeCell ref="AN36:AN37"/>
    <mergeCell ref="R39:AF40"/>
    <mergeCell ref="AH39:AI40"/>
    <mergeCell ref="AJ39:AK40"/>
    <mergeCell ref="AL39:AM40"/>
    <mergeCell ref="AN39:AN40"/>
    <mergeCell ref="R35:AF37"/>
    <mergeCell ref="AH35:AI35"/>
    <mergeCell ref="AJ35:AK35"/>
    <mergeCell ref="AL35:AN35"/>
    <mergeCell ref="AH36:AH37"/>
    <mergeCell ref="AI36:AI37"/>
    <mergeCell ref="AJ36:AJ37"/>
    <mergeCell ref="AK36:AK37"/>
    <mergeCell ref="AL36:AL37"/>
    <mergeCell ref="AM36:AM37"/>
    <mergeCell ref="H34:I34"/>
    <mergeCell ref="J34:K34"/>
    <mergeCell ref="L34:M34"/>
    <mergeCell ref="N34:O34"/>
    <mergeCell ref="P34:Q34"/>
    <mergeCell ref="R34:S34"/>
    <mergeCell ref="T34:W34"/>
    <mergeCell ref="H32:I32"/>
    <mergeCell ref="J32:K32"/>
    <mergeCell ref="L32:M32"/>
    <mergeCell ref="N32:O32"/>
    <mergeCell ref="P32:Q32"/>
    <mergeCell ref="R32:S32"/>
    <mergeCell ref="T32:W32"/>
    <mergeCell ref="X32:AA32"/>
    <mergeCell ref="H31:I31"/>
    <mergeCell ref="J31:K31"/>
    <mergeCell ref="L31:M31"/>
    <mergeCell ref="N31:O31"/>
    <mergeCell ref="P31:Q31"/>
    <mergeCell ref="R31:S31"/>
    <mergeCell ref="H33:I33"/>
    <mergeCell ref="J33:K33"/>
    <mergeCell ref="L33:M33"/>
    <mergeCell ref="H30:I30"/>
    <mergeCell ref="J30:K30"/>
    <mergeCell ref="L30:M30"/>
    <mergeCell ref="N30:O30"/>
    <mergeCell ref="P30:Q30"/>
    <mergeCell ref="R30:S30"/>
    <mergeCell ref="T30:W30"/>
    <mergeCell ref="X30:AA30"/>
    <mergeCell ref="R28:S28"/>
    <mergeCell ref="T28:W28"/>
    <mergeCell ref="X28:AA28"/>
    <mergeCell ref="H29:I29"/>
    <mergeCell ref="J29:K29"/>
    <mergeCell ref="L29:M29"/>
    <mergeCell ref="N29:O29"/>
    <mergeCell ref="P29:Q29"/>
    <mergeCell ref="R29:S29"/>
    <mergeCell ref="T29:W29"/>
    <mergeCell ref="F27:G27"/>
    <mergeCell ref="AG27:AI27"/>
    <mergeCell ref="AJ27:AK27"/>
    <mergeCell ref="AL27:AN27"/>
    <mergeCell ref="H28:I28"/>
    <mergeCell ref="J28:K28"/>
    <mergeCell ref="L28:M28"/>
    <mergeCell ref="N28:O28"/>
    <mergeCell ref="P28:Q28"/>
    <mergeCell ref="B26:E26"/>
    <mergeCell ref="F26:G26"/>
    <mergeCell ref="H26:S27"/>
    <mergeCell ref="T26:AF27"/>
    <mergeCell ref="AG26:AI26"/>
    <mergeCell ref="AJ26:AK26"/>
    <mergeCell ref="B22:G23"/>
    <mergeCell ref="H22:AD22"/>
    <mergeCell ref="AF22:AK22"/>
    <mergeCell ref="AL22:AN22"/>
    <mergeCell ref="H23:AD24"/>
    <mergeCell ref="AF23:AK24"/>
    <mergeCell ref="AL23:AN24"/>
    <mergeCell ref="B24:G24"/>
    <mergeCell ref="AN16:AN17"/>
    <mergeCell ref="R19:AF20"/>
    <mergeCell ref="AH19:AI20"/>
    <mergeCell ref="AJ19:AK20"/>
    <mergeCell ref="AL19:AM20"/>
    <mergeCell ref="AN19:AN20"/>
    <mergeCell ref="R15:AF17"/>
    <mergeCell ref="AH15:AI15"/>
    <mergeCell ref="AJ15:AK15"/>
    <mergeCell ref="AL15:AN15"/>
    <mergeCell ref="AH16:AH17"/>
    <mergeCell ref="AI16:AI17"/>
    <mergeCell ref="AJ16:AJ17"/>
    <mergeCell ref="AK16:AK17"/>
    <mergeCell ref="AL16:AL17"/>
    <mergeCell ref="AM16:AM17"/>
    <mergeCell ref="AL26:AN26"/>
    <mergeCell ref="H14:I14"/>
    <mergeCell ref="J14:K14"/>
    <mergeCell ref="L14:M14"/>
    <mergeCell ref="N14:O14"/>
    <mergeCell ref="P14:Q14"/>
    <mergeCell ref="R14:S14"/>
    <mergeCell ref="T14:W14"/>
    <mergeCell ref="T11:W11"/>
    <mergeCell ref="X11:AA11"/>
    <mergeCell ref="H12:I12"/>
    <mergeCell ref="J12:K12"/>
    <mergeCell ref="L12:M12"/>
    <mergeCell ref="N12:O12"/>
    <mergeCell ref="P12:Q12"/>
    <mergeCell ref="R12:S12"/>
    <mergeCell ref="T12:W12"/>
    <mergeCell ref="X12:AA12"/>
    <mergeCell ref="H11:I11"/>
    <mergeCell ref="J11:K11"/>
    <mergeCell ref="L11:M11"/>
    <mergeCell ref="N11:O11"/>
    <mergeCell ref="P11:Q11"/>
    <mergeCell ref="R11:S11"/>
    <mergeCell ref="H13:I13"/>
    <mergeCell ref="J13:K13"/>
    <mergeCell ref="L13:M13"/>
    <mergeCell ref="H10:I10"/>
    <mergeCell ref="J10:K10"/>
    <mergeCell ref="L10:M10"/>
    <mergeCell ref="N10:O10"/>
    <mergeCell ref="P10:Q10"/>
    <mergeCell ref="R10:S10"/>
    <mergeCell ref="T10:W10"/>
    <mergeCell ref="X10:AA10"/>
    <mergeCell ref="R8:S8"/>
    <mergeCell ref="T8:W8"/>
    <mergeCell ref="X8:AA8"/>
    <mergeCell ref="H9:I9"/>
    <mergeCell ref="J9:K9"/>
    <mergeCell ref="L9:M9"/>
    <mergeCell ref="N9:O9"/>
    <mergeCell ref="P9:Q9"/>
    <mergeCell ref="R9:S9"/>
    <mergeCell ref="T9:W9"/>
    <mergeCell ref="AL6:AN6"/>
    <mergeCell ref="F7:G7"/>
    <mergeCell ref="AG7:AI7"/>
    <mergeCell ref="AJ7:AK7"/>
    <mergeCell ref="AL7:AN7"/>
    <mergeCell ref="H8:I8"/>
    <mergeCell ref="J8:K8"/>
    <mergeCell ref="L8:M8"/>
    <mergeCell ref="N8:O8"/>
    <mergeCell ref="P8:Q8"/>
    <mergeCell ref="B6:E6"/>
    <mergeCell ref="F6:G6"/>
    <mergeCell ref="H6:S7"/>
    <mergeCell ref="T6:AF7"/>
    <mergeCell ref="AG6:AI6"/>
    <mergeCell ref="AJ6:AK6"/>
    <mergeCell ref="B2:G3"/>
    <mergeCell ref="H2:AD2"/>
    <mergeCell ref="AF2:AK2"/>
    <mergeCell ref="AL2:AN2"/>
    <mergeCell ref="H3:AD4"/>
    <mergeCell ref="AF3:AK4"/>
    <mergeCell ref="AL3:AN4"/>
    <mergeCell ref="B4:G4"/>
    <mergeCell ref="AP7:AP8"/>
    <mergeCell ref="AQ7:AQ8"/>
    <mergeCell ref="AJ9:AJ10"/>
    <mergeCell ref="AK9:AK10"/>
    <mergeCell ref="AL9:AL10"/>
    <mergeCell ref="AM9:AM10"/>
    <mergeCell ref="AN9:AN10"/>
    <mergeCell ref="AK12:AK13"/>
    <mergeCell ref="AL12:AL13"/>
    <mergeCell ref="AM12:AM13"/>
    <mergeCell ref="AN12:AN13"/>
    <mergeCell ref="AJ12:AJ13"/>
    <mergeCell ref="N13:O13"/>
    <mergeCell ref="P13:Q13"/>
    <mergeCell ref="R13:S13"/>
    <mergeCell ref="T13:W13"/>
    <mergeCell ref="X13:AA13"/>
    <mergeCell ref="X9:AA9"/>
    <mergeCell ref="T56:W56"/>
    <mergeCell ref="H57:I57"/>
    <mergeCell ref="J57:K57"/>
    <mergeCell ref="L57:M57"/>
    <mergeCell ref="N57:O57"/>
    <mergeCell ref="P57:Q57"/>
    <mergeCell ref="R57:S57"/>
    <mergeCell ref="T57:W57"/>
    <mergeCell ref="H58:I58"/>
    <mergeCell ref="J58:K58"/>
    <mergeCell ref="L58:M58"/>
    <mergeCell ref="N58:O58"/>
    <mergeCell ref="P58:Q58"/>
    <mergeCell ref="R58:S58"/>
    <mergeCell ref="T58:W58"/>
    <mergeCell ref="J55:K55"/>
    <mergeCell ref="L55:M55"/>
    <mergeCell ref="N55:O55"/>
    <mergeCell ref="H71:I71"/>
    <mergeCell ref="J71:K71"/>
    <mergeCell ref="L71:M71"/>
    <mergeCell ref="N71:O71"/>
    <mergeCell ref="P71:Q71"/>
    <mergeCell ref="R71:S71"/>
    <mergeCell ref="T71:W71"/>
    <mergeCell ref="H63:I63"/>
    <mergeCell ref="J63:K63"/>
    <mergeCell ref="L63:M63"/>
    <mergeCell ref="N63:O63"/>
    <mergeCell ref="P63:Q63"/>
    <mergeCell ref="R63:S63"/>
    <mergeCell ref="T63:W63"/>
    <mergeCell ref="H67:I67"/>
    <mergeCell ref="J67:K67"/>
    <mergeCell ref="L67:M67"/>
    <mergeCell ref="N67:O67"/>
    <mergeCell ref="P67:Q67"/>
    <mergeCell ref="R67:S67"/>
    <mergeCell ref="T67:W67"/>
    <mergeCell ref="H64:I64"/>
    <mergeCell ref="J64:K64"/>
    <mergeCell ref="X63:AA63"/>
    <mergeCell ref="X67:AA67"/>
    <mergeCell ref="X62:AA62"/>
    <mergeCell ref="X49:AA49"/>
    <mergeCell ref="AJ60:AJ61"/>
    <mergeCell ref="AK60:AK61"/>
    <mergeCell ref="AL60:AL61"/>
    <mergeCell ref="AM60:AM61"/>
    <mergeCell ref="AN60:AN61"/>
    <mergeCell ref="AJ62:AJ63"/>
    <mergeCell ref="AK62:AK63"/>
    <mergeCell ref="AL62:AL63"/>
    <mergeCell ref="AM62:AM63"/>
    <mergeCell ref="AN62:AN63"/>
    <mergeCell ref="X64:AA64"/>
    <mergeCell ref="X66:AA66"/>
    <mergeCell ref="H72:I72"/>
    <mergeCell ref="J72:K72"/>
    <mergeCell ref="L72:M72"/>
    <mergeCell ref="N72:O72"/>
    <mergeCell ref="P72:Q72"/>
    <mergeCell ref="R72:S72"/>
    <mergeCell ref="T72:W72"/>
    <mergeCell ref="L64:M64"/>
    <mergeCell ref="N64:O64"/>
    <mergeCell ref="P64:Q64"/>
    <mergeCell ref="R64:S64"/>
    <mergeCell ref="T64:W64"/>
    <mergeCell ref="H65:I65"/>
    <mergeCell ref="J65:K65"/>
    <mergeCell ref="L65:M65"/>
    <mergeCell ref="N65:O65"/>
    <mergeCell ref="AP47:AP48"/>
    <mergeCell ref="AQ47:AQ48"/>
    <mergeCell ref="X54:AA54"/>
    <mergeCell ref="X51:AA51"/>
    <mergeCell ref="X52:AA52"/>
    <mergeCell ref="X53:AA53"/>
    <mergeCell ref="X55:AA55"/>
    <mergeCell ref="AJ56:AJ58"/>
    <mergeCell ref="AK56:AK58"/>
    <mergeCell ref="AL56:AL58"/>
    <mergeCell ref="AM56:AM58"/>
    <mergeCell ref="AN56:AN58"/>
    <mergeCell ref="X56:AA56"/>
    <mergeCell ref="X57:AA57"/>
    <mergeCell ref="X58:AA58"/>
    <mergeCell ref="H50:I50"/>
    <mergeCell ref="J50:K50"/>
    <mergeCell ref="L50:M50"/>
    <mergeCell ref="N50:O50"/>
    <mergeCell ref="P50:Q50"/>
    <mergeCell ref="R50:S50"/>
    <mergeCell ref="T50:W50"/>
    <mergeCell ref="X50:AA50"/>
    <mergeCell ref="H49:I49"/>
    <mergeCell ref="R55:S55"/>
    <mergeCell ref="T55:W55"/>
    <mergeCell ref="H56:I56"/>
    <mergeCell ref="J56:K56"/>
    <mergeCell ref="L56:M56"/>
    <mergeCell ref="N56:O56"/>
    <mergeCell ref="P56:Q56"/>
    <mergeCell ref="R56:S56"/>
    <mergeCell ref="X72:AA72"/>
    <mergeCell ref="H59:I59"/>
    <mergeCell ref="J59:K59"/>
    <mergeCell ref="L59:M59"/>
    <mergeCell ref="N59:O59"/>
    <mergeCell ref="P59:Q59"/>
    <mergeCell ref="R59:S59"/>
    <mergeCell ref="T59:W59"/>
    <mergeCell ref="X59:AA59"/>
    <mergeCell ref="H60:I60"/>
    <mergeCell ref="J60:K60"/>
    <mergeCell ref="L60:M60"/>
    <mergeCell ref="N60:O60"/>
    <mergeCell ref="P60:Q60"/>
    <mergeCell ref="R60:S60"/>
    <mergeCell ref="T60:W60"/>
    <mergeCell ref="X60:AA60"/>
    <mergeCell ref="H61:I61"/>
    <mergeCell ref="J61:K61"/>
    <mergeCell ref="L61:M61"/>
    <mergeCell ref="N61:O61"/>
    <mergeCell ref="P61:Q61"/>
    <mergeCell ref="R61:S61"/>
    <mergeCell ref="T61:W61"/>
    <mergeCell ref="X61:AA61"/>
    <mergeCell ref="H62:I62"/>
    <mergeCell ref="J62:K62"/>
    <mergeCell ref="L62:M62"/>
    <mergeCell ref="N62:O62"/>
    <mergeCell ref="P62:Q62"/>
    <mergeCell ref="R62:S62"/>
    <mergeCell ref="T62:W62"/>
    <mergeCell ref="AL92:AL93"/>
    <mergeCell ref="AM92:AM93"/>
    <mergeCell ref="AN92:AN93"/>
    <mergeCell ref="H102:I102"/>
    <mergeCell ref="J102:K102"/>
    <mergeCell ref="L102:M102"/>
    <mergeCell ref="N102:O102"/>
    <mergeCell ref="P102:Q102"/>
    <mergeCell ref="R102:S102"/>
    <mergeCell ref="T102:W102"/>
    <mergeCell ref="X102:AA102"/>
    <mergeCell ref="H103:I103"/>
    <mergeCell ref="J103:K103"/>
    <mergeCell ref="L103:M103"/>
    <mergeCell ref="N103:O103"/>
    <mergeCell ref="P103:Q103"/>
    <mergeCell ref="R103:S103"/>
    <mergeCell ref="T103:W103"/>
    <mergeCell ref="X103:AA103"/>
    <mergeCell ref="X95:AA95"/>
    <mergeCell ref="H96:I96"/>
    <mergeCell ref="J96:K96"/>
    <mergeCell ref="L96:M96"/>
    <mergeCell ref="N96:O96"/>
    <mergeCell ref="P96:Q96"/>
    <mergeCell ref="R96:S96"/>
    <mergeCell ref="T96:W96"/>
    <mergeCell ref="X96:AA96"/>
    <mergeCell ref="H97:I97"/>
    <mergeCell ref="J97:K97"/>
    <mergeCell ref="R99:S99"/>
    <mergeCell ref="H104:I104"/>
    <mergeCell ref="J104:K104"/>
    <mergeCell ref="L104:M104"/>
    <mergeCell ref="N104:O104"/>
    <mergeCell ref="P104:Q104"/>
    <mergeCell ref="R104:S104"/>
    <mergeCell ref="T104:W104"/>
    <mergeCell ref="X104:AA104"/>
    <mergeCell ref="H105:I105"/>
    <mergeCell ref="J105:K105"/>
    <mergeCell ref="L105:M105"/>
    <mergeCell ref="N105:O105"/>
    <mergeCell ref="P105:Q105"/>
    <mergeCell ref="R105:S105"/>
    <mergeCell ref="T105:W105"/>
    <mergeCell ref="X105:AA105"/>
    <mergeCell ref="AJ92:AJ93"/>
    <mergeCell ref="T99:W99"/>
    <mergeCell ref="X99:AA99"/>
    <mergeCell ref="P101:Q101"/>
    <mergeCell ref="T94:W94"/>
    <mergeCell ref="X94:AA94"/>
    <mergeCell ref="T93:W93"/>
    <mergeCell ref="X93:AA93"/>
    <mergeCell ref="H94:I94"/>
    <mergeCell ref="H95:I95"/>
    <mergeCell ref="J95:K95"/>
    <mergeCell ref="L95:M95"/>
    <mergeCell ref="P111:Q111"/>
    <mergeCell ref="R111:S111"/>
    <mergeCell ref="T111:W111"/>
    <mergeCell ref="X111:AA111"/>
    <mergeCell ref="N107:O107"/>
    <mergeCell ref="P107:Q107"/>
    <mergeCell ref="R107:S107"/>
    <mergeCell ref="T107:W107"/>
    <mergeCell ref="X107:AA107"/>
    <mergeCell ref="H108:I108"/>
    <mergeCell ref="J108:K108"/>
    <mergeCell ref="L108:M108"/>
    <mergeCell ref="N108:O108"/>
    <mergeCell ref="P108:Q108"/>
    <mergeCell ref="R108:S108"/>
    <mergeCell ref="T108:W108"/>
    <mergeCell ref="X108:AA108"/>
    <mergeCell ref="P139:Q139"/>
    <mergeCell ref="R139:S139"/>
    <mergeCell ref="T139:W139"/>
    <mergeCell ref="X139:AA139"/>
    <mergeCell ref="H140:I140"/>
    <mergeCell ref="J140:K140"/>
    <mergeCell ref="L140:M140"/>
    <mergeCell ref="N140:O140"/>
    <mergeCell ref="H112:I112"/>
    <mergeCell ref="J112:K112"/>
    <mergeCell ref="L112:M112"/>
    <mergeCell ref="N112:O112"/>
    <mergeCell ref="P112:Q112"/>
    <mergeCell ref="R112:S112"/>
    <mergeCell ref="T112:W112"/>
    <mergeCell ref="X112:AA112"/>
    <mergeCell ref="L129:M129"/>
    <mergeCell ref="N129:O129"/>
    <mergeCell ref="P129:Q129"/>
    <mergeCell ref="R129:S129"/>
    <mergeCell ref="T129:W129"/>
    <mergeCell ref="X129:AA129"/>
    <mergeCell ref="R127:S127"/>
    <mergeCell ref="T127:W127"/>
    <mergeCell ref="H138:I138"/>
    <mergeCell ref="X127:AA127"/>
    <mergeCell ref="H128:I128"/>
    <mergeCell ref="J128:K128"/>
    <mergeCell ref="L128:M128"/>
    <mergeCell ref="N128:O128"/>
    <mergeCell ref="P128:Q128"/>
    <mergeCell ref="R128:S128"/>
    <mergeCell ref="AJ109:AJ112"/>
    <mergeCell ref="P110:Q110"/>
    <mergeCell ref="R110:S110"/>
    <mergeCell ref="T110:W110"/>
    <mergeCell ref="X110:AA110"/>
    <mergeCell ref="H113:I113"/>
    <mergeCell ref="J113:K113"/>
    <mergeCell ref="L113:M113"/>
    <mergeCell ref="N113:O113"/>
    <mergeCell ref="P113:Q113"/>
    <mergeCell ref="R113:S113"/>
    <mergeCell ref="T113:W113"/>
    <mergeCell ref="L133:M133"/>
    <mergeCell ref="X128:AA128"/>
    <mergeCell ref="H129:I129"/>
    <mergeCell ref="J129:K129"/>
    <mergeCell ref="H109:I109"/>
    <mergeCell ref="J109:K109"/>
    <mergeCell ref="L109:M109"/>
    <mergeCell ref="N109:O109"/>
    <mergeCell ref="P109:Q109"/>
    <mergeCell ref="R109:S109"/>
    <mergeCell ref="T109:W109"/>
    <mergeCell ref="X109:AA109"/>
    <mergeCell ref="H110:I110"/>
    <mergeCell ref="J110:K110"/>
    <mergeCell ref="L110:M110"/>
    <mergeCell ref="N110:O110"/>
    <mergeCell ref="H111:I111"/>
    <mergeCell ref="J111:K111"/>
    <mergeCell ref="L111:M111"/>
    <mergeCell ref="N111:O111"/>
    <mergeCell ref="R134:S134"/>
    <mergeCell ref="T134:W134"/>
    <mergeCell ref="X134:AA134"/>
    <mergeCell ref="H135:I135"/>
    <mergeCell ref="J135:K135"/>
    <mergeCell ref="L135:M135"/>
    <mergeCell ref="N135:O135"/>
    <mergeCell ref="P135:Q135"/>
    <mergeCell ref="R135:S135"/>
    <mergeCell ref="T135:W135"/>
    <mergeCell ref="X135:AA135"/>
    <mergeCell ref="P142:Q142"/>
    <mergeCell ref="R142:S142"/>
    <mergeCell ref="T142:W142"/>
    <mergeCell ref="X142:AA142"/>
    <mergeCell ref="H143:I143"/>
    <mergeCell ref="J143:K143"/>
    <mergeCell ref="L143:M143"/>
    <mergeCell ref="N143:O143"/>
    <mergeCell ref="P143:Q143"/>
    <mergeCell ref="R143:S143"/>
    <mergeCell ref="T143:W143"/>
    <mergeCell ref="X143:AA143"/>
    <mergeCell ref="H137:I137"/>
    <mergeCell ref="J137:K137"/>
    <mergeCell ref="L137:M137"/>
    <mergeCell ref="N137:O137"/>
    <mergeCell ref="P137:Q137"/>
    <mergeCell ref="R137:S137"/>
    <mergeCell ref="T137:W137"/>
    <mergeCell ref="X137:AA137"/>
    <mergeCell ref="N139:O139"/>
    <mergeCell ref="J138:K138"/>
    <mergeCell ref="L138:M138"/>
    <mergeCell ref="N138:O138"/>
    <mergeCell ref="P138:Q138"/>
    <mergeCell ref="R138:S138"/>
    <mergeCell ref="T138:W138"/>
    <mergeCell ref="X138:AA138"/>
    <mergeCell ref="H144:I144"/>
    <mergeCell ref="J144:K144"/>
    <mergeCell ref="L144:M144"/>
    <mergeCell ref="N144:O144"/>
    <mergeCell ref="AP126:AP127"/>
    <mergeCell ref="AQ126:AQ127"/>
    <mergeCell ref="AJ139:AJ140"/>
    <mergeCell ref="AK139:AK140"/>
    <mergeCell ref="AL139:AL140"/>
    <mergeCell ref="AM139:AM140"/>
    <mergeCell ref="AN139:AN140"/>
    <mergeCell ref="AJ142:AJ143"/>
    <mergeCell ref="AK142:AK143"/>
    <mergeCell ref="AL142:AL143"/>
    <mergeCell ref="AM142:AM143"/>
    <mergeCell ref="AN142:AN143"/>
    <mergeCell ref="P140:Q140"/>
    <mergeCell ref="R140:S140"/>
    <mergeCell ref="T140:W140"/>
    <mergeCell ref="X140:AA140"/>
    <mergeCell ref="H141:I141"/>
    <mergeCell ref="J141:K141"/>
    <mergeCell ref="L141:M141"/>
    <mergeCell ref="N141:O141"/>
    <mergeCell ref="P141:Q141"/>
    <mergeCell ref="R141:S141"/>
    <mergeCell ref="T141:W141"/>
    <mergeCell ref="X141:AA141"/>
    <mergeCell ref="H142:I142"/>
    <mergeCell ref="J142:K142"/>
    <mergeCell ref="L142:M142"/>
    <mergeCell ref="N142:O142"/>
    <mergeCell ref="H148:I148"/>
    <mergeCell ref="J148:K148"/>
    <mergeCell ref="L148:M148"/>
    <mergeCell ref="N148:O148"/>
    <mergeCell ref="P148:Q148"/>
    <mergeCell ref="R148:S148"/>
    <mergeCell ref="T148:W148"/>
    <mergeCell ref="X148:AA148"/>
    <mergeCell ref="H145:I145"/>
    <mergeCell ref="J145:K145"/>
    <mergeCell ref="L145:M145"/>
    <mergeCell ref="N145:O145"/>
    <mergeCell ref="P145:Q145"/>
    <mergeCell ref="R145:S145"/>
    <mergeCell ref="T145:W145"/>
    <mergeCell ref="X145:AA145"/>
    <mergeCell ref="H146:I146"/>
    <mergeCell ref="J146:K146"/>
    <mergeCell ref="L146:M146"/>
    <mergeCell ref="N146:O146"/>
    <mergeCell ref="P146:Q146"/>
    <mergeCell ref="R146:S146"/>
    <mergeCell ref="T146:W146"/>
    <mergeCell ref="X146:AA146"/>
    <mergeCell ref="H147:I147"/>
    <mergeCell ref="N147:O147"/>
    <mergeCell ref="P147:Q147"/>
    <mergeCell ref="R147:S147"/>
    <mergeCell ref="T147:W147"/>
    <mergeCell ref="X147:AA147"/>
    <mergeCell ref="P149:Q149"/>
    <mergeCell ref="R149:S149"/>
    <mergeCell ref="T149:W149"/>
    <mergeCell ref="X149:AA149"/>
    <mergeCell ref="H150:I150"/>
    <mergeCell ref="J150:K150"/>
    <mergeCell ref="L150:M150"/>
    <mergeCell ref="N150:O150"/>
    <mergeCell ref="P150:Q150"/>
    <mergeCell ref="AJ150:AJ151"/>
    <mergeCell ref="H171:I171"/>
    <mergeCell ref="J171:K171"/>
    <mergeCell ref="L171:M171"/>
    <mergeCell ref="N171:O171"/>
    <mergeCell ref="N154:O154"/>
    <mergeCell ref="P154:Q154"/>
    <mergeCell ref="H154:I154"/>
    <mergeCell ref="P171:Q171"/>
    <mergeCell ref="H153:I153"/>
    <mergeCell ref="H170:I170"/>
    <mergeCell ref="J170:K170"/>
    <mergeCell ref="L170:M170"/>
    <mergeCell ref="N170:O170"/>
    <mergeCell ref="P170:Q170"/>
    <mergeCell ref="X155:AA155"/>
    <mergeCell ref="R170:S170"/>
    <mergeCell ref="T170:W170"/>
    <mergeCell ref="AK150:AK151"/>
    <mergeCell ref="AL150:AL151"/>
    <mergeCell ref="AM150:AM151"/>
    <mergeCell ref="AN150:AN151"/>
    <mergeCell ref="H152:I152"/>
    <mergeCell ref="J152:K152"/>
    <mergeCell ref="L152:M152"/>
    <mergeCell ref="N152:O152"/>
    <mergeCell ref="P152:Q152"/>
    <mergeCell ref="R152:S152"/>
    <mergeCell ref="T152:W152"/>
    <mergeCell ref="X152:AA152"/>
    <mergeCell ref="H151:I151"/>
    <mergeCell ref="J151:K151"/>
    <mergeCell ref="L151:M151"/>
    <mergeCell ref="N151:O151"/>
    <mergeCell ref="P151:Q151"/>
    <mergeCell ref="R151:S151"/>
    <mergeCell ref="T151:W151"/>
    <mergeCell ref="X151:AA151"/>
    <mergeCell ref="R150:S150"/>
    <mergeCell ref="T150:W150"/>
    <mergeCell ref="X150:AA150"/>
    <mergeCell ref="L153:M153"/>
    <mergeCell ref="N153:O153"/>
    <mergeCell ref="P153:Q153"/>
    <mergeCell ref="R153:S153"/>
    <mergeCell ref="T153:W153"/>
    <mergeCell ref="X153:AA153"/>
    <mergeCell ref="AP169:AP170"/>
    <mergeCell ref="AL154:AL155"/>
    <mergeCell ref="AM154:AM155"/>
    <mergeCell ref="AN154:AN155"/>
    <mergeCell ref="AN158:AN159"/>
    <mergeCell ref="AL161:AM162"/>
    <mergeCell ref="AN161:AN162"/>
    <mergeCell ref="AJ157:AK157"/>
    <mergeCell ref="AL157:AN157"/>
    <mergeCell ref="AH158:AH159"/>
    <mergeCell ref="AI158:AI159"/>
    <mergeCell ref="AJ158:AJ159"/>
    <mergeCell ref="AK158:AK159"/>
    <mergeCell ref="AL158:AL159"/>
    <mergeCell ref="AM158:AM159"/>
    <mergeCell ref="AL168:AN168"/>
    <mergeCell ref="AJ154:AJ155"/>
    <mergeCell ref="X171:AA171"/>
    <mergeCell ref="R161:AF162"/>
    <mergeCell ref="AH161:AI162"/>
    <mergeCell ref="AJ161:AK162"/>
    <mergeCell ref="R157:AF159"/>
    <mergeCell ref="AH157:AI157"/>
    <mergeCell ref="R154:S154"/>
    <mergeCell ref="AG168:AI168"/>
    <mergeCell ref="AJ168:AK168"/>
    <mergeCell ref="AL164:AN164"/>
    <mergeCell ref="AL165:AN166"/>
    <mergeCell ref="AL169:AN169"/>
    <mergeCell ref="AK154:AK155"/>
    <mergeCell ref="R171:S171"/>
    <mergeCell ref="T171:W171"/>
    <mergeCell ref="R155:S155"/>
    <mergeCell ref="X175:AA175"/>
    <mergeCell ref="R172:S172"/>
    <mergeCell ref="T172:W172"/>
    <mergeCell ref="T174:W174"/>
    <mergeCell ref="X174:AA174"/>
    <mergeCell ref="X170:AA170"/>
    <mergeCell ref="J154:K154"/>
    <mergeCell ref="L154:M154"/>
    <mergeCell ref="P180:Q180"/>
    <mergeCell ref="R180:S180"/>
    <mergeCell ref="T180:W180"/>
    <mergeCell ref="L181:M181"/>
    <mergeCell ref="N181:O181"/>
    <mergeCell ref="P181:Q181"/>
    <mergeCell ref="R181:S181"/>
    <mergeCell ref="T181:W181"/>
    <mergeCell ref="X181:AA181"/>
    <mergeCell ref="P174:Q174"/>
    <mergeCell ref="R174:S174"/>
    <mergeCell ref="H179:I179"/>
    <mergeCell ref="J179:K179"/>
    <mergeCell ref="L179:M179"/>
    <mergeCell ref="N179:O179"/>
    <mergeCell ref="P179:Q179"/>
    <mergeCell ref="R179:S179"/>
    <mergeCell ref="T179:W179"/>
    <mergeCell ref="X179:AA179"/>
    <mergeCell ref="R176:S176"/>
    <mergeCell ref="T176:W176"/>
    <mergeCell ref="X176:AA176"/>
    <mergeCell ref="H177:I177"/>
    <mergeCell ref="H155:I155"/>
    <mergeCell ref="J155:K155"/>
    <mergeCell ref="L155:M155"/>
    <mergeCell ref="N155:O155"/>
    <mergeCell ref="P155:Q155"/>
    <mergeCell ref="T155:W155"/>
    <mergeCell ref="P176:Q176"/>
    <mergeCell ref="H207:I207"/>
    <mergeCell ref="H184:I184"/>
    <mergeCell ref="X185:AA185"/>
    <mergeCell ref="H186:I186"/>
    <mergeCell ref="J186:K186"/>
    <mergeCell ref="L186:M186"/>
    <mergeCell ref="N186:O186"/>
    <mergeCell ref="P186:Q186"/>
    <mergeCell ref="J218:K218"/>
    <mergeCell ref="L218:M218"/>
    <mergeCell ref="N218:O218"/>
    <mergeCell ref="P218:Q218"/>
    <mergeCell ref="R218:S218"/>
    <mergeCell ref="T218:W218"/>
    <mergeCell ref="AQ169:AQ170"/>
    <mergeCell ref="H182:I182"/>
    <mergeCell ref="J182:K182"/>
    <mergeCell ref="L182:M182"/>
    <mergeCell ref="N182:O182"/>
    <mergeCell ref="P182:Q182"/>
    <mergeCell ref="R182:S182"/>
    <mergeCell ref="T182:W182"/>
    <mergeCell ref="X182:AA182"/>
    <mergeCell ref="H183:I183"/>
    <mergeCell ref="J183:K183"/>
    <mergeCell ref="L183:M183"/>
    <mergeCell ref="N183:O183"/>
    <mergeCell ref="P183:Q183"/>
    <mergeCell ref="R183:S183"/>
    <mergeCell ref="T183:W183"/>
    <mergeCell ref="X183:AA183"/>
    <mergeCell ref="N176:O176"/>
    <mergeCell ref="AJ210:AJ211"/>
    <mergeCell ref="AK210:AK211"/>
    <mergeCell ref="AL210:AL211"/>
    <mergeCell ref="AM210:AM211"/>
    <mergeCell ref="AN210:AN211"/>
    <mergeCell ref="H213:I213"/>
    <mergeCell ref="J213:K213"/>
    <mergeCell ref="L213:M213"/>
    <mergeCell ref="N213:O213"/>
    <mergeCell ref="P213:Q213"/>
    <mergeCell ref="R213:S213"/>
    <mergeCell ref="T213:W213"/>
    <mergeCell ref="X213:AA213"/>
    <mergeCell ref="H214:I214"/>
    <mergeCell ref="J214:K214"/>
    <mergeCell ref="L214:M214"/>
    <mergeCell ref="N214:O214"/>
    <mergeCell ref="P214:Q214"/>
    <mergeCell ref="R214:S214"/>
    <mergeCell ref="T214:W214"/>
    <mergeCell ref="X214:AA214"/>
    <mergeCell ref="R212:S212"/>
    <mergeCell ref="T212:W212"/>
    <mergeCell ref="X212:AA212"/>
    <mergeCell ref="AP201:AP202"/>
    <mergeCell ref="AQ201:AQ202"/>
    <mergeCell ref="H216:I216"/>
    <mergeCell ref="J216:K216"/>
    <mergeCell ref="L216:M216"/>
    <mergeCell ref="N216:O216"/>
    <mergeCell ref="P216:Q216"/>
    <mergeCell ref="R216:S216"/>
    <mergeCell ref="T216:W216"/>
    <mergeCell ref="X216:AA216"/>
    <mergeCell ref="H217:I217"/>
    <mergeCell ref="J217:K217"/>
    <mergeCell ref="L217:M217"/>
    <mergeCell ref="N217:O217"/>
    <mergeCell ref="P217:Q217"/>
    <mergeCell ref="R217:S217"/>
    <mergeCell ref="T217:W217"/>
    <mergeCell ref="X217:AA217"/>
    <mergeCell ref="H209:I209"/>
    <mergeCell ref="J209:K209"/>
    <mergeCell ref="L209:M209"/>
    <mergeCell ref="N209:O209"/>
    <mergeCell ref="P209:Q209"/>
    <mergeCell ref="N215:O215"/>
    <mergeCell ref="P215:Q215"/>
    <mergeCell ref="R215:S215"/>
    <mergeCell ref="T215:W215"/>
    <mergeCell ref="X215:AA215"/>
    <mergeCell ref="R209:S209"/>
    <mergeCell ref="T209:W209"/>
    <mergeCell ref="X209:AA209"/>
    <mergeCell ref="AJ207:AJ209"/>
    <mergeCell ref="H238:I238"/>
    <mergeCell ref="J238:K238"/>
    <mergeCell ref="L238:M238"/>
    <mergeCell ref="N238:O238"/>
    <mergeCell ref="P238:Q238"/>
    <mergeCell ref="R238:S238"/>
    <mergeCell ref="T238:W238"/>
    <mergeCell ref="X238:AA238"/>
    <mergeCell ref="H221:I221"/>
    <mergeCell ref="J221:K221"/>
    <mergeCell ref="L221:M221"/>
    <mergeCell ref="N221:O221"/>
    <mergeCell ref="P221:Q221"/>
    <mergeCell ref="R221:S221"/>
    <mergeCell ref="T221:W221"/>
    <mergeCell ref="AN223:AN224"/>
    <mergeCell ref="R226:AF227"/>
    <mergeCell ref="AH226:AI227"/>
    <mergeCell ref="AG233:AI233"/>
    <mergeCell ref="AJ233:AK233"/>
    <mergeCell ref="AL233:AN233"/>
    <mergeCell ref="AL229:AN229"/>
    <mergeCell ref="H230:AD231"/>
    <mergeCell ref="AF230:AK231"/>
    <mergeCell ref="AL230:AN231"/>
    <mergeCell ref="AG234:AI234"/>
    <mergeCell ref="AJ234:AK234"/>
    <mergeCell ref="AL234:AN234"/>
    <mergeCell ref="AJ226:AK227"/>
    <mergeCell ref="AL226:AM227"/>
    <mergeCell ref="AN226:AN227"/>
    <mergeCell ref="R222:AF224"/>
    <mergeCell ref="AJ240:AJ241"/>
    <mergeCell ref="H239:I239"/>
    <mergeCell ref="J239:K239"/>
    <mergeCell ref="L239:M239"/>
    <mergeCell ref="N239:O239"/>
    <mergeCell ref="P239:Q239"/>
    <mergeCell ref="R239:S239"/>
    <mergeCell ref="T239:W239"/>
    <mergeCell ref="X239:AA239"/>
    <mergeCell ref="H256:I256"/>
    <mergeCell ref="J256:K256"/>
    <mergeCell ref="L256:M256"/>
    <mergeCell ref="N256:O256"/>
    <mergeCell ref="P256:Q256"/>
    <mergeCell ref="R256:S256"/>
    <mergeCell ref="T256:W256"/>
    <mergeCell ref="X256:AA256"/>
    <mergeCell ref="H240:I240"/>
    <mergeCell ref="J240:K240"/>
    <mergeCell ref="L240:M240"/>
    <mergeCell ref="N240:O240"/>
    <mergeCell ref="P240:Q240"/>
    <mergeCell ref="R240:S240"/>
    <mergeCell ref="T240:W240"/>
    <mergeCell ref="X240:AA240"/>
    <mergeCell ref="H241:I241"/>
    <mergeCell ref="J241:K241"/>
    <mergeCell ref="L241:M241"/>
    <mergeCell ref="N241:O241"/>
    <mergeCell ref="P241:Q241"/>
    <mergeCell ref="R241:S241"/>
    <mergeCell ref="H245:I245"/>
    <mergeCell ref="AK240:AK241"/>
    <mergeCell ref="AL240:AL241"/>
    <mergeCell ref="AM240:AM241"/>
    <mergeCell ref="AN240:AN241"/>
    <mergeCell ref="AJ242:AJ243"/>
    <mergeCell ref="AK242:AK243"/>
    <mergeCell ref="AL242:AL243"/>
    <mergeCell ref="AM242:AM243"/>
    <mergeCell ref="AN242:AN243"/>
    <mergeCell ref="H244:I244"/>
    <mergeCell ref="J244:K244"/>
    <mergeCell ref="L244:M244"/>
    <mergeCell ref="N244:O244"/>
    <mergeCell ref="P244:Q244"/>
    <mergeCell ref="R244:S244"/>
    <mergeCell ref="T244:W244"/>
    <mergeCell ref="X244:AA244"/>
    <mergeCell ref="H242:I242"/>
    <mergeCell ref="J242:K242"/>
    <mergeCell ref="L242:M242"/>
    <mergeCell ref="N242:O242"/>
    <mergeCell ref="P242:Q242"/>
    <mergeCell ref="R242:S242"/>
    <mergeCell ref="T242:W242"/>
    <mergeCell ref="X242:AA242"/>
    <mergeCell ref="H243:I243"/>
    <mergeCell ref="J243:K243"/>
    <mergeCell ref="L243:M243"/>
    <mergeCell ref="N243:O243"/>
    <mergeCell ref="P243:Q243"/>
    <mergeCell ref="R243:S243"/>
    <mergeCell ref="T243:W243"/>
    <mergeCell ref="AJ246:AJ247"/>
    <mergeCell ref="AK246:AK247"/>
    <mergeCell ref="AL246:AL247"/>
    <mergeCell ref="AM246:AM247"/>
    <mergeCell ref="AN246:AN247"/>
    <mergeCell ref="H248:I248"/>
    <mergeCell ref="J248:K248"/>
    <mergeCell ref="L248:M248"/>
    <mergeCell ref="N248:O248"/>
    <mergeCell ref="P248:Q248"/>
    <mergeCell ref="R248:S248"/>
    <mergeCell ref="T248:W248"/>
    <mergeCell ref="X248:AA248"/>
    <mergeCell ref="H249:I249"/>
    <mergeCell ref="J249:K249"/>
    <mergeCell ref="L249:M249"/>
    <mergeCell ref="N249:O249"/>
    <mergeCell ref="P249:Q249"/>
    <mergeCell ref="R249:S249"/>
    <mergeCell ref="T249:W249"/>
    <mergeCell ref="X249:AA249"/>
    <mergeCell ref="H247:I247"/>
    <mergeCell ref="J247:K247"/>
    <mergeCell ref="L247:M247"/>
    <mergeCell ref="N247:O247"/>
    <mergeCell ref="P247:Q247"/>
    <mergeCell ref="R247:S247"/>
    <mergeCell ref="T247:W247"/>
    <mergeCell ref="X247:AA247"/>
    <mergeCell ref="P255:Q255"/>
    <mergeCell ref="R255:S255"/>
    <mergeCell ref="T255:W255"/>
    <mergeCell ref="X255:AA255"/>
    <mergeCell ref="H250:I250"/>
    <mergeCell ref="J250:K250"/>
    <mergeCell ref="L250:M250"/>
    <mergeCell ref="N250:O250"/>
    <mergeCell ref="P250:Q250"/>
    <mergeCell ref="R250:S250"/>
    <mergeCell ref="T250:W250"/>
    <mergeCell ref="X250:AA250"/>
    <mergeCell ref="H251:I251"/>
    <mergeCell ref="J251:K251"/>
    <mergeCell ref="L251:M251"/>
    <mergeCell ref="N251:O251"/>
    <mergeCell ref="P251:Q251"/>
    <mergeCell ref="R251:S251"/>
    <mergeCell ref="T251:W251"/>
    <mergeCell ref="X251:AA251"/>
    <mergeCell ref="H252:I252"/>
    <mergeCell ref="J252:K252"/>
    <mergeCell ref="L252:M252"/>
    <mergeCell ref="N252:O252"/>
    <mergeCell ref="P252:Q252"/>
    <mergeCell ref="R252:S252"/>
    <mergeCell ref="T252:W252"/>
    <mergeCell ref="X252:AA252"/>
    <mergeCell ref="L255:M255"/>
    <mergeCell ref="N255:O255"/>
    <mergeCell ref="J255:K255"/>
    <mergeCell ref="P261:Q261"/>
    <mergeCell ref="R261:S261"/>
    <mergeCell ref="T261:W261"/>
    <mergeCell ref="X261:AA261"/>
    <mergeCell ref="R257:S257"/>
    <mergeCell ref="H258:I258"/>
    <mergeCell ref="J258:K258"/>
    <mergeCell ref="L258:M258"/>
    <mergeCell ref="N258:O258"/>
    <mergeCell ref="P258:Q258"/>
    <mergeCell ref="R258:S258"/>
    <mergeCell ref="T258:W258"/>
    <mergeCell ref="X258:AA258"/>
    <mergeCell ref="H259:I259"/>
    <mergeCell ref="J259:K259"/>
    <mergeCell ref="L259:M259"/>
    <mergeCell ref="L261:M261"/>
    <mergeCell ref="H260:I260"/>
    <mergeCell ref="J260:K260"/>
    <mergeCell ref="X259:AA259"/>
    <mergeCell ref="T257:W257"/>
    <mergeCell ref="X257:AA257"/>
    <mergeCell ref="H262:I262"/>
    <mergeCell ref="J262:K262"/>
    <mergeCell ref="L262:M262"/>
    <mergeCell ref="N262:O262"/>
    <mergeCell ref="P262:Q262"/>
    <mergeCell ref="R262:S262"/>
    <mergeCell ref="T262:W262"/>
    <mergeCell ref="X262:AA262"/>
    <mergeCell ref="H263:I263"/>
    <mergeCell ref="J263:K263"/>
    <mergeCell ref="H253:I253"/>
    <mergeCell ref="J253:K253"/>
    <mergeCell ref="L253:M253"/>
    <mergeCell ref="N253:O253"/>
    <mergeCell ref="P253:Q253"/>
    <mergeCell ref="R253:S253"/>
    <mergeCell ref="T253:W253"/>
    <mergeCell ref="X253:AA253"/>
    <mergeCell ref="H254:I254"/>
    <mergeCell ref="J254:K254"/>
    <mergeCell ref="L254:M254"/>
    <mergeCell ref="N254:O254"/>
    <mergeCell ref="P254:Q254"/>
    <mergeCell ref="R254:S254"/>
    <mergeCell ref="T254:W254"/>
    <mergeCell ref="X254:AA254"/>
    <mergeCell ref="H255:I255"/>
    <mergeCell ref="N259:O259"/>
    <mergeCell ref="P259:Q259"/>
    <mergeCell ref="R259:S259"/>
    <mergeCell ref="T259:W259"/>
    <mergeCell ref="N261:O261"/>
    <mergeCell ref="N296:O296"/>
    <mergeCell ref="P296:Q296"/>
    <mergeCell ref="R296:S296"/>
    <mergeCell ref="AJ318:AJ319"/>
    <mergeCell ref="AK318:AK319"/>
    <mergeCell ref="AL318:AL319"/>
    <mergeCell ref="AM318:AM319"/>
    <mergeCell ref="AN318:AN319"/>
    <mergeCell ref="H339:I339"/>
    <mergeCell ref="J339:K339"/>
    <mergeCell ref="L339:M339"/>
    <mergeCell ref="N339:O339"/>
    <mergeCell ref="P339:Q339"/>
    <mergeCell ref="R339:S339"/>
    <mergeCell ref="T339:W339"/>
    <mergeCell ref="X339:AA339"/>
    <mergeCell ref="L260:M260"/>
    <mergeCell ref="N260:O260"/>
    <mergeCell ref="P260:Q260"/>
    <mergeCell ref="R260:S260"/>
    <mergeCell ref="T260:W260"/>
    <mergeCell ref="X260:AA260"/>
    <mergeCell ref="H264:I264"/>
    <mergeCell ref="J264:K264"/>
    <mergeCell ref="L264:M264"/>
    <mergeCell ref="N264:O264"/>
    <mergeCell ref="P264:Q264"/>
    <mergeCell ref="R264:S264"/>
    <mergeCell ref="T264:W264"/>
    <mergeCell ref="X264:AA264"/>
    <mergeCell ref="H261:I261"/>
    <mergeCell ref="J261:K261"/>
    <mergeCell ref="AJ399:AJ400"/>
    <mergeCell ref="L341:M341"/>
    <mergeCell ref="N341:O341"/>
    <mergeCell ref="P341:Q341"/>
    <mergeCell ref="R341:S341"/>
    <mergeCell ref="T341:W341"/>
    <mergeCell ref="X341:AA341"/>
    <mergeCell ref="H342:I342"/>
    <mergeCell ref="J342:K342"/>
    <mergeCell ref="L342:M342"/>
    <mergeCell ref="N342:O342"/>
    <mergeCell ref="P342:Q342"/>
    <mergeCell ref="R342:S342"/>
    <mergeCell ref="T342:W342"/>
    <mergeCell ref="X342:AA342"/>
    <mergeCell ref="L263:M263"/>
    <mergeCell ref="N263:O263"/>
    <mergeCell ref="P263:Q263"/>
    <mergeCell ref="R263:S263"/>
    <mergeCell ref="T263:W263"/>
    <mergeCell ref="X263:AA263"/>
    <mergeCell ref="H265:I265"/>
    <mergeCell ref="J265:K265"/>
    <mergeCell ref="L265:M265"/>
    <mergeCell ref="N265:O265"/>
    <mergeCell ref="P265:Q265"/>
    <mergeCell ref="R265:S265"/>
    <mergeCell ref="T265:W265"/>
    <mergeCell ref="X265:AA265"/>
    <mergeCell ref="H296:I296"/>
    <mergeCell ref="J296:K296"/>
    <mergeCell ref="L296:M296"/>
    <mergeCell ref="AQ333:AQ334"/>
    <mergeCell ref="AJ335:AJ338"/>
    <mergeCell ref="AK335:AK338"/>
    <mergeCell ref="AL335:AL338"/>
    <mergeCell ref="AM335:AM338"/>
    <mergeCell ref="AN335:AN338"/>
    <mergeCell ref="H366:I366"/>
    <mergeCell ref="J366:K366"/>
    <mergeCell ref="L366:M366"/>
    <mergeCell ref="N366:O366"/>
    <mergeCell ref="P366:Q366"/>
    <mergeCell ref="R366:S366"/>
    <mergeCell ref="T366:W366"/>
    <mergeCell ref="X366:AA366"/>
    <mergeCell ref="H367:I367"/>
    <mergeCell ref="J367:K367"/>
    <mergeCell ref="L367:M367"/>
    <mergeCell ref="N367:O367"/>
    <mergeCell ref="P367:Q367"/>
    <mergeCell ref="R367:S367"/>
    <mergeCell ref="T367:W367"/>
    <mergeCell ref="X367:AA367"/>
    <mergeCell ref="AP333:AP334"/>
    <mergeCell ref="N340:O340"/>
    <mergeCell ref="P340:Q340"/>
    <mergeCell ref="R340:S340"/>
    <mergeCell ref="T340:W340"/>
    <mergeCell ref="X340:AA340"/>
    <mergeCell ref="H341:I341"/>
    <mergeCell ref="J341:K341"/>
    <mergeCell ref="L337:M337"/>
    <mergeCell ref="N337:O337"/>
    <mergeCell ref="X403:AA403"/>
    <mergeCell ref="H404:I404"/>
    <mergeCell ref="J404:K404"/>
    <mergeCell ref="L404:M404"/>
    <mergeCell ref="N404:O404"/>
    <mergeCell ref="P404:Q404"/>
    <mergeCell ref="R404:S404"/>
    <mergeCell ref="T404:W404"/>
    <mergeCell ref="X404:AA404"/>
    <mergeCell ref="H399:I399"/>
    <mergeCell ref="J399:K399"/>
    <mergeCell ref="L399:M399"/>
    <mergeCell ref="N399:O399"/>
    <mergeCell ref="P399:Q399"/>
    <mergeCell ref="R399:S399"/>
    <mergeCell ref="T399:W399"/>
    <mergeCell ref="X399:AA399"/>
    <mergeCell ref="H400:I400"/>
    <mergeCell ref="J400:K400"/>
    <mergeCell ref="L400:M400"/>
    <mergeCell ref="N400:O400"/>
    <mergeCell ref="P400:Q400"/>
    <mergeCell ref="R400:S400"/>
    <mergeCell ref="T400:W400"/>
    <mergeCell ref="X400:AA400"/>
    <mergeCell ref="H401:I401"/>
    <mergeCell ref="J401:K401"/>
    <mergeCell ref="L401:M401"/>
    <mergeCell ref="N401:O401"/>
    <mergeCell ref="P401:Q401"/>
    <mergeCell ref="R401:S401"/>
    <mergeCell ref="X401:AA401"/>
    <mergeCell ref="AK399:AK400"/>
    <mergeCell ref="AL399:AL400"/>
    <mergeCell ref="AM399:AM400"/>
    <mergeCell ref="AN399:AN400"/>
    <mergeCell ref="AJ405:AJ406"/>
    <mergeCell ref="AK405:AK406"/>
    <mergeCell ref="AL405:AL406"/>
    <mergeCell ref="AM405:AM406"/>
    <mergeCell ref="AN405:AN406"/>
    <mergeCell ref="H408:I408"/>
    <mergeCell ref="J408:K408"/>
    <mergeCell ref="L408:M408"/>
    <mergeCell ref="N408:O408"/>
    <mergeCell ref="P408:Q408"/>
    <mergeCell ref="R408:S408"/>
    <mergeCell ref="T408:W408"/>
    <mergeCell ref="X408:AA408"/>
    <mergeCell ref="H402:I402"/>
    <mergeCell ref="J402:K402"/>
    <mergeCell ref="L402:M402"/>
    <mergeCell ref="N402:O402"/>
    <mergeCell ref="P402:Q402"/>
    <mergeCell ref="R402:S402"/>
    <mergeCell ref="T402:W402"/>
    <mergeCell ref="X402:AA402"/>
    <mergeCell ref="H403:I403"/>
    <mergeCell ref="J403:K403"/>
    <mergeCell ref="L403:M403"/>
    <mergeCell ref="N403:O403"/>
    <mergeCell ref="P403:Q403"/>
    <mergeCell ref="R403:S403"/>
    <mergeCell ref="T403:W403"/>
    <mergeCell ref="H409:I409"/>
    <mergeCell ref="J409:K409"/>
    <mergeCell ref="L409:M409"/>
    <mergeCell ref="N409:O409"/>
    <mergeCell ref="P409:Q409"/>
    <mergeCell ref="R409:S409"/>
    <mergeCell ref="T409:W409"/>
    <mergeCell ref="X409:AA409"/>
    <mergeCell ref="H410:I410"/>
    <mergeCell ref="J410:K410"/>
    <mergeCell ref="L410:M410"/>
    <mergeCell ref="N410:O410"/>
    <mergeCell ref="P410:Q410"/>
    <mergeCell ref="R410:S410"/>
    <mergeCell ref="T410:W410"/>
    <mergeCell ref="X410:AA410"/>
    <mergeCell ref="H411:I411"/>
    <mergeCell ref="J411:K411"/>
    <mergeCell ref="L411:M411"/>
    <mergeCell ref="N411:O411"/>
    <mergeCell ref="P411:Q411"/>
    <mergeCell ref="R411:S411"/>
    <mergeCell ref="T411:W411"/>
    <mergeCell ref="X411:AA411"/>
    <mergeCell ref="H414:I414"/>
    <mergeCell ref="J414:K414"/>
    <mergeCell ref="L414:M414"/>
    <mergeCell ref="N414:O414"/>
    <mergeCell ref="P414:Q414"/>
    <mergeCell ref="R414:S414"/>
    <mergeCell ref="T414:W414"/>
    <mergeCell ref="X414:AA414"/>
    <mergeCell ref="H415:I415"/>
    <mergeCell ref="J415:K415"/>
    <mergeCell ref="L415:M415"/>
    <mergeCell ref="N415:O415"/>
    <mergeCell ref="P415:Q415"/>
    <mergeCell ref="R415:S415"/>
    <mergeCell ref="T415:W415"/>
    <mergeCell ref="X415:AA415"/>
    <mergeCell ref="H416:I416"/>
    <mergeCell ref="J416:K416"/>
    <mergeCell ref="L416:M416"/>
    <mergeCell ref="N416:O416"/>
    <mergeCell ref="P416:Q416"/>
    <mergeCell ref="R416:S416"/>
    <mergeCell ref="T416:W416"/>
    <mergeCell ref="X416:AA416"/>
    <mergeCell ref="H417:I417"/>
    <mergeCell ref="J417:K417"/>
    <mergeCell ref="L417:M417"/>
    <mergeCell ref="N417:O417"/>
    <mergeCell ref="P417:Q417"/>
    <mergeCell ref="R417:S417"/>
    <mergeCell ref="T417:W417"/>
    <mergeCell ref="X417:AA417"/>
    <mergeCell ref="H418:I418"/>
    <mergeCell ref="J418:K418"/>
    <mergeCell ref="L418:M418"/>
    <mergeCell ref="N418:O418"/>
    <mergeCell ref="P418:Q418"/>
    <mergeCell ref="R418:S418"/>
    <mergeCell ref="T418:W418"/>
    <mergeCell ref="X418:AA418"/>
    <mergeCell ref="H419:I419"/>
    <mergeCell ref="J419:K419"/>
    <mergeCell ref="L419:M419"/>
    <mergeCell ref="N419:O419"/>
    <mergeCell ref="P419:Q419"/>
    <mergeCell ref="R419:S419"/>
    <mergeCell ref="T419:W419"/>
    <mergeCell ref="X419:AA419"/>
    <mergeCell ref="AJ418:AJ419"/>
    <mergeCell ref="AK418:AK419"/>
    <mergeCell ref="AL418:AL419"/>
    <mergeCell ref="AM418:AM419"/>
    <mergeCell ref="AN418:AN419"/>
    <mergeCell ref="H420:I420"/>
    <mergeCell ref="J420:K420"/>
    <mergeCell ref="L420:M420"/>
    <mergeCell ref="N420:O420"/>
    <mergeCell ref="P420:Q420"/>
    <mergeCell ref="R420:S420"/>
    <mergeCell ref="T420:W420"/>
    <mergeCell ref="X420:AA420"/>
    <mergeCell ref="H421:I421"/>
    <mergeCell ref="J421:K421"/>
    <mergeCell ref="L421:M421"/>
    <mergeCell ref="N421:O421"/>
    <mergeCell ref="P421:Q421"/>
    <mergeCell ref="R421:S421"/>
    <mergeCell ref="T421:W421"/>
    <mergeCell ref="X421:AA421"/>
    <mergeCell ref="H422:I422"/>
    <mergeCell ref="J422:K422"/>
    <mergeCell ref="L422:M422"/>
    <mergeCell ref="N422:O422"/>
    <mergeCell ref="P422:Q422"/>
    <mergeCell ref="R422:S422"/>
    <mergeCell ref="T422:W422"/>
    <mergeCell ref="X422:AA422"/>
    <mergeCell ref="H424:I424"/>
    <mergeCell ref="J424:K424"/>
    <mergeCell ref="L424:M424"/>
    <mergeCell ref="N424:O424"/>
    <mergeCell ref="P424:Q424"/>
    <mergeCell ref="R424:S424"/>
    <mergeCell ref="T424:W424"/>
    <mergeCell ref="X424:AA424"/>
    <mergeCell ref="H425:I425"/>
    <mergeCell ref="J425:K425"/>
    <mergeCell ref="L425:M425"/>
    <mergeCell ref="N425:O425"/>
    <mergeCell ref="P425:Q425"/>
    <mergeCell ref="R425:S425"/>
    <mergeCell ref="T425:W425"/>
    <mergeCell ref="X425:AA425"/>
    <mergeCell ref="H423:I423"/>
    <mergeCell ref="J423:K423"/>
    <mergeCell ref="L423:M423"/>
    <mergeCell ref="N423:O423"/>
    <mergeCell ref="P423:Q423"/>
    <mergeCell ref="R423:S423"/>
    <mergeCell ref="T423:W423"/>
    <mergeCell ref="X423:AA423"/>
    <mergeCell ref="H426:I426"/>
    <mergeCell ref="J426:K426"/>
    <mergeCell ref="L426:M426"/>
    <mergeCell ref="N426:O426"/>
    <mergeCell ref="P426:Q426"/>
    <mergeCell ref="R426:S426"/>
    <mergeCell ref="T426:W426"/>
    <mergeCell ref="X426:AA426"/>
    <mergeCell ref="H427:I427"/>
    <mergeCell ref="J427:K427"/>
    <mergeCell ref="L427:M427"/>
    <mergeCell ref="N427:O427"/>
    <mergeCell ref="P427:Q427"/>
    <mergeCell ref="R427:S427"/>
    <mergeCell ref="T427:W427"/>
    <mergeCell ref="X427:AA427"/>
    <mergeCell ref="H428:I428"/>
    <mergeCell ref="J428:K428"/>
    <mergeCell ref="L428:M428"/>
    <mergeCell ref="N428:O428"/>
    <mergeCell ref="P428:Q428"/>
    <mergeCell ref="R428:S428"/>
    <mergeCell ref="T428:W428"/>
    <mergeCell ref="X428:AA428"/>
    <mergeCell ref="H429:I429"/>
    <mergeCell ref="J429:K429"/>
    <mergeCell ref="L429:M429"/>
    <mergeCell ref="N429:O429"/>
    <mergeCell ref="P429:Q429"/>
    <mergeCell ref="R429:S429"/>
    <mergeCell ref="T429:W429"/>
    <mergeCell ref="X429:AA429"/>
    <mergeCell ref="H430:I430"/>
    <mergeCell ref="J430:K430"/>
    <mergeCell ref="L430:M430"/>
    <mergeCell ref="N430:O430"/>
    <mergeCell ref="P430:Q430"/>
    <mergeCell ref="R430:S430"/>
    <mergeCell ref="T430:W430"/>
    <mergeCell ref="X430:AA430"/>
    <mergeCell ref="H431:I431"/>
    <mergeCell ref="J431:K431"/>
    <mergeCell ref="L431:M431"/>
    <mergeCell ref="N431:O431"/>
    <mergeCell ref="P431:Q431"/>
    <mergeCell ref="R431:S431"/>
    <mergeCell ref="T431:W431"/>
    <mergeCell ref="X431:AA431"/>
    <mergeCell ref="H435:I435"/>
    <mergeCell ref="J435:K435"/>
    <mergeCell ref="L435:M435"/>
    <mergeCell ref="N435:O435"/>
    <mergeCell ref="P435:Q435"/>
    <mergeCell ref="R435:S435"/>
    <mergeCell ref="T435:W435"/>
    <mergeCell ref="X435:AA435"/>
    <mergeCell ref="AJ422:AJ423"/>
    <mergeCell ref="AK422:AK423"/>
    <mergeCell ref="AL422:AL423"/>
    <mergeCell ref="AM422:AM423"/>
    <mergeCell ref="AN422:AN423"/>
    <mergeCell ref="H432:I432"/>
    <mergeCell ref="J432:K432"/>
    <mergeCell ref="L432:M432"/>
    <mergeCell ref="N432:O432"/>
    <mergeCell ref="P432:Q432"/>
    <mergeCell ref="R432:S432"/>
    <mergeCell ref="T432:W432"/>
    <mergeCell ref="X432:AA432"/>
    <mergeCell ref="H433:I433"/>
    <mergeCell ref="J433:K433"/>
    <mergeCell ref="L433:M433"/>
    <mergeCell ref="N433:O433"/>
    <mergeCell ref="P433:Q433"/>
    <mergeCell ref="R433:S433"/>
    <mergeCell ref="T433:W433"/>
    <mergeCell ref="X433:AA433"/>
    <mergeCell ref="H434:I434"/>
    <mergeCell ref="J434:K434"/>
    <mergeCell ref="L434:M434"/>
    <mergeCell ref="P454:Q454"/>
    <mergeCell ref="R454:S454"/>
    <mergeCell ref="T454:W454"/>
    <mergeCell ref="X454:AA454"/>
    <mergeCell ref="AJ429:AJ430"/>
    <mergeCell ref="AK429:AK430"/>
    <mergeCell ref="AL429:AL430"/>
    <mergeCell ref="AM429:AM430"/>
    <mergeCell ref="AN429:AN430"/>
    <mergeCell ref="AJ432:AJ435"/>
    <mergeCell ref="AK432:AK435"/>
    <mergeCell ref="AL432:AL435"/>
    <mergeCell ref="AM432:AM435"/>
    <mergeCell ref="AN432:AN435"/>
    <mergeCell ref="N434:O434"/>
    <mergeCell ref="P434:Q434"/>
    <mergeCell ref="R434:S434"/>
    <mergeCell ref="T434:W434"/>
    <mergeCell ref="X434:AA434"/>
    <mergeCell ref="AN438:AN439"/>
    <mergeCell ref="R441:AF442"/>
    <mergeCell ref="AH441:AI442"/>
    <mergeCell ref="AJ441:AK442"/>
    <mergeCell ref="AL441:AM442"/>
    <mergeCell ref="AN441:AN442"/>
    <mergeCell ref="R437:AF439"/>
    <mergeCell ref="AH437:AI437"/>
    <mergeCell ref="AJ437:AK437"/>
    <mergeCell ref="AL437:AN437"/>
    <mergeCell ref="AH438:AH439"/>
    <mergeCell ref="AI438:AI439"/>
    <mergeCell ref="AJ438:AJ439"/>
    <mergeCell ref="J460:K460"/>
    <mergeCell ref="L460:M460"/>
    <mergeCell ref="N460:O460"/>
    <mergeCell ref="P460:Q460"/>
    <mergeCell ref="R460:S460"/>
    <mergeCell ref="T460:W460"/>
    <mergeCell ref="X460:AA460"/>
    <mergeCell ref="AJ452:AJ453"/>
    <mergeCell ref="AK452:AK453"/>
    <mergeCell ref="AL452:AL453"/>
    <mergeCell ref="AM452:AM453"/>
    <mergeCell ref="AN452:AN453"/>
    <mergeCell ref="H456:I456"/>
    <mergeCell ref="J456:K456"/>
    <mergeCell ref="L456:M456"/>
    <mergeCell ref="N456:O456"/>
    <mergeCell ref="P456:Q456"/>
    <mergeCell ref="R456:S456"/>
    <mergeCell ref="T456:W456"/>
    <mergeCell ref="X456:AA456"/>
    <mergeCell ref="H457:I457"/>
    <mergeCell ref="J457:K457"/>
    <mergeCell ref="L457:M457"/>
    <mergeCell ref="N457:O457"/>
    <mergeCell ref="P457:Q457"/>
    <mergeCell ref="R457:S457"/>
    <mergeCell ref="T457:W457"/>
    <mergeCell ref="X457:AA457"/>
    <mergeCell ref="R453:S453"/>
    <mergeCell ref="T453:W453"/>
    <mergeCell ref="X453:AA453"/>
    <mergeCell ref="H454:I454"/>
    <mergeCell ref="J462:K462"/>
    <mergeCell ref="L462:M462"/>
    <mergeCell ref="N462:O462"/>
    <mergeCell ref="P462:Q462"/>
    <mergeCell ref="R462:S462"/>
    <mergeCell ref="T462:W462"/>
    <mergeCell ref="X462:AA462"/>
    <mergeCell ref="H463:I463"/>
    <mergeCell ref="J463:K463"/>
    <mergeCell ref="L463:M463"/>
    <mergeCell ref="N463:O463"/>
    <mergeCell ref="P463:Q463"/>
    <mergeCell ref="R463:S463"/>
    <mergeCell ref="T463:W463"/>
    <mergeCell ref="X463:AA463"/>
    <mergeCell ref="H458:I458"/>
    <mergeCell ref="J458:K458"/>
    <mergeCell ref="L458:M458"/>
    <mergeCell ref="N458:O458"/>
    <mergeCell ref="P458:Q458"/>
    <mergeCell ref="R458:S458"/>
    <mergeCell ref="T458:W458"/>
    <mergeCell ref="X458:AA458"/>
    <mergeCell ref="H459:I459"/>
    <mergeCell ref="J459:K459"/>
    <mergeCell ref="L459:M459"/>
    <mergeCell ref="N459:O459"/>
    <mergeCell ref="P459:Q459"/>
    <mergeCell ref="R459:S459"/>
    <mergeCell ref="T459:W459"/>
    <mergeCell ref="X459:AA459"/>
    <mergeCell ref="H460:I460"/>
    <mergeCell ref="AQ449:AQ450"/>
    <mergeCell ref="AJ455:AJ456"/>
    <mergeCell ref="AK455:AK456"/>
    <mergeCell ref="AL455:AL456"/>
    <mergeCell ref="AM455:AM456"/>
    <mergeCell ref="AN455:AN456"/>
    <mergeCell ref="H464:I464"/>
    <mergeCell ref="J464:K464"/>
    <mergeCell ref="L464:M464"/>
    <mergeCell ref="N464:O464"/>
    <mergeCell ref="P464:Q464"/>
    <mergeCell ref="R464:S464"/>
    <mergeCell ref="T464:W464"/>
    <mergeCell ref="X464:AA464"/>
    <mergeCell ref="H465:I465"/>
    <mergeCell ref="J465:K465"/>
    <mergeCell ref="L465:M465"/>
    <mergeCell ref="N465:O465"/>
    <mergeCell ref="P465:Q465"/>
    <mergeCell ref="R465:S465"/>
    <mergeCell ref="T465:W465"/>
    <mergeCell ref="X465:AA465"/>
    <mergeCell ref="AP449:AP450"/>
    <mergeCell ref="H461:I461"/>
    <mergeCell ref="J461:K461"/>
    <mergeCell ref="L461:M461"/>
    <mergeCell ref="N461:O461"/>
    <mergeCell ref="P461:Q461"/>
    <mergeCell ref="R461:S461"/>
    <mergeCell ref="T461:W461"/>
    <mergeCell ref="X461:AA461"/>
    <mergeCell ref="H462:I462"/>
    <mergeCell ref="AJ495:AJ496"/>
    <mergeCell ref="AK495:AK496"/>
    <mergeCell ref="AL495:AL496"/>
    <mergeCell ref="AM495:AM496"/>
    <mergeCell ref="AN495:AN496"/>
    <mergeCell ref="AP490:AP491"/>
    <mergeCell ref="AQ490:AQ491"/>
    <mergeCell ref="AJ497:AJ498"/>
    <mergeCell ref="AK497:AK498"/>
    <mergeCell ref="AL497:AL498"/>
    <mergeCell ref="AM497:AM498"/>
    <mergeCell ref="AN497:AN498"/>
    <mergeCell ref="H499:I499"/>
    <mergeCell ref="J499:K499"/>
    <mergeCell ref="L499:M499"/>
    <mergeCell ref="N499:O499"/>
    <mergeCell ref="P499:Q499"/>
    <mergeCell ref="R499:S499"/>
    <mergeCell ref="T499:W499"/>
    <mergeCell ref="X499:AA499"/>
    <mergeCell ref="X492:AA492"/>
    <mergeCell ref="T498:W498"/>
    <mergeCell ref="X498:AA498"/>
    <mergeCell ref="R496:S496"/>
    <mergeCell ref="T496:W496"/>
    <mergeCell ref="X496:AA496"/>
    <mergeCell ref="H497:I497"/>
    <mergeCell ref="J497:K497"/>
    <mergeCell ref="L497:M497"/>
    <mergeCell ref="N497:O497"/>
    <mergeCell ref="P497:Q497"/>
    <mergeCell ref="R497:S497"/>
    <mergeCell ref="H502:I502"/>
    <mergeCell ref="J502:K502"/>
    <mergeCell ref="L502:M502"/>
    <mergeCell ref="N502:O502"/>
    <mergeCell ref="P502:Q502"/>
    <mergeCell ref="R502:S502"/>
    <mergeCell ref="T502:W502"/>
    <mergeCell ref="X502:AA502"/>
    <mergeCell ref="H503:I503"/>
    <mergeCell ref="J503:K503"/>
    <mergeCell ref="L503:M503"/>
    <mergeCell ref="N503:O503"/>
    <mergeCell ref="P503:Q503"/>
    <mergeCell ref="R503:S503"/>
    <mergeCell ref="T503:W503"/>
    <mergeCell ref="X503:AA503"/>
    <mergeCell ref="H504:I504"/>
    <mergeCell ref="J504:K504"/>
    <mergeCell ref="L504:M504"/>
    <mergeCell ref="N504:O504"/>
    <mergeCell ref="P504:Q504"/>
    <mergeCell ref="R504:S504"/>
    <mergeCell ref="T504:W504"/>
    <mergeCell ref="X504:AA504"/>
    <mergeCell ref="AL505:AL506"/>
    <mergeCell ref="AM505:AM506"/>
    <mergeCell ref="AN505:AN506"/>
    <mergeCell ref="H507:I507"/>
    <mergeCell ref="J507:K507"/>
    <mergeCell ref="L507:M507"/>
    <mergeCell ref="N507:O507"/>
    <mergeCell ref="P507:Q507"/>
    <mergeCell ref="R507:S507"/>
    <mergeCell ref="T507:W507"/>
    <mergeCell ref="X507:AA507"/>
    <mergeCell ref="H510:I510"/>
    <mergeCell ref="J510:K510"/>
    <mergeCell ref="L510:M510"/>
    <mergeCell ref="N510:O510"/>
    <mergeCell ref="P510:Q510"/>
    <mergeCell ref="R510:S510"/>
    <mergeCell ref="T510:W510"/>
    <mergeCell ref="X510:AA510"/>
    <mergeCell ref="H508:I508"/>
    <mergeCell ref="AJ505:AJ506"/>
    <mergeCell ref="H505:I505"/>
    <mergeCell ref="J505:K505"/>
    <mergeCell ref="L505:M505"/>
    <mergeCell ref="N505:O505"/>
    <mergeCell ref="P505:Q505"/>
    <mergeCell ref="R505:S505"/>
    <mergeCell ref="T505:W505"/>
    <mergeCell ref="X505:AA505"/>
    <mergeCell ref="H506:I506"/>
    <mergeCell ref="J506:K506"/>
    <mergeCell ref="L506:M506"/>
    <mergeCell ref="H514:I514"/>
    <mergeCell ref="J514:K514"/>
    <mergeCell ref="L514:M514"/>
    <mergeCell ref="N514:O514"/>
    <mergeCell ref="P514:Q514"/>
    <mergeCell ref="R514:S514"/>
    <mergeCell ref="T514:W514"/>
    <mergeCell ref="X514:AA514"/>
    <mergeCell ref="H513:I513"/>
    <mergeCell ref="J513:K513"/>
    <mergeCell ref="L513:M513"/>
    <mergeCell ref="N513:O513"/>
    <mergeCell ref="P513:Q513"/>
    <mergeCell ref="R513:S513"/>
    <mergeCell ref="T513:W513"/>
    <mergeCell ref="AK505:AK506"/>
    <mergeCell ref="H511:I511"/>
    <mergeCell ref="J511:K511"/>
    <mergeCell ref="L511:M511"/>
    <mergeCell ref="N511:O511"/>
    <mergeCell ref="N506:O506"/>
    <mergeCell ref="P506:Q506"/>
    <mergeCell ref="R506:S506"/>
    <mergeCell ref="T506:W506"/>
    <mergeCell ref="X506:AA506"/>
    <mergeCell ref="AK509:AK511"/>
    <mergeCell ref="L517:M517"/>
    <mergeCell ref="N517:O517"/>
    <mergeCell ref="P517:Q517"/>
    <mergeCell ref="R517:S517"/>
    <mergeCell ref="T517:W517"/>
    <mergeCell ref="X517:AA517"/>
    <mergeCell ref="H515:I515"/>
    <mergeCell ref="J515:K515"/>
    <mergeCell ref="L515:M515"/>
    <mergeCell ref="N515:O515"/>
    <mergeCell ref="P515:Q515"/>
    <mergeCell ref="R515:S515"/>
    <mergeCell ref="T515:W515"/>
    <mergeCell ref="X515:AA515"/>
    <mergeCell ref="AJ509:AJ511"/>
    <mergeCell ref="J508:K508"/>
    <mergeCell ref="L508:M508"/>
    <mergeCell ref="N508:O508"/>
    <mergeCell ref="P508:Q508"/>
    <mergeCell ref="R508:S508"/>
    <mergeCell ref="T508:W508"/>
    <mergeCell ref="X508:AA508"/>
    <mergeCell ref="H509:I509"/>
    <mergeCell ref="J509:K509"/>
    <mergeCell ref="L509:M509"/>
    <mergeCell ref="N509:O509"/>
    <mergeCell ref="P509:Q509"/>
    <mergeCell ref="R509:S509"/>
    <mergeCell ref="T509:W509"/>
    <mergeCell ref="X509:AA509"/>
    <mergeCell ref="X512:AA512"/>
    <mergeCell ref="X516:AA516"/>
    <mergeCell ref="AL509:AL511"/>
    <mergeCell ref="AM509:AM511"/>
    <mergeCell ref="AN509:AN511"/>
    <mergeCell ref="H518:I518"/>
    <mergeCell ref="J518:K518"/>
    <mergeCell ref="L518:M518"/>
    <mergeCell ref="N518:O518"/>
    <mergeCell ref="P518:Q518"/>
    <mergeCell ref="R518:S518"/>
    <mergeCell ref="T518:W518"/>
    <mergeCell ref="X518:AA518"/>
    <mergeCell ref="P511:Q511"/>
    <mergeCell ref="R511:S511"/>
    <mergeCell ref="T511:W511"/>
    <mergeCell ref="X511:AA511"/>
    <mergeCell ref="H512:I512"/>
    <mergeCell ref="J512:K512"/>
    <mergeCell ref="L512:M512"/>
    <mergeCell ref="N512:O512"/>
    <mergeCell ref="P512:Q512"/>
    <mergeCell ref="R512:S512"/>
    <mergeCell ref="T512:W512"/>
    <mergeCell ref="X513:AA513"/>
    <mergeCell ref="H516:I516"/>
    <mergeCell ref="J516:K516"/>
    <mergeCell ref="L516:M516"/>
    <mergeCell ref="N516:O516"/>
    <mergeCell ref="P516:Q516"/>
    <mergeCell ref="R516:S516"/>
    <mergeCell ref="T516:W516"/>
    <mergeCell ref="H517:I517"/>
    <mergeCell ref="J517:K517"/>
    <mergeCell ref="H519:I519"/>
    <mergeCell ref="J519:K519"/>
    <mergeCell ref="L519:M519"/>
    <mergeCell ref="N519:O519"/>
    <mergeCell ref="P519:Q519"/>
    <mergeCell ref="R519:S519"/>
    <mergeCell ref="T519:W519"/>
    <mergeCell ref="X519:AA519"/>
    <mergeCell ref="H532:I532"/>
    <mergeCell ref="J532:K532"/>
    <mergeCell ref="L532:M532"/>
    <mergeCell ref="N532:O532"/>
    <mergeCell ref="P532:Q532"/>
    <mergeCell ref="R532:S532"/>
    <mergeCell ref="T532:W532"/>
    <mergeCell ref="X532:AA532"/>
    <mergeCell ref="H533:I533"/>
    <mergeCell ref="J533:K533"/>
    <mergeCell ref="L533:M533"/>
    <mergeCell ref="N533:O533"/>
    <mergeCell ref="P533:Q533"/>
    <mergeCell ref="R533:S533"/>
    <mergeCell ref="T533:W533"/>
    <mergeCell ref="X533:AA533"/>
    <mergeCell ref="H526:I526"/>
    <mergeCell ref="J526:K526"/>
    <mergeCell ref="L526:M526"/>
    <mergeCell ref="N526:O526"/>
    <mergeCell ref="P526:Q526"/>
    <mergeCell ref="R526:S526"/>
    <mergeCell ref="T526:W526"/>
    <mergeCell ref="X526:AA526"/>
    <mergeCell ref="H527:I527"/>
    <mergeCell ref="J527:K527"/>
    <mergeCell ref="L527:M527"/>
    <mergeCell ref="N527:O527"/>
    <mergeCell ref="P527:Q527"/>
    <mergeCell ref="R527:S527"/>
    <mergeCell ref="T527:W527"/>
    <mergeCell ref="X527:AA527"/>
    <mergeCell ref="H528:I528"/>
    <mergeCell ref="J528:K528"/>
    <mergeCell ref="L528:M528"/>
    <mergeCell ref="N528:O528"/>
    <mergeCell ref="P528:Q528"/>
    <mergeCell ref="R528:S528"/>
    <mergeCell ref="T528:W528"/>
    <mergeCell ref="X528:AA528"/>
    <mergeCell ref="H529:I529"/>
    <mergeCell ref="J529:K529"/>
    <mergeCell ref="L529:M529"/>
    <mergeCell ref="N529:O529"/>
    <mergeCell ref="P529:Q529"/>
    <mergeCell ref="R529:S529"/>
    <mergeCell ref="T529:W529"/>
    <mergeCell ref="X529:AA529"/>
    <mergeCell ref="H530:I530"/>
    <mergeCell ref="J530:K530"/>
    <mergeCell ref="L530:M530"/>
    <mergeCell ref="N530:O530"/>
    <mergeCell ref="P530:Q530"/>
    <mergeCell ref="R530:S530"/>
    <mergeCell ref="T530:W530"/>
    <mergeCell ref="X530:AA530"/>
    <mergeCell ref="H531:I531"/>
    <mergeCell ref="J531:K531"/>
    <mergeCell ref="L531:M531"/>
    <mergeCell ref="N531:O531"/>
    <mergeCell ref="P531:Q531"/>
    <mergeCell ref="R531:S531"/>
    <mergeCell ref="T531:W531"/>
    <mergeCell ref="X531:AA531"/>
    <mergeCell ref="H520:I520"/>
    <mergeCell ref="J520:K520"/>
    <mergeCell ref="L520:M520"/>
    <mergeCell ref="N520:O520"/>
    <mergeCell ref="P520:Q520"/>
    <mergeCell ref="R520:S520"/>
    <mergeCell ref="T520:W520"/>
    <mergeCell ref="X520:AA520"/>
    <mergeCell ref="H521:I521"/>
    <mergeCell ref="J521:K521"/>
    <mergeCell ref="L521:M521"/>
    <mergeCell ref="N521:O521"/>
    <mergeCell ref="P521:Q521"/>
    <mergeCell ref="R521:S521"/>
    <mergeCell ref="T521:W521"/>
    <mergeCell ref="X521:AA521"/>
    <mergeCell ref="H522:I522"/>
    <mergeCell ref="J522:K522"/>
    <mergeCell ref="L522:M522"/>
    <mergeCell ref="N522:O522"/>
    <mergeCell ref="P522:Q522"/>
    <mergeCell ref="R522:S522"/>
    <mergeCell ref="T522:W522"/>
    <mergeCell ref="X522:AA522"/>
    <mergeCell ref="H523:I523"/>
    <mergeCell ref="J523:K523"/>
    <mergeCell ref="L523:M523"/>
    <mergeCell ref="N523:O523"/>
    <mergeCell ref="P523:Q523"/>
    <mergeCell ref="R523:S523"/>
    <mergeCell ref="T523:W523"/>
    <mergeCell ref="X523:AA523"/>
    <mergeCell ref="H524:I524"/>
    <mergeCell ref="J524:K524"/>
    <mergeCell ref="L524:M524"/>
    <mergeCell ref="N524:O524"/>
    <mergeCell ref="P524:Q524"/>
    <mergeCell ref="R524:S524"/>
    <mergeCell ref="T524:W524"/>
    <mergeCell ref="X524:AA524"/>
    <mergeCell ref="H525:I525"/>
    <mergeCell ref="J525:K525"/>
    <mergeCell ref="L525:M525"/>
    <mergeCell ref="N525:O525"/>
    <mergeCell ref="P525:Q525"/>
    <mergeCell ref="R525:S525"/>
    <mergeCell ref="T525:W525"/>
    <mergeCell ref="X525:AA525"/>
    <mergeCell ref="AJ520:AJ521"/>
    <mergeCell ref="AK520:AK521"/>
    <mergeCell ref="AL520:AL521"/>
    <mergeCell ref="AM520:AM521"/>
    <mergeCell ref="AN520:AN521"/>
    <mergeCell ref="H542:I542"/>
    <mergeCell ref="J542:K542"/>
    <mergeCell ref="L542:M542"/>
    <mergeCell ref="N542:O542"/>
    <mergeCell ref="P542:Q542"/>
    <mergeCell ref="R542:S542"/>
    <mergeCell ref="T542:W542"/>
    <mergeCell ref="X542:AA542"/>
    <mergeCell ref="T538:W538"/>
    <mergeCell ref="X538:AA538"/>
    <mergeCell ref="T539:W539"/>
    <mergeCell ref="X539:AA539"/>
    <mergeCell ref="T540:W540"/>
    <mergeCell ref="X540:AA540"/>
    <mergeCell ref="T541:W541"/>
    <mergeCell ref="X541:AA541"/>
    <mergeCell ref="H538:I538"/>
    <mergeCell ref="P538:Q538"/>
    <mergeCell ref="AJ538:AJ540"/>
    <mergeCell ref="AJ572:AJ573"/>
    <mergeCell ref="AK572:AK573"/>
    <mergeCell ref="AL572:AL573"/>
    <mergeCell ref="AM572:AM573"/>
    <mergeCell ref="AN572:AN573"/>
    <mergeCell ref="H539:I539"/>
    <mergeCell ref="J539:K539"/>
    <mergeCell ref="L539:M539"/>
    <mergeCell ref="N539:O539"/>
    <mergeCell ref="P539:Q539"/>
    <mergeCell ref="H540:I540"/>
    <mergeCell ref="J540:K540"/>
    <mergeCell ref="L540:M540"/>
    <mergeCell ref="N540:O540"/>
    <mergeCell ref="P540:Q540"/>
    <mergeCell ref="H541:I541"/>
    <mergeCell ref="J541:K541"/>
    <mergeCell ref="L541:M541"/>
    <mergeCell ref="N541:O541"/>
    <mergeCell ref="P541:Q541"/>
    <mergeCell ref="AJ541:AJ542"/>
    <mergeCell ref="AK541:AK542"/>
    <mergeCell ref="H543:I543"/>
    <mergeCell ref="J543:K543"/>
    <mergeCell ref="L543:M543"/>
    <mergeCell ref="N543:O543"/>
    <mergeCell ref="P543:Q543"/>
    <mergeCell ref="R543:S543"/>
    <mergeCell ref="T543:W543"/>
    <mergeCell ref="AL555:AN555"/>
    <mergeCell ref="X558:AA558"/>
    <mergeCell ref="H559:I559"/>
    <mergeCell ref="H592:I592"/>
    <mergeCell ref="J592:K592"/>
    <mergeCell ref="L592:M592"/>
    <mergeCell ref="N592:O592"/>
    <mergeCell ref="P592:Q592"/>
    <mergeCell ref="R592:S592"/>
    <mergeCell ref="T592:W592"/>
    <mergeCell ref="X592:AA592"/>
    <mergeCell ref="H593:I593"/>
    <mergeCell ref="J593:K593"/>
    <mergeCell ref="L593:M593"/>
    <mergeCell ref="N593:O593"/>
    <mergeCell ref="P593:Q593"/>
    <mergeCell ref="R593:S593"/>
    <mergeCell ref="T593:W593"/>
    <mergeCell ref="X593:AA593"/>
    <mergeCell ref="AJ584:AJ585"/>
    <mergeCell ref="H591:I591"/>
    <mergeCell ref="J591:K591"/>
    <mergeCell ref="L591:M591"/>
    <mergeCell ref="N591:O591"/>
    <mergeCell ref="P591:Q591"/>
    <mergeCell ref="R591:S591"/>
    <mergeCell ref="T591:W591"/>
    <mergeCell ref="X585:AA585"/>
    <mergeCell ref="H587:I587"/>
    <mergeCell ref="J587:K587"/>
    <mergeCell ref="L587:M587"/>
    <mergeCell ref="N587:O587"/>
    <mergeCell ref="P587:Q587"/>
    <mergeCell ref="R587:S587"/>
    <mergeCell ref="T587:W587"/>
    <mergeCell ref="AK584:AK585"/>
    <mergeCell ref="AL584:AL585"/>
    <mergeCell ref="AM584:AM585"/>
    <mergeCell ref="AN584:AN585"/>
    <mergeCell ref="H590:I590"/>
    <mergeCell ref="J590:K590"/>
    <mergeCell ref="L590:M590"/>
    <mergeCell ref="N590:O590"/>
    <mergeCell ref="P590:Q590"/>
    <mergeCell ref="R590:S590"/>
    <mergeCell ref="T590:W590"/>
    <mergeCell ref="X590:AA590"/>
    <mergeCell ref="AK588:AK589"/>
    <mergeCell ref="AL588:AL589"/>
    <mergeCell ref="AM588:AM589"/>
    <mergeCell ref="AN588:AN589"/>
    <mergeCell ref="H588:I588"/>
    <mergeCell ref="J588:K588"/>
    <mergeCell ref="L588:M588"/>
    <mergeCell ref="N588:O588"/>
    <mergeCell ref="P588:Q588"/>
    <mergeCell ref="R588:S588"/>
    <mergeCell ref="T588:W588"/>
    <mergeCell ref="X588:AA588"/>
    <mergeCell ref="H585:I585"/>
    <mergeCell ref="J585:K585"/>
    <mergeCell ref="L585:M585"/>
    <mergeCell ref="N585:O585"/>
    <mergeCell ref="P585:Q585"/>
    <mergeCell ref="R585:S585"/>
    <mergeCell ref="T585:W585"/>
    <mergeCell ref="AJ588:AJ589"/>
    <mergeCell ref="H595:I595"/>
    <mergeCell ref="J595:K595"/>
    <mergeCell ref="L595:M595"/>
    <mergeCell ref="N595:O595"/>
    <mergeCell ref="P595:Q595"/>
    <mergeCell ref="R595:S595"/>
    <mergeCell ref="T595:W595"/>
    <mergeCell ref="X595:AA595"/>
    <mergeCell ref="H597:I597"/>
    <mergeCell ref="J597:K597"/>
    <mergeCell ref="L597:M597"/>
    <mergeCell ref="N597:O597"/>
    <mergeCell ref="P597:Q597"/>
    <mergeCell ref="R597:S597"/>
    <mergeCell ref="T597:W597"/>
    <mergeCell ref="X597:AA597"/>
    <mergeCell ref="H594:I594"/>
    <mergeCell ref="J594:K594"/>
    <mergeCell ref="L594:M594"/>
    <mergeCell ref="N594:O594"/>
    <mergeCell ref="P594:Q594"/>
    <mergeCell ref="R594:S594"/>
    <mergeCell ref="T594:W594"/>
    <mergeCell ref="X594:AA594"/>
    <mergeCell ref="H621:I621"/>
    <mergeCell ref="J621:K621"/>
    <mergeCell ref="L621:M621"/>
    <mergeCell ref="N621:O621"/>
    <mergeCell ref="P621:Q621"/>
    <mergeCell ref="R621:S621"/>
    <mergeCell ref="T621:W621"/>
    <mergeCell ref="X621:AA621"/>
    <mergeCell ref="H622:I622"/>
    <mergeCell ref="J622:K622"/>
    <mergeCell ref="L622:M622"/>
    <mergeCell ref="N622:O622"/>
    <mergeCell ref="P622:Q622"/>
    <mergeCell ref="R622:S622"/>
    <mergeCell ref="T622:W622"/>
    <mergeCell ref="X622:AA622"/>
    <mergeCell ref="H623:I623"/>
    <mergeCell ref="J623:K623"/>
    <mergeCell ref="L623:M623"/>
    <mergeCell ref="N623:O623"/>
    <mergeCell ref="P623:Q623"/>
    <mergeCell ref="R623:S623"/>
    <mergeCell ref="T623:W623"/>
    <mergeCell ref="X623:AA623"/>
    <mergeCell ref="H630:I630"/>
    <mergeCell ref="J630:K630"/>
    <mergeCell ref="L630:M630"/>
    <mergeCell ref="N630:O630"/>
    <mergeCell ref="P630:Q630"/>
    <mergeCell ref="R630:S630"/>
    <mergeCell ref="H624:I624"/>
    <mergeCell ref="J624:K624"/>
    <mergeCell ref="L624:M624"/>
    <mergeCell ref="N624:O624"/>
    <mergeCell ref="P624:Q624"/>
    <mergeCell ref="R624:S624"/>
    <mergeCell ref="T624:W624"/>
    <mergeCell ref="X624:AA624"/>
    <mergeCell ref="H625:I625"/>
    <mergeCell ref="J625:K625"/>
    <mergeCell ref="L625:M625"/>
    <mergeCell ref="N625:O625"/>
    <mergeCell ref="P625:Q625"/>
    <mergeCell ref="R625:S625"/>
    <mergeCell ref="T625:W625"/>
    <mergeCell ref="X625:AA625"/>
    <mergeCell ref="H626:I626"/>
    <mergeCell ref="J626:K626"/>
    <mergeCell ref="L626:M626"/>
    <mergeCell ref="N626:O626"/>
    <mergeCell ref="P632:Q632"/>
    <mergeCell ref="R632:S632"/>
    <mergeCell ref="T632:W632"/>
    <mergeCell ref="X632:AA632"/>
    <mergeCell ref="H633:I633"/>
    <mergeCell ref="J633:K633"/>
    <mergeCell ref="L633:M633"/>
    <mergeCell ref="N633:O633"/>
    <mergeCell ref="H627:I627"/>
    <mergeCell ref="J627:K627"/>
    <mergeCell ref="L627:M627"/>
    <mergeCell ref="N627:O627"/>
    <mergeCell ref="P627:Q627"/>
    <mergeCell ref="R627:S627"/>
    <mergeCell ref="T627:W627"/>
    <mergeCell ref="X627:AA627"/>
    <mergeCell ref="H628:I628"/>
    <mergeCell ref="J628:K628"/>
    <mergeCell ref="L628:M628"/>
    <mergeCell ref="N628:O628"/>
    <mergeCell ref="P628:Q628"/>
    <mergeCell ref="R628:S628"/>
    <mergeCell ref="T628:W628"/>
    <mergeCell ref="X628:AA628"/>
    <mergeCell ref="P633:Q633"/>
    <mergeCell ref="R633:S633"/>
    <mergeCell ref="T633:W633"/>
    <mergeCell ref="X633:AA633"/>
    <mergeCell ref="N629:O629"/>
    <mergeCell ref="P629:Q629"/>
    <mergeCell ref="R629:S629"/>
    <mergeCell ref="T629:W629"/>
    <mergeCell ref="H634:I634"/>
    <mergeCell ref="J634:K634"/>
    <mergeCell ref="L634:M634"/>
    <mergeCell ref="N634:O634"/>
    <mergeCell ref="P634:Q634"/>
    <mergeCell ref="R634:S634"/>
    <mergeCell ref="AQ611:AQ612"/>
    <mergeCell ref="AP611:AP612"/>
    <mergeCell ref="H635:I635"/>
    <mergeCell ref="J635:K635"/>
    <mergeCell ref="L635:M635"/>
    <mergeCell ref="N635:O635"/>
    <mergeCell ref="P635:Q635"/>
    <mergeCell ref="R635:S635"/>
    <mergeCell ref="T635:W635"/>
    <mergeCell ref="X635:AA635"/>
    <mergeCell ref="T630:W630"/>
    <mergeCell ref="X630:AA630"/>
    <mergeCell ref="H631:I631"/>
    <mergeCell ref="J631:K631"/>
    <mergeCell ref="L631:M631"/>
    <mergeCell ref="N631:O631"/>
    <mergeCell ref="P631:Q631"/>
    <mergeCell ref="R631:S631"/>
    <mergeCell ref="T631:W631"/>
    <mergeCell ref="X631:AA631"/>
    <mergeCell ref="H629:I629"/>
    <mergeCell ref="J629:K629"/>
    <mergeCell ref="H632:I632"/>
    <mergeCell ref="J632:K632"/>
    <mergeCell ref="L632:M632"/>
    <mergeCell ref="N632:O632"/>
    <mergeCell ref="H636:I636"/>
    <mergeCell ref="J636:K636"/>
    <mergeCell ref="L636:M636"/>
    <mergeCell ref="N636:O636"/>
    <mergeCell ref="P636:Q636"/>
    <mergeCell ref="R636:S636"/>
    <mergeCell ref="AJ653:AJ654"/>
    <mergeCell ref="AK653:AK654"/>
    <mergeCell ref="AL653:AL654"/>
    <mergeCell ref="AM653:AM654"/>
    <mergeCell ref="AN653:AN654"/>
    <mergeCell ref="AJ667:AJ668"/>
    <mergeCell ref="AK667:AK668"/>
    <mergeCell ref="AL667:AL668"/>
    <mergeCell ref="AM667:AM668"/>
    <mergeCell ref="AN667:AN668"/>
    <mergeCell ref="H674:I674"/>
    <mergeCell ref="J674:K674"/>
    <mergeCell ref="L674:M674"/>
    <mergeCell ref="N674:O674"/>
    <mergeCell ref="P674:Q674"/>
    <mergeCell ref="R674:S674"/>
    <mergeCell ref="T674:W674"/>
    <mergeCell ref="X674:AA674"/>
    <mergeCell ref="T636:W636"/>
    <mergeCell ref="X636:AA636"/>
    <mergeCell ref="H637:I637"/>
    <mergeCell ref="J637:K637"/>
    <mergeCell ref="L637:M637"/>
    <mergeCell ref="N637:O637"/>
    <mergeCell ref="P637:Q637"/>
    <mergeCell ref="R637:S637"/>
    <mergeCell ref="J696:K696"/>
    <mergeCell ref="L696:M696"/>
    <mergeCell ref="N696:O696"/>
    <mergeCell ref="P696:Q696"/>
    <mergeCell ref="R696:S696"/>
    <mergeCell ref="T696:W696"/>
    <mergeCell ref="X696:AA696"/>
    <mergeCell ref="H680:I680"/>
    <mergeCell ref="J680:K680"/>
    <mergeCell ref="L680:M680"/>
    <mergeCell ref="N680:O680"/>
    <mergeCell ref="P680:Q680"/>
    <mergeCell ref="R680:S680"/>
    <mergeCell ref="T680:W680"/>
    <mergeCell ref="H679:I679"/>
    <mergeCell ref="J679:K679"/>
    <mergeCell ref="X695:AA695"/>
    <mergeCell ref="L679:M679"/>
    <mergeCell ref="N679:O679"/>
    <mergeCell ref="P679:Q679"/>
    <mergeCell ref="R679:S679"/>
    <mergeCell ref="P702:Q702"/>
    <mergeCell ref="R702:S702"/>
    <mergeCell ref="T702:W702"/>
    <mergeCell ref="X702:AA702"/>
    <mergeCell ref="H703:I703"/>
    <mergeCell ref="J703:K703"/>
    <mergeCell ref="L703:M703"/>
    <mergeCell ref="N703:O703"/>
    <mergeCell ref="P703:Q703"/>
    <mergeCell ref="R703:S703"/>
    <mergeCell ref="T703:W703"/>
    <mergeCell ref="X703:AA703"/>
    <mergeCell ref="R698:S698"/>
    <mergeCell ref="T698:W698"/>
    <mergeCell ref="X698:AA698"/>
    <mergeCell ref="H699:I699"/>
    <mergeCell ref="J699:K699"/>
    <mergeCell ref="L699:M699"/>
    <mergeCell ref="N699:O699"/>
    <mergeCell ref="P699:Q699"/>
    <mergeCell ref="R699:S699"/>
    <mergeCell ref="T699:W699"/>
    <mergeCell ref="X699:AA699"/>
    <mergeCell ref="H700:I700"/>
    <mergeCell ref="J700:K700"/>
    <mergeCell ref="L700:M700"/>
    <mergeCell ref="N700:O700"/>
    <mergeCell ref="P700:Q700"/>
    <mergeCell ref="R700:S700"/>
    <mergeCell ref="T700:W700"/>
    <mergeCell ref="X700:AA700"/>
    <mergeCell ref="H710:I710"/>
    <mergeCell ref="J710:K710"/>
    <mergeCell ref="AJ699:AJ700"/>
    <mergeCell ref="AK699:AK700"/>
    <mergeCell ref="AL699:AL700"/>
    <mergeCell ref="AM699:AM700"/>
    <mergeCell ref="AN699:AN700"/>
    <mergeCell ref="AJ702:AJ703"/>
    <mergeCell ref="AK702:AK703"/>
    <mergeCell ref="AL702:AL703"/>
    <mergeCell ref="AM702:AM703"/>
    <mergeCell ref="AN702:AN703"/>
    <mergeCell ref="H705:I705"/>
    <mergeCell ref="J705:K705"/>
    <mergeCell ref="L705:M705"/>
    <mergeCell ref="N705:O705"/>
    <mergeCell ref="P705:Q705"/>
    <mergeCell ref="R705:S705"/>
    <mergeCell ref="T705:W705"/>
    <mergeCell ref="X705:AA705"/>
    <mergeCell ref="H701:I701"/>
    <mergeCell ref="J701:K701"/>
    <mergeCell ref="L701:M701"/>
    <mergeCell ref="N701:O701"/>
    <mergeCell ref="P701:Q701"/>
    <mergeCell ref="R701:S701"/>
    <mergeCell ref="T701:W701"/>
    <mergeCell ref="X701:AA701"/>
    <mergeCell ref="H702:I702"/>
    <mergeCell ref="J702:K702"/>
    <mergeCell ref="L702:M702"/>
    <mergeCell ref="N702:O702"/>
    <mergeCell ref="H706:I706"/>
    <mergeCell ref="J706:K706"/>
    <mergeCell ref="L706:M706"/>
    <mergeCell ref="N706:O706"/>
    <mergeCell ref="P706:Q706"/>
    <mergeCell ref="R706:S706"/>
    <mergeCell ref="T706:W706"/>
    <mergeCell ref="X706:AA706"/>
    <mergeCell ref="H707:I707"/>
    <mergeCell ref="J707:K707"/>
    <mergeCell ref="L707:M707"/>
    <mergeCell ref="N707:O707"/>
    <mergeCell ref="P707:Q707"/>
    <mergeCell ref="R707:S707"/>
    <mergeCell ref="T707:W707"/>
    <mergeCell ref="X707:AA707"/>
    <mergeCell ref="H708:I708"/>
    <mergeCell ref="J708:K708"/>
    <mergeCell ref="L708:M708"/>
    <mergeCell ref="N708:O708"/>
    <mergeCell ref="P708:Q708"/>
    <mergeCell ref="R708:S708"/>
    <mergeCell ref="T708:W708"/>
    <mergeCell ref="X708:AA708"/>
    <mergeCell ref="H713:I713"/>
    <mergeCell ref="J713:K713"/>
    <mergeCell ref="L713:M713"/>
    <mergeCell ref="N713:O713"/>
    <mergeCell ref="P713:Q713"/>
    <mergeCell ref="R713:S713"/>
    <mergeCell ref="N712:O712"/>
    <mergeCell ref="H715:I715"/>
    <mergeCell ref="J715:K715"/>
    <mergeCell ref="L715:M715"/>
    <mergeCell ref="N715:O715"/>
    <mergeCell ref="P715:Q715"/>
    <mergeCell ref="R715:S715"/>
    <mergeCell ref="T715:W715"/>
    <mergeCell ref="P712:Q712"/>
    <mergeCell ref="R712:S712"/>
    <mergeCell ref="T713:W713"/>
    <mergeCell ref="H714:I714"/>
    <mergeCell ref="N709:O709"/>
    <mergeCell ref="P709:Q709"/>
    <mergeCell ref="R709:S709"/>
    <mergeCell ref="T709:W709"/>
    <mergeCell ref="R714:S714"/>
    <mergeCell ref="T714:W714"/>
    <mergeCell ref="J714:K714"/>
    <mergeCell ref="L714:M714"/>
    <mergeCell ref="P718:Q718"/>
    <mergeCell ref="R718:S718"/>
    <mergeCell ref="T718:W718"/>
    <mergeCell ref="X718:AA718"/>
    <mergeCell ref="L710:M710"/>
    <mergeCell ref="N710:O710"/>
    <mergeCell ref="P710:Q710"/>
    <mergeCell ref="R710:S710"/>
    <mergeCell ref="T710:W710"/>
    <mergeCell ref="X710:AA710"/>
    <mergeCell ref="T712:W712"/>
    <mergeCell ref="X712:AA712"/>
    <mergeCell ref="X714:AA714"/>
    <mergeCell ref="X713:AA713"/>
    <mergeCell ref="X709:AA709"/>
    <mergeCell ref="P720:Q720"/>
    <mergeCell ref="R720:S720"/>
    <mergeCell ref="T720:W720"/>
    <mergeCell ref="X720:AA720"/>
    <mergeCell ref="H718:I718"/>
    <mergeCell ref="J718:K718"/>
    <mergeCell ref="L718:M718"/>
    <mergeCell ref="N718:O718"/>
    <mergeCell ref="AP693:AP694"/>
    <mergeCell ref="AQ693:AQ694"/>
    <mergeCell ref="H717:I717"/>
    <mergeCell ref="J717:K717"/>
    <mergeCell ref="L717:M717"/>
    <mergeCell ref="N717:O717"/>
    <mergeCell ref="P717:Q717"/>
    <mergeCell ref="R717:S717"/>
    <mergeCell ref="T717:W717"/>
    <mergeCell ref="X717:AA717"/>
    <mergeCell ref="H711:I711"/>
    <mergeCell ref="J711:K711"/>
    <mergeCell ref="L711:M711"/>
    <mergeCell ref="N711:O711"/>
    <mergeCell ref="P711:Q711"/>
    <mergeCell ref="R711:S711"/>
    <mergeCell ref="T711:W711"/>
    <mergeCell ref="X711:AA711"/>
    <mergeCell ref="H712:I712"/>
    <mergeCell ref="J712:K712"/>
    <mergeCell ref="L712:M712"/>
    <mergeCell ref="H709:I709"/>
    <mergeCell ref="J709:K709"/>
    <mergeCell ref="L709:M709"/>
    <mergeCell ref="P721:Q721"/>
    <mergeCell ref="H723:I723"/>
    <mergeCell ref="J723:K723"/>
    <mergeCell ref="L723:M723"/>
    <mergeCell ref="N723:O723"/>
    <mergeCell ref="P723:Q723"/>
    <mergeCell ref="R723:S723"/>
    <mergeCell ref="T723:W723"/>
    <mergeCell ref="X723:AA723"/>
    <mergeCell ref="N714:O714"/>
    <mergeCell ref="P714:Q714"/>
    <mergeCell ref="X715:AA715"/>
    <mergeCell ref="T716:W716"/>
    <mergeCell ref="X716:AA716"/>
    <mergeCell ref="H716:I716"/>
    <mergeCell ref="J716:K716"/>
    <mergeCell ref="L716:M716"/>
    <mergeCell ref="N716:O716"/>
    <mergeCell ref="P716:Q716"/>
    <mergeCell ref="R716:S716"/>
    <mergeCell ref="H720:I720"/>
    <mergeCell ref="J720:K720"/>
    <mergeCell ref="L720:M720"/>
    <mergeCell ref="H719:I719"/>
    <mergeCell ref="J719:K719"/>
    <mergeCell ref="L719:M719"/>
    <mergeCell ref="N719:O719"/>
    <mergeCell ref="P719:Q719"/>
    <mergeCell ref="R719:S719"/>
    <mergeCell ref="T719:W719"/>
    <mergeCell ref="X719:AA719"/>
    <mergeCell ref="N720:O720"/>
    <mergeCell ref="H724:I724"/>
    <mergeCell ref="J724:K724"/>
    <mergeCell ref="L724:M724"/>
    <mergeCell ref="N724:O724"/>
    <mergeCell ref="P724:Q724"/>
    <mergeCell ref="R724:S724"/>
    <mergeCell ref="T724:W724"/>
    <mergeCell ref="X724:AA724"/>
    <mergeCell ref="H745:I745"/>
    <mergeCell ref="J745:K745"/>
    <mergeCell ref="L745:M745"/>
    <mergeCell ref="N745:O745"/>
    <mergeCell ref="P745:Q745"/>
    <mergeCell ref="R745:S745"/>
    <mergeCell ref="T745:W745"/>
    <mergeCell ref="X745:AA745"/>
    <mergeCell ref="H721:I721"/>
    <mergeCell ref="J721:K721"/>
    <mergeCell ref="L721:M721"/>
    <mergeCell ref="H722:I722"/>
    <mergeCell ref="J722:K722"/>
    <mergeCell ref="L722:M722"/>
    <mergeCell ref="N722:O722"/>
    <mergeCell ref="P722:Q722"/>
    <mergeCell ref="H725:I725"/>
    <mergeCell ref="J725:K725"/>
    <mergeCell ref="L725:M725"/>
    <mergeCell ref="N725:O725"/>
    <mergeCell ref="P725:Q725"/>
    <mergeCell ref="R725:S725"/>
    <mergeCell ref="T725:W725"/>
    <mergeCell ref="N721:O721"/>
    <mergeCell ref="J746:K746"/>
    <mergeCell ref="L746:M746"/>
    <mergeCell ref="N746:O746"/>
    <mergeCell ref="P746:Q746"/>
    <mergeCell ref="R746:S746"/>
    <mergeCell ref="T746:W746"/>
    <mergeCell ref="X746:AA746"/>
    <mergeCell ref="J747:K747"/>
    <mergeCell ref="X740:AA740"/>
    <mergeCell ref="H741:I741"/>
    <mergeCell ref="J741:K741"/>
    <mergeCell ref="L741:M741"/>
    <mergeCell ref="N741:O741"/>
    <mergeCell ref="P741:Q741"/>
    <mergeCell ref="R741:S741"/>
    <mergeCell ref="T741:W741"/>
    <mergeCell ref="X741:AA741"/>
    <mergeCell ref="H740:I740"/>
    <mergeCell ref="J740:K740"/>
    <mergeCell ref="L740:M740"/>
    <mergeCell ref="N740:O740"/>
    <mergeCell ref="P740:Q740"/>
    <mergeCell ref="R740:S740"/>
    <mergeCell ref="T740:W740"/>
    <mergeCell ref="N743:O743"/>
    <mergeCell ref="P743:Q743"/>
    <mergeCell ref="R743:S743"/>
    <mergeCell ref="T743:W743"/>
    <mergeCell ref="X743:AA743"/>
    <mergeCell ref="H742:I742"/>
    <mergeCell ref="J742:K742"/>
    <mergeCell ref="L742:M742"/>
    <mergeCell ref="H753:I753"/>
    <mergeCell ref="J753:K753"/>
    <mergeCell ref="L753:M753"/>
    <mergeCell ref="N753:O753"/>
    <mergeCell ref="P753:Q753"/>
    <mergeCell ref="R753:S753"/>
    <mergeCell ref="T753:W753"/>
    <mergeCell ref="X753:AA753"/>
    <mergeCell ref="L748:M748"/>
    <mergeCell ref="N748:O748"/>
    <mergeCell ref="P748:Q748"/>
    <mergeCell ref="R748:S748"/>
    <mergeCell ref="T748:W748"/>
    <mergeCell ref="X748:AA748"/>
    <mergeCell ref="H749:I749"/>
    <mergeCell ref="J749:K749"/>
    <mergeCell ref="L749:M749"/>
    <mergeCell ref="N749:O749"/>
    <mergeCell ref="P749:Q749"/>
    <mergeCell ref="R749:S749"/>
    <mergeCell ref="T749:W749"/>
    <mergeCell ref="X749:AA749"/>
    <mergeCell ref="AP738:AP739"/>
    <mergeCell ref="AQ738:AQ739"/>
    <mergeCell ref="H760:I760"/>
    <mergeCell ref="J760:K760"/>
    <mergeCell ref="L760:M760"/>
    <mergeCell ref="N760:O760"/>
    <mergeCell ref="P760:Q760"/>
    <mergeCell ref="R760:S760"/>
    <mergeCell ref="T760:W760"/>
    <mergeCell ref="X760:AA760"/>
    <mergeCell ref="AJ743:AJ744"/>
    <mergeCell ref="AK743:AK744"/>
    <mergeCell ref="AL743:AL744"/>
    <mergeCell ref="AM743:AM744"/>
    <mergeCell ref="AN743:AN744"/>
    <mergeCell ref="H751:I751"/>
    <mergeCell ref="J751:K751"/>
    <mergeCell ref="L751:M751"/>
    <mergeCell ref="N751:O751"/>
    <mergeCell ref="P751:Q751"/>
    <mergeCell ref="R751:S751"/>
    <mergeCell ref="T751:W751"/>
    <mergeCell ref="X751:AA751"/>
    <mergeCell ref="H750:I750"/>
    <mergeCell ref="J750:K750"/>
    <mergeCell ref="L750:M750"/>
    <mergeCell ref="N750:O750"/>
    <mergeCell ref="P750:Q750"/>
    <mergeCell ref="R750:S750"/>
    <mergeCell ref="T750:W750"/>
    <mergeCell ref="X750:AA750"/>
    <mergeCell ref="H752:I752"/>
    <mergeCell ref="H761:I761"/>
    <mergeCell ref="J761:K761"/>
    <mergeCell ref="L761:M761"/>
    <mergeCell ref="N761:O761"/>
    <mergeCell ref="P761:Q761"/>
    <mergeCell ref="R761:S761"/>
    <mergeCell ref="T761:W761"/>
    <mergeCell ref="X761:AA761"/>
    <mergeCell ref="H754:I754"/>
    <mergeCell ref="J754:K754"/>
    <mergeCell ref="L754:M754"/>
    <mergeCell ref="N754:O754"/>
    <mergeCell ref="P754:Q754"/>
    <mergeCell ref="R754:S754"/>
    <mergeCell ref="T754:W754"/>
    <mergeCell ref="X754:AA754"/>
    <mergeCell ref="H755:I755"/>
    <mergeCell ref="J755:K755"/>
    <mergeCell ref="L755:M755"/>
    <mergeCell ref="N755:O755"/>
    <mergeCell ref="P755:Q755"/>
    <mergeCell ref="R755:S755"/>
    <mergeCell ref="J759:K759"/>
    <mergeCell ref="L759:M759"/>
    <mergeCell ref="N759:O759"/>
    <mergeCell ref="P759:Q759"/>
    <mergeCell ref="R759:S759"/>
    <mergeCell ref="T759:W759"/>
    <mergeCell ref="X759:AA759"/>
    <mergeCell ref="J757:K757"/>
    <mergeCell ref="H756:I756"/>
    <mergeCell ref="J756:K756"/>
    <mergeCell ref="H765:I765"/>
    <mergeCell ref="J765:K765"/>
    <mergeCell ref="L765:M765"/>
    <mergeCell ref="N765:O765"/>
    <mergeCell ref="P765:Q765"/>
    <mergeCell ref="R765:S765"/>
    <mergeCell ref="T765:W765"/>
    <mergeCell ref="X765:AA765"/>
    <mergeCell ref="H763:I763"/>
    <mergeCell ref="J763:K763"/>
    <mergeCell ref="L763:M763"/>
    <mergeCell ref="N763:O763"/>
    <mergeCell ref="P763:Q763"/>
    <mergeCell ref="R763:S763"/>
    <mergeCell ref="T763:W763"/>
    <mergeCell ref="X763:AA763"/>
    <mergeCell ref="H762:I762"/>
    <mergeCell ref="J762:K762"/>
    <mergeCell ref="L762:M762"/>
    <mergeCell ref="T764:W764"/>
    <mergeCell ref="X764:AA764"/>
    <mergeCell ref="H764:I764"/>
    <mergeCell ref="J764:K764"/>
    <mergeCell ref="L764:M764"/>
    <mergeCell ref="N764:O764"/>
    <mergeCell ref="P764:Q764"/>
    <mergeCell ref="R764:S764"/>
    <mergeCell ref="N762:O762"/>
    <mergeCell ref="P762:Q762"/>
    <mergeCell ref="R762:S762"/>
    <mergeCell ref="T762:W762"/>
    <mergeCell ref="X762:AA762"/>
    <mergeCell ref="H766:I766"/>
    <mergeCell ref="J766:K766"/>
    <mergeCell ref="L766:M766"/>
    <mergeCell ref="N766:O766"/>
    <mergeCell ref="P766:Q766"/>
    <mergeCell ref="R766:S766"/>
    <mergeCell ref="T766:W766"/>
    <mergeCell ref="X766:AA766"/>
    <mergeCell ref="H767:I767"/>
    <mergeCell ref="J767:K767"/>
    <mergeCell ref="L767:M767"/>
    <mergeCell ref="N767:O767"/>
    <mergeCell ref="P767:Q767"/>
    <mergeCell ref="R767:S767"/>
    <mergeCell ref="T767:W767"/>
    <mergeCell ref="X767:AA767"/>
    <mergeCell ref="H768:I768"/>
    <mergeCell ref="J768:K768"/>
    <mergeCell ref="L768:M768"/>
    <mergeCell ref="N768:O768"/>
    <mergeCell ref="P768:Q768"/>
    <mergeCell ref="R768:S768"/>
    <mergeCell ref="T768:W768"/>
    <mergeCell ref="X768:AA768"/>
    <mergeCell ref="H772:I772"/>
    <mergeCell ref="J772:K772"/>
    <mergeCell ref="L772:M772"/>
    <mergeCell ref="N772:O772"/>
    <mergeCell ref="P772:Q772"/>
    <mergeCell ref="R772:S772"/>
    <mergeCell ref="T772:W772"/>
    <mergeCell ref="AJ770:AJ771"/>
    <mergeCell ref="AK770:AK771"/>
    <mergeCell ref="AL770:AL771"/>
    <mergeCell ref="AM770:AM771"/>
    <mergeCell ref="AN770:AN771"/>
    <mergeCell ref="AN774:AN775"/>
    <mergeCell ref="H769:I769"/>
    <mergeCell ref="J769:K769"/>
    <mergeCell ref="L769:M769"/>
    <mergeCell ref="N769:O769"/>
    <mergeCell ref="P769:Q769"/>
    <mergeCell ref="R769:S769"/>
    <mergeCell ref="T769:W769"/>
    <mergeCell ref="X769:AA769"/>
    <mergeCell ref="H770:I770"/>
    <mergeCell ref="J770:K770"/>
    <mergeCell ref="L770:M770"/>
    <mergeCell ref="N770:O770"/>
    <mergeCell ref="P770:Q770"/>
    <mergeCell ref="R770:S770"/>
    <mergeCell ref="T770:W770"/>
    <mergeCell ref="X770:AA770"/>
    <mergeCell ref="H771:I771"/>
    <mergeCell ref="J771:K771"/>
    <mergeCell ref="L771:M771"/>
    <mergeCell ref="AP785:AP786"/>
    <mergeCell ref="AQ785:AQ786"/>
    <mergeCell ref="H786:I786"/>
    <mergeCell ref="J786:K786"/>
    <mergeCell ref="L786:M786"/>
    <mergeCell ref="N786:O786"/>
    <mergeCell ref="P786:Q786"/>
    <mergeCell ref="R786:S786"/>
    <mergeCell ref="T786:W786"/>
    <mergeCell ref="X786:AA786"/>
    <mergeCell ref="H787:I787"/>
    <mergeCell ref="J787:K787"/>
    <mergeCell ref="L787:M787"/>
    <mergeCell ref="N787:O787"/>
    <mergeCell ref="P787:Q787"/>
    <mergeCell ref="R787:S787"/>
    <mergeCell ref="T787:W787"/>
    <mergeCell ref="X787:AA787"/>
    <mergeCell ref="R777:AF778"/>
    <mergeCell ref="AH777:AI778"/>
    <mergeCell ref="AJ777:AK778"/>
    <mergeCell ref="AL777:AM778"/>
    <mergeCell ref="H781:AD782"/>
    <mergeCell ref="AF781:AK782"/>
    <mergeCell ref="AL781:AN782"/>
    <mergeCell ref="AL773:AN773"/>
    <mergeCell ref="X788:AA788"/>
    <mergeCell ref="H789:I789"/>
    <mergeCell ref="J789:K789"/>
    <mergeCell ref="L789:M789"/>
    <mergeCell ref="N789:O789"/>
    <mergeCell ref="P789:Q789"/>
    <mergeCell ref="R789:S789"/>
    <mergeCell ref="T789:W789"/>
    <mergeCell ref="X789:AA789"/>
    <mergeCell ref="AL784:AN784"/>
    <mergeCell ref="AG785:AI785"/>
    <mergeCell ref="AJ785:AK785"/>
    <mergeCell ref="AL785:AN785"/>
    <mergeCell ref="AF780:AK780"/>
    <mergeCell ref="AL780:AN780"/>
    <mergeCell ref="H798:I798"/>
    <mergeCell ref="J798:K798"/>
    <mergeCell ref="L798:M798"/>
    <mergeCell ref="N798:O798"/>
    <mergeCell ref="P798:Q798"/>
    <mergeCell ref="R798:S798"/>
    <mergeCell ref="T798:W798"/>
    <mergeCell ref="X798:AA798"/>
    <mergeCell ref="H796:I796"/>
    <mergeCell ref="J796:K796"/>
    <mergeCell ref="L796:M796"/>
    <mergeCell ref="N796:O796"/>
    <mergeCell ref="P796:Q796"/>
    <mergeCell ref="R796:S796"/>
    <mergeCell ref="T796:W796"/>
    <mergeCell ref="H802:I802"/>
    <mergeCell ref="J802:K802"/>
    <mergeCell ref="L802:M802"/>
    <mergeCell ref="N802:O802"/>
    <mergeCell ref="P802:Q802"/>
    <mergeCell ref="R802:S802"/>
    <mergeCell ref="T802:W802"/>
    <mergeCell ref="X802:AA802"/>
    <mergeCell ref="X796:AA796"/>
    <mergeCell ref="H797:I797"/>
    <mergeCell ref="J797:K797"/>
    <mergeCell ref="L797:M797"/>
    <mergeCell ref="N797:O797"/>
    <mergeCell ref="P797:Q797"/>
    <mergeCell ref="R797:S797"/>
    <mergeCell ref="T797:W797"/>
    <mergeCell ref="X797:AA797"/>
    <mergeCell ref="H803:I803"/>
    <mergeCell ref="J803:K803"/>
    <mergeCell ref="L803:M803"/>
    <mergeCell ref="N803:O803"/>
    <mergeCell ref="P803:Q803"/>
    <mergeCell ref="R803:S803"/>
    <mergeCell ref="T803:W803"/>
    <mergeCell ref="X803:AA803"/>
    <mergeCell ref="H804:I804"/>
    <mergeCell ref="J804:K804"/>
    <mergeCell ref="L804:M804"/>
    <mergeCell ref="N804:O804"/>
    <mergeCell ref="P804:Q804"/>
    <mergeCell ref="R804:S804"/>
    <mergeCell ref="T804:W804"/>
    <mergeCell ref="X804:AA804"/>
    <mergeCell ref="H805:I805"/>
    <mergeCell ref="J805:K805"/>
    <mergeCell ref="L805:M805"/>
    <mergeCell ref="N805:O805"/>
    <mergeCell ref="P805:Q805"/>
    <mergeCell ref="R805:S805"/>
    <mergeCell ref="T805:W805"/>
    <mergeCell ref="X805:AA805"/>
    <mergeCell ref="H806:I806"/>
    <mergeCell ref="J806:K806"/>
    <mergeCell ref="L806:M806"/>
    <mergeCell ref="N806:O806"/>
    <mergeCell ref="P806:Q806"/>
    <mergeCell ref="R806:S806"/>
    <mergeCell ref="T806:W806"/>
    <mergeCell ref="X806:AA806"/>
    <mergeCell ref="H807:I807"/>
    <mergeCell ref="J807:K807"/>
    <mergeCell ref="L807:M807"/>
    <mergeCell ref="N807:O807"/>
    <mergeCell ref="P807:Q807"/>
    <mergeCell ref="R807:S807"/>
    <mergeCell ref="T807:W807"/>
    <mergeCell ref="X807:AA807"/>
    <mergeCell ref="N808:O808"/>
    <mergeCell ref="P808:Q808"/>
    <mergeCell ref="R808:S808"/>
    <mergeCell ref="T808:W808"/>
    <mergeCell ref="R809:AF811"/>
    <mergeCell ref="AH809:AI809"/>
    <mergeCell ref="AJ809:AK809"/>
    <mergeCell ref="AL809:AN809"/>
    <mergeCell ref="AH810:AH811"/>
    <mergeCell ref="AI810:AI811"/>
    <mergeCell ref="AJ810:AJ811"/>
    <mergeCell ref="AK810:AK811"/>
    <mergeCell ref="AL810:AL811"/>
    <mergeCell ref="AM810:AM811"/>
    <mergeCell ref="AN810:AN811"/>
    <mergeCell ref="H808:I808"/>
    <mergeCell ref="J808:K808"/>
    <mergeCell ref="L808:M808"/>
    <mergeCell ref="R813:AF814"/>
    <mergeCell ref="AH813:AI814"/>
    <mergeCell ref="AJ813:AK814"/>
    <mergeCell ref="AL813:AM814"/>
    <mergeCell ref="AN813:AN814"/>
    <mergeCell ref="B816:G817"/>
    <mergeCell ref="H816:AD816"/>
    <mergeCell ref="AF816:AK816"/>
    <mergeCell ref="AL816:AN816"/>
    <mergeCell ref="H817:AD818"/>
    <mergeCell ref="AF817:AK818"/>
    <mergeCell ref="AL817:AN818"/>
    <mergeCell ref="B818:G818"/>
    <mergeCell ref="B820:E820"/>
    <mergeCell ref="F820:G820"/>
    <mergeCell ref="H820:S821"/>
    <mergeCell ref="T820:AF821"/>
    <mergeCell ref="AG820:AI820"/>
    <mergeCell ref="AJ820:AK820"/>
    <mergeCell ref="AL820:AN820"/>
    <mergeCell ref="F821:G821"/>
    <mergeCell ref="AG821:AI821"/>
    <mergeCell ref="AJ821:AK821"/>
    <mergeCell ref="AL821:AN821"/>
    <mergeCell ref="AP821:AP822"/>
    <mergeCell ref="AQ821:AQ822"/>
    <mergeCell ref="X826:AA826"/>
    <mergeCell ref="H827:I827"/>
    <mergeCell ref="J827:K827"/>
    <mergeCell ref="L827:M827"/>
    <mergeCell ref="N827:O827"/>
    <mergeCell ref="P827:Q827"/>
    <mergeCell ref="R827:S827"/>
    <mergeCell ref="T827:W827"/>
    <mergeCell ref="X827:AA827"/>
    <mergeCell ref="H828:I828"/>
    <mergeCell ref="J828:K828"/>
    <mergeCell ref="L828:M828"/>
    <mergeCell ref="N828:O828"/>
    <mergeCell ref="P828:Q828"/>
    <mergeCell ref="R828:S828"/>
    <mergeCell ref="T828:W828"/>
    <mergeCell ref="X828:AA828"/>
    <mergeCell ref="H826:I826"/>
    <mergeCell ref="J826:K826"/>
    <mergeCell ref="L826:M826"/>
    <mergeCell ref="N826:O826"/>
    <mergeCell ref="P826:Q826"/>
    <mergeCell ref="R826:S826"/>
    <mergeCell ref="T826:W826"/>
    <mergeCell ref="H825:I825"/>
    <mergeCell ref="J825:K825"/>
    <mergeCell ref="L825:M825"/>
    <mergeCell ref="N825:O825"/>
    <mergeCell ref="P825:Q825"/>
    <mergeCell ref="R825:S825"/>
    <mergeCell ref="H833:I833"/>
    <mergeCell ref="J833:K833"/>
    <mergeCell ref="L833:M833"/>
    <mergeCell ref="N833:O833"/>
    <mergeCell ref="P833:Q833"/>
    <mergeCell ref="R833:S833"/>
    <mergeCell ref="T833:W833"/>
    <mergeCell ref="X833:AA833"/>
    <mergeCell ref="H836:I836"/>
    <mergeCell ref="J836:K836"/>
    <mergeCell ref="L836:M836"/>
    <mergeCell ref="N836:O836"/>
    <mergeCell ref="P836:Q836"/>
    <mergeCell ref="R836:S836"/>
    <mergeCell ref="T836:W836"/>
    <mergeCell ref="P852:Q852"/>
    <mergeCell ref="R852:S852"/>
    <mergeCell ref="X852:AA852"/>
    <mergeCell ref="H834:I834"/>
    <mergeCell ref="P834:Q834"/>
    <mergeCell ref="T834:W834"/>
    <mergeCell ref="X834:AA834"/>
    <mergeCell ref="H835:I835"/>
    <mergeCell ref="J835:K835"/>
    <mergeCell ref="L835:M835"/>
    <mergeCell ref="N835:O835"/>
    <mergeCell ref="P835:Q835"/>
    <mergeCell ref="R835:S835"/>
    <mergeCell ref="T835:W835"/>
    <mergeCell ref="X835:AA835"/>
    <mergeCell ref="T852:W852"/>
    <mergeCell ref="H852:I852"/>
    <mergeCell ref="J852:K852"/>
    <mergeCell ref="L852:M852"/>
    <mergeCell ref="N852:O852"/>
    <mergeCell ref="R837:AF839"/>
    <mergeCell ref="AH837:AI837"/>
    <mergeCell ref="AJ837:AK837"/>
    <mergeCell ref="AL837:AN837"/>
    <mergeCell ref="AH838:AH839"/>
    <mergeCell ref="AI838:AI839"/>
    <mergeCell ref="AJ838:AJ839"/>
    <mergeCell ref="AK838:AK839"/>
    <mergeCell ref="AL838:AL839"/>
    <mergeCell ref="AM838:AM839"/>
    <mergeCell ref="AN838:AN839"/>
    <mergeCell ref="AH841:AI842"/>
    <mergeCell ref="AJ841:AK842"/>
    <mergeCell ref="AL841:AM842"/>
    <mergeCell ref="AN841:AN842"/>
    <mergeCell ref="B844:G845"/>
    <mergeCell ref="H844:AD844"/>
    <mergeCell ref="AF844:AK844"/>
    <mergeCell ref="AL844:AN844"/>
    <mergeCell ref="H845:AD846"/>
    <mergeCell ref="AF845:AK846"/>
    <mergeCell ref="AL845:AN846"/>
    <mergeCell ref="B846:G846"/>
    <mergeCell ref="B848:E848"/>
    <mergeCell ref="F848:G848"/>
    <mergeCell ref="H848:S849"/>
    <mergeCell ref="T848:AF849"/>
    <mergeCell ref="AG848:AI848"/>
    <mergeCell ref="F849:G849"/>
    <mergeCell ref="AG849:AI849"/>
    <mergeCell ref="AJ849:AK849"/>
    <mergeCell ref="AL849:AN849"/>
    <mergeCell ref="AP849:AP850"/>
    <mergeCell ref="AQ849:AQ850"/>
    <mergeCell ref="H850:I850"/>
    <mergeCell ref="J850:K850"/>
    <mergeCell ref="L850:M850"/>
    <mergeCell ref="N850:O850"/>
    <mergeCell ref="P850:Q850"/>
    <mergeCell ref="R850:S850"/>
    <mergeCell ref="T850:W850"/>
    <mergeCell ref="X850:AA850"/>
    <mergeCell ref="AJ848:AK848"/>
    <mergeCell ref="AL848:AN848"/>
    <mergeCell ref="H851:I851"/>
    <mergeCell ref="J851:K851"/>
    <mergeCell ref="L851:M851"/>
    <mergeCell ref="N851:O851"/>
    <mergeCell ref="P851:Q851"/>
    <mergeCell ref="R851:S851"/>
    <mergeCell ref="T851:W851"/>
    <mergeCell ref="X851:AA851"/>
    <mergeCell ref="N853:O853"/>
    <mergeCell ref="P853:Q853"/>
    <mergeCell ref="R853:S853"/>
    <mergeCell ref="T853:W853"/>
    <mergeCell ref="X853:AA853"/>
    <mergeCell ref="H854:I854"/>
    <mergeCell ref="J854:K854"/>
    <mergeCell ref="L854:M854"/>
    <mergeCell ref="N854:O854"/>
    <mergeCell ref="P854:Q854"/>
    <mergeCell ref="R854:S854"/>
    <mergeCell ref="T854:W854"/>
    <mergeCell ref="X854:AA854"/>
    <mergeCell ref="H855:I855"/>
    <mergeCell ref="J855:K855"/>
    <mergeCell ref="L855:M855"/>
    <mergeCell ref="N855:O855"/>
    <mergeCell ref="P855:Q855"/>
    <mergeCell ref="R855:S855"/>
    <mergeCell ref="T855:W855"/>
    <mergeCell ref="X855:AA855"/>
    <mergeCell ref="H853:I853"/>
    <mergeCell ref="J853:K853"/>
    <mergeCell ref="L853:M853"/>
    <mergeCell ref="H856:I856"/>
    <mergeCell ref="J856:K856"/>
    <mergeCell ref="L856:M856"/>
    <mergeCell ref="N856:O856"/>
    <mergeCell ref="P856:Q856"/>
    <mergeCell ref="R856:S856"/>
    <mergeCell ref="T856:W856"/>
    <mergeCell ref="X856:AA856"/>
    <mergeCell ref="L863:M863"/>
    <mergeCell ref="N863:O863"/>
    <mergeCell ref="P863:Q863"/>
    <mergeCell ref="R863:S863"/>
    <mergeCell ref="T863:W863"/>
    <mergeCell ref="X863:AA863"/>
    <mergeCell ref="R861:S861"/>
    <mergeCell ref="H857:I857"/>
    <mergeCell ref="J857:K857"/>
    <mergeCell ref="L857:M857"/>
    <mergeCell ref="N857:O857"/>
    <mergeCell ref="P857:Q857"/>
    <mergeCell ref="R857:S857"/>
    <mergeCell ref="T857:W857"/>
    <mergeCell ref="X857:AA857"/>
    <mergeCell ref="H858:I858"/>
    <mergeCell ref="J858:K858"/>
    <mergeCell ref="L858:M858"/>
    <mergeCell ref="N858:O858"/>
    <mergeCell ref="P858:Q858"/>
    <mergeCell ref="R858:S858"/>
    <mergeCell ref="T858:W858"/>
    <mergeCell ref="X858:AA858"/>
    <mergeCell ref="H859:I859"/>
    <mergeCell ref="J859:K859"/>
    <mergeCell ref="L859:M859"/>
    <mergeCell ref="N859:O859"/>
    <mergeCell ref="P859:Q859"/>
    <mergeCell ref="R859:S859"/>
    <mergeCell ref="T859:W859"/>
    <mergeCell ref="X859:AA859"/>
    <mergeCell ref="T861:W861"/>
    <mergeCell ref="H865:I865"/>
    <mergeCell ref="J865:K865"/>
    <mergeCell ref="L865:M865"/>
    <mergeCell ref="N865:O865"/>
    <mergeCell ref="P865:Q865"/>
    <mergeCell ref="R865:S865"/>
    <mergeCell ref="T865:W865"/>
    <mergeCell ref="X865:AA865"/>
    <mergeCell ref="H866:I866"/>
    <mergeCell ref="J866:K866"/>
    <mergeCell ref="L866:M866"/>
    <mergeCell ref="N866:O866"/>
    <mergeCell ref="P866:Q866"/>
    <mergeCell ref="R866:S866"/>
    <mergeCell ref="T866:W866"/>
    <mergeCell ref="X866:AA866"/>
    <mergeCell ref="H860:I860"/>
    <mergeCell ref="J860:K860"/>
    <mergeCell ref="L860:M860"/>
    <mergeCell ref="N860:O860"/>
    <mergeCell ref="P860:Q860"/>
    <mergeCell ref="R860:S860"/>
    <mergeCell ref="T860:W860"/>
    <mergeCell ref="X860:AA860"/>
    <mergeCell ref="P867:Q867"/>
    <mergeCell ref="R867:S867"/>
    <mergeCell ref="T867:W867"/>
    <mergeCell ref="X867:AA867"/>
    <mergeCell ref="H868:I868"/>
    <mergeCell ref="J868:K868"/>
    <mergeCell ref="L868:M868"/>
    <mergeCell ref="N868:O868"/>
    <mergeCell ref="P868:Q868"/>
    <mergeCell ref="R868:S868"/>
    <mergeCell ref="T868:W868"/>
    <mergeCell ref="X868:AA868"/>
    <mergeCell ref="B882:E882"/>
    <mergeCell ref="F882:G882"/>
    <mergeCell ref="H882:S883"/>
    <mergeCell ref="T882:AF883"/>
    <mergeCell ref="F883:G883"/>
    <mergeCell ref="H870:I870"/>
    <mergeCell ref="J870:K870"/>
    <mergeCell ref="L870:M870"/>
    <mergeCell ref="N870:O870"/>
    <mergeCell ref="P870:Q870"/>
    <mergeCell ref="R870:S870"/>
    <mergeCell ref="T870:W870"/>
    <mergeCell ref="H878:AD878"/>
    <mergeCell ref="AF878:AK878"/>
    <mergeCell ref="B878:G879"/>
    <mergeCell ref="AP883:AP884"/>
    <mergeCell ref="AQ883:AQ884"/>
    <mergeCell ref="H884:I884"/>
    <mergeCell ref="J884:K884"/>
    <mergeCell ref="L884:M884"/>
    <mergeCell ref="N884:O884"/>
    <mergeCell ref="P884:Q884"/>
    <mergeCell ref="R884:S884"/>
    <mergeCell ref="T884:W884"/>
    <mergeCell ref="X884:AA884"/>
    <mergeCell ref="H885:I885"/>
    <mergeCell ref="J885:K885"/>
    <mergeCell ref="L885:M885"/>
    <mergeCell ref="N885:O885"/>
    <mergeCell ref="P885:Q885"/>
    <mergeCell ref="R885:S885"/>
    <mergeCell ref="T885:W885"/>
    <mergeCell ref="X885:AA885"/>
    <mergeCell ref="R887:S887"/>
    <mergeCell ref="T887:W887"/>
    <mergeCell ref="X887:AA887"/>
    <mergeCell ref="H894:I894"/>
    <mergeCell ref="J894:K894"/>
    <mergeCell ref="L894:M894"/>
    <mergeCell ref="N894:O894"/>
    <mergeCell ref="P894:Q894"/>
    <mergeCell ref="R894:S894"/>
    <mergeCell ref="T894:W894"/>
    <mergeCell ref="H893:I893"/>
    <mergeCell ref="J893:K893"/>
    <mergeCell ref="L893:M893"/>
    <mergeCell ref="N893:O893"/>
    <mergeCell ref="P893:Q893"/>
    <mergeCell ref="R893:S893"/>
    <mergeCell ref="T900:W900"/>
    <mergeCell ref="X900:AA900"/>
    <mergeCell ref="T895:W895"/>
    <mergeCell ref="X895:AA895"/>
    <mergeCell ref="H900:I900"/>
    <mergeCell ref="J900:K900"/>
    <mergeCell ref="L900:M900"/>
    <mergeCell ref="N900:O900"/>
    <mergeCell ref="P900:Q900"/>
    <mergeCell ref="R900:S900"/>
    <mergeCell ref="P892:Q892"/>
    <mergeCell ref="R892:S892"/>
    <mergeCell ref="T892:W892"/>
    <mergeCell ref="X892:AA892"/>
    <mergeCell ref="H891:I891"/>
    <mergeCell ref="J891:K891"/>
    <mergeCell ref="H901:I901"/>
    <mergeCell ref="J901:K901"/>
    <mergeCell ref="L901:M901"/>
    <mergeCell ref="N901:O901"/>
    <mergeCell ref="P901:Q901"/>
    <mergeCell ref="R901:S901"/>
    <mergeCell ref="T901:W901"/>
    <mergeCell ref="X901:AA901"/>
    <mergeCell ref="H908:I908"/>
    <mergeCell ref="J908:K908"/>
    <mergeCell ref="L908:M908"/>
    <mergeCell ref="N908:O908"/>
    <mergeCell ref="P908:Q908"/>
    <mergeCell ref="R908:S908"/>
    <mergeCell ref="T908:W908"/>
    <mergeCell ref="X908:AA908"/>
    <mergeCell ref="H907:I907"/>
    <mergeCell ref="J907:K907"/>
    <mergeCell ref="L907:M907"/>
    <mergeCell ref="N907:O907"/>
    <mergeCell ref="P907:Q907"/>
    <mergeCell ref="R907:S907"/>
    <mergeCell ref="T907:W907"/>
    <mergeCell ref="X907:AA907"/>
    <mergeCell ref="L903:M903"/>
    <mergeCell ref="N903:O903"/>
    <mergeCell ref="P903:Q903"/>
    <mergeCell ref="R903:S903"/>
    <mergeCell ref="T903:W903"/>
    <mergeCell ref="X903:AA903"/>
    <mergeCell ref="H906:I906"/>
    <mergeCell ref="J906:K906"/>
    <mergeCell ref="AJ927:AJ928"/>
    <mergeCell ref="AK927:AK928"/>
    <mergeCell ref="AL927:AL928"/>
    <mergeCell ref="AM927:AM928"/>
    <mergeCell ref="AN927:AN928"/>
    <mergeCell ref="R930:AF931"/>
    <mergeCell ref="AH930:AI931"/>
    <mergeCell ref="AJ930:AK931"/>
    <mergeCell ref="AL930:AM931"/>
    <mergeCell ref="AN930:AN931"/>
    <mergeCell ref="B933:G934"/>
    <mergeCell ref="H933:AD933"/>
    <mergeCell ref="AF933:AK933"/>
    <mergeCell ref="AL933:AN933"/>
    <mergeCell ref="H934:AD935"/>
    <mergeCell ref="AF934:AK935"/>
    <mergeCell ref="AL934:AN935"/>
    <mergeCell ref="B935:G935"/>
    <mergeCell ref="B937:E937"/>
    <mergeCell ref="F937:G937"/>
    <mergeCell ref="H937:S938"/>
    <mergeCell ref="T937:AF938"/>
    <mergeCell ref="AG937:AI937"/>
    <mergeCell ref="AJ937:AK937"/>
    <mergeCell ref="AL937:AN937"/>
    <mergeCell ref="F938:G938"/>
    <mergeCell ref="AG938:AI938"/>
    <mergeCell ref="AJ938:AK938"/>
    <mergeCell ref="AP938:AP939"/>
    <mergeCell ref="AQ938:AQ939"/>
    <mergeCell ref="X942:AA942"/>
    <mergeCell ref="H943:I943"/>
    <mergeCell ref="J943:K943"/>
    <mergeCell ref="L943:M943"/>
    <mergeCell ref="N943:O943"/>
    <mergeCell ref="P943:Q943"/>
    <mergeCell ref="R943:S943"/>
    <mergeCell ref="T943:W943"/>
    <mergeCell ref="X943:AA943"/>
    <mergeCell ref="AJ942:AJ943"/>
    <mergeCell ref="AK942:AK943"/>
    <mergeCell ref="AL942:AL943"/>
    <mergeCell ref="L940:M940"/>
    <mergeCell ref="N940:O940"/>
    <mergeCell ref="P940:Q940"/>
    <mergeCell ref="R940:S940"/>
    <mergeCell ref="H944:I944"/>
    <mergeCell ref="J944:K944"/>
    <mergeCell ref="L944:M944"/>
    <mergeCell ref="N944:O944"/>
    <mergeCell ref="P944:Q944"/>
    <mergeCell ref="R944:S944"/>
    <mergeCell ref="T944:W944"/>
    <mergeCell ref="X944:AA944"/>
    <mergeCell ref="T940:W940"/>
    <mergeCell ref="X940:AA940"/>
    <mergeCell ref="H939:I939"/>
    <mergeCell ref="J939:K939"/>
    <mergeCell ref="L939:M939"/>
    <mergeCell ref="N939:O939"/>
    <mergeCell ref="P939:Q939"/>
    <mergeCell ref="R939:S939"/>
    <mergeCell ref="T941:W941"/>
    <mergeCell ref="X941:AA941"/>
    <mergeCell ref="X947:AA947"/>
    <mergeCell ref="H948:I948"/>
    <mergeCell ref="J948:K948"/>
    <mergeCell ref="L948:M948"/>
    <mergeCell ref="N948:O948"/>
    <mergeCell ref="P948:Q948"/>
    <mergeCell ref="R948:S948"/>
    <mergeCell ref="T948:W948"/>
    <mergeCell ref="X948:AA948"/>
    <mergeCell ref="H949:I949"/>
    <mergeCell ref="J949:K949"/>
    <mergeCell ref="L949:M949"/>
    <mergeCell ref="N949:O949"/>
    <mergeCell ref="P949:Q949"/>
    <mergeCell ref="R949:S949"/>
    <mergeCell ref="T949:W949"/>
    <mergeCell ref="X949:AA949"/>
    <mergeCell ref="H947:I947"/>
    <mergeCell ref="J947:K947"/>
    <mergeCell ref="L947:M947"/>
    <mergeCell ref="N947:O947"/>
    <mergeCell ref="P947:Q947"/>
    <mergeCell ref="R947:S947"/>
    <mergeCell ref="T947:W947"/>
    <mergeCell ref="J950:K950"/>
    <mergeCell ref="L950:M950"/>
    <mergeCell ref="N950:O950"/>
    <mergeCell ref="P950:Q950"/>
    <mergeCell ref="R950:S950"/>
    <mergeCell ref="T950:W950"/>
    <mergeCell ref="R957:S957"/>
    <mergeCell ref="T957:W957"/>
    <mergeCell ref="H953:I953"/>
    <mergeCell ref="J953:K953"/>
    <mergeCell ref="L953:M953"/>
    <mergeCell ref="N953:O953"/>
    <mergeCell ref="P953:Q953"/>
    <mergeCell ref="R953:S953"/>
    <mergeCell ref="T953:W953"/>
    <mergeCell ref="X950:AA950"/>
    <mergeCell ref="H951:I951"/>
    <mergeCell ref="J951:K951"/>
    <mergeCell ref="L951:M951"/>
    <mergeCell ref="N951:O951"/>
    <mergeCell ref="P951:Q951"/>
    <mergeCell ref="R951:S951"/>
    <mergeCell ref="T951:W951"/>
    <mergeCell ref="X951:AA951"/>
    <mergeCell ref="H952:I952"/>
    <mergeCell ref="J952:K952"/>
    <mergeCell ref="L952:M952"/>
    <mergeCell ref="N952:O952"/>
    <mergeCell ref="P952:Q952"/>
    <mergeCell ref="R952:S952"/>
    <mergeCell ref="T952:W952"/>
    <mergeCell ref="X952:AA952"/>
    <mergeCell ref="J964:K964"/>
    <mergeCell ref="L964:M964"/>
    <mergeCell ref="N955:O955"/>
    <mergeCell ref="P955:Q955"/>
    <mergeCell ref="R955:S955"/>
    <mergeCell ref="T955:W955"/>
    <mergeCell ref="X955:AA955"/>
    <mergeCell ref="H966:I966"/>
    <mergeCell ref="J966:K966"/>
    <mergeCell ref="L966:M966"/>
    <mergeCell ref="N966:O966"/>
    <mergeCell ref="P966:Q966"/>
    <mergeCell ref="P957:Q957"/>
    <mergeCell ref="P964:Q964"/>
    <mergeCell ref="L959:M959"/>
    <mergeCell ref="N959:O959"/>
    <mergeCell ref="P959:Q959"/>
    <mergeCell ref="R959:S959"/>
    <mergeCell ref="H964:I964"/>
    <mergeCell ref="J962:K962"/>
    <mergeCell ref="L962:M962"/>
    <mergeCell ref="N962:O962"/>
    <mergeCell ref="P962:Q962"/>
    <mergeCell ref="R962:S962"/>
    <mergeCell ref="T962:W962"/>
    <mergeCell ref="H961:I961"/>
    <mergeCell ref="J961:K961"/>
    <mergeCell ref="L961:M961"/>
    <mergeCell ref="N961:O961"/>
    <mergeCell ref="P961:Q961"/>
    <mergeCell ref="R961:S961"/>
    <mergeCell ref="T959:W959"/>
    <mergeCell ref="H968:I968"/>
    <mergeCell ref="J968:K968"/>
    <mergeCell ref="L968:M968"/>
    <mergeCell ref="N968:O968"/>
    <mergeCell ref="P968:Q968"/>
    <mergeCell ref="R968:S968"/>
    <mergeCell ref="T968:W968"/>
    <mergeCell ref="X968:AA968"/>
    <mergeCell ref="H963:I963"/>
    <mergeCell ref="J963:K963"/>
    <mergeCell ref="L963:M963"/>
    <mergeCell ref="N963:O963"/>
    <mergeCell ref="P963:Q963"/>
    <mergeCell ref="R963:S963"/>
    <mergeCell ref="T963:W963"/>
    <mergeCell ref="X963:AA963"/>
    <mergeCell ref="H958:I958"/>
    <mergeCell ref="J958:K958"/>
    <mergeCell ref="L958:M958"/>
    <mergeCell ref="H965:I965"/>
    <mergeCell ref="J965:K965"/>
    <mergeCell ref="L965:M965"/>
    <mergeCell ref="N965:O965"/>
    <mergeCell ref="P965:Q965"/>
    <mergeCell ref="R965:S965"/>
    <mergeCell ref="T965:W965"/>
    <mergeCell ref="X965:AA965"/>
    <mergeCell ref="R966:S966"/>
    <mergeCell ref="T966:W966"/>
    <mergeCell ref="X966:AA966"/>
    <mergeCell ref="H967:I967"/>
    <mergeCell ref="J967:K967"/>
    <mergeCell ref="L967:M967"/>
    <mergeCell ref="N967:O967"/>
    <mergeCell ref="P967:Q967"/>
    <mergeCell ref="R967:S967"/>
    <mergeCell ref="T967:W967"/>
    <mergeCell ref="X967:AA967"/>
    <mergeCell ref="AH979:AI979"/>
    <mergeCell ref="AJ979:AK979"/>
    <mergeCell ref="AL979:AN979"/>
    <mergeCell ref="AH980:AH981"/>
    <mergeCell ref="AI980:AI981"/>
    <mergeCell ref="AJ980:AJ981"/>
    <mergeCell ref="AK980:AK981"/>
    <mergeCell ref="AL980:AL981"/>
    <mergeCell ref="AM980:AM981"/>
    <mergeCell ref="AN980:AN981"/>
    <mergeCell ref="R983:AF984"/>
    <mergeCell ref="AH983:AI984"/>
    <mergeCell ref="AJ983:AK984"/>
    <mergeCell ref="AL983:AM984"/>
    <mergeCell ref="AN983:AN984"/>
    <mergeCell ref="AP991:AP992"/>
    <mergeCell ref="AQ991:AQ992"/>
    <mergeCell ref="H992:I992"/>
    <mergeCell ref="J992:K992"/>
    <mergeCell ref="L992:M992"/>
    <mergeCell ref="N992:O992"/>
    <mergeCell ref="P992:Q992"/>
    <mergeCell ref="R992:S992"/>
    <mergeCell ref="T992:W992"/>
    <mergeCell ref="X992:AA992"/>
    <mergeCell ref="AG990:AI990"/>
    <mergeCell ref="AJ990:AK990"/>
    <mergeCell ref="AL990:AN990"/>
    <mergeCell ref="AG991:AI991"/>
    <mergeCell ref="AJ991:AK991"/>
    <mergeCell ref="AL991:AN991"/>
    <mergeCell ref="B990:E990"/>
    <mergeCell ref="F990:G990"/>
    <mergeCell ref="F991:G991"/>
    <mergeCell ref="H990:S991"/>
    <mergeCell ref="T990:AF991"/>
    <mergeCell ref="R998:S998"/>
    <mergeCell ref="B986:G987"/>
    <mergeCell ref="H986:AD986"/>
    <mergeCell ref="AF986:AK986"/>
    <mergeCell ref="AL986:AN986"/>
    <mergeCell ref="H987:AD988"/>
    <mergeCell ref="AF987:AK988"/>
    <mergeCell ref="AL987:AN988"/>
    <mergeCell ref="B988:G988"/>
    <mergeCell ref="H994:I994"/>
    <mergeCell ref="J994:K994"/>
    <mergeCell ref="L994:M994"/>
    <mergeCell ref="N994:O994"/>
    <mergeCell ref="P994:Q994"/>
    <mergeCell ref="R994:S994"/>
    <mergeCell ref="H1002:I1002"/>
    <mergeCell ref="P1002:Q1002"/>
    <mergeCell ref="H997:I997"/>
    <mergeCell ref="J997:K997"/>
    <mergeCell ref="L997:M997"/>
    <mergeCell ref="N997:O997"/>
    <mergeCell ref="X999:AA999"/>
    <mergeCell ref="H1000:I1000"/>
    <mergeCell ref="J1000:K1000"/>
    <mergeCell ref="R1002:S1002"/>
    <mergeCell ref="T1002:W1002"/>
    <mergeCell ref="T998:W998"/>
    <mergeCell ref="X1000:AA1000"/>
    <mergeCell ref="X1002:AA1002"/>
    <mergeCell ref="H993:I993"/>
    <mergeCell ref="J993:K993"/>
    <mergeCell ref="L993:M993"/>
    <mergeCell ref="N993:O993"/>
    <mergeCell ref="P993:Q993"/>
    <mergeCell ref="R993:S993"/>
    <mergeCell ref="T993:W993"/>
    <mergeCell ref="X993:AA993"/>
    <mergeCell ref="N995:O995"/>
    <mergeCell ref="P995:Q995"/>
    <mergeCell ref="R995:S995"/>
    <mergeCell ref="T995:W995"/>
    <mergeCell ref="X995:AA995"/>
    <mergeCell ref="H996:I996"/>
    <mergeCell ref="J996:K996"/>
    <mergeCell ref="L996:M996"/>
    <mergeCell ref="N996:O996"/>
    <mergeCell ref="P996:Q996"/>
    <mergeCell ref="R996:S996"/>
    <mergeCell ref="T996:W996"/>
    <mergeCell ref="X996:AA996"/>
    <mergeCell ref="T994:W994"/>
    <mergeCell ref="X994:AA994"/>
    <mergeCell ref="H995:I995"/>
    <mergeCell ref="J995:K995"/>
    <mergeCell ref="L995:M995"/>
    <mergeCell ref="P998:Q998"/>
    <mergeCell ref="AL1038:AN1038"/>
    <mergeCell ref="H1039:AD1040"/>
    <mergeCell ref="AF1039:AK1040"/>
    <mergeCell ref="AL1039:AN1040"/>
    <mergeCell ref="H1020:I1020"/>
    <mergeCell ref="T1020:W1020"/>
    <mergeCell ref="X1020:AA1020"/>
    <mergeCell ref="R1021:S1021"/>
    <mergeCell ref="T1021:W1021"/>
    <mergeCell ref="X1021:AA1021"/>
    <mergeCell ref="R1031:AF1033"/>
    <mergeCell ref="T1030:W1030"/>
    <mergeCell ref="H1030:I1030"/>
    <mergeCell ref="J1030:K1030"/>
    <mergeCell ref="L1030:M1030"/>
    <mergeCell ref="N1030:O1030"/>
    <mergeCell ref="P1030:Q1030"/>
    <mergeCell ref="R1030:S1030"/>
    <mergeCell ref="J1021:K1021"/>
    <mergeCell ref="L1021:M1021"/>
    <mergeCell ref="N1021:O1021"/>
    <mergeCell ref="P1021:Q1021"/>
    <mergeCell ref="X1022:AA1022"/>
    <mergeCell ref="H1029:I1029"/>
    <mergeCell ref="J1029:K1029"/>
    <mergeCell ref="H1023:I1023"/>
    <mergeCell ref="J1023:K1023"/>
    <mergeCell ref="L1023:M1023"/>
    <mergeCell ref="N1023:O1023"/>
    <mergeCell ref="P1023:Q1023"/>
    <mergeCell ref="T1023:W1023"/>
    <mergeCell ref="AG1042:AI1042"/>
    <mergeCell ref="AJ1042:AK1042"/>
    <mergeCell ref="H1046:I1046"/>
    <mergeCell ref="J1046:K1046"/>
    <mergeCell ref="L1046:M1046"/>
    <mergeCell ref="N1046:O1046"/>
    <mergeCell ref="P1046:Q1046"/>
    <mergeCell ref="R1046:S1046"/>
    <mergeCell ref="T1046:W1046"/>
    <mergeCell ref="X1046:AA1046"/>
    <mergeCell ref="L1048:M1048"/>
    <mergeCell ref="N1048:O1048"/>
    <mergeCell ref="P1048:Q1048"/>
    <mergeCell ref="R1048:S1048"/>
    <mergeCell ref="T1048:W1048"/>
    <mergeCell ref="H1047:I1047"/>
    <mergeCell ref="J1047:K1047"/>
    <mergeCell ref="L1047:M1047"/>
    <mergeCell ref="N1047:O1047"/>
    <mergeCell ref="P1047:Q1047"/>
    <mergeCell ref="AG1043:AI1043"/>
    <mergeCell ref="AJ1043:AK1043"/>
    <mergeCell ref="H1044:I1044"/>
    <mergeCell ref="X1044:AA1044"/>
    <mergeCell ref="R1047:S1047"/>
    <mergeCell ref="T1047:W1047"/>
    <mergeCell ref="X1047:AA1047"/>
    <mergeCell ref="T1050:W1050"/>
    <mergeCell ref="X1050:AA1050"/>
    <mergeCell ref="X1048:AA1048"/>
    <mergeCell ref="H1049:I1049"/>
    <mergeCell ref="J1049:K1049"/>
    <mergeCell ref="L1049:M1049"/>
    <mergeCell ref="N1049:O1049"/>
    <mergeCell ref="P1049:Q1049"/>
    <mergeCell ref="R1049:S1049"/>
    <mergeCell ref="T1049:W1049"/>
    <mergeCell ref="X1049:AA1049"/>
    <mergeCell ref="H1048:I1048"/>
    <mergeCell ref="J1048:K1048"/>
    <mergeCell ref="B1042:E1042"/>
    <mergeCell ref="F1042:G1042"/>
    <mergeCell ref="H1042:S1043"/>
    <mergeCell ref="T1042:AF1043"/>
    <mergeCell ref="F1043:G1043"/>
    <mergeCell ref="H1054:I1054"/>
    <mergeCell ref="J1054:K1054"/>
    <mergeCell ref="L1054:M1054"/>
    <mergeCell ref="N1054:O1054"/>
    <mergeCell ref="P1054:Q1054"/>
    <mergeCell ref="R1054:S1054"/>
    <mergeCell ref="T1054:W1054"/>
    <mergeCell ref="X1054:AA1054"/>
    <mergeCell ref="H1055:I1055"/>
    <mergeCell ref="J1055:K1055"/>
    <mergeCell ref="L1055:M1055"/>
    <mergeCell ref="N1055:O1055"/>
    <mergeCell ref="P1055:Q1055"/>
    <mergeCell ref="R1055:S1055"/>
    <mergeCell ref="T1055:W1055"/>
    <mergeCell ref="X1055:AA1055"/>
    <mergeCell ref="X1052:AA1052"/>
    <mergeCell ref="X1053:AA1053"/>
    <mergeCell ref="H1053:I1053"/>
    <mergeCell ref="J1053:K1053"/>
    <mergeCell ref="L1053:M1053"/>
    <mergeCell ref="N1053:O1053"/>
    <mergeCell ref="P1053:Q1053"/>
    <mergeCell ref="R1053:S1053"/>
    <mergeCell ref="T1053:W1053"/>
    <mergeCell ref="H1052:I1052"/>
    <mergeCell ref="J1052:K1052"/>
    <mergeCell ref="L1052:M1052"/>
    <mergeCell ref="N1052:O1052"/>
    <mergeCell ref="P1052:Q1052"/>
    <mergeCell ref="R1052:S1052"/>
    <mergeCell ref="H1056:I1056"/>
    <mergeCell ref="J1056:K1056"/>
    <mergeCell ref="L1056:M1056"/>
    <mergeCell ref="N1056:O1056"/>
    <mergeCell ref="P1056:Q1056"/>
    <mergeCell ref="R1056:S1056"/>
    <mergeCell ref="T1056:W1056"/>
    <mergeCell ref="X1056:AA1056"/>
    <mergeCell ref="H1057:I1057"/>
    <mergeCell ref="J1057:K1057"/>
    <mergeCell ref="L1057:M1057"/>
    <mergeCell ref="N1057:O1057"/>
    <mergeCell ref="P1057:Q1057"/>
    <mergeCell ref="R1057:S1057"/>
    <mergeCell ref="T1057:W1057"/>
    <mergeCell ref="X1057:AA1057"/>
    <mergeCell ref="H1058:I1058"/>
    <mergeCell ref="J1058:K1058"/>
    <mergeCell ref="L1058:M1058"/>
    <mergeCell ref="N1058:O1058"/>
    <mergeCell ref="P1058:Q1058"/>
    <mergeCell ref="R1058:S1058"/>
    <mergeCell ref="T1058:W1058"/>
    <mergeCell ref="X1058:AA1058"/>
    <mergeCell ref="H1059:I1059"/>
    <mergeCell ref="J1059:K1059"/>
    <mergeCell ref="L1059:M1059"/>
    <mergeCell ref="N1059:O1059"/>
    <mergeCell ref="P1059:Q1059"/>
    <mergeCell ref="R1059:S1059"/>
    <mergeCell ref="T1059:W1059"/>
    <mergeCell ref="X1059:AA1059"/>
    <mergeCell ref="H1063:I1063"/>
    <mergeCell ref="J1063:K1063"/>
    <mergeCell ref="L1063:M1063"/>
    <mergeCell ref="N1063:O1063"/>
    <mergeCell ref="P1063:Q1063"/>
    <mergeCell ref="R1063:S1063"/>
    <mergeCell ref="T1063:W1063"/>
    <mergeCell ref="H1060:I1060"/>
    <mergeCell ref="J1060:K1060"/>
    <mergeCell ref="L1060:M1060"/>
    <mergeCell ref="N1060:O1060"/>
    <mergeCell ref="P1060:Q1060"/>
    <mergeCell ref="R1060:S1060"/>
    <mergeCell ref="T1060:W1060"/>
    <mergeCell ref="X1060:AA1060"/>
    <mergeCell ref="H1061:I1061"/>
    <mergeCell ref="J1061:K1061"/>
    <mergeCell ref="L1061:M1061"/>
    <mergeCell ref="N1061:O1061"/>
    <mergeCell ref="P1061:Q1061"/>
    <mergeCell ref="R1061:S1061"/>
    <mergeCell ref="T1061:W1061"/>
    <mergeCell ref="X1061:AA1061"/>
    <mergeCell ref="H1062:I1062"/>
    <mergeCell ref="J1062:K1062"/>
    <mergeCell ref="L1062:M1062"/>
    <mergeCell ref="N1062:O1062"/>
    <mergeCell ref="P1062:Q1062"/>
    <mergeCell ref="R1062:S1062"/>
    <mergeCell ref="T1062:W1062"/>
    <mergeCell ref="X1062:AA1062"/>
    <mergeCell ref="R1064:AF1066"/>
    <mergeCell ref="AH1064:AI1064"/>
    <mergeCell ref="AJ1064:AK1064"/>
    <mergeCell ref="AL1064:AN1064"/>
    <mergeCell ref="AH1065:AH1066"/>
    <mergeCell ref="AI1065:AI1066"/>
    <mergeCell ref="AJ1065:AJ1066"/>
    <mergeCell ref="AK1065:AK1066"/>
    <mergeCell ref="AL1065:AL1066"/>
    <mergeCell ref="AM1065:AM1066"/>
    <mergeCell ref="AN1065:AN1066"/>
    <mergeCell ref="AJ1061:AJ1062"/>
    <mergeCell ref="AK1061:AK1062"/>
    <mergeCell ref="AL1061:AL1062"/>
    <mergeCell ref="AM1061:AM1062"/>
    <mergeCell ref="AN1061:AN1062"/>
    <mergeCell ref="R1068:AF1069"/>
    <mergeCell ref="AH1068:AI1069"/>
    <mergeCell ref="AJ1068:AK1069"/>
    <mergeCell ref="AL1068:AM1069"/>
    <mergeCell ref="AN1068:AN1069"/>
    <mergeCell ref="B1071:G1072"/>
    <mergeCell ref="H1071:AD1071"/>
    <mergeCell ref="AF1071:AK1071"/>
    <mergeCell ref="AL1071:AN1071"/>
    <mergeCell ref="H1072:AD1073"/>
    <mergeCell ref="AF1072:AK1073"/>
    <mergeCell ref="AL1072:AN1073"/>
    <mergeCell ref="B1073:G1073"/>
    <mergeCell ref="B1075:E1075"/>
    <mergeCell ref="F1075:G1075"/>
    <mergeCell ref="H1075:S1076"/>
    <mergeCell ref="T1075:AF1076"/>
    <mergeCell ref="AG1075:AI1075"/>
    <mergeCell ref="AJ1075:AK1075"/>
    <mergeCell ref="AL1075:AN1075"/>
    <mergeCell ref="F1076:G1076"/>
    <mergeCell ref="AG1076:AI1076"/>
    <mergeCell ref="AJ1076:AK1076"/>
    <mergeCell ref="AL1076:AN1076"/>
    <mergeCell ref="H1077:I1077"/>
    <mergeCell ref="J1077:K1077"/>
    <mergeCell ref="L1077:M1077"/>
    <mergeCell ref="N1077:O1077"/>
    <mergeCell ref="P1077:Q1077"/>
    <mergeCell ref="R1077:S1077"/>
    <mergeCell ref="T1077:W1077"/>
    <mergeCell ref="X1077:AA1077"/>
    <mergeCell ref="H1078:I1078"/>
    <mergeCell ref="J1078:K1078"/>
    <mergeCell ref="L1078:M1078"/>
    <mergeCell ref="N1078:O1078"/>
    <mergeCell ref="P1078:Q1078"/>
    <mergeCell ref="R1078:S1078"/>
    <mergeCell ref="T1078:W1078"/>
    <mergeCell ref="X1078:AA1078"/>
    <mergeCell ref="H1079:I1079"/>
    <mergeCell ref="J1079:K1079"/>
    <mergeCell ref="L1079:M1079"/>
    <mergeCell ref="N1079:O1079"/>
    <mergeCell ref="P1079:Q1079"/>
    <mergeCell ref="R1079:S1079"/>
    <mergeCell ref="T1079:W1079"/>
    <mergeCell ref="X1079:AA1079"/>
    <mergeCell ref="H1080:I1080"/>
    <mergeCell ref="J1080:K1080"/>
    <mergeCell ref="L1080:M1080"/>
    <mergeCell ref="N1080:O1080"/>
    <mergeCell ref="P1080:Q1080"/>
    <mergeCell ref="R1080:S1080"/>
    <mergeCell ref="T1080:W1080"/>
    <mergeCell ref="X1080:AA1080"/>
    <mergeCell ref="H1081:I1081"/>
    <mergeCell ref="J1081:K1081"/>
    <mergeCell ref="L1081:M1081"/>
    <mergeCell ref="N1081:O1081"/>
    <mergeCell ref="P1081:Q1081"/>
    <mergeCell ref="R1081:S1081"/>
    <mergeCell ref="T1081:W1081"/>
    <mergeCell ref="X1081:AA1081"/>
    <mergeCell ref="H1082:I1082"/>
    <mergeCell ref="J1082:K1082"/>
    <mergeCell ref="L1082:M1082"/>
    <mergeCell ref="N1082:O1082"/>
    <mergeCell ref="P1082:Q1082"/>
    <mergeCell ref="R1082:S1082"/>
    <mergeCell ref="T1082:W1082"/>
    <mergeCell ref="X1082:AA1082"/>
    <mergeCell ref="N1084:O1084"/>
    <mergeCell ref="P1084:Q1084"/>
    <mergeCell ref="R1084:S1084"/>
    <mergeCell ref="T1084:W1084"/>
    <mergeCell ref="X1084:AA1084"/>
    <mergeCell ref="H1085:I1085"/>
    <mergeCell ref="J1085:K1085"/>
    <mergeCell ref="L1085:M1085"/>
    <mergeCell ref="N1085:O1085"/>
    <mergeCell ref="P1085:Q1085"/>
    <mergeCell ref="R1085:S1085"/>
    <mergeCell ref="T1085:W1085"/>
    <mergeCell ref="X1085:AA1085"/>
    <mergeCell ref="H1086:I1086"/>
    <mergeCell ref="J1086:K1086"/>
    <mergeCell ref="L1086:M1086"/>
    <mergeCell ref="N1086:O1086"/>
    <mergeCell ref="P1086:Q1086"/>
    <mergeCell ref="R1086:S1086"/>
    <mergeCell ref="T1086:W1086"/>
    <mergeCell ref="X1086:AA1086"/>
    <mergeCell ref="H1087:I1087"/>
    <mergeCell ref="J1087:K1087"/>
    <mergeCell ref="L1087:M1087"/>
    <mergeCell ref="N1087:O1087"/>
    <mergeCell ref="P1087:Q1087"/>
    <mergeCell ref="R1087:S1087"/>
    <mergeCell ref="T1087:W1087"/>
    <mergeCell ref="X1087:AA1087"/>
    <mergeCell ref="H1088:I1088"/>
    <mergeCell ref="J1088:K1088"/>
    <mergeCell ref="L1088:M1088"/>
    <mergeCell ref="N1088:O1088"/>
    <mergeCell ref="P1088:Q1088"/>
    <mergeCell ref="R1088:S1088"/>
    <mergeCell ref="T1088:W1088"/>
    <mergeCell ref="X1088:AA1088"/>
    <mergeCell ref="H1089:I1089"/>
    <mergeCell ref="J1089:K1089"/>
    <mergeCell ref="L1089:M1089"/>
    <mergeCell ref="N1089:O1089"/>
    <mergeCell ref="P1089:Q1089"/>
    <mergeCell ref="R1089:S1089"/>
    <mergeCell ref="T1089:W1089"/>
    <mergeCell ref="X1089:AA1089"/>
    <mergeCell ref="H1090:I1090"/>
    <mergeCell ref="J1090:K1090"/>
    <mergeCell ref="L1090:M1090"/>
    <mergeCell ref="N1090:O1090"/>
    <mergeCell ref="P1090:Q1090"/>
    <mergeCell ref="R1090:S1090"/>
    <mergeCell ref="T1090:W1090"/>
    <mergeCell ref="X1090:AA1090"/>
    <mergeCell ref="H1091:I1091"/>
    <mergeCell ref="J1091:K1091"/>
    <mergeCell ref="L1091:M1091"/>
    <mergeCell ref="N1091:O1091"/>
    <mergeCell ref="P1091:Q1091"/>
    <mergeCell ref="R1091:S1091"/>
    <mergeCell ref="T1091:W1091"/>
    <mergeCell ref="X1091:AA1091"/>
    <mergeCell ref="H1092:I1092"/>
    <mergeCell ref="J1092:K1092"/>
    <mergeCell ref="L1092:M1092"/>
    <mergeCell ref="N1092:O1092"/>
    <mergeCell ref="P1092:Q1092"/>
    <mergeCell ref="R1092:S1092"/>
    <mergeCell ref="T1092:W1092"/>
    <mergeCell ref="X1092:AA1092"/>
    <mergeCell ref="H1102:I1102"/>
    <mergeCell ref="J1102:K1102"/>
    <mergeCell ref="L1102:M1102"/>
    <mergeCell ref="N1102:O1102"/>
    <mergeCell ref="P1102:Q1102"/>
    <mergeCell ref="R1102:S1102"/>
    <mergeCell ref="T1102:W1102"/>
    <mergeCell ref="H1093:I1093"/>
    <mergeCell ref="J1093:K1093"/>
    <mergeCell ref="L1093:M1093"/>
    <mergeCell ref="N1093:O1093"/>
    <mergeCell ref="P1093:Q1093"/>
    <mergeCell ref="R1093:S1093"/>
    <mergeCell ref="T1093:W1093"/>
    <mergeCell ref="X1093:AA1093"/>
    <mergeCell ref="H1095:I1095"/>
    <mergeCell ref="J1095:K1095"/>
    <mergeCell ref="L1095:M1095"/>
    <mergeCell ref="N1095:O1095"/>
    <mergeCell ref="P1095:Q1095"/>
    <mergeCell ref="R1095:S1095"/>
    <mergeCell ref="T1095:W1095"/>
    <mergeCell ref="X1095:AA1095"/>
    <mergeCell ref="H1101:I1101"/>
    <mergeCell ref="J1101:K1101"/>
    <mergeCell ref="L1101:M1101"/>
    <mergeCell ref="N1101:O1101"/>
    <mergeCell ref="P1101:Q1101"/>
    <mergeCell ref="R1101:S1101"/>
    <mergeCell ref="T1101:W1101"/>
    <mergeCell ref="X1101:AA1101"/>
    <mergeCell ref="H1097:I1097"/>
    <mergeCell ref="R1103:AF1105"/>
    <mergeCell ref="AH1103:AI1103"/>
    <mergeCell ref="AJ1103:AK1103"/>
    <mergeCell ref="AL1103:AN1103"/>
    <mergeCell ref="AH1104:AH1105"/>
    <mergeCell ref="AI1104:AI1105"/>
    <mergeCell ref="AJ1104:AJ1105"/>
    <mergeCell ref="AK1104:AK1105"/>
    <mergeCell ref="AL1104:AL1105"/>
    <mergeCell ref="AM1104:AM1105"/>
    <mergeCell ref="AN1104:AN1105"/>
    <mergeCell ref="R1107:AF1108"/>
    <mergeCell ref="AH1107:AI1108"/>
    <mergeCell ref="AJ1107:AK1108"/>
    <mergeCell ref="AL1107:AM1108"/>
    <mergeCell ref="AN1107:AN1108"/>
    <mergeCell ref="B1110:G1111"/>
    <mergeCell ref="H1110:AD1110"/>
    <mergeCell ref="AF1110:AK1110"/>
    <mergeCell ref="AL1110:AN1110"/>
    <mergeCell ref="H1111:AD1112"/>
    <mergeCell ref="AF1111:AK1112"/>
    <mergeCell ref="AL1111:AN1112"/>
    <mergeCell ref="B1112:G1112"/>
    <mergeCell ref="B1114:E1114"/>
    <mergeCell ref="F1114:G1114"/>
    <mergeCell ref="H1114:S1115"/>
    <mergeCell ref="T1114:AF1115"/>
    <mergeCell ref="AG1114:AI1114"/>
    <mergeCell ref="AJ1114:AK1114"/>
    <mergeCell ref="AL1114:AN1114"/>
    <mergeCell ref="F1115:G1115"/>
    <mergeCell ref="AG1115:AI1115"/>
    <mergeCell ref="AJ1115:AK1115"/>
    <mergeCell ref="AL1115:AN1115"/>
    <mergeCell ref="H1116:I1116"/>
    <mergeCell ref="J1116:K1116"/>
    <mergeCell ref="L1116:M1116"/>
    <mergeCell ref="N1116:O1116"/>
    <mergeCell ref="P1116:Q1116"/>
    <mergeCell ref="R1116:S1116"/>
    <mergeCell ref="T1116:W1116"/>
    <mergeCell ref="X1116:AA1116"/>
    <mergeCell ref="H1117:I1117"/>
    <mergeCell ref="J1117:K1117"/>
    <mergeCell ref="L1117:M1117"/>
    <mergeCell ref="N1117:O1117"/>
    <mergeCell ref="P1117:Q1117"/>
    <mergeCell ref="R1117:S1117"/>
    <mergeCell ref="T1117:W1117"/>
    <mergeCell ref="X1117:AA1117"/>
    <mergeCell ref="H1118:I1118"/>
    <mergeCell ref="J1118:K1118"/>
    <mergeCell ref="L1118:M1118"/>
    <mergeCell ref="N1118:O1118"/>
    <mergeCell ref="P1118:Q1118"/>
    <mergeCell ref="R1118:S1118"/>
    <mergeCell ref="T1118:W1118"/>
    <mergeCell ref="R1119:AF1121"/>
    <mergeCell ref="AH1119:AI1119"/>
    <mergeCell ref="AJ1119:AK1119"/>
    <mergeCell ref="AL1119:AN1119"/>
    <mergeCell ref="AH1120:AH1121"/>
    <mergeCell ref="AI1120:AI1121"/>
    <mergeCell ref="AJ1120:AJ1121"/>
    <mergeCell ref="AK1120:AK1121"/>
    <mergeCell ref="AL1120:AL1121"/>
    <mergeCell ref="AM1120:AM1121"/>
    <mergeCell ref="AN1120:AN1121"/>
    <mergeCell ref="R1123:AF1124"/>
    <mergeCell ref="AH1123:AI1124"/>
    <mergeCell ref="AJ1123:AK1124"/>
    <mergeCell ref="AL1123:AM1124"/>
    <mergeCell ref="AN1123:AN1124"/>
    <mergeCell ref="B1126:G1127"/>
    <mergeCell ref="H1126:AD1126"/>
    <mergeCell ref="AF1126:AK1126"/>
    <mergeCell ref="AL1126:AN1126"/>
    <mergeCell ref="H1127:AD1128"/>
    <mergeCell ref="AF1127:AK1128"/>
    <mergeCell ref="AL1127:AN1128"/>
    <mergeCell ref="B1128:G1128"/>
    <mergeCell ref="B1130:E1130"/>
    <mergeCell ref="F1130:G1130"/>
    <mergeCell ref="H1130:S1131"/>
    <mergeCell ref="T1130:AF1131"/>
    <mergeCell ref="AG1130:AI1130"/>
    <mergeCell ref="AJ1130:AK1130"/>
    <mergeCell ref="AL1130:AN1130"/>
    <mergeCell ref="F1131:G1131"/>
    <mergeCell ref="AG1131:AI1131"/>
    <mergeCell ref="AJ1131:AK1131"/>
    <mergeCell ref="AL1131:AN1131"/>
    <mergeCell ref="AP1124:AP1125"/>
    <mergeCell ref="AQ1124:AQ1125"/>
    <mergeCell ref="H1132:I1132"/>
    <mergeCell ref="J1132:K1132"/>
    <mergeCell ref="L1132:M1132"/>
    <mergeCell ref="N1132:O1132"/>
    <mergeCell ref="P1132:Q1132"/>
    <mergeCell ref="R1132:S1132"/>
    <mergeCell ref="T1132:W1132"/>
    <mergeCell ref="X1132:AA1132"/>
    <mergeCell ref="H1133:I1133"/>
    <mergeCell ref="J1133:K1133"/>
    <mergeCell ref="L1133:M1133"/>
    <mergeCell ref="N1133:O1133"/>
    <mergeCell ref="P1133:Q1133"/>
    <mergeCell ref="R1133:S1133"/>
    <mergeCell ref="T1133:W1133"/>
    <mergeCell ref="X1133:AA1133"/>
    <mergeCell ref="H1136:I1136"/>
    <mergeCell ref="J1136:K1136"/>
    <mergeCell ref="L1136:M1136"/>
    <mergeCell ref="N1136:O1136"/>
    <mergeCell ref="P1136:Q1136"/>
    <mergeCell ref="R1136:S1136"/>
    <mergeCell ref="T1136:W1136"/>
    <mergeCell ref="R1137:AF1139"/>
    <mergeCell ref="AH1137:AI1137"/>
    <mergeCell ref="AJ1137:AK1137"/>
    <mergeCell ref="AL1137:AN1137"/>
    <mergeCell ref="AH1138:AH1139"/>
    <mergeCell ref="AI1138:AI1139"/>
    <mergeCell ref="AJ1138:AJ1139"/>
    <mergeCell ref="AK1138:AK1139"/>
    <mergeCell ref="AL1138:AL1139"/>
    <mergeCell ref="AM1138:AM1139"/>
    <mergeCell ref="AN1138:AN1139"/>
    <mergeCell ref="R1141:AF1142"/>
    <mergeCell ref="AH1141:AI1142"/>
    <mergeCell ref="AJ1141:AK1142"/>
    <mergeCell ref="AL1141:AM1142"/>
    <mergeCell ref="AN1141:AN1142"/>
    <mergeCell ref="B1144:G1145"/>
    <mergeCell ref="H1144:AD1144"/>
    <mergeCell ref="AF1144:AK1144"/>
    <mergeCell ref="AL1144:AN1144"/>
    <mergeCell ref="H1145:AD1146"/>
    <mergeCell ref="AF1145:AK1146"/>
    <mergeCell ref="AL1145:AN1146"/>
    <mergeCell ref="B1146:G1146"/>
    <mergeCell ref="B1148:E1148"/>
    <mergeCell ref="F1148:G1148"/>
    <mergeCell ref="H1148:S1149"/>
    <mergeCell ref="T1148:AF1149"/>
    <mergeCell ref="AG1148:AI1148"/>
    <mergeCell ref="AJ1148:AK1148"/>
    <mergeCell ref="AL1148:AN1148"/>
    <mergeCell ref="F1149:G1149"/>
    <mergeCell ref="AG1149:AI1149"/>
    <mergeCell ref="AJ1149:AK1149"/>
    <mergeCell ref="AL1149:AN1149"/>
    <mergeCell ref="H1150:I1150"/>
    <mergeCell ref="J1150:K1150"/>
    <mergeCell ref="L1150:M1150"/>
    <mergeCell ref="N1150:O1150"/>
    <mergeCell ref="P1150:Q1150"/>
    <mergeCell ref="R1150:S1150"/>
    <mergeCell ref="T1150:W1150"/>
    <mergeCell ref="X1150:AA1150"/>
    <mergeCell ref="H1151:I1151"/>
    <mergeCell ref="J1151:K1151"/>
    <mergeCell ref="L1151:M1151"/>
    <mergeCell ref="N1151:O1151"/>
    <mergeCell ref="P1151:Q1151"/>
    <mergeCell ref="R1151:S1151"/>
    <mergeCell ref="T1151:W1151"/>
    <mergeCell ref="X1151:AA1151"/>
    <mergeCell ref="H1152:I1152"/>
    <mergeCell ref="J1152:K1152"/>
    <mergeCell ref="L1152:M1152"/>
    <mergeCell ref="N1152:O1152"/>
    <mergeCell ref="P1152:Q1152"/>
    <mergeCell ref="R1152:S1152"/>
    <mergeCell ref="T1152:W1152"/>
    <mergeCell ref="X1152:AA1152"/>
    <mergeCell ref="H1153:I1153"/>
    <mergeCell ref="J1153:K1153"/>
    <mergeCell ref="L1153:M1153"/>
    <mergeCell ref="N1153:O1153"/>
    <mergeCell ref="P1153:Q1153"/>
    <mergeCell ref="R1153:S1153"/>
    <mergeCell ref="T1153:W1153"/>
    <mergeCell ref="X1153:AA1153"/>
    <mergeCell ref="H1154:I1154"/>
    <mergeCell ref="J1154:K1154"/>
    <mergeCell ref="L1154:M1154"/>
    <mergeCell ref="N1154:O1154"/>
    <mergeCell ref="P1154:Q1154"/>
    <mergeCell ref="R1154:S1154"/>
    <mergeCell ref="T1154:W1154"/>
    <mergeCell ref="X1154:AA1154"/>
    <mergeCell ref="H1155:I1155"/>
    <mergeCell ref="J1155:K1155"/>
    <mergeCell ref="L1155:M1155"/>
    <mergeCell ref="N1155:O1155"/>
    <mergeCell ref="P1155:Q1155"/>
    <mergeCell ref="R1155:S1155"/>
    <mergeCell ref="T1155:W1155"/>
    <mergeCell ref="X1155:AA1155"/>
    <mergeCell ref="H1156:I1156"/>
    <mergeCell ref="J1156:K1156"/>
    <mergeCell ref="L1156:M1156"/>
    <mergeCell ref="N1156:O1156"/>
    <mergeCell ref="P1156:Q1156"/>
    <mergeCell ref="R1156:S1156"/>
    <mergeCell ref="T1156:W1156"/>
    <mergeCell ref="X1156:AA1156"/>
    <mergeCell ref="H1157:I1157"/>
    <mergeCell ref="J1157:K1157"/>
    <mergeCell ref="L1157:M1157"/>
    <mergeCell ref="N1157:O1157"/>
    <mergeCell ref="P1157:Q1157"/>
    <mergeCell ref="R1157:S1157"/>
    <mergeCell ref="T1157:W1157"/>
    <mergeCell ref="X1157:AA1157"/>
    <mergeCell ref="H1158:I1158"/>
    <mergeCell ref="J1158:K1158"/>
    <mergeCell ref="L1158:M1158"/>
    <mergeCell ref="N1158:O1158"/>
    <mergeCell ref="P1158:Q1158"/>
    <mergeCell ref="R1158:S1158"/>
    <mergeCell ref="T1158:W1158"/>
    <mergeCell ref="X1158:AA1158"/>
    <mergeCell ref="H1159:I1159"/>
    <mergeCell ref="J1159:K1159"/>
    <mergeCell ref="L1159:M1159"/>
    <mergeCell ref="N1159:O1159"/>
    <mergeCell ref="P1159:Q1159"/>
    <mergeCell ref="R1159:S1159"/>
    <mergeCell ref="T1159:W1159"/>
    <mergeCell ref="X1159:AA1159"/>
    <mergeCell ref="H1175:I1175"/>
    <mergeCell ref="J1175:K1175"/>
    <mergeCell ref="L1175:M1175"/>
    <mergeCell ref="N1175:O1175"/>
    <mergeCell ref="P1175:Q1175"/>
    <mergeCell ref="R1175:S1175"/>
    <mergeCell ref="T1175:W1175"/>
    <mergeCell ref="X1175:AA1175"/>
    <mergeCell ref="H1176:I1176"/>
    <mergeCell ref="J1176:K1176"/>
    <mergeCell ref="L1176:M1176"/>
    <mergeCell ref="N1176:O1176"/>
    <mergeCell ref="P1176:Q1176"/>
    <mergeCell ref="R1176:S1176"/>
    <mergeCell ref="T1176:W1176"/>
    <mergeCell ref="X1176:AA1176"/>
    <mergeCell ref="H1177:I1177"/>
    <mergeCell ref="J1177:K1177"/>
    <mergeCell ref="L1177:M1177"/>
    <mergeCell ref="N1177:O1177"/>
    <mergeCell ref="P1177:Q1177"/>
    <mergeCell ref="R1177:S1177"/>
    <mergeCell ref="T1177:W1177"/>
    <mergeCell ref="X1177:AA1177"/>
    <mergeCell ref="H1160:I1160"/>
    <mergeCell ref="J1160:K1160"/>
    <mergeCell ref="L1160:M1160"/>
    <mergeCell ref="N1160:O1160"/>
    <mergeCell ref="P1160:Q1160"/>
    <mergeCell ref="R1160:S1160"/>
    <mergeCell ref="T1160:W1160"/>
    <mergeCell ref="R1161:AF1163"/>
    <mergeCell ref="AH1161:AI1161"/>
    <mergeCell ref="AJ1161:AK1161"/>
    <mergeCell ref="AL1161:AN1161"/>
    <mergeCell ref="AH1162:AH1163"/>
    <mergeCell ref="AI1162:AI1163"/>
    <mergeCell ref="AJ1162:AJ1163"/>
    <mergeCell ref="AK1162:AK1163"/>
    <mergeCell ref="AL1162:AL1163"/>
    <mergeCell ref="AM1162:AM1163"/>
    <mergeCell ref="AN1162:AN1163"/>
    <mergeCell ref="R1165:AF1166"/>
    <mergeCell ref="AH1165:AI1166"/>
    <mergeCell ref="AJ1165:AK1166"/>
    <mergeCell ref="AL1165:AM1166"/>
    <mergeCell ref="AN1165:AN1166"/>
    <mergeCell ref="AJ824:AJ825"/>
    <mergeCell ref="AK824:AK825"/>
    <mergeCell ref="AL824:AL825"/>
    <mergeCell ref="AM824:AM825"/>
    <mergeCell ref="AN824:AN825"/>
    <mergeCell ref="AJ830:AJ831"/>
    <mergeCell ref="AK830:AK831"/>
    <mergeCell ref="AL830:AL831"/>
    <mergeCell ref="AM830:AM831"/>
    <mergeCell ref="AN830:AN831"/>
    <mergeCell ref="AJ851:AJ852"/>
    <mergeCell ref="AK851:AK852"/>
    <mergeCell ref="AL851:AL852"/>
    <mergeCell ref="AM851:AM852"/>
    <mergeCell ref="AN851:AN852"/>
    <mergeCell ref="AJ856:AJ857"/>
    <mergeCell ref="AK856:AK857"/>
    <mergeCell ref="AL856:AL857"/>
    <mergeCell ref="AM856:AM857"/>
    <mergeCell ref="AN856:AN857"/>
    <mergeCell ref="R964:S964"/>
    <mergeCell ref="T964:W964"/>
    <mergeCell ref="X964:AA964"/>
    <mergeCell ref="AJ864:AJ865"/>
    <mergeCell ref="AK864:AK865"/>
    <mergeCell ref="AL864:AL865"/>
    <mergeCell ref="AM864:AM865"/>
    <mergeCell ref="AN864:AN865"/>
    <mergeCell ref="H956:I956"/>
    <mergeCell ref="J956:K956"/>
    <mergeCell ref="L956:M956"/>
    <mergeCell ref="N956:O956"/>
    <mergeCell ref="P956:Q956"/>
    <mergeCell ref="R956:S956"/>
    <mergeCell ref="T956:W956"/>
    <mergeCell ref="X956:AA956"/>
    <mergeCell ref="H957:I957"/>
    <mergeCell ref="J957:K957"/>
    <mergeCell ref="L957:M957"/>
    <mergeCell ref="N957:O957"/>
    <mergeCell ref="X957:AA957"/>
    <mergeCell ref="N958:O958"/>
    <mergeCell ref="P958:Q958"/>
    <mergeCell ref="R958:S958"/>
    <mergeCell ref="T958:W958"/>
    <mergeCell ref="X958:AA958"/>
    <mergeCell ref="X953:AA953"/>
    <mergeCell ref="H954:I954"/>
    <mergeCell ref="J954:K954"/>
    <mergeCell ref="L954:M954"/>
    <mergeCell ref="N954:O954"/>
    <mergeCell ref="P954:Q954"/>
    <mergeCell ref="R954:S954"/>
    <mergeCell ref="T954:W954"/>
    <mergeCell ref="X954:AA954"/>
    <mergeCell ref="H955:I955"/>
    <mergeCell ref="J955:K955"/>
    <mergeCell ref="L955:M955"/>
    <mergeCell ref="H950:I950"/>
    <mergeCell ref="H969:I969"/>
    <mergeCell ref="J969:K969"/>
    <mergeCell ref="L969:M969"/>
    <mergeCell ref="N969:O969"/>
    <mergeCell ref="P969:Q969"/>
    <mergeCell ref="R969:S969"/>
    <mergeCell ref="T969:W969"/>
    <mergeCell ref="X969:AA969"/>
    <mergeCell ref="H976:I976"/>
    <mergeCell ref="J976:K976"/>
    <mergeCell ref="L976:M976"/>
    <mergeCell ref="N976:O976"/>
    <mergeCell ref="P976:Q976"/>
    <mergeCell ref="R976:S976"/>
    <mergeCell ref="T976:W976"/>
    <mergeCell ref="X976:AA976"/>
    <mergeCell ref="H970:I970"/>
    <mergeCell ref="J970:K970"/>
    <mergeCell ref="L970:M970"/>
    <mergeCell ref="N970:O970"/>
    <mergeCell ref="P970:Q970"/>
    <mergeCell ref="R970:S970"/>
    <mergeCell ref="T970:W970"/>
    <mergeCell ref="X970:AA970"/>
    <mergeCell ref="H971:I971"/>
    <mergeCell ref="J971:K971"/>
    <mergeCell ref="L971:M971"/>
    <mergeCell ref="N971:O971"/>
    <mergeCell ref="P971:Q971"/>
    <mergeCell ref="R971:S971"/>
    <mergeCell ref="T971:W971"/>
    <mergeCell ref="X971:AA971"/>
    <mergeCell ref="H972:I972"/>
    <mergeCell ref="J972:K972"/>
    <mergeCell ref="L972:M972"/>
    <mergeCell ref="N972:O972"/>
    <mergeCell ref="P972:Q972"/>
    <mergeCell ref="R972:S972"/>
    <mergeCell ref="T972:W972"/>
    <mergeCell ref="X972:AA972"/>
    <mergeCell ref="H973:I973"/>
    <mergeCell ref="J973:K973"/>
    <mergeCell ref="L973:M973"/>
    <mergeCell ref="N973:O973"/>
    <mergeCell ref="P973:Q973"/>
    <mergeCell ref="R973:S973"/>
    <mergeCell ref="T973:W973"/>
    <mergeCell ref="X973:AA973"/>
    <mergeCell ref="H974:I974"/>
    <mergeCell ref="J974:K974"/>
    <mergeCell ref="L974:M974"/>
    <mergeCell ref="N974:O974"/>
    <mergeCell ref="P974:Q974"/>
    <mergeCell ref="R974:S974"/>
    <mergeCell ref="T974:W974"/>
    <mergeCell ref="X974:AA974"/>
    <mergeCell ref="H975:I975"/>
    <mergeCell ref="J975:K975"/>
    <mergeCell ref="L975:M975"/>
    <mergeCell ref="N975:O975"/>
    <mergeCell ref="P975:Q975"/>
    <mergeCell ref="R975:S975"/>
    <mergeCell ref="T975:W975"/>
    <mergeCell ref="X975:AA975"/>
    <mergeCell ref="H977:I977"/>
    <mergeCell ref="J977:K977"/>
    <mergeCell ref="L977:M977"/>
    <mergeCell ref="N977:O977"/>
    <mergeCell ref="P977:Q977"/>
    <mergeCell ref="R977:S977"/>
    <mergeCell ref="T977:W977"/>
    <mergeCell ref="X977:AA977"/>
    <mergeCell ref="H1001:I1001"/>
    <mergeCell ref="J1001:K1001"/>
    <mergeCell ref="L1001:M1001"/>
    <mergeCell ref="N1001:O1001"/>
    <mergeCell ref="P1001:Q1001"/>
    <mergeCell ref="R1001:S1001"/>
    <mergeCell ref="T1001:W1001"/>
    <mergeCell ref="X1001:AA1001"/>
    <mergeCell ref="X998:AA998"/>
    <mergeCell ref="H999:I999"/>
    <mergeCell ref="J999:K999"/>
    <mergeCell ref="L999:M999"/>
    <mergeCell ref="N999:O999"/>
    <mergeCell ref="P999:Q999"/>
    <mergeCell ref="R999:S999"/>
    <mergeCell ref="T999:W999"/>
    <mergeCell ref="AL1008:AL1009"/>
    <mergeCell ref="AM1008:AM1009"/>
    <mergeCell ref="AN1008:AN1009"/>
    <mergeCell ref="AJ994:AJ997"/>
    <mergeCell ref="AK994:AK997"/>
    <mergeCell ref="AL994:AL997"/>
    <mergeCell ref="AM994:AM997"/>
    <mergeCell ref="AN994:AN997"/>
    <mergeCell ref="AJ1000:AJ1001"/>
    <mergeCell ref="AK1000:AK1001"/>
    <mergeCell ref="AL1000:AL1001"/>
    <mergeCell ref="AM1000:AM1001"/>
    <mergeCell ref="AN1000:AN1001"/>
    <mergeCell ref="J1016:K1016"/>
    <mergeCell ref="L1016:M1016"/>
    <mergeCell ref="N1016:O1016"/>
    <mergeCell ref="P1016:Q1016"/>
    <mergeCell ref="T1016:W1016"/>
    <mergeCell ref="X1016:AA1016"/>
    <mergeCell ref="AL1013:AL1014"/>
    <mergeCell ref="AM1013:AM1014"/>
    <mergeCell ref="AN1013:AN1014"/>
    <mergeCell ref="N1011:O1011"/>
    <mergeCell ref="P1011:Q1011"/>
    <mergeCell ref="R1011:S1011"/>
    <mergeCell ref="T1011:W1011"/>
    <mergeCell ref="X1011:AA1011"/>
    <mergeCell ref="J1012:K1012"/>
    <mergeCell ref="L1012:M1012"/>
    <mergeCell ref="N1012:O1012"/>
    <mergeCell ref="P1012:Q1012"/>
    <mergeCell ref="R1012:S1012"/>
    <mergeCell ref="AJ1006:AJ1007"/>
    <mergeCell ref="AK1006:AK1007"/>
    <mergeCell ref="P1010:Q1010"/>
    <mergeCell ref="H1011:I1011"/>
    <mergeCell ref="J1011:K1011"/>
    <mergeCell ref="L1011:M1011"/>
    <mergeCell ref="AJ1013:AJ1014"/>
    <mergeCell ref="AK1013:AK1014"/>
    <mergeCell ref="H1012:I1012"/>
    <mergeCell ref="T1012:W1012"/>
    <mergeCell ref="X1012:AA1012"/>
    <mergeCell ref="H1013:I1013"/>
    <mergeCell ref="J1013:K1013"/>
    <mergeCell ref="L1013:M1013"/>
    <mergeCell ref="N1013:O1013"/>
    <mergeCell ref="P1013:Q1013"/>
    <mergeCell ref="R1013:S1013"/>
    <mergeCell ref="T1013:W1013"/>
    <mergeCell ref="X1013:AA1013"/>
    <mergeCell ref="H1014:I1014"/>
    <mergeCell ref="J1014:K1014"/>
    <mergeCell ref="L1014:M1014"/>
    <mergeCell ref="H1009:I1009"/>
    <mergeCell ref="R1007:S1007"/>
    <mergeCell ref="T1009:W1009"/>
    <mergeCell ref="X1009:AA1009"/>
    <mergeCell ref="R1008:S1008"/>
    <mergeCell ref="T1008:W1008"/>
    <mergeCell ref="H1007:I1007"/>
    <mergeCell ref="J1007:K1007"/>
    <mergeCell ref="N1024:O1024"/>
    <mergeCell ref="P1024:Q1024"/>
    <mergeCell ref="T1024:W1024"/>
    <mergeCell ref="X1024:AA1024"/>
    <mergeCell ref="N1014:O1014"/>
    <mergeCell ref="P1014:Q1014"/>
    <mergeCell ref="R1014:S1014"/>
    <mergeCell ref="T1014:W1014"/>
    <mergeCell ref="X1014:AA1014"/>
    <mergeCell ref="H1015:I1015"/>
    <mergeCell ref="J1015:K1015"/>
    <mergeCell ref="L1015:M1015"/>
    <mergeCell ref="N1015:O1015"/>
    <mergeCell ref="P1015:Q1015"/>
    <mergeCell ref="T1015:W1015"/>
    <mergeCell ref="X1015:AA1015"/>
    <mergeCell ref="H1016:I1016"/>
    <mergeCell ref="H1017:I1017"/>
    <mergeCell ref="J1017:K1017"/>
    <mergeCell ref="L1017:M1017"/>
    <mergeCell ref="N1017:O1017"/>
    <mergeCell ref="P1017:Q1017"/>
    <mergeCell ref="N1022:O1022"/>
    <mergeCell ref="P1022:Q1022"/>
    <mergeCell ref="J1020:K1020"/>
    <mergeCell ref="L1020:M1020"/>
    <mergeCell ref="H1021:I1021"/>
    <mergeCell ref="H1022:I1022"/>
    <mergeCell ref="X1017:AA1017"/>
    <mergeCell ref="X1023:AA1023"/>
    <mergeCell ref="X1018:AA1018"/>
    <mergeCell ref="H1019:I1019"/>
    <mergeCell ref="H1025:I1025"/>
    <mergeCell ref="J1025:K1025"/>
    <mergeCell ref="L1025:M1025"/>
    <mergeCell ref="N1025:O1025"/>
    <mergeCell ref="P1025:Q1025"/>
    <mergeCell ref="R1025:S1025"/>
    <mergeCell ref="T1025:W1025"/>
    <mergeCell ref="X1025:AA1025"/>
    <mergeCell ref="H1027:I1027"/>
    <mergeCell ref="J1027:K1027"/>
    <mergeCell ref="L1027:M1027"/>
    <mergeCell ref="N1027:O1027"/>
    <mergeCell ref="P1027:Q1027"/>
    <mergeCell ref="R1027:S1027"/>
    <mergeCell ref="T1027:W1027"/>
    <mergeCell ref="X1027:AA1027"/>
    <mergeCell ref="H1026:I1026"/>
    <mergeCell ref="J1026:K1026"/>
    <mergeCell ref="L1026:M1026"/>
    <mergeCell ref="N1026:O1026"/>
    <mergeCell ref="P1026:Q1026"/>
    <mergeCell ref="R1026:S1026"/>
    <mergeCell ref="T1026:W1026"/>
    <mergeCell ref="X1026:AA1026"/>
    <mergeCell ref="H1028:I1028"/>
    <mergeCell ref="J1028:K1028"/>
    <mergeCell ref="L1028:M1028"/>
    <mergeCell ref="N1028:O1028"/>
    <mergeCell ref="P1028:Q1028"/>
    <mergeCell ref="R1028:S1028"/>
    <mergeCell ref="T1028:W1028"/>
    <mergeCell ref="X1028:AA1028"/>
    <mergeCell ref="AJ1028:AJ1029"/>
    <mergeCell ref="AK1028:AK1029"/>
    <mergeCell ref="AL1028:AL1029"/>
    <mergeCell ref="AM1028:AM1029"/>
    <mergeCell ref="AN1028:AN1029"/>
    <mergeCell ref="H1045:I1045"/>
    <mergeCell ref="J1045:K1045"/>
    <mergeCell ref="L1045:M1045"/>
    <mergeCell ref="N1045:O1045"/>
    <mergeCell ref="P1045:Q1045"/>
    <mergeCell ref="R1045:S1045"/>
    <mergeCell ref="T1045:W1045"/>
    <mergeCell ref="X1045:AA1045"/>
    <mergeCell ref="AL1042:AN1042"/>
    <mergeCell ref="L1029:M1029"/>
    <mergeCell ref="N1029:O1029"/>
    <mergeCell ref="P1029:Q1029"/>
    <mergeCell ref="R1029:S1029"/>
    <mergeCell ref="T1029:W1029"/>
    <mergeCell ref="AF1038:AK1038"/>
    <mergeCell ref="H1038:AD1038"/>
    <mergeCell ref="AH1035:AI1036"/>
    <mergeCell ref="AJ1035:AK1036"/>
    <mergeCell ref="AL1035:AM1036"/>
    <mergeCell ref="AQ1043:AQ1044"/>
    <mergeCell ref="AP1043:AP1044"/>
    <mergeCell ref="AJ1079:AJ1080"/>
    <mergeCell ref="AK1079:AK1080"/>
    <mergeCell ref="AL1079:AL1080"/>
    <mergeCell ref="AM1079:AM1080"/>
    <mergeCell ref="AN1079:AN1080"/>
    <mergeCell ref="AJ1045:AJ1047"/>
    <mergeCell ref="AK1045:AK1047"/>
    <mergeCell ref="AL1045:AL1047"/>
    <mergeCell ref="AM1045:AM1047"/>
    <mergeCell ref="AN1045:AN1047"/>
    <mergeCell ref="AJ1049:AJ1050"/>
    <mergeCell ref="AK1049:AK1050"/>
    <mergeCell ref="AL1049:AL1050"/>
    <mergeCell ref="AM1049:AM1050"/>
    <mergeCell ref="AN1049:AN1050"/>
    <mergeCell ref="AP1076:AP1077"/>
    <mergeCell ref="AQ1076:AQ1077"/>
    <mergeCell ref="AL1043:AN1043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B1:AX908"/>
  <sheetViews>
    <sheetView tabSelected="1" topLeftCell="F474" zoomScale="80" zoomScaleNormal="80" workbookViewId="0">
      <selection activeCell="AL486" sqref="AL486"/>
    </sheetView>
  </sheetViews>
  <sheetFormatPr baseColWidth="10" defaultColWidth="7.28515625" defaultRowHeight="16.5" outlineLevelCol="1" x14ac:dyDescent="0.25"/>
  <cols>
    <col min="1" max="1" width="1.5703125" style="132" customWidth="1"/>
    <col min="2" max="7" width="7.28515625" style="132"/>
    <col min="8" max="8" width="4.85546875" style="132" customWidth="1"/>
    <col min="9" max="9" width="16.5703125" style="132" customWidth="1"/>
    <col min="10" max="10" width="7.28515625" style="173" hidden="1" customWidth="1" outlineLevel="1"/>
    <col min="11" max="11" width="10.7109375" style="173" hidden="1" customWidth="1" outlineLevel="1"/>
    <col min="12" max="12" width="8.5703125" style="173" hidden="1" customWidth="1" outlineLevel="1"/>
    <col min="13" max="13" width="0.140625" style="173" hidden="1" customWidth="1" outlineLevel="1"/>
    <col min="14" max="14" width="8" style="132" hidden="1" customWidth="1" outlineLevel="1"/>
    <col min="15" max="15" width="5.7109375" style="132" hidden="1" customWidth="1" outlineLevel="1"/>
    <col min="16" max="16" width="3.85546875" style="132" customWidth="1" collapsed="1"/>
    <col min="17" max="17" width="14.28515625" style="132" customWidth="1"/>
    <col min="18" max="18" width="14.7109375" style="132" customWidth="1"/>
    <col min="19" max="19" width="10.5703125" style="132" hidden="1" customWidth="1"/>
    <col min="20" max="20" width="10.5703125" style="132" customWidth="1" outlineLevel="1"/>
    <col min="21" max="23" width="7.28515625" style="132" customWidth="1" outlineLevel="1"/>
    <col min="24" max="24" width="13.85546875" style="132" customWidth="1"/>
    <col min="25" max="25" width="13.5703125" style="132" customWidth="1"/>
    <col min="26" max="26" width="8.28515625" style="132" customWidth="1"/>
    <col min="27" max="28" width="6.7109375" style="132" customWidth="1"/>
    <col min="29" max="29" width="7.28515625" style="132" customWidth="1"/>
    <col min="30" max="32" width="7" style="132" customWidth="1"/>
    <col min="33" max="33" width="7.28515625" style="132" hidden="1" customWidth="1" outlineLevel="1"/>
    <col min="34" max="34" width="8.140625" style="132" bestFit="1" customWidth="1" collapsed="1"/>
    <col min="35" max="39" width="7.28515625" style="132"/>
    <col min="40" max="40" width="7.7109375" style="132" bestFit="1" customWidth="1"/>
    <col min="41" max="41" width="1" style="132" customWidth="1"/>
    <col min="42" max="51" width="7.28515625" style="132"/>
    <col min="52" max="52" width="8.5703125" style="132" bestFit="1" customWidth="1"/>
    <col min="53" max="16384" width="7.28515625" style="132"/>
  </cols>
  <sheetData>
    <row r="1" spans="2:43" ht="12" customHeight="1" thickBot="1" x14ac:dyDescent="0.3">
      <c r="AO1" s="22"/>
      <c r="AP1" s="167" t="s">
        <v>45</v>
      </c>
    </row>
    <row r="2" spans="2:43" ht="12" customHeight="1" x14ac:dyDescent="0.25">
      <c r="B2" s="882" t="s">
        <v>31</v>
      </c>
      <c r="C2" s="883"/>
      <c r="D2" s="883"/>
      <c r="E2" s="883"/>
      <c r="F2" s="883"/>
      <c r="G2" s="884"/>
      <c r="H2" s="888" t="s">
        <v>30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765"/>
      <c r="AE2" s="267"/>
      <c r="AF2" s="764" t="s">
        <v>29</v>
      </c>
      <c r="AG2" s="765"/>
      <c r="AH2" s="765"/>
      <c r="AI2" s="765"/>
      <c r="AJ2" s="765"/>
      <c r="AK2" s="766"/>
      <c r="AL2" s="889" t="s">
        <v>39</v>
      </c>
      <c r="AM2" s="890"/>
      <c r="AN2" s="891"/>
      <c r="AO2" s="22"/>
      <c r="AP2" s="168" t="s">
        <v>46</v>
      </c>
    </row>
    <row r="3" spans="2:43" ht="12" customHeight="1" thickBot="1" x14ac:dyDescent="0.3">
      <c r="B3" s="885"/>
      <c r="C3" s="886"/>
      <c r="D3" s="886"/>
      <c r="E3" s="886"/>
      <c r="F3" s="886"/>
      <c r="G3" s="887"/>
      <c r="H3" s="892" t="s">
        <v>25</v>
      </c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893"/>
      <c r="AE3" s="268"/>
      <c r="AF3" s="773">
        <v>44287</v>
      </c>
      <c r="AG3" s="774"/>
      <c r="AH3" s="774"/>
      <c r="AI3" s="774"/>
      <c r="AJ3" s="774"/>
      <c r="AK3" s="775"/>
      <c r="AL3" s="896" t="s">
        <v>40</v>
      </c>
      <c r="AM3" s="897"/>
      <c r="AN3" s="898"/>
      <c r="AO3" s="23"/>
      <c r="AP3" s="169" t="s">
        <v>47</v>
      </c>
    </row>
    <row r="4" spans="2:43" ht="12" customHeight="1" thickBot="1" x14ac:dyDescent="0.3">
      <c r="B4" s="902" t="s">
        <v>28</v>
      </c>
      <c r="C4" s="903"/>
      <c r="D4" s="903"/>
      <c r="E4" s="903"/>
      <c r="F4" s="903"/>
      <c r="G4" s="904"/>
      <c r="H4" s="894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895"/>
      <c r="AE4" s="269"/>
      <c r="AF4" s="776"/>
      <c r="AG4" s="777"/>
      <c r="AH4" s="777"/>
      <c r="AI4" s="777"/>
      <c r="AJ4" s="777"/>
      <c r="AK4" s="778"/>
      <c r="AL4" s="899"/>
      <c r="AM4" s="900"/>
      <c r="AN4" s="901"/>
      <c r="AO4" s="141"/>
      <c r="AP4" s="170"/>
    </row>
    <row r="5" spans="2:43" ht="12" customHeight="1" thickBot="1" x14ac:dyDescent="0.3">
      <c r="B5" s="135"/>
      <c r="C5" s="135"/>
      <c r="D5" s="135"/>
      <c r="E5" s="135"/>
      <c r="F5" s="135"/>
      <c r="G5" s="135"/>
      <c r="H5" s="135"/>
      <c r="I5" s="135"/>
      <c r="J5" s="174"/>
      <c r="K5" s="174"/>
      <c r="L5" s="174"/>
      <c r="M5" s="174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41"/>
    </row>
    <row r="6" spans="2:43" ht="12" customHeight="1" thickBot="1" x14ac:dyDescent="0.3">
      <c r="B6" s="873" t="s">
        <v>27</v>
      </c>
      <c r="C6" s="874"/>
      <c r="D6" s="874"/>
      <c r="E6" s="875"/>
      <c r="F6" s="848" t="s">
        <v>26</v>
      </c>
      <c r="G6" s="850"/>
      <c r="H6" s="848" t="s">
        <v>44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50"/>
      <c r="T6" s="848" t="s">
        <v>25</v>
      </c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50"/>
      <c r="AG6" s="879" t="s">
        <v>24</v>
      </c>
      <c r="AH6" s="880"/>
      <c r="AI6" s="881"/>
      <c r="AJ6" s="879" t="s">
        <v>24</v>
      </c>
      <c r="AK6" s="881"/>
      <c r="AL6" s="848" t="s">
        <v>23</v>
      </c>
      <c r="AM6" s="849"/>
      <c r="AN6" s="850"/>
      <c r="AO6" s="141"/>
    </row>
    <row r="7" spans="2:43" ht="12" customHeight="1" thickBot="1" x14ac:dyDescent="0.3">
      <c r="B7" s="1" t="s">
        <v>13</v>
      </c>
      <c r="C7" s="2" t="s">
        <v>22</v>
      </c>
      <c r="D7" s="3" t="s">
        <v>22</v>
      </c>
      <c r="E7" s="2" t="s">
        <v>21</v>
      </c>
      <c r="F7" s="907" t="s">
        <v>20</v>
      </c>
      <c r="G7" s="908"/>
      <c r="H7" s="876"/>
      <c r="I7" s="877"/>
      <c r="J7" s="877"/>
      <c r="K7" s="877"/>
      <c r="L7" s="877"/>
      <c r="M7" s="877"/>
      <c r="N7" s="877"/>
      <c r="O7" s="877"/>
      <c r="P7" s="877"/>
      <c r="Q7" s="877"/>
      <c r="R7" s="877"/>
      <c r="S7" s="878"/>
      <c r="T7" s="876"/>
      <c r="U7" s="877"/>
      <c r="V7" s="877"/>
      <c r="W7" s="877"/>
      <c r="X7" s="877"/>
      <c r="Y7" s="877"/>
      <c r="Z7" s="877"/>
      <c r="AA7" s="877"/>
      <c r="AB7" s="877"/>
      <c r="AC7" s="877"/>
      <c r="AD7" s="877"/>
      <c r="AE7" s="877"/>
      <c r="AF7" s="878"/>
      <c r="AG7" s="876" t="s">
        <v>19</v>
      </c>
      <c r="AH7" s="877"/>
      <c r="AI7" s="878"/>
      <c r="AJ7" s="876" t="s">
        <v>18</v>
      </c>
      <c r="AK7" s="878"/>
      <c r="AL7" s="876" t="s">
        <v>17</v>
      </c>
      <c r="AM7" s="877"/>
      <c r="AN7" s="878"/>
      <c r="AO7" s="141"/>
      <c r="AP7" s="846" t="s">
        <v>130</v>
      </c>
      <c r="AQ7" s="846" t="s">
        <v>131</v>
      </c>
    </row>
    <row r="8" spans="2:43" ht="12" customHeight="1" thickBot="1" x14ac:dyDescent="0.3">
      <c r="B8" s="4">
        <v>2021</v>
      </c>
      <c r="C8" s="5" t="s">
        <v>16</v>
      </c>
      <c r="D8" s="5" t="s">
        <v>15</v>
      </c>
      <c r="E8" s="30" t="s">
        <v>14</v>
      </c>
      <c r="F8" s="6" t="s">
        <v>14</v>
      </c>
      <c r="G8" s="7" t="s">
        <v>13</v>
      </c>
      <c r="H8" s="868" t="s">
        <v>34</v>
      </c>
      <c r="I8" s="869"/>
      <c r="J8" s="870" t="s">
        <v>43</v>
      </c>
      <c r="K8" s="871"/>
      <c r="L8" s="870" t="s">
        <v>42</v>
      </c>
      <c r="M8" s="871"/>
      <c r="N8" s="872" t="s">
        <v>33</v>
      </c>
      <c r="O8" s="869"/>
      <c r="P8" s="872" t="s">
        <v>12</v>
      </c>
      <c r="Q8" s="869"/>
      <c r="R8" s="872" t="s">
        <v>11</v>
      </c>
      <c r="S8" s="905"/>
      <c r="T8" s="868" t="s">
        <v>35</v>
      </c>
      <c r="U8" s="906"/>
      <c r="V8" s="906"/>
      <c r="W8" s="905"/>
      <c r="X8" s="868" t="s">
        <v>10</v>
      </c>
      <c r="Y8" s="906"/>
      <c r="Z8" s="906"/>
      <c r="AA8" s="905"/>
      <c r="AB8" s="604" t="s">
        <v>1084</v>
      </c>
      <c r="AC8" s="38" t="s">
        <v>38</v>
      </c>
      <c r="AD8" s="37" t="s">
        <v>36</v>
      </c>
      <c r="AE8" s="266" t="s">
        <v>41</v>
      </c>
      <c r="AF8" s="136" t="s">
        <v>9</v>
      </c>
      <c r="AG8" s="8" t="s">
        <v>37</v>
      </c>
      <c r="AH8" s="9" t="s">
        <v>8</v>
      </c>
      <c r="AI8" s="10" t="s">
        <v>7</v>
      </c>
      <c r="AJ8" s="6" t="s">
        <v>8</v>
      </c>
      <c r="AK8" s="7" t="s">
        <v>7</v>
      </c>
      <c r="AL8" s="6" t="s">
        <v>8</v>
      </c>
      <c r="AM8" s="11" t="s">
        <v>7</v>
      </c>
      <c r="AN8" s="7" t="s">
        <v>6</v>
      </c>
      <c r="AO8" s="141"/>
      <c r="AP8" s="847"/>
      <c r="AQ8" s="847"/>
    </row>
    <row r="9" spans="2:43" ht="12" customHeight="1" x14ac:dyDescent="0.25">
      <c r="B9" s="25">
        <v>44287</v>
      </c>
      <c r="C9" s="137">
        <v>0.3666666666666667</v>
      </c>
      <c r="D9" s="137">
        <v>0.37638888888888888</v>
      </c>
      <c r="E9" s="43">
        <v>2</v>
      </c>
      <c r="F9" s="43">
        <v>4900</v>
      </c>
      <c r="G9" s="25">
        <v>44287</v>
      </c>
      <c r="H9" s="967" t="s">
        <v>542</v>
      </c>
      <c r="I9" s="968"/>
      <c r="J9" s="969"/>
      <c r="K9" s="970"/>
      <c r="L9" s="969"/>
      <c r="M9" s="970"/>
      <c r="N9" s="967"/>
      <c r="O9" s="968"/>
      <c r="P9" s="971" t="s">
        <v>71</v>
      </c>
      <c r="Q9" s="972"/>
      <c r="R9" s="973" t="s">
        <v>893</v>
      </c>
      <c r="S9" s="974"/>
      <c r="T9" s="979" t="s">
        <v>544</v>
      </c>
      <c r="U9" s="980"/>
      <c r="V9" s="980"/>
      <c r="W9" s="981"/>
      <c r="X9" s="979" t="s">
        <v>544</v>
      </c>
      <c r="Y9" s="980"/>
      <c r="Z9" s="980"/>
      <c r="AA9" s="981"/>
      <c r="AB9" s="511"/>
      <c r="AC9" s="34"/>
      <c r="AD9" s="138"/>
      <c r="AE9" s="284">
        <v>71</v>
      </c>
      <c r="AF9" s="285" t="s">
        <v>52</v>
      </c>
      <c r="AG9" s="26"/>
      <c r="AH9" s="160">
        <v>27060</v>
      </c>
      <c r="AI9" s="161">
        <f>+AH9/1000</f>
        <v>27.06</v>
      </c>
      <c r="AJ9" s="162">
        <v>27000</v>
      </c>
      <c r="AK9" s="163">
        <f>+AJ9/1000</f>
        <v>27</v>
      </c>
      <c r="AL9" s="164">
        <f>+AJ9-AH9</f>
        <v>-60</v>
      </c>
      <c r="AM9" s="163">
        <f>+AL9/1000</f>
        <v>-0.06</v>
      </c>
      <c r="AN9" s="165">
        <f>+AL9/AH9</f>
        <v>-2.2172949002217295E-3</v>
      </c>
      <c r="AO9" s="141"/>
      <c r="AP9" s="306">
        <v>78.849999999999994</v>
      </c>
      <c r="AQ9" s="306">
        <v>4.0599999999999996</v>
      </c>
    </row>
    <row r="10" spans="2:43" ht="12" customHeight="1" x14ac:dyDescent="0.25">
      <c r="B10" s="25">
        <v>44287</v>
      </c>
      <c r="C10" s="137">
        <v>0.4152777777777778</v>
      </c>
      <c r="D10" s="137">
        <v>0.65486111111111112</v>
      </c>
      <c r="E10" s="43">
        <v>3</v>
      </c>
      <c r="F10" s="43">
        <v>23669</v>
      </c>
      <c r="G10" s="25">
        <v>44287</v>
      </c>
      <c r="H10" s="967" t="s">
        <v>805</v>
      </c>
      <c r="I10" s="968"/>
      <c r="J10" s="969" t="s">
        <v>1069</v>
      </c>
      <c r="K10" s="970"/>
      <c r="L10" s="969" t="s">
        <v>700</v>
      </c>
      <c r="M10" s="970"/>
      <c r="N10" s="967"/>
      <c r="O10" s="968"/>
      <c r="P10" s="971" t="s">
        <v>1293</v>
      </c>
      <c r="Q10" s="972"/>
      <c r="R10" s="973" t="s">
        <v>543</v>
      </c>
      <c r="S10" s="974"/>
      <c r="T10" s="979" t="s">
        <v>1735</v>
      </c>
      <c r="U10" s="980"/>
      <c r="V10" s="980"/>
      <c r="W10" s="981"/>
      <c r="X10" s="979" t="s">
        <v>1734</v>
      </c>
      <c r="Y10" s="980"/>
      <c r="Z10" s="980"/>
      <c r="AA10" s="988"/>
      <c r="AB10" s="606">
        <v>1</v>
      </c>
      <c r="AC10" s="34"/>
      <c r="AD10" s="138" t="s">
        <v>699</v>
      </c>
      <c r="AE10" s="158">
        <v>27</v>
      </c>
      <c r="AF10" s="35" t="s">
        <v>32</v>
      </c>
      <c r="AG10" s="34"/>
      <c r="AH10" s="139">
        <v>3000</v>
      </c>
      <c r="AI10" s="159">
        <f>+AH10/1000</f>
        <v>3</v>
      </c>
      <c r="AJ10" s="152">
        <v>3020</v>
      </c>
      <c r="AK10" s="272">
        <f>+AJ10/1000</f>
        <v>3.02</v>
      </c>
      <c r="AL10" s="273">
        <f>+AJ10-AH10</f>
        <v>20</v>
      </c>
      <c r="AM10" s="274">
        <f>+AL10/1000</f>
        <v>0.02</v>
      </c>
      <c r="AN10" s="275">
        <f>+AL10/AH10</f>
        <v>6.6666666666666671E-3</v>
      </c>
      <c r="AO10" s="20"/>
      <c r="AP10" s="306">
        <v>73.53</v>
      </c>
      <c r="AQ10" s="306">
        <v>3.87</v>
      </c>
    </row>
    <row r="11" spans="2:43" ht="12" customHeight="1" x14ac:dyDescent="0.25">
      <c r="B11" s="25">
        <v>44287</v>
      </c>
      <c r="C11" s="137">
        <v>0.61805555555555558</v>
      </c>
      <c r="D11" s="137">
        <v>0.67291666666666661</v>
      </c>
      <c r="E11" s="43">
        <v>3</v>
      </c>
      <c r="F11" s="43">
        <v>4901</v>
      </c>
      <c r="G11" s="25">
        <v>44287</v>
      </c>
      <c r="H11" s="967" t="s">
        <v>542</v>
      </c>
      <c r="I11" s="968"/>
      <c r="J11" s="969"/>
      <c r="K11" s="970"/>
      <c r="L11" s="969"/>
      <c r="M11" s="970"/>
      <c r="N11" s="967"/>
      <c r="O11" s="968"/>
      <c r="P11" s="971" t="s">
        <v>71</v>
      </c>
      <c r="Q11" s="972"/>
      <c r="R11" s="973" t="s">
        <v>893</v>
      </c>
      <c r="S11" s="974"/>
      <c r="T11" s="979" t="s">
        <v>544</v>
      </c>
      <c r="U11" s="980"/>
      <c r="V11" s="980"/>
      <c r="W11" s="981"/>
      <c r="X11" s="979" t="s">
        <v>544</v>
      </c>
      <c r="Y11" s="980"/>
      <c r="Z11" s="980"/>
      <c r="AA11" s="981"/>
      <c r="AB11" s="606"/>
      <c r="AC11" s="34"/>
      <c r="AD11" s="138"/>
      <c r="AE11" s="158">
        <v>42</v>
      </c>
      <c r="AF11" s="35" t="s">
        <v>32</v>
      </c>
      <c r="AG11" s="34"/>
      <c r="AH11" s="139">
        <v>15740</v>
      </c>
      <c r="AI11" s="159">
        <f t="shared" ref="AI11:AI12" si="0">+AH11/1000</f>
        <v>15.74</v>
      </c>
      <c r="AJ11" s="836">
        <v>28050</v>
      </c>
      <c r="AK11" s="838">
        <f>+AJ11/1000</f>
        <v>28.05</v>
      </c>
      <c r="AL11" s="1029">
        <f>+AJ11-AH12-AH11</f>
        <v>-80</v>
      </c>
      <c r="AM11" s="842">
        <f>+AL11/1000</f>
        <v>-0.08</v>
      </c>
      <c r="AN11" s="844">
        <f>+AL11/SUM(AH11:AH12)</f>
        <v>-2.8439388553146107E-3</v>
      </c>
      <c r="AO11" s="21"/>
      <c r="AP11" s="306">
        <v>72.430000000000007</v>
      </c>
      <c r="AQ11" s="306">
        <v>5.0199999999999996</v>
      </c>
    </row>
    <row r="12" spans="2:43" ht="12" customHeight="1" x14ac:dyDescent="0.25">
      <c r="B12" s="25">
        <v>44287</v>
      </c>
      <c r="C12" s="137">
        <v>0.61805555555555558</v>
      </c>
      <c r="D12" s="137">
        <v>0.67291666666666661</v>
      </c>
      <c r="E12" s="43">
        <v>3</v>
      </c>
      <c r="F12" s="43">
        <v>4901</v>
      </c>
      <c r="G12" s="25">
        <v>44287</v>
      </c>
      <c r="H12" s="967" t="s">
        <v>542</v>
      </c>
      <c r="I12" s="968"/>
      <c r="J12" s="969"/>
      <c r="K12" s="970"/>
      <c r="L12" s="969"/>
      <c r="M12" s="970"/>
      <c r="N12" s="967"/>
      <c r="O12" s="968"/>
      <c r="P12" s="971" t="s">
        <v>71</v>
      </c>
      <c r="Q12" s="972"/>
      <c r="R12" s="973" t="s">
        <v>893</v>
      </c>
      <c r="S12" s="974"/>
      <c r="T12" s="979" t="s">
        <v>202</v>
      </c>
      <c r="U12" s="980"/>
      <c r="V12" s="980"/>
      <c r="W12" s="981"/>
      <c r="X12" s="979" t="s">
        <v>202</v>
      </c>
      <c r="Y12" s="980"/>
      <c r="Z12" s="980"/>
      <c r="AA12" s="981"/>
      <c r="AB12" s="606"/>
      <c r="AC12" s="34"/>
      <c r="AD12" s="138"/>
      <c r="AE12" s="158">
        <v>42</v>
      </c>
      <c r="AF12" s="35" t="s">
        <v>32</v>
      </c>
      <c r="AG12" s="34"/>
      <c r="AH12" s="139">
        <v>12390</v>
      </c>
      <c r="AI12" s="159">
        <f t="shared" si="0"/>
        <v>12.39</v>
      </c>
      <c r="AJ12" s="837"/>
      <c r="AK12" s="839"/>
      <c r="AL12" s="1031"/>
      <c r="AM12" s="843"/>
      <c r="AN12" s="845"/>
      <c r="AO12" s="21"/>
      <c r="AP12" s="306">
        <v>72.430000000000007</v>
      </c>
      <c r="AQ12" s="306">
        <v>5.0199999999999996</v>
      </c>
    </row>
    <row r="13" spans="2:43" ht="12" customHeight="1" x14ac:dyDescent="0.25">
      <c r="B13" s="25">
        <v>44287</v>
      </c>
      <c r="C13" s="137">
        <v>0.64861111111111114</v>
      </c>
      <c r="D13" s="137">
        <v>0.65972222222222221</v>
      </c>
      <c r="E13" s="43">
        <v>3</v>
      </c>
      <c r="F13" s="43">
        <v>23670</v>
      </c>
      <c r="G13" s="25">
        <v>44287</v>
      </c>
      <c r="H13" s="967" t="s">
        <v>722</v>
      </c>
      <c r="I13" s="968"/>
      <c r="J13" s="969" t="s">
        <v>702</v>
      </c>
      <c r="K13" s="970"/>
      <c r="L13" s="969" t="s">
        <v>700</v>
      </c>
      <c r="M13" s="970"/>
      <c r="N13" s="967"/>
      <c r="O13" s="968"/>
      <c r="P13" s="971" t="s">
        <v>390</v>
      </c>
      <c r="Q13" s="972"/>
      <c r="R13" s="973" t="s">
        <v>696</v>
      </c>
      <c r="S13" s="974"/>
      <c r="T13" s="975" t="s">
        <v>1741</v>
      </c>
      <c r="U13" s="976"/>
      <c r="V13" s="976"/>
      <c r="W13" s="977"/>
      <c r="X13" s="975" t="s">
        <v>1742</v>
      </c>
      <c r="Y13" s="976"/>
      <c r="Z13" s="976"/>
      <c r="AA13" s="977"/>
      <c r="AB13" s="606">
        <v>1</v>
      </c>
      <c r="AC13" s="34"/>
      <c r="AD13" s="138" t="s">
        <v>680</v>
      </c>
      <c r="AE13" s="158">
        <v>39</v>
      </c>
      <c r="AF13" s="35" t="s">
        <v>32</v>
      </c>
      <c r="AG13" s="34"/>
      <c r="AH13" s="139">
        <v>6600</v>
      </c>
      <c r="AI13" s="140">
        <f t="shared" ref="AI13:AI18" si="1">+AH13/1000</f>
        <v>6.6</v>
      </c>
      <c r="AJ13" s="152">
        <v>6400</v>
      </c>
      <c r="AK13" s="142">
        <f t="shared" ref="AK13:AK18" si="2">+AJ13/1000</f>
        <v>6.4</v>
      </c>
      <c r="AL13" s="143">
        <f t="shared" ref="AL13:AL18" si="3">+AJ13-AH13</f>
        <v>-200</v>
      </c>
      <c r="AM13" s="144">
        <f t="shared" ref="AM13:AM18" si="4">+AL13/1000</f>
        <v>-0.2</v>
      </c>
      <c r="AN13" s="145">
        <f t="shared" ref="AN13:AN18" si="5">+AL13/AH13</f>
        <v>-3.0303030303030304E-2</v>
      </c>
      <c r="AO13" s="21"/>
      <c r="AP13" s="306">
        <v>74.53</v>
      </c>
      <c r="AQ13" s="306">
        <v>3.07</v>
      </c>
    </row>
    <row r="14" spans="2:43" ht="12" customHeight="1" x14ac:dyDescent="0.25">
      <c r="B14" s="25">
        <v>44287</v>
      </c>
      <c r="C14" s="137">
        <v>0.79305555555555562</v>
      </c>
      <c r="D14" s="137">
        <v>0.81180555555555556</v>
      </c>
      <c r="E14" s="43">
        <v>3</v>
      </c>
      <c r="F14" s="43">
        <v>41486</v>
      </c>
      <c r="G14" s="25">
        <v>44287</v>
      </c>
      <c r="H14" s="967" t="s">
        <v>542</v>
      </c>
      <c r="I14" s="968"/>
      <c r="J14" s="969"/>
      <c r="K14" s="970"/>
      <c r="L14" s="969"/>
      <c r="M14" s="970"/>
      <c r="N14" s="967"/>
      <c r="O14" s="968"/>
      <c r="P14" s="971" t="s">
        <v>71</v>
      </c>
      <c r="Q14" s="972"/>
      <c r="R14" s="973" t="s">
        <v>893</v>
      </c>
      <c r="S14" s="974"/>
      <c r="T14" s="979" t="s">
        <v>544</v>
      </c>
      <c r="U14" s="980"/>
      <c r="V14" s="980"/>
      <c r="W14" s="981"/>
      <c r="X14" s="979" t="s">
        <v>544</v>
      </c>
      <c r="Y14" s="980"/>
      <c r="Z14" s="980"/>
      <c r="AA14" s="981"/>
      <c r="AB14" s="606"/>
      <c r="AC14" s="34"/>
      <c r="AD14" s="138"/>
      <c r="AE14" s="158">
        <v>39</v>
      </c>
      <c r="AF14" s="35" t="s">
        <v>32</v>
      </c>
      <c r="AG14" s="34"/>
      <c r="AH14" s="139">
        <v>18740</v>
      </c>
      <c r="AI14" s="159">
        <f t="shared" si="1"/>
        <v>18.739999999999998</v>
      </c>
      <c r="AJ14" s="836">
        <v>20380</v>
      </c>
      <c r="AK14" s="838">
        <f>+AJ14/1000</f>
        <v>20.38</v>
      </c>
      <c r="AL14" s="1029">
        <f>+AJ14-AH15-AH14</f>
        <v>-40</v>
      </c>
      <c r="AM14" s="842">
        <f>+AL14/1000</f>
        <v>-0.04</v>
      </c>
      <c r="AN14" s="844">
        <f>+AL14/SUM(AH14:AH15)</f>
        <v>-1.9588638589618022E-3</v>
      </c>
      <c r="AO14" s="21"/>
      <c r="AP14" s="306">
        <v>69.75</v>
      </c>
      <c r="AQ14" s="306">
        <v>5.16</v>
      </c>
    </row>
    <row r="15" spans="2:43" ht="12" customHeight="1" x14ac:dyDescent="0.25">
      <c r="B15" s="25">
        <v>44287</v>
      </c>
      <c r="C15" s="137">
        <v>0.79305555555555562</v>
      </c>
      <c r="D15" s="137">
        <v>0.81180555555555556</v>
      </c>
      <c r="E15" s="43">
        <v>3</v>
      </c>
      <c r="F15" s="43">
        <v>41486</v>
      </c>
      <c r="G15" s="25">
        <v>44287</v>
      </c>
      <c r="H15" s="967" t="s">
        <v>542</v>
      </c>
      <c r="I15" s="968"/>
      <c r="J15" s="969"/>
      <c r="K15" s="970"/>
      <c r="L15" s="969"/>
      <c r="M15" s="970"/>
      <c r="N15" s="967"/>
      <c r="O15" s="968"/>
      <c r="P15" s="971" t="s">
        <v>71</v>
      </c>
      <c r="Q15" s="972"/>
      <c r="R15" s="973" t="s">
        <v>893</v>
      </c>
      <c r="S15" s="974"/>
      <c r="T15" s="979" t="s">
        <v>202</v>
      </c>
      <c r="U15" s="980"/>
      <c r="V15" s="980"/>
      <c r="W15" s="981"/>
      <c r="X15" s="979" t="s">
        <v>202</v>
      </c>
      <c r="Y15" s="980"/>
      <c r="Z15" s="980"/>
      <c r="AA15" s="981"/>
      <c r="AB15" s="606"/>
      <c r="AC15" s="34"/>
      <c r="AD15" s="138"/>
      <c r="AE15" s="158">
        <v>39</v>
      </c>
      <c r="AF15" s="35" t="s">
        <v>32</v>
      </c>
      <c r="AG15" s="34"/>
      <c r="AH15" s="139">
        <v>1680</v>
      </c>
      <c r="AI15" s="159">
        <f t="shared" si="1"/>
        <v>1.68</v>
      </c>
      <c r="AJ15" s="837"/>
      <c r="AK15" s="839"/>
      <c r="AL15" s="1031"/>
      <c r="AM15" s="843"/>
      <c r="AN15" s="845"/>
      <c r="AO15" s="21"/>
      <c r="AP15" s="306">
        <v>69.75</v>
      </c>
      <c r="AQ15" s="306">
        <v>5.16</v>
      </c>
    </row>
    <row r="16" spans="2:43" ht="12" customHeight="1" x14ac:dyDescent="0.25">
      <c r="B16" s="25">
        <v>44287</v>
      </c>
      <c r="C16" s="137">
        <v>0.85555555555555562</v>
      </c>
      <c r="D16" s="137">
        <v>0.89513888888888893</v>
      </c>
      <c r="E16" s="43">
        <v>4</v>
      </c>
      <c r="F16" s="43">
        <v>26751</v>
      </c>
      <c r="G16" s="25">
        <v>44287</v>
      </c>
      <c r="H16" s="967" t="s">
        <v>1743</v>
      </c>
      <c r="I16" s="968"/>
      <c r="J16" s="969"/>
      <c r="K16" s="970"/>
      <c r="L16" s="969"/>
      <c r="M16" s="970"/>
      <c r="N16" s="967"/>
      <c r="O16" s="968"/>
      <c r="P16" s="971" t="s">
        <v>1744</v>
      </c>
      <c r="Q16" s="972"/>
      <c r="R16" s="973" t="s">
        <v>1745</v>
      </c>
      <c r="S16" s="974"/>
      <c r="T16" s="975" t="s">
        <v>1746</v>
      </c>
      <c r="U16" s="976"/>
      <c r="V16" s="976"/>
      <c r="W16" s="977"/>
      <c r="X16" s="975" t="s">
        <v>1746</v>
      </c>
      <c r="Y16" s="976"/>
      <c r="Z16" s="976"/>
      <c r="AA16" s="977"/>
      <c r="AB16" s="606"/>
      <c r="AC16" s="34"/>
      <c r="AD16" s="138"/>
      <c r="AE16" s="314">
        <v>143</v>
      </c>
      <c r="AF16" s="46" t="s">
        <v>115</v>
      </c>
      <c r="AG16" s="34"/>
      <c r="AH16" s="139">
        <v>3990</v>
      </c>
      <c r="AI16" s="140">
        <f t="shared" si="1"/>
        <v>3.99</v>
      </c>
      <c r="AJ16" s="152">
        <v>3990</v>
      </c>
      <c r="AK16" s="142">
        <f t="shared" si="2"/>
        <v>3.99</v>
      </c>
      <c r="AL16" s="143">
        <f t="shared" si="3"/>
        <v>0</v>
      </c>
      <c r="AM16" s="144">
        <f t="shared" si="4"/>
        <v>0</v>
      </c>
      <c r="AN16" s="145">
        <f t="shared" si="5"/>
        <v>0</v>
      </c>
      <c r="AO16" s="21"/>
      <c r="AP16" s="306">
        <v>77.55</v>
      </c>
      <c r="AQ16" s="306">
        <v>1.98</v>
      </c>
    </row>
    <row r="17" spans="2:43" ht="12" customHeight="1" x14ac:dyDescent="0.25">
      <c r="B17" s="25">
        <v>44287</v>
      </c>
      <c r="C17" s="137">
        <v>0.8881944444444444</v>
      </c>
      <c r="D17" s="137">
        <v>0.90763888888888899</v>
      </c>
      <c r="E17" s="43">
        <v>4</v>
      </c>
      <c r="F17" s="43">
        <v>26752</v>
      </c>
      <c r="G17" s="25">
        <v>44287</v>
      </c>
      <c r="H17" s="967" t="s">
        <v>1618</v>
      </c>
      <c r="I17" s="968"/>
      <c r="J17" s="969"/>
      <c r="K17" s="970"/>
      <c r="L17" s="969"/>
      <c r="M17" s="970"/>
      <c r="N17" s="967"/>
      <c r="O17" s="968"/>
      <c r="P17" s="971" t="s">
        <v>911</v>
      </c>
      <c r="Q17" s="972"/>
      <c r="R17" s="973" t="s">
        <v>856</v>
      </c>
      <c r="S17" s="974"/>
      <c r="T17" s="979" t="s">
        <v>857</v>
      </c>
      <c r="U17" s="980"/>
      <c r="V17" s="980"/>
      <c r="W17" s="981"/>
      <c r="X17" s="979" t="s">
        <v>857</v>
      </c>
      <c r="Y17" s="980"/>
      <c r="Z17" s="980"/>
      <c r="AA17" s="981"/>
      <c r="AB17" s="606"/>
      <c r="AC17" s="34"/>
      <c r="AD17" s="138"/>
      <c r="AE17" s="158">
        <v>46</v>
      </c>
      <c r="AF17" s="35" t="s">
        <v>32</v>
      </c>
      <c r="AG17" s="34"/>
      <c r="AH17" s="139">
        <v>6430</v>
      </c>
      <c r="AI17" s="140">
        <f t="shared" si="1"/>
        <v>6.43</v>
      </c>
      <c r="AJ17" s="152">
        <v>6430</v>
      </c>
      <c r="AK17" s="142">
        <f t="shared" si="2"/>
        <v>6.43</v>
      </c>
      <c r="AL17" s="143">
        <f t="shared" si="3"/>
        <v>0</v>
      </c>
      <c r="AM17" s="144">
        <f t="shared" si="4"/>
        <v>0</v>
      </c>
      <c r="AN17" s="145">
        <f t="shared" si="5"/>
        <v>0</v>
      </c>
      <c r="AO17" s="21"/>
      <c r="AP17" s="306">
        <v>75.2</v>
      </c>
      <c r="AQ17" s="306">
        <v>2.52</v>
      </c>
    </row>
    <row r="18" spans="2:43" ht="12" customHeight="1" x14ac:dyDescent="0.25">
      <c r="B18" s="25">
        <v>44287</v>
      </c>
      <c r="C18" s="137">
        <v>1.5972222222222224E-2</v>
      </c>
      <c r="D18" s="137">
        <v>6.6666666666666666E-2</v>
      </c>
      <c r="E18" s="43">
        <v>4</v>
      </c>
      <c r="F18" s="43">
        <v>26756</v>
      </c>
      <c r="G18" s="25">
        <v>44287</v>
      </c>
      <c r="H18" s="967" t="s">
        <v>87</v>
      </c>
      <c r="I18" s="968"/>
      <c r="J18" s="969"/>
      <c r="K18" s="970"/>
      <c r="L18" s="969"/>
      <c r="M18" s="970"/>
      <c r="N18" s="967"/>
      <c r="O18" s="968"/>
      <c r="P18" s="971" t="s">
        <v>190</v>
      </c>
      <c r="Q18" s="972"/>
      <c r="R18" s="973" t="s">
        <v>1747</v>
      </c>
      <c r="S18" s="974"/>
      <c r="T18" s="975" t="s">
        <v>319</v>
      </c>
      <c r="U18" s="976"/>
      <c r="V18" s="976"/>
      <c r="W18" s="977"/>
      <c r="X18" s="975" t="s">
        <v>319</v>
      </c>
      <c r="Y18" s="976"/>
      <c r="Z18" s="976"/>
      <c r="AA18" s="977"/>
      <c r="AB18" s="606"/>
      <c r="AC18" s="34"/>
      <c r="AD18" s="138"/>
      <c r="AE18" s="314">
        <v>57</v>
      </c>
      <c r="AF18" s="46" t="s">
        <v>52</v>
      </c>
      <c r="AG18" s="34"/>
      <c r="AH18" s="139">
        <v>11065</v>
      </c>
      <c r="AI18" s="140">
        <f t="shared" si="1"/>
        <v>11.065</v>
      </c>
      <c r="AJ18" s="152">
        <v>11065</v>
      </c>
      <c r="AK18" s="142">
        <f t="shared" si="2"/>
        <v>11.065</v>
      </c>
      <c r="AL18" s="143">
        <f t="shared" si="3"/>
        <v>0</v>
      </c>
      <c r="AM18" s="144">
        <f t="shared" si="4"/>
        <v>0</v>
      </c>
      <c r="AN18" s="145">
        <f t="shared" si="5"/>
        <v>0</v>
      </c>
      <c r="AO18" s="21"/>
      <c r="AP18" s="306">
        <v>77.2</v>
      </c>
      <c r="AQ18" s="306">
        <v>3.28</v>
      </c>
    </row>
    <row r="19" spans="2:43" ht="12" customHeight="1" thickBot="1" x14ac:dyDescent="0.3">
      <c r="B19" s="24"/>
      <c r="C19" s="146"/>
      <c r="D19" s="146"/>
      <c r="E19" s="27"/>
      <c r="F19" s="36"/>
      <c r="G19" s="31"/>
      <c r="H19" s="909"/>
      <c r="I19" s="910"/>
      <c r="J19" s="911"/>
      <c r="K19" s="912"/>
      <c r="L19" s="911"/>
      <c r="M19" s="912"/>
      <c r="N19" s="913"/>
      <c r="O19" s="910"/>
      <c r="P19" s="913"/>
      <c r="Q19" s="910"/>
      <c r="R19" s="914"/>
      <c r="S19" s="915"/>
      <c r="T19" s="916"/>
      <c r="U19" s="917"/>
      <c r="V19" s="917"/>
      <c r="W19" s="915"/>
      <c r="X19" s="29"/>
      <c r="Y19" s="147"/>
      <c r="Z19" s="147"/>
      <c r="AA19" s="28"/>
      <c r="AB19" s="147"/>
      <c r="AC19" s="36"/>
      <c r="AD19" s="148"/>
      <c r="AE19" s="147"/>
      <c r="AF19" s="28"/>
      <c r="AG19" s="29"/>
      <c r="AH19" s="149"/>
      <c r="AI19" s="153"/>
      <c r="AJ19" s="150"/>
      <c r="AK19" s="154"/>
      <c r="AL19" s="155"/>
      <c r="AM19" s="156"/>
      <c r="AN19" s="157"/>
    </row>
    <row r="20" spans="2:43" ht="12" customHeight="1" x14ac:dyDescent="0.25">
      <c r="B20" s="151"/>
      <c r="C20" s="151"/>
      <c r="D20" s="151"/>
      <c r="E20" s="151"/>
      <c r="F20" s="151"/>
      <c r="G20" s="151"/>
      <c r="H20" s="151"/>
      <c r="I20" s="151"/>
      <c r="J20" s="174"/>
      <c r="K20" s="174"/>
      <c r="L20" s="174"/>
      <c r="M20" s="174"/>
      <c r="N20" s="151"/>
      <c r="O20" s="151"/>
      <c r="P20" s="135"/>
      <c r="Q20" s="135"/>
      <c r="R20" s="918" t="s">
        <v>5</v>
      </c>
      <c r="S20" s="919"/>
      <c r="T20" s="919"/>
      <c r="U20" s="919"/>
      <c r="V20" s="919"/>
      <c r="W20" s="919"/>
      <c r="X20" s="919"/>
      <c r="Y20" s="919"/>
      <c r="Z20" s="919"/>
      <c r="AA20" s="919"/>
      <c r="AB20" s="919"/>
      <c r="AC20" s="919"/>
      <c r="AD20" s="919"/>
      <c r="AE20" s="919"/>
      <c r="AF20" s="919"/>
      <c r="AG20" s="265"/>
      <c r="AH20" s="932" t="s">
        <v>4</v>
      </c>
      <c r="AI20" s="933"/>
      <c r="AJ20" s="932" t="s">
        <v>3</v>
      </c>
      <c r="AK20" s="933"/>
      <c r="AL20" s="932" t="s">
        <v>2</v>
      </c>
      <c r="AM20" s="934"/>
      <c r="AN20" s="935"/>
    </row>
    <row r="21" spans="2:43" x14ac:dyDescent="0.25">
      <c r="B21" s="151"/>
      <c r="C21" s="151"/>
      <c r="D21" s="151"/>
      <c r="E21" s="151"/>
      <c r="F21" s="151"/>
      <c r="G21" s="151"/>
      <c r="H21" s="151"/>
      <c r="I21" s="151"/>
      <c r="J21" s="174"/>
      <c r="K21" s="174"/>
      <c r="L21" s="174"/>
      <c r="M21" s="174"/>
      <c r="N21" s="151"/>
      <c r="O21" s="151"/>
      <c r="P21" s="135"/>
      <c r="Q21" s="135"/>
      <c r="R21" s="930"/>
      <c r="S21" s="931"/>
      <c r="T21" s="931"/>
      <c r="U21" s="931"/>
      <c r="V21" s="931"/>
      <c r="W21" s="931"/>
      <c r="X21" s="931"/>
      <c r="Y21" s="931"/>
      <c r="Z21" s="931"/>
      <c r="AA21" s="931"/>
      <c r="AB21" s="931"/>
      <c r="AC21" s="931"/>
      <c r="AD21" s="931"/>
      <c r="AE21" s="931"/>
      <c r="AF21" s="931"/>
      <c r="AG21" s="265"/>
      <c r="AH21" s="936" t="s">
        <v>1</v>
      </c>
      <c r="AI21" s="938">
        <f>+SUM(AI9:AI19)</f>
        <v>106.69499999999999</v>
      </c>
      <c r="AJ21" s="936" t="s">
        <v>1</v>
      </c>
      <c r="AK21" s="938">
        <f>+SUM(AK9:AK19)</f>
        <v>106.33499999999998</v>
      </c>
      <c r="AL21" s="936" t="s">
        <v>1</v>
      </c>
      <c r="AM21" s="940">
        <f>+AK21-AI21</f>
        <v>-0.36000000000001364</v>
      </c>
      <c r="AN21" s="851">
        <f>+AM21/AI21</f>
        <v>-3.3741037536905542E-3</v>
      </c>
    </row>
    <row r="22" spans="2:43" ht="17.25" thickBot="1" x14ac:dyDescent="0.3">
      <c r="B22" s="151"/>
      <c r="C22" s="151"/>
      <c r="D22" s="151"/>
      <c r="E22" s="151"/>
      <c r="F22" s="151"/>
      <c r="G22" s="151"/>
      <c r="H22" s="151"/>
      <c r="I22" s="151"/>
      <c r="J22" s="174"/>
      <c r="K22" s="174"/>
      <c r="L22" s="174"/>
      <c r="M22" s="174"/>
      <c r="N22" s="151"/>
      <c r="O22" s="151"/>
      <c r="P22" s="135"/>
      <c r="Q22" s="135"/>
      <c r="R22" s="921"/>
      <c r="S22" s="922"/>
      <c r="T22" s="922"/>
      <c r="U22" s="922"/>
      <c r="V22" s="922"/>
      <c r="W22" s="922"/>
      <c r="X22" s="922"/>
      <c r="Y22" s="922"/>
      <c r="Z22" s="922"/>
      <c r="AA22" s="922"/>
      <c r="AB22" s="922"/>
      <c r="AC22" s="922"/>
      <c r="AD22" s="922"/>
      <c r="AE22" s="922"/>
      <c r="AF22" s="922"/>
      <c r="AG22" s="264"/>
      <c r="AH22" s="937"/>
      <c r="AI22" s="939"/>
      <c r="AJ22" s="937"/>
      <c r="AK22" s="939"/>
      <c r="AL22" s="937"/>
      <c r="AM22" s="941"/>
      <c r="AN22" s="852"/>
    </row>
    <row r="23" spans="2:43" ht="17.25" thickBot="1" x14ac:dyDescent="0.3"/>
    <row r="24" spans="2:43" x14ac:dyDescent="0.25">
      <c r="R24" s="918" t="s">
        <v>0</v>
      </c>
      <c r="S24" s="919"/>
      <c r="T24" s="919"/>
      <c r="U24" s="919"/>
      <c r="V24" s="919"/>
      <c r="W24" s="919"/>
      <c r="X24" s="919"/>
      <c r="Y24" s="919"/>
      <c r="Z24" s="919"/>
      <c r="AA24" s="919"/>
      <c r="AB24" s="919"/>
      <c r="AC24" s="919"/>
      <c r="AD24" s="919"/>
      <c r="AE24" s="919"/>
      <c r="AF24" s="920"/>
      <c r="AG24" s="18"/>
      <c r="AH24" s="924">
        <f>+AI21</f>
        <v>106.69499999999999</v>
      </c>
      <c r="AI24" s="925"/>
      <c r="AJ24" s="928">
        <f>+AK21</f>
        <v>106.33499999999998</v>
      </c>
      <c r="AK24" s="925"/>
      <c r="AL24" s="928">
        <f>+AJ24-AH24</f>
        <v>-0.36000000000001364</v>
      </c>
      <c r="AM24" s="925"/>
      <c r="AN24" s="945">
        <f>+AL24/AH24</f>
        <v>-3.3741037536905542E-3</v>
      </c>
    </row>
    <row r="25" spans="2:43" ht="17.25" thickBot="1" x14ac:dyDescent="0.3">
      <c r="R25" s="921"/>
      <c r="S25" s="922"/>
      <c r="T25" s="922"/>
      <c r="U25" s="922"/>
      <c r="V25" s="922"/>
      <c r="W25" s="922"/>
      <c r="X25" s="922"/>
      <c r="Y25" s="922"/>
      <c r="Z25" s="922"/>
      <c r="AA25" s="922"/>
      <c r="AB25" s="922"/>
      <c r="AC25" s="922"/>
      <c r="AD25" s="922"/>
      <c r="AE25" s="922"/>
      <c r="AF25" s="923"/>
      <c r="AG25" s="19"/>
      <c r="AH25" s="926"/>
      <c r="AI25" s="927"/>
      <c r="AJ25" s="929"/>
      <c r="AK25" s="927"/>
      <c r="AL25" s="929"/>
      <c r="AM25" s="927"/>
      <c r="AN25" s="946"/>
    </row>
    <row r="26" spans="2:43" ht="17.25" thickBot="1" x14ac:dyDescent="0.3"/>
    <row r="27" spans="2:43" ht="12" customHeight="1" x14ac:dyDescent="0.25">
      <c r="B27" s="882" t="s">
        <v>31</v>
      </c>
      <c r="C27" s="883"/>
      <c r="D27" s="883"/>
      <c r="E27" s="883"/>
      <c r="F27" s="883"/>
      <c r="G27" s="884"/>
      <c r="H27" s="888" t="s">
        <v>30</v>
      </c>
      <c r="I27" s="765"/>
      <c r="J27" s="765"/>
      <c r="K27" s="765"/>
      <c r="L27" s="765"/>
      <c r="M27" s="765"/>
      <c r="N27" s="765"/>
      <c r="O27" s="765"/>
      <c r="P27" s="765"/>
      <c r="Q27" s="765"/>
      <c r="R27" s="765"/>
      <c r="S27" s="765"/>
      <c r="T27" s="765"/>
      <c r="U27" s="765"/>
      <c r="V27" s="765"/>
      <c r="W27" s="765"/>
      <c r="X27" s="765"/>
      <c r="Y27" s="765"/>
      <c r="Z27" s="765"/>
      <c r="AA27" s="765"/>
      <c r="AB27" s="765"/>
      <c r="AC27" s="765"/>
      <c r="AD27" s="765"/>
      <c r="AE27" s="267"/>
      <c r="AF27" s="764" t="s">
        <v>29</v>
      </c>
      <c r="AG27" s="765"/>
      <c r="AH27" s="765"/>
      <c r="AI27" s="765"/>
      <c r="AJ27" s="765"/>
      <c r="AK27" s="766"/>
      <c r="AL27" s="889" t="s">
        <v>39</v>
      </c>
      <c r="AM27" s="890"/>
      <c r="AN27" s="891"/>
      <c r="AO27" s="22"/>
      <c r="AP27" s="168" t="s">
        <v>46</v>
      </c>
    </row>
    <row r="28" spans="2:43" ht="12" customHeight="1" thickBot="1" x14ac:dyDescent="0.3">
      <c r="B28" s="885"/>
      <c r="C28" s="886"/>
      <c r="D28" s="886"/>
      <c r="E28" s="886"/>
      <c r="F28" s="886"/>
      <c r="G28" s="887"/>
      <c r="H28" s="892" t="s">
        <v>25</v>
      </c>
      <c r="I28" s="893"/>
      <c r="J28" s="893"/>
      <c r="K28" s="893"/>
      <c r="L28" s="893"/>
      <c r="M28" s="893"/>
      <c r="N28" s="893"/>
      <c r="O28" s="893"/>
      <c r="P28" s="893"/>
      <c r="Q28" s="893"/>
      <c r="R28" s="893"/>
      <c r="S28" s="893"/>
      <c r="T28" s="893"/>
      <c r="U28" s="893"/>
      <c r="V28" s="893"/>
      <c r="W28" s="893"/>
      <c r="X28" s="893"/>
      <c r="Y28" s="893"/>
      <c r="Z28" s="893"/>
      <c r="AA28" s="893"/>
      <c r="AB28" s="893"/>
      <c r="AC28" s="893"/>
      <c r="AD28" s="893"/>
      <c r="AE28" s="268"/>
      <c r="AF28" s="773">
        <v>44288</v>
      </c>
      <c r="AG28" s="774"/>
      <c r="AH28" s="774"/>
      <c r="AI28" s="774"/>
      <c r="AJ28" s="774"/>
      <c r="AK28" s="775"/>
      <c r="AL28" s="896" t="s">
        <v>40</v>
      </c>
      <c r="AM28" s="897"/>
      <c r="AN28" s="898"/>
      <c r="AO28" s="23"/>
      <c r="AP28" s="169" t="s">
        <v>47</v>
      </c>
    </row>
    <row r="29" spans="2:43" ht="12" customHeight="1" thickBot="1" x14ac:dyDescent="0.3">
      <c r="B29" s="902" t="s">
        <v>28</v>
      </c>
      <c r="C29" s="903"/>
      <c r="D29" s="903"/>
      <c r="E29" s="903"/>
      <c r="F29" s="903"/>
      <c r="G29" s="904"/>
      <c r="H29" s="894"/>
      <c r="I29" s="895"/>
      <c r="J29" s="895"/>
      <c r="K29" s="895"/>
      <c r="L29" s="895"/>
      <c r="M29" s="895"/>
      <c r="N29" s="895"/>
      <c r="O29" s="895"/>
      <c r="P29" s="895"/>
      <c r="Q29" s="895"/>
      <c r="R29" s="895"/>
      <c r="S29" s="895"/>
      <c r="T29" s="895"/>
      <c r="U29" s="895"/>
      <c r="V29" s="895"/>
      <c r="W29" s="895"/>
      <c r="X29" s="895"/>
      <c r="Y29" s="895"/>
      <c r="Z29" s="895"/>
      <c r="AA29" s="895"/>
      <c r="AB29" s="895"/>
      <c r="AC29" s="895"/>
      <c r="AD29" s="895"/>
      <c r="AE29" s="269"/>
      <c r="AF29" s="776"/>
      <c r="AG29" s="777"/>
      <c r="AH29" s="777"/>
      <c r="AI29" s="777"/>
      <c r="AJ29" s="777"/>
      <c r="AK29" s="778"/>
      <c r="AL29" s="899"/>
      <c r="AM29" s="900"/>
      <c r="AN29" s="901"/>
      <c r="AO29" s="141"/>
      <c r="AP29" s="170"/>
    </row>
    <row r="30" spans="2:43" ht="12" customHeight="1" thickBot="1" x14ac:dyDescent="0.3">
      <c r="B30" s="135"/>
      <c r="C30" s="135"/>
      <c r="D30" s="135"/>
      <c r="E30" s="135"/>
      <c r="F30" s="135"/>
      <c r="G30" s="135"/>
      <c r="H30" s="135"/>
      <c r="I30" s="135"/>
      <c r="J30" s="174"/>
      <c r="K30" s="174"/>
      <c r="L30" s="174"/>
      <c r="M30" s="174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41"/>
    </row>
    <row r="31" spans="2:43" ht="12" customHeight="1" thickBot="1" x14ac:dyDescent="0.3">
      <c r="B31" s="873" t="s">
        <v>27</v>
      </c>
      <c r="C31" s="874"/>
      <c r="D31" s="874"/>
      <c r="E31" s="875"/>
      <c r="F31" s="848" t="s">
        <v>26</v>
      </c>
      <c r="G31" s="850"/>
      <c r="H31" s="848" t="s">
        <v>44</v>
      </c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50"/>
      <c r="T31" s="848" t="s">
        <v>25</v>
      </c>
      <c r="U31" s="849"/>
      <c r="V31" s="849"/>
      <c r="W31" s="849"/>
      <c r="X31" s="849"/>
      <c r="Y31" s="849"/>
      <c r="Z31" s="849"/>
      <c r="AA31" s="849"/>
      <c r="AB31" s="849"/>
      <c r="AC31" s="849"/>
      <c r="AD31" s="849"/>
      <c r="AE31" s="849"/>
      <c r="AF31" s="850"/>
      <c r="AG31" s="879" t="s">
        <v>24</v>
      </c>
      <c r="AH31" s="880"/>
      <c r="AI31" s="881"/>
      <c r="AJ31" s="879" t="s">
        <v>24</v>
      </c>
      <c r="AK31" s="881"/>
      <c r="AL31" s="848" t="s">
        <v>23</v>
      </c>
      <c r="AM31" s="849"/>
      <c r="AN31" s="850"/>
      <c r="AO31" s="141"/>
    </row>
    <row r="32" spans="2:43" ht="12" customHeight="1" thickBot="1" x14ac:dyDescent="0.3">
      <c r="B32" s="1" t="s">
        <v>13</v>
      </c>
      <c r="C32" s="2" t="s">
        <v>22</v>
      </c>
      <c r="D32" s="3" t="s">
        <v>22</v>
      </c>
      <c r="E32" s="2" t="s">
        <v>21</v>
      </c>
      <c r="F32" s="907" t="s">
        <v>20</v>
      </c>
      <c r="G32" s="908"/>
      <c r="H32" s="876"/>
      <c r="I32" s="877"/>
      <c r="J32" s="877"/>
      <c r="K32" s="877"/>
      <c r="L32" s="877"/>
      <c r="M32" s="877"/>
      <c r="N32" s="877"/>
      <c r="O32" s="877"/>
      <c r="P32" s="877"/>
      <c r="Q32" s="877"/>
      <c r="R32" s="877"/>
      <c r="S32" s="878"/>
      <c r="T32" s="876"/>
      <c r="U32" s="877"/>
      <c r="V32" s="877"/>
      <c r="W32" s="877"/>
      <c r="X32" s="877"/>
      <c r="Y32" s="877"/>
      <c r="Z32" s="877"/>
      <c r="AA32" s="877"/>
      <c r="AB32" s="877"/>
      <c r="AC32" s="877"/>
      <c r="AD32" s="877"/>
      <c r="AE32" s="877"/>
      <c r="AF32" s="878"/>
      <c r="AG32" s="876" t="s">
        <v>19</v>
      </c>
      <c r="AH32" s="877"/>
      <c r="AI32" s="878"/>
      <c r="AJ32" s="876" t="s">
        <v>18</v>
      </c>
      <c r="AK32" s="878"/>
      <c r="AL32" s="876" t="s">
        <v>17</v>
      </c>
      <c r="AM32" s="877"/>
      <c r="AN32" s="878"/>
      <c r="AO32" s="141"/>
      <c r="AP32" s="846" t="s">
        <v>130</v>
      </c>
      <c r="AQ32" s="846" t="s">
        <v>131</v>
      </c>
    </row>
    <row r="33" spans="2:45" ht="12" customHeight="1" thickBot="1" x14ac:dyDescent="0.3">
      <c r="B33" s="4">
        <v>2021</v>
      </c>
      <c r="C33" s="5" t="s">
        <v>16</v>
      </c>
      <c r="D33" s="5" t="s">
        <v>15</v>
      </c>
      <c r="E33" s="30" t="s">
        <v>14</v>
      </c>
      <c r="F33" s="6" t="s">
        <v>14</v>
      </c>
      <c r="G33" s="7" t="s">
        <v>13</v>
      </c>
      <c r="H33" s="868" t="s">
        <v>34</v>
      </c>
      <c r="I33" s="869"/>
      <c r="J33" s="870" t="s">
        <v>43</v>
      </c>
      <c r="K33" s="871"/>
      <c r="L33" s="870" t="s">
        <v>42</v>
      </c>
      <c r="M33" s="871"/>
      <c r="N33" s="872" t="s">
        <v>33</v>
      </c>
      <c r="O33" s="869"/>
      <c r="P33" s="872" t="s">
        <v>12</v>
      </c>
      <c r="Q33" s="869"/>
      <c r="R33" s="872" t="s">
        <v>11</v>
      </c>
      <c r="S33" s="905"/>
      <c r="T33" s="868" t="s">
        <v>35</v>
      </c>
      <c r="U33" s="906"/>
      <c r="V33" s="906"/>
      <c r="W33" s="905"/>
      <c r="X33" s="868" t="s">
        <v>10</v>
      </c>
      <c r="Y33" s="906"/>
      <c r="Z33" s="906"/>
      <c r="AA33" s="905"/>
      <c r="AB33" s="604" t="s">
        <v>1084</v>
      </c>
      <c r="AC33" s="38" t="s">
        <v>38</v>
      </c>
      <c r="AD33" s="37" t="s">
        <v>36</v>
      </c>
      <c r="AE33" s="266" t="s">
        <v>41</v>
      </c>
      <c r="AF33" s="136" t="s">
        <v>9</v>
      </c>
      <c r="AG33" s="8" t="s">
        <v>37</v>
      </c>
      <c r="AH33" s="9" t="s">
        <v>8</v>
      </c>
      <c r="AI33" s="10" t="s">
        <v>7</v>
      </c>
      <c r="AJ33" s="6" t="s">
        <v>8</v>
      </c>
      <c r="AK33" s="7" t="s">
        <v>7</v>
      </c>
      <c r="AL33" s="6" t="s">
        <v>8</v>
      </c>
      <c r="AM33" s="11" t="s">
        <v>7</v>
      </c>
      <c r="AN33" s="7" t="s">
        <v>6</v>
      </c>
      <c r="AO33" s="141"/>
      <c r="AP33" s="847"/>
      <c r="AQ33" s="847"/>
    </row>
    <row r="34" spans="2:45" ht="12" customHeight="1" x14ac:dyDescent="0.25">
      <c r="B34" s="25">
        <v>44288</v>
      </c>
      <c r="C34" s="137">
        <v>0.33749999999999997</v>
      </c>
      <c r="D34" s="137">
        <v>0.33680555555555558</v>
      </c>
      <c r="E34" s="43">
        <v>2</v>
      </c>
      <c r="F34" s="43">
        <v>41486</v>
      </c>
      <c r="G34" s="25">
        <v>44288</v>
      </c>
      <c r="H34" s="967" t="s">
        <v>542</v>
      </c>
      <c r="I34" s="968"/>
      <c r="J34" s="969"/>
      <c r="K34" s="970"/>
      <c r="L34" s="969"/>
      <c r="M34" s="970"/>
      <c r="N34" s="967"/>
      <c r="O34" s="968"/>
      <c r="P34" s="971" t="s">
        <v>71</v>
      </c>
      <c r="Q34" s="972"/>
      <c r="R34" s="973" t="s">
        <v>893</v>
      </c>
      <c r="S34" s="974"/>
      <c r="T34" s="979" t="s">
        <v>544</v>
      </c>
      <c r="U34" s="980"/>
      <c r="V34" s="980"/>
      <c r="W34" s="981"/>
      <c r="X34" s="979" t="s">
        <v>544</v>
      </c>
      <c r="Y34" s="980"/>
      <c r="Z34" s="980"/>
      <c r="AA34" s="981"/>
      <c r="AB34" s="606"/>
      <c r="AC34" s="34"/>
      <c r="AD34" s="138"/>
      <c r="AE34" s="158">
        <v>46</v>
      </c>
      <c r="AF34" s="35" t="s">
        <v>32</v>
      </c>
      <c r="AG34" s="34"/>
      <c r="AH34" s="139">
        <v>22980</v>
      </c>
      <c r="AI34" s="159">
        <f t="shared" ref="AI34:AI35" si="6">+AH34/1000</f>
        <v>22.98</v>
      </c>
      <c r="AJ34" s="836">
        <v>24980</v>
      </c>
      <c r="AK34" s="838">
        <f>+AJ34/1000</f>
        <v>24.98</v>
      </c>
      <c r="AL34" s="1029">
        <f>+AJ34-AH35-AH34</f>
        <v>20</v>
      </c>
      <c r="AM34" s="842">
        <f>+AL34/1000</f>
        <v>0.02</v>
      </c>
      <c r="AN34" s="844">
        <f>+AL34/SUM(AH34:AH35)</f>
        <v>8.0128205128205125E-4</v>
      </c>
      <c r="AO34" s="141"/>
      <c r="AP34" s="306">
        <v>70.72</v>
      </c>
      <c r="AQ34" s="306">
        <v>5.03</v>
      </c>
    </row>
    <row r="35" spans="2:45" ht="12" customHeight="1" x14ac:dyDescent="0.25">
      <c r="B35" s="25">
        <v>44288</v>
      </c>
      <c r="C35" s="137">
        <v>0.33749999999999997</v>
      </c>
      <c r="D35" s="137">
        <v>0.33680555555555558</v>
      </c>
      <c r="E35" s="43">
        <v>2</v>
      </c>
      <c r="F35" s="43">
        <v>41486</v>
      </c>
      <c r="G35" s="25">
        <v>44288</v>
      </c>
      <c r="H35" s="967" t="s">
        <v>542</v>
      </c>
      <c r="I35" s="968"/>
      <c r="J35" s="969"/>
      <c r="K35" s="970"/>
      <c r="L35" s="969"/>
      <c r="M35" s="970"/>
      <c r="N35" s="967"/>
      <c r="O35" s="968"/>
      <c r="P35" s="971" t="s">
        <v>71</v>
      </c>
      <c r="Q35" s="972"/>
      <c r="R35" s="973" t="s">
        <v>893</v>
      </c>
      <c r="S35" s="974"/>
      <c r="T35" s="979" t="s">
        <v>202</v>
      </c>
      <c r="U35" s="980"/>
      <c r="V35" s="980"/>
      <c r="W35" s="981"/>
      <c r="X35" s="979" t="s">
        <v>202</v>
      </c>
      <c r="Y35" s="980"/>
      <c r="Z35" s="980"/>
      <c r="AA35" s="981"/>
      <c r="AB35" s="606"/>
      <c r="AC35" s="34"/>
      <c r="AD35" s="138"/>
      <c r="AE35" s="158">
        <v>46</v>
      </c>
      <c r="AF35" s="35" t="s">
        <v>32</v>
      </c>
      <c r="AG35" s="34"/>
      <c r="AH35" s="139">
        <v>1980</v>
      </c>
      <c r="AI35" s="159">
        <f t="shared" si="6"/>
        <v>1.98</v>
      </c>
      <c r="AJ35" s="837"/>
      <c r="AK35" s="839"/>
      <c r="AL35" s="1031"/>
      <c r="AM35" s="843"/>
      <c r="AN35" s="845"/>
      <c r="AO35" s="20"/>
      <c r="AP35" s="306">
        <v>70.72</v>
      </c>
      <c r="AQ35" s="306">
        <v>5.03</v>
      </c>
    </row>
    <row r="36" spans="2:45" ht="12" customHeight="1" x14ac:dyDescent="0.25">
      <c r="B36" s="25">
        <v>44288</v>
      </c>
      <c r="C36" s="137">
        <v>0.46180555555555558</v>
      </c>
      <c r="D36" s="137">
        <v>0.4694444444444445</v>
      </c>
      <c r="E36" s="43">
        <v>2</v>
      </c>
      <c r="F36" s="43">
        <v>23671</v>
      </c>
      <c r="G36" s="25">
        <v>44288</v>
      </c>
      <c r="H36" s="967" t="s">
        <v>1748</v>
      </c>
      <c r="I36" s="968"/>
      <c r="J36" s="969" t="s">
        <v>1249</v>
      </c>
      <c r="K36" s="970"/>
      <c r="L36" s="969" t="s">
        <v>682</v>
      </c>
      <c r="M36" s="970"/>
      <c r="N36" s="967"/>
      <c r="O36" s="968"/>
      <c r="P36" s="971" t="s">
        <v>1293</v>
      </c>
      <c r="Q36" s="972"/>
      <c r="R36" s="973" t="s">
        <v>543</v>
      </c>
      <c r="S36" s="985"/>
      <c r="T36" s="982" t="s">
        <v>1749</v>
      </c>
      <c r="U36" s="983"/>
      <c r="V36" s="983"/>
      <c r="W36" s="984"/>
      <c r="X36" s="982" t="s">
        <v>1750</v>
      </c>
      <c r="Y36" s="983"/>
      <c r="Z36" s="983"/>
      <c r="AA36" s="984"/>
      <c r="AB36" s="606"/>
      <c r="AC36" s="34"/>
      <c r="AD36" s="138" t="s">
        <v>699</v>
      </c>
      <c r="AE36" s="263">
        <v>25</v>
      </c>
      <c r="AF36" s="35" t="s">
        <v>32</v>
      </c>
      <c r="AG36" s="34"/>
      <c r="AH36" s="139">
        <v>1800</v>
      </c>
      <c r="AI36" s="140">
        <f>+AH36/1000</f>
        <v>1.8</v>
      </c>
      <c r="AJ36" s="836">
        <v>6520</v>
      </c>
      <c r="AK36" s="838">
        <f>+AJ36/1000</f>
        <v>6.52</v>
      </c>
      <c r="AL36" s="1029">
        <f>+AJ36-AH37-AH36</f>
        <v>-80</v>
      </c>
      <c r="AM36" s="842">
        <f>+AL36/1000</f>
        <v>-0.08</v>
      </c>
      <c r="AN36" s="844">
        <f>+AL36/SUM(AH36:AH37)</f>
        <v>-1.2121212121212121E-2</v>
      </c>
      <c r="AO36" s="21"/>
      <c r="AP36" s="306">
        <v>74.040000000000006</v>
      </c>
      <c r="AQ36" s="306">
        <v>5.29</v>
      </c>
    </row>
    <row r="37" spans="2:45" ht="12" customHeight="1" x14ac:dyDescent="0.25">
      <c r="B37" s="25">
        <v>44288</v>
      </c>
      <c r="C37" s="137">
        <v>0.46180555555555558</v>
      </c>
      <c r="D37" s="137">
        <v>0.4694444444444445</v>
      </c>
      <c r="E37" s="43">
        <v>2</v>
      </c>
      <c r="F37" s="43">
        <v>23672</v>
      </c>
      <c r="G37" s="25">
        <v>44288</v>
      </c>
      <c r="H37" s="967" t="s">
        <v>722</v>
      </c>
      <c r="I37" s="968"/>
      <c r="J37" s="969" t="s">
        <v>702</v>
      </c>
      <c r="K37" s="970"/>
      <c r="L37" s="969" t="s">
        <v>682</v>
      </c>
      <c r="M37" s="970"/>
      <c r="N37" s="967"/>
      <c r="O37" s="968"/>
      <c r="P37" s="971" t="s">
        <v>1293</v>
      </c>
      <c r="Q37" s="972"/>
      <c r="R37" s="973" t="s">
        <v>543</v>
      </c>
      <c r="S37" s="985"/>
      <c r="T37" s="975" t="s">
        <v>771</v>
      </c>
      <c r="U37" s="976"/>
      <c r="V37" s="976"/>
      <c r="W37" s="977"/>
      <c r="X37" s="975" t="s">
        <v>771</v>
      </c>
      <c r="Y37" s="976"/>
      <c r="Z37" s="976"/>
      <c r="AA37" s="977"/>
      <c r="AB37" s="606"/>
      <c r="AC37" s="34"/>
      <c r="AD37" s="138" t="s">
        <v>699</v>
      </c>
      <c r="AE37" s="263">
        <v>28</v>
      </c>
      <c r="AF37" s="35" t="s">
        <v>32</v>
      </c>
      <c r="AG37" s="34"/>
      <c r="AH37" s="139">
        <v>4800</v>
      </c>
      <c r="AI37" s="140">
        <f>+AH37/1000</f>
        <v>4.8</v>
      </c>
      <c r="AJ37" s="837"/>
      <c r="AK37" s="839"/>
      <c r="AL37" s="1031"/>
      <c r="AM37" s="843"/>
      <c r="AN37" s="845"/>
      <c r="AO37" s="21"/>
      <c r="AP37" s="306">
        <v>71.72</v>
      </c>
      <c r="AQ37" s="306">
        <v>4.75</v>
      </c>
    </row>
    <row r="38" spans="2:45" ht="12" customHeight="1" x14ac:dyDescent="0.25">
      <c r="B38" s="25">
        <v>44288</v>
      </c>
      <c r="C38" s="137">
        <v>0.50555555555555554</v>
      </c>
      <c r="D38" s="137">
        <v>0.52083333333333337</v>
      </c>
      <c r="E38" s="43">
        <v>2</v>
      </c>
      <c r="F38" s="43">
        <v>23673</v>
      </c>
      <c r="G38" s="25">
        <v>44288</v>
      </c>
      <c r="H38" s="967" t="s">
        <v>1003</v>
      </c>
      <c r="I38" s="968"/>
      <c r="J38" s="969" t="s">
        <v>702</v>
      </c>
      <c r="K38" s="970"/>
      <c r="L38" s="969" t="s">
        <v>682</v>
      </c>
      <c r="M38" s="970"/>
      <c r="N38" s="967"/>
      <c r="O38" s="968"/>
      <c r="P38" s="971" t="s">
        <v>359</v>
      </c>
      <c r="Q38" s="972"/>
      <c r="R38" s="973" t="s">
        <v>74</v>
      </c>
      <c r="S38" s="985"/>
      <c r="T38" s="982" t="s">
        <v>771</v>
      </c>
      <c r="U38" s="983"/>
      <c r="V38" s="983"/>
      <c r="W38" s="984"/>
      <c r="X38" s="982" t="s">
        <v>771</v>
      </c>
      <c r="Y38" s="983"/>
      <c r="Z38" s="983"/>
      <c r="AA38" s="984"/>
      <c r="AB38" s="606"/>
      <c r="AC38" s="34"/>
      <c r="AD38" s="138" t="s">
        <v>680</v>
      </c>
      <c r="AE38" s="598">
        <v>32</v>
      </c>
      <c r="AF38" s="35" t="s">
        <v>32</v>
      </c>
      <c r="AG38" s="34"/>
      <c r="AH38" s="139">
        <v>15600</v>
      </c>
      <c r="AI38" s="140">
        <f t="shared" ref="AI38:AI43" si="7">+AH38/1000</f>
        <v>15.6</v>
      </c>
      <c r="AJ38" s="152">
        <v>17040</v>
      </c>
      <c r="AK38" s="142">
        <f t="shared" ref="AK38:AK43" si="8">+AJ38/1000</f>
        <v>17.04</v>
      </c>
      <c r="AL38" s="143">
        <f t="shared" ref="AL38:AL41" si="9">+AJ38-AH38</f>
        <v>1440</v>
      </c>
      <c r="AM38" s="144">
        <f t="shared" ref="AM38:AM43" si="10">+AL38/1000</f>
        <v>1.44</v>
      </c>
      <c r="AN38" s="145">
        <f t="shared" ref="AN38:AN41" si="11">+AL38/AH38</f>
        <v>9.2307692307692313E-2</v>
      </c>
      <c r="AO38" s="21"/>
      <c r="AP38" s="306">
        <v>72.81</v>
      </c>
      <c r="AQ38" s="306">
        <v>3.05</v>
      </c>
    </row>
    <row r="39" spans="2:45" ht="12" customHeight="1" x14ac:dyDescent="0.25">
      <c r="B39" s="25">
        <v>44288</v>
      </c>
      <c r="C39" s="137">
        <v>0.55208333333333337</v>
      </c>
      <c r="D39" s="137">
        <v>0.56597222222222221</v>
      </c>
      <c r="E39" s="43">
        <v>3</v>
      </c>
      <c r="F39" s="43">
        <v>26755</v>
      </c>
      <c r="G39" s="25">
        <v>44288</v>
      </c>
      <c r="H39" s="967" t="s">
        <v>1493</v>
      </c>
      <c r="I39" s="968"/>
      <c r="J39" s="969"/>
      <c r="K39" s="970"/>
      <c r="L39" s="969"/>
      <c r="M39" s="970"/>
      <c r="N39" s="967"/>
      <c r="O39" s="968"/>
      <c r="P39" s="971" t="s">
        <v>395</v>
      </c>
      <c r="Q39" s="972"/>
      <c r="R39" s="973" t="s">
        <v>575</v>
      </c>
      <c r="S39" s="985"/>
      <c r="T39" s="982" t="s">
        <v>771</v>
      </c>
      <c r="U39" s="983"/>
      <c r="V39" s="983"/>
      <c r="W39" s="984"/>
      <c r="X39" s="982" t="s">
        <v>771</v>
      </c>
      <c r="Y39" s="983"/>
      <c r="Z39" s="983"/>
      <c r="AA39" s="984"/>
      <c r="AB39" s="606"/>
      <c r="AC39" s="34"/>
      <c r="AD39" s="138"/>
      <c r="AE39" s="598">
        <v>25</v>
      </c>
      <c r="AF39" s="35" t="s">
        <v>32</v>
      </c>
      <c r="AG39" s="34"/>
      <c r="AH39" s="139">
        <v>18840</v>
      </c>
      <c r="AI39" s="140">
        <f t="shared" si="7"/>
        <v>18.84</v>
      </c>
      <c r="AJ39" s="152">
        <v>18840</v>
      </c>
      <c r="AK39" s="142">
        <f t="shared" si="8"/>
        <v>18.84</v>
      </c>
      <c r="AL39" s="143">
        <f t="shared" si="9"/>
        <v>0</v>
      </c>
      <c r="AM39" s="144">
        <f t="shared" si="10"/>
        <v>0</v>
      </c>
      <c r="AN39" s="145">
        <f t="shared" si="11"/>
        <v>0</v>
      </c>
      <c r="AO39" s="21"/>
      <c r="AP39" s="306">
        <v>73.709999999999994</v>
      </c>
      <c r="AQ39" s="306">
        <v>2.29</v>
      </c>
    </row>
    <row r="40" spans="2:45" ht="12" customHeight="1" x14ac:dyDescent="0.25">
      <c r="B40" s="25">
        <v>44288</v>
      </c>
      <c r="C40" s="137">
        <v>0.59722222222222221</v>
      </c>
      <c r="D40" s="137">
        <v>0.60833333333333328</v>
      </c>
      <c r="E40" s="43">
        <v>3</v>
      </c>
      <c r="F40" s="43">
        <v>26757</v>
      </c>
      <c r="G40" s="25">
        <v>44288</v>
      </c>
      <c r="H40" s="967" t="s">
        <v>1493</v>
      </c>
      <c r="I40" s="968"/>
      <c r="J40" s="969"/>
      <c r="K40" s="970"/>
      <c r="L40" s="969"/>
      <c r="M40" s="970"/>
      <c r="N40" s="967"/>
      <c r="O40" s="968"/>
      <c r="P40" s="971" t="s">
        <v>274</v>
      </c>
      <c r="Q40" s="972"/>
      <c r="R40" s="973" t="s">
        <v>473</v>
      </c>
      <c r="S40" s="985"/>
      <c r="T40" s="982" t="s">
        <v>771</v>
      </c>
      <c r="U40" s="983"/>
      <c r="V40" s="983"/>
      <c r="W40" s="984"/>
      <c r="X40" s="982" t="s">
        <v>771</v>
      </c>
      <c r="Y40" s="983"/>
      <c r="Z40" s="983"/>
      <c r="AA40" s="984"/>
      <c r="AB40" s="606"/>
      <c r="AC40" s="34"/>
      <c r="AD40" s="138"/>
      <c r="AE40" s="598">
        <v>27</v>
      </c>
      <c r="AF40" s="35" t="s">
        <v>32</v>
      </c>
      <c r="AG40" s="34"/>
      <c r="AH40" s="139">
        <v>18500</v>
      </c>
      <c r="AI40" s="140">
        <f t="shared" si="7"/>
        <v>18.5</v>
      </c>
      <c r="AJ40" s="152">
        <v>18500</v>
      </c>
      <c r="AK40" s="142">
        <f t="shared" si="8"/>
        <v>18.5</v>
      </c>
      <c r="AL40" s="143">
        <f t="shared" si="9"/>
        <v>0</v>
      </c>
      <c r="AM40" s="144">
        <f t="shared" si="10"/>
        <v>0</v>
      </c>
      <c r="AN40" s="145">
        <f t="shared" si="11"/>
        <v>0</v>
      </c>
      <c r="AO40" s="21"/>
      <c r="AP40" s="306">
        <v>73.53</v>
      </c>
      <c r="AQ40" s="306">
        <v>2.7</v>
      </c>
    </row>
    <row r="41" spans="2:45" ht="12" customHeight="1" x14ac:dyDescent="0.25">
      <c r="B41" s="25">
        <v>44288</v>
      </c>
      <c r="C41" s="137">
        <v>0.79236111111111107</v>
      </c>
      <c r="D41" s="137">
        <v>0.80069444444444438</v>
      </c>
      <c r="E41" s="43">
        <v>2</v>
      </c>
      <c r="F41" s="43">
        <v>26758</v>
      </c>
      <c r="G41" s="25">
        <v>44288</v>
      </c>
      <c r="H41" s="967" t="s">
        <v>1493</v>
      </c>
      <c r="I41" s="968"/>
      <c r="J41" s="969"/>
      <c r="K41" s="970"/>
      <c r="L41" s="969"/>
      <c r="M41" s="970"/>
      <c r="N41" s="967"/>
      <c r="O41" s="968"/>
      <c r="P41" s="971" t="s">
        <v>1293</v>
      </c>
      <c r="Q41" s="972"/>
      <c r="R41" s="973" t="s">
        <v>543</v>
      </c>
      <c r="S41" s="985"/>
      <c r="T41" s="975" t="s">
        <v>771</v>
      </c>
      <c r="U41" s="976"/>
      <c r="V41" s="976"/>
      <c r="W41" s="977"/>
      <c r="X41" s="975" t="s">
        <v>771</v>
      </c>
      <c r="Y41" s="976"/>
      <c r="Z41" s="976"/>
      <c r="AA41" s="977"/>
      <c r="AB41" s="606"/>
      <c r="AC41" s="34"/>
      <c r="AD41" s="138"/>
      <c r="AE41" s="598">
        <v>31</v>
      </c>
      <c r="AF41" s="35" t="s">
        <v>32</v>
      </c>
      <c r="AG41" s="34"/>
      <c r="AH41" s="139">
        <v>8060</v>
      </c>
      <c r="AI41" s="140">
        <f t="shared" si="7"/>
        <v>8.06</v>
      </c>
      <c r="AJ41" s="152">
        <v>8060</v>
      </c>
      <c r="AK41" s="142">
        <f t="shared" si="8"/>
        <v>8.06</v>
      </c>
      <c r="AL41" s="143">
        <f t="shared" si="9"/>
        <v>0</v>
      </c>
      <c r="AM41" s="144">
        <f t="shared" si="10"/>
        <v>0</v>
      </c>
      <c r="AN41" s="145">
        <f t="shared" si="11"/>
        <v>0</v>
      </c>
      <c r="AO41" s="21"/>
      <c r="AP41" s="306">
        <v>70.040000000000006</v>
      </c>
      <c r="AQ41" s="306">
        <v>5.17</v>
      </c>
    </row>
    <row r="42" spans="2:45" ht="12" customHeight="1" x14ac:dyDescent="0.25">
      <c r="B42" s="25">
        <v>44288</v>
      </c>
      <c r="C42" s="137">
        <v>0.89166666666666661</v>
      </c>
      <c r="D42" s="137">
        <v>0.89583333333333337</v>
      </c>
      <c r="E42" s="43">
        <v>2</v>
      </c>
      <c r="F42" s="43">
        <v>26759</v>
      </c>
      <c r="G42" s="25">
        <v>44288</v>
      </c>
      <c r="H42" s="967" t="s">
        <v>1493</v>
      </c>
      <c r="I42" s="968"/>
      <c r="J42" s="969"/>
      <c r="K42" s="970"/>
      <c r="L42" s="969"/>
      <c r="M42" s="970"/>
      <c r="N42" s="967"/>
      <c r="O42" s="968"/>
      <c r="P42" s="971" t="s">
        <v>1293</v>
      </c>
      <c r="Q42" s="972"/>
      <c r="R42" s="973" t="s">
        <v>543</v>
      </c>
      <c r="S42" s="985"/>
      <c r="T42" s="975" t="s">
        <v>771</v>
      </c>
      <c r="U42" s="976"/>
      <c r="V42" s="976"/>
      <c r="W42" s="977"/>
      <c r="X42" s="975" t="s">
        <v>771</v>
      </c>
      <c r="Y42" s="976"/>
      <c r="Z42" s="976"/>
      <c r="AA42" s="977"/>
      <c r="AB42" s="606"/>
      <c r="AC42" s="34"/>
      <c r="AD42" s="138"/>
      <c r="AE42" s="598">
        <v>25</v>
      </c>
      <c r="AF42" s="35" t="s">
        <v>32</v>
      </c>
      <c r="AG42" s="34"/>
      <c r="AH42" s="139">
        <v>12920</v>
      </c>
      <c r="AI42" s="140">
        <f t="shared" si="7"/>
        <v>12.92</v>
      </c>
      <c r="AJ42" s="152">
        <v>12920</v>
      </c>
      <c r="AK42" s="142">
        <f t="shared" si="8"/>
        <v>12.92</v>
      </c>
      <c r="AL42" s="143">
        <f t="shared" ref="AL42:AL43" si="12">+AJ42-AH42</f>
        <v>0</v>
      </c>
      <c r="AM42" s="144">
        <f t="shared" si="10"/>
        <v>0</v>
      </c>
      <c r="AN42" s="145">
        <f t="shared" ref="AN42:AN43" si="13">+AL42/AH42</f>
        <v>0</v>
      </c>
      <c r="AO42" s="21"/>
      <c r="AP42" s="306">
        <v>73.77</v>
      </c>
      <c r="AQ42" s="306">
        <v>2.75</v>
      </c>
      <c r="AS42" s="132">
        <f>22-100</f>
        <v>-78</v>
      </c>
    </row>
    <row r="43" spans="2:45" ht="12" customHeight="1" x14ac:dyDescent="0.25">
      <c r="B43" s="25">
        <v>44289</v>
      </c>
      <c r="C43" s="137">
        <v>9.7222222222222224E-3</v>
      </c>
      <c r="D43" s="137">
        <v>1.5277777777777777E-2</v>
      </c>
      <c r="E43" s="43">
        <v>2</v>
      </c>
      <c r="F43" s="43">
        <v>26760</v>
      </c>
      <c r="G43" s="25">
        <v>44289</v>
      </c>
      <c r="H43" s="967" t="s">
        <v>1493</v>
      </c>
      <c r="I43" s="968"/>
      <c r="J43" s="969"/>
      <c r="K43" s="970"/>
      <c r="L43" s="969"/>
      <c r="M43" s="970"/>
      <c r="N43" s="967"/>
      <c r="O43" s="968"/>
      <c r="P43" s="971" t="s">
        <v>1293</v>
      </c>
      <c r="Q43" s="972"/>
      <c r="R43" s="973" t="s">
        <v>543</v>
      </c>
      <c r="S43" s="985"/>
      <c r="T43" s="975" t="s">
        <v>1753</v>
      </c>
      <c r="U43" s="976"/>
      <c r="V43" s="976"/>
      <c r="W43" s="977"/>
      <c r="X43" s="975" t="s">
        <v>1751</v>
      </c>
      <c r="Y43" s="976"/>
      <c r="Z43" s="976"/>
      <c r="AA43" s="977"/>
      <c r="AB43" s="606"/>
      <c r="AC43" s="34"/>
      <c r="AD43" s="138"/>
      <c r="AE43" s="598">
        <v>36</v>
      </c>
      <c r="AF43" s="35" t="s">
        <v>32</v>
      </c>
      <c r="AG43" s="34"/>
      <c r="AH43" s="139">
        <v>6140</v>
      </c>
      <c r="AI43" s="140">
        <f t="shared" si="7"/>
        <v>6.14</v>
      </c>
      <c r="AJ43" s="152">
        <v>6140</v>
      </c>
      <c r="AK43" s="142">
        <f t="shared" si="8"/>
        <v>6.14</v>
      </c>
      <c r="AL43" s="143">
        <f t="shared" si="12"/>
        <v>0</v>
      </c>
      <c r="AM43" s="144">
        <f t="shared" si="10"/>
        <v>0</v>
      </c>
      <c r="AN43" s="145">
        <f t="shared" si="13"/>
        <v>0</v>
      </c>
      <c r="AO43" s="21"/>
      <c r="AP43" s="306">
        <v>74.02</v>
      </c>
      <c r="AQ43" s="306">
        <v>3.1</v>
      </c>
    </row>
    <row r="44" spans="2:45" ht="12" customHeight="1" thickBot="1" x14ac:dyDescent="0.3">
      <c r="B44" s="24"/>
      <c r="C44" s="146"/>
      <c r="D44" s="146"/>
      <c r="E44" s="27"/>
      <c r="F44" s="36"/>
      <c r="G44" s="31"/>
      <c r="H44" s="909"/>
      <c r="I44" s="910"/>
      <c r="J44" s="911"/>
      <c r="K44" s="912"/>
      <c r="L44" s="911"/>
      <c r="M44" s="912"/>
      <c r="N44" s="913"/>
      <c r="O44" s="910"/>
      <c r="P44" s="913"/>
      <c r="Q44" s="910"/>
      <c r="R44" s="914"/>
      <c r="S44" s="915"/>
      <c r="T44" s="916"/>
      <c r="U44" s="917"/>
      <c r="V44" s="917"/>
      <c r="W44" s="915"/>
      <c r="X44" s="29"/>
      <c r="Y44" s="147"/>
      <c r="Z44" s="147"/>
      <c r="AA44" s="28"/>
      <c r="AB44" s="147"/>
      <c r="AC44" s="36"/>
      <c r="AD44" s="148"/>
      <c r="AE44" s="147"/>
      <c r="AF44" s="28"/>
      <c r="AG44" s="29"/>
      <c r="AH44" s="149"/>
      <c r="AI44" s="153"/>
      <c r="AJ44" s="150"/>
      <c r="AK44" s="154"/>
      <c r="AL44" s="155"/>
      <c r="AM44" s="156"/>
      <c r="AN44" s="157"/>
    </row>
    <row r="45" spans="2:45" ht="12" customHeight="1" x14ac:dyDescent="0.25">
      <c r="B45" s="151"/>
      <c r="C45" s="151"/>
      <c r="D45" s="151"/>
      <c r="E45" s="151"/>
      <c r="F45" s="151"/>
      <c r="G45" s="151"/>
      <c r="H45" s="151"/>
      <c r="I45" s="151"/>
      <c r="J45" s="174"/>
      <c r="K45" s="174"/>
      <c r="L45" s="174"/>
      <c r="M45" s="174"/>
      <c r="N45" s="151"/>
      <c r="O45" s="151"/>
      <c r="P45" s="135"/>
      <c r="Q45" s="135"/>
      <c r="R45" s="918" t="s">
        <v>5</v>
      </c>
      <c r="S45" s="919"/>
      <c r="T45" s="919"/>
      <c r="U45" s="919"/>
      <c r="V45" s="919"/>
      <c r="W45" s="919"/>
      <c r="X45" s="919"/>
      <c r="Y45" s="919"/>
      <c r="Z45" s="919"/>
      <c r="AA45" s="919"/>
      <c r="AB45" s="919"/>
      <c r="AC45" s="919"/>
      <c r="AD45" s="919"/>
      <c r="AE45" s="919"/>
      <c r="AF45" s="919"/>
      <c r="AG45" s="265"/>
      <c r="AH45" s="932" t="s">
        <v>4</v>
      </c>
      <c r="AI45" s="933"/>
      <c r="AJ45" s="932" t="s">
        <v>3</v>
      </c>
      <c r="AK45" s="933"/>
      <c r="AL45" s="932" t="s">
        <v>2</v>
      </c>
      <c r="AM45" s="934"/>
      <c r="AN45" s="935"/>
    </row>
    <row r="46" spans="2:45" x14ac:dyDescent="0.25">
      <c r="B46" s="151"/>
      <c r="C46" s="151"/>
      <c r="D46" s="151"/>
      <c r="E46" s="151"/>
      <c r="F46" s="151"/>
      <c r="G46" s="151"/>
      <c r="H46" s="151"/>
      <c r="I46" s="151"/>
      <c r="J46" s="174"/>
      <c r="K46" s="174"/>
      <c r="L46" s="174"/>
      <c r="M46" s="174"/>
      <c r="N46" s="151"/>
      <c r="O46" s="151"/>
      <c r="P46" s="135"/>
      <c r="Q46" s="135"/>
      <c r="R46" s="930"/>
      <c r="S46" s="931"/>
      <c r="T46" s="931"/>
      <c r="U46" s="931"/>
      <c r="V46" s="931"/>
      <c r="W46" s="931"/>
      <c r="X46" s="931"/>
      <c r="Y46" s="931"/>
      <c r="Z46" s="931"/>
      <c r="AA46" s="931"/>
      <c r="AB46" s="931"/>
      <c r="AC46" s="931"/>
      <c r="AD46" s="931"/>
      <c r="AE46" s="931"/>
      <c r="AF46" s="931"/>
      <c r="AG46" s="265"/>
      <c r="AH46" s="936" t="s">
        <v>1</v>
      </c>
      <c r="AI46" s="938">
        <f>+SUM(AI34:AI44)</f>
        <v>111.62</v>
      </c>
      <c r="AJ46" s="936" t="s">
        <v>1</v>
      </c>
      <c r="AK46" s="938">
        <f>+SUM(AK34:AK44)</f>
        <v>113</v>
      </c>
      <c r="AL46" s="936" t="s">
        <v>1</v>
      </c>
      <c r="AM46" s="940">
        <f>+AK46-AI46</f>
        <v>1.3799999999999955</v>
      </c>
      <c r="AN46" s="851">
        <f>+AM46/AI46</f>
        <v>1.2363375739114812E-2</v>
      </c>
    </row>
    <row r="47" spans="2:45" ht="17.25" thickBot="1" x14ac:dyDescent="0.3">
      <c r="B47" s="151"/>
      <c r="C47" s="151"/>
      <c r="D47" s="151"/>
      <c r="E47" s="151"/>
      <c r="F47" s="151"/>
      <c r="G47" s="151"/>
      <c r="H47" s="151"/>
      <c r="I47" s="151"/>
      <c r="J47" s="174"/>
      <c r="K47" s="174"/>
      <c r="L47" s="174"/>
      <c r="M47" s="174"/>
      <c r="N47" s="151"/>
      <c r="O47" s="151"/>
      <c r="P47" s="135"/>
      <c r="Q47" s="135"/>
      <c r="R47" s="921"/>
      <c r="S47" s="922"/>
      <c r="T47" s="922"/>
      <c r="U47" s="922"/>
      <c r="V47" s="922"/>
      <c r="W47" s="922"/>
      <c r="X47" s="922"/>
      <c r="Y47" s="922"/>
      <c r="Z47" s="922"/>
      <c r="AA47" s="922"/>
      <c r="AB47" s="922"/>
      <c r="AC47" s="922"/>
      <c r="AD47" s="922"/>
      <c r="AE47" s="922"/>
      <c r="AF47" s="922"/>
      <c r="AG47" s="264"/>
      <c r="AH47" s="937"/>
      <c r="AI47" s="939"/>
      <c r="AJ47" s="937"/>
      <c r="AK47" s="939"/>
      <c r="AL47" s="937"/>
      <c r="AM47" s="941"/>
      <c r="AN47" s="852"/>
    </row>
    <row r="48" spans="2:45" ht="17.25" thickBot="1" x14ac:dyDescent="0.3"/>
    <row r="49" spans="2:43" x14ac:dyDescent="0.25">
      <c r="R49" s="918" t="s">
        <v>0</v>
      </c>
      <c r="S49" s="919"/>
      <c r="T49" s="919"/>
      <c r="U49" s="919"/>
      <c r="V49" s="919"/>
      <c r="W49" s="919"/>
      <c r="X49" s="919"/>
      <c r="Y49" s="919"/>
      <c r="Z49" s="919"/>
      <c r="AA49" s="919"/>
      <c r="AB49" s="919"/>
      <c r="AC49" s="919"/>
      <c r="AD49" s="919"/>
      <c r="AE49" s="919"/>
      <c r="AF49" s="920"/>
      <c r="AG49" s="18"/>
      <c r="AH49" s="924">
        <f>+AI46+AH24</f>
        <v>218.315</v>
      </c>
      <c r="AI49" s="925"/>
      <c r="AJ49" s="928">
        <f>+AK46+AJ24</f>
        <v>219.33499999999998</v>
      </c>
      <c r="AK49" s="925"/>
      <c r="AL49" s="928">
        <f>+AJ49-AH49</f>
        <v>1.0199999999999818</v>
      </c>
      <c r="AM49" s="925"/>
      <c r="AN49" s="945">
        <f>+AL49/AH49</f>
        <v>4.6721480429653562E-3</v>
      </c>
    </row>
    <row r="50" spans="2:43" ht="17.25" thickBot="1" x14ac:dyDescent="0.3">
      <c r="R50" s="921"/>
      <c r="S50" s="922"/>
      <c r="T50" s="922"/>
      <c r="U50" s="922"/>
      <c r="V50" s="922"/>
      <c r="W50" s="922"/>
      <c r="X50" s="922"/>
      <c r="Y50" s="922"/>
      <c r="Z50" s="922"/>
      <c r="AA50" s="922"/>
      <c r="AB50" s="922"/>
      <c r="AC50" s="922"/>
      <c r="AD50" s="922"/>
      <c r="AE50" s="922"/>
      <c r="AF50" s="923"/>
      <c r="AG50" s="19"/>
      <c r="AH50" s="926"/>
      <c r="AI50" s="927"/>
      <c r="AJ50" s="929"/>
      <c r="AK50" s="927"/>
      <c r="AL50" s="929"/>
      <c r="AM50" s="927"/>
      <c r="AN50" s="946"/>
    </row>
    <row r="51" spans="2:43" ht="17.25" thickBot="1" x14ac:dyDescent="0.3"/>
    <row r="52" spans="2:43" ht="12" customHeight="1" x14ac:dyDescent="0.25">
      <c r="B52" s="882" t="s">
        <v>31</v>
      </c>
      <c r="C52" s="883"/>
      <c r="D52" s="883"/>
      <c r="E52" s="883"/>
      <c r="F52" s="883"/>
      <c r="G52" s="884"/>
      <c r="H52" s="888" t="s">
        <v>30</v>
      </c>
      <c r="I52" s="765"/>
      <c r="J52" s="765"/>
      <c r="K52" s="765"/>
      <c r="L52" s="765"/>
      <c r="M52" s="765"/>
      <c r="N52" s="765"/>
      <c r="O52" s="765"/>
      <c r="P52" s="765"/>
      <c r="Q52" s="765"/>
      <c r="R52" s="765"/>
      <c r="S52" s="765"/>
      <c r="T52" s="765"/>
      <c r="U52" s="765"/>
      <c r="V52" s="765"/>
      <c r="W52" s="765"/>
      <c r="X52" s="765"/>
      <c r="Y52" s="765"/>
      <c r="Z52" s="765"/>
      <c r="AA52" s="765"/>
      <c r="AB52" s="765"/>
      <c r="AC52" s="765"/>
      <c r="AD52" s="765"/>
      <c r="AE52" s="267"/>
      <c r="AF52" s="764" t="s">
        <v>29</v>
      </c>
      <c r="AG52" s="765"/>
      <c r="AH52" s="765"/>
      <c r="AI52" s="765"/>
      <c r="AJ52" s="765"/>
      <c r="AK52" s="766"/>
      <c r="AL52" s="889" t="s">
        <v>39</v>
      </c>
      <c r="AM52" s="890"/>
      <c r="AN52" s="891"/>
      <c r="AO52" s="22"/>
      <c r="AP52" s="168" t="s">
        <v>46</v>
      </c>
    </row>
    <row r="53" spans="2:43" ht="12" customHeight="1" thickBot="1" x14ac:dyDescent="0.3">
      <c r="B53" s="885"/>
      <c r="C53" s="886"/>
      <c r="D53" s="886"/>
      <c r="E53" s="886"/>
      <c r="F53" s="886"/>
      <c r="G53" s="887"/>
      <c r="H53" s="892" t="s">
        <v>25</v>
      </c>
      <c r="I53" s="893"/>
      <c r="J53" s="893"/>
      <c r="K53" s="893"/>
      <c r="L53" s="893"/>
      <c r="M53" s="893"/>
      <c r="N53" s="893"/>
      <c r="O53" s="893"/>
      <c r="P53" s="893"/>
      <c r="Q53" s="893"/>
      <c r="R53" s="893"/>
      <c r="S53" s="893"/>
      <c r="T53" s="893"/>
      <c r="U53" s="893"/>
      <c r="V53" s="893"/>
      <c r="W53" s="893"/>
      <c r="X53" s="893"/>
      <c r="Y53" s="893"/>
      <c r="Z53" s="893"/>
      <c r="AA53" s="893"/>
      <c r="AB53" s="893"/>
      <c r="AC53" s="893"/>
      <c r="AD53" s="893"/>
      <c r="AE53" s="268"/>
      <c r="AF53" s="773">
        <v>44289</v>
      </c>
      <c r="AG53" s="774"/>
      <c r="AH53" s="774"/>
      <c r="AI53" s="774"/>
      <c r="AJ53" s="774"/>
      <c r="AK53" s="775"/>
      <c r="AL53" s="896" t="s">
        <v>40</v>
      </c>
      <c r="AM53" s="897"/>
      <c r="AN53" s="898"/>
      <c r="AO53" s="23"/>
      <c r="AP53" s="169" t="s">
        <v>47</v>
      </c>
    </row>
    <row r="54" spans="2:43" ht="12" customHeight="1" thickBot="1" x14ac:dyDescent="0.3">
      <c r="B54" s="902" t="s">
        <v>28</v>
      </c>
      <c r="C54" s="903"/>
      <c r="D54" s="903"/>
      <c r="E54" s="903"/>
      <c r="F54" s="903"/>
      <c r="G54" s="904"/>
      <c r="H54" s="894"/>
      <c r="I54" s="895"/>
      <c r="J54" s="895"/>
      <c r="K54" s="895"/>
      <c r="L54" s="895"/>
      <c r="M54" s="895"/>
      <c r="N54" s="895"/>
      <c r="O54" s="895"/>
      <c r="P54" s="895"/>
      <c r="Q54" s="895"/>
      <c r="R54" s="895"/>
      <c r="S54" s="895"/>
      <c r="T54" s="895"/>
      <c r="U54" s="895"/>
      <c r="V54" s="895"/>
      <c r="W54" s="895"/>
      <c r="X54" s="895"/>
      <c r="Y54" s="895"/>
      <c r="Z54" s="895"/>
      <c r="AA54" s="895"/>
      <c r="AB54" s="895"/>
      <c r="AC54" s="895"/>
      <c r="AD54" s="895"/>
      <c r="AE54" s="269"/>
      <c r="AF54" s="776"/>
      <c r="AG54" s="777"/>
      <c r="AH54" s="777"/>
      <c r="AI54" s="777"/>
      <c r="AJ54" s="777"/>
      <c r="AK54" s="778"/>
      <c r="AL54" s="899"/>
      <c r="AM54" s="900"/>
      <c r="AN54" s="901"/>
      <c r="AO54" s="141"/>
      <c r="AP54" s="170"/>
    </row>
    <row r="55" spans="2:43" ht="12" customHeight="1" thickBot="1" x14ac:dyDescent="0.3">
      <c r="B55" s="135"/>
      <c r="C55" s="135"/>
      <c r="D55" s="135"/>
      <c r="E55" s="135"/>
      <c r="F55" s="135"/>
      <c r="G55" s="135"/>
      <c r="H55" s="135"/>
      <c r="I55" s="135"/>
      <c r="J55" s="174"/>
      <c r="K55" s="174"/>
      <c r="L55" s="174"/>
      <c r="M55" s="174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41"/>
    </row>
    <row r="56" spans="2:43" ht="12" customHeight="1" thickBot="1" x14ac:dyDescent="0.3">
      <c r="B56" s="873" t="s">
        <v>27</v>
      </c>
      <c r="C56" s="874"/>
      <c r="D56" s="874"/>
      <c r="E56" s="875"/>
      <c r="F56" s="848" t="s">
        <v>26</v>
      </c>
      <c r="G56" s="850"/>
      <c r="H56" s="848" t="s">
        <v>44</v>
      </c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50"/>
      <c r="T56" s="848" t="s">
        <v>25</v>
      </c>
      <c r="U56" s="849"/>
      <c r="V56" s="849"/>
      <c r="W56" s="849"/>
      <c r="X56" s="849"/>
      <c r="Y56" s="849"/>
      <c r="Z56" s="849"/>
      <c r="AA56" s="849"/>
      <c r="AB56" s="849"/>
      <c r="AC56" s="849"/>
      <c r="AD56" s="849"/>
      <c r="AE56" s="849"/>
      <c r="AF56" s="850"/>
      <c r="AG56" s="879" t="s">
        <v>24</v>
      </c>
      <c r="AH56" s="880"/>
      <c r="AI56" s="881"/>
      <c r="AJ56" s="879" t="s">
        <v>24</v>
      </c>
      <c r="AK56" s="881"/>
      <c r="AL56" s="848" t="s">
        <v>23</v>
      </c>
      <c r="AM56" s="849"/>
      <c r="AN56" s="850"/>
      <c r="AO56" s="141"/>
    </row>
    <row r="57" spans="2:43" ht="12" customHeight="1" thickBot="1" x14ac:dyDescent="0.3">
      <c r="B57" s="1" t="s">
        <v>13</v>
      </c>
      <c r="C57" s="2" t="s">
        <v>22</v>
      </c>
      <c r="D57" s="3" t="s">
        <v>22</v>
      </c>
      <c r="E57" s="2" t="s">
        <v>21</v>
      </c>
      <c r="F57" s="907" t="s">
        <v>20</v>
      </c>
      <c r="G57" s="908"/>
      <c r="H57" s="876"/>
      <c r="I57" s="877"/>
      <c r="J57" s="877"/>
      <c r="K57" s="877"/>
      <c r="L57" s="877"/>
      <c r="M57" s="877"/>
      <c r="N57" s="877"/>
      <c r="O57" s="877"/>
      <c r="P57" s="877"/>
      <c r="Q57" s="877"/>
      <c r="R57" s="877"/>
      <c r="S57" s="878"/>
      <c r="T57" s="876"/>
      <c r="U57" s="877"/>
      <c r="V57" s="877"/>
      <c r="W57" s="877"/>
      <c r="X57" s="877"/>
      <c r="Y57" s="877"/>
      <c r="Z57" s="877"/>
      <c r="AA57" s="877"/>
      <c r="AB57" s="877"/>
      <c r="AC57" s="877"/>
      <c r="AD57" s="877"/>
      <c r="AE57" s="877"/>
      <c r="AF57" s="878"/>
      <c r="AG57" s="876" t="s">
        <v>19</v>
      </c>
      <c r="AH57" s="877"/>
      <c r="AI57" s="878"/>
      <c r="AJ57" s="876" t="s">
        <v>18</v>
      </c>
      <c r="AK57" s="878"/>
      <c r="AL57" s="876" t="s">
        <v>17</v>
      </c>
      <c r="AM57" s="877"/>
      <c r="AN57" s="878"/>
      <c r="AO57" s="141"/>
      <c r="AP57" s="846" t="s">
        <v>130</v>
      </c>
      <c r="AQ57" s="846" t="s">
        <v>131</v>
      </c>
    </row>
    <row r="58" spans="2:43" ht="12" customHeight="1" thickBot="1" x14ac:dyDescent="0.3">
      <c r="B58" s="4">
        <v>2021</v>
      </c>
      <c r="C58" s="5" t="s">
        <v>16</v>
      </c>
      <c r="D58" s="5" t="s">
        <v>15</v>
      </c>
      <c r="E58" s="30" t="s">
        <v>14</v>
      </c>
      <c r="F58" s="6" t="s">
        <v>14</v>
      </c>
      <c r="G58" s="7" t="s">
        <v>13</v>
      </c>
      <c r="H58" s="868" t="s">
        <v>34</v>
      </c>
      <c r="I58" s="869"/>
      <c r="J58" s="870" t="s">
        <v>43</v>
      </c>
      <c r="K58" s="871"/>
      <c r="L58" s="870" t="s">
        <v>42</v>
      </c>
      <c r="M58" s="871"/>
      <c r="N58" s="872" t="s">
        <v>33</v>
      </c>
      <c r="O58" s="869"/>
      <c r="P58" s="872" t="s">
        <v>12</v>
      </c>
      <c r="Q58" s="869"/>
      <c r="R58" s="872" t="s">
        <v>11</v>
      </c>
      <c r="S58" s="905"/>
      <c r="T58" s="868" t="s">
        <v>35</v>
      </c>
      <c r="U58" s="906"/>
      <c r="V58" s="906"/>
      <c r="W58" s="905"/>
      <c r="X58" s="868" t="s">
        <v>10</v>
      </c>
      <c r="Y58" s="906"/>
      <c r="Z58" s="906"/>
      <c r="AA58" s="905"/>
      <c r="AB58" s="604" t="s">
        <v>1084</v>
      </c>
      <c r="AC58" s="38" t="s">
        <v>38</v>
      </c>
      <c r="AD58" s="37" t="s">
        <v>36</v>
      </c>
      <c r="AE58" s="266" t="s">
        <v>41</v>
      </c>
      <c r="AF58" s="136" t="s">
        <v>9</v>
      </c>
      <c r="AG58" s="8" t="s">
        <v>37</v>
      </c>
      <c r="AH58" s="9" t="s">
        <v>8</v>
      </c>
      <c r="AI58" s="10" t="s">
        <v>7</v>
      </c>
      <c r="AJ58" s="6" t="s">
        <v>8</v>
      </c>
      <c r="AK58" s="7" t="s">
        <v>7</v>
      </c>
      <c r="AL58" s="6" t="s">
        <v>8</v>
      </c>
      <c r="AM58" s="11" t="s">
        <v>7</v>
      </c>
      <c r="AN58" s="7" t="s">
        <v>6</v>
      </c>
      <c r="AO58" s="141"/>
      <c r="AP58" s="847"/>
      <c r="AQ58" s="847"/>
    </row>
    <row r="59" spans="2:43" ht="12" customHeight="1" x14ac:dyDescent="0.25">
      <c r="B59" s="25">
        <v>44289</v>
      </c>
      <c r="C59" s="137">
        <v>0.44027777777777777</v>
      </c>
      <c r="D59" s="137">
        <v>0.44722222222222219</v>
      </c>
      <c r="E59" s="43">
        <v>2</v>
      </c>
      <c r="F59" s="43">
        <v>23674</v>
      </c>
      <c r="G59" s="25">
        <v>44289</v>
      </c>
      <c r="H59" s="960" t="s">
        <v>706</v>
      </c>
      <c r="I59" s="961"/>
      <c r="J59" s="962" t="s">
        <v>702</v>
      </c>
      <c r="K59" s="963"/>
      <c r="L59" s="962" t="s">
        <v>682</v>
      </c>
      <c r="M59" s="963"/>
      <c r="N59" s="960"/>
      <c r="O59" s="961"/>
      <c r="P59" s="971" t="s">
        <v>226</v>
      </c>
      <c r="Q59" s="972"/>
      <c r="R59" s="973" t="s">
        <v>543</v>
      </c>
      <c r="S59" s="974"/>
      <c r="T59" s="957" t="s">
        <v>1752</v>
      </c>
      <c r="U59" s="958"/>
      <c r="V59" s="958"/>
      <c r="W59" s="959"/>
      <c r="X59" s="957" t="s">
        <v>1752</v>
      </c>
      <c r="Y59" s="958"/>
      <c r="Z59" s="958"/>
      <c r="AA59" s="959"/>
      <c r="AB59" s="606"/>
      <c r="AC59" s="34"/>
      <c r="AD59" s="138" t="s">
        <v>680</v>
      </c>
      <c r="AE59" s="166">
        <v>42</v>
      </c>
      <c r="AF59" s="41" t="s">
        <v>32</v>
      </c>
      <c r="AG59" s="26"/>
      <c r="AH59" s="160">
        <v>9600</v>
      </c>
      <c r="AI59" s="161">
        <f>+AH59/1000</f>
        <v>9.6</v>
      </c>
      <c r="AJ59" s="836">
        <v>12980</v>
      </c>
      <c r="AK59" s="838">
        <f>+AJ59/1000</f>
        <v>12.98</v>
      </c>
      <c r="AL59" s="1029">
        <f>+AJ59-AH60-AH59</f>
        <v>980</v>
      </c>
      <c r="AM59" s="842">
        <f>+AL59/1000</f>
        <v>0.98</v>
      </c>
      <c r="AN59" s="844">
        <f>+AL59/SUM(AH59:AH60)</f>
        <v>8.1666666666666665E-2</v>
      </c>
      <c r="AO59" s="141"/>
      <c r="AP59" s="306">
        <v>73.48</v>
      </c>
      <c r="AQ59" s="306">
        <v>4.7699999999999996</v>
      </c>
    </row>
    <row r="60" spans="2:43" ht="12" customHeight="1" x14ac:dyDescent="0.25">
      <c r="B60" s="25">
        <v>44289</v>
      </c>
      <c r="C60" s="137">
        <v>0.44027777777777777</v>
      </c>
      <c r="D60" s="137">
        <v>0.44722222222222219</v>
      </c>
      <c r="E60" s="43">
        <v>2</v>
      </c>
      <c r="F60" s="43">
        <v>23675</v>
      </c>
      <c r="G60" s="25">
        <v>44289</v>
      </c>
      <c r="H60" s="967" t="s">
        <v>728</v>
      </c>
      <c r="I60" s="968"/>
      <c r="J60" s="969" t="s">
        <v>702</v>
      </c>
      <c r="K60" s="970"/>
      <c r="L60" s="969" t="s">
        <v>682</v>
      </c>
      <c r="M60" s="970"/>
      <c r="N60" s="967"/>
      <c r="O60" s="968"/>
      <c r="P60" s="971" t="s">
        <v>226</v>
      </c>
      <c r="Q60" s="972"/>
      <c r="R60" s="973" t="s">
        <v>543</v>
      </c>
      <c r="S60" s="974"/>
      <c r="T60" s="979" t="s">
        <v>771</v>
      </c>
      <c r="U60" s="980"/>
      <c r="V60" s="980"/>
      <c r="W60" s="981"/>
      <c r="X60" s="979" t="s">
        <v>771</v>
      </c>
      <c r="Y60" s="980"/>
      <c r="Z60" s="980"/>
      <c r="AA60" s="981"/>
      <c r="AB60" s="606"/>
      <c r="AC60" s="34"/>
      <c r="AD60" s="138" t="s">
        <v>699</v>
      </c>
      <c r="AE60" s="158">
        <v>25</v>
      </c>
      <c r="AF60" s="35" t="s">
        <v>32</v>
      </c>
      <c r="AG60" s="34"/>
      <c r="AH60" s="139">
        <v>2400</v>
      </c>
      <c r="AI60" s="159">
        <f>+AH60/1000</f>
        <v>2.4</v>
      </c>
      <c r="AJ60" s="837"/>
      <c r="AK60" s="839"/>
      <c r="AL60" s="1031"/>
      <c r="AM60" s="843"/>
      <c r="AN60" s="845"/>
      <c r="AO60" s="20"/>
      <c r="AP60" s="306">
        <v>70.209999999999994</v>
      </c>
      <c r="AQ60" s="306">
        <v>7.83</v>
      </c>
    </row>
    <row r="61" spans="2:43" ht="12" customHeight="1" x14ac:dyDescent="0.25">
      <c r="B61" s="25">
        <v>44289</v>
      </c>
      <c r="C61" s="137">
        <v>0.53194444444444444</v>
      </c>
      <c r="D61" s="137">
        <v>0.54027777777777775</v>
      </c>
      <c r="E61" s="43">
        <v>2</v>
      </c>
      <c r="F61" s="43">
        <v>23676</v>
      </c>
      <c r="G61" s="25">
        <v>44289</v>
      </c>
      <c r="H61" s="967" t="s">
        <v>739</v>
      </c>
      <c r="I61" s="968"/>
      <c r="J61" s="969"/>
      <c r="K61" s="970"/>
      <c r="L61" s="969"/>
      <c r="M61" s="970"/>
      <c r="N61" s="967"/>
      <c r="O61" s="968"/>
      <c r="P61" s="971" t="s">
        <v>226</v>
      </c>
      <c r="Q61" s="972"/>
      <c r="R61" s="973" t="s">
        <v>543</v>
      </c>
      <c r="S61" s="974"/>
      <c r="T61" s="982" t="s">
        <v>1118</v>
      </c>
      <c r="U61" s="983"/>
      <c r="V61" s="983"/>
      <c r="W61" s="984"/>
      <c r="X61" s="982" t="s">
        <v>1118</v>
      </c>
      <c r="Y61" s="983"/>
      <c r="Z61" s="983"/>
      <c r="AA61" s="984"/>
      <c r="AB61" s="606"/>
      <c r="AC61" s="34"/>
      <c r="AD61" s="138" t="s">
        <v>699</v>
      </c>
      <c r="AE61" s="158">
        <v>25</v>
      </c>
      <c r="AF61" s="35" t="s">
        <v>32</v>
      </c>
      <c r="AG61" s="34"/>
      <c r="AH61" s="139">
        <v>590</v>
      </c>
      <c r="AI61" s="140">
        <f>+AH61/1000</f>
        <v>0.59</v>
      </c>
      <c r="AJ61" s="152">
        <v>590</v>
      </c>
      <c r="AK61" s="142">
        <f>+AJ61/1000</f>
        <v>0.59</v>
      </c>
      <c r="AL61" s="143">
        <f>+AJ61-AH61</f>
        <v>0</v>
      </c>
      <c r="AM61" s="144">
        <f>+AL61/1000</f>
        <v>0</v>
      </c>
      <c r="AN61" s="145">
        <f>+AL61/AH61</f>
        <v>0</v>
      </c>
      <c r="AO61" s="21"/>
      <c r="AP61" s="306">
        <v>75.239999999999995</v>
      </c>
      <c r="AQ61" s="306">
        <v>2.56</v>
      </c>
    </row>
    <row r="62" spans="2:43" ht="12" customHeight="1" x14ac:dyDescent="0.25">
      <c r="B62" s="25">
        <v>44289</v>
      </c>
      <c r="C62" s="137">
        <v>0.65625</v>
      </c>
      <c r="D62" s="137">
        <v>0.71180555555555547</v>
      </c>
      <c r="E62" s="43">
        <v>4</v>
      </c>
      <c r="F62" s="43">
        <v>21</v>
      </c>
      <c r="G62" s="25">
        <v>44289</v>
      </c>
      <c r="H62" s="967" t="s">
        <v>88</v>
      </c>
      <c r="I62" s="968"/>
      <c r="J62" s="969"/>
      <c r="K62" s="970"/>
      <c r="L62" s="969"/>
      <c r="M62" s="970"/>
      <c r="N62" s="967"/>
      <c r="O62" s="968"/>
      <c r="P62" s="971" t="s">
        <v>390</v>
      </c>
      <c r="Q62" s="972"/>
      <c r="R62" s="973" t="s">
        <v>90</v>
      </c>
      <c r="S62" s="974"/>
      <c r="T62" s="975" t="s">
        <v>179</v>
      </c>
      <c r="U62" s="976"/>
      <c r="V62" s="976"/>
      <c r="W62" s="977"/>
      <c r="X62" s="1048" t="s">
        <v>179</v>
      </c>
      <c r="Y62" s="1049"/>
      <c r="Z62" s="1049"/>
      <c r="AA62" s="1050"/>
      <c r="AB62" s="606"/>
      <c r="AC62" s="34"/>
      <c r="AD62" s="138"/>
      <c r="AE62" s="263">
        <v>32</v>
      </c>
      <c r="AF62" s="35" t="s">
        <v>32</v>
      </c>
      <c r="AG62" s="34">
        <v>1276</v>
      </c>
      <c r="AH62" s="139">
        <f>+AG62/2.2</f>
        <v>580</v>
      </c>
      <c r="AI62" s="140">
        <f>+AH62/1000</f>
        <v>0.57999999999999996</v>
      </c>
      <c r="AJ62" s="836">
        <v>3260</v>
      </c>
      <c r="AK62" s="838">
        <f>+AJ62/1000</f>
        <v>3.26</v>
      </c>
      <c r="AL62" s="1029">
        <f>+AJ62-AH63-AH62</f>
        <v>407.27272727272748</v>
      </c>
      <c r="AM62" s="842">
        <f>+AL62/1000</f>
        <v>0.40727272727272745</v>
      </c>
      <c r="AN62" s="844">
        <f>+AL62/SUM(AH62:AH63)</f>
        <v>0.14276609305290003</v>
      </c>
      <c r="AO62" s="21"/>
      <c r="AP62" s="306">
        <v>77</v>
      </c>
      <c r="AQ62" s="306">
        <v>3.02</v>
      </c>
    </row>
    <row r="63" spans="2:43" ht="12" customHeight="1" x14ac:dyDescent="0.25">
      <c r="B63" s="25">
        <v>44289</v>
      </c>
      <c r="C63" s="137">
        <v>0.65625</v>
      </c>
      <c r="D63" s="137">
        <v>0.71180555555555547</v>
      </c>
      <c r="E63" s="43">
        <v>4</v>
      </c>
      <c r="F63" s="43">
        <v>124</v>
      </c>
      <c r="G63" s="25">
        <v>44289</v>
      </c>
      <c r="H63" s="967" t="s">
        <v>957</v>
      </c>
      <c r="I63" s="968"/>
      <c r="J63" s="969"/>
      <c r="K63" s="970"/>
      <c r="L63" s="969"/>
      <c r="M63" s="970"/>
      <c r="N63" s="967"/>
      <c r="O63" s="968"/>
      <c r="P63" s="971" t="s">
        <v>390</v>
      </c>
      <c r="Q63" s="972"/>
      <c r="R63" s="973" t="s">
        <v>90</v>
      </c>
      <c r="S63" s="974"/>
      <c r="T63" s="975" t="s">
        <v>1755</v>
      </c>
      <c r="U63" s="976"/>
      <c r="V63" s="976" t="s">
        <v>1754</v>
      </c>
      <c r="W63" s="977"/>
      <c r="X63" s="975" t="s">
        <v>1755</v>
      </c>
      <c r="Y63" s="976"/>
      <c r="Z63" s="976" t="s">
        <v>1754</v>
      </c>
      <c r="AA63" s="977"/>
      <c r="AB63" s="606"/>
      <c r="AC63" s="34"/>
      <c r="AD63" s="138"/>
      <c r="AE63" s="598">
        <v>35</v>
      </c>
      <c r="AF63" s="35" t="s">
        <v>32</v>
      </c>
      <c r="AG63" s="34">
        <v>5000</v>
      </c>
      <c r="AH63" s="139">
        <f>+AG63/2.2</f>
        <v>2272.7272727272725</v>
      </c>
      <c r="AI63" s="140">
        <f t="shared" ref="AI63:AI66" si="14">+AH63/1000</f>
        <v>2.2727272727272725</v>
      </c>
      <c r="AJ63" s="837"/>
      <c r="AK63" s="839"/>
      <c r="AL63" s="1031"/>
      <c r="AM63" s="843"/>
      <c r="AN63" s="845"/>
      <c r="AO63" s="21"/>
      <c r="AP63" s="306">
        <v>77.209999999999994</v>
      </c>
      <c r="AQ63" s="306">
        <v>2.89</v>
      </c>
    </row>
    <row r="64" spans="2:43" ht="12" customHeight="1" x14ac:dyDescent="0.2">
      <c r="B64" s="25">
        <v>44289</v>
      </c>
      <c r="C64" s="137">
        <v>0.82291666666666663</v>
      </c>
      <c r="D64" s="137">
        <v>0.8652777777777777</v>
      </c>
      <c r="E64" s="43">
        <v>4</v>
      </c>
      <c r="F64" s="43">
        <v>26761</v>
      </c>
      <c r="G64" s="25">
        <v>44289</v>
      </c>
      <c r="H64" s="967" t="s">
        <v>87</v>
      </c>
      <c r="I64" s="968"/>
      <c r="J64" s="969"/>
      <c r="K64" s="970"/>
      <c r="L64" s="969"/>
      <c r="M64" s="970"/>
      <c r="N64" s="967"/>
      <c r="O64" s="968"/>
      <c r="P64" s="971" t="s">
        <v>190</v>
      </c>
      <c r="Q64" s="972"/>
      <c r="R64" s="600" t="s">
        <v>633</v>
      </c>
      <c r="S64" s="291" t="s">
        <v>633</v>
      </c>
      <c r="T64" s="975" t="s">
        <v>1757</v>
      </c>
      <c r="U64" s="976"/>
      <c r="V64" s="976"/>
      <c r="W64" s="977"/>
      <c r="X64" s="975" t="s">
        <v>1757</v>
      </c>
      <c r="Y64" s="976"/>
      <c r="Z64" s="976"/>
      <c r="AA64" s="977"/>
      <c r="AB64" s="606"/>
      <c r="AC64" s="34"/>
      <c r="AD64" s="138"/>
      <c r="AE64" s="601">
        <v>59</v>
      </c>
      <c r="AF64" s="46" t="s">
        <v>52</v>
      </c>
      <c r="AG64" s="34"/>
      <c r="AH64" s="139">
        <v>13350</v>
      </c>
      <c r="AI64" s="140">
        <f t="shared" si="14"/>
        <v>13.35</v>
      </c>
      <c r="AJ64" s="152">
        <v>13350</v>
      </c>
      <c r="AK64" s="142">
        <f t="shared" ref="AK64:AK66" si="15">+AJ64/1000</f>
        <v>13.35</v>
      </c>
      <c r="AL64" s="143">
        <f t="shared" ref="AL64:AL66" si="16">+AJ64-AH64</f>
        <v>0</v>
      </c>
      <c r="AM64" s="144">
        <f t="shared" ref="AM64:AM66" si="17">+AL64/1000</f>
        <v>0</v>
      </c>
      <c r="AN64" s="145">
        <f t="shared" ref="AN64:AN66" si="18">+AL64/AH64</f>
        <v>0</v>
      </c>
      <c r="AO64" s="21"/>
      <c r="AP64" s="306">
        <v>77.349999999999994</v>
      </c>
      <c r="AQ64" s="306">
        <v>3.12</v>
      </c>
    </row>
    <row r="65" spans="2:43" ht="12" customHeight="1" x14ac:dyDescent="0.2">
      <c r="B65" s="25">
        <v>44289</v>
      </c>
      <c r="C65" s="137">
        <v>0.85138888888888886</v>
      </c>
      <c r="D65" s="137">
        <v>0.87083333333333324</v>
      </c>
      <c r="E65" s="43">
        <v>4</v>
      </c>
      <c r="F65" s="43">
        <v>26762</v>
      </c>
      <c r="G65" s="25">
        <v>44289</v>
      </c>
      <c r="H65" s="967" t="s">
        <v>712</v>
      </c>
      <c r="I65" s="968"/>
      <c r="J65" s="969"/>
      <c r="K65" s="970"/>
      <c r="L65" s="969"/>
      <c r="M65" s="970"/>
      <c r="N65" s="967"/>
      <c r="O65" s="968"/>
      <c r="P65" s="971" t="s">
        <v>911</v>
      </c>
      <c r="Q65" s="972"/>
      <c r="R65" s="600" t="s">
        <v>856</v>
      </c>
      <c r="S65" s="291" t="s">
        <v>856</v>
      </c>
      <c r="T65" s="975" t="s">
        <v>718</v>
      </c>
      <c r="U65" s="976"/>
      <c r="V65" s="976"/>
      <c r="W65" s="977"/>
      <c r="X65" s="975" t="s">
        <v>718</v>
      </c>
      <c r="Y65" s="976"/>
      <c r="Z65" s="976"/>
      <c r="AA65" s="977"/>
      <c r="AB65" s="606"/>
      <c r="AC65" s="34"/>
      <c r="AD65" s="138"/>
      <c r="AE65" s="601">
        <v>57</v>
      </c>
      <c r="AF65" s="46" t="s">
        <v>52</v>
      </c>
      <c r="AG65" s="34"/>
      <c r="AH65" s="139">
        <v>660</v>
      </c>
      <c r="AI65" s="140">
        <f t="shared" si="14"/>
        <v>0.66</v>
      </c>
      <c r="AJ65" s="152">
        <v>660</v>
      </c>
      <c r="AK65" s="142">
        <f t="shared" si="15"/>
        <v>0.66</v>
      </c>
      <c r="AL65" s="143">
        <f t="shared" si="16"/>
        <v>0</v>
      </c>
      <c r="AM65" s="144">
        <f t="shared" si="17"/>
        <v>0</v>
      </c>
      <c r="AN65" s="145">
        <f t="shared" si="18"/>
        <v>0</v>
      </c>
      <c r="AO65" s="21"/>
      <c r="AP65" s="306">
        <v>75.209999999999994</v>
      </c>
      <c r="AQ65" s="306">
        <v>2.14</v>
      </c>
    </row>
    <row r="66" spans="2:43" ht="12" customHeight="1" x14ac:dyDescent="0.2">
      <c r="B66" s="25">
        <v>44289</v>
      </c>
      <c r="C66" s="137">
        <v>0.85625000000000007</v>
      </c>
      <c r="D66" s="137">
        <v>0.90277777777777779</v>
      </c>
      <c r="E66" s="43">
        <v>4</v>
      </c>
      <c r="F66" s="43">
        <v>26763</v>
      </c>
      <c r="G66" s="25">
        <v>44289</v>
      </c>
      <c r="H66" s="967" t="s">
        <v>87</v>
      </c>
      <c r="I66" s="968"/>
      <c r="J66" s="969"/>
      <c r="K66" s="970"/>
      <c r="L66" s="969"/>
      <c r="M66" s="970"/>
      <c r="N66" s="967"/>
      <c r="O66" s="968"/>
      <c r="P66" s="971" t="s">
        <v>91</v>
      </c>
      <c r="Q66" s="972"/>
      <c r="R66" s="600" t="s">
        <v>312</v>
      </c>
      <c r="S66" s="291" t="s">
        <v>312</v>
      </c>
      <c r="T66" s="975" t="s">
        <v>1756</v>
      </c>
      <c r="U66" s="976"/>
      <c r="V66" s="976"/>
      <c r="W66" s="977"/>
      <c r="X66" s="975" t="s">
        <v>1756</v>
      </c>
      <c r="Y66" s="976"/>
      <c r="Z66" s="976"/>
      <c r="AA66" s="977"/>
      <c r="AB66" s="606"/>
      <c r="AC66" s="34"/>
      <c r="AD66" s="138"/>
      <c r="AE66" s="601">
        <v>56</v>
      </c>
      <c r="AF66" s="46" t="s">
        <v>52</v>
      </c>
      <c r="AG66" s="34"/>
      <c r="AH66" s="139">
        <v>5120</v>
      </c>
      <c r="AI66" s="140">
        <f t="shared" si="14"/>
        <v>5.12</v>
      </c>
      <c r="AJ66" s="152">
        <v>5120</v>
      </c>
      <c r="AK66" s="142">
        <f t="shared" si="15"/>
        <v>5.12</v>
      </c>
      <c r="AL66" s="143">
        <f t="shared" si="16"/>
        <v>0</v>
      </c>
      <c r="AM66" s="144">
        <f t="shared" si="17"/>
        <v>0</v>
      </c>
      <c r="AN66" s="145">
        <f t="shared" si="18"/>
        <v>0</v>
      </c>
      <c r="AO66" s="21"/>
      <c r="AP66" s="306">
        <v>76.83</v>
      </c>
      <c r="AQ66" s="306">
        <v>3.51</v>
      </c>
    </row>
    <row r="67" spans="2:43" ht="12" customHeight="1" thickBot="1" x14ac:dyDescent="0.3">
      <c r="B67" s="24"/>
      <c r="C67" s="146"/>
      <c r="D67" s="146"/>
      <c r="E67" s="27"/>
      <c r="F67" s="36"/>
      <c r="G67" s="31"/>
      <c r="H67" s="909"/>
      <c r="I67" s="910"/>
      <c r="J67" s="911"/>
      <c r="K67" s="912"/>
      <c r="L67" s="911"/>
      <c r="M67" s="912"/>
      <c r="N67" s="913"/>
      <c r="O67" s="910"/>
      <c r="P67" s="913"/>
      <c r="Q67" s="910"/>
      <c r="R67" s="914"/>
      <c r="S67" s="915"/>
      <c r="T67" s="916"/>
      <c r="U67" s="917"/>
      <c r="V67" s="917"/>
      <c r="W67" s="915"/>
      <c r="X67" s="29"/>
      <c r="Y67" s="147"/>
      <c r="Z67" s="147"/>
      <c r="AA67" s="28"/>
      <c r="AB67" s="147"/>
      <c r="AC67" s="36"/>
      <c r="AD67" s="148"/>
      <c r="AE67" s="147"/>
      <c r="AF67" s="28"/>
      <c r="AG67" s="29"/>
      <c r="AH67" s="149"/>
      <c r="AI67" s="153"/>
      <c r="AJ67" s="150"/>
      <c r="AK67" s="154"/>
      <c r="AL67" s="155"/>
      <c r="AM67" s="156"/>
      <c r="AN67" s="157"/>
    </row>
    <row r="68" spans="2:43" ht="12" customHeight="1" x14ac:dyDescent="0.25">
      <c r="B68" s="151"/>
      <c r="C68" s="151"/>
      <c r="D68" s="151"/>
      <c r="E68" s="151"/>
      <c r="F68" s="151"/>
      <c r="G68" s="151"/>
      <c r="H68" s="151"/>
      <c r="I68" s="151"/>
      <c r="J68" s="174"/>
      <c r="K68" s="174"/>
      <c r="L68" s="174"/>
      <c r="M68" s="174"/>
      <c r="N68" s="151"/>
      <c r="O68" s="151"/>
      <c r="P68" s="135"/>
      <c r="Q68" s="135"/>
      <c r="R68" s="918" t="s">
        <v>5</v>
      </c>
      <c r="S68" s="919"/>
      <c r="T68" s="919"/>
      <c r="U68" s="919"/>
      <c r="V68" s="919"/>
      <c r="W68" s="919"/>
      <c r="X68" s="919"/>
      <c r="Y68" s="919"/>
      <c r="Z68" s="919"/>
      <c r="AA68" s="919"/>
      <c r="AB68" s="919"/>
      <c r="AC68" s="919"/>
      <c r="AD68" s="919"/>
      <c r="AE68" s="919"/>
      <c r="AF68" s="919"/>
      <c r="AG68" s="265"/>
      <c r="AH68" s="932" t="s">
        <v>4</v>
      </c>
      <c r="AI68" s="933"/>
      <c r="AJ68" s="932" t="s">
        <v>3</v>
      </c>
      <c r="AK68" s="933"/>
      <c r="AL68" s="932" t="s">
        <v>2</v>
      </c>
      <c r="AM68" s="934"/>
      <c r="AN68" s="935"/>
    </row>
    <row r="69" spans="2:43" x14ac:dyDescent="0.25">
      <c r="B69" s="151"/>
      <c r="C69" s="151"/>
      <c r="D69" s="151"/>
      <c r="E69" s="151"/>
      <c r="F69" s="151"/>
      <c r="G69" s="151"/>
      <c r="H69" s="151"/>
      <c r="I69" s="151"/>
      <c r="J69" s="174"/>
      <c r="K69" s="174"/>
      <c r="L69" s="174"/>
      <c r="M69" s="174"/>
      <c r="N69" s="151"/>
      <c r="O69" s="151"/>
      <c r="P69" s="135"/>
      <c r="Q69" s="135"/>
      <c r="R69" s="930"/>
      <c r="S69" s="931"/>
      <c r="T69" s="931"/>
      <c r="U69" s="931"/>
      <c r="V69" s="931"/>
      <c r="W69" s="931"/>
      <c r="X69" s="931"/>
      <c r="Y69" s="931"/>
      <c r="Z69" s="931"/>
      <c r="AA69" s="931"/>
      <c r="AB69" s="931"/>
      <c r="AC69" s="931"/>
      <c r="AD69" s="931"/>
      <c r="AE69" s="931"/>
      <c r="AF69" s="931"/>
      <c r="AG69" s="265"/>
      <c r="AH69" s="936" t="s">
        <v>1</v>
      </c>
      <c r="AI69" s="938">
        <f>+SUM(AI59:AI67)</f>
        <v>34.572727272727271</v>
      </c>
      <c r="AJ69" s="936" t="s">
        <v>1</v>
      </c>
      <c r="AK69" s="938">
        <f>+SUM(AK59:AK67)</f>
        <v>35.96</v>
      </c>
      <c r="AL69" s="936" t="s">
        <v>1</v>
      </c>
      <c r="AM69" s="940">
        <f>+AK69-AI69</f>
        <v>1.3872727272727303</v>
      </c>
      <c r="AN69" s="851">
        <f>+AM69/AI69</f>
        <v>4.0126216145148656E-2</v>
      </c>
    </row>
    <row r="70" spans="2:43" ht="17.25" thickBot="1" x14ac:dyDescent="0.3">
      <c r="B70" s="151"/>
      <c r="C70" s="151"/>
      <c r="D70" s="151"/>
      <c r="E70" s="151"/>
      <c r="F70" s="151"/>
      <c r="G70" s="151"/>
      <c r="H70" s="151"/>
      <c r="I70" s="151"/>
      <c r="J70" s="174"/>
      <c r="K70" s="174"/>
      <c r="L70" s="174"/>
      <c r="M70" s="174"/>
      <c r="N70" s="151"/>
      <c r="O70" s="151"/>
      <c r="P70" s="135"/>
      <c r="Q70" s="135"/>
      <c r="R70" s="921"/>
      <c r="S70" s="922"/>
      <c r="T70" s="922"/>
      <c r="U70" s="922"/>
      <c r="V70" s="922"/>
      <c r="W70" s="922"/>
      <c r="X70" s="922"/>
      <c r="Y70" s="922"/>
      <c r="Z70" s="922"/>
      <c r="AA70" s="922"/>
      <c r="AB70" s="922"/>
      <c r="AC70" s="922"/>
      <c r="AD70" s="922"/>
      <c r="AE70" s="922"/>
      <c r="AF70" s="922"/>
      <c r="AG70" s="264"/>
      <c r="AH70" s="937"/>
      <c r="AI70" s="939"/>
      <c r="AJ70" s="937"/>
      <c r="AK70" s="939"/>
      <c r="AL70" s="937"/>
      <c r="AM70" s="941"/>
      <c r="AN70" s="852"/>
    </row>
    <row r="71" spans="2:43" ht="17.25" thickBot="1" x14ac:dyDescent="0.3"/>
    <row r="72" spans="2:43" x14ac:dyDescent="0.25">
      <c r="R72" s="918" t="s">
        <v>0</v>
      </c>
      <c r="S72" s="919"/>
      <c r="T72" s="919"/>
      <c r="U72" s="919"/>
      <c r="V72" s="919"/>
      <c r="W72" s="919"/>
      <c r="X72" s="919"/>
      <c r="Y72" s="919"/>
      <c r="Z72" s="919"/>
      <c r="AA72" s="919"/>
      <c r="AB72" s="919"/>
      <c r="AC72" s="919"/>
      <c r="AD72" s="919"/>
      <c r="AE72" s="919"/>
      <c r="AF72" s="920"/>
      <c r="AG72" s="18"/>
      <c r="AH72" s="924">
        <f>+AI69+AH49</f>
        <v>252.88772727272726</v>
      </c>
      <c r="AI72" s="925"/>
      <c r="AJ72" s="924">
        <f>+AK69+AJ49</f>
        <v>255.29499999999999</v>
      </c>
      <c r="AK72" s="925"/>
      <c r="AL72" s="928">
        <f>+AJ72-AH72</f>
        <v>2.4072727272727263</v>
      </c>
      <c r="AM72" s="925"/>
      <c r="AN72" s="945">
        <f>+AL72/AH72</f>
        <v>9.5191362318527949E-3</v>
      </c>
    </row>
    <row r="73" spans="2:43" ht="17.25" thickBot="1" x14ac:dyDescent="0.3">
      <c r="R73" s="921"/>
      <c r="S73" s="922"/>
      <c r="T73" s="922"/>
      <c r="U73" s="922"/>
      <c r="V73" s="922"/>
      <c r="W73" s="922"/>
      <c r="X73" s="922"/>
      <c r="Y73" s="922"/>
      <c r="Z73" s="922"/>
      <c r="AA73" s="922"/>
      <c r="AB73" s="922"/>
      <c r="AC73" s="922"/>
      <c r="AD73" s="922"/>
      <c r="AE73" s="922"/>
      <c r="AF73" s="923"/>
      <c r="AG73" s="19"/>
      <c r="AH73" s="926"/>
      <c r="AI73" s="927"/>
      <c r="AJ73" s="926"/>
      <c r="AK73" s="927"/>
      <c r="AL73" s="929"/>
      <c r="AM73" s="927"/>
      <c r="AN73" s="946"/>
    </row>
    <row r="74" spans="2:43" ht="17.25" thickBot="1" x14ac:dyDescent="0.3"/>
    <row r="75" spans="2:43" ht="12" customHeight="1" x14ac:dyDescent="0.25">
      <c r="B75" s="882" t="s">
        <v>31</v>
      </c>
      <c r="C75" s="883"/>
      <c r="D75" s="883"/>
      <c r="E75" s="883"/>
      <c r="F75" s="883"/>
      <c r="G75" s="884"/>
      <c r="H75" s="888" t="s">
        <v>30</v>
      </c>
      <c r="I75" s="765"/>
      <c r="J75" s="765"/>
      <c r="K75" s="765"/>
      <c r="L75" s="765"/>
      <c r="M75" s="765"/>
      <c r="N75" s="765"/>
      <c r="O75" s="765"/>
      <c r="P75" s="765"/>
      <c r="Q75" s="765"/>
      <c r="R75" s="765"/>
      <c r="S75" s="765"/>
      <c r="T75" s="765"/>
      <c r="U75" s="765"/>
      <c r="V75" s="765"/>
      <c r="W75" s="765"/>
      <c r="X75" s="765"/>
      <c r="Y75" s="765"/>
      <c r="Z75" s="765"/>
      <c r="AA75" s="765"/>
      <c r="AB75" s="765"/>
      <c r="AC75" s="765"/>
      <c r="AD75" s="765"/>
      <c r="AE75" s="267"/>
      <c r="AF75" s="764" t="s">
        <v>29</v>
      </c>
      <c r="AG75" s="765"/>
      <c r="AH75" s="765"/>
      <c r="AI75" s="765"/>
      <c r="AJ75" s="765"/>
      <c r="AK75" s="766"/>
      <c r="AL75" s="889" t="s">
        <v>39</v>
      </c>
      <c r="AM75" s="890"/>
      <c r="AN75" s="891"/>
      <c r="AO75" s="22"/>
    </row>
    <row r="76" spans="2:43" ht="12" customHeight="1" x14ac:dyDescent="0.25">
      <c r="B76" s="885"/>
      <c r="C76" s="886"/>
      <c r="D76" s="886"/>
      <c r="E76" s="886"/>
      <c r="F76" s="886"/>
      <c r="G76" s="887"/>
      <c r="H76" s="892" t="s">
        <v>25</v>
      </c>
      <c r="I76" s="893"/>
      <c r="J76" s="893"/>
      <c r="K76" s="893"/>
      <c r="L76" s="893"/>
      <c r="M76" s="893"/>
      <c r="N76" s="893"/>
      <c r="O76" s="893"/>
      <c r="P76" s="893"/>
      <c r="Q76" s="893"/>
      <c r="R76" s="893"/>
      <c r="S76" s="893"/>
      <c r="T76" s="893"/>
      <c r="U76" s="893"/>
      <c r="V76" s="893"/>
      <c r="W76" s="893"/>
      <c r="X76" s="893"/>
      <c r="Y76" s="893"/>
      <c r="Z76" s="893"/>
      <c r="AA76" s="893"/>
      <c r="AB76" s="893"/>
      <c r="AC76" s="893"/>
      <c r="AD76" s="893"/>
      <c r="AE76" s="268"/>
      <c r="AF76" s="773">
        <v>44290</v>
      </c>
      <c r="AG76" s="774"/>
      <c r="AH76" s="774"/>
      <c r="AI76" s="774"/>
      <c r="AJ76" s="774"/>
      <c r="AK76" s="775"/>
      <c r="AL76" s="896" t="s">
        <v>40</v>
      </c>
      <c r="AM76" s="897"/>
      <c r="AN76" s="898"/>
      <c r="AO76" s="23"/>
    </row>
    <row r="77" spans="2:43" ht="12" customHeight="1" thickBot="1" x14ac:dyDescent="0.3">
      <c r="B77" s="902" t="s">
        <v>28</v>
      </c>
      <c r="C77" s="903"/>
      <c r="D77" s="903"/>
      <c r="E77" s="903"/>
      <c r="F77" s="903"/>
      <c r="G77" s="904"/>
      <c r="H77" s="894"/>
      <c r="I77" s="895"/>
      <c r="J77" s="895"/>
      <c r="K77" s="895"/>
      <c r="L77" s="895"/>
      <c r="M77" s="895"/>
      <c r="N77" s="895"/>
      <c r="O77" s="895"/>
      <c r="P77" s="895"/>
      <c r="Q77" s="895"/>
      <c r="R77" s="895"/>
      <c r="S77" s="895"/>
      <c r="T77" s="895"/>
      <c r="U77" s="895"/>
      <c r="V77" s="895"/>
      <c r="W77" s="895"/>
      <c r="X77" s="895"/>
      <c r="Y77" s="895"/>
      <c r="Z77" s="895"/>
      <c r="AA77" s="895"/>
      <c r="AB77" s="895"/>
      <c r="AC77" s="895"/>
      <c r="AD77" s="895"/>
      <c r="AE77" s="269"/>
      <c r="AF77" s="776"/>
      <c r="AG77" s="777"/>
      <c r="AH77" s="777"/>
      <c r="AI77" s="777"/>
      <c r="AJ77" s="777"/>
      <c r="AK77" s="778"/>
      <c r="AL77" s="899"/>
      <c r="AM77" s="900"/>
      <c r="AN77" s="901"/>
      <c r="AO77" s="141"/>
    </row>
    <row r="78" spans="2:43" ht="12" customHeight="1" thickBot="1" x14ac:dyDescent="0.3">
      <c r="B78" s="135"/>
      <c r="C78" s="135"/>
      <c r="D78" s="135"/>
      <c r="E78" s="135"/>
      <c r="F78" s="135"/>
      <c r="G78" s="135"/>
      <c r="H78" s="135"/>
      <c r="I78" s="135"/>
      <c r="J78" s="174"/>
      <c r="K78" s="174"/>
      <c r="L78" s="174"/>
      <c r="M78" s="174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41"/>
    </row>
    <row r="79" spans="2:43" ht="12" customHeight="1" thickBot="1" x14ac:dyDescent="0.3">
      <c r="B79" s="873" t="s">
        <v>27</v>
      </c>
      <c r="C79" s="874"/>
      <c r="D79" s="874"/>
      <c r="E79" s="875"/>
      <c r="F79" s="848" t="s">
        <v>26</v>
      </c>
      <c r="G79" s="850"/>
      <c r="H79" s="848" t="s">
        <v>44</v>
      </c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50"/>
      <c r="T79" s="848" t="s">
        <v>25</v>
      </c>
      <c r="U79" s="849"/>
      <c r="V79" s="849"/>
      <c r="W79" s="849"/>
      <c r="X79" s="849"/>
      <c r="Y79" s="849"/>
      <c r="Z79" s="849"/>
      <c r="AA79" s="849"/>
      <c r="AB79" s="849"/>
      <c r="AC79" s="849"/>
      <c r="AD79" s="849"/>
      <c r="AE79" s="849"/>
      <c r="AF79" s="850"/>
      <c r="AG79" s="879" t="s">
        <v>24</v>
      </c>
      <c r="AH79" s="880"/>
      <c r="AI79" s="881"/>
      <c r="AJ79" s="879" t="s">
        <v>24</v>
      </c>
      <c r="AK79" s="881"/>
      <c r="AL79" s="848" t="s">
        <v>23</v>
      </c>
      <c r="AM79" s="849"/>
      <c r="AN79" s="850"/>
      <c r="AO79" s="141"/>
    </row>
    <row r="80" spans="2:43" ht="12" customHeight="1" thickBot="1" x14ac:dyDescent="0.3">
      <c r="B80" s="1" t="s">
        <v>13</v>
      </c>
      <c r="C80" s="2" t="s">
        <v>22</v>
      </c>
      <c r="D80" s="3" t="s">
        <v>22</v>
      </c>
      <c r="E80" s="2" t="s">
        <v>21</v>
      </c>
      <c r="F80" s="907" t="s">
        <v>20</v>
      </c>
      <c r="G80" s="908"/>
      <c r="H80" s="876"/>
      <c r="I80" s="877"/>
      <c r="J80" s="877"/>
      <c r="K80" s="877"/>
      <c r="L80" s="877"/>
      <c r="M80" s="877"/>
      <c r="N80" s="877"/>
      <c r="O80" s="877"/>
      <c r="P80" s="877"/>
      <c r="Q80" s="877"/>
      <c r="R80" s="877"/>
      <c r="S80" s="878"/>
      <c r="T80" s="876"/>
      <c r="U80" s="877"/>
      <c r="V80" s="877"/>
      <c r="W80" s="877"/>
      <c r="X80" s="877"/>
      <c r="Y80" s="877"/>
      <c r="Z80" s="877"/>
      <c r="AA80" s="877"/>
      <c r="AB80" s="877"/>
      <c r="AC80" s="877"/>
      <c r="AD80" s="877"/>
      <c r="AE80" s="877"/>
      <c r="AF80" s="878"/>
      <c r="AG80" s="876" t="s">
        <v>19</v>
      </c>
      <c r="AH80" s="877"/>
      <c r="AI80" s="878"/>
      <c r="AJ80" s="876" t="s">
        <v>18</v>
      </c>
      <c r="AK80" s="878"/>
      <c r="AL80" s="876" t="s">
        <v>17</v>
      </c>
      <c r="AM80" s="877"/>
      <c r="AN80" s="878"/>
      <c r="AO80" s="141"/>
      <c r="AP80" s="846" t="s">
        <v>130</v>
      </c>
      <c r="AQ80" s="846" t="s">
        <v>131</v>
      </c>
    </row>
    <row r="81" spans="2:43" ht="12" customHeight="1" thickBot="1" x14ac:dyDescent="0.3">
      <c r="B81" s="4">
        <v>2020</v>
      </c>
      <c r="C81" s="5" t="s">
        <v>16</v>
      </c>
      <c r="D81" s="5" t="s">
        <v>15</v>
      </c>
      <c r="E81" s="30" t="s">
        <v>14</v>
      </c>
      <c r="F81" s="6" t="s">
        <v>14</v>
      </c>
      <c r="G81" s="7" t="s">
        <v>13</v>
      </c>
      <c r="H81" s="868" t="s">
        <v>34</v>
      </c>
      <c r="I81" s="869"/>
      <c r="J81" s="870" t="s">
        <v>43</v>
      </c>
      <c r="K81" s="871"/>
      <c r="L81" s="870" t="s">
        <v>42</v>
      </c>
      <c r="M81" s="871"/>
      <c r="N81" s="872" t="s">
        <v>33</v>
      </c>
      <c r="O81" s="869"/>
      <c r="P81" s="872" t="s">
        <v>12</v>
      </c>
      <c r="Q81" s="869"/>
      <c r="R81" s="872" t="s">
        <v>11</v>
      </c>
      <c r="S81" s="905"/>
      <c r="T81" s="868" t="s">
        <v>35</v>
      </c>
      <c r="U81" s="906"/>
      <c r="V81" s="906"/>
      <c r="W81" s="905"/>
      <c r="X81" s="868" t="s">
        <v>10</v>
      </c>
      <c r="Y81" s="906"/>
      <c r="Z81" s="906"/>
      <c r="AA81" s="905"/>
      <c r="AB81" s="604"/>
      <c r="AC81" s="38" t="s">
        <v>38</v>
      </c>
      <c r="AD81" s="37" t="s">
        <v>36</v>
      </c>
      <c r="AE81" s="266" t="s">
        <v>41</v>
      </c>
      <c r="AF81" s="136" t="s">
        <v>9</v>
      </c>
      <c r="AG81" s="8" t="s">
        <v>37</v>
      </c>
      <c r="AH81" s="9" t="s">
        <v>8</v>
      </c>
      <c r="AI81" s="10" t="s">
        <v>7</v>
      </c>
      <c r="AJ81" s="6" t="s">
        <v>8</v>
      </c>
      <c r="AK81" s="7" t="s">
        <v>7</v>
      </c>
      <c r="AL81" s="6" t="s">
        <v>8</v>
      </c>
      <c r="AM81" s="11" t="s">
        <v>7</v>
      </c>
      <c r="AN81" s="7" t="s">
        <v>6</v>
      </c>
      <c r="AO81" s="141"/>
      <c r="AP81" s="847"/>
      <c r="AQ81" s="847"/>
    </row>
    <row r="82" spans="2:43" ht="12" customHeight="1" x14ac:dyDescent="0.25">
      <c r="B82" s="25">
        <v>44290</v>
      </c>
      <c r="C82" s="137">
        <v>0.3979166666666667</v>
      </c>
      <c r="D82" s="137">
        <v>0.45416666666666666</v>
      </c>
      <c r="E82" s="43">
        <v>4</v>
      </c>
      <c r="F82" s="43">
        <v>26764</v>
      </c>
      <c r="G82" s="25">
        <v>44290</v>
      </c>
      <c r="H82" s="960" t="s">
        <v>992</v>
      </c>
      <c r="I82" s="961"/>
      <c r="J82" s="962"/>
      <c r="K82" s="963"/>
      <c r="L82" s="962"/>
      <c r="M82" s="963"/>
      <c r="N82" s="960"/>
      <c r="O82" s="961"/>
      <c r="P82" s="964" t="s">
        <v>1758</v>
      </c>
      <c r="Q82" s="965"/>
      <c r="R82" s="964" t="s">
        <v>1759</v>
      </c>
      <c r="S82" s="966"/>
      <c r="T82" s="957" t="s">
        <v>1763</v>
      </c>
      <c r="U82" s="958"/>
      <c r="V82" s="958"/>
      <c r="W82" s="959"/>
      <c r="X82" s="957" t="s">
        <v>1764</v>
      </c>
      <c r="Y82" s="958"/>
      <c r="Z82" s="958"/>
      <c r="AA82" s="959"/>
      <c r="AB82" s="606"/>
      <c r="AC82" s="34"/>
      <c r="AD82" s="138"/>
      <c r="AE82" s="166">
        <v>36</v>
      </c>
      <c r="AF82" s="41" t="s">
        <v>32</v>
      </c>
      <c r="AG82" s="26"/>
      <c r="AH82" s="160">
        <v>4270</v>
      </c>
      <c r="AI82" s="161">
        <f t="shared" ref="AI82:AI90" si="19">+AH82/1000</f>
        <v>4.2699999999999996</v>
      </c>
      <c r="AJ82" s="162">
        <v>4270</v>
      </c>
      <c r="AK82" s="163">
        <f>+AJ82/1000</f>
        <v>4.2699999999999996</v>
      </c>
      <c r="AL82" s="164">
        <f>+AJ82-AH82</f>
        <v>0</v>
      </c>
      <c r="AM82" s="163">
        <f>+AL82/1000</f>
        <v>0</v>
      </c>
      <c r="AN82" s="165">
        <f>+AL82/AH82</f>
        <v>0</v>
      </c>
      <c r="AO82" s="141"/>
      <c r="AP82" s="306">
        <v>72.849999999999994</v>
      </c>
      <c r="AQ82" s="306">
        <v>4.79</v>
      </c>
    </row>
    <row r="83" spans="2:43" ht="12" customHeight="1" x14ac:dyDescent="0.25">
      <c r="B83" s="25">
        <v>44290</v>
      </c>
      <c r="C83" s="137">
        <v>0.40625</v>
      </c>
      <c r="D83" s="137">
        <v>0.41736111111111113</v>
      </c>
      <c r="E83" s="43">
        <v>4</v>
      </c>
      <c r="F83" s="43">
        <v>23677</v>
      </c>
      <c r="G83" s="25">
        <v>44290</v>
      </c>
      <c r="H83" s="967" t="s">
        <v>781</v>
      </c>
      <c r="I83" s="968"/>
      <c r="J83" s="969" t="s">
        <v>702</v>
      </c>
      <c r="K83" s="970"/>
      <c r="L83" s="969" t="s">
        <v>764</v>
      </c>
      <c r="M83" s="970"/>
      <c r="N83" s="967"/>
      <c r="O83" s="968"/>
      <c r="P83" s="971" t="s">
        <v>1293</v>
      </c>
      <c r="Q83" s="972"/>
      <c r="R83" s="973" t="s">
        <v>543</v>
      </c>
      <c r="S83" s="974"/>
      <c r="T83" s="979" t="s">
        <v>1760</v>
      </c>
      <c r="U83" s="980"/>
      <c r="V83" s="980"/>
      <c r="W83" s="981"/>
      <c r="X83" s="979" t="s">
        <v>1760</v>
      </c>
      <c r="Y83" s="980"/>
      <c r="Z83" s="980"/>
      <c r="AA83" s="981"/>
      <c r="AB83" s="606">
        <v>1</v>
      </c>
      <c r="AC83" s="34"/>
      <c r="AD83" s="138" t="s">
        <v>699</v>
      </c>
      <c r="AE83" s="158">
        <v>35</v>
      </c>
      <c r="AF83" s="35" t="s">
        <v>32</v>
      </c>
      <c r="AG83" s="34"/>
      <c r="AH83" s="139">
        <v>600</v>
      </c>
      <c r="AI83" s="159">
        <f t="shared" si="19"/>
        <v>0.6</v>
      </c>
      <c r="AJ83" s="836">
        <v>10930</v>
      </c>
      <c r="AK83" s="838">
        <f>+AJ83/1000</f>
        <v>10.93</v>
      </c>
      <c r="AL83" s="1029">
        <f>+AJ83-AH84-AH83</f>
        <v>730</v>
      </c>
      <c r="AM83" s="842">
        <f>+AL83/1000</f>
        <v>0.73</v>
      </c>
      <c r="AN83" s="844">
        <f>+AL83/SUM(AH83:AH84)</f>
        <v>7.1568627450980388E-2</v>
      </c>
      <c r="AO83" s="20"/>
      <c r="AP83" s="306">
        <v>71.09</v>
      </c>
      <c r="AQ83" s="306">
        <v>5.88</v>
      </c>
    </row>
    <row r="84" spans="2:43" ht="12" customHeight="1" x14ac:dyDescent="0.25">
      <c r="B84" s="25">
        <v>44290</v>
      </c>
      <c r="C84" s="137">
        <v>0.40625</v>
      </c>
      <c r="D84" s="137">
        <v>0.41736111111111113</v>
      </c>
      <c r="E84" s="43">
        <v>4</v>
      </c>
      <c r="F84" s="43">
        <v>23678</v>
      </c>
      <c r="G84" s="25">
        <v>44290</v>
      </c>
      <c r="H84" s="967" t="s">
        <v>729</v>
      </c>
      <c r="I84" s="968"/>
      <c r="J84" s="969" t="s">
        <v>702</v>
      </c>
      <c r="K84" s="970"/>
      <c r="L84" s="969" t="s">
        <v>764</v>
      </c>
      <c r="M84" s="970"/>
      <c r="N84" s="967"/>
      <c r="O84" s="968"/>
      <c r="P84" s="971" t="s">
        <v>1293</v>
      </c>
      <c r="Q84" s="972"/>
      <c r="R84" s="973" t="s">
        <v>543</v>
      </c>
      <c r="S84" s="974"/>
      <c r="T84" s="979" t="s">
        <v>771</v>
      </c>
      <c r="U84" s="980"/>
      <c r="V84" s="980"/>
      <c r="W84" s="981"/>
      <c r="X84" s="979" t="s">
        <v>771</v>
      </c>
      <c r="Y84" s="980"/>
      <c r="Z84" s="980"/>
      <c r="AA84" s="981"/>
      <c r="AB84" s="606">
        <v>1</v>
      </c>
      <c r="AC84" s="34"/>
      <c r="AD84" s="138" t="s">
        <v>680</v>
      </c>
      <c r="AE84" s="158">
        <v>46</v>
      </c>
      <c r="AF84" s="35" t="s">
        <v>32</v>
      </c>
      <c r="AG84" s="34"/>
      <c r="AH84" s="139">
        <v>9600</v>
      </c>
      <c r="AI84" s="159">
        <f t="shared" si="19"/>
        <v>9.6</v>
      </c>
      <c r="AJ84" s="837"/>
      <c r="AK84" s="839"/>
      <c r="AL84" s="1031"/>
      <c r="AM84" s="843"/>
      <c r="AN84" s="845"/>
      <c r="AO84" s="20"/>
      <c r="AP84" s="306">
        <v>72.06</v>
      </c>
      <c r="AQ84" s="306">
        <v>6.17</v>
      </c>
    </row>
    <row r="85" spans="2:43" ht="12" customHeight="1" x14ac:dyDescent="0.25">
      <c r="B85" s="25">
        <v>44290</v>
      </c>
      <c r="C85" s="137">
        <v>0.42986111111111108</v>
      </c>
      <c r="D85" s="137">
        <v>0.4381944444444445</v>
      </c>
      <c r="E85" s="43">
        <v>4</v>
      </c>
      <c r="F85" s="43">
        <v>23678</v>
      </c>
      <c r="G85" s="25">
        <v>44290</v>
      </c>
      <c r="H85" s="967" t="s">
        <v>729</v>
      </c>
      <c r="I85" s="968"/>
      <c r="J85" s="969" t="s">
        <v>702</v>
      </c>
      <c r="K85" s="970"/>
      <c r="L85" s="969" t="s">
        <v>764</v>
      </c>
      <c r="M85" s="970"/>
      <c r="N85" s="967"/>
      <c r="O85" s="968"/>
      <c r="P85" s="971" t="s">
        <v>200</v>
      </c>
      <c r="Q85" s="972"/>
      <c r="R85" s="973" t="s">
        <v>201</v>
      </c>
      <c r="S85" s="974"/>
      <c r="T85" s="979" t="s">
        <v>771</v>
      </c>
      <c r="U85" s="980"/>
      <c r="V85" s="980"/>
      <c r="W85" s="981"/>
      <c r="X85" s="979" t="s">
        <v>771</v>
      </c>
      <c r="Y85" s="980"/>
      <c r="Z85" s="980"/>
      <c r="AA85" s="981"/>
      <c r="AB85" s="606">
        <v>1</v>
      </c>
      <c r="AC85" s="34"/>
      <c r="AD85" s="138" t="s">
        <v>680</v>
      </c>
      <c r="AE85" s="158">
        <v>46</v>
      </c>
      <c r="AF85" s="35" t="s">
        <v>32</v>
      </c>
      <c r="AG85" s="34"/>
      <c r="AH85" s="139">
        <v>1200</v>
      </c>
      <c r="AI85" s="159">
        <f t="shared" si="19"/>
        <v>1.2</v>
      </c>
      <c r="AJ85" s="836">
        <v>12330</v>
      </c>
      <c r="AK85" s="838">
        <f>+AJ85/1000</f>
        <v>12.33</v>
      </c>
      <c r="AL85" s="1029">
        <f>+AJ85-AH86-AH85</f>
        <v>-270</v>
      </c>
      <c r="AM85" s="842">
        <f>+AL85/1000</f>
        <v>-0.27</v>
      </c>
      <c r="AN85" s="844">
        <f>+AL85/SUM(AH85:AH86)</f>
        <v>-2.1428571428571429E-2</v>
      </c>
      <c r="AO85" s="20"/>
      <c r="AP85" s="306">
        <v>72.06</v>
      </c>
      <c r="AQ85" s="306">
        <v>6.17</v>
      </c>
    </row>
    <row r="86" spans="2:43" ht="12" customHeight="1" x14ac:dyDescent="0.25">
      <c r="B86" s="25">
        <v>44290</v>
      </c>
      <c r="C86" s="137">
        <v>0.42986111111111108</v>
      </c>
      <c r="D86" s="137">
        <v>0.4381944444444445</v>
      </c>
      <c r="E86" s="43">
        <v>4</v>
      </c>
      <c r="F86" s="43">
        <v>23679</v>
      </c>
      <c r="G86" s="25">
        <v>44290</v>
      </c>
      <c r="H86" s="967" t="s">
        <v>722</v>
      </c>
      <c r="I86" s="968"/>
      <c r="J86" s="969" t="s">
        <v>702</v>
      </c>
      <c r="K86" s="970"/>
      <c r="L86" s="969" t="s">
        <v>764</v>
      </c>
      <c r="M86" s="970"/>
      <c r="N86" s="967"/>
      <c r="O86" s="968"/>
      <c r="P86" s="971" t="s">
        <v>200</v>
      </c>
      <c r="Q86" s="972"/>
      <c r="R86" s="973" t="s">
        <v>201</v>
      </c>
      <c r="S86" s="974"/>
      <c r="T86" s="979" t="s">
        <v>1761</v>
      </c>
      <c r="U86" s="980"/>
      <c r="V86" s="980"/>
      <c r="W86" s="981"/>
      <c r="X86" s="979" t="s">
        <v>1761</v>
      </c>
      <c r="Y86" s="980"/>
      <c r="Z86" s="980"/>
      <c r="AA86" s="981"/>
      <c r="AB86" s="606">
        <v>1</v>
      </c>
      <c r="AC86" s="34"/>
      <c r="AD86" s="138" t="s">
        <v>699</v>
      </c>
      <c r="AE86" s="158">
        <v>39</v>
      </c>
      <c r="AF86" s="35" t="s">
        <v>32</v>
      </c>
      <c r="AG86" s="34"/>
      <c r="AH86" s="139">
        <v>11400</v>
      </c>
      <c r="AI86" s="159">
        <f t="shared" si="19"/>
        <v>11.4</v>
      </c>
      <c r="AJ86" s="837"/>
      <c r="AK86" s="839"/>
      <c r="AL86" s="1031"/>
      <c r="AM86" s="843"/>
      <c r="AN86" s="845"/>
      <c r="AO86" s="20"/>
      <c r="AP86" s="306">
        <v>73.05</v>
      </c>
      <c r="AQ86" s="306">
        <v>4.74</v>
      </c>
    </row>
    <row r="87" spans="2:43" ht="12" customHeight="1" x14ac:dyDescent="0.25">
      <c r="B87" s="25">
        <v>44290</v>
      </c>
      <c r="C87" s="137">
        <v>0.45902777777777781</v>
      </c>
      <c r="D87" s="137">
        <v>0.46319444444444446</v>
      </c>
      <c r="E87" s="43">
        <v>4</v>
      </c>
      <c r="F87" s="43">
        <v>23680</v>
      </c>
      <c r="G87" s="25">
        <v>44290</v>
      </c>
      <c r="H87" s="967" t="s">
        <v>1762</v>
      </c>
      <c r="I87" s="968"/>
      <c r="J87" s="969" t="s">
        <v>822</v>
      </c>
      <c r="K87" s="970"/>
      <c r="L87" s="969" t="s">
        <v>764</v>
      </c>
      <c r="M87" s="970"/>
      <c r="N87" s="967"/>
      <c r="O87" s="968"/>
      <c r="P87" s="971" t="s">
        <v>359</v>
      </c>
      <c r="Q87" s="972"/>
      <c r="R87" s="973" t="s">
        <v>74</v>
      </c>
      <c r="S87" s="974"/>
      <c r="T87" s="979" t="s">
        <v>771</v>
      </c>
      <c r="U87" s="980"/>
      <c r="V87" s="980"/>
      <c r="W87" s="981"/>
      <c r="X87" s="979" t="s">
        <v>771</v>
      </c>
      <c r="Y87" s="980"/>
      <c r="Z87" s="980"/>
      <c r="AA87" s="981"/>
      <c r="AB87" s="606">
        <v>1</v>
      </c>
      <c r="AC87" s="34"/>
      <c r="AD87" s="138" t="s">
        <v>680</v>
      </c>
      <c r="AE87" s="158">
        <v>47</v>
      </c>
      <c r="AF87" s="35" t="s">
        <v>32</v>
      </c>
      <c r="AG87" s="34"/>
      <c r="AH87" s="139">
        <v>13200</v>
      </c>
      <c r="AI87" s="159">
        <f t="shared" si="19"/>
        <v>13.2</v>
      </c>
      <c r="AJ87" s="836">
        <v>23910</v>
      </c>
      <c r="AK87" s="838">
        <f>+AJ87/1000</f>
        <v>23.91</v>
      </c>
      <c r="AL87" s="1029">
        <f>+AJ87-AH88-AH87</f>
        <v>1110</v>
      </c>
      <c r="AM87" s="842">
        <f>+AL87/1000</f>
        <v>1.1100000000000001</v>
      </c>
      <c r="AN87" s="844">
        <f>+AL87/SUM(AH87:AH88)</f>
        <v>4.8684210526315788E-2</v>
      </c>
      <c r="AO87" s="20"/>
      <c r="AP87" s="306">
        <v>72.67</v>
      </c>
      <c r="AQ87" s="306">
        <v>4.6900000000000004</v>
      </c>
    </row>
    <row r="88" spans="2:43" ht="12" customHeight="1" x14ac:dyDescent="0.25">
      <c r="B88" s="25">
        <v>44290</v>
      </c>
      <c r="C88" s="137">
        <v>0.45902777777777781</v>
      </c>
      <c r="D88" s="137">
        <v>0.46319444444444446</v>
      </c>
      <c r="E88" s="43">
        <v>4</v>
      </c>
      <c r="F88" s="43">
        <v>23681</v>
      </c>
      <c r="G88" s="25">
        <v>44290</v>
      </c>
      <c r="H88" s="967" t="s">
        <v>1337</v>
      </c>
      <c r="I88" s="968"/>
      <c r="J88" s="969"/>
      <c r="K88" s="970"/>
      <c r="L88" s="969"/>
      <c r="M88" s="970"/>
      <c r="N88" s="967"/>
      <c r="O88" s="968"/>
      <c r="P88" s="971" t="s">
        <v>359</v>
      </c>
      <c r="Q88" s="972"/>
      <c r="R88" s="973" t="s">
        <v>74</v>
      </c>
      <c r="S88" s="974"/>
      <c r="T88" s="979" t="s">
        <v>771</v>
      </c>
      <c r="U88" s="980"/>
      <c r="V88" s="980"/>
      <c r="W88" s="981"/>
      <c r="X88" s="979" t="s">
        <v>771</v>
      </c>
      <c r="Y88" s="980"/>
      <c r="Z88" s="980"/>
      <c r="AA88" s="981"/>
      <c r="AB88" s="606">
        <v>1</v>
      </c>
      <c r="AC88" s="34"/>
      <c r="AD88" s="138" t="s">
        <v>680</v>
      </c>
      <c r="AE88" s="158">
        <v>45</v>
      </c>
      <c r="AF88" s="35" t="s">
        <v>32</v>
      </c>
      <c r="AG88" s="34"/>
      <c r="AH88" s="139">
        <v>9600</v>
      </c>
      <c r="AI88" s="159">
        <f t="shared" si="19"/>
        <v>9.6</v>
      </c>
      <c r="AJ88" s="837"/>
      <c r="AK88" s="839"/>
      <c r="AL88" s="1031"/>
      <c r="AM88" s="843"/>
      <c r="AN88" s="845"/>
      <c r="AO88" s="20"/>
      <c r="AP88" s="306">
        <v>70.83</v>
      </c>
      <c r="AQ88" s="306">
        <v>6.56</v>
      </c>
    </row>
    <row r="89" spans="2:43" ht="12" customHeight="1" x14ac:dyDescent="0.25">
      <c r="B89" s="25">
        <v>44290</v>
      </c>
      <c r="C89" s="137">
        <v>0.47569444444444442</v>
      </c>
      <c r="D89" s="137">
        <v>0.48472222222222222</v>
      </c>
      <c r="E89" s="43">
        <v>4</v>
      </c>
      <c r="F89" s="43">
        <v>23681</v>
      </c>
      <c r="G89" s="25">
        <v>44290</v>
      </c>
      <c r="H89" s="967" t="s">
        <v>1337</v>
      </c>
      <c r="I89" s="968"/>
      <c r="J89" s="969"/>
      <c r="K89" s="970"/>
      <c r="L89" s="969"/>
      <c r="M89" s="970"/>
      <c r="N89" s="967"/>
      <c r="O89" s="968"/>
      <c r="P89" s="971" t="s">
        <v>295</v>
      </c>
      <c r="Q89" s="972"/>
      <c r="R89" s="973" t="s">
        <v>611</v>
      </c>
      <c r="S89" s="974"/>
      <c r="T89" s="979" t="s">
        <v>771</v>
      </c>
      <c r="U89" s="980"/>
      <c r="V89" s="980"/>
      <c r="W89" s="981"/>
      <c r="X89" s="979" t="s">
        <v>771</v>
      </c>
      <c r="Y89" s="980"/>
      <c r="Z89" s="980"/>
      <c r="AA89" s="981"/>
      <c r="AB89" s="606">
        <v>1</v>
      </c>
      <c r="AC89" s="34"/>
      <c r="AD89" s="138" t="s">
        <v>680</v>
      </c>
      <c r="AE89" s="158">
        <v>45</v>
      </c>
      <c r="AF89" s="35" t="s">
        <v>32</v>
      </c>
      <c r="AG89" s="34"/>
      <c r="AH89" s="139">
        <v>1200</v>
      </c>
      <c r="AI89" s="159">
        <f t="shared" si="19"/>
        <v>1.2</v>
      </c>
      <c r="AJ89" s="836">
        <v>22070</v>
      </c>
      <c r="AK89" s="838">
        <f>+AJ89/1000</f>
        <v>22.07</v>
      </c>
      <c r="AL89" s="1029">
        <f>+AJ89-AH90-AH89</f>
        <v>-730</v>
      </c>
      <c r="AM89" s="842">
        <f>+AL89/1000</f>
        <v>-0.73</v>
      </c>
      <c r="AN89" s="844">
        <f>+AL89/SUM(AH89:AH90)</f>
        <v>-3.2017543859649125E-2</v>
      </c>
      <c r="AO89" s="20"/>
      <c r="AP89" s="306">
        <v>70.83</v>
      </c>
      <c r="AQ89" s="306">
        <v>6.56</v>
      </c>
    </row>
    <row r="90" spans="2:43" ht="12" customHeight="1" x14ac:dyDescent="0.25">
      <c r="B90" s="25">
        <v>44290</v>
      </c>
      <c r="C90" s="137">
        <v>0.47569444444444442</v>
      </c>
      <c r="D90" s="137">
        <v>0.48472222222222222</v>
      </c>
      <c r="E90" s="43">
        <v>4</v>
      </c>
      <c r="F90" s="43">
        <v>23682</v>
      </c>
      <c r="G90" s="25">
        <v>44290</v>
      </c>
      <c r="H90" s="967" t="s">
        <v>790</v>
      </c>
      <c r="I90" s="968"/>
      <c r="J90" s="969"/>
      <c r="K90" s="970"/>
      <c r="L90" s="969"/>
      <c r="M90" s="970"/>
      <c r="N90" s="967"/>
      <c r="O90" s="968"/>
      <c r="P90" s="971" t="s">
        <v>295</v>
      </c>
      <c r="Q90" s="972"/>
      <c r="R90" s="973" t="s">
        <v>611</v>
      </c>
      <c r="S90" s="974"/>
      <c r="T90" s="979" t="s">
        <v>771</v>
      </c>
      <c r="U90" s="980"/>
      <c r="V90" s="980"/>
      <c r="W90" s="981"/>
      <c r="X90" s="979" t="s">
        <v>771</v>
      </c>
      <c r="Y90" s="980"/>
      <c r="Z90" s="980"/>
      <c r="AA90" s="981"/>
      <c r="AB90" s="606">
        <v>1</v>
      </c>
      <c r="AC90" s="34"/>
      <c r="AD90" s="138" t="s">
        <v>699</v>
      </c>
      <c r="AE90" s="158">
        <v>20</v>
      </c>
      <c r="AF90" s="35" t="s">
        <v>32</v>
      </c>
      <c r="AG90" s="34"/>
      <c r="AH90" s="139">
        <v>21600</v>
      </c>
      <c r="AI90" s="159">
        <f t="shared" si="19"/>
        <v>21.6</v>
      </c>
      <c r="AJ90" s="837"/>
      <c r="AK90" s="839"/>
      <c r="AL90" s="1031"/>
      <c r="AM90" s="843"/>
      <c r="AN90" s="845"/>
      <c r="AO90" s="20"/>
      <c r="AP90" s="306">
        <v>69.55</v>
      </c>
      <c r="AQ90" s="306">
        <v>7.29</v>
      </c>
    </row>
    <row r="91" spans="2:43" ht="12" customHeight="1" x14ac:dyDescent="0.25">
      <c r="B91" s="25">
        <v>44290</v>
      </c>
      <c r="C91" s="137">
        <v>0.47986111111111113</v>
      </c>
      <c r="D91" s="137">
        <v>0.49305555555555558</v>
      </c>
      <c r="E91" s="43">
        <v>3</v>
      </c>
      <c r="F91" s="43">
        <v>23682</v>
      </c>
      <c r="G91" s="25">
        <v>44290</v>
      </c>
      <c r="H91" s="967" t="s">
        <v>790</v>
      </c>
      <c r="I91" s="968"/>
      <c r="J91" s="969"/>
      <c r="K91" s="970"/>
      <c r="L91" s="969"/>
      <c r="M91" s="970"/>
      <c r="N91" s="967"/>
      <c r="O91" s="968"/>
      <c r="P91" s="971" t="s">
        <v>71</v>
      </c>
      <c r="Q91" s="972"/>
      <c r="R91" s="973" t="s">
        <v>1057</v>
      </c>
      <c r="S91" s="985"/>
      <c r="T91" s="979" t="s">
        <v>771</v>
      </c>
      <c r="U91" s="980"/>
      <c r="V91" s="980"/>
      <c r="W91" s="981"/>
      <c r="X91" s="979" t="s">
        <v>771</v>
      </c>
      <c r="Y91" s="980"/>
      <c r="Z91" s="980"/>
      <c r="AA91" s="981"/>
      <c r="AB91" s="606">
        <v>1</v>
      </c>
      <c r="AC91" s="34"/>
      <c r="AD91" s="138" t="s">
        <v>699</v>
      </c>
      <c r="AE91" s="158">
        <v>20</v>
      </c>
      <c r="AF91" s="35" t="s">
        <v>32</v>
      </c>
      <c r="AG91" s="34"/>
      <c r="AH91" s="139">
        <v>21600</v>
      </c>
      <c r="AI91" s="140">
        <f t="shared" ref="AI91:AI99" si="20">+AH91/1000</f>
        <v>21.6</v>
      </c>
      <c r="AJ91" s="152">
        <v>21620</v>
      </c>
      <c r="AK91" s="142">
        <f t="shared" ref="AK91:AK99" si="21">+AJ91/1000</f>
        <v>21.62</v>
      </c>
      <c r="AL91" s="143">
        <f t="shared" ref="AL91:AL99" si="22">+AJ91-AH91</f>
        <v>20</v>
      </c>
      <c r="AM91" s="144">
        <f t="shared" ref="AM91:AM99" si="23">+AL91/1000</f>
        <v>0.02</v>
      </c>
      <c r="AN91" s="145">
        <f t="shared" ref="AN91:AN99" si="24">+AL91/AH91</f>
        <v>9.2592592592592596E-4</v>
      </c>
      <c r="AO91" s="21"/>
      <c r="AP91" s="306">
        <v>69.55</v>
      </c>
      <c r="AQ91" s="306">
        <v>7.29</v>
      </c>
    </row>
    <row r="92" spans="2:43" ht="12" customHeight="1" x14ac:dyDescent="0.25">
      <c r="B92" s="25">
        <v>44290</v>
      </c>
      <c r="C92" s="137">
        <v>0.4909722222222222</v>
      </c>
      <c r="D92" s="137">
        <v>0.50138888888888888</v>
      </c>
      <c r="E92" s="43">
        <v>3</v>
      </c>
      <c r="F92" s="43">
        <v>23682</v>
      </c>
      <c r="G92" s="25">
        <v>44290</v>
      </c>
      <c r="H92" s="967" t="s">
        <v>790</v>
      </c>
      <c r="I92" s="968"/>
      <c r="J92" s="969"/>
      <c r="K92" s="970"/>
      <c r="L92" s="969"/>
      <c r="M92" s="970"/>
      <c r="N92" s="967"/>
      <c r="O92" s="968"/>
      <c r="P92" s="971" t="s">
        <v>395</v>
      </c>
      <c r="Q92" s="972"/>
      <c r="R92" s="973" t="s">
        <v>663</v>
      </c>
      <c r="S92" s="985"/>
      <c r="T92" s="979" t="s">
        <v>771</v>
      </c>
      <c r="U92" s="980"/>
      <c r="V92" s="980"/>
      <c r="W92" s="981"/>
      <c r="X92" s="979" t="s">
        <v>771</v>
      </c>
      <c r="Y92" s="980"/>
      <c r="Z92" s="980"/>
      <c r="AA92" s="981"/>
      <c r="AB92" s="606">
        <v>1</v>
      </c>
      <c r="AC92" s="34"/>
      <c r="AD92" s="138" t="s">
        <v>699</v>
      </c>
      <c r="AE92" s="158">
        <v>20</v>
      </c>
      <c r="AF92" s="35" t="s">
        <v>32</v>
      </c>
      <c r="AG92" s="34"/>
      <c r="AH92" s="139">
        <v>21600</v>
      </c>
      <c r="AI92" s="140">
        <f t="shared" si="20"/>
        <v>21.6</v>
      </c>
      <c r="AJ92" s="152">
        <v>20680</v>
      </c>
      <c r="AK92" s="142">
        <f t="shared" si="21"/>
        <v>20.68</v>
      </c>
      <c r="AL92" s="143">
        <f t="shared" si="22"/>
        <v>-920</v>
      </c>
      <c r="AM92" s="144">
        <f t="shared" si="23"/>
        <v>-0.92</v>
      </c>
      <c r="AN92" s="145">
        <f t="shared" si="24"/>
        <v>-4.2592592592592592E-2</v>
      </c>
      <c r="AO92" s="21"/>
      <c r="AP92" s="306">
        <v>69.55</v>
      </c>
      <c r="AQ92" s="306">
        <v>7.29</v>
      </c>
    </row>
    <row r="93" spans="2:43" ht="12" customHeight="1" x14ac:dyDescent="0.25">
      <c r="B93" s="25">
        <v>44290</v>
      </c>
      <c r="C93" s="137">
        <v>0.49791666666666662</v>
      </c>
      <c r="D93" s="137">
        <v>0.50555555555555554</v>
      </c>
      <c r="E93" s="43">
        <v>3</v>
      </c>
      <c r="F93" s="43">
        <v>23682</v>
      </c>
      <c r="G93" s="25">
        <v>44290</v>
      </c>
      <c r="H93" s="967" t="s">
        <v>790</v>
      </c>
      <c r="I93" s="968"/>
      <c r="J93" s="969"/>
      <c r="K93" s="970"/>
      <c r="L93" s="969"/>
      <c r="M93" s="970"/>
      <c r="N93" s="967"/>
      <c r="O93" s="968"/>
      <c r="P93" s="971" t="s">
        <v>1293</v>
      </c>
      <c r="Q93" s="972"/>
      <c r="R93" s="973" t="s">
        <v>543</v>
      </c>
      <c r="S93" s="985"/>
      <c r="T93" s="979" t="s">
        <v>771</v>
      </c>
      <c r="U93" s="980"/>
      <c r="V93" s="980"/>
      <c r="W93" s="981"/>
      <c r="X93" s="979" t="s">
        <v>771</v>
      </c>
      <c r="Y93" s="980"/>
      <c r="Z93" s="980"/>
      <c r="AA93" s="981"/>
      <c r="AB93" s="606">
        <v>1</v>
      </c>
      <c r="AC93" s="34"/>
      <c r="AD93" s="138" t="s">
        <v>699</v>
      </c>
      <c r="AE93" s="158">
        <v>20</v>
      </c>
      <c r="AF93" s="35" t="s">
        <v>32</v>
      </c>
      <c r="AG93" s="34"/>
      <c r="AH93" s="139">
        <v>12000</v>
      </c>
      <c r="AI93" s="140">
        <f t="shared" si="20"/>
        <v>12</v>
      </c>
      <c r="AJ93" s="152">
        <v>11560</v>
      </c>
      <c r="AK93" s="142">
        <f t="shared" si="21"/>
        <v>11.56</v>
      </c>
      <c r="AL93" s="143">
        <f t="shared" si="22"/>
        <v>-440</v>
      </c>
      <c r="AM93" s="144">
        <f t="shared" si="23"/>
        <v>-0.44</v>
      </c>
      <c r="AN93" s="145">
        <f t="shared" si="24"/>
        <v>-3.6666666666666667E-2</v>
      </c>
      <c r="AO93" s="21"/>
      <c r="AP93" s="306">
        <v>69.55</v>
      </c>
      <c r="AQ93" s="306">
        <v>7.29</v>
      </c>
    </row>
    <row r="94" spans="2:43" ht="12" customHeight="1" x14ac:dyDescent="0.25">
      <c r="B94" s="25">
        <v>44290</v>
      </c>
      <c r="C94" s="137">
        <v>0.52013888888888882</v>
      </c>
      <c r="D94" s="137">
        <v>0.52708333333333335</v>
      </c>
      <c r="E94" s="43">
        <v>3</v>
      </c>
      <c r="F94" s="43">
        <v>23682</v>
      </c>
      <c r="G94" s="25">
        <v>44290</v>
      </c>
      <c r="H94" s="967" t="s">
        <v>790</v>
      </c>
      <c r="I94" s="968"/>
      <c r="J94" s="969"/>
      <c r="K94" s="970"/>
      <c r="L94" s="969"/>
      <c r="M94" s="970"/>
      <c r="N94" s="967"/>
      <c r="O94" s="968"/>
      <c r="P94" s="971" t="s">
        <v>200</v>
      </c>
      <c r="Q94" s="972"/>
      <c r="R94" s="973" t="s">
        <v>201</v>
      </c>
      <c r="S94" s="985"/>
      <c r="T94" s="979" t="s">
        <v>771</v>
      </c>
      <c r="U94" s="980"/>
      <c r="V94" s="980"/>
      <c r="W94" s="981"/>
      <c r="X94" s="979" t="s">
        <v>771</v>
      </c>
      <c r="Y94" s="980"/>
      <c r="Z94" s="980"/>
      <c r="AA94" s="981"/>
      <c r="AB94" s="606">
        <v>1</v>
      </c>
      <c r="AC94" s="34"/>
      <c r="AD94" s="138" t="s">
        <v>699</v>
      </c>
      <c r="AE94" s="158">
        <v>20</v>
      </c>
      <c r="AF94" s="35" t="s">
        <v>32</v>
      </c>
      <c r="AG94" s="34"/>
      <c r="AH94" s="139">
        <v>21600</v>
      </c>
      <c r="AI94" s="140">
        <f t="shared" si="20"/>
        <v>21.6</v>
      </c>
      <c r="AJ94" s="152">
        <v>20830</v>
      </c>
      <c r="AK94" s="142">
        <f t="shared" si="21"/>
        <v>20.83</v>
      </c>
      <c r="AL94" s="143">
        <f t="shared" si="22"/>
        <v>-770</v>
      </c>
      <c r="AM94" s="144">
        <f t="shared" si="23"/>
        <v>-0.77</v>
      </c>
      <c r="AN94" s="145">
        <f t="shared" si="24"/>
        <v>-3.5648148148148151E-2</v>
      </c>
      <c r="AO94" s="21"/>
      <c r="AP94" s="306">
        <v>69.55</v>
      </c>
      <c r="AQ94" s="306">
        <v>7.29</v>
      </c>
    </row>
    <row r="95" spans="2:43" ht="12" customHeight="1" x14ac:dyDescent="0.25">
      <c r="B95" s="25">
        <v>44290</v>
      </c>
      <c r="C95" s="137">
        <v>0.52847222222222223</v>
      </c>
      <c r="D95" s="137">
        <v>0.53680555555555554</v>
      </c>
      <c r="E95" s="43">
        <v>3</v>
      </c>
      <c r="F95" s="43">
        <v>23682</v>
      </c>
      <c r="G95" s="25">
        <v>44290</v>
      </c>
      <c r="H95" s="967" t="s">
        <v>790</v>
      </c>
      <c r="I95" s="968"/>
      <c r="J95" s="969"/>
      <c r="K95" s="970"/>
      <c r="L95" s="969"/>
      <c r="M95" s="970"/>
      <c r="N95" s="967"/>
      <c r="O95" s="968"/>
      <c r="P95" s="971" t="s">
        <v>359</v>
      </c>
      <c r="Q95" s="972"/>
      <c r="R95" s="973" t="s">
        <v>74</v>
      </c>
      <c r="S95" s="985"/>
      <c r="T95" s="979" t="s">
        <v>771</v>
      </c>
      <c r="U95" s="980"/>
      <c r="V95" s="980"/>
      <c r="W95" s="981"/>
      <c r="X95" s="979" t="s">
        <v>771</v>
      </c>
      <c r="Y95" s="980"/>
      <c r="Z95" s="980"/>
      <c r="AA95" s="981"/>
      <c r="AB95" s="606">
        <v>1</v>
      </c>
      <c r="AC95" s="34"/>
      <c r="AD95" s="138" t="s">
        <v>699</v>
      </c>
      <c r="AE95" s="158">
        <v>20</v>
      </c>
      <c r="AF95" s="35" t="s">
        <v>32</v>
      </c>
      <c r="AG95" s="34"/>
      <c r="AH95" s="139">
        <v>16200</v>
      </c>
      <c r="AI95" s="140">
        <f t="shared" si="20"/>
        <v>16.2</v>
      </c>
      <c r="AJ95" s="152">
        <v>16200</v>
      </c>
      <c r="AK95" s="142">
        <f t="shared" si="21"/>
        <v>16.2</v>
      </c>
      <c r="AL95" s="143">
        <f t="shared" si="22"/>
        <v>0</v>
      </c>
      <c r="AM95" s="144">
        <f t="shared" si="23"/>
        <v>0</v>
      </c>
      <c r="AN95" s="145">
        <f t="shared" si="24"/>
        <v>0</v>
      </c>
      <c r="AO95" s="21"/>
      <c r="AP95" s="306">
        <v>69.55</v>
      </c>
      <c r="AQ95" s="306">
        <v>7.29</v>
      </c>
    </row>
    <row r="96" spans="2:43" ht="12" customHeight="1" x14ac:dyDescent="0.25">
      <c r="B96" s="25">
        <v>44290</v>
      </c>
      <c r="C96" s="137">
        <v>0.54999999999999993</v>
      </c>
      <c r="D96" s="137">
        <v>0.55555555555555558</v>
      </c>
      <c r="E96" s="43">
        <v>3</v>
      </c>
      <c r="F96" s="43">
        <v>23683</v>
      </c>
      <c r="G96" s="25">
        <v>44290</v>
      </c>
      <c r="H96" s="967" t="s">
        <v>1003</v>
      </c>
      <c r="I96" s="968"/>
      <c r="J96" s="969"/>
      <c r="K96" s="970"/>
      <c r="L96" s="969"/>
      <c r="M96" s="970"/>
      <c r="N96" s="967"/>
      <c r="O96" s="968"/>
      <c r="P96" s="971" t="s">
        <v>295</v>
      </c>
      <c r="Q96" s="972"/>
      <c r="R96" s="973" t="s">
        <v>611</v>
      </c>
      <c r="S96" s="985"/>
      <c r="T96" s="982" t="s">
        <v>1765</v>
      </c>
      <c r="U96" s="983"/>
      <c r="V96" s="983"/>
      <c r="W96" s="984"/>
      <c r="X96" s="982" t="s">
        <v>1765</v>
      </c>
      <c r="Y96" s="983"/>
      <c r="Z96" s="983"/>
      <c r="AA96" s="984"/>
      <c r="AB96" s="606">
        <v>1</v>
      </c>
      <c r="AC96" s="34"/>
      <c r="AD96" s="138" t="s">
        <v>680</v>
      </c>
      <c r="AE96" s="599">
        <v>43</v>
      </c>
      <c r="AF96" s="35" t="s">
        <v>32</v>
      </c>
      <c r="AG96" s="34"/>
      <c r="AH96" s="139">
        <v>14400</v>
      </c>
      <c r="AI96" s="140">
        <f t="shared" si="20"/>
        <v>14.4</v>
      </c>
      <c r="AJ96" s="152">
        <v>16260</v>
      </c>
      <c r="AK96" s="142">
        <f t="shared" si="21"/>
        <v>16.260000000000002</v>
      </c>
      <c r="AL96" s="143">
        <f t="shared" si="22"/>
        <v>1860</v>
      </c>
      <c r="AM96" s="144">
        <f t="shared" si="23"/>
        <v>1.86</v>
      </c>
      <c r="AN96" s="145">
        <f t="shared" si="24"/>
        <v>0.12916666666666668</v>
      </c>
      <c r="AO96" s="21"/>
      <c r="AP96" s="306">
        <v>71.819999999999993</v>
      </c>
      <c r="AQ96" s="306">
        <v>6.18</v>
      </c>
    </row>
    <row r="97" spans="2:43" ht="12" customHeight="1" x14ac:dyDescent="0.25">
      <c r="B97" s="25">
        <v>44290</v>
      </c>
      <c r="C97" s="137">
        <v>0.56944444444444442</v>
      </c>
      <c r="D97" s="137">
        <v>0.57638888888888895</v>
      </c>
      <c r="E97" s="43">
        <v>4</v>
      </c>
      <c r="F97" s="43">
        <v>23684</v>
      </c>
      <c r="G97" s="25">
        <v>44290</v>
      </c>
      <c r="H97" s="967" t="s">
        <v>709</v>
      </c>
      <c r="I97" s="968"/>
      <c r="J97" s="969"/>
      <c r="K97" s="970"/>
      <c r="L97" s="969"/>
      <c r="M97" s="970"/>
      <c r="N97" s="967"/>
      <c r="O97" s="968"/>
      <c r="P97" s="971" t="s">
        <v>1293</v>
      </c>
      <c r="Q97" s="972"/>
      <c r="R97" s="973" t="s">
        <v>543</v>
      </c>
      <c r="S97" s="985"/>
      <c r="T97" s="982" t="s">
        <v>1508</v>
      </c>
      <c r="U97" s="983"/>
      <c r="V97" s="983"/>
      <c r="W97" s="984"/>
      <c r="X97" s="982" t="s">
        <v>1508</v>
      </c>
      <c r="Y97" s="983"/>
      <c r="Z97" s="983"/>
      <c r="AA97" s="984"/>
      <c r="AB97" s="606">
        <v>1</v>
      </c>
      <c r="AC97" s="34"/>
      <c r="AD97" s="138" t="s">
        <v>699</v>
      </c>
      <c r="AE97" s="599">
        <v>25</v>
      </c>
      <c r="AF97" s="35" t="s">
        <v>32</v>
      </c>
      <c r="AG97" s="34"/>
      <c r="AH97" s="139">
        <v>1990</v>
      </c>
      <c r="AI97" s="140">
        <f t="shared" si="20"/>
        <v>1.99</v>
      </c>
      <c r="AJ97" s="152">
        <v>1990</v>
      </c>
      <c r="AK97" s="142">
        <f t="shared" si="21"/>
        <v>1.99</v>
      </c>
      <c r="AL97" s="143">
        <f t="shared" si="22"/>
        <v>0</v>
      </c>
      <c r="AM97" s="144">
        <f t="shared" si="23"/>
        <v>0</v>
      </c>
      <c r="AN97" s="145">
        <f t="shared" si="24"/>
        <v>0</v>
      </c>
      <c r="AO97" s="21"/>
      <c r="AP97" s="306">
        <v>74.27</v>
      </c>
      <c r="AQ97" s="306">
        <v>3.28</v>
      </c>
    </row>
    <row r="98" spans="2:43" ht="12" customHeight="1" x14ac:dyDescent="0.25">
      <c r="B98" s="25">
        <v>44290</v>
      </c>
      <c r="C98" s="137">
        <v>0.82708333333333339</v>
      </c>
      <c r="D98" s="137">
        <v>0.86944444444444446</v>
      </c>
      <c r="E98" s="43">
        <v>4</v>
      </c>
      <c r="F98" s="43">
        <v>26765</v>
      </c>
      <c r="G98" s="25">
        <v>44290</v>
      </c>
      <c r="H98" s="967" t="s">
        <v>87</v>
      </c>
      <c r="I98" s="968"/>
      <c r="J98" s="969"/>
      <c r="K98" s="970"/>
      <c r="L98" s="969"/>
      <c r="M98" s="970"/>
      <c r="N98" s="967"/>
      <c r="O98" s="968"/>
      <c r="P98" s="971" t="s">
        <v>91</v>
      </c>
      <c r="Q98" s="972"/>
      <c r="R98" s="973" t="s">
        <v>633</v>
      </c>
      <c r="S98" s="985"/>
      <c r="T98" s="982" t="s">
        <v>1771</v>
      </c>
      <c r="U98" s="983"/>
      <c r="V98" s="983"/>
      <c r="W98" s="984"/>
      <c r="X98" s="982" t="s">
        <v>1771</v>
      </c>
      <c r="Y98" s="983"/>
      <c r="Z98" s="983"/>
      <c r="AA98" s="984"/>
      <c r="AB98" s="606"/>
      <c r="AC98" s="34"/>
      <c r="AD98" s="138"/>
      <c r="AE98" s="601">
        <v>56</v>
      </c>
      <c r="AF98" s="46" t="s">
        <v>52</v>
      </c>
      <c r="AG98" s="34"/>
      <c r="AH98" s="139">
        <v>6805</v>
      </c>
      <c r="AI98" s="140">
        <f t="shared" si="20"/>
        <v>6.8049999999999997</v>
      </c>
      <c r="AJ98" s="152">
        <v>6805</v>
      </c>
      <c r="AK98" s="142">
        <f t="shared" si="21"/>
        <v>6.8049999999999997</v>
      </c>
      <c r="AL98" s="143">
        <f t="shared" si="22"/>
        <v>0</v>
      </c>
      <c r="AM98" s="144">
        <f t="shared" si="23"/>
        <v>0</v>
      </c>
      <c r="AN98" s="145">
        <f t="shared" si="24"/>
        <v>0</v>
      </c>
      <c r="AO98" s="21"/>
      <c r="AP98" s="306">
        <v>77.11</v>
      </c>
      <c r="AQ98" s="306">
        <v>3.8</v>
      </c>
    </row>
    <row r="99" spans="2:43" ht="12" customHeight="1" x14ac:dyDescent="0.25">
      <c r="B99" s="25">
        <v>44290</v>
      </c>
      <c r="C99" s="137">
        <v>0.87430555555555556</v>
      </c>
      <c r="D99" s="137">
        <v>0.8930555555555556</v>
      </c>
      <c r="E99" s="43">
        <v>4</v>
      </c>
      <c r="F99" s="43">
        <v>26766</v>
      </c>
      <c r="G99" s="25">
        <v>44290</v>
      </c>
      <c r="H99" s="967" t="s">
        <v>1303</v>
      </c>
      <c r="I99" s="968"/>
      <c r="J99" s="969"/>
      <c r="K99" s="970"/>
      <c r="L99" s="969"/>
      <c r="M99" s="970"/>
      <c r="N99" s="967"/>
      <c r="O99" s="968"/>
      <c r="P99" s="971" t="s">
        <v>869</v>
      </c>
      <c r="Q99" s="972"/>
      <c r="R99" s="973" t="s">
        <v>856</v>
      </c>
      <c r="S99" s="985"/>
      <c r="T99" s="982" t="s">
        <v>1348</v>
      </c>
      <c r="U99" s="983"/>
      <c r="V99" s="983"/>
      <c r="W99" s="984"/>
      <c r="X99" s="982" t="s">
        <v>1348</v>
      </c>
      <c r="Y99" s="983"/>
      <c r="Z99" s="983"/>
      <c r="AA99" s="984"/>
      <c r="AB99" s="606"/>
      <c r="AC99" s="34"/>
      <c r="AD99" s="138"/>
      <c r="AE99" s="601">
        <v>52</v>
      </c>
      <c r="AF99" s="46" t="s">
        <v>52</v>
      </c>
      <c r="AG99" s="34"/>
      <c r="AH99" s="139">
        <v>8610</v>
      </c>
      <c r="AI99" s="140">
        <f t="shared" si="20"/>
        <v>8.61</v>
      </c>
      <c r="AJ99" s="152">
        <v>8610</v>
      </c>
      <c r="AK99" s="142">
        <f t="shared" si="21"/>
        <v>8.61</v>
      </c>
      <c r="AL99" s="143">
        <f t="shared" si="22"/>
        <v>0</v>
      </c>
      <c r="AM99" s="144">
        <f t="shared" si="23"/>
        <v>0</v>
      </c>
      <c r="AN99" s="145">
        <f t="shared" si="24"/>
        <v>0</v>
      </c>
      <c r="AO99" s="21"/>
      <c r="AP99" s="306">
        <v>76.36</v>
      </c>
      <c r="AQ99" s="306">
        <v>2.86</v>
      </c>
    </row>
    <row r="100" spans="2:43" ht="12" customHeight="1" thickBot="1" x14ac:dyDescent="0.3">
      <c r="B100" s="24"/>
      <c r="C100" s="146"/>
      <c r="D100" s="146"/>
      <c r="E100" s="27"/>
      <c r="F100" s="36"/>
      <c r="G100" s="31"/>
      <c r="H100" s="909"/>
      <c r="I100" s="910"/>
      <c r="J100" s="911"/>
      <c r="K100" s="912"/>
      <c r="L100" s="911"/>
      <c r="M100" s="912"/>
      <c r="N100" s="913"/>
      <c r="O100" s="910"/>
      <c r="P100" s="913"/>
      <c r="Q100" s="910"/>
      <c r="R100" s="914"/>
      <c r="S100" s="915"/>
      <c r="T100" s="916"/>
      <c r="U100" s="917"/>
      <c r="V100" s="917"/>
      <c r="W100" s="915"/>
      <c r="X100" s="29"/>
      <c r="Y100" s="147"/>
      <c r="Z100" s="147"/>
      <c r="AA100" s="28"/>
      <c r="AB100" s="147"/>
      <c r="AC100" s="36"/>
      <c r="AD100" s="148"/>
      <c r="AE100" s="147"/>
      <c r="AF100" s="28"/>
      <c r="AG100" s="29"/>
      <c r="AH100" s="149"/>
      <c r="AI100" s="153"/>
      <c r="AJ100" s="150"/>
      <c r="AK100" s="154"/>
      <c r="AL100" s="155"/>
      <c r="AM100" s="156"/>
      <c r="AN100" s="157"/>
    </row>
    <row r="101" spans="2:43" ht="12" customHeight="1" x14ac:dyDescent="0.25">
      <c r="B101" s="151"/>
      <c r="C101" s="151"/>
      <c r="D101" s="151"/>
      <c r="E101" s="151"/>
      <c r="F101" s="151"/>
      <c r="G101" s="151"/>
      <c r="H101" s="151"/>
      <c r="I101" s="151"/>
      <c r="J101" s="174"/>
      <c r="K101" s="174"/>
      <c r="L101" s="174"/>
      <c r="M101" s="174"/>
      <c r="N101" s="151"/>
      <c r="O101" s="151"/>
      <c r="P101" s="135"/>
      <c r="Q101" s="135"/>
      <c r="R101" s="918" t="s">
        <v>5</v>
      </c>
      <c r="S101" s="919"/>
      <c r="T101" s="919"/>
      <c r="U101" s="919"/>
      <c r="V101" s="919"/>
      <c r="W101" s="919"/>
      <c r="X101" s="919"/>
      <c r="Y101" s="919"/>
      <c r="Z101" s="919"/>
      <c r="AA101" s="919"/>
      <c r="AB101" s="919"/>
      <c r="AC101" s="919"/>
      <c r="AD101" s="919"/>
      <c r="AE101" s="919"/>
      <c r="AF101" s="919"/>
      <c r="AG101" s="265"/>
      <c r="AH101" s="932" t="s">
        <v>4</v>
      </c>
      <c r="AI101" s="933"/>
      <c r="AJ101" s="932" t="s">
        <v>3</v>
      </c>
      <c r="AK101" s="933"/>
      <c r="AL101" s="932" t="s">
        <v>2</v>
      </c>
      <c r="AM101" s="934"/>
      <c r="AN101" s="935"/>
    </row>
    <row r="102" spans="2:43" x14ac:dyDescent="0.25">
      <c r="B102" s="151"/>
      <c r="C102" s="151"/>
      <c r="D102" s="151"/>
      <c r="E102" s="151"/>
      <c r="F102" s="151"/>
      <c r="G102" s="151"/>
      <c r="H102" s="151"/>
      <c r="I102" s="151"/>
      <c r="J102" s="174"/>
      <c r="K102" s="174"/>
      <c r="L102" s="174"/>
      <c r="M102" s="174"/>
      <c r="N102" s="151"/>
      <c r="O102" s="151"/>
      <c r="P102" s="135"/>
      <c r="Q102" s="135"/>
      <c r="R102" s="930"/>
      <c r="S102" s="931"/>
      <c r="T102" s="931"/>
      <c r="U102" s="931"/>
      <c r="V102" s="931"/>
      <c r="W102" s="931"/>
      <c r="X102" s="931"/>
      <c r="Y102" s="931"/>
      <c r="Z102" s="931"/>
      <c r="AA102" s="931"/>
      <c r="AB102" s="931"/>
      <c r="AC102" s="931"/>
      <c r="AD102" s="931"/>
      <c r="AE102" s="931"/>
      <c r="AF102" s="931"/>
      <c r="AG102" s="265"/>
      <c r="AH102" s="936" t="s">
        <v>1</v>
      </c>
      <c r="AI102" s="938">
        <f>+SUM(AI82:AI100)</f>
        <v>197.47500000000002</v>
      </c>
      <c r="AJ102" s="936" t="s">
        <v>1</v>
      </c>
      <c r="AK102" s="938">
        <f>+SUM(AK82:AK100)</f>
        <v>198.065</v>
      </c>
      <c r="AL102" s="936" t="s">
        <v>1</v>
      </c>
      <c r="AM102" s="940">
        <f>+AK102-AI102</f>
        <v>0.58999999999997499</v>
      </c>
      <c r="AN102" s="851">
        <f>+AM102/AI102</f>
        <v>2.9877199645523479E-3</v>
      </c>
    </row>
    <row r="103" spans="2:43" ht="17.25" thickBot="1" x14ac:dyDescent="0.3">
      <c r="B103" s="151"/>
      <c r="C103" s="151"/>
      <c r="D103" s="151"/>
      <c r="E103" s="151"/>
      <c r="F103" s="151"/>
      <c r="G103" s="151"/>
      <c r="H103" s="151"/>
      <c r="I103" s="151"/>
      <c r="J103" s="174"/>
      <c r="K103" s="174"/>
      <c r="L103" s="174"/>
      <c r="M103" s="174"/>
      <c r="N103" s="151"/>
      <c r="O103" s="151"/>
      <c r="P103" s="135"/>
      <c r="Q103" s="135"/>
      <c r="R103" s="921"/>
      <c r="S103" s="922"/>
      <c r="T103" s="922"/>
      <c r="U103" s="922"/>
      <c r="V103" s="922"/>
      <c r="W103" s="922"/>
      <c r="X103" s="922"/>
      <c r="Y103" s="922"/>
      <c r="Z103" s="922"/>
      <c r="AA103" s="922"/>
      <c r="AB103" s="922"/>
      <c r="AC103" s="922"/>
      <c r="AD103" s="922"/>
      <c r="AE103" s="922"/>
      <c r="AF103" s="922"/>
      <c r="AG103" s="264"/>
      <c r="AH103" s="937"/>
      <c r="AI103" s="939"/>
      <c r="AJ103" s="937"/>
      <c r="AK103" s="939"/>
      <c r="AL103" s="937"/>
      <c r="AM103" s="941"/>
      <c r="AN103" s="852"/>
    </row>
    <row r="104" spans="2:43" ht="17.25" thickBot="1" x14ac:dyDescent="0.3"/>
    <row r="105" spans="2:43" x14ac:dyDescent="0.25">
      <c r="R105" s="918" t="s">
        <v>0</v>
      </c>
      <c r="S105" s="919"/>
      <c r="T105" s="919"/>
      <c r="U105" s="919"/>
      <c r="V105" s="919"/>
      <c r="W105" s="919"/>
      <c r="X105" s="919"/>
      <c r="Y105" s="919"/>
      <c r="Z105" s="919"/>
      <c r="AA105" s="919"/>
      <c r="AB105" s="919"/>
      <c r="AC105" s="919"/>
      <c r="AD105" s="919"/>
      <c r="AE105" s="919"/>
      <c r="AF105" s="920"/>
      <c r="AG105" s="18"/>
      <c r="AH105" s="924">
        <f>+AI102+AH72</f>
        <v>450.36272727272728</v>
      </c>
      <c r="AI105" s="925"/>
      <c r="AJ105" s="924">
        <f>+AK102+AJ72</f>
        <v>453.36</v>
      </c>
      <c r="AK105" s="925"/>
      <c r="AL105" s="928">
        <f>+AJ105-AH105</f>
        <v>2.9972727272727298</v>
      </c>
      <c r="AM105" s="925"/>
      <c r="AN105" s="945">
        <f>+AL105/AH105</f>
        <v>6.6552415325828321E-3</v>
      </c>
    </row>
    <row r="106" spans="2:43" ht="17.25" thickBot="1" x14ac:dyDescent="0.3">
      <c r="R106" s="921"/>
      <c r="S106" s="922"/>
      <c r="T106" s="922"/>
      <c r="U106" s="922"/>
      <c r="V106" s="922"/>
      <c r="W106" s="922"/>
      <c r="X106" s="922"/>
      <c r="Y106" s="922"/>
      <c r="Z106" s="922"/>
      <c r="AA106" s="922"/>
      <c r="AB106" s="922"/>
      <c r="AC106" s="922"/>
      <c r="AD106" s="922"/>
      <c r="AE106" s="922"/>
      <c r="AF106" s="923"/>
      <c r="AG106" s="19"/>
      <c r="AH106" s="926"/>
      <c r="AI106" s="927"/>
      <c r="AJ106" s="926"/>
      <c r="AK106" s="927"/>
      <c r="AL106" s="929"/>
      <c r="AM106" s="927"/>
      <c r="AN106" s="946"/>
    </row>
    <row r="107" spans="2:43" ht="17.25" thickBot="1" x14ac:dyDescent="0.3"/>
    <row r="108" spans="2:43" ht="12" customHeight="1" x14ac:dyDescent="0.25">
      <c r="B108" s="882" t="s">
        <v>31</v>
      </c>
      <c r="C108" s="883"/>
      <c r="D108" s="883"/>
      <c r="E108" s="883"/>
      <c r="F108" s="883"/>
      <c r="G108" s="884"/>
      <c r="H108" s="888" t="s">
        <v>30</v>
      </c>
      <c r="I108" s="765"/>
      <c r="J108" s="765"/>
      <c r="K108" s="765"/>
      <c r="L108" s="765"/>
      <c r="M108" s="765"/>
      <c r="N108" s="765"/>
      <c r="O108" s="765"/>
      <c r="P108" s="765"/>
      <c r="Q108" s="765"/>
      <c r="R108" s="765"/>
      <c r="S108" s="765"/>
      <c r="T108" s="765"/>
      <c r="U108" s="765"/>
      <c r="V108" s="765"/>
      <c r="W108" s="765"/>
      <c r="X108" s="765"/>
      <c r="Y108" s="765"/>
      <c r="Z108" s="765"/>
      <c r="AA108" s="765"/>
      <c r="AB108" s="765"/>
      <c r="AC108" s="765"/>
      <c r="AD108" s="765"/>
      <c r="AE108" s="267"/>
      <c r="AF108" s="764" t="s">
        <v>29</v>
      </c>
      <c r="AG108" s="765"/>
      <c r="AH108" s="765"/>
      <c r="AI108" s="765"/>
      <c r="AJ108" s="765"/>
      <c r="AK108" s="766"/>
      <c r="AL108" s="889" t="s">
        <v>39</v>
      </c>
      <c r="AM108" s="890"/>
      <c r="AN108" s="891"/>
      <c r="AO108" s="22"/>
    </row>
    <row r="109" spans="2:43" ht="12" customHeight="1" x14ac:dyDescent="0.25">
      <c r="B109" s="885"/>
      <c r="C109" s="886"/>
      <c r="D109" s="886"/>
      <c r="E109" s="886"/>
      <c r="F109" s="886"/>
      <c r="G109" s="887"/>
      <c r="H109" s="892" t="s">
        <v>25</v>
      </c>
      <c r="I109" s="893"/>
      <c r="J109" s="893"/>
      <c r="K109" s="893"/>
      <c r="L109" s="893"/>
      <c r="M109" s="893"/>
      <c r="N109" s="893"/>
      <c r="O109" s="893"/>
      <c r="P109" s="893"/>
      <c r="Q109" s="893"/>
      <c r="R109" s="893"/>
      <c r="S109" s="893"/>
      <c r="T109" s="893"/>
      <c r="U109" s="893"/>
      <c r="V109" s="893"/>
      <c r="W109" s="893"/>
      <c r="X109" s="893"/>
      <c r="Y109" s="893"/>
      <c r="Z109" s="893"/>
      <c r="AA109" s="893"/>
      <c r="AB109" s="893"/>
      <c r="AC109" s="893"/>
      <c r="AD109" s="893"/>
      <c r="AE109" s="268"/>
      <c r="AF109" s="773">
        <v>44291</v>
      </c>
      <c r="AG109" s="774"/>
      <c r="AH109" s="774"/>
      <c r="AI109" s="774"/>
      <c r="AJ109" s="774"/>
      <c r="AK109" s="775"/>
      <c r="AL109" s="896" t="s">
        <v>40</v>
      </c>
      <c r="AM109" s="897"/>
      <c r="AN109" s="898"/>
      <c r="AO109" s="23"/>
    </row>
    <row r="110" spans="2:43" ht="12" customHeight="1" thickBot="1" x14ac:dyDescent="0.3">
      <c r="B110" s="902" t="s">
        <v>28</v>
      </c>
      <c r="C110" s="903"/>
      <c r="D110" s="903"/>
      <c r="E110" s="903"/>
      <c r="F110" s="903"/>
      <c r="G110" s="904"/>
      <c r="H110" s="894"/>
      <c r="I110" s="895"/>
      <c r="J110" s="895"/>
      <c r="K110" s="895"/>
      <c r="L110" s="895"/>
      <c r="M110" s="895"/>
      <c r="N110" s="895"/>
      <c r="O110" s="895"/>
      <c r="P110" s="895"/>
      <c r="Q110" s="895"/>
      <c r="R110" s="895"/>
      <c r="S110" s="895"/>
      <c r="T110" s="895"/>
      <c r="U110" s="895"/>
      <c r="V110" s="895"/>
      <c r="W110" s="895"/>
      <c r="X110" s="895"/>
      <c r="Y110" s="895"/>
      <c r="Z110" s="895"/>
      <c r="AA110" s="895"/>
      <c r="AB110" s="895"/>
      <c r="AC110" s="895"/>
      <c r="AD110" s="895"/>
      <c r="AE110" s="269"/>
      <c r="AF110" s="776"/>
      <c r="AG110" s="777"/>
      <c r="AH110" s="777"/>
      <c r="AI110" s="777"/>
      <c r="AJ110" s="777"/>
      <c r="AK110" s="778"/>
      <c r="AL110" s="899"/>
      <c r="AM110" s="900"/>
      <c r="AN110" s="901"/>
      <c r="AO110" s="141"/>
    </row>
    <row r="111" spans="2:43" ht="12" customHeight="1" thickBot="1" x14ac:dyDescent="0.3">
      <c r="B111" s="135"/>
      <c r="C111" s="135"/>
      <c r="D111" s="135"/>
      <c r="E111" s="135"/>
      <c r="F111" s="135"/>
      <c r="G111" s="135"/>
      <c r="H111" s="135"/>
      <c r="I111" s="135"/>
      <c r="J111" s="174"/>
      <c r="K111" s="174"/>
      <c r="L111" s="174"/>
      <c r="M111" s="174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41"/>
    </row>
    <row r="112" spans="2:43" ht="12" customHeight="1" thickBot="1" x14ac:dyDescent="0.3">
      <c r="B112" s="873" t="s">
        <v>27</v>
      </c>
      <c r="C112" s="874"/>
      <c r="D112" s="874"/>
      <c r="E112" s="875"/>
      <c r="F112" s="848" t="s">
        <v>26</v>
      </c>
      <c r="G112" s="850"/>
      <c r="H112" s="848" t="s">
        <v>44</v>
      </c>
      <c r="I112" s="849"/>
      <c r="J112" s="849"/>
      <c r="K112" s="849"/>
      <c r="L112" s="849"/>
      <c r="M112" s="849"/>
      <c r="N112" s="849"/>
      <c r="O112" s="849"/>
      <c r="P112" s="849"/>
      <c r="Q112" s="849"/>
      <c r="R112" s="849"/>
      <c r="S112" s="850"/>
      <c r="T112" s="848" t="s">
        <v>25</v>
      </c>
      <c r="U112" s="849"/>
      <c r="V112" s="849"/>
      <c r="W112" s="849"/>
      <c r="X112" s="849"/>
      <c r="Y112" s="849"/>
      <c r="Z112" s="849"/>
      <c r="AA112" s="849"/>
      <c r="AB112" s="849"/>
      <c r="AC112" s="849"/>
      <c r="AD112" s="849"/>
      <c r="AE112" s="849"/>
      <c r="AF112" s="850"/>
      <c r="AG112" s="879" t="s">
        <v>24</v>
      </c>
      <c r="AH112" s="880"/>
      <c r="AI112" s="881"/>
      <c r="AJ112" s="879" t="s">
        <v>24</v>
      </c>
      <c r="AK112" s="881"/>
      <c r="AL112" s="848" t="s">
        <v>23</v>
      </c>
      <c r="AM112" s="849"/>
      <c r="AN112" s="850"/>
      <c r="AO112" s="141"/>
    </row>
    <row r="113" spans="2:43" ht="12" customHeight="1" thickBot="1" x14ac:dyDescent="0.3">
      <c r="B113" s="1" t="s">
        <v>13</v>
      </c>
      <c r="C113" s="2" t="s">
        <v>22</v>
      </c>
      <c r="D113" s="3" t="s">
        <v>22</v>
      </c>
      <c r="E113" s="2" t="s">
        <v>21</v>
      </c>
      <c r="F113" s="907" t="s">
        <v>20</v>
      </c>
      <c r="G113" s="908"/>
      <c r="H113" s="876"/>
      <c r="I113" s="877"/>
      <c r="J113" s="877"/>
      <c r="K113" s="877"/>
      <c r="L113" s="877"/>
      <c r="M113" s="877"/>
      <c r="N113" s="877"/>
      <c r="O113" s="877"/>
      <c r="P113" s="877"/>
      <c r="Q113" s="877"/>
      <c r="R113" s="877"/>
      <c r="S113" s="878"/>
      <c r="T113" s="876"/>
      <c r="U113" s="877"/>
      <c r="V113" s="877"/>
      <c r="W113" s="877"/>
      <c r="X113" s="877"/>
      <c r="Y113" s="877"/>
      <c r="Z113" s="877"/>
      <c r="AA113" s="877"/>
      <c r="AB113" s="877"/>
      <c r="AC113" s="877"/>
      <c r="AD113" s="877"/>
      <c r="AE113" s="877"/>
      <c r="AF113" s="878"/>
      <c r="AG113" s="876" t="s">
        <v>19</v>
      </c>
      <c r="AH113" s="877"/>
      <c r="AI113" s="878"/>
      <c r="AJ113" s="876" t="s">
        <v>18</v>
      </c>
      <c r="AK113" s="878"/>
      <c r="AL113" s="876" t="s">
        <v>17</v>
      </c>
      <c r="AM113" s="877"/>
      <c r="AN113" s="878"/>
      <c r="AO113" s="141"/>
      <c r="AP113" s="846" t="s">
        <v>130</v>
      </c>
      <c r="AQ113" s="846" t="s">
        <v>131</v>
      </c>
    </row>
    <row r="114" spans="2:43" ht="12" customHeight="1" thickBot="1" x14ac:dyDescent="0.3">
      <c r="B114" s="4">
        <v>2020</v>
      </c>
      <c r="C114" s="5" t="s">
        <v>16</v>
      </c>
      <c r="D114" s="5" t="s">
        <v>15</v>
      </c>
      <c r="E114" s="30" t="s">
        <v>14</v>
      </c>
      <c r="F114" s="6" t="s">
        <v>14</v>
      </c>
      <c r="G114" s="7" t="s">
        <v>13</v>
      </c>
      <c r="H114" s="868" t="s">
        <v>34</v>
      </c>
      <c r="I114" s="869"/>
      <c r="J114" s="870" t="s">
        <v>43</v>
      </c>
      <c r="K114" s="871"/>
      <c r="L114" s="870" t="s">
        <v>42</v>
      </c>
      <c r="M114" s="871"/>
      <c r="N114" s="872" t="s">
        <v>33</v>
      </c>
      <c r="O114" s="869"/>
      <c r="P114" s="872" t="s">
        <v>12</v>
      </c>
      <c r="Q114" s="869"/>
      <c r="R114" s="872" t="s">
        <v>11</v>
      </c>
      <c r="S114" s="905"/>
      <c r="T114" s="868" t="s">
        <v>35</v>
      </c>
      <c r="U114" s="906"/>
      <c r="V114" s="906"/>
      <c r="W114" s="905"/>
      <c r="X114" s="868" t="s">
        <v>10</v>
      </c>
      <c r="Y114" s="906"/>
      <c r="Z114" s="906"/>
      <c r="AA114" s="905"/>
      <c r="AB114" s="604"/>
      <c r="AC114" s="38" t="s">
        <v>38</v>
      </c>
      <c r="AD114" s="37" t="s">
        <v>36</v>
      </c>
      <c r="AE114" s="266" t="s">
        <v>41</v>
      </c>
      <c r="AF114" s="136" t="s">
        <v>9</v>
      </c>
      <c r="AG114" s="8" t="s">
        <v>37</v>
      </c>
      <c r="AH114" s="9" t="s">
        <v>8</v>
      </c>
      <c r="AI114" s="10" t="s">
        <v>7</v>
      </c>
      <c r="AJ114" s="6" t="s">
        <v>8</v>
      </c>
      <c r="AK114" s="7" t="s">
        <v>7</v>
      </c>
      <c r="AL114" s="6" t="s">
        <v>8</v>
      </c>
      <c r="AM114" s="11" t="s">
        <v>7</v>
      </c>
      <c r="AN114" s="7" t="s">
        <v>6</v>
      </c>
      <c r="AO114" s="141"/>
      <c r="AP114" s="847"/>
      <c r="AQ114" s="847"/>
    </row>
    <row r="115" spans="2:43" ht="12" customHeight="1" x14ac:dyDescent="0.25">
      <c r="B115" s="25">
        <v>44291</v>
      </c>
      <c r="C115" s="137">
        <v>0.38055555555555554</v>
      </c>
      <c r="D115" s="137">
        <v>0.3979166666666667</v>
      </c>
      <c r="E115" s="43">
        <v>1</v>
      </c>
      <c r="F115" s="43">
        <v>26767</v>
      </c>
      <c r="G115" s="25">
        <v>44291</v>
      </c>
      <c r="H115" s="960" t="s">
        <v>712</v>
      </c>
      <c r="I115" s="961"/>
      <c r="J115" s="962"/>
      <c r="K115" s="963"/>
      <c r="L115" s="962"/>
      <c r="M115" s="963"/>
      <c r="N115" s="960"/>
      <c r="O115" s="961"/>
      <c r="P115" s="964" t="s">
        <v>911</v>
      </c>
      <c r="Q115" s="965"/>
      <c r="R115" s="964" t="s">
        <v>856</v>
      </c>
      <c r="S115" s="966"/>
      <c r="T115" s="986" t="s">
        <v>1775</v>
      </c>
      <c r="U115" s="958"/>
      <c r="V115" s="958"/>
      <c r="W115" s="987"/>
      <c r="X115" s="986" t="s">
        <v>1775</v>
      </c>
      <c r="Y115" s="958"/>
      <c r="Z115" s="958"/>
      <c r="AA115" s="987"/>
      <c r="AB115" s="606"/>
      <c r="AC115" s="34"/>
      <c r="AD115" s="138"/>
      <c r="AE115" s="166">
        <v>42</v>
      </c>
      <c r="AF115" s="41" t="s">
        <v>32</v>
      </c>
      <c r="AG115" s="26"/>
      <c r="AH115" s="160">
        <v>4980</v>
      </c>
      <c r="AI115" s="161">
        <f>+AH115/1000</f>
        <v>4.9800000000000004</v>
      </c>
      <c r="AJ115" s="162">
        <v>4980</v>
      </c>
      <c r="AK115" s="163">
        <f>+AJ115/1000</f>
        <v>4.9800000000000004</v>
      </c>
      <c r="AL115" s="164">
        <f>+AJ115-AH115</f>
        <v>0</v>
      </c>
      <c r="AM115" s="163">
        <f>+AL115/1000</f>
        <v>0</v>
      </c>
      <c r="AN115" s="165">
        <f>+AL115/AH115</f>
        <v>0</v>
      </c>
      <c r="AO115" s="141"/>
      <c r="AP115" s="306">
        <v>76.12</v>
      </c>
      <c r="AQ115" s="306">
        <v>2.76</v>
      </c>
    </row>
    <row r="116" spans="2:43" ht="12" customHeight="1" x14ac:dyDescent="0.25">
      <c r="B116" s="25">
        <v>44291</v>
      </c>
      <c r="C116" s="137">
        <v>0.38263888888888892</v>
      </c>
      <c r="D116" s="137">
        <v>0.38750000000000001</v>
      </c>
      <c r="E116" s="43">
        <v>4</v>
      </c>
      <c r="F116" s="43">
        <v>23685</v>
      </c>
      <c r="G116" s="25">
        <v>44291</v>
      </c>
      <c r="H116" s="967" t="s">
        <v>773</v>
      </c>
      <c r="I116" s="968"/>
      <c r="J116" s="969" t="s">
        <v>772</v>
      </c>
      <c r="K116" s="970"/>
      <c r="L116" s="969" t="s">
        <v>764</v>
      </c>
      <c r="M116" s="970"/>
      <c r="N116" s="967"/>
      <c r="O116" s="968"/>
      <c r="P116" s="971" t="s">
        <v>71</v>
      </c>
      <c r="Q116" s="972"/>
      <c r="R116" s="973" t="s">
        <v>1057</v>
      </c>
      <c r="S116" s="974"/>
      <c r="T116" s="979" t="s">
        <v>771</v>
      </c>
      <c r="U116" s="980"/>
      <c r="V116" s="980"/>
      <c r="W116" s="981"/>
      <c r="X116" s="979" t="s">
        <v>771</v>
      </c>
      <c r="Y116" s="980"/>
      <c r="Z116" s="980"/>
      <c r="AA116" s="981"/>
      <c r="AB116" s="606">
        <v>1</v>
      </c>
      <c r="AC116" s="34"/>
      <c r="AD116" s="138" t="s">
        <v>699</v>
      </c>
      <c r="AE116" s="158">
        <v>18</v>
      </c>
      <c r="AF116" s="35" t="s">
        <v>32</v>
      </c>
      <c r="AG116" s="34"/>
      <c r="AH116" s="139">
        <v>24000</v>
      </c>
      <c r="AI116" s="159">
        <f t="shared" ref="AI116:AI124" si="25">+AH116/1000</f>
        <v>24</v>
      </c>
      <c r="AJ116" s="152">
        <v>22860</v>
      </c>
      <c r="AK116" s="272">
        <f t="shared" ref="AK116:AK124" si="26">+AJ116/1000</f>
        <v>22.86</v>
      </c>
      <c r="AL116" s="273">
        <f t="shared" ref="AL116:AL124" si="27">+AJ116-AH116</f>
        <v>-1140</v>
      </c>
      <c r="AM116" s="274">
        <f t="shared" ref="AM116:AM124" si="28">+AL116/1000</f>
        <v>-1.1399999999999999</v>
      </c>
      <c r="AN116" s="275">
        <f t="shared" ref="AN116:AN124" si="29">+AL116/AH116</f>
        <v>-4.7500000000000001E-2</v>
      </c>
      <c r="AO116" s="20"/>
      <c r="AP116" s="306">
        <v>68.209999999999994</v>
      </c>
      <c r="AQ116" s="306">
        <v>5.24</v>
      </c>
    </row>
    <row r="117" spans="2:43" ht="12" customHeight="1" x14ac:dyDescent="0.25">
      <c r="B117" s="25">
        <v>44291</v>
      </c>
      <c r="C117" s="137">
        <v>0.3840277777777778</v>
      </c>
      <c r="D117" s="137">
        <v>0.39930555555555558</v>
      </c>
      <c r="E117" s="43">
        <v>4</v>
      </c>
      <c r="F117" s="43">
        <v>23685</v>
      </c>
      <c r="G117" s="25">
        <v>44291</v>
      </c>
      <c r="H117" s="967" t="s">
        <v>773</v>
      </c>
      <c r="I117" s="968"/>
      <c r="J117" s="969" t="s">
        <v>772</v>
      </c>
      <c r="K117" s="970"/>
      <c r="L117" s="969" t="s">
        <v>764</v>
      </c>
      <c r="M117" s="970"/>
      <c r="N117" s="967"/>
      <c r="O117" s="968"/>
      <c r="P117" s="971" t="s">
        <v>1293</v>
      </c>
      <c r="Q117" s="972"/>
      <c r="R117" s="973" t="s">
        <v>543</v>
      </c>
      <c r="S117" s="974"/>
      <c r="T117" s="979" t="s">
        <v>771</v>
      </c>
      <c r="U117" s="980"/>
      <c r="V117" s="980"/>
      <c r="W117" s="981"/>
      <c r="X117" s="979" t="s">
        <v>771</v>
      </c>
      <c r="Y117" s="980"/>
      <c r="Z117" s="980"/>
      <c r="AA117" s="981"/>
      <c r="AB117" s="606">
        <v>1</v>
      </c>
      <c r="AC117" s="34"/>
      <c r="AD117" s="138" t="s">
        <v>699</v>
      </c>
      <c r="AE117" s="158">
        <v>18</v>
      </c>
      <c r="AF117" s="35" t="s">
        <v>32</v>
      </c>
      <c r="AG117" s="34"/>
      <c r="AH117" s="139">
        <v>12000</v>
      </c>
      <c r="AI117" s="159">
        <f t="shared" si="25"/>
        <v>12</v>
      </c>
      <c r="AJ117" s="152">
        <v>11570</v>
      </c>
      <c r="AK117" s="272">
        <f t="shared" si="26"/>
        <v>11.57</v>
      </c>
      <c r="AL117" s="273">
        <f t="shared" si="27"/>
        <v>-430</v>
      </c>
      <c r="AM117" s="274">
        <f t="shared" si="28"/>
        <v>-0.43</v>
      </c>
      <c r="AN117" s="275">
        <f t="shared" si="29"/>
        <v>-3.5833333333333335E-2</v>
      </c>
      <c r="AO117" s="20"/>
      <c r="AP117" s="306">
        <v>68.209999999999994</v>
      </c>
      <c r="AQ117" s="306">
        <v>5.24</v>
      </c>
    </row>
    <row r="118" spans="2:43" ht="12" customHeight="1" x14ac:dyDescent="0.25">
      <c r="B118" s="25">
        <v>44291</v>
      </c>
      <c r="C118" s="137">
        <v>0.3972222222222222</v>
      </c>
      <c r="D118" s="137">
        <v>0.40277777777777773</v>
      </c>
      <c r="E118" s="43">
        <v>4</v>
      </c>
      <c r="F118" s="43">
        <v>23685</v>
      </c>
      <c r="G118" s="25">
        <v>44291</v>
      </c>
      <c r="H118" s="967" t="s">
        <v>773</v>
      </c>
      <c r="I118" s="968"/>
      <c r="J118" s="969" t="s">
        <v>772</v>
      </c>
      <c r="K118" s="970"/>
      <c r="L118" s="969" t="s">
        <v>764</v>
      </c>
      <c r="M118" s="970"/>
      <c r="N118" s="967"/>
      <c r="O118" s="968"/>
      <c r="P118" s="971" t="s">
        <v>359</v>
      </c>
      <c r="Q118" s="972"/>
      <c r="R118" s="973" t="s">
        <v>74</v>
      </c>
      <c r="S118" s="974"/>
      <c r="T118" s="979" t="s">
        <v>771</v>
      </c>
      <c r="U118" s="980"/>
      <c r="V118" s="980"/>
      <c r="W118" s="981"/>
      <c r="X118" s="979" t="s">
        <v>771</v>
      </c>
      <c r="Y118" s="980"/>
      <c r="Z118" s="980"/>
      <c r="AA118" s="981"/>
      <c r="AB118" s="606">
        <v>1</v>
      </c>
      <c r="AC118" s="34"/>
      <c r="AD118" s="138" t="s">
        <v>699</v>
      </c>
      <c r="AE118" s="158">
        <v>18</v>
      </c>
      <c r="AF118" s="35" t="s">
        <v>32</v>
      </c>
      <c r="AG118" s="34"/>
      <c r="AH118" s="139">
        <v>21600</v>
      </c>
      <c r="AI118" s="159">
        <f t="shared" si="25"/>
        <v>21.6</v>
      </c>
      <c r="AJ118" s="152">
        <v>20750</v>
      </c>
      <c r="AK118" s="272">
        <f t="shared" si="26"/>
        <v>20.75</v>
      </c>
      <c r="AL118" s="273">
        <f t="shared" si="27"/>
        <v>-850</v>
      </c>
      <c r="AM118" s="274">
        <f t="shared" si="28"/>
        <v>-0.85</v>
      </c>
      <c r="AN118" s="275">
        <f t="shared" si="29"/>
        <v>-3.9351851851851853E-2</v>
      </c>
      <c r="AO118" s="20"/>
      <c r="AP118" s="306">
        <v>68.209999999999994</v>
      </c>
      <c r="AQ118" s="306">
        <v>5.24</v>
      </c>
    </row>
    <row r="119" spans="2:43" ht="12" customHeight="1" x14ac:dyDescent="0.25">
      <c r="B119" s="25">
        <v>44291</v>
      </c>
      <c r="C119" s="137">
        <v>0.40138888888888885</v>
      </c>
      <c r="D119" s="137">
        <v>0.4069444444444445</v>
      </c>
      <c r="E119" s="43">
        <v>4</v>
      </c>
      <c r="F119" s="43">
        <v>23685</v>
      </c>
      <c r="G119" s="25">
        <v>44291</v>
      </c>
      <c r="H119" s="967" t="s">
        <v>773</v>
      </c>
      <c r="I119" s="968"/>
      <c r="J119" s="969" t="s">
        <v>772</v>
      </c>
      <c r="K119" s="970"/>
      <c r="L119" s="969" t="s">
        <v>764</v>
      </c>
      <c r="M119" s="970"/>
      <c r="N119" s="967"/>
      <c r="O119" s="968"/>
      <c r="P119" s="971" t="s">
        <v>843</v>
      </c>
      <c r="Q119" s="972"/>
      <c r="R119" s="973" t="s">
        <v>820</v>
      </c>
      <c r="S119" s="974"/>
      <c r="T119" s="979" t="s">
        <v>771</v>
      </c>
      <c r="U119" s="980"/>
      <c r="V119" s="980"/>
      <c r="W119" s="981"/>
      <c r="X119" s="979" t="s">
        <v>771</v>
      </c>
      <c r="Y119" s="980"/>
      <c r="Z119" s="980"/>
      <c r="AA119" s="981"/>
      <c r="AB119" s="606">
        <v>1</v>
      </c>
      <c r="AC119" s="34"/>
      <c r="AD119" s="138" t="s">
        <v>699</v>
      </c>
      <c r="AE119" s="158">
        <v>18</v>
      </c>
      <c r="AF119" s="35" t="s">
        <v>32</v>
      </c>
      <c r="AG119" s="34"/>
      <c r="AH119" s="139">
        <v>21600</v>
      </c>
      <c r="AI119" s="159">
        <f t="shared" si="25"/>
        <v>21.6</v>
      </c>
      <c r="AJ119" s="152">
        <v>20880</v>
      </c>
      <c r="AK119" s="272">
        <f t="shared" si="26"/>
        <v>20.88</v>
      </c>
      <c r="AL119" s="273">
        <f t="shared" si="27"/>
        <v>-720</v>
      </c>
      <c r="AM119" s="274">
        <f t="shared" si="28"/>
        <v>-0.72</v>
      </c>
      <c r="AN119" s="275">
        <f t="shared" si="29"/>
        <v>-3.3333333333333333E-2</v>
      </c>
      <c r="AO119" s="20"/>
      <c r="AP119" s="306">
        <v>68.209999999999994</v>
      </c>
      <c r="AQ119" s="306">
        <v>5.24</v>
      </c>
    </row>
    <row r="120" spans="2:43" ht="12" customHeight="1" x14ac:dyDescent="0.25">
      <c r="B120" s="25">
        <v>44291</v>
      </c>
      <c r="C120" s="137">
        <v>0.40972222222222227</v>
      </c>
      <c r="D120" s="137">
        <v>0.41597222222222219</v>
      </c>
      <c r="E120" s="43">
        <v>3</v>
      </c>
      <c r="F120" s="43">
        <v>23685</v>
      </c>
      <c r="G120" s="25">
        <v>44291</v>
      </c>
      <c r="H120" s="967" t="s">
        <v>773</v>
      </c>
      <c r="I120" s="968"/>
      <c r="J120" s="969" t="s">
        <v>772</v>
      </c>
      <c r="K120" s="970"/>
      <c r="L120" s="969" t="s">
        <v>764</v>
      </c>
      <c r="M120" s="970"/>
      <c r="N120" s="967"/>
      <c r="O120" s="968"/>
      <c r="P120" s="971" t="s">
        <v>395</v>
      </c>
      <c r="Q120" s="972"/>
      <c r="R120" s="973" t="s">
        <v>663</v>
      </c>
      <c r="S120" s="974"/>
      <c r="T120" s="979" t="s">
        <v>771</v>
      </c>
      <c r="U120" s="980"/>
      <c r="V120" s="980"/>
      <c r="W120" s="981"/>
      <c r="X120" s="979" t="s">
        <v>771</v>
      </c>
      <c r="Y120" s="980"/>
      <c r="Z120" s="980"/>
      <c r="AA120" s="981"/>
      <c r="AB120" s="606">
        <v>1</v>
      </c>
      <c r="AC120" s="34"/>
      <c r="AD120" s="138" t="s">
        <v>699</v>
      </c>
      <c r="AE120" s="158">
        <v>18</v>
      </c>
      <c r="AF120" s="35" t="s">
        <v>32</v>
      </c>
      <c r="AG120" s="34"/>
      <c r="AH120" s="139">
        <v>21600</v>
      </c>
      <c r="AI120" s="159">
        <f t="shared" si="25"/>
        <v>21.6</v>
      </c>
      <c r="AJ120" s="152">
        <v>21050</v>
      </c>
      <c r="AK120" s="272">
        <f t="shared" si="26"/>
        <v>21.05</v>
      </c>
      <c r="AL120" s="273">
        <f t="shared" si="27"/>
        <v>-550</v>
      </c>
      <c r="AM120" s="274">
        <f t="shared" si="28"/>
        <v>-0.55000000000000004</v>
      </c>
      <c r="AN120" s="275">
        <f t="shared" si="29"/>
        <v>-2.5462962962962962E-2</v>
      </c>
      <c r="AO120" s="20"/>
      <c r="AP120" s="306">
        <v>68.209999999999994</v>
      </c>
      <c r="AQ120" s="306">
        <v>5.24</v>
      </c>
    </row>
    <row r="121" spans="2:43" ht="12" customHeight="1" x14ac:dyDescent="0.25">
      <c r="B121" s="25">
        <v>44291</v>
      </c>
      <c r="C121" s="137">
        <v>0.4152777777777778</v>
      </c>
      <c r="D121" s="137">
        <v>0.42152777777777778</v>
      </c>
      <c r="E121" s="43">
        <v>3</v>
      </c>
      <c r="F121" s="43">
        <v>23685</v>
      </c>
      <c r="G121" s="25">
        <v>44291</v>
      </c>
      <c r="H121" s="967" t="s">
        <v>773</v>
      </c>
      <c r="I121" s="968"/>
      <c r="J121" s="969" t="s">
        <v>772</v>
      </c>
      <c r="K121" s="970"/>
      <c r="L121" s="969" t="s">
        <v>764</v>
      </c>
      <c r="M121" s="970"/>
      <c r="N121" s="967"/>
      <c r="O121" s="968"/>
      <c r="P121" s="971" t="s">
        <v>200</v>
      </c>
      <c r="Q121" s="972"/>
      <c r="R121" s="973" t="s">
        <v>201</v>
      </c>
      <c r="S121" s="974"/>
      <c r="T121" s="979" t="s">
        <v>771</v>
      </c>
      <c r="U121" s="980"/>
      <c r="V121" s="980"/>
      <c r="W121" s="981"/>
      <c r="X121" s="979" t="s">
        <v>771</v>
      </c>
      <c r="Y121" s="980"/>
      <c r="Z121" s="980"/>
      <c r="AA121" s="981"/>
      <c r="AB121" s="606">
        <v>1</v>
      </c>
      <c r="AC121" s="34"/>
      <c r="AD121" s="138" t="s">
        <v>699</v>
      </c>
      <c r="AE121" s="158">
        <v>18</v>
      </c>
      <c r="AF121" s="35" t="s">
        <v>32</v>
      </c>
      <c r="AG121" s="34"/>
      <c r="AH121" s="139">
        <v>21600</v>
      </c>
      <c r="AI121" s="159">
        <f t="shared" si="25"/>
        <v>21.6</v>
      </c>
      <c r="AJ121" s="152">
        <v>21350</v>
      </c>
      <c r="AK121" s="272">
        <f t="shared" si="26"/>
        <v>21.35</v>
      </c>
      <c r="AL121" s="273">
        <f t="shared" si="27"/>
        <v>-250</v>
      </c>
      <c r="AM121" s="274">
        <f t="shared" si="28"/>
        <v>-0.25</v>
      </c>
      <c r="AN121" s="275">
        <f t="shared" si="29"/>
        <v>-1.1574074074074073E-2</v>
      </c>
      <c r="AO121" s="20"/>
      <c r="AP121" s="306">
        <v>68.209999999999994</v>
      </c>
      <c r="AQ121" s="306">
        <v>5.24</v>
      </c>
    </row>
    <row r="122" spans="2:43" ht="12" customHeight="1" x14ac:dyDescent="0.25">
      <c r="B122" s="25">
        <v>44291</v>
      </c>
      <c r="C122" s="137">
        <v>0.42291666666666666</v>
      </c>
      <c r="D122" s="137">
        <v>0.4284722222222222</v>
      </c>
      <c r="E122" s="43">
        <v>4</v>
      </c>
      <c r="F122" s="43">
        <v>23685</v>
      </c>
      <c r="G122" s="25">
        <v>44291</v>
      </c>
      <c r="H122" s="967" t="s">
        <v>773</v>
      </c>
      <c r="I122" s="968"/>
      <c r="J122" s="969" t="s">
        <v>772</v>
      </c>
      <c r="K122" s="970"/>
      <c r="L122" s="969" t="s">
        <v>764</v>
      </c>
      <c r="M122" s="970"/>
      <c r="N122" s="967"/>
      <c r="O122" s="968"/>
      <c r="P122" s="971" t="s">
        <v>295</v>
      </c>
      <c r="Q122" s="972"/>
      <c r="R122" s="973" t="s">
        <v>611</v>
      </c>
      <c r="S122" s="974"/>
      <c r="T122" s="979" t="s">
        <v>771</v>
      </c>
      <c r="U122" s="980"/>
      <c r="V122" s="980"/>
      <c r="W122" s="981"/>
      <c r="X122" s="979" t="s">
        <v>771</v>
      </c>
      <c r="Y122" s="980"/>
      <c r="Z122" s="980"/>
      <c r="AA122" s="981"/>
      <c r="AB122" s="606">
        <v>1</v>
      </c>
      <c r="AC122" s="34"/>
      <c r="AD122" s="138" t="s">
        <v>699</v>
      </c>
      <c r="AE122" s="158">
        <v>18</v>
      </c>
      <c r="AF122" s="35" t="s">
        <v>32</v>
      </c>
      <c r="AG122" s="34"/>
      <c r="AH122" s="139">
        <v>18000</v>
      </c>
      <c r="AI122" s="159">
        <f t="shared" si="25"/>
        <v>18</v>
      </c>
      <c r="AJ122" s="152">
        <v>18020</v>
      </c>
      <c r="AK122" s="272">
        <f t="shared" si="26"/>
        <v>18.02</v>
      </c>
      <c r="AL122" s="273">
        <f t="shared" si="27"/>
        <v>20</v>
      </c>
      <c r="AM122" s="274">
        <f t="shared" si="28"/>
        <v>0.02</v>
      </c>
      <c r="AN122" s="275">
        <f t="shared" si="29"/>
        <v>1.1111111111111111E-3</v>
      </c>
      <c r="AO122" s="20"/>
      <c r="AP122" s="306">
        <v>68.209999999999994</v>
      </c>
      <c r="AQ122" s="306">
        <v>5.24</v>
      </c>
    </row>
    <row r="123" spans="2:43" ht="12" customHeight="1" x14ac:dyDescent="0.25">
      <c r="B123" s="25">
        <v>44291</v>
      </c>
      <c r="C123" s="137">
        <v>0.4368055555555555</v>
      </c>
      <c r="D123" s="137">
        <v>0.44375000000000003</v>
      </c>
      <c r="E123" s="43">
        <v>3</v>
      </c>
      <c r="F123" s="43">
        <v>23686</v>
      </c>
      <c r="G123" s="25">
        <v>44291</v>
      </c>
      <c r="H123" s="967" t="s">
        <v>762</v>
      </c>
      <c r="I123" s="968"/>
      <c r="J123" s="969" t="s">
        <v>767</v>
      </c>
      <c r="K123" s="970"/>
      <c r="L123" s="969" t="s">
        <v>764</v>
      </c>
      <c r="M123" s="970"/>
      <c r="N123" s="967"/>
      <c r="O123" s="968"/>
      <c r="P123" s="971" t="s">
        <v>274</v>
      </c>
      <c r="Q123" s="972"/>
      <c r="R123" s="973" t="s">
        <v>473</v>
      </c>
      <c r="S123" s="974"/>
      <c r="T123" s="979" t="s">
        <v>771</v>
      </c>
      <c r="U123" s="980"/>
      <c r="V123" s="980"/>
      <c r="W123" s="981"/>
      <c r="X123" s="979" t="s">
        <v>771</v>
      </c>
      <c r="Y123" s="980"/>
      <c r="Z123" s="980"/>
      <c r="AA123" s="981"/>
      <c r="AB123" s="606">
        <v>1</v>
      </c>
      <c r="AC123" s="34"/>
      <c r="AD123" s="138" t="s">
        <v>680</v>
      </c>
      <c r="AE123" s="158">
        <v>39</v>
      </c>
      <c r="AF123" s="35" t="s">
        <v>32</v>
      </c>
      <c r="AG123" s="34"/>
      <c r="AH123" s="139">
        <v>17400</v>
      </c>
      <c r="AI123" s="159">
        <f t="shared" si="25"/>
        <v>17.399999999999999</v>
      </c>
      <c r="AJ123" s="152">
        <v>18220</v>
      </c>
      <c r="AK123" s="272">
        <f t="shared" si="26"/>
        <v>18.22</v>
      </c>
      <c r="AL123" s="273">
        <f t="shared" si="27"/>
        <v>820</v>
      </c>
      <c r="AM123" s="274">
        <f t="shared" si="28"/>
        <v>0.82</v>
      </c>
      <c r="AN123" s="275">
        <f t="shared" si="29"/>
        <v>4.7126436781609195E-2</v>
      </c>
      <c r="AO123" s="20"/>
      <c r="AP123" s="306">
        <v>70.69</v>
      </c>
      <c r="AQ123" s="306">
        <v>5.88</v>
      </c>
    </row>
    <row r="124" spans="2:43" ht="12" customHeight="1" x14ac:dyDescent="0.25">
      <c r="B124" s="25">
        <v>44291</v>
      </c>
      <c r="C124" s="137">
        <v>0.45208333333333334</v>
      </c>
      <c r="D124" s="137">
        <v>0.4604166666666667</v>
      </c>
      <c r="E124" s="43">
        <v>4</v>
      </c>
      <c r="F124" s="43">
        <v>23687</v>
      </c>
      <c r="G124" s="25">
        <v>44291</v>
      </c>
      <c r="H124" s="967" t="s">
        <v>1003</v>
      </c>
      <c r="I124" s="968"/>
      <c r="J124" s="969" t="s">
        <v>702</v>
      </c>
      <c r="K124" s="970"/>
      <c r="L124" s="969" t="s">
        <v>764</v>
      </c>
      <c r="M124" s="970"/>
      <c r="N124" s="967"/>
      <c r="O124" s="968"/>
      <c r="P124" s="971" t="s">
        <v>292</v>
      </c>
      <c r="Q124" s="972"/>
      <c r="R124" s="973" t="s">
        <v>696</v>
      </c>
      <c r="S124" s="974"/>
      <c r="T124" s="979" t="s">
        <v>771</v>
      </c>
      <c r="U124" s="980"/>
      <c r="V124" s="980"/>
      <c r="W124" s="981"/>
      <c r="X124" s="979" t="s">
        <v>771</v>
      </c>
      <c r="Y124" s="980"/>
      <c r="Z124" s="980"/>
      <c r="AA124" s="981"/>
      <c r="AB124" s="606">
        <v>1</v>
      </c>
      <c r="AC124" s="34"/>
      <c r="AD124" s="138" t="s">
        <v>680</v>
      </c>
      <c r="AE124" s="158">
        <v>41</v>
      </c>
      <c r="AF124" s="35" t="s">
        <v>32</v>
      </c>
      <c r="AG124" s="34"/>
      <c r="AH124" s="139">
        <v>9600</v>
      </c>
      <c r="AI124" s="159">
        <f t="shared" si="25"/>
        <v>9.6</v>
      </c>
      <c r="AJ124" s="152">
        <v>9510</v>
      </c>
      <c r="AK124" s="272">
        <f t="shared" si="26"/>
        <v>9.51</v>
      </c>
      <c r="AL124" s="273">
        <f t="shared" si="27"/>
        <v>-90</v>
      </c>
      <c r="AM124" s="274">
        <f t="shared" si="28"/>
        <v>-0.09</v>
      </c>
      <c r="AN124" s="275">
        <f t="shared" si="29"/>
        <v>-9.3749999999999997E-3</v>
      </c>
      <c r="AO124" s="20"/>
      <c r="AP124" s="306">
        <v>71.150000000000006</v>
      </c>
      <c r="AQ124" s="306">
        <v>5.51</v>
      </c>
    </row>
    <row r="125" spans="2:43" ht="12" customHeight="1" x14ac:dyDescent="0.25">
      <c r="B125" s="25">
        <v>44291</v>
      </c>
      <c r="C125" s="137">
        <v>0.46249999999999997</v>
      </c>
      <c r="D125" s="137">
        <v>0.46736111111111112</v>
      </c>
      <c r="E125" s="43">
        <v>4</v>
      </c>
      <c r="F125" s="43">
        <v>23687</v>
      </c>
      <c r="G125" s="25">
        <v>44291</v>
      </c>
      <c r="H125" s="967" t="s">
        <v>1003</v>
      </c>
      <c r="I125" s="968"/>
      <c r="J125" s="969" t="s">
        <v>702</v>
      </c>
      <c r="K125" s="970"/>
      <c r="L125" s="969" t="s">
        <v>764</v>
      </c>
      <c r="M125" s="970"/>
      <c r="N125" s="967"/>
      <c r="O125" s="968"/>
      <c r="P125" s="971" t="s">
        <v>71</v>
      </c>
      <c r="Q125" s="972"/>
      <c r="R125" s="973" t="s">
        <v>1057</v>
      </c>
      <c r="S125" s="974"/>
      <c r="T125" s="979" t="s">
        <v>771</v>
      </c>
      <c r="U125" s="980"/>
      <c r="V125" s="980"/>
      <c r="W125" s="981"/>
      <c r="X125" s="979" t="s">
        <v>771</v>
      </c>
      <c r="Y125" s="980"/>
      <c r="Z125" s="980"/>
      <c r="AA125" s="981"/>
      <c r="AB125" s="606">
        <v>1</v>
      </c>
      <c r="AC125" s="34"/>
      <c r="AD125" s="138" t="s">
        <v>680</v>
      </c>
      <c r="AE125" s="158">
        <v>41</v>
      </c>
      <c r="AF125" s="35" t="s">
        <v>32</v>
      </c>
      <c r="AG125" s="34"/>
      <c r="AH125" s="139">
        <v>1800</v>
      </c>
      <c r="AI125" s="159">
        <f>+AH125/1000</f>
        <v>1.8</v>
      </c>
      <c r="AJ125" s="836">
        <v>10280</v>
      </c>
      <c r="AK125" s="838">
        <f>+AJ125/1000</f>
        <v>10.28</v>
      </c>
      <c r="AL125" s="1029">
        <f>+AJ125-AH126-AH125</f>
        <v>680</v>
      </c>
      <c r="AM125" s="842">
        <f>+AL125/1000</f>
        <v>0.68</v>
      </c>
      <c r="AN125" s="844">
        <f>+AL125/SUM(AH125:AH126)</f>
        <v>7.0833333333333331E-2</v>
      </c>
      <c r="AO125" s="20"/>
      <c r="AP125" s="306">
        <v>71.150000000000006</v>
      </c>
      <c r="AQ125" s="306">
        <v>5.51</v>
      </c>
    </row>
    <row r="126" spans="2:43" ht="12" customHeight="1" x14ac:dyDescent="0.25">
      <c r="B126" s="25">
        <v>44291</v>
      </c>
      <c r="C126" s="137">
        <v>0.46249999999999997</v>
      </c>
      <c r="D126" s="137">
        <v>0.46736111111111112</v>
      </c>
      <c r="E126" s="43">
        <v>4</v>
      </c>
      <c r="F126" s="43">
        <v>23688</v>
      </c>
      <c r="G126" s="25">
        <v>44291</v>
      </c>
      <c r="H126" s="967" t="s">
        <v>1766</v>
      </c>
      <c r="I126" s="968"/>
      <c r="J126" s="969" t="s">
        <v>1767</v>
      </c>
      <c r="K126" s="970"/>
      <c r="L126" s="969" t="s">
        <v>764</v>
      </c>
      <c r="M126" s="970"/>
      <c r="N126" s="967"/>
      <c r="O126" s="968"/>
      <c r="P126" s="971" t="s">
        <v>71</v>
      </c>
      <c r="Q126" s="972"/>
      <c r="R126" s="973" t="s">
        <v>1057</v>
      </c>
      <c r="S126" s="974"/>
      <c r="T126" s="979" t="s">
        <v>771</v>
      </c>
      <c r="U126" s="980"/>
      <c r="V126" s="980"/>
      <c r="W126" s="981"/>
      <c r="X126" s="979" t="s">
        <v>771</v>
      </c>
      <c r="Y126" s="980"/>
      <c r="Z126" s="980"/>
      <c r="AA126" s="981"/>
      <c r="AB126" s="606">
        <v>1</v>
      </c>
      <c r="AC126" s="34"/>
      <c r="AD126" s="138" t="s">
        <v>680</v>
      </c>
      <c r="AE126" s="158">
        <v>33</v>
      </c>
      <c r="AF126" s="35" t="s">
        <v>32</v>
      </c>
      <c r="AG126" s="34"/>
      <c r="AH126" s="139">
        <v>7800</v>
      </c>
      <c r="AI126" s="159">
        <f>+AH126/1000</f>
        <v>7.8</v>
      </c>
      <c r="AJ126" s="837"/>
      <c r="AK126" s="839"/>
      <c r="AL126" s="1031"/>
      <c r="AM126" s="843"/>
      <c r="AN126" s="845"/>
      <c r="AO126" s="20"/>
      <c r="AP126" s="306">
        <v>71.53</v>
      </c>
      <c r="AQ126" s="306">
        <v>5.74</v>
      </c>
    </row>
    <row r="127" spans="2:43" ht="12" customHeight="1" x14ac:dyDescent="0.25">
      <c r="B127" s="25">
        <v>44291</v>
      </c>
      <c r="C127" s="137">
        <v>0.4861111111111111</v>
      </c>
      <c r="D127" s="137">
        <v>0.49236111111111108</v>
      </c>
      <c r="E127" s="43">
        <v>4</v>
      </c>
      <c r="F127" s="43">
        <v>23689</v>
      </c>
      <c r="G127" s="25">
        <v>44291</v>
      </c>
      <c r="H127" s="967" t="s">
        <v>798</v>
      </c>
      <c r="I127" s="968"/>
      <c r="J127" s="969" t="s">
        <v>772</v>
      </c>
      <c r="K127" s="970"/>
      <c r="L127" s="969" t="s">
        <v>764</v>
      </c>
      <c r="M127" s="970"/>
      <c r="N127" s="967"/>
      <c r="O127" s="968"/>
      <c r="P127" s="971" t="s">
        <v>1464</v>
      </c>
      <c r="Q127" s="972"/>
      <c r="R127" s="973" t="s">
        <v>1653</v>
      </c>
      <c r="S127" s="974"/>
      <c r="T127" s="979" t="s">
        <v>771</v>
      </c>
      <c r="U127" s="980"/>
      <c r="V127" s="980"/>
      <c r="W127" s="981"/>
      <c r="X127" s="979" t="s">
        <v>771</v>
      </c>
      <c r="Y127" s="980"/>
      <c r="Z127" s="980"/>
      <c r="AA127" s="981"/>
      <c r="AB127" s="606">
        <v>1</v>
      </c>
      <c r="AC127" s="34"/>
      <c r="AD127" s="138" t="s">
        <v>699</v>
      </c>
      <c r="AE127" s="158">
        <v>19</v>
      </c>
      <c r="AF127" s="35" t="s">
        <v>32</v>
      </c>
      <c r="AG127" s="34"/>
      <c r="AH127" s="139">
        <v>19200</v>
      </c>
      <c r="AI127" s="159">
        <f t="shared" ref="AI127:AI142" si="30">+AH127/1000</f>
        <v>19.2</v>
      </c>
      <c r="AJ127" s="152">
        <v>18890</v>
      </c>
      <c r="AK127" s="272">
        <f t="shared" ref="AK127:AK142" si="31">+AJ127/1000</f>
        <v>18.89</v>
      </c>
      <c r="AL127" s="273">
        <f t="shared" ref="AL127:AL142" si="32">+AJ127-AH127</f>
        <v>-310</v>
      </c>
      <c r="AM127" s="274">
        <f t="shared" ref="AM127:AM142" si="33">+AL127/1000</f>
        <v>-0.31</v>
      </c>
      <c r="AN127" s="275">
        <f t="shared" ref="AN127:AN142" si="34">+AL127/AH127</f>
        <v>-1.6145833333333335E-2</v>
      </c>
      <c r="AO127" s="20"/>
      <c r="AP127" s="306">
        <v>69.400000000000006</v>
      </c>
      <c r="AQ127" s="306">
        <v>5.32</v>
      </c>
    </row>
    <row r="128" spans="2:43" ht="12" customHeight="1" x14ac:dyDescent="0.25">
      <c r="B128" s="25">
        <v>44291</v>
      </c>
      <c r="C128" s="137">
        <v>0.48888888888888887</v>
      </c>
      <c r="D128" s="137">
        <v>0.49861111111111112</v>
      </c>
      <c r="E128" s="43">
        <v>4</v>
      </c>
      <c r="F128" s="43">
        <v>23689</v>
      </c>
      <c r="G128" s="25">
        <v>44291</v>
      </c>
      <c r="H128" s="967" t="s">
        <v>798</v>
      </c>
      <c r="I128" s="968"/>
      <c r="J128" s="969" t="s">
        <v>772</v>
      </c>
      <c r="K128" s="970"/>
      <c r="L128" s="969" t="s">
        <v>764</v>
      </c>
      <c r="M128" s="970"/>
      <c r="N128" s="967"/>
      <c r="O128" s="968"/>
      <c r="P128" s="971" t="s">
        <v>1293</v>
      </c>
      <c r="Q128" s="972"/>
      <c r="R128" s="973" t="s">
        <v>543</v>
      </c>
      <c r="S128" s="974"/>
      <c r="T128" s="979" t="s">
        <v>771</v>
      </c>
      <c r="U128" s="980"/>
      <c r="V128" s="980"/>
      <c r="W128" s="981"/>
      <c r="X128" s="979" t="s">
        <v>771</v>
      </c>
      <c r="Y128" s="980"/>
      <c r="Z128" s="980"/>
      <c r="AA128" s="981"/>
      <c r="AB128" s="606">
        <v>1</v>
      </c>
      <c r="AC128" s="34"/>
      <c r="AD128" s="138" t="s">
        <v>699</v>
      </c>
      <c r="AE128" s="158">
        <v>19</v>
      </c>
      <c r="AF128" s="35" t="s">
        <v>32</v>
      </c>
      <c r="AG128" s="34"/>
      <c r="AH128" s="139">
        <v>9600</v>
      </c>
      <c r="AI128" s="159">
        <f t="shared" si="30"/>
        <v>9.6</v>
      </c>
      <c r="AJ128" s="152">
        <v>9420</v>
      </c>
      <c r="AK128" s="272">
        <f t="shared" si="31"/>
        <v>9.42</v>
      </c>
      <c r="AL128" s="273">
        <f t="shared" si="32"/>
        <v>-180</v>
      </c>
      <c r="AM128" s="274">
        <f t="shared" si="33"/>
        <v>-0.18</v>
      </c>
      <c r="AN128" s="275">
        <f t="shared" si="34"/>
        <v>-1.8749999999999999E-2</v>
      </c>
      <c r="AO128" s="20"/>
      <c r="AP128" s="306">
        <v>69.400000000000006</v>
      </c>
      <c r="AQ128" s="306">
        <v>5.32</v>
      </c>
    </row>
    <row r="129" spans="2:43" ht="12" customHeight="1" x14ac:dyDescent="0.25">
      <c r="B129" s="25">
        <v>44291</v>
      </c>
      <c r="C129" s="137">
        <v>0.49722222222222223</v>
      </c>
      <c r="D129" s="137">
        <v>0.50555555555555554</v>
      </c>
      <c r="E129" s="43">
        <v>4</v>
      </c>
      <c r="F129" s="43">
        <v>23689</v>
      </c>
      <c r="G129" s="25">
        <v>44291</v>
      </c>
      <c r="H129" s="967" t="s">
        <v>798</v>
      </c>
      <c r="I129" s="968"/>
      <c r="J129" s="969" t="s">
        <v>772</v>
      </c>
      <c r="K129" s="970"/>
      <c r="L129" s="969" t="s">
        <v>764</v>
      </c>
      <c r="M129" s="970"/>
      <c r="N129" s="967"/>
      <c r="O129" s="968"/>
      <c r="P129" s="971" t="s">
        <v>843</v>
      </c>
      <c r="Q129" s="972"/>
      <c r="R129" s="973" t="s">
        <v>820</v>
      </c>
      <c r="S129" s="974"/>
      <c r="T129" s="979" t="s">
        <v>771</v>
      </c>
      <c r="U129" s="980"/>
      <c r="V129" s="980"/>
      <c r="W129" s="981"/>
      <c r="X129" s="979" t="s">
        <v>771</v>
      </c>
      <c r="Y129" s="980"/>
      <c r="Z129" s="980"/>
      <c r="AA129" s="981"/>
      <c r="AB129" s="606">
        <v>1</v>
      </c>
      <c r="AC129" s="34"/>
      <c r="AD129" s="138" t="s">
        <v>699</v>
      </c>
      <c r="AE129" s="158">
        <v>19</v>
      </c>
      <c r="AF129" s="35" t="s">
        <v>32</v>
      </c>
      <c r="AG129" s="34"/>
      <c r="AH129" s="139">
        <v>21600</v>
      </c>
      <c r="AI129" s="159">
        <f t="shared" si="30"/>
        <v>21.6</v>
      </c>
      <c r="AJ129" s="152">
        <v>21360</v>
      </c>
      <c r="AK129" s="272">
        <f t="shared" si="31"/>
        <v>21.36</v>
      </c>
      <c r="AL129" s="273">
        <f t="shared" si="32"/>
        <v>-240</v>
      </c>
      <c r="AM129" s="274">
        <f t="shared" si="33"/>
        <v>-0.24</v>
      </c>
      <c r="AN129" s="275">
        <f t="shared" si="34"/>
        <v>-1.1111111111111112E-2</v>
      </c>
      <c r="AO129" s="20"/>
      <c r="AP129" s="306">
        <v>69.400000000000006</v>
      </c>
      <c r="AQ129" s="306">
        <v>5.32</v>
      </c>
    </row>
    <row r="130" spans="2:43" ht="12" customHeight="1" x14ac:dyDescent="0.25">
      <c r="B130" s="25">
        <v>44291</v>
      </c>
      <c r="C130" s="137">
        <v>0.50763888888888886</v>
      </c>
      <c r="D130" s="137">
        <v>0.51666666666666672</v>
      </c>
      <c r="E130" s="43">
        <v>4</v>
      </c>
      <c r="F130" s="43">
        <v>23689</v>
      </c>
      <c r="G130" s="25">
        <v>44291</v>
      </c>
      <c r="H130" s="967" t="s">
        <v>798</v>
      </c>
      <c r="I130" s="968"/>
      <c r="J130" s="969" t="s">
        <v>772</v>
      </c>
      <c r="K130" s="970"/>
      <c r="L130" s="969" t="s">
        <v>764</v>
      </c>
      <c r="M130" s="970"/>
      <c r="N130" s="967"/>
      <c r="O130" s="968"/>
      <c r="P130" s="971" t="s">
        <v>395</v>
      </c>
      <c r="Q130" s="972"/>
      <c r="R130" s="973" t="s">
        <v>663</v>
      </c>
      <c r="S130" s="974"/>
      <c r="T130" s="979" t="s">
        <v>771</v>
      </c>
      <c r="U130" s="980"/>
      <c r="V130" s="980"/>
      <c r="W130" s="981"/>
      <c r="X130" s="979" t="s">
        <v>771</v>
      </c>
      <c r="Y130" s="980"/>
      <c r="Z130" s="980"/>
      <c r="AA130" s="981"/>
      <c r="AB130" s="606">
        <v>1</v>
      </c>
      <c r="AC130" s="34"/>
      <c r="AD130" s="138" t="s">
        <v>699</v>
      </c>
      <c r="AE130" s="158">
        <v>19</v>
      </c>
      <c r="AF130" s="35" t="s">
        <v>32</v>
      </c>
      <c r="AG130" s="34"/>
      <c r="AH130" s="139">
        <v>21600</v>
      </c>
      <c r="AI130" s="159">
        <f t="shared" si="30"/>
        <v>21.6</v>
      </c>
      <c r="AJ130" s="152">
        <v>21490</v>
      </c>
      <c r="AK130" s="272">
        <f t="shared" si="31"/>
        <v>21.49</v>
      </c>
      <c r="AL130" s="273">
        <f t="shared" ref="AL130:AL131" si="35">+AJ130-AH130</f>
        <v>-110</v>
      </c>
      <c r="AM130" s="274">
        <f t="shared" si="33"/>
        <v>-0.11</v>
      </c>
      <c r="AN130" s="275">
        <f t="shared" ref="AN130:AN131" si="36">+AL130/AH130</f>
        <v>-5.092592592592593E-3</v>
      </c>
      <c r="AO130" s="20"/>
      <c r="AP130" s="306">
        <v>69.400000000000006</v>
      </c>
      <c r="AQ130" s="306">
        <v>5.32</v>
      </c>
    </row>
    <row r="131" spans="2:43" ht="12" customHeight="1" x14ac:dyDescent="0.25">
      <c r="B131" s="25">
        <v>44291</v>
      </c>
      <c r="C131" s="137">
        <v>0.5180555555555556</v>
      </c>
      <c r="D131" s="137">
        <v>0.52916666666666667</v>
      </c>
      <c r="E131" s="43">
        <v>4</v>
      </c>
      <c r="F131" s="43">
        <v>23689</v>
      </c>
      <c r="G131" s="25">
        <v>44291</v>
      </c>
      <c r="H131" s="967" t="s">
        <v>798</v>
      </c>
      <c r="I131" s="968"/>
      <c r="J131" s="969" t="s">
        <v>772</v>
      </c>
      <c r="K131" s="970"/>
      <c r="L131" s="969" t="s">
        <v>764</v>
      </c>
      <c r="M131" s="970"/>
      <c r="N131" s="967"/>
      <c r="O131" s="968"/>
      <c r="P131" s="971" t="s">
        <v>200</v>
      </c>
      <c r="Q131" s="972"/>
      <c r="R131" s="973" t="s">
        <v>201</v>
      </c>
      <c r="S131" s="974"/>
      <c r="T131" s="979" t="s">
        <v>771</v>
      </c>
      <c r="U131" s="980"/>
      <c r="V131" s="980"/>
      <c r="W131" s="981"/>
      <c r="X131" s="979" t="s">
        <v>771</v>
      </c>
      <c r="Y131" s="980"/>
      <c r="Z131" s="980"/>
      <c r="AA131" s="981"/>
      <c r="AB131" s="606">
        <v>1</v>
      </c>
      <c r="AC131" s="34"/>
      <c r="AD131" s="138" t="s">
        <v>699</v>
      </c>
      <c r="AE131" s="158">
        <v>19</v>
      </c>
      <c r="AF131" s="35" t="s">
        <v>32</v>
      </c>
      <c r="AG131" s="34"/>
      <c r="AH131" s="139">
        <v>21600</v>
      </c>
      <c r="AI131" s="159">
        <f t="shared" si="30"/>
        <v>21.6</v>
      </c>
      <c r="AJ131" s="152">
        <v>21270</v>
      </c>
      <c r="AK131" s="272">
        <f t="shared" si="31"/>
        <v>21.27</v>
      </c>
      <c r="AL131" s="273">
        <f t="shared" si="35"/>
        <v>-330</v>
      </c>
      <c r="AM131" s="274">
        <f t="shared" si="33"/>
        <v>-0.33</v>
      </c>
      <c r="AN131" s="275">
        <f t="shared" si="36"/>
        <v>-1.5277777777777777E-2</v>
      </c>
      <c r="AO131" s="20"/>
      <c r="AP131" s="306">
        <v>69.400000000000006</v>
      </c>
      <c r="AQ131" s="306">
        <v>5.32</v>
      </c>
    </row>
    <row r="132" spans="2:43" ht="12" customHeight="1" x14ac:dyDescent="0.25">
      <c r="B132" s="25">
        <v>44291</v>
      </c>
      <c r="C132" s="137">
        <v>0.53402777777777777</v>
      </c>
      <c r="D132" s="137">
        <v>0.5395833333333333</v>
      </c>
      <c r="E132" s="43">
        <v>4</v>
      </c>
      <c r="F132" s="43">
        <v>23689</v>
      </c>
      <c r="G132" s="25">
        <v>44291</v>
      </c>
      <c r="H132" s="967" t="s">
        <v>798</v>
      </c>
      <c r="I132" s="968"/>
      <c r="J132" s="969" t="s">
        <v>772</v>
      </c>
      <c r="K132" s="970"/>
      <c r="L132" s="969" t="s">
        <v>764</v>
      </c>
      <c r="M132" s="970"/>
      <c r="N132" s="967"/>
      <c r="O132" s="968"/>
      <c r="P132" s="971" t="s">
        <v>359</v>
      </c>
      <c r="Q132" s="972"/>
      <c r="R132" s="973" t="s">
        <v>74</v>
      </c>
      <c r="S132" s="974"/>
      <c r="T132" s="979" t="s">
        <v>771</v>
      </c>
      <c r="U132" s="980"/>
      <c r="V132" s="980"/>
      <c r="W132" s="981"/>
      <c r="X132" s="979" t="s">
        <v>771</v>
      </c>
      <c r="Y132" s="980"/>
      <c r="Z132" s="980"/>
      <c r="AA132" s="981"/>
      <c r="AB132" s="606">
        <v>1</v>
      </c>
      <c r="AC132" s="34"/>
      <c r="AD132" s="138" t="s">
        <v>699</v>
      </c>
      <c r="AE132" s="158">
        <v>19</v>
      </c>
      <c r="AF132" s="35" t="s">
        <v>32</v>
      </c>
      <c r="AG132" s="34"/>
      <c r="AH132" s="139">
        <v>4200</v>
      </c>
      <c r="AI132" s="159">
        <f>+AH132/1000</f>
        <v>4.2</v>
      </c>
      <c r="AJ132" s="836">
        <v>13940</v>
      </c>
      <c r="AK132" s="838">
        <f>+AJ132/1000</f>
        <v>13.94</v>
      </c>
      <c r="AL132" s="1029">
        <f>+AJ132-AH133-AH132</f>
        <v>1340</v>
      </c>
      <c r="AM132" s="842">
        <f>+AL132/1000</f>
        <v>1.34</v>
      </c>
      <c r="AN132" s="844">
        <f>+AL132/SUM(AH132:AH133)</f>
        <v>0.10634920634920635</v>
      </c>
      <c r="AO132" s="20"/>
      <c r="AP132" s="306">
        <v>69.400000000000006</v>
      </c>
      <c r="AQ132" s="306">
        <v>5.32</v>
      </c>
    </row>
    <row r="133" spans="2:43" ht="12" customHeight="1" x14ac:dyDescent="0.25">
      <c r="B133" s="25">
        <v>44291</v>
      </c>
      <c r="C133" s="137">
        <v>0.53402777777777777</v>
      </c>
      <c r="D133" s="137">
        <v>0.5395833333333333</v>
      </c>
      <c r="E133" s="43">
        <v>4</v>
      </c>
      <c r="F133" s="43">
        <v>23690</v>
      </c>
      <c r="G133" s="25">
        <v>44291</v>
      </c>
      <c r="H133" s="967" t="s">
        <v>769</v>
      </c>
      <c r="I133" s="968"/>
      <c r="J133" s="969" t="s">
        <v>740</v>
      </c>
      <c r="K133" s="970"/>
      <c r="L133" s="969" t="s">
        <v>764</v>
      </c>
      <c r="M133" s="970"/>
      <c r="N133" s="967"/>
      <c r="O133" s="968"/>
      <c r="P133" s="971" t="s">
        <v>359</v>
      </c>
      <c r="Q133" s="972"/>
      <c r="R133" s="973" t="s">
        <v>74</v>
      </c>
      <c r="S133" s="974"/>
      <c r="T133" s="979" t="s">
        <v>771</v>
      </c>
      <c r="U133" s="980"/>
      <c r="V133" s="980"/>
      <c r="W133" s="981"/>
      <c r="X133" s="979" t="s">
        <v>771</v>
      </c>
      <c r="Y133" s="980"/>
      <c r="Z133" s="980"/>
      <c r="AA133" s="981"/>
      <c r="AB133" s="606">
        <v>1</v>
      </c>
      <c r="AC133" s="34"/>
      <c r="AD133" s="138" t="s">
        <v>699</v>
      </c>
      <c r="AE133" s="158">
        <v>27</v>
      </c>
      <c r="AF133" s="35" t="s">
        <v>32</v>
      </c>
      <c r="AG133" s="34"/>
      <c r="AH133" s="139">
        <v>8400</v>
      </c>
      <c r="AI133" s="159">
        <f>+AH133/1000</f>
        <v>8.4</v>
      </c>
      <c r="AJ133" s="837"/>
      <c r="AK133" s="839"/>
      <c r="AL133" s="1031"/>
      <c r="AM133" s="843"/>
      <c r="AN133" s="845"/>
      <c r="AO133" s="20"/>
      <c r="AP133" s="306">
        <v>73.72</v>
      </c>
      <c r="AQ133" s="306">
        <v>3.07</v>
      </c>
    </row>
    <row r="134" spans="2:43" ht="12" customHeight="1" x14ac:dyDescent="0.25">
      <c r="B134" s="25">
        <v>44291</v>
      </c>
      <c r="C134" s="137">
        <v>0.57291666666666663</v>
      </c>
      <c r="D134" s="137">
        <v>0.58124999999999993</v>
      </c>
      <c r="E134" s="43">
        <v>1</v>
      </c>
      <c r="F134" s="43">
        <v>23691</v>
      </c>
      <c r="G134" s="25">
        <v>44291</v>
      </c>
      <c r="H134" s="967" t="s">
        <v>1100</v>
      </c>
      <c r="I134" s="968"/>
      <c r="J134" s="969" t="s">
        <v>1393</v>
      </c>
      <c r="K134" s="970"/>
      <c r="L134" s="969" t="s">
        <v>764</v>
      </c>
      <c r="M134" s="970"/>
      <c r="N134" s="967"/>
      <c r="O134" s="968"/>
      <c r="P134" s="971" t="s">
        <v>274</v>
      </c>
      <c r="Q134" s="972"/>
      <c r="R134" s="973" t="s">
        <v>473</v>
      </c>
      <c r="S134" s="974"/>
      <c r="T134" s="979" t="s">
        <v>1118</v>
      </c>
      <c r="U134" s="980"/>
      <c r="V134" s="980"/>
      <c r="W134" s="981"/>
      <c r="X134" s="979" t="s">
        <v>1118</v>
      </c>
      <c r="Y134" s="980"/>
      <c r="Z134" s="980"/>
      <c r="AA134" s="981"/>
      <c r="AB134" s="606">
        <v>1</v>
      </c>
      <c r="AC134" s="34"/>
      <c r="AD134" s="138" t="s">
        <v>699</v>
      </c>
      <c r="AE134" s="158">
        <v>19</v>
      </c>
      <c r="AF134" s="35" t="s">
        <v>32</v>
      </c>
      <c r="AG134" s="34"/>
      <c r="AH134" s="139">
        <v>6050</v>
      </c>
      <c r="AI134" s="159">
        <f>+AH134/1000</f>
        <v>6.05</v>
      </c>
      <c r="AJ134" s="836">
        <v>14620</v>
      </c>
      <c r="AK134" s="838">
        <f>+AJ134/1000</f>
        <v>14.62</v>
      </c>
      <c r="AL134" s="1029">
        <f>+AJ134-AH135-AH134</f>
        <v>-1030</v>
      </c>
      <c r="AM134" s="842">
        <f>+AL134/1000</f>
        <v>-1.03</v>
      </c>
      <c r="AN134" s="844">
        <f>+AL134/SUM(AH134:AH135)</f>
        <v>-6.5814696485623006E-2</v>
      </c>
      <c r="AO134" s="20"/>
      <c r="AP134" s="306">
        <v>75.88</v>
      </c>
      <c r="AQ134" s="306">
        <v>2.9</v>
      </c>
    </row>
    <row r="135" spans="2:43" ht="12" customHeight="1" x14ac:dyDescent="0.25">
      <c r="B135" s="25">
        <v>44291</v>
      </c>
      <c r="C135" s="137">
        <v>0.57291666666666663</v>
      </c>
      <c r="D135" s="137">
        <v>0.58124999999999993</v>
      </c>
      <c r="E135" s="43">
        <v>1</v>
      </c>
      <c r="F135" s="43">
        <v>23692</v>
      </c>
      <c r="G135" s="25">
        <v>44291</v>
      </c>
      <c r="H135" s="967" t="s">
        <v>770</v>
      </c>
      <c r="I135" s="968"/>
      <c r="J135" s="969" t="s">
        <v>828</v>
      </c>
      <c r="K135" s="970"/>
      <c r="L135" s="969" t="s">
        <v>764</v>
      </c>
      <c r="M135" s="970"/>
      <c r="N135" s="967"/>
      <c r="O135" s="968"/>
      <c r="P135" s="971" t="s">
        <v>274</v>
      </c>
      <c r="Q135" s="972"/>
      <c r="R135" s="973" t="s">
        <v>473</v>
      </c>
      <c r="S135" s="974"/>
      <c r="T135" s="979" t="s">
        <v>771</v>
      </c>
      <c r="U135" s="980"/>
      <c r="V135" s="980"/>
      <c r="W135" s="981"/>
      <c r="X135" s="979" t="s">
        <v>771</v>
      </c>
      <c r="Y135" s="980"/>
      <c r="Z135" s="980"/>
      <c r="AA135" s="981"/>
      <c r="AB135" s="606">
        <v>1</v>
      </c>
      <c r="AC135" s="34"/>
      <c r="AD135" s="138" t="s">
        <v>699</v>
      </c>
      <c r="AE135" s="158">
        <v>21</v>
      </c>
      <c r="AF135" s="35" t="s">
        <v>32</v>
      </c>
      <c r="AG135" s="34"/>
      <c r="AH135" s="139">
        <v>9600</v>
      </c>
      <c r="AI135" s="159">
        <f>+AH135/1000</f>
        <v>9.6</v>
      </c>
      <c r="AJ135" s="837"/>
      <c r="AK135" s="839"/>
      <c r="AL135" s="1031"/>
      <c r="AM135" s="843"/>
      <c r="AN135" s="845"/>
      <c r="AO135" s="20"/>
      <c r="AP135" s="306">
        <v>65.239999999999995</v>
      </c>
      <c r="AQ135" s="306">
        <v>6.23</v>
      </c>
    </row>
    <row r="136" spans="2:43" ht="12" customHeight="1" x14ac:dyDescent="0.25">
      <c r="B136" s="25">
        <v>44291</v>
      </c>
      <c r="C136" s="137">
        <v>0.57708333333333328</v>
      </c>
      <c r="D136" s="137">
        <v>0.58750000000000002</v>
      </c>
      <c r="E136" s="43">
        <v>4</v>
      </c>
      <c r="F136" s="43">
        <v>23692</v>
      </c>
      <c r="G136" s="25">
        <v>44291</v>
      </c>
      <c r="H136" s="967" t="s">
        <v>770</v>
      </c>
      <c r="I136" s="968"/>
      <c r="J136" s="969" t="s">
        <v>828</v>
      </c>
      <c r="K136" s="970"/>
      <c r="L136" s="969" t="s">
        <v>764</v>
      </c>
      <c r="M136" s="970"/>
      <c r="N136" s="967"/>
      <c r="O136" s="968"/>
      <c r="P136" s="971" t="s">
        <v>292</v>
      </c>
      <c r="Q136" s="972"/>
      <c r="R136" s="973" t="s">
        <v>696</v>
      </c>
      <c r="S136" s="974"/>
      <c r="T136" s="979" t="s">
        <v>771</v>
      </c>
      <c r="U136" s="980"/>
      <c r="V136" s="980"/>
      <c r="W136" s="981"/>
      <c r="X136" s="979" t="s">
        <v>771</v>
      </c>
      <c r="Y136" s="980"/>
      <c r="Z136" s="980"/>
      <c r="AA136" s="981"/>
      <c r="AB136" s="606">
        <v>1</v>
      </c>
      <c r="AC136" s="34"/>
      <c r="AD136" s="138" t="s">
        <v>699</v>
      </c>
      <c r="AE136" s="158">
        <v>21</v>
      </c>
      <c r="AF136" s="35" t="s">
        <v>32</v>
      </c>
      <c r="AG136" s="34"/>
      <c r="AH136" s="139">
        <v>9600</v>
      </c>
      <c r="AI136" s="159">
        <f t="shared" si="30"/>
        <v>9.6</v>
      </c>
      <c r="AJ136" s="152">
        <v>9150</v>
      </c>
      <c r="AK136" s="272">
        <f t="shared" si="31"/>
        <v>9.15</v>
      </c>
      <c r="AL136" s="273">
        <f t="shared" ref="AL136:AL141" si="37">+AJ136-AH136</f>
        <v>-450</v>
      </c>
      <c r="AM136" s="274">
        <f t="shared" si="33"/>
        <v>-0.45</v>
      </c>
      <c r="AN136" s="275">
        <f t="shared" ref="AN136:AN141" si="38">+AL136/AH136</f>
        <v>-4.6875E-2</v>
      </c>
      <c r="AO136" s="20"/>
      <c r="AP136" s="306">
        <v>65.239999999999995</v>
      </c>
      <c r="AQ136" s="306">
        <v>6.23</v>
      </c>
    </row>
    <row r="137" spans="2:43" ht="12" customHeight="1" x14ac:dyDescent="0.25">
      <c r="B137" s="25">
        <v>44291</v>
      </c>
      <c r="C137" s="137">
        <v>0.59444444444444444</v>
      </c>
      <c r="D137" s="137">
        <v>0.59861111111111109</v>
      </c>
      <c r="E137" s="43">
        <v>4</v>
      </c>
      <c r="F137" s="43">
        <v>23692</v>
      </c>
      <c r="G137" s="25">
        <v>44291</v>
      </c>
      <c r="H137" s="967" t="s">
        <v>770</v>
      </c>
      <c r="I137" s="968"/>
      <c r="J137" s="969" t="s">
        <v>828</v>
      </c>
      <c r="K137" s="970"/>
      <c r="L137" s="969" t="s">
        <v>764</v>
      </c>
      <c r="M137" s="970"/>
      <c r="N137" s="967"/>
      <c r="O137" s="968"/>
      <c r="P137" s="971" t="s">
        <v>295</v>
      </c>
      <c r="Q137" s="972"/>
      <c r="R137" s="973" t="s">
        <v>611</v>
      </c>
      <c r="S137" s="974"/>
      <c r="T137" s="979" t="s">
        <v>771</v>
      </c>
      <c r="U137" s="980"/>
      <c r="V137" s="980"/>
      <c r="W137" s="981"/>
      <c r="X137" s="979" t="s">
        <v>771</v>
      </c>
      <c r="Y137" s="980"/>
      <c r="Z137" s="980"/>
      <c r="AA137" s="981"/>
      <c r="AB137" s="606">
        <v>1</v>
      </c>
      <c r="AC137" s="34"/>
      <c r="AD137" s="138" t="s">
        <v>699</v>
      </c>
      <c r="AE137" s="158">
        <v>21</v>
      </c>
      <c r="AF137" s="35" t="s">
        <v>32</v>
      </c>
      <c r="AG137" s="34"/>
      <c r="AH137" s="139">
        <v>24000</v>
      </c>
      <c r="AI137" s="159">
        <f t="shared" si="30"/>
        <v>24</v>
      </c>
      <c r="AJ137" s="152">
        <v>22920</v>
      </c>
      <c r="AK137" s="272">
        <f t="shared" si="31"/>
        <v>22.92</v>
      </c>
      <c r="AL137" s="273">
        <f t="shared" si="37"/>
        <v>-1080</v>
      </c>
      <c r="AM137" s="274">
        <f t="shared" si="33"/>
        <v>-1.08</v>
      </c>
      <c r="AN137" s="275">
        <f t="shared" si="38"/>
        <v>-4.4999999999999998E-2</v>
      </c>
      <c r="AO137" s="20"/>
      <c r="AP137" s="306">
        <v>65.239999999999995</v>
      </c>
      <c r="AQ137" s="306">
        <v>6.23</v>
      </c>
    </row>
    <row r="138" spans="2:43" ht="12" customHeight="1" x14ac:dyDescent="0.25">
      <c r="B138" s="25">
        <v>44291</v>
      </c>
      <c r="C138" s="137">
        <v>0.59791666666666665</v>
      </c>
      <c r="D138" s="137">
        <v>0.60277777777777775</v>
      </c>
      <c r="E138" s="43">
        <v>4</v>
      </c>
      <c r="F138" s="43">
        <v>23692</v>
      </c>
      <c r="G138" s="25">
        <v>44291</v>
      </c>
      <c r="H138" s="967" t="s">
        <v>770</v>
      </c>
      <c r="I138" s="968"/>
      <c r="J138" s="969" t="s">
        <v>828</v>
      </c>
      <c r="K138" s="970"/>
      <c r="L138" s="969" t="s">
        <v>764</v>
      </c>
      <c r="M138" s="970"/>
      <c r="N138" s="967"/>
      <c r="O138" s="968"/>
      <c r="P138" s="971" t="s">
        <v>843</v>
      </c>
      <c r="Q138" s="972"/>
      <c r="R138" s="973" t="s">
        <v>820</v>
      </c>
      <c r="S138" s="974"/>
      <c r="T138" s="979" t="s">
        <v>771</v>
      </c>
      <c r="U138" s="980"/>
      <c r="V138" s="980"/>
      <c r="W138" s="981"/>
      <c r="X138" s="979" t="s">
        <v>771</v>
      </c>
      <c r="Y138" s="980"/>
      <c r="Z138" s="980"/>
      <c r="AA138" s="981"/>
      <c r="AB138" s="606">
        <v>1</v>
      </c>
      <c r="AC138" s="34"/>
      <c r="AD138" s="138" t="s">
        <v>699</v>
      </c>
      <c r="AE138" s="158">
        <v>21</v>
      </c>
      <c r="AF138" s="35" t="s">
        <v>32</v>
      </c>
      <c r="AG138" s="34"/>
      <c r="AH138" s="139">
        <v>21600</v>
      </c>
      <c r="AI138" s="159">
        <f t="shared" si="30"/>
        <v>21.6</v>
      </c>
      <c r="AJ138" s="152">
        <v>20760</v>
      </c>
      <c r="AK138" s="272">
        <f t="shared" si="31"/>
        <v>20.76</v>
      </c>
      <c r="AL138" s="273">
        <f t="shared" si="37"/>
        <v>-840</v>
      </c>
      <c r="AM138" s="274">
        <f t="shared" si="33"/>
        <v>-0.84</v>
      </c>
      <c r="AN138" s="275">
        <f t="shared" si="38"/>
        <v>-3.888888888888889E-2</v>
      </c>
      <c r="AO138" s="20"/>
      <c r="AP138" s="306">
        <v>65.239999999999995</v>
      </c>
      <c r="AQ138" s="306">
        <v>6.23</v>
      </c>
    </row>
    <row r="139" spans="2:43" ht="12" customHeight="1" x14ac:dyDescent="0.25">
      <c r="B139" s="25">
        <v>44291</v>
      </c>
      <c r="C139" s="137">
        <v>0.60486111111111118</v>
      </c>
      <c r="D139" s="137">
        <v>0.60763888888888895</v>
      </c>
      <c r="E139" s="43">
        <v>3</v>
      </c>
      <c r="F139" s="43">
        <v>23692</v>
      </c>
      <c r="G139" s="25">
        <v>44291</v>
      </c>
      <c r="H139" s="967" t="s">
        <v>770</v>
      </c>
      <c r="I139" s="968"/>
      <c r="J139" s="969" t="s">
        <v>828</v>
      </c>
      <c r="K139" s="970"/>
      <c r="L139" s="969" t="s">
        <v>764</v>
      </c>
      <c r="M139" s="970"/>
      <c r="N139" s="967"/>
      <c r="O139" s="968"/>
      <c r="P139" s="971" t="s">
        <v>1293</v>
      </c>
      <c r="Q139" s="972"/>
      <c r="R139" s="973" t="s">
        <v>543</v>
      </c>
      <c r="S139" s="974"/>
      <c r="T139" s="979" t="s">
        <v>771</v>
      </c>
      <c r="U139" s="980"/>
      <c r="V139" s="980"/>
      <c r="W139" s="981"/>
      <c r="X139" s="979" t="s">
        <v>771</v>
      </c>
      <c r="Y139" s="980"/>
      <c r="Z139" s="980"/>
      <c r="AA139" s="981"/>
      <c r="AB139" s="606">
        <v>1</v>
      </c>
      <c r="AC139" s="34"/>
      <c r="AD139" s="138" t="s">
        <v>699</v>
      </c>
      <c r="AE139" s="158">
        <v>21</v>
      </c>
      <c r="AF139" s="35" t="s">
        <v>32</v>
      </c>
      <c r="AG139" s="34"/>
      <c r="AH139" s="139">
        <v>12000</v>
      </c>
      <c r="AI139" s="159">
        <f t="shared" si="30"/>
        <v>12</v>
      </c>
      <c r="AJ139" s="152">
        <v>11570</v>
      </c>
      <c r="AK139" s="272">
        <f t="shared" si="31"/>
        <v>11.57</v>
      </c>
      <c r="AL139" s="273">
        <f t="shared" si="37"/>
        <v>-430</v>
      </c>
      <c r="AM139" s="274">
        <f t="shared" si="33"/>
        <v>-0.43</v>
      </c>
      <c r="AN139" s="275">
        <f t="shared" si="38"/>
        <v>-3.5833333333333335E-2</v>
      </c>
      <c r="AO139" s="20"/>
      <c r="AP139" s="306">
        <v>65.239999999999995</v>
      </c>
      <c r="AQ139" s="306">
        <v>6.23</v>
      </c>
    </row>
    <row r="140" spans="2:43" ht="12" customHeight="1" x14ac:dyDescent="0.25">
      <c r="B140" s="25">
        <v>44291</v>
      </c>
      <c r="C140" s="137">
        <v>0.60625000000000007</v>
      </c>
      <c r="D140" s="137">
        <v>0.60972222222222217</v>
      </c>
      <c r="E140" s="43">
        <v>3</v>
      </c>
      <c r="F140" s="43">
        <v>23692</v>
      </c>
      <c r="G140" s="25">
        <v>44291</v>
      </c>
      <c r="H140" s="967" t="s">
        <v>770</v>
      </c>
      <c r="I140" s="968"/>
      <c r="J140" s="969" t="s">
        <v>828</v>
      </c>
      <c r="K140" s="970"/>
      <c r="L140" s="969" t="s">
        <v>764</v>
      </c>
      <c r="M140" s="970"/>
      <c r="N140" s="967"/>
      <c r="O140" s="968"/>
      <c r="P140" s="971" t="s">
        <v>1464</v>
      </c>
      <c r="Q140" s="972"/>
      <c r="R140" s="973" t="s">
        <v>1653</v>
      </c>
      <c r="S140" s="974"/>
      <c r="T140" s="979" t="s">
        <v>771</v>
      </c>
      <c r="U140" s="980"/>
      <c r="V140" s="980"/>
      <c r="W140" s="981"/>
      <c r="X140" s="979" t="s">
        <v>771</v>
      </c>
      <c r="Y140" s="980"/>
      <c r="Z140" s="980"/>
      <c r="AA140" s="981"/>
      <c r="AB140" s="606">
        <v>1</v>
      </c>
      <c r="AC140" s="34"/>
      <c r="AD140" s="138" t="s">
        <v>699</v>
      </c>
      <c r="AE140" s="158">
        <v>21</v>
      </c>
      <c r="AF140" s="35" t="s">
        <v>32</v>
      </c>
      <c r="AG140" s="34"/>
      <c r="AH140" s="139">
        <v>14400</v>
      </c>
      <c r="AI140" s="159">
        <f t="shared" si="30"/>
        <v>14.4</v>
      </c>
      <c r="AJ140" s="152">
        <v>13990</v>
      </c>
      <c r="AK140" s="272">
        <f t="shared" si="31"/>
        <v>13.99</v>
      </c>
      <c r="AL140" s="273">
        <f t="shared" si="37"/>
        <v>-410</v>
      </c>
      <c r="AM140" s="274">
        <f t="shared" si="33"/>
        <v>-0.41</v>
      </c>
      <c r="AN140" s="275">
        <f t="shared" si="38"/>
        <v>-2.8472222222222222E-2</v>
      </c>
      <c r="AO140" s="20"/>
      <c r="AP140" s="306">
        <v>65.239999999999995</v>
      </c>
      <c r="AQ140" s="306">
        <v>6.23</v>
      </c>
    </row>
    <row r="141" spans="2:43" ht="12" customHeight="1" x14ac:dyDescent="0.25">
      <c r="B141" s="25">
        <v>44291</v>
      </c>
      <c r="C141" s="137">
        <v>0.64097222222222217</v>
      </c>
      <c r="D141" s="137">
        <v>0.65347222222222223</v>
      </c>
      <c r="E141" s="43">
        <v>3</v>
      </c>
      <c r="F141" s="43">
        <v>23694</v>
      </c>
      <c r="G141" s="25">
        <v>44291</v>
      </c>
      <c r="H141" s="967" t="s">
        <v>709</v>
      </c>
      <c r="I141" s="968"/>
      <c r="J141" s="969" t="s">
        <v>1069</v>
      </c>
      <c r="K141" s="970"/>
      <c r="L141" s="969" t="s">
        <v>764</v>
      </c>
      <c r="M141" s="970"/>
      <c r="N141" s="967"/>
      <c r="O141" s="968"/>
      <c r="P141" s="971" t="s">
        <v>292</v>
      </c>
      <c r="Q141" s="972"/>
      <c r="R141" s="973" t="s">
        <v>696</v>
      </c>
      <c r="S141" s="974"/>
      <c r="T141" s="979" t="s">
        <v>1773</v>
      </c>
      <c r="U141" s="980"/>
      <c r="V141" s="980"/>
      <c r="W141" s="981"/>
      <c r="X141" s="979" t="s">
        <v>1773</v>
      </c>
      <c r="Y141" s="980"/>
      <c r="Z141" s="980"/>
      <c r="AA141" s="981"/>
      <c r="AB141" s="606"/>
      <c r="AC141" s="34"/>
      <c r="AD141" s="138" t="s">
        <v>699</v>
      </c>
      <c r="AE141" s="158">
        <v>24</v>
      </c>
      <c r="AF141" s="35" t="s">
        <v>32</v>
      </c>
      <c r="AG141" s="34"/>
      <c r="AH141" s="139">
        <v>940</v>
      </c>
      <c r="AI141" s="159">
        <f t="shared" si="30"/>
        <v>0.94</v>
      </c>
      <c r="AJ141" s="152">
        <v>940</v>
      </c>
      <c r="AK141" s="272">
        <f t="shared" si="31"/>
        <v>0.94</v>
      </c>
      <c r="AL141" s="273">
        <f t="shared" si="37"/>
        <v>0</v>
      </c>
      <c r="AM141" s="274">
        <f t="shared" si="33"/>
        <v>0</v>
      </c>
      <c r="AN141" s="275">
        <f t="shared" si="38"/>
        <v>0</v>
      </c>
      <c r="AO141" s="20"/>
      <c r="AP141" s="306">
        <v>72.11</v>
      </c>
      <c r="AQ141" s="306">
        <v>4.25</v>
      </c>
    </row>
    <row r="142" spans="2:43" ht="12" customHeight="1" x14ac:dyDescent="0.25">
      <c r="B142" s="25">
        <v>44291</v>
      </c>
      <c r="C142" s="137">
        <v>0.64513888888888882</v>
      </c>
      <c r="D142" s="137">
        <v>0.65208333333333335</v>
      </c>
      <c r="E142" s="43">
        <v>2</v>
      </c>
      <c r="F142" s="43">
        <v>23693</v>
      </c>
      <c r="G142" s="25">
        <v>44291</v>
      </c>
      <c r="H142" s="967" t="s">
        <v>786</v>
      </c>
      <c r="I142" s="968"/>
      <c r="J142" s="969" t="s">
        <v>789</v>
      </c>
      <c r="K142" s="970"/>
      <c r="L142" s="969" t="s">
        <v>764</v>
      </c>
      <c r="M142" s="970"/>
      <c r="N142" s="967"/>
      <c r="O142" s="968"/>
      <c r="P142" s="971" t="s">
        <v>200</v>
      </c>
      <c r="Q142" s="972"/>
      <c r="R142" s="973" t="s">
        <v>201</v>
      </c>
      <c r="S142" s="974"/>
      <c r="T142" s="979" t="s">
        <v>1769</v>
      </c>
      <c r="U142" s="980"/>
      <c r="V142" s="980"/>
      <c r="W142" s="981"/>
      <c r="X142" s="979" t="s">
        <v>1769</v>
      </c>
      <c r="Y142" s="980"/>
      <c r="Z142" s="980"/>
      <c r="AA142" s="981"/>
      <c r="AB142" s="606"/>
      <c r="AC142" s="34"/>
      <c r="AD142" s="138" t="s">
        <v>699</v>
      </c>
      <c r="AE142" s="158">
        <v>29</v>
      </c>
      <c r="AF142" s="35" t="s">
        <v>32</v>
      </c>
      <c r="AG142" s="34"/>
      <c r="AH142" s="139">
        <v>8950</v>
      </c>
      <c r="AI142" s="159">
        <f t="shared" si="30"/>
        <v>8.9499999999999993</v>
      </c>
      <c r="AJ142" s="152">
        <v>9030</v>
      </c>
      <c r="AK142" s="272">
        <f t="shared" si="31"/>
        <v>9.0299999999999994</v>
      </c>
      <c r="AL142" s="273">
        <f t="shared" si="32"/>
        <v>80</v>
      </c>
      <c r="AM142" s="274">
        <f t="shared" si="33"/>
        <v>0.08</v>
      </c>
      <c r="AN142" s="275">
        <f t="shared" si="34"/>
        <v>8.9385474860335188E-3</v>
      </c>
      <c r="AO142" s="20"/>
      <c r="AP142" s="306">
        <v>70.86</v>
      </c>
      <c r="AQ142" s="306">
        <v>5.16</v>
      </c>
    </row>
    <row r="143" spans="2:43" ht="12" customHeight="1" x14ac:dyDescent="0.25">
      <c r="B143" s="25">
        <v>44291</v>
      </c>
      <c r="C143" s="137">
        <v>0.69166666666666676</v>
      </c>
      <c r="D143" s="137">
        <v>0.70763888888888893</v>
      </c>
      <c r="E143" s="43">
        <v>1</v>
      </c>
      <c r="F143" s="43">
        <v>20198</v>
      </c>
      <c r="G143" s="25">
        <v>44291</v>
      </c>
      <c r="H143" s="967" t="s">
        <v>1028</v>
      </c>
      <c r="I143" s="968"/>
      <c r="J143" s="969"/>
      <c r="K143" s="970"/>
      <c r="L143" s="969"/>
      <c r="M143" s="970"/>
      <c r="N143" s="967"/>
      <c r="O143" s="968"/>
      <c r="P143" s="971" t="s">
        <v>1029</v>
      </c>
      <c r="Q143" s="972"/>
      <c r="R143" s="973" t="s">
        <v>803</v>
      </c>
      <c r="S143" s="974"/>
      <c r="T143" s="979" t="s">
        <v>1030</v>
      </c>
      <c r="U143" s="980"/>
      <c r="V143" s="980"/>
      <c r="W143" s="981"/>
      <c r="X143" s="979" t="s">
        <v>1030</v>
      </c>
      <c r="Y143" s="980"/>
      <c r="Z143" s="980"/>
      <c r="AA143" s="981"/>
      <c r="AB143" s="606"/>
      <c r="AC143" s="34"/>
      <c r="AD143" s="138"/>
      <c r="AE143" s="158"/>
      <c r="AF143" s="35"/>
      <c r="AG143" s="34"/>
      <c r="AH143" s="139">
        <v>660</v>
      </c>
      <c r="AI143" s="159">
        <f>+AH143/1000</f>
        <v>0.66</v>
      </c>
      <c r="AJ143" s="152">
        <v>660</v>
      </c>
      <c r="AK143" s="272">
        <f>+AJ143/1000</f>
        <v>0.66</v>
      </c>
      <c r="AL143" s="273">
        <f>+AJ143-AH143</f>
        <v>0</v>
      </c>
      <c r="AM143" s="274">
        <f>+AL143/1000</f>
        <v>0</v>
      </c>
      <c r="AN143" s="275">
        <f>+AL143/AH143</f>
        <v>0</v>
      </c>
      <c r="AO143" s="20"/>
      <c r="AP143" s="306"/>
      <c r="AQ143" s="306"/>
    </row>
    <row r="144" spans="2:43" ht="12" customHeight="1" x14ac:dyDescent="0.25">
      <c r="B144" s="25">
        <v>44291</v>
      </c>
      <c r="C144" s="137">
        <v>0.75486111111111109</v>
      </c>
      <c r="D144" s="137">
        <v>0.76250000000000007</v>
      </c>
      <c r="E144" s="43">
        <v>2</v>
      </c>
      <c r="F144" s="43">
        <v>23695</v>
      </c>
      <c r="G144" s="25">
        <v>44291</v>
      </c>
      <c r="H144" s="967" t="s">
        <v>728</v>
      </c>
      <c r="I144" s="968"/>
      <c r="J144" s="969" t="s">
        <v>702</v>
      </c>
      <c r="K144" s="970"/>
      <c r="L144" s="969" t="s">
        <v>764</v>
      </c>
      <c r="M144" s="970"/>
      <c r="N144" s="967"/>
      <c r="O144" s="968"/>
      <c r="P144" s="971" t="s">
        <v>221</v>
      </c>
      <c r="Q144" s="972"/>
      <c r="R144" s="973" t="s">
        <v>696</v>
      </c>
      <c r="S144" s="985"/>
      <c r="T144" s="982" t="s">
        <v>1779</v>
      </c>
      <c r="U144" s="983"/>
      <c r="V144" s="983"/>
      <c r="W144" s="984"/>
      <c r="X144" s="982" t="s">
        <v>1779</v>
      </c>
      <c r="Y144" s="983"/>
      <c r="Z144" s="983"/>
      <c r="AA144" s="984"/>
      <c r="AB144" s="606"/>
      <c r="AC144" s="34"/>
      <c r="AD144" s="138" t="s">
        <v>699</v>
      </c>
      <c r="AE144" s="263">
        <v>24</v>
      </c>
      <c r="AF144" s="35" t="s">
        <v>32</v>
      </c>
      <c r="AG144" s="34"/>
      <c r="AH144" s="139">
        <v>2110</v>
      </c>
      <c r="AI144" s="140">
        <f>+AH144/1000</f>
        <v>2.11</v>
      </c>
      <c r="AJ144" s="152">
        <v>2110</v>
      </c>
      <c r="AK144" s="142">
        <f>+AJ144/1000</f>
        <v>2.11</v>
      </c>
      <c r="AL144" s="143">
        <f>+AJ144-AH144</f>
        <v>0</v>
      </c>
      <c r="AM144" s="144">
        <f>+AL144/1000</f>
        <v>0</v>
      </c>
      <c r="AN144" s="145">
        <f>+AL144/AH144</f>
        <v>0</v>
      </c>
      <c r="AO144" s="21"/>
      <c r="AP144" s="306">
        <v>70.03</v>
      </c>
      <c r="AQ144" s="306">
        <v>6.24</v>
      </c>
    </row>
    <row r="145" spans="2:43" ht="12" customHeight="1" x14ac:dyDescent="0.25">
      <c r="B145" s="25">
        <v>44291</v>
      </c>
      <c r="C145" s="137">
        <v>0.76111111111111107</v>
      </c>
      <c r="D145" s="137">
        <v>0.78472222222222221</v>
      </c>
      <c r="E145" s="43">
        <v>2</v>
      </c>
      <c r="F145" s="43">
        <v>26768</v>
      </c>
      <c r="G145" s="25">
        <v>44291</v>
      </c>
      <c r="H145" s="967" t="s">
        <v>1618</v>
      </c>
      <c r="I145" s="968"/>
      <c r="J145" s="969"/>
      <c r="K145" s="970"/>
      <c r="L145" s="969"/>
      <c r="M145" s="970"/>
      <c r="N145" s="967"/>
      <c r="O145" s="968"/>
      <c r="P145" s="971" t="s">
        <v>1219</v>
      </c>
      <c r="Q145" s="972"/>
      <c r="R145" s="973" t="s">
        <v>1218</v>
      </c>
      <c r="S145" s="974"/>
      <c r="T145" s="975" t="s">
        <v>715</v>
      </c>
      <c r="U145" s="976"/>
      <c r="V145" s="976"/>
      <c r="W145" s="977"/>
      <c r="X145" s="975" t="s">
        <v>715</v>
      </c>
      <c r="Y145" s="976"/>
      <c r="Z145" s="976"/>
      <c r="AA145" s="977"/>
      <c r="AB145" s="606"/>
      <c r="AC145" s="34"/>
      <c r="AD145" s="138"/>
      <c r="AE145" s="263">
        <v>27</v>
      </c>
      <c r="AF145" s="35" t="s">
        <v>32</v>
      </c>
      <c r="AG145" s="34"/>
      <c r="AH145" s="139">
        <v>2660</v>
      </c>
      <c r="AI145" s="140">
        <f>+AH145/1000</f>
        <v>2.66</v>
      </c>
      <c r="AJ145" s="152">
        <v>2660</v>
      </c>
      <c r="AK145" s="142">
        <f>+AJ145/1000</f>
        <v>2.66</v>
      </c>
      <c r="AL145" s="143">
        <f>+AJ145-AH145</f>
        <v>0</v>
      </c>
      <c r="AM145" s="144">
        <f>+AL145/1000</f>
        <v>0</v>
      </c>
      <c r="AN145" s="145">
        <f>+AL145/AH145</f>
        <v>0</v>
      </c>
      <c r="AO145" s="21"/>
      <c r="AP145" s="306">
        <v>71.22</v>
      </c>
      <c r="AQ145" s="306">
        <v>5.71</v>
      </c>
    </row>
    <row r="146" spans="2:43" ht="12" customHeight="1" x14ac:dyDescent="0.25">
      <c r="B146" s="25">
        <v>44291</v>
      </c>
      <c r="C146" s="137">
        <v>0.77777777777777779</v>
      </c>
      <c r="D146" s="137">
        <v>0.7944444444444444</v>
      </c>
      <c r="E146" s="43">
        <v>2</v>
      </c>
      <c r="F146" s="43">
        <v>26769</v>
      </c>
      <c r="G146" s="25">
        <v>44291</v>
      </c>
      <c r="H146" s="967" t="s">
        <v>1618</v>
      </c>
      <c r="I146" s="968"/>
      <c r="J146" s="969"/>
      <c r="K146" s="970"/>
      <c r="L146" s="969"/>
      <c r="M146" s="970"/>
      <c r="N146" s="967"/>
      <c r="O146" s="968"/>
      <c r="P146" s="971" t="s">
        <v>1301</v>
      </c>
      <c r="Q146" s="972"/>
      <c r="R146" s="973" t="s">
        <v>1221</v>
      </c>
      <c r="S146" s="974"/>
      <c r="T146" s="975" t="s">
        <v>715</v>
      </c>
      <c r="U146" s="976"/>
      <c r="V146" s="976"/>
      <c r="W146" s="977"/>
      <c r="X146" s="975" t="s">
        <v>715</v>
      </c>
      <c r="Y146" s="976"/>
      <c r="Z146" s="976"/>
      <c r="AA146" s="977"/>
      <c r="AB146" s="606"/>
      <c r="AC146" s="34"/>
      <c r="AD146" s="138"/>
      <c r="AE146" s="599">
        <v>28</v>
      </c>
      <c r="AF146" s="35" t="s">
        <v>32</v>
      </c>
      <c r="AG146" s="34"/>
      <c r="AH146" s="139">
        <v>5000</v>
      </c>
      <c r="AI146" s="140">
        <f t="shared" ref="AI146:AI151" si="39">+AH146/1000</f>
        <v>5</v>
      </c>
      <c r="AJ146" s="152">
        <v>5000</v>
      </c>
      <c r="AK146" s="142">
        <f t="shared" ref="AK146:AK151" si="40">+AJ146/1000</f>
        <v>5</v>
      </c>
      <c r="AL146" s="143">
        <f t="shared" ref="AL146:AL151" si="41">+AJ146-AH146</f>
        <v>0</v>
      </c>
      <c r="AM146" s="144">
        <f t="shared" ref="AM146:AM151" si="42">+AL146/1000</f>
        <v>0</v>
      </c>
      <c r="AN146" s="145">
        <f t="shared" ref="AN146:AN151" si="43">+AL146/AH146</f>
        <v>0</v>
      </c>
      <c r="AO146" s="21"/>
      <c r="AP146" s="306">
        <v>71.37</v>
      </c>
      <c r="AQ146" s="306">
        <v>5.94</v>
      </c>
    </row>
    <row r="147" spans="2:43" ht="12" customHeight="1" x14ac:dyDescent="0.25">
      <c r="B147" s="25">
        <v>44291</v>
      </c>
      <c r="C147" s="137">
        <v>0.80972222222222223</v>
      </c>
      <c r="D147" s="137">
        <v>0.81527777777777777</v>
      </c>
      <c r="E147" s="43">
        <v>2</v>
      </c>
      <c r="F147" s="43">
        <v>23696</v>
      </c>
      <c r="G147" s="25">
        <v>44291</v>
      </c>
      <c r="H147" s="967" t="s">
        <v>1507</v>
      </c>
      <c r="I147" s="968"/>
      <c r="J147" s="969" t="s">
        <v>1509</v>
      </c>
      <c r="K147" s="970"/>
      <c r="L147" s="969" t="s">
        <v>682</v>
      </c>
      <c r="M147" s="970"/>
      <c r="N147" s="967"/>
      <c r="O147" s="968"/>
      <c r="P147" s="971" t="s">
        <v>221</v>
      </c>
      <c r="Q147" s="972"/>
      <c r="R147" s="973" t="s">
        <v>696</v>
      </c>
      <c r="S147" s="974"/>
      <c r="T147" s="975" t="s">
        <v>1778</v>
      </c>
      <c r="U147" s="976"/>
      <c r="V147" s="976"/>
      <c r="W147" s="977"/>
      <c r="X147" s="975" t="s">
        <v>1778</v>
      </c>
      <c r="Y147" s="976"/>
      <c r="Z147" s="976"/>
      <c r="AA147" s="977"/>
      <c r="AB147" s="606"/>
      <c r="AC147" s="34"/>
      <c r="AD147" s="138" t="s">
        <v>699</v>
      </c>
      <c r="AE147" s="602">
        <v>26</v>
      </c>
      <c r="AF147" s="35" t="s">
        <v>32</v>
      </c>
      <c r="AG147" s="34"/>
      <c r="AH147" s="139">
        <v>550</v>
      </c>
      <c r="AI147" s="140">
        <f t="shared" si="39"/>
        <v>0.55000000000000004</v>
      </c>
      <c r="AJ147" s="152">
        <v>550</v>
      </c>
      <c r="AK147" s="142">
        <f t="shared" si="40"/>
        <v>0.55000000000000004</v>
      </c>
      <c r="AL147" s="143">
        <f t="shared" si="41"/>
        <v>0</v>
      </c>
      <c r="AM147" s="144">
        <f t="shared" si="42"/>
        <v>0</v>
      </c>
      <c r="AN147" s="145">
        <f t="shared" si="43"/>
        <v>0</v>
      </c>
      <c r="AO147" s="21"/>
      <c r="AP147" s="306">
        <v>74.16</v>
      </c>
      <c r="AQ147" s="306">
        <v>3.89</v>
      </c>
    </row>
    <row r="148" spans="2:43" ht="12" customHeight="1" x14ac:dyDescent="0.25">
      <c r="B148" s="25">
        <v>44291</v>
      </c>
      <c r="C148" s="137">
        <v>0.81111111111111101</v>
      </c>
      <c r="D148" s="137">
        <v>0.83611111111111114</v>
      </c>
      <c r="E148" s="43">
        <v>2</v>
      </c>
      <c r="F148" s="43">
        <v>26770</v>
      </c>
      <c r="G148" s="25">
        <v>44291</v>
      </c>
      <c r="H148" s="967" t="s">
        <v>1618</v>
      </c>
      <c r="I148" s="968"/>
      <c r="J148" s="969"/>
      <c r="K148" s="970"/>
      <c r="L148" s="969"/>
      <c r="M148" s="970"/>
      <c r="N148" s="967"/>
      <c r="O148" s="968"/>
      <c r="P148" s="971" t="s">
        <v>748</v>
      </c>
      <c r="Q148" s="972"/>
      <c r="R148" s="973" t="s">
        <v>749</v>
      </c>
      <c r="S148" s="974"/>
      <c r="T148" s="975" t="s">
        <v>715</v>
      </c>
      <c r="U148" s="976"/>
      <c r="V148" s="976"/>
      <c r="W148" s="977"/>
      <c r="X148" s="975" t="s">
        <v>715</v>
      </c>
      <c r="Y148" s="976"/>
      <c r="Z148" s="976"/>
      <c r="AA148" s="977"/>
      <c r="AB148" s="606"/>
      <c r="AC148" s="34"/>
      <c r="AD148" s="138"/>
      <c r="AE148" s="599">
        <v>28</v>
      </c>
      <c r="AF148" s="35" t="s">
        <v>32</v>
      </c>
      <c r="AG148" s="34"/>
      <c r="AH148" s="139">
        <v>2160</v>
      </c>
      <c r="AI148" s="140">
        <f t="shared" si="39"/>
        <v>2.16</v>
      </c>
      <c r="AJ148" s="152">
        <v>2160</v>
      </c>
      <c r="AK148" s="142">
        <f t="shared" si="40"/>
        <v>2.16</v>
      </c>
      <c r="AL148" s="143">
        <f t="shared" si="41"/>
        <v>0</v>
      </c>
      <c r="AM148" s="144">
        <f t="shared" si="42"/>
        <v>0</v>
      </c>
      <c r="AN148" s="145">
        <f t="shared" si="43"/>
        <v>0</v>
      </c>
      <c r="AO148" s="21"/>
      <c r="AP148" s="306">
        <v>70.849999999999994</v>
      </c>
      <c r="AQ148" s="306">
        <v>6.25</v>
      </c>
    </row>
    <row r="149" spans="2:43" ht="12" customHeight="1" x14ac:dyDescent="0.25">
      <c r="B149" s="25">
        <v>44291</v>
      </c>
      <c r="C149" s="137">
        <v>0.85</v>
      </c>
      <c r="D149" s="137">
        <v>0.85486111111111107</v>
      </c>
      <c r="E149" s="43">
        <v>2</v>
      </c>
      <c r="F149" s="43">
        <v>23698</v>
      </c>
      <c r="G149" s="25">
        <v>44291</v>
      </c>
      <c r="H149" s="967" t="s">
        <v>786</v>
      </c>
      <c r="I149" s="968"/>
      <c r="J149" s="969" t="s">
        <v>789</v>
      </c>
      <c r="K149" s="970"/>
      <c r="L149" s="969" t="s">
        <v>682</v>
      </c>
      <c r="M149" s="970"/>
      <c r="N149" s="967"/>
      <c r="O149" s="968"/>
      <c r="P149" s="971" t="s">
        <v>221</v>
      </c>
      <c r="Q149" s="972"/>
      <c r="R149" s="973" t="s">
        <v>696</v>
      </c>
      <c r="S149" s="974"/>
      <c r="T149" s="975" t="s">
        <v>1093</v>
      </c>
      <c r="U149" s="976"/>
      <c r="V149" s="976"/>
      <c r="W149" s="977"/>
      <c r="X149" s="975" t="s">
        <v>1093</v>
      </c>
      <c r="Y149" s="976"/>
      <c r="Z149" s="976"/>
      <c r="AA149" s="977"/>
      <c r="AB149" s="606"/>
      <c r="AC149" s="34"/>
      <c r="AD149" s="138" t="s">
        <v>699</v>
      </c>
      <c r="AE149" s="602">
        <v>30</v>
      </c>
      <c r="AF149" s="35" t="s">
        <v>32</v>
      </c>
      <c r="AG149" s="34"/>
      <c r="AH149" s="139">
        <v>900</v>
      </c>
      <c r="AI149" s="140">
        <f t="shared" si="39"/>
        <v>0.9</v>
      </c>
      <c r="AJ149" s="152">
        <v>900</v>
      </c>
      <c r="AK149" s="142">
        <f t="shared" si="40"/>
        <v>0.9</v>
      </c>
      <c r="AL149" s="143">
        <f t="shared" si="41"/>
        <v>0</v>
      </c>
      <c r="AM149" s="144">
        <f t="shared" si="42"/>
        <v>0</v>
      </c>
      <c r="AN149" s="145">
        <f t="shared" si="43"/>
        <v>0</v>
      </c>
      <c r="AO149" s="21"/>
      <c r="AP149" s="306">
        <v>75.680000000000007</v>
      </c>
      <c r="AQ149" s="306">
        <v>2.87</v>
      </c>
    </row>
    <row r="150" spans="2:43" ht="12" customHeight="1" x14ac:dyDescent="0.25">
      <c r="B150" s="25">
        <v>44291</v>
      </c>
      <c r="C150" s="137">
        <v>0.8881944444444444</v>
      </c>
      <c r="D150" s="137">
        <v>0.90972222222222221</v>
      </c>
      <c r="E150" s="43">
        <v>2</v>
      </c>
      <c r="F150" s="43">
        <v>26771</v>
      </c>
      <c r="G150" s="25">
        <v>44291</v>
      </c>
      <c r="H150" s="967" t="s">
        <v>1303</v>
      </c>
      <c r="I150" s="968"/>
      <c r="J150" s="969"/>
      <c r="K150" s="970"/>
      <c r="L150" s="969"/>
      <c r="M150" s="970"/>
      <c r="N150" s="967"/>
      <c r="O150" s="968"/>
      <c r="P150" s="971" t="s">
        <v>869</v>
      </c>
      <c r="Q150" s="972"/>
      <c r="R150" s="973" t="s">
        <v>856</v>
      </c>
      <c r="S150" s="985"/>
      <c r="T150" s="982" t="s">
        <v>718</v>
      </c>
      <c r="U150" s="983"/>
      <c r="V150" s="983"/>
      <c r="W150" s="984"/>
      <c r="X150" s="982" t="s">
        <v>718</v>
      </c>
      <c r="Y150" s="983"/>
      <c r="Z150" s="983"/>
      <c r="AA150" s="984"/>
      <c r="AB150" s="606"/>
      <c r="AC150" s="34"/>
      <c r="AD150" s="138"/>
      <c r="AE150" s="599">
        <v>47</v>
      </c>
      <c r="AF150" s="35" t="s">
        <v>32</v>
      </c>
      <c r="AG150" s="34"/>
      <c r="AH150" s="139">
        <v>4420</v>
      </c>
      <c r="AI150" s="140">
        <f t="shared" si="39"/>
        <v>4.42</v>
      </c>
      <c r="AJ150" s="152">
        <v>4420</v>
      </c>
      <c r="AK150" s="142">
        <f t="shared" si="40"/>
        <v>4.42</v>
      </c>
      <c r="AL150" s="143">
        <f t="shared" si="41"/>
        <v>0</v>
      </c>
      <c r="AM150" s="144">
        <f t="shared" si="42"/>
        <v>0</v>
      </c>
      <c r="AN150" s="145">
        <f t="shared" si="43"/>
        <v>0</v>
      </c>
      <c r="AO150" s="21"/>
      <c r="AP150" s="306">
        <v>75.84</v>
      </c>
      <c r="AQ150" s="306">
        <v>2.16</v>
      </c>
    </row>
    <row r="151" spans="2:43" ht="12" customHeight="1" x14ac:dyDescent="0.25">
      <c r="B151" s="25">
        <v>44291</v>
      </c>
      <c r="C151" s="137">
        <v>0.93194444444444446</v>
      </c>
      <c r="D151" s="137">
        <v>0.97361111111111109</v>
      </c>
      <c r="E151" s="43">
        <v>4</v>
      </c>
      <c r="F151" s="43">
        <v>26772</v>
      </c>
      <c r="G151" s="25">
        <v>44291</v>
      </c>
      <c r="H151" s="967" t="s">
        <v>87</v>
      </c>
      <c r="I151" s="968"/>
      <c r="J151" s="969"/>
      <c r="K151" s="970"/>
      <c r="L151" s="969"/>
      <c r="M151" s="970"/>
      <c r="N151" s="967"/>
      <c r="O151" s="968"/>
      <c r="P151" s="971" t="s">
        <v>1776</v>
      </c>
      <c r="Q151" s="972"/>
      <c r="R151" s="973" t="s">
        <v>118</v>
      </c>
      <c r="S151" s="974"/>
      <c r="T151" s="975" t="s">
        <v>1780</v>
      </c>
      <c r="U151" s="976"/>
      <c r="V151" s="976"/>
      <c r="W151" s="977"/>
      <c r="X151" s="975" t="s">
        <v>1780</v>
      </c>
      <c r="Y151" s="976"/>
      <c r="Z151" s="976"/>
      <c r="AA151" s="977"/>
      <c r="AB151" s="606"/>
      <c r="AC151" s="34"/>
      <c r="AD151" s="138"/>
      <c r="AE151" s="603">
        <v>57</v>
      </c>
      <c r="AF151" s="46" t="s">
        <v>52</v>
      </c>
      <c r="AG151" s="34"/>
      <c r="AH151" s="139">
        <v>10840</v>
      </c>
      <c r="AI151" s="140">
        <f t="shared" si="39"/>
        <v>10.84</v>
      </c>
      <c r="AJ151" s="152">
        <v>10840</v>
      </c>
      <c r="AK151" s="142">
        <f t="shared" si="40"/>
        <v>10.84</v>
      </c>
      <c r="AL151" s="143">
        <f t="shared" si="41"/>
        <v>0</v>
      </c>
      <c r="AM151" s="144">
        <f t="shared" si="42"/>
        <v>0</v>
      </c>
      <c r="AN151" s="145">
        <f t="shared" si="43"/>
        <v>0</v>
      </c>
      <c r="AO151" s="21"/>
      <c r="AP151" s="306">
        <v>76.930000000000007</v>
      </c>
      <c r="AQ151" s="306">
        <v>3.57</v>
      </c>
    </row>
    <row r="152" spans="2:43" ht="12" customHeight="1" thickBot="1" x14ac:dyDescent="0.3">
      <c r="B152" s="24"/>
      <c r="C152" s="146"/>
      <c r="D152" s="146"/>
      <c r="E152" s="27"/>
      <c r="F152" s="36"/>
      <c r="G152" s="31"/>
      <c r="H152" s="909"/>
      <c r="I152" s="910"/>
      <c r="J152" s="911"/>
      <c r="K152" s="912"/>
      <c r="L152" s="911"/>
      <c r="M152" s="912"/>
      <c r="N152" s="913"/>
      <c r="O152" s="910"/>
      <c r="P152" s="913"/>
      <c r="Q152" s="910"/>
      <c r="R152" s="914"/>
      <c r="S152" s="915"/>
      <c r="T152" s="916"/>
      <c r="U152" s="917"/>
      <c r="V152" s="917"/>
      <c r="W152" s="915"/>
      <c r="X152" s="29"/>
      <c r="Y152" s="147"/>
      <c r="Z152" s="147"/>
      <c r="AA152" s="28"/>
      <c r="AB152" s="147"/>
      <c r="AC152" s="36"/>
      <c r="AD152" s="148"/>
      <c r="AE152" s="147"/>
      <c r="AF152" s="28"/>
      <c r="AG152" s="29"/>
      <c r="AH152" s="149"/>
      <c r="AI152" s="153"/>
      <c r="AJ152" s="150"/>
      <c r="AK152" s="154"/>
      <c r="AL152" s="155"/>
      <c r="AM152" s="156"/>
      <c r="AN152" s="157"/>
    </row>
    <row r="153" spans="2:43" ht="12" customHeight="1" x14ac:dyDescent="0.25">
      <c r="B153" s="151"/>
      <c r="C153" s="151"/>
      <c r="D153" s="151"/>
      <c r="E153" s="151"/>
      <c r="F153" s="151"/>
      <c r="G153" s="151"/>
      <c r="H153" s="151"/>
      <c r="I153" s="151"/>
      <c r="J153" s="174"/>
      <c r="K153" s="174"/>
      <c r="L153" s="174"/>
      <c r="M153" s="174"/>
      <c r="N153" s="151"/>
      <c r="O153" s="151"/>
      <c r="P153" s="135"/>
      <c r="Q153" s="135"/>
      <c r="R153" s="918" t="s">
        <v>5</v>
      </c>
      <c r="S153" s="919"/>
      <c r="T153" s="919"/>
      <c r="U153" s="919"/>
      <c r="V153" s="919"/>
      <c r="W153" s="919"/>
      <c r="X153" s="919"/>
      <c r="Y153" s="919"/>
      <c r="Z153" s="919"/>
      <c r="AA153" s="919"/>
      <c r="AB153" s="919"/>
      <c r="AC153" s="919"/>
      <c r="AD153" s="919"/>
      <c r="AE153" s="919"/>
      <c r="AF153" s="919"/>
      <c r="AG153" s="265"/>
      <c r="AH153" s="932" t="s">
        <v>4</v>
      </c>
      <c r="AI153" s="933"/>
      <c r="AJ153" s="932" t="s">
        <v>3</v>
      </c>
      <c r="AK153" s="933"/>
      <c r="AL153" s="932" t="s">
        <v>2</v>
      </c>
      <c r="AM153" s="934"/>
      <c r="AN153" s="935"/>
    </row>
    <row r="154" spans="2:43" x14ac:dyDescent="0.25">
      <c r="B154" s="151"/>
      <c r="C154" s="151"/>
      <c r="D154" s="151"/>
      <c r="E154" s="151"/>
      <c r="F154" s="151"/>
      <c r="G154" s="151"/>
      <c r="H154" s="151"/>
      <c r="I154" s="151"/>
      <c r="J154" s="174"/>
      <c r="K154" s="174"/>
      <c r="L154" s="174"/>
      <c r="M154" s="174"/>
      <c r="N154" s="151"/>
      <c r="O154" s="151"/>
      <c r="P154" s="135"/>
      <c r="Q154" s="135"/>
      <c r="R154" s="930"/>
      <c r="S154" s="931"/>
      <c r="T154" s="931"/>
      <c r="U154" s="931"/>
      <c r="V154" s="931"/>
      <c r="W154" s="931"/>
      <c r="X154" s="931"/>
      <c r="Y154" s="931"/>
      <c r="Z154" s="931"/>
      <c r="AA154" s="931"/>
      <c r="AB154" s="931"/>
      <c r="AC154" s="931"/>
      <c r="AD154" s="931"/>
      <c r="AE154" s="931"/>
      <c r="AF154" s="931"/>
      <c r="AG154" s="265"/>
      <c r="AH154" s="936" t="s">
        <v>1</v>
      </c>
      <c r="AI154" s="938">
        <f>+SUM(AI115:AI152)</f>
        <v>424.62000000000006</v>
      </c>
      <c r="AJ154" s="936" t="s">
        <v>1</v>
      </c>
      <c r="AK154" s="938">
        <f>+SUM(AK115:AK152)</f>
        <v>418.12</v>
      </c>
      <c r="AL154" s="936" t="s">
        <v>1</v>
      </c>
      <c r="AM154" s="940">
        <f>+AK154-AI154</f>
        <v>-6.5000000000000568</v>
      </c>
      <c r="AN154" s="851">
        <f>+AM154/AI154</f>
        <v>-1.5307804625312175E-2</v>
      </c>
    </row>
    <row r="155" spans="2:43" ht="17.25" thickBot="1" x14ac:dyDescent="0.3">
      <c r="B155" s="151"/>
      <c r="C155" s="151"/>
      <c r="D155" s="151"/>
      <c r="E155" s="151"/>
      <c r="F155" s="151"/>
      <c r="G155" s="151"/>
      <c r="H155" s="151"/>
      <c r="I155" s="151"/>
      <c r="J155" s="174"/>
      <c r="K155" s="174"/>
      <c r="L155" s="174"/>
      <c r="M155" s="174"/>
      <c r="N155" s="151"/>
      <c r="O155" s="151"/>
      <c r="P155" s="135"/>
      <c r="Q155" s="135"/>
      <c r="R155" s="921"/>
      <c r="S155" s="922"/>
      <c r="T155" s="922"/>
      <c r="U155" s="922"/>
      <c r="V155" s="922"/>
      <c r="W155" s="922"/>
      <c r="X155" s="922"/>
      <c r="Y155" s="922"/>
      <c r="Z155" s="922"/>
      <c r="AA155" s="922"/>
      <c r="AB155" s="922"/>
      <c r="AC155" s="922"/>
      <c r="AD155" s="922"/>
      <c r="AE155" s="922"/>
      <c r="AF155" s="922"/>
      <c r="AG155" s="264"/>
      <c r="AH155" s="937"/>
      <c r="AI155" s="939"/>
      <c r="AJ155" s="937"/>
      <c r="AK155" s="939"/>
      <c r="AL155" s="937"/>
      <c r="AM155" s="941"/>
      <c r="AN155" s="852"/>
    </row>
    <row r="156" spans="2:43" ht="17.25" thickBot="1" x14ac:dyDescent="0.3"/>
    <row r="157" spans="2:43" x14ac:dyDescent="0.25">
      <c r="R157" s="918" t="s">
        <v>0</v>
      </c>
      <c r="S157" s="919"/>
      <c r="T157" s="919"/>
      <c r="U157" s="919"/>
      <c r="V157" s="919"/>
      <c r="W157" s="919"/>
      <c r="X157" s="919"/>
      <c r="Y157" s="919"/>
      <c r="Z157" s="919"/>
      <c r="AA157" s="919"/>
      <c r="AB157" s="919"/>
      <c r="AC157" s="919"/>
      <c r="AD157" s="919"/>
      <c r="AE157" s="919"/>
      <c r="AF157" s="920"/>
      <c r="AG157" s="18"/>
      <c r="AH157" s="924">
        <f>+AI154+AH105</f>
        <v>874.98272727272729</v>
      </c>
      <c r="AI157" s="925"/>
      <c r="AJ157" s="924">
        <f>+AK154+AJ105</f>
        <v>871.48</v>
      </c>
      <c r="AK157" s="925"/>
      <c r="AL157" s="928">
        <f>+AJ157-AH157</f>
        <v>-3.5027272727272702</v>
      </c>
      <c r="AM157" s="925"/>
      <c r="AN157" s="945">
        <f>+AL157/AH157</f>
        <v>-4.00319590724388E-3</v>
      </c>
    </row>
    <row r="158" spans="2:43" ht="17.25" thickBot="1" x14ac:dyDescent="0.3">
      <c r="R158" s="921"/>
      <c r="S158" s="922"/>
      <c r="T158" s="922"/>
      <c r="U158" s="922"/>
      <c r="V158" s="922"/>
      <c r="W158" s="922"/>
      <c r="X158" s="922"/>
      <c r="Y158" s="922"/>
      <c r="Z158" s="922"/>
      <c r="AA158" s="922"/>
      <c r="AB158" s="922"/>
      <c r="AC158" s="922"/>
      <c r="AD158" s="922"/>
      <c r="AE158" s="922"/>
      <c r="AF158" s="923"/>
      <c r="AG158" s="19"/>
      <c r="AH158" s="926"/>
      <c r="AI158" s="927"/>
      <c r="AJ158" s="926"/>
      <c r="AK158" s="927"/>
      <c r="AL158" s="929"/>
      <c r="AM158" s="927"/>
      <c r="AN158" s="946"/>
    </row>
    <row r="159" spans="2:43" ht="17.25" thickBot="1" x14ac:dyDescent="0.3"/>
    <row r="160" spans="2:43" ht="12" customHeight="1" x14ac:dyDescent="0.25">
      <c r="B160" s="882" t="s">
        <v>31</v>
      </c>
      <c r="C160" s="883"/>
      <c r="D160" s="883"/>
      <c r="E160" s="883"/>
      <c r="F160" s="883"/>
      <c r="G160" s="884"/>
      <c r="H160" s="888" t="s">
        <v>30</v>
      </c>
      <c r="I160" s="765"/>
      <c r="J160" s="765"/>
      <c r="K160" s="765"/>
      <c r="L160" s="765"/>
      <c r="M160" s="765"/>
      <c r="N160" s="765"/>
      <c r="O160" s="765"/>
      <c r="P160" s="765"/>
      <c r="Q160" s="765"/>
      <c r="R160" s="765"/>
      <c r="S160" s="765"/>
      <c r="T160" s="765"/>
      <c r="U160" s="765"/>
      <c r="V160" s="765"/>
      <c r="W160" s="765"/>
      <c r="X160" s="765"/>
      <c r="Y160" s="765"/>
      <c r="Z160" s="765"/>
      <c r="AA160" s="765"/>
      <c r="AB160" s="765"/>
      <c r="AC160" s="765"/>
      <c r="AD160" s="765"/>
      <c r="AE160" s="267"/>
      <c r="AF160" s="764" t="s">
        <v>29</v>
      </c>
      <c r="AG160" s="765"/>
      <c r="AH160" s="765"/>
      <c r="AI160" s="765"/>
      <c r="AJ160" s="765"/>
      <c r="AK160" s="766"/>
      <c r="AL160" s="889" t="s">
        <v>39</v>
      </c>
      <c r="AM160" s="890"/>
      <c r="AN160" s="891"/>
      <c r="AO160" s="22"/>
    </row>
    <row r="161" spans="2:43" ht="12" customHeight="1" x14ac:dyDescent="0.25">
      <c r="B161" s="885"/>
      <c r="C161" s="886"/>
      <c r="D161" s="886"/>
      <c r="E161" s="886"/>
      <c r="F161" s="886"/>
      <c r="G161" s="887"/>
      <c r="H161" s="892" t="s">
        <v>25</v>
      </c>
      <c r="I161" s="893"/>
      <c r="J161" s="893"/>
      <c r="K161" s="893"/>
      <c r="L161" s="893"/>
      <c r="M161" s="893"/>
      <c r="N161" s="893"/>
      <c r="O161" s="893"/>
      <c r="P161" s="893"/>
      <c r="Q161" s="893"/>
      <c r="R161" s="893"/>
      <c r="S161" s="893"/>
      <c r="T161" s="893"/>
      <c r="U161" s="893"/>
      <c r="V161" s="893"/>
      <c r="W161" s="893"/>
      <c r="X161" s="893"/>
      <c r="Y161" s="893"/>
      <c r="Z161" s="893"/>
      <c r="AA161" s="893"/>
      <c r="AB161" s="893"/>
      <c r="AC161" s="893"/>
      <c r="AD161" s="893"/>
      <c r="AE161" s="268"/>
      <c r="AF161" s="773">
        <v>44292</v>
      </c>
      <c r="AG161" s="774"/>
      <c r="AH161" s="774"/>
      <c r="AI161" s="774"/>
      <c r="AJ161" s="774"/>
      <c r="AK161" s="775"/>
      <c r="AL161" s="896" t="s">
        <v>40</v>
      </c>
      <c r="AM161" s="897"/>
      <c r="AN161" s="898"/>
      <c r="AO161" s="23"/>
    </row>
    <row r="162" spans="2:43" ht="12" customHeight="1" thickBot="1" x14ac:dyDescent="0.3">
      <c r="B162" s="902" t="s">
        <v>28</v>
      </c>
      <c r="C162" s="903"/>
      <c r="D162" s="903"/>
      <c r="E162" s="903"/>
      <c r="F162" s="903"/>
      <c r="G162" s="904"/>
      <c r="H162" s="894"/>
      <c r="I162" s="895"/>
      <c r="J162" s="895"/>
      <c r="K162" s="895"/>
      <c r="L162" s="895"/>
      <c r="M162" s="895"/>
      <c r="N162" s="895"/>
      <c r="O162" s="895"/>
      <c r="P162" s="895"/>
      <c r="Q162" s="895"/>
      <c r="R162" s="895"/>
      <c r="S162" s="895"/>
      <c r="T162" s="895"/>
      <c r="U162" s="895"/>
      <c r="V162" s="895"/>
      <c r="W162" s="895"/>
      <c r="X162" s="895"/>
      <c r="Y162" s="895"/>
      <c r="Z162" s="895"/>
      <c r="AA162" s="895"/>
      <c r="AB162" s="895"/>
      <c r="AC162" s="895"/>
      <c r="AD162" s="895"/>
      <c r="AE162" s="269"/>
      <c r="AF162" s="776"/>
      <c r="AG162" s="777"/>
      <c r="AH162" s="777"/>
      <c r="AI162" s="777"/>
      <c r="AJ162" s="777"/>
      <c r="AK162" s="778"/>
      <c r="AL162" s="899"/>
      <c r="AM162" s="900"/>
      <c r="AN162" s="901"/>
      <c r="AO162" s="141"/>
    </row>
    <row r="163" spans="2:43" ht="12" customHeight="1" thickBot="1" x14ac:dyDescent="0.3">
      <c r="B163" s="135"/>
      <c r="C163" s="135"/>
      <c r="D163" s="135"/>
      <c r="E163" s="135"/>
      <c r="F163" s="135"/>
      <c r="G163" s="135"/>
      <c r="H163" s="135"/>
      <c r="I163" s="135"/>
      <c r="J163" s="174"/>
      <c r="K163" s="174"/>
      <c r="L163" s="174"/>
      <c r="M163" s="174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41"/>
    </row>
    <row r="164" spans="2:43" ht="12" customHeight="1" thickBot="1" x14ac:dyDescent="0.3">
      <c r="B164" s="873" t="s">
        <v>27</v>
      </c>
      <c r="C164" s="874"/>
      <c r="D164" s="874"/>
      <c r="E164" s="875"/>
      <c r="F164" s="848" t="s">
        <v>26</v>
      </c>
      <c r="G164" s="850"/>
      <c r="H164" s="848" t="s">
        <v>44</v>
      </c>
      <c r="I164" s="849"/>
      <c r="J164" s="849"/>
      <c r="K164" s="849"/>
      <c r="L164" s="849"/>
      <c r="M164" s="849"/>
      <c r="N164" s="849"/>
      <c r="O164" s="849"/>
      <c r="P164" s="849"/>
      <c r="Q164" s="849"/>
      <c r="R164" s="849"/>
      <c r="S164" s="850"/>
      <c r="T164" s="848" t="s">
        <v>25</v>
      </c>
      <c r="U164" s="849"/>
      <c r="V164" s="849"/>
      <c r="W164" s="849"/>
      <c r="X164" s="849"/>
      <c r="Y164" s="849"/>
      <c r="Z164" s="849"/>
      <c r="AA164" s="849"/>
      <c r="AB164" s="849"/>
      <c r="AC164" s="849"/>
      <c r="AD164" s="849"/>
      <c r="AE164" s="849"/>
      <c r="AF164" s="850"/>
      <c r="AG164" s="879" t="s">
        <v>24</v>
      </c>
      <c r="AH164" s="880"/>
      <c r="AI164" s="881"/>
      <c r="AJ164" s="879" t="s">
        <v>24</v>
      </c>
      <c r="AK164" s="881"/>
      <c r="AL164" s="848" t="s">
        <v>23</v>
      </c>
      <c r="AM164" s="849"/>
      <c r="AN164" s="850"/>
      <c r="AO164" s="141"/>
    </row>
    <row r="165" spans="2:43" ht="12" customHeight="1" thickBot="1" x14ac:dyDescent="0.3">
      <c r="B165" s="1" t="s">
        <v>13</v>
      </c>
      <c r="C165" s="2" t="s">
        <v>22</v>
      </c>
      <c r="D165" s="3" t="s">
        <v>22</v>
      </c>
      <c r="E165" s="2" t="s">
        <v>21</v>
      </c>
      <c r="F165" s="907" t="s">
        <v>20</v>
      </c>
      <c r="G165" s="908"/>
      <c r="H165" s="876"/>
      <c r="I165" s="877"/>
      <c r="J165" s="877"/>
      <c r="K165" s="877"/>
      <c r="L165" s="877"/>
      <c r="M165" s="877"/>
      <c r="N165" s="877"/>
      <c r="O165" s="877"/>
      <c r="P165" s="877"/>
      <c r="Q165" s="877"/>
      <c r="R165" s="877"/>
      <c r="S165" s="878"/>
      <c r="T165" s="876"/>
      <c r="U165" s="877"/>
      <c r="V165" s="877"/>
      <c r="W165" s="877"/>
      <c r="X165" s="877"/>
      <c r="Y165" s="877"/>
      <c r="Z165" s="877"/>
      <c r="AA165" s="877"/>
      <c r="AB165" s="877"/>
      <c r="AC165" s="877"/>
      <c r="AD165" s="877"/>
      <c r="AE165" s="877"/>
      <c r="AF165" s="878"/>
      <c r="AG165" s="876" t="s">
        <v>19</v>
      </c>
      <c r="AH165" s="877"/>
      <c r="AI165" s="878"/>
      <c r="AJ165" s="876" t="s">
        <v>18</v>
      </c>
      <c r="AK165" s="878"/>
      <c r="AL165" s="876" t="s">
        <v>17</v>
      </c>
      <c r="AM165" s="877"/>
      <c r="AN165" s="878"/>
      <c r="AO165" s="141"/>
      <c r="AP165" s="846" t="s">
        <v>130</v>
      </c>
      <c r="AQ165" s="846" t="s">
        <v>131</v>
      </c>
    </row>
    <row r="166" spans="2:43" ht="12" customHeight="1" thickBot="1" x14ac:dyDescent="0.3">
      <c r="B166" s="4">
        <v>2021</v>
      </c>
      <c r="C166" s="5" t="s">
        <v>16</v>
      </c>
      <c r="D166" s="5" t="s">
        <v>15</v>
      </c>
      <c r="E166" s="30" t="s">
        <v>14</v>
      </c>
      <c r="F166" s="6" t="s">
        <v>14</v>
      </c>
      <c r="G166" s="7" t="s">
        <v>13</v>
      </c>
      <c r="H166" s="868" t="s">
        <v>34</v>
      </c>
      <c r="I166" s="869"/>
      <c r="J166" s="870" t="s">
        <v>43</v>
      </c>
      <c r="K166" s="871"/>
      <c r="L166" s="870" t="s">
        <v>42</v>
      </c>
      <c r="M166" s="871"/>
      <c r="N166" s="872" t="s">
        <v>33</v>
      </c>
      <c r="O166" s="869"/>
      <c r="P166" s="872" t="s">
        <v>12</v>
      </c>
      <c r="Q166" s="869"/>
      <c r="R166" s="872" t="s">
        <v>11</v>
      </c>
      <c r="S166" s="905"/>
      <c r="T166" s="868" t="s">
        <v>35</v>
      </c>
      <c r="U166" s="906"/>
      <c r="V166" s="906"/>
      <c r="W166" s="905"/>
      <c r="X166" s="868" t="s">
        <v>10</v>
      </c>
      <c r="Y166" s="906"/>
      <c r="Z166" s="906"/>
      <c r="AA166" s="905"/>
      <c r="AB166" s="604"/>
      <c r="AC166" s="38" t="s">
        <v>38</v>
      </c>
      <c r="AD166" s="37" t="s">
        <v>36</v>
      </c>
      <c r="AE166" s="266" t="s">
        <v>41</v>
      </c>
      <c r="AF166" s="136" t="s">
        <v>9</v>
      </c>
      <c r="AG166" s="8" t="s">
        <v>37</v>
      </c>
      <c r="AH166" s="9" t="s">
        <v>8</v>
      </c>
      <c r="AI166" s="10" t="s">
        <v>7</v>
      </c>
      <c r="AJ166" s="6" t="s">
        <v>8</v>
      </c>
      <c r="AK166" s="7" t="s">
        <v>7</v>
      </c>
      <c r="AL166" s="6" t="s">
        <v>8</v>
      </c>
      <c r="AM166" s="11" t="s">
        <v>7</v>
      </c>
      <c r="AN166" s="7" t="s">
        <v>6</v>
      </c>
      <c r="AO166" s="141"/>
      <c r="AP166" s="847"/>
      <c r="AQ166" s="847"/>
    </row>
    <row r="167" spans="2:43" ht="12" customHeight="1" x14ac:dyDescent="0.25">
      <c r="B167" s="25">
        <v>44292</v>
      </c>
      <c r="C167" s="137">
        <v>0.1763888888888889</v>
      </c>
      <c r="D167" s="137">
        <v>0.18541666666666667</v>
      </c>
      <c r="E167" s="43">
        <v>1</v>
      </c>
      <c r="F167" s="43">
        <v>803</v>
      </c>
      <c r="G167" s="25">
        <v>44292</v>
      </c>
      <c r="H167" s="967" t="s">
        <v>199</v>
      </c>
      <c r="I167" s="968"/>
      <c r="J167" s="969"/>
      <c r="K167" s="970"/>
      <c r="L167" s="969"/>
      <c r="M167" s="970"/>
      <c r="N167" s="967"/>
      <c r="O167" s="968"/>
      <c r="P167" s="971" t="s">
        <v>1210</v>
      </c>
      <c r="Q167" s="972"/>
      <c r="R167" s="973" t="s">
        <v>306</v>
      </c>
      <c r="S167" s="974"/>
      <c r="T167" s="979" t="s">
        <v>544</v>
      </c>
      <c r="U167" s="980"/>
      <c r="V167" s="980"/>
      <c r="W167" s="981"/>
      <c r="X167" s="979" t="s">
        <v>544</v>
      </c>
      <c r="Y167" s="980"/>
      <c r="Z167" s="980"/>
      <c r="AA167" s="981"/>
      <c r="AB167" s="607"/>
      <c r="AC167" s="32"/>
      <c r="AD167" s="33"/>
      <c r="AE167" s="608">
        <v>56</v>
      </c>
      <c r="AF167" s="46" t="s">
        <v>52</v>
      </c>
      <c r="AG167" s="34"/>
      <c r="AH167" s="139">
        <v>11087</v>
      </c>
      <c r="AI167" s="140">
        <f t="shared" ref="AI167:AI193" si="44">+AH167/1000</f>
        <v>11.087</v>
      </c>
      <c r="AJ167" s="1029">
        <v>23350</v>
      </c>
      <c r="AK167" s="1032">
        <f>+AJ167/1000</f>
        <v>23.35</v>
      </c>
      <c r="AL167" s="1035">
        <f>+AJ167-AH170-AH169-AH168-AH167</f>
        <v>351</v>
      </c>
      <c r="AM167" s="1038">
        <f>+AL167/1000</f>
        <v>0.35099999999999998</v>
      </c>
      <c r="AN167" s="1041">
        <f>+AL167/SUM(AH167:AH170)</f>
        <v>1.5261533110135223E-2</v>
      </c>
      <c r="AO167" s="141"/>
      <c r="AP167" s="306">
        <v>72.099999999999994</v>
      </c>
      <c r="AQ167" s="306">
        <v>6.81</v>
      </c>
    </row>
    <row r="168" spans="2:43" ht="12" customHeight="1" x14ac:dyDescent="0.25">
      <c r="B168" s="25">
        <v>44292</v>
      </c>
      <c r="C168" s="137">
        <v>0.1763888888888889</v>
      </c>
      <c r="D168" s="137">
        <v>0.18541666666666667</v>
      </c>
      <c r="E168" s="43">
        <v>1</v>
      </c>
      <c r="F168" s="43">
        <v>803</v>
      </c>
      <c r="G168" s="25">
        <v>44292</v>
      </c>
      <c r="H168" s="967" t="s">
        <v>199</v>
      </c>
      <c r="I168" s="968"/>
      <c r="J168" s="969"/>
      <c r="K168" s="970"/>
      <c r="L168" s="969"/>
      <c r="M168" s="970"/>
      <c r="N168" s="967"/>
      <c r="O168" s="968"/>
      <c r="P168" s="971" t="s">
        <v>1210</v>
      </c>
      <c r="Q168" s="972"/>
      <c r="R168" s="973" t="s">
        <v>306</v>
      </c>
      <c r="S168" s="974"/>
      <c r="T168" s="979" t="s">
        <v>202</v>
      </c>
      <c r="U168" s="980"/>
      <c r="V168" s="980"/>
      <c r="W168" s="981"/>
      <c r="X168" s="979" t="s">
        <v>202</v>
      </c>
      <c r="Y168" s="980"/>
      <c r="Z168" s="980"/>
      <c r="AA168" s="981"/>
      <c r="AB168" s="607"/>
      <c r="AC168" s="32"/>
      <c r="AD168" s="33"/>
      <c r="AE168" s="608">
        <v>56</v>
      </c>
      <c r="AF168" s="46" t="s">
        <v>52</v>
      </c>
      <c r="AG168" s="34"/>
      <c r="AH168" s="139">
        <v>230</v>
      </c>
      <c r="AI168" s="140">
        <f t="shared" si="44"/>
        <v>0.23</v>
      </c>
      <c r="AJ168" s="1030"/>
      <c r="AK168" s="1033"/>
      <c r="AL168" s="1036"/>
      <c r="AM168" s="1039"/>
      <c r="AN168" s="1042"/>
      <c r="AO168" s="20"/>
      <c r="AP168" s="306">
        <v>72.099999999999994</v>
      </c>
      <c r="AQ168" s="306">
        <v>6.81</v>
      </c>
    </row>
    <row r="169" spans="2:43" ht="12" customHeight="1" x14ac:dyDescent="0.25">
      <c r="B169" s="25">
        <v>44292</v>
      </c>
      <c r="C169" s="137">
        <v>0.1763888888888889</v>
      </c>
      <c r="D169" s="137">
        <v>0.18541666666666667</v>
      </c>
      <c r="E169" s="43">
        <v>1</v>
      </c>
      <c r="F169" s="43">
        <v>803</v>
      </c>
      <c r="G169" s="25">
        <v>44292</v>
      </c>
      <c r="H169" s="967" t="s">
        <v>199</v>
      </c>
      <c r="I169" s="968"/>
      <c r="J169" s="969"/>
      <c r="K169" s="970"/>
      <c r="L169" s="969"/>
      <c r="M169" s="970"/>
      <c r="N169" s="967"/>
      <c r="O169" s="968"/>
      <c r="P169" s="971" t="s">
        <v>1210</v>
      </c>
      <c r="Q169" s="972"/>
      <c r="R169" s="973" t="s">
        <v>306</v>
      </c>
      <c r="S169" s="974"/>
      <c r="T169" s="979" t="s">
        <v>965</v>
      </c>
      <c r="U169" s="980"/>
      <c r="V169" s="980"/>
      <c r="W169" s="981"/>
      <c r="X169" s="979" t="s">
        <v>965</v>
      </c>
      <c r="Y169" s="980"/>
      <c r="Z169" s="980"/>
      <c r="AA169" s="981"/>
      <c r="AB169" s="607"/>
      <c r="AC169" s="32"/>
      <c r="AD169" s="33"/>
      <c r="AE169" s="608">
        <v>56</v>
      </c>
      <c r="AF169" s="46" t="s">
        <v>52</v>
      </c>
      <c r="AG169" s="34"/>
      <c r="AH169" s="139">
        <v>11459</v>
      </c>
      <c r="AI169" s="140">
        <f t="shared" si="44"/>
        <v>11.459</v>
      </c>
      <c r="AJ169" s="1030"/>
      <c r="AK169" s="1033"/>
      <c r="AL169" s="1036"/>
      <c r="AM169" s="1039"/>
      <c r="AN169" s="1042"/>
      <c r="AO169" s="21"/>
      <c r="AP169" s="306">
        <v>72.099999999999994</v>
      </c>
      <c r="AQ169" s="306">
        <v>6.81</v>
      </c>
    </row>
    <row r="170" spans="2:43" ht="12" customHeight="1" x14ac:dyDescent="0.25">
      <c r="B170" s="25">
        <v>44292</v>
      </c>
      <c r="C170" s="137">
        <v>0.1763888888888889</v>
      </c>
      <c r="D170" s="137">
        <v>0.18541666666666667</v>
      </c>
      <c r="E170" s="43">
        <v>1</v>
      </c>
      <c r="F170" s="43">
        <v>803</v>
      </c>
      <c r="G170" s="25">
        <v>44292</v>
      </c>
      <c r="H170" s="967" t="s">
        <v>199</v>
      </c>
      <c r="I170" s="968"/>
      <c r="J170" s="969"/>
      <c r="K170" s="970"/>
      <c r="L170" s="969"/>
      <c r="M170" s="970"/>
      <c r="N170" s="967"/>
      <c r="O170" s="968"/>
      <c r="P170" s="971" t="s">
        <v>1210</v>
      </c>
      <c r="Q170" s="972"/>
      <c r="R170" s="973" t="s">
        <v>306</v>
      </c>
      <c r="S170" s="974"/>
      <c r="T170" s="979" t="s">
        <v>1591</v>
      </c>
      <c r="U170" s="980"/>
      <c r="V170" s="980"/>
      <c r="W170" s="981"/>
      <c r="X170" s="979" t="s">
        <v>1591</v>
      </c>
      <c r="Y170" s="980"/>
      <c r="Z170" s="980"/>
      <c r="AA170" s="981"/>
      <c r="AB170" s="607"/>
      <c r="AC170" s="32"/>
      <c r="AD170" s="33"/>
      <c r="AE170" s="608">
        <v>56</v>
      </c>
      <c r="AF170" s="46" t="s">
        <v>52</v>
      </c>
      <c r="AG170" s="34"/>
      <c r="AH170" s="139">
        <v>223</v>
      </c>
      <c r="AI170" s="140">
        <f t="shared" si="44"/>
        <v>0.223</v>
      </c>
      <c r="AJ170" s="1031"/>
      <c r="AK170" s="1034"/>
      <c r="AL170" s="1037"/>
      <c r="AM170" s="1040"/>
      <c r="AN170" s="1043"/>
      <c r="AO170" s="21"/>
      <c r="AP170" s="306">
        <v>72.099999999999994</v>
      </c>
      <c r="AQ170" s="306">
        <v>6.81</v>
      </c>
    </row>
    <row r="171" spans="2:43" ht="12" customHeight="1" x14ac:dyDescent="0.25">
      <c r="B171" s="25">
        <v>44292</v>
      </c>
      <c r="C171" s="137">
        <v>0.32430555555555557</v>
      </c>
      <c r="D171" s="137">
        <v>0.36041666666666666</v>
      </c>
      <c r="E171" s="43">
        <v>4</v>
      </c>
      <c r="F171" s="43">
        <v>26773</v>
      </c>
      <c r="G171" s="25">
        <v>44292</v>
      </c>
      <c r="H171" s="967" t="s">
        <v>712</v>
      </c>
      <c r="I171" s="968"/>
      <c r="J171" s="969"/>
      <c r="K171" s="970"/>
      <c r="L171" s="969"/>
      <c r="M171" s="970"/>
      <c r="N171" s="967"/>
      <c r="O171" s="968"/>
      <c r="P171" s="989" t="s">
        <v>1301</v>
      </c>
      <c r="Q171" s="990"/>
      <c r="R171" s="973" t="s">
        <v>1221</v>
      </c>
      <c r="S171" s="974"/>
      <c r="T171" s="991" t="s">
        <v>715</v>
      </c>
      <c r="U171" s="992"/>
      <c r="V171" s="992"/>
      <c r="W171" s="974"/>
      <c r="X171" s="991" t="s">
        <v>715</v>
      </c>
      <c r="Y171" s="992"/>
      <c r="Z171" s="992"/>
      <c r="AA171" s="974"/>
      <c r="AB171" s="607"/>
      <c r="AC171" s="34"/>
      <c r="AD171" s="138"/>
      <c r="AE171" s="605">
        <v>33</v>
      </c>
      <c r="AF171" s="35" t="s">
        <v>32</v>
      </c>
      <c r="AG171" s="34"/>
      <c r="AH171" s="139">
        <v>5160</v>
      </c>
      <c r="AI171" s="140">
        <f t="shared" si="44"/>
        <v>5.16</v>
      </c>
      <c r="AJ171" s="152">
        <v>5160</v>
      </c>
      <c r="AK171" s="142">
        <f t="shared" ref="AK171:AK175" si="45">+AJ171/1000</f>
        <v>5.16</v>
      </c>
      <c r="AL171" s="143">
        <f t="shared" ref="AL171:AL175" si="46">+AJ171-AH171</f>
        <v>0</v>
      </c>
      <c r="AM171" s="144">
        <f t="shared" ref="AM171:AM175" si="47">+AL171/1000</f>
        <v>0</v>
      </c>
      <c r="AN171" s="145">
        <f t="shared" ref="AN171:AN175" si="48">+AL171/AH171</f>
        <v>0</v>
      </c>
      <c r="AO171" s="21"/>
      <c r="AP171" s="306">
        <v>70.7</v>
      </c>
      <c r="AQ171" s="306">
        <v>7.18</v>
      </c>
    </row>
    <row r="172" spans="2:43" ht="12" customHeight="1" x14ac:dyDescent="0.25">
      <c r="B172" s="25">
        <v>44292</v>
      </c>
      <c r="C172" s="137">
        <v>0.32569444444444445</v>
      </c>
      <c r="D172" s="137">
        <v>0.3659722222222222</v>
      </c>
      <c r="E172" s="43">
        <v>4</v>
      </c>
      <c r="F172" s="43">
        <v>26774</v>
      </c>
      <c r="G172" s="25">
        <v>44292</v>
      </c>
      <c r="H172" s="967" t="s">
        <v>712</v>
      </c>
      <c r="I172" s="968"/>
      <c r="J172" s="969"/>
      <c r="K172" s="970"/>
      <c r="L172" s="969"/>
      <c r="M172" s="970"/>
      <c r="N172" s="967"/>
      <c r="O172" s="968"/>
      <c r="P172" s="989" t="s">
        <v>1301</v>
      </c>
      <c r="Q172" s="990"/>
      <c r="R172" s="973" t="s">
        <v>1302</v>
      </c>
      <c r="S172" s="974"/>
      <c r="T172" s="991" t="s">
        <v>715</v>
      </c>
      <c r="U172" s="992"/>
      <c r="V172" s="992"/>
      <c r="W172" s="974"/>
      <c r="X172" s="991" t="s">
        <v>715</v>
      </c>
      <c r="Y172" s="992"/>
      <c r="Z172" s="992"/>
      <c r="AA172" s="974"/>
      <c r="AB172" s="607"/>
      <c r="AC172" s="34"/>
      <c r="AD172" s="138"/>
      <c r="AE172" s="605">
        <v>35</v>
      </c>
      <c r="AF172" s="35" t="s">
        <v>32</v>
      </c>
      <c r="AG172" s="34"/>
      <c r="AH172" s="139">
        <v>2230</v>
      </c>
      <c r="AI172" s="140">
        <f t="shared" si="44"/>
        <v>2.23</v>
      </c>
      <c r="AJ172" s="152">
        <v>2230</v>
      </c>
      <c r="AK172" s="142">
        <f t="shared" si="45"/>
        <v>2.23</v>
      </c>
      <c r="AL172" s="143">
        <f t="shared" si="46"/>
        <v>0</v>
      </c>
      <c r="AM172" s="144">
        <f t="shared" si="47"/>
        <v>0</v>
      </c>
      <c r="AN172" s="145">
        <f t="shared" si="48"/>
        <v>0</v>
      </c>
      <c r="AO172" s="21"/>
      <c r="AP172" s="306">
        <v>70.239999999999995</v>
      </c>
      <c r="AQ172" s="306">
        <v>7.59</v>
      </c>
    </row>
    <row r="173" spans="2:43" ht="12" customHeight="1" x14ac:dyDescent="0.25">
      <c r="B173" s="25">
        <v>44292</v>
      </c>
      <c r="C173" s="137">
        <v>0.4069444444444445</v>
      </c>
      <c r="D173" s="137">
        <v>0.44027777777777777</v>
      </c>
      <c r="E173" s="43">
        <v>4</v>
      </c>
      <c r="F173" s="43">
        <v>26775</v>
      </c>
      <c r="G173" s="25">
        <v>44292</v>
      </c>
      <c r="H173" s="967" t="s">
        <v>712</v>
      </c>
      <c r="I173" s="968"/>
      <c r="J173" s="969"/>
      <c r="K173" s="970"/>
      <c r="L173" s="969"/>
      <c r="M173" s="970"/>
      <c r="N173" s="967"/>
      <c r="O173" s="968"/>
      <c r="P173" s="989" t="s">
        <v>1319</v>
      </c>
      <c r="Q173" s="990"/>
      <c r="R173" s="973" t="s">
        <v>1320</v>
      </c>
      <c r="S173" s="974"/>
      <c r="T173" s="991" t="s">
        <v>715</v>
      </c>
      <c r="U173" s="992"/>
      <c r="V173" s="992"/>
      <c r="W173" s="974"/>
      <c r="X173" s="991" t="s">
        <v>715</v>
      </c>
      <c r="Y173" s="992"/>
      <c r="Z173" s="992"/>
      <c r="AA173" s="974"/>
      <c r="AB173" s="607"/>
      <c r="AC173" s="34"/>
      <c r="AD173" s="138"/>
      <c r="AE173" s="605">
        <v>34</v>
      </c>
      <c r="AF173" s="35" t="s">
        <v>32</v>
      </c>
      <c r="AG173" s="34"/>
      <c r="AH173" s="139">
        <v>2900</v>
      </c>
      <c r="AI173" s="140">
        <f t="shared" si="44"/>
        <v>2.9</v>
      </c>
      <c r="AJ173" s="152">
        <v>2900</v>
      </c>
      <c r="AK173" s="142">
        <f t="shared" si="45"/>
        <v>2.9</v>
      </c>
      <c r="AL173" s="143">
        <f t="shared" si="46"/>
        <v>0</v>
      </c>
      <c r="AM173" s="144">
        <f t="shared" si="47"/>
        <v>0</v>
      </c>
      <c r="AN173" s="145">
        <f t="shared" si="48"/>
        <v>0</v>
      </c>
      <c r="AO173" s="21"/>
      <c r="AP173" s="306">
        <v>70.150000000000006</v>
      </c>
      <c r="AQ173" s="306">
        <v>7.67</v>
      </c>
    </row>
    <row r="174" spans="2:43" ht="12" customHeight="1" x14ac:dyDescent="0.25">
      <c r="B174" s="25">
        <v>44292</v>
      </c>
      <c r="C174" s="137">
        <v>0.44375000000000003</v>
      </c>
      <c r="D174" s="137">
        <v>0.45833333333333331</v>
      </c>
      <c r="E174" s="43">
        <v>3</v>
      </c>
      <c r="F174" s="43">
        <v>23699</v>
      </c>
      <c r="G174" s="25">
        <v>44292</v>
      </c>
      <c r="H174" s="967" t="s">
        <v>876</v>
      </c>
      <c r="I174" s="968"/>
      <c r="J174" s="969" t="s">
        <v>740</v>
      </c>
      <c r="K174" s="970"/>
      <c r="L174" s="969" t="s">
        <v>700</v>
      </c>
      <c r="M174" s="970"/>
      <c r="N174" s="967"/>
      <c r="O174" s="968"/>
      <c r="P174" s="989" t="s">
        <v>292</v>
      </c>
      <c r="Q174" s="990"/>
      <c r="R174" s="973" t="s">
        <v>696</v>
      </c>
      <c r="S174" s="974"/>
      <c r="T174" s="991" t="s">
        <v>980</v>
      </c>
      <c r="U174" s="992"/>
      <c r="V174" s="992"/>
      <c r="W174" s="974"/>
      <c r="X174" s="991" t="s">
        <v>980</v>
      </c>
      <c r="Y174" s="992"/>
      <c r="Z174" s="992"/>
      <c r="AA174" s="974"/>
      <c r="AB174" s="607">
        <v>1</v>
      </c>
      <c r="AC174" s="34"/>
      <c r="AD174" s="138" t="s">
        <v>699</v>
      </c>
      <c r="AE174" s="608">
        <v>62</v>
      </c>
      <c r="AF174" s="46" t="s">
        <v>52</v>
      </c>
      <c r="AG174" s="34"/>
      <c r="AH174" s="152">
        <v>7000</v>
      </c>
      <c r="AI174" s="140">
        <f t="shared" si="44"/>
        <v>7</v>
      </c>
      <c r="AJ174" s="152">
        <v>8210</v>
      </c>
      <c r="AK174" s="142">
        <f t="shared" si="45"/>
        <v>8.2100000000000009</v>
      </c>
      <c r="AL174" s="143">
        <f t="shared" si="46"/>
        <v>1210</v>
      </c>
      <c r="AM174" s="144">
        <f t="shared" si="47"/>
        <v>1.21</v>
      </c>
      <c r="AN174" s="145">
        <f t="shared" si="48"/>
        <v>0.17285714285714285</v>
      </c>
      <c r="AO174" s="21"/>
      <c r="AP174" s="306">
        <v>75.12</v>
      </c>
      <c r="AQ174" s="306">
        <v>5.3</v>
      </c>
    </row>
    <row r="175" spans="2:43" ht="12" customHeight="1" x14ac:dyDescent="0.25">
      <c r="B175" s="25">
        <v>44292</v>
      </c>
      <c r="C175" s="137">
        <v>0.4548611111111111</v>
      </c>
      <c r="D175" s="137">
        <v>0.46319444444444446</v>
      </c>
      <c r="E175" s="43">
        <v>3</v>
      </c>
      <c r="F175" s="43">
        <v>23699</v>
      </c>
      <c r="G175" s="25">
        <v>44292</v>
      </c>
      <c r="H175" s="967" t="s">
        <v>876</v>
      </c>
      <c r="I175" s="968"/>
      <c r="J175" s="969" t="s">
        <v>740</v>
      </c>
      <c r="K175" s="970"/>
      <c r="L175" s="969" t="s">
        <v>700</v>
      </c>
      <c r="M175" s="970"/>
      <c r="N175" s="967"/>
      <c r="O175" s="968"/>
      <c r="P175" s="989" t="s">
        <v>295</v>
      </c>
      <c r="Q175" s="990"/>
      <c r="R175" s="973" t="s">
        <v>611</v>
      </c>
      <c r="S175" s="974"/>
      <c r="T175" s="991" t="s">
        <v>980</v>
      </c>
      <c r="U175" s="992"/>
      <c r="V175" s="992"/>
      <c r="W175" s="974"/>
      <c r="X175" s="991" t="s">
        <v>980</v>
      </c>
      <c r="Y175" s="992"/>
      <c r="Z175" s="992"/>
      <c r="AA175" s="974"/>
      <c r="AB175" s="607">
        <v>1</v>
      </c>
      <c r="AC175" s="34"/>
      <c r="AD175" s="138" t="s">
        <v>699</v>
      </c>
      <c r="AE175" s="608">
        <v>62</v>
      </c>
      <c r="AF175" s="46" t="s">
        <v>52</v>
      </c>
      <c r="AG175" s="34"/>
      <c r="AH175" s="152">
        <v>18800</v>
      </c>
      <c r="AI175" s="140">
        <f t="shared" si="44"/>
        <v>18.8</v>
      </c>
      <c r="AJ175" s="152">
        <v>22010</v>
      </c>
      <c r="AK175" s="142">
        <f t="shared" si="45"/>
        <v>22.01</v>
      </c>
      <c r="AL175" s="143">
        <f t="shared" si="46"/>
        <v>3210</v>
      </c>
      <c r="AM175" s="144">
        <f t="shared" si="47"/>
        <v>3.21</v>
      </c>
      <c r="AN175" s="145">
        <f t="shared" si="48"/>
        <v>0.17074468085106384</v>
      </c>
      <c r="AO175" s="21"/>
      <c r="AP175" s="306">
        <v>75.12</v>
      </c>
      <c r="AQ175" s="306">
        <v>5.3</v>
      </c>
    </row>
    <row r="176" spans="2:43" ht="12" customHeight="1" x14ac:dyDescent="0.25">
      <c r="B176" s="25">
        <v>44292</v>
      </c>
      <c r="C176" s="137">
        <v>0.48680555555555555</v>
      </c>
      <c r="D176" s="137">
        <v>0.49652777777777773</v>
      </c>
      <c r="E176" s="43">
        <v>3</v>
      </c>
      <c r="F176" s="43">
        <v>23699</v>
      </c>
      <c r="G176" s="25">
        <v>44292</v>
      </c>
      <c r="H176" s="967" t="s">
        <v>876</v>
      </c>
      <c r="I176" s="968"/>
      <c r="J176" s="969" t="s">
        <v>740</v>
      </c>
      <c r="K176" s="970"/>
      <c r="L176" s="969" t="s">
        <v>700</v>
      </c>
      <c r="M176" s="970"/>
      <c r="N176" s="967"/>
      <c r="O176" s="968"/>
      <c r="P176" s="989" t="s">
        <v>71</v>
      </c>
      <c r="Q176" s="990"/>
      <c r="R176" s="973" t="s">
        <v>1057</v>
      </c>
      <c r="S176" s="974"/>
      <c r="T176" s="991" t="s">
        <v>980</v>
      </c>
      <c r="U176" s="992"/>
      <c r="V176" s="992"/>
      <c r="W176" s="974"/>
      <c r="X176" s="991" t="s">
        <v>980</v>
      </c>
      <c r="Y176" s="992"/>
      <c r="Z176" s="992"/>
      <c r="AA176" s="974"/>
      <c r="AB176" s="607">
        <v>1</v>
      </c>
      <c r="AC176" s="34"/>
      <c r="AD176" s="138" t="s">
        <v>699</v>
      </c>
      <c r="AE176" s="608">
        <v>62</v>
      </c>
      <c r="AF176" s="46" t="s">
        <v>52</v>
      </c>
      <c r="AG176" s="34"/>
      <c r="AH176" s="152">
        <v>8715</v>
      </c>
      <c r="AI176" s="140">
        <f t="shared" ref="AI176:AI192" si="49">+AH176/1000</f>
        <v>8.7149999999999999</v>
      </c>
      <c r="AJ176" s="152">
        <v>10570</v>
      </c>
      <c r="AK176" s="142">
        <f t="shared" ref="AK176" si="50">+AJ176/1000</f>
        <v>10.57</v>
      </c>
      <c r="AL176" s="143">
        <f t="shared" ref="AL176" si="51">+AJ176-AH176</f>
        <v>1855</v>
      </c>
      <c r="AM176" s="144">
        <f t="shared" ref="AM176" si="52">+AL176/1000</f>
        <v>1.855</v>
      </c>
      <c r="AN176" s="145">
        <f t="shared" ref="AN176" si="53">+AL176/AH176</f>
        <v>0.21285140562248997</v>
      </c>
      <c r="AO176" s="21"/>
      <c r="AP176" s="306">
        <v>75.12</v>
      </c>
      <c r="AQ176" s="306">
        <v>5.3</v>
      </c>
    </row>
    <row r="177" spans="2:43" ht="12" customHeight="1" x14ac:dyDescent="0.25">
      <c r="B177" s="25">
        <v>44292</v>
      </c>
      <c r="C177" s="137">
        <v>0.54097222222222219</v>
      </c>
      <c r="D177" s="137">
        <v>0.5493055555555556</v>
      </c>
      <c r="E177" s="43">
        <v>3</v>
      </c>
      <c r="F177" s="43">
        <v>23700</v>
      </c>
      <c r="G177" s="25">
        <v>44292</v>
      </c>
      <c r="H177" s="967" t="s">
        <v>1003</v>
      </c>
      <c r="I177" s="968"/>
      <c r="J177" s="969" t="s">
        <v>702</v>
      </c>
      <c r="K177" s="970"/>
      <c r="L177" s="969" t="s">
        <v>700</v>
      </c>
      <c r="M177" s="970"/>
      <c r="N177" s="967"/>
      <c r="O177" s="968"/>
      <c r="P177" s="989" t="s">
        <v>359</v>
      </c>
      <c r="Q177" s="990"/>
      <c r="R177" s="973" t="s">
        <v>1783</v>
      </c>
      <c r="S177" s="974"/>
      <c r="T177" s="991" t="s">
        <v>1614</v>
      </c>
      <c r="U177" s="992"/>
      <c r="V177" s="992"/>
      <c r="W177" s="974"/>
      <c r="X177" s="991" t="s">
        <v>1614</v>
      </c>
      <c r="Y177" s="992"/>
      <c r="Z177" s="992"/>
      <c r="AA177" s="974"/>
      <c r="AB177" s="607">
        <v>1</v>
      </c>
      <c r="AC177" s="34"/>
      <c r="AD177" s="138" t="s">
        <v>680</v>
      </c>
      <c r="AE177" s="605">
        <v>44</v>
      </c>
      <c r="AF177" s="35" t="s">
        <v>32</v>
      </c>
      <c r="AG177" s="34"/>
      <c r="AH177" s="139">
        <v>6600</v>
      </c>
      <c r="AI177" s="140">
        <f t="shared" si="49"/>
        <v>6.6</v>
      </c>
      <c r="AJ177" s="836">
        <v>22990</v>
      </c>
      <c r="AK177" s="838">
        <f>+AJ177/1000</f>
        <v>22.99</v>
      </c>
      <c r="AL177" s="840">
        <f>+AJ177-AH179-AH177-AH178</f>
        <v>2590</v>
      </c>
      <c r="AM177" s="842">
        <f>+AL177/1000</f>
        <v>2.59</v>
      </c>
      <c r="AN177" s="844">
        <f>+AL177/SUM(AH177:AH179)</f>
        <v>0.12696078431372548</v>
      </c>
      <c r="AO177" s="21"/>
      <c r="AP177" s="306">
        <v>71.680000000000007</v>
      </c>
      <c r="AQ177" s="306">
        <v>7.08</v>
      </c>
    </row>
    <row r="178" spans="2:43" ht="12" customHeight="1" x14ac:dyDescent="0.25">
      <c r="B178" s="25">
        <v>44292</v>
      </c>
      <c r="C178" s="137">
        <v>0.54097222222222219</v>
      </c>
      <c r="D178" s="137">
        <v>0.5493055555555556</v>
      </c>
      <c r="E178" s="43">
        <v>3</v>
      </c>
      <c r="F178" s="43">
        <v>23701</v>
      </c>
      <c r="G178" s="25">
        <v>44292</v>
      </c>
      <c r="H178" s="967" t="s">
        <v>781</v>
      </c>
      <c r="I178" s="968"/>
      <c r="J178" s="969" t="s">
        <v>702</v>
      </c>
      <c r="K178" s="970"/>
      <c r="L178" s="969" t="s">
        <v>700</v>
      </c>
      <c r="M178" s="970"/>
      <c r="N178" s="967"/>
      <c r="O178" s="968"/>
      <c r="P178" s="989" t="s">
        <v>359</v>
      </c>
      <c r="Q178" s="990"/>
      <c r="R178" s="973" t="s">
        <v>1783</v>
      </c>
      <c r="S178" s="974"/>
      <c r="T178" s="991" t="s">
        <v>1614</v>
      </c>
      <c r="U178" s="992"/>
      <c r="V178" s="992"/>
      <c r="W178" s="974"/>
      <c r="X178" s="991" t="s">
        <v>1614</v>
      </c>
      <c r="Y178" s="992"/>
      <c r="Z178" s="992"/>
      <c r="AA178" s="974"/>
      <c r="AB178" s="607">
        <v>1</v>
      </c>
      <c r="AC178" s="34"/>
      <c r="AD178" s="138" t="s">
        <v>699</v>
      </c>
      <c r="AE178" s="605">
        <v>26</v>
      </c>
      <c r="AF178" s="35" t="s">
        <v>32</v>
      </c>
      <c r="AG178" s="34"/>
      <c r="AH178" s="139">
        <v>1800</v>
      </c>
      <c r="AI178" s="140">
        <f t="shared" si="49"/>
        <v>1.8</v>
      </c>
      <c r="AJ178" s="993"/>
      <c r="AK178" s="994"/>
      <c r="AL178" s="995"/>
      <c r="AM178" s="996"/>
      <c r="AN178" s="997"/>
      <c r="AO178" s="21"/>
      <c r="AP178" s="306">
        <v>69.400000000000006</v>
      </c>
      <c r="AQ178" s="306">
        <v>7.63</v>
      </c>
    </row>
    <row r="179" spans="2:43" ht="12" customHeight="1" x14ac:dyDescent="0.25">
      <c r="B179" s="25">
        <v>44292</v>
      </c>
      <c r="C179" s="137">
        <v>0.54097222222222219</v>
      </c>
      <c r="D179" s="137">
        <v>0.5493055555555556</v>
      </c>
      <c r="E179" s="43">
        <v>3</v>
      </c>
      <c r="F179" s="43">
        <v>23702</v>
      </c>
      <c r="G179" s="25">
        <v>44292</v>
      </c>
      <c r="H179" s="967" t="s">
        <v>799</v>
      </c>
      <c r="I179" s="968"/>
      <c r="J179" s="969" t="s">
        <v>812</v>
      </c>
      <c r="K179" s="970"/>
      <c r="L179" s="969" t="s">
        <v>700</v>
      </c>
      <c r="M179" s="970"/>
      <c r="N179" s="967"/>
      <c r="O179" s="968"/>
      <c r="P179" s="989" t="s">
        <v>359</v>
      </c>
      <c r="Q179" s="990"/>
      <c r="R179" s="973" t="s">
        <v>1783</v>
      </c>
      <c r="S179" s="974"/>
      <c r="T179" s="991" t="s">
        <v>1784</v>
      </c>
      <c r="U179" s="992"/>
      <c r="V179" s="992"/>
      <c r="W179" s="974"/>
      <c r="X179" s="991" t="s">
        <v>1784</v>
      </c>
      <c r="Y179" s="992"/>
      <c r="Z179" s="992"/>
      <c r="AA179" s="974"/>
      <c r="AB179" s="607">
        <v>1</v>
      </c>
      <c r="AC179" s="34"/>
      <c r="AD179" s="138" t="s">
        <v>699</v>
      </c>
      <c r="AE179" s="605">
        <v>25</v>
      </c>
      <c r="AF179" s="35" t="s">
        <v>32</v>
      </c>
      <c r="AG179" s="34"/>
      <c r="AH179" s="139">
        <v>12000</v>
      </c>
      <c r="AI179" s="140">
        <f t="shared" si="49"/>
        <v>12</v>
      </c>
      <c r="AJ179" s="837"/>
      <c r="AK179" s="839"/>
      <c r="AL179" s="841"/>
      <c r="AM179" s="843"/>
      <c r="AN179" s="845"/>
      <c r="AO179" s="21"/>
      <c r="AP179" s="306">
        <v>71.42</v>
      </c>
      <c r="AQ179" s="306">
        <v>5.97</v>
      </c>
    </row>
    <row r="180" spans="2:43" ht="12" customHeight="1" x14ac:dyDescent="0.25">
      <c r="B180" s="25">
        <v>44292</v>
      </c>
      <c r="C180" s="137">
        <v>0.55694444444444446</v>
      </c>
      <c r="D180" s="137">
        <v>0.5625</v>
      </c>
      <c r="E180" s="43">
        <v>3</v>
      </c>
      <c r="F180" s="43">
        <v>23702</v>
      </c>
      <c r="G180" s="25">
        <v>44292</v>
      </c>
      <c r="H180" s="967" t="s">
        <v>799</v>
      </c>
      <c r="I180" s="968"/>
      <c r="J180" s="969" t="s">
        <v>812</v>
      </c>
      <c r="K180" s="970"/>
      <c r="L180" s="969" t="s">
        <v>700</v>
      </c>
      <c r="M180" s="970"/>
      <c r="N180" s="967"/>
      <c r="O180" s="968"/>
      <c r="P180" s="989" t="s">
        <v>1464</v>
      </c>
      <c r="Q180" s="990"/>
      <c r="R180" s="973" t="s">
        <v>1653</v>
      </c>
      <c r="S180" s="974"/>
      <c r="T180" s="991" t="s">
        <v>1784</v>
      </c>
      <c r="U180" s="992"/>
      <c r="V180" s="992"/>
      <c r="W180" s="974"/>
      <c r="X180" s="991" t="s">
        <v>1784</v>
      </c>
      <c r="Y180" s="992"/>
      <c r="Z180" s="992"/>
      <c r="AA180" s="974"/>
      <c r="AB180" s="607">
        <v>1</v>
      </c>
      <c r="AC180" s="34"/>
      <c r="AD180" s="138" t="s">
        <v>699</v>
      </c>
      <c r="AE180" s="605">
        <v>25</v>
      </c>
      <c r="AF180" s="35" t="s">
        <v>32</v>
      </c>
      <c r="AG180" s="34"/>
      <c r="AH180" s="139">
        <v>19200</v>
      </c>
      <c r="AI180" s="140">
        <f t="shared" si="49"/>
        <v>19.2</v>
      </c>
      <c r="AJ180" s="152">
        <v>21790</v>
      </c>
      <c r="AK180" s="142">
        <f t="shared" ref="AK180:AK192" si="54">+AJ180/1000</f>
        <v>21.79</v>
      </c>
      <c r="AL180" s="143">
        <f t="shared" ref="AL180:AL192" si="55">+AJ180-AH180</f>
        <v>2590</v>
      </c>
      <c r="AM180" s="144">
        <f t="shared" ref="AM180:AM192" si="56">+AL180/1000</f>
        <v>2.59</v>
      </c>
      <c r="AN180" s="145">
        <f t="shared" ref="AN180:AN192" si="57">+AL180/AH180</f>
        <v>0.13489583333333333</v>
      </c>
      <c r="AO180" s="21"/>
      <c r="AP180" s="306">
        <v>71.42</v>
      </c>
      <c r="AQ180" s="306">
        <v>5.97</v>
      </c>
    </row>
    <row r="181" spans="2:43" ht="12" customHeight="1" x14ac:dyDescent="0.25">
      <c r="B181" s="25">
        <v>44292</v>
      </c>
      <c r="C181" s="137">
        <v>0.57500000000000007</v>
      </c>
      <c r="D181" s="137">
        <v>0.59583333333333333</v>
      </c>
      <c r="E181" s="43">
        <v>3</v>
      </c>
      <c r="F181" s="43">
        <v>23702</v>
      </c>
      <c r="G181" s="25">
        <v>44292</v>
      </c>
      <c r="H181" s="967" t="s">
        <v>799</v>
      </c>
      <c r="I181" s="968"/>
      <c r="J181" s="969" t="s">
        <v>812</v>
      </c>
      <c r="K181" s="970"/>
      <c r="L181" s="969" t="s">
        <v>700</v>
      </c>
      <c r="M181" s="970"/>
      <c r="N181" s="967"/>
      <c r="O181" s="968"/>
      <c r="P181" s="989" t="s">
        <v>295</v>
      </c>
      <c r="Q181" s="990"/>
      <c r="R181" s="973" t="s">
        <v>611</v>
      </c>
      <c r="S181" s="974"/>
      <c r="T181" s="991" t="s">
        <v>1784</v>
      </c>
      <c r="U181" s="992"/>
      <c r="V181" s="992"/>
      <c r="W181" s="974"/>
      <c r="X181" s="991" t="s">
        <v>1784</v>
      </c>
      <c r="Y181" s="992"/>
      <c r="Z181" s="992"/>
      <c r="AA181" s="974"/>
      <c r="AB181" s="607">
        <v>1</v>
      </c>
      <c r="AC181" s="34"/>
      <c r="AD181" s="138" t="s">
        <v>699</v>
      </c>
      <c r="AE181" s="605">
        <v>25</v>
      </c>
      <c r="AF181" s="35" t="s">
        <v>32</v>
      </c>
      <c r="AG181" s="34"/>
      <c r="AH181" s="139">
        <v>600</v>
      </c>
      <c r="AI181" s="159">
        <f>+AH181/1000</f>
        <v>0.6</v>
      </c>
      <c r="AJ181" s="836">
        <v>25660</v>
      </c>
      <c r="AK181" s="838">
        <f>+AJ181/1000</f>
        <v>25.66</v>
      </c>
      <c r="AL181" s="1029">
        <f>+AJ181-AH182-AH181</f>
        <v>3460</v>
      </c>
      <c r="AM181" s="842">
        <f>+AL181/1000</f>
        <v>3.46</v>
      </c>
      <c r="AN181" s="844">
        <f>+AL181/SUM(AH181:AH182)</f>
        <v>0.15585585585585585</v>
      </c>
      <c r="AO181" s="21"/>
      <c r="AP181" s="306">
        <v>71.42</v>
      </c>
      <c r="AQ181" s="306">
        <v>5.97</v>
      </c>
    </row>
    <row r="182" spans="2:43" ht="12" customHeight="1" x14ac:dyDescent="0.25">
      <c r="B182" s="25">
        <v>44292</v>
      </c>
      <c r="C182" s="137">
        <v>0.57500000000000007</v>
      </c>
      <c r="D182" s="137">
        <v>0.59583333333333333</v>
      </c>
      <c r="E182" s="43">
        <v>3</v>
      </c>
      <c r="F182" s="43">
        <v>23703</v>
      </c>
      <c r="G182" s="25">
        <v>44292</v>
      </c>
      <c r="H182" s="967" t="s">
        <v>729</v>
      </c>
      <c r="I182" s="968"/>
      <c r="J182" s="969" t="s">
        <v>702</v>
      </c>
      <c r="K182" s="970"/>
      <c r="L182" s="969" t="s">
        <v>700</v>
      </c>
      <c r="M182" s="970"/>
      <c r="N182" s="967"/>
      <c r="O182" s="968"/>
      <c r="P182" s="989" t="s">
        <v>295</v>
      </c>
      <c r="Q182" s="990"/>
      <c r="R182" s="973" t="s">
        <v>611</v>
      </c>
      <c r="S182" s="974"/>
      <c r="T182" s="991" t="s">
        <v>1769</v>
      </c>
      <c r="U182" s="992"/>
      <c r="V182" s="992"/>
      <c r="W182" s="974"/>
      <c r="X182" s="991" t="s">
        <v>1769</v>
      </c>
      <c r="Y182" s="992"/>
      <c r="Z182" s="992"/>
      <c r="AA182" s="974"/>
      <c r="AB182" s="607">
        <v>1</v>
      </c>
      <c r="AC182" s="34"/>
      <c r="AD182" s="138" t="s">
        <v>680</v>
      </c>
      <c r="AE182" s="608">
        <v>54</v>
      </c>
      <c r="AF182" s="46" t="s">
        <v>52</v>
      </c>
      <c r="AG182" s="34"/>
      <c r="AH182" s="139">
        <v>21600</v>
      </c>
      <c r="AI182" s="159">
        <f>+AH182/1000</f>
        <v>21.6</v>
      </c>
      <c r="AJ182" s="837"/>
      <c r="AK182" s="839"/>
      <c r="AL182" s="1031"/>
      <c r="AM182" s="843"/>
      <c r="AN182" s="845"/>
      <c r="AO182" s="21"/>
      <c r="AP182" s="306">
        <v>74.81</v>
      </c>
      <c r="AQ182" s="306">
        <v>5.19</v>
      </c>
    </row>
    <row r="183" spans="2:43" ht="12" customHeight="1" x14ac:dyDescent="0.25">
      <c r="B183" s="25">
        <v>44292</v>
      </c>
      <c r="C183" s="137">
        <v>0.61597222222222225</v>
      </c>
      <c r="D183" s="137">
        <v>0.62638888888888888</v>
      </c>
      <c r="E183" s="43">
        <v>3</v>
      </c>
      <c r="F183" s="43">
        <v>23703</v>
      </c>
      <c r="G183" s="25">
        <v>44292</v>
      </c>
      <c r="H183" s="967" t="s">
        <v>729</v>
      </c>
      <c r="I183" s="968"/>
      <c r="J183" s="969" t="s">
        <v>702</v>
      </c>
      <c r="K183" s="970"/>
      <c r="L183" s="969" t="s">
        <v>700</v>
      </c>
      <c r="M183" s="970"/>
      <c r="N183" s="967"/>
      <c r="O183" s="968"/>
      <c r="P183" s="989" t="s">
        <v>71</v>
      </c>
      <c r="Q183" s="990"/>
      <c r="R183" s="973" t="s">
        <v>1057</v>
      </c>
      <c r="S183" s="974"/>
      <c r="T183" s="991" t="s">
        <v>1769</v>
      </c>
      <c r="U183" s="992"/>
      <c r="V183" s="992"/>
      <c r="W183" s="974"/>
      <c r="X183" s="991" t="s">
        <v>1769</v>
      </c>
      <c r="Y183" s="992"/>
      <c r="Z183" s="992"/>
      <c r="AA183" s="974"/>
      <c r="AB183" s="607">
        <v>1</v>
      </c>
      <c r="AC183" s="34"/>
      <c r="AD183" s="138" t="s">
        <v>680</v>
      </c>
      <c r="AE183" s="608">
        <v>54</v>
      </c>
      <c r="AF183" s="46" t="s">
        <v>52</v>
      </c>
      <c r="AG183" s="34"/>
      <c r="AH183" s="139">
        <v>4668</v>
      </c>
      <c r="AI183" s="159">
        <f>+AH183/1000</f>
        <v>4.6680000000000001</v>
      </c>
      <c r="AJ183" s="836">
        <v>9850</v>
      </c>
      <c r="AK183" s="838">
        <f>+AJ183/1000</f>
        <v>9.85</v>
      </c>
      <c r="AL183" s="1029">
        <f>+AJ183-AH184-AH183</f>
        <v>1702</v>
      </c>
      <c r="AM183" s="842">
        <f>+AL183/1000</f>
        <v>1.702</v>
      </c>
      <c r="AN183" s="844">
        <f>+AL183/SUM(AH183:AH184)</f>
        <v>0.20888561610211095</v>
      </c>
      <c r="AO183" s="21"/>
      <c r="AP183" s="306">
        <v>74.81</v>
      </c>
      <c r="AQ183" s="306">
        <v>5.19</v>
      </c>
    </row>
    <row r="184" spans="2:43" ht="12" customHeight="1" x14ac:dyDescent="0.25">
      <c r="B184" s="25">
        <v>44292</v>
      </c>
      <c r="C184" s="137">
        <v>0.61597222222222225</v>
      </c>
      <c r="D184" s="137">
        <v>0.62638888888888888</v>
      </c>
      <c r="E184" s="43">
        <v>3</v>
      </c>
      <c r="F184" s="43">
        <v>23704</v>
      </c>
      <c r="G184" s="25">
        <v>44292</v>
      </c>
      <c r="H184" s="967" t="s">
        <v>1230</v>
      </c>
      <c r="I184" s="968"/>
      <c r="J184" s="969" t="s">
        <v>702</v>
      </c>
      <c r="K184" s="970"/>
      <c r="L184" s="969" t="s">
        <v>700</v>
      </c>
      <c r="M184" s="970"/>
      <c r="N184" s="967"/>
      <c r="O184" s="968"/>
      <c r="P184" s="989" t="s">
        <v>71</v>
      </c>
      <c r="Q184" s="990"/>
      <c r="R184" s="973" t="s">
        <v>1057</v>
      </c>
      <c r="S184" s="974"/>
      <c r="T184" s="991" t="s">
        <v>1785</v>
      </c>
      <c r="U184" s="992"/>
      <c r="V184" s="992"/>
      <c r="W184" s="974"/>
      <c r="X184" s="991" t="s">
        <v>1785</v>
      </c>
      <c r="Y184" s="992"/>
      <c r="Z184" s="992"/>
      <c r="AA184" s="974"/>
      <c r="AB184" s="607">
        <v>1</v>
      </c>
      <c r="AC184" s="34"/>
      <c r="AD184" s="138" t="s">
        <v>680</v>
      </c>
      <c r="AE184" s="605">
        <v>40</v>
      </c>
      <c r="AF184" s="35" t="s">
        <v>32</v>
      </c>
      <c r="AG184" s="34"/>
      <c r="AH184" s="139">
        <v>3480</v>
      </c>
      <c r="AI184" s="159">
        <f>+AH184/1000</f>
        <v>3.48</v>
      </c>
      <c r="AJ184" s="837"/>
      <c r="AK184" s="839"/>
      <c r="AL184" s="1031"/>
      <c r="AM184" s="843"/>
      <c r="AN184" s="845"/>
      <c r="AO184" s="21"/>
      <c r="AP184" s="306">
        <v>75.22</v>
      </c>
      <c r="AQ184" s="306">
        <v>4.1900000000000004</v>
      </c>
    </row>
    <row r="185" spans="2:43" ht="12" customHeight="1" x14ac:dyDescent="0.25">
      <c r="B185" s="25">
        <v>44292</v>
      </c>
      <c r="C185" s="137">
        <v>0.61805555555555558</v>
      </c>
      <c r="D185" s="137">
        <v>0.61805555555555558</v>
      </c>
      <c r="E185" s="43">
        <v>3</v>
      </c>
      <c r="F185" s="43">
        <v>23705</v>
      </c>
      <c r="G185" s="25">
        <v>44292</v>
      </c>
      <c r="H185" s="967" t="s">
        <v>781</v>
      </c>
      <c r="I185" s="968"/>
      <c r="J185" s="969" t="s">
        <v>702</v>
      </c>
      <c r="K185" s="970"/>
      <c r="L185" s="969" t="s">
        <v>700</v>
      </c>
      <c r="M185" s="970"/>
      <c r="N185" s="967"/>
      <c r="O185" s="968"/>
      <c r="P185" s="989" t="s">
        <v>292</v>
      </c>
      <c r="Q185" s="990"/>
      <c r="R185" s="973" t="s">
        <v>696</v>
      </c>
      <c r="S185" s="974"/>
      <c r="T185" s="991" t="s">
        <v>1788</v>
      </c>
      <c r="U185" s="992"/>
      <c r="V185" s="992"/>
      <c r="W185" s="974"/>
      <c r="X185" s="991" t="s">
        <v>1788</v>
      </c>
      <c r="Y185" s="992"/>
      <c r="Z185" s="992"/>
      <c r="AA185" s="974"/>
      <c r="AB185" s="607"/>
      <c r="AC185" s="34"/>
      <c r="AD185" s="138" t="s">
        <v>699</v>
      </c>
      <c r="AE185" s="605">
        <v>26</v>
      </c>
      <c r="AF185" s="35" t="s">
        <v>32</v>
      </c>
      <c r="AG185" s="34"/>
      <c r="AH185" s="139">
        <v>290</v>
      </c>
      <c r="AI185" s="140">
        <f t="shared" ref="AI185:AI188" si="58">+AH185/1000</f>
        <v>0.28999999999999998</v>
      </c>
      <c r="AJ185" s="152">
        <v>290</v>
      </c>
      <c r="AK185" s="142">
        <f t="shared" ref="AK185:AK188" si="59">+AJ185/1000</f>
        <v>0.28999999999999998</v>
      </c>
      <c r="AL185" s="143">
        <f t="shared" ref="AL185:AL188" si="60">+AJ185-AH185</f>
        <v>0</v>
      </c>
      <c r="AM185" s="144">
        <f t="shared" ref="AM185:AM188" si="61">+AL185/1000</f>
        <v>0</v>
      </c>
      <c r="AN185" s="145">
        <f t="shared" ref="AN185:AN188" si="62">+AL185/AH185</f>
        <v>0</v>
      </c>
      <c r="AO185" s="21"/>
      <c r="AP185" s="306">
        <v>74.81</v>
      </c>
      <c r="AQ185" s="306">
        <v>4.38</v>
      </c>
    </row>
    <row r="186" spans="2:43" ht="12" customHeight="1" x14ac:dyDescent="0.25">
      <c r="B186" s="25">
        <v>44292</v>
      </c>
      <c r="C186" s="137">
        <v>0.69652777777777775</v>
      </c>
      <c r="D186" s="137">
        <v>0.77638888888888891</v>
      </c>
      <c r="E186" s="43">
        <v>4</v>
      </c>
      <c r="F186" s="43">
        <v>26776</v>
      </c>
      <c r="G186" s="25">
        <v>44292</v>
      </c>
      <c r="H186" s="967" t="s">
        <v>1167</v>
      </c>
      <c r="I186" s="968"/>
      <c r="J186" s="969"/>
      <c r="K186" s="970"/>
      <c r="L186" s="969"/>
      <c r="M186" s="970"/>
      <c r="N186" s="967"/>
      <c r="O186" s="968"/>
      <c r="P186" s="989" t="s">
        <v>1786</v>
      </c>
      <c r="Q186" s="990"/>
      <c r="R186" s="973" t="s">
        <v>1034</v>
      </c>
      <c r="S186" s="974"/>
      <c r="T186" s="991" t="s">
        <v>1793</v>
      </c>
      <c r="U186" s="992"/>
      <c r="V186" s="992"/>
      <c r="W186" s="974"/>
      <c r="X186" s="991" t="s">
        <v>1793</v>
      </c>
      <c r="Y186" s="992"/>
      <c r="Z186" s="992"/>
      <c r="AA186" s="974"/>
      <c r="AB186" s="607"/>
      <c r="AC186" s="34"/>
      <c r="AD186" s="138"/>
      <c r="AE186" s="605">
        <v>47</v>
      </c>
      <c r="AF186" s="35" t="s">
        <v>32</v>
      </c>
      <c r="AG186" s="34"/>
      <c r="AH186" s="139">
        <v>10450</v>
      </c>
      <c r="AI186" s="140">
        <f t="shared" si="58"/>
        <v>10.45</v>
      </c>
      <c r="AJ186" s="152">
        <v>10450</v>
      </c>
      <c r="AK186" s="142">
        <f t="shared" si="59"/>
        <v>10.45</v>
      </c>
      <c r="AL186" s="143">
        <f t="shared" si="60"/>
        <v>0</v>
      </c>
      <c r="AM186" s="144">
        <f t="shared" si="61"/>
        <v>0</v>
      </c>
      <c r="AN186" s="145">
        <f t="shared" si="62"/>
        <v>0</v>
      </c>
      <c r="AO186" s="21"/>
      <c r="AP186" s="306">
        <v>70.36</v>
      </c>
      <c r="AQ186" s="306">
        <v>7.97</v>
      </c>
    </row>
    <row r="187" spans="2:43" ht="12" customHeight="1" x14ac:dyDescent="0.25">
      <c r="B187" s="25">
        <v>44292</v>
      </c>
      <c r="C187" s="137">
        <v>0.69791666666666663</v>
      </c>
      <c r="D187" s="137">
        <v>0.70833333333333337</v>
      </c>
      <c r="E187" s="43">
        <v>3</v>
      </c>
      <c r="F187" s="43">
        <v>23706</v>
      </c>
      <c r="G187" s="25">
        <v>44292</v>
      </c>
      <c r="H187" s="967" t="s">
        <v>1787</v>
      </c>
      <c r="I187" s="968"/>
      <c r="J187" s="969" t="s">
        <v>1787</v>
      </c>
      <c r="K187" s="970"/>
      <c r="L187" s="969" t="s">
        <v>700</v>
      </c>
      <c r="M187" s="970"/>
      <c r="N187" s="967"/>
      <c r="O187" s="968"/>
      <c r="P187" s="989" t="s">
        <v>292</v>
      </c>
      <c r="Q187" s="990"/>
      <c r="R187" s="973" t="s">
        <v>696</v>
      </c>
      <c r="S187" s="974"/>
      <c r="T187" s="991" t="s">
        <v>1789</v>
      </c>
      <c r="U187" s="992"/>
      <c r="V187" s="992"/>
      <c r="W187" s="974"/>
      <c r="X187" s="991" t="s">
        <v>1789</v>
      </c>
      <c r="Y187" s="992"/>
      <c r="Z187" s="992"/>
      <c r="AA187" s="974"/>
      <c r="AB187" s="607"/>
      <c r="AC187" s="34"/>
      <c r="AD187" s="138" t="s">
        <v>699</v>
      </c>
      <c r="AE187" s="605">
        <v>24</v>
      </c>
      <c r="AF187" s="35" t="s">
        <v>32</v>
      </c>
      <c r="AG187" s="34"/>
      <c r="AH187" s="139">
        <v>920</v>
      </c>
      <c r="AI187" s="140">
        <f t="shared" si="58"/>
        <v>0.92</v>
      </c>
      <c r="AJ187" s="152">
        <v>920</v>
      </c>
      <c r="AK187" s="142">
        <f t="shared" si="59"/>
        <v>0.92</v>
      </c>
      <c r="AL187" s="143">
        <f t="shared" si="60"/>
        <v>0</v>
      </c>
      <c r="AM187" s="144">
        <f t="shared" si="61"/>
        <v>0</v>
      </c>
      <c r="AN187" s="145">
        <f t="shared" si="62"/>
        <v>0</v>
      </c>
      <c r="AO187" s="21"/>
      <c r="AP187" s="306">
        <v>74.98</v>
      </c>
      <c r="AQ187" s="306">
        <v>4.1500000000000004</v>
      </c>
    </row>
    <row r="188" spans="2:43" ht="12" customHeight="1" x14ac:dyDescent="0.25">
      <c r="B188" s="25">
        <v>44292</v>
      </c>
      <c r="C188" s="137">
        <v>0.73055555555555562</v>
      </c>
      <c r="D188" s="137">
        <v>0.75069444444444444</v>
      </c>
      <c r="E188" s="43">
        <v>4</v>
      </c>
      <c r="F188" s="43">
        <v>26777</v>
      </c>
      <c r="G188" s="25">
        <v>44292</v>
      </c>
      <c r="H188" s="967" t="s">
        <v>712</v>
      </c>
      <c r="I188" s="968"/>
      <c r="J188" s="969"/>
      <c r="K188" s="970"/>
      <c r="L188" s="969"/>
      <c r="M188" s="970"/>
      <c r="N188" s="967"/>
      <c r="O188" s="968"/>
      <c r="P188" s="989" t="s">
        <v>911</v>
      </c>
      <c r="Q188" s="990"/>
      <c r="R188" s="973" t="s">
        <v>856</v>
      </c>
      <c r="S188" s="974"/>
      <c r="T188" s="991" t="s">
        <v>1792</v>
      </c>
      <c r="U188" s="992"/>
      <c r="V188" s="992"/>
      <c r="W188" s="974"/>
      <c r="X188" s="991" t="s">
        <v>1792</v>
      </c>
      <c r="Y188" s="992"/>
      <c r="Z188" s="992"/>
      <c r="AA188" s="974"/>
      <c r="AB188" s="607"/>
      <c r="AC188" s="34"/>
      <c r="AD188" s="138"/>
      <c r="AE188" s="605">
        <v>38</v>
      </c>
      <c r="AF188" s="35" t="s">
        <v>32</v>
      </c>
      <c r="AG188" s="34"/>
      <c r="AH188" s="139">
        <v>9260</v>
      </c>
      <c r="AI188" s="140">
        <f t="shared" si="58"/>
        <v>9.26</v>
      </c>
      <c r="AJ188" s="152">
        <v>9260</v>
      </c>
      <c r="AK188" s="142">
        <f t="shared" si="59"/>
        <v>9.26</v>
      </c>
      <c r="AL188" s="143">
        <f t="shared" si="60"/>
        <v>0</v>
      </c>
      <c r="AM188" s="144">
        <f t="shared" si="61"/>
        <v>0</v>
      </c>
      <c r="AN188" s="145">
        <f t="shared" si="62"/>
        <v>0</v>
      </c>
      <c r="AO188" s="21"/>
      <c r="AP188" s="306">
        <v>75.819999999999993</v>
      </c>
      <c r="AQ188" s="306">
        <v>2.2599999999999998</v>
      </c>
    </row>
    <row r="189" spans="2:43" ht="12" customHeight="1" x14ac:dyDescent="0.25">
      <c r="B189" s="25">
        <v>44292</v>
      </c>
      <c r="C189" s="137">
        <v>0.73472222222222217</v>
      </c>
      <c r="D189" s="137">
        <v>0.74236111111111114</v>
      </c>
      <c r="E189" s="43">
        <v>3</v>
      </c>
      <c r="F189" s="43">
        <v>23707</v>
      </c>
      <c r="G189" s="25">
        <v>44292</v>
      </c>
      <c r="H189" s="967" t="s">
        <v>769</v>
      </c>
      <c r="I189" s="968"/>
      <c r="J189" s="969" t="s">
        <v>740</v>
      </c>
      <c r="K189" s="970"/>
      <c r="L189" s="969" t="s">
        <v>700</v>
      </c>
      <c r="M189" s="970"/>
      <c r="N189" s="967"/>
      <c r="O189" s="968"/>
      <c r="P189" s="989" t="s">
        <v>1293</v>
      </c>
      <c r="Q189" s="990"/>
      <c r="R189" s="973" t="s">
        <v>543</v>
      </c>
      <c r="S189" s="974"/>
      <c r="T189" s="991" t="s">
        <v>1118</v>
      </c>
      <c r="U189" s="992"/>
      <c r="V189" s="992"/>
      <c r="W189" s="974"/>
      <c r="X189" s="991" t="s">
        <v>1118</v>
      </c>
      <c r="Y189" s="992"/>
      <c r="Z189" s="992"/>
      <c r="AA189" s="974"/>
      <c r="AB189" s="607"/>
      <c r="AC189" s="34"/>
      <c r="AD189" s="138" t="s">
        <v>699</v>
      </c>
      <c r="AE189" s="605">
        <v>22</v>
      </c>
      <c r="AF189" s="35" t="s">
        <v>32</v>
      </c>
      <c r="AG189" s="34"/>
      <c r="AH189" s="139">
        <v>690</v>
      </c>
      <c r="AI189" s="140">
        <f t="shared" ref="AI189:AI191" si="63">+AH189/1000</f>
        <v>0.69</v>
      </c>
      <c r="AJ189" s="152">
        <v>690</v>
      </c>
      <c r="AK189" s="142">
        <f t="shared" ref="AK189:AK191" si="64">+AJ189/1000</f>
        <v>0.69</v>
      </c>
      <c r="AL189" s="143">
        <f t="shared" ref="AL189:AL191" si="65">+AJ189-AH189</f>
        <v>0</v>
      </c>
      <c r="AM189" s="144">
        <f t="shared" ref="AM189:AM191" si="66">+AL189/1000</f>
        <v>0</v>
      </c>
      <c r="AN189" s="145">
        <f t="shared" ref="AN189:AN191" si="67">+AL189/AH189</f>
        <v>0</v>
      </c>
      <c r="AO189" s="21"/>
      <c r="AP189" s="306">
        <v>75.11</v>
      </c>
      <c r="AQ189" s="306">
        <v>2.31</v>
      </c>
    </row>
    <row r="190" spans="2:43" ht="12" customHeight="1" x14ac:dyDescent="0.25">
      <c r="B190" s="25">
        <v>44292</v>
      </c>
      <c r="C190" s="137">
        <v>0.83750000000000002</v>
      </c>
      <c r="D190" s="137">
        <v>0.85972222222222217</v>
      </c>
      <c r="E190" s="43">
        <v>4</v>
      </c>
      <c r="F190" s="43">
        <v>26778</v>
      </c>
      <c r="G190" s="25">
        <v>44292</v>
      </c>
      <c r="H190" s="967" t="s">
        <v>712</v>
      </c>
      <c r="I190" s="968"/>
      <c r="J190" s="969"/>
      <c r="K190" s="970"/>
      <c r="L190" s="969"/>
      <c r="M190" s="970"/>
      <c r="N190" s="967"/>
      <c r="O190" s="968"/>
      <c r="P190" s="989" t="s">
        <v>911</v>
      </c>
      <c r="Q190" s="990"/>
      <c r="R190" s="973" t="s">
        <v>870</v>
      </c>
      <c r="S190" s="974"/>
      <c r="T190" s="991" t="s">
        <v>857</v>
      </c>
      <c r="U190" s="992"/>
      <c r="V190" s="992"/>
      <c r="W190" s="974"/>
      <c r="X190" s="991" t="s">
        <v>857</v>
      </c>
      <c r="Y190" s="992"/>
      <c r="Z190" s="992"/>
      <c r="AA190" s="974"/>
      <c r="AB190" s="607"/>
      <c r="AC190" s="34"/>
      <c r="AD190" s="138"/>
      <c r="AE190" s="605">
        <v>42</v>
      </c>
      <c r="AF190" s="35" t="s">
        <v>32</v>
      </c>
      <c r="AG190" s="34"/>
      <c r="AH190" s="139">
        <v>4370</v>
      </c>
      <c r="AI190" s="140">
        <f t="shared" si="63"/>
        <v>4.37</v>
      </c>
      <c r="AJ190" s="152">
        <v>4370</v>
      </c>
      <c r="AK190" s="142">
        <f t="shared" si="64"/>
        <v>4.37</v>
      </c>
      <c r="AL190" s="143">
        <f t="shared" si="65"/>
        <v>0</v>
      </c>
      <c r="AM190" s="144">
        <f t="shared" si="66"/>
        <v>0</v>
      </c>
      <c r="AN190" s="145">
        <f t="shared" si="67"/>
        <v>0</v>
      </c>
      <c r="AO190" s="21"/>
      <c r="AP190" s="306">
        <v>75.489999999999995</v>
      </c>
      <c r="AQ190" s="306">
        <v>2.58</v>
      </c>
    </row>
    <row r="191" spans="2:43" ht="12" customHeight="1" x14ac:dyDescent="0.25">
      <c r="B191" s="25">
        <v>44292</v>
      </c>
      <c r="C191" s="137">
        <v>0.91111111111111109</v>
      </c>
      <c r="D191" s="137">
        <v>0.95416666666666661</v>
      </c>
      <c r="E191" s="43">
        <v>4</v>
      </c>
      <c r="F191" s="43">
        <v>26779</v>
      </c>
      <c r="G191" s="25">
        <v>44292</v>
      </c>
      <c r="H191" s="967" t="s">
        <v>87</v>
      </c>
      <c r="I191" s="968"/>
      <c r="J191" s="969"/>
      <c r="K191" s="970"/>
      <c r="L191" s="969"/>
      <c r="M191" s="970"/>
      <c r="N191" s="967"/>
      <c r="O191" s="968"/>
      <c r="P191" s="989" t="s">
        <v>1776</v>
      </c>
      <c r="Q191" s="990"/>
      <c r="R191" s="973" t="s">
        <v>118</v>
      </c>
      <c r="S191" s="974"/>
      <c r="T191" s="991" t="s">
        <v>583</v>
      </c>
      <c r="U191" s="992"/>
      <c r="V191" s="992"/>
      <c r="W191" s="974"/>
      <c r="X191" s="991" t="s">
        <v>583</v>
      </c>
      <c r="Y191" s="992"/>
      <c r="Z191" s="992"/>
      <c r="AA191" s="974"/>
      <c r="AB191" s="607"/>
      <c r="AC191" s="34"/>
      <c r="AD191" s="138"/>
      <c r="AE191" s="608">
        <v>55</v>
      </c>
      <c r="AF191" s="46" t="s">
        <v>52</v>
      </c>
      <c r="AG191" s="34"/>
      <c r="AH191" s="139">
        <v>10315</v>
      </c>
      <c r="AI191" s="140">
        <f t="shared" si="63"/>
        <v>10.315</v>
      </c>
      <c r="AJ191" s="152">
        <v>10315</v>
      </c>
      <c r="AK191" s="142">
        <f t="shared" si="64"/>
        <v>10.315</v>
      </c>
      <c r="AL191" s="143">
        <f t="shared" si="65"/>
        <v>0</v>
      </c>
      <c r="AM191" s="144">
        <f t="shared" si="66"/>
        <v>0</v>
      </c>
      <c r="AN191" s="145">
        <f t="shared" si="67"/>
        <v>0</v>
      </c>
      <c r="AO191" s="21"/>
      <c r="AP191" s="306">
        <v>77.06</v>
      </c>
      <c r="AQ191" s="306">
        <v>3.14</v>
      </c>
    </row>
    <row r="192" spans="2:43" ht="12" customHeight="1" x14ac:dyDescent="0.25">
      <c r="B192" s="25">
        <v>44292</v>
      </c>
      <c r="C192" s="137">
        <v>0.95347222222222217</v>
      </c>
      <c r="D192" s="137">
        <v>0.97152777777777777</v>
      </c>
      <c r="E192" s="43">
        <v>4</v>
      </c>
      <c r="F192" s="43">
        <v>26780</v>
      </c>
      <c r="G192" s="25">
        <v>44292</v>
      </c>
      <c r="H192" s="967" t="s">
        <v>1618</v>
      </c>
      <c r="I192" s="968"/>
      <c r="J192" s="969"/>
      <c r="K192" s="970"/>
      <c r="L192" s="969"/>
      <c r="M192" s="970"/>
      <c r="N192" s="967"/>
      <c r="O192" s="968"/>
      <c r="P192" s="989" t="s">
        <v>1219</v>
      </c>
      <c r="Q192" s="990"/>
      <c r="R192" s="973" t="s">
        <v>1218</v>
      </c>
      <c r="S192" s="974"/>
      <c r="T192" s="991" t="s">
        <v>715</v>
      </c>
      <c r="U192" s="992"/>
      <c r="V192" s="992"/>
      <c r="W192" s="974"/>
      <c r="X192" s="991" t="s">
        <v>715</v>
      </c>
      <c r="Y192" s="992"/>
      <c r="Z192" s="992"/>
      <c r="AA192" s="974"/>
      <c r="AB192" s="607"/>
      <c r="AC192" s="34"/>
      <c r="AD192" s="138"/>
      <c r="AE192" s="605">
        <v>29</v>
      </c>
      <c r="AF192" s="35" t="s">
        <v>32</v>
      </c>
      <c r="AG192" s="34"/>
      <c r="AH192" s="139">
        <v>2140</v>
      </c>
      <c r="AI192" s="140">
        <f t="shared" si="49"/>
        <v>2.14</v>
      </c>
      <c r="AJ192" s="152">
        <v>2140</v>
      </c>
      <c r="AK192" s="142">
        <f t="shared" si="54"/>
        <v>2.14</v>
      </c>
      <c r="AL192" s="143">
        <f t="shared" si="55"/>
        <v>0</v>
      </c>
      <c r="AM192" s="144">
        <f t="shared" si="56"/>
        <v>0</v>
      </c>
      <c r="AN192" s="145">
        <f t="shared" si="57"/>
        <v>0</v>
      </c>
      <c r="AO192" s="21"/>
      <c r="AP192" s="306">
        <v>71.569999999999993</v>
      </c>
      <c r="AQ192" s="306">
        <v>8.19</v>
      </c>
    </row>
    <row r="193" spans="2:50" ht="12" customHeight="1" x14ac:dyDescent="0.25">
      <c r="B193" s="25">
        <v>44293</v>
      </c>
      <c r="C193" s="137">
        <v>4.1666666666666664E-2</v>
      </c>
      <c r="D193" s="137">
        <v>6.5277777777777782E-2</v>
      </c>
      <c r="E193" s="43">
        <v>3</v>
      </c>
      <c r="F193" s="43">
        <v>26781</v>
      </c>
      <c r="G193" s="25">
        <v>44293</v>
      </c>
      <c r="H193" s="967" t="s">
        <v>1618</v>
      </c>
      <c r="I193" s="968"/>
      <c r="J193" s="969"/>
      <c r="K193" s="970"/>
      <c r="L193" s="969"/>
      <c r="M193" s="970"/>
      <c r="N193" s="967"/>
      <c r="O193" s="968"/>
      <c r="P193" s="989" t="s">
        <v>1458</v>
      </c>
      <c r="Q193" s="990"/>
      <c r="R193" s="973" t="s">
        <v>1221</v>
      </c>
      <c r="S193" s="974"/>
      <c r="T193" s="991" t="s">
        <v>715</v>
      </c>
      <c r="U193" s="992"/>
      <c r="V193" s="992"/>
      <c r="W193" s="974"/>
      <c r="X193" s="991" t="s">
        <v>715</v>
      </c>
      <c r="Y193" s="992"/>
      <c r="Z193" s="992"/>
      <c r="AA193" s="974"/>
      <c r="AB193" s="607"/>
      <c r="AC193" s="34"/>
      <c r="AD193" s="138"/>
      <c r="AE193" s="605">
        <v>28</v>
      </c>
      <c r="AF193" s="35" t="s">
        <v>32</v>
      </c>
      <c r="AG193" s="34"/>
      <c r="AH193" s="139">
        <v>5140</v>
      </c>
      <c r="AI193" s="140">
        <f t="shared" si="44"/>
        <v>5.14</v>
      </c>
      <c r="AJ193" s="152">
        <v>5140</v>
      </c>
      <c r="AK193" s="142">
        <f t="shared" ref="AK193" si="68">+AJ193/1000</f>
        <v>5.14</v>
      </c>
      <c r="AL193" s="143">
        <f t="shared" ref="AL193" si="69">+AJ193-AH193</f>
        <v>0</v>
      </c>
      <c r="AM193" s="144">
        <f t="shared" ref="AM193" si="70">+AL193/1000</f>
        <v>0</v>
      </c>
      <c r="AN193" s="145">
        <f t="shared" ref="AN193" si="71">+AL193/AH193</f>
        <v>0</v>
      </c>
      <c r="AO193" s="21"/>
      <c r="AP193" s="306">
        <v>71.180000000000007</v>
      </c>
      <c r="AQ193" s="306">
        <v>7.81</v>
      </c>
    </row>
    <row r="194" spans="2:50" ht="12" customHeight="1" x14ac:dyDescent="0.25">
      <c r="B194" s="25">
        <v>44293</v>
      </c>
      <c r="C194" s="137">
        <v>6.1805555555555558E-2</v>
      </c>
      <c r="D194" s="137">
        <v>7.9166666666666663E-2</v>
      </c>
      <c r="E194" s="43">
        <v>3</v>
      </c>
      <c r="F194" s="43">
        <v>26782</v>
      </c>
      <c r="G194" s="25">
        <v>44293</v>
      </c>
      <c r="H194" s="967" t="s">
        <v>1618</v>
      </c>
      <c r="I194" s="968"/>
      <c r="J194" s="969"/>
      <c r="K194" s="970"/>
      <c r="L194" s="969"/>
      <c r="M194" s="970"/>
      <c r="N194" s="967"/>
      <c r="O194" s="968"/>
      <c r="P194" s="989" t="s">
        <v>750</v>
      </c>
      <c r="Q194" s="990"/>
      <c r="R194" s="973" t="s">
        <v>751</v>
      </c>
      <c r="S194" s="974"/>
      <c r="T194" s="991" t="s">
        <v>715</v>
      </c>
      <c r="U194" s="992"/>
      <c r="V194" s="992"/>
      <c r="W194" s="974"/>
      <c r="X194" s="991" t="s">
        <v>715</v>
      </c>
      <c r="Y194" s="992"/>
      <c r="Z194" s="992"/>
      <c r="AA194" s="974"/>
      <c r="AB194" s="607"/>
      <c r="AC194" s="34"/>
      <c r="AD194" s="138"/>
      <c r="AE194" s="605">
        <v>27</v>
      </c>
      <c r="AF194" s="35" t="s">
        <v>32</v>
      </c>
      <c r="AG194" s="34"/>
      <c r="AH194" s="139">
        <v>2090</v>
      </c>
      <c r="AI194" s="140">
        <f t="shared" ref="AI194:AI201" si="72">+AH194/1000</f>
        <v>2.09</v>
      </c>
      <c r="AJ194" s="152">
        <v>2090</v>
      </c>
      <c r="AK194" s="142">
        <f t="shared" ref="AK194:AK197" si="73">+AJ194/1000</f>
        <v>2.09</v>
      </c>
      <c r="AL194" s="143">
        <f t="shared" ref="AL194:AL197" si="74">+AJ194-AH194</f>
        <v>0</v>
      </c>
      <c r="AM194" s="144">
        <f t="shared" ref="AM194:AM197" si="75">+AL194/1000</f>
        <v>0</v>
      </c>
      <c r="AN194" s="145">
        <f t="shared" ref="AN194:AN197" si="76">+AL194/AH194</f>
        <v>0</v>
      </c>
      <c r="AO194" s="21"/>
      <c r="AP194" s="306">
        <v>71.39</v>
      </c>
      <c r="AQ194" s="306">
        <v>7.56</v>
      </c>
    </row>
    <row r="195" spans="2:50" ht="12" customHeight="1" x14ac:dyDescent="0.25">
      <c r="B195" s="25">
        <v>44293</v>
      </c>
      <c r="C195" s="137">
        <v>6.805555555555555E-2</v>
      </c>
      <c r="D195" s="137">
        <v>9.5138888888888884E-2</v>
      </c>
      <c r="E195" s="43">
        <v>3</v>
      </c>
      <c r="F195" s="43">
        <v>26784</v>
      </c>
      <c r="G195" s="25">
        <v>44293</v>
      </c>
      <c r="H195" s="967" t="s">
        <v>1618</v>
      </c>
      <c r="I195" s="968"/>
      <c r="J195" s="969"/>
      <c r="K195" s="970"/>
      <c r="L195" s="969"/>
      <c r="M195" s="970"/>
      <c r="N195" s="967"/>
      <c r="O195" s="968"/>
      <c r="P195" s="989" t="s">
        <v>1790</v>
      </c>
      <c r="Q195" s="990"/>
      <c r="R195" s="973" t="s">
        <v>1473</v>
      </c>
      <c r="S195" s="974"/>
      <c r="T195" s="991" t="s">
        <v>715</v>
      </c>
      <c r="U195" s="992"/>
      <c r="V195" s="992"/>
      <c r="W195" s="974"/>
      <c r="X195" s="991" t="s">
        <v>715</v>
      </c>
      <c r="Y195" s="992"/>
      <c r="Z195" s="992"/>
      <c r="AA195" s="974"/>
      <c r="AB195" s="607"/>
      <c r="AC195" s="34"/>
      <c r="AD195" s="138"/>
      <c r="AE195" s="605">
        <v>29</v>
      </c>
      <c r="AF195" s="35" t="s">
        <v>32</v>
      </c>
      <c r="AG195" s="34"/>
      <c r="AH195" s="139">
        <v>4350</v>
      </c>
      <c r="AI195" s="140">
        <f t="shared" si="72"/>
        <v>4.3499999999999996</v>
      </c>
      <c r="AJ195" s="152">
        <v>4350</v>
      </c>
      <c r="AK195" s="142">
        <f t="shared" si="73"/>
        <v>4.3499999999999996</v>
      </c>
      <c r="AL195" s="143">
        <f t="shared" si="74"/>
        <v>0</v>
      </c>
      <c r="AM195" s="144">
        <f t="shared" si="75"/>
        <v>0</v>
      </c>
      <c r="AN195" s="145">
        <f t="shared" si="76"/>
        <v>0</v>
      </c>
      <c r="AO195" s="21"/>
      <c r="AP195" s="306">
        <v>71.62</v>
      </c>
      <c r="AQ195" s="306">
        <v>7.41</v>
      </c>
    </row>
    <row r="196" spans="2:50" ht="12" customHeight="1" x14ac:dyDescent="0.25">
      <c r="B196" s="25">
        <v>44293</v>
      </c>
      <c r="C196" s="137">
        <v>7.4999999999999997E-2</v>
      </c>
      <c r="D196" s="137">
        <v>8.9583333333333334E-2</v>
      </c>
      <c r="E196" s="43">
        <v>3</v>
      </c>
      <c r="F196" s="43">
        <v>26783</v>
      </c>
      <c r="G196" s="25">
        <v>44293</v>
      </c>
      <c r="H196" s="967" t="s">
        <v>1618</v>
      </c>
      <c r="I196" s="968"/>
      <c r="J196" s="969"/>
      <c r="K196" s="970"/>
      <c r="L196" s="969"/>
      <c r="M196" s="970"/>
      <c r="N196" s="967"/>
      <c r="O196" s="968"/>
      <c r="P196" s="989" t="s">
        <v>1791</v>
      </c>
      <c r="Q196" s="990"/>
      <c r="R196" s="973" t="s">
        <v>808</v>
      </c>
      <c r="S196" s="974"/>
      <c r="T196" s="991" t="s">
        <v>715</v>
      </c>
      <c r="U196" s="992"/>
      <c r="V196" s="992"/>
      <c r="W196" s="974"/>
      <c r="X196" s="991" t="s">
        <v>715</v>
      </c>
      <c r="Y196" s="992"/>
      <c r="Z196" s="992"/>
      <c r="AA196" s="974"/>
      <c r="AB196" s="607"/>
      <c r="AC196" s="34"/>
      <c r="AD196" s="138"/>
      <c r="AE196" s="605">
        <v>28</v>
      </c>
      <c r="AF196" s="35" t="s">
        <v>32</v>
      </c>
      <c r="AG196" s="34"/>
      <c r="AH196" s="139">
        <v>1310</v>
      </c>
      <c r="AI196" s="140">
        <f t="shared" si="72"/>
        <v>1.31</v>
      </c>
      <c r="AJ196" s="152">
        <v>1310</v>
      </c>
      <c r="AK196" s="142">
        <f t="shared" si="73"/>
        <v>1.31</v>
      </c>
      <c r="AL196" s="143">
        <f t="shared" si="74"/>
        <v>0</v>
      </c>
      <c r="AM196" s="144">
        <f t="shared" si="75"/>
        <v>0</v>
      </c>
      <c r="AN196" s="145">
        <f t="shared" si="76"/>
        <v>0</v>
      </c>
      <c r="AO196" s="21"/>
      <c r="AP196" s="306">
        <v>71.53</v>
      </c>
      <c r="AQ196" s="306">
        <v>7.35</v>
      </c>
      <c r="AV196" s="132">
        <v>5000</v>
      </c>
    </row>
    <row r="197" spans="2:50" ht="12" customHeight="1" x14ac:dyDescent="0.25">
      <c r="B197" s="25">
        <v>44293</v>
      </c>
      <c r="C197" s="137">
        <v>7.7777777777777779E-2</v>
      </c>
      <c r="D197" s="137">
        <v>0.10069444444444443</v>
      </c>
      <c r="E197" s="43">
        <v>3</v>
      </c>
      <c r="F197" s="43">
        <v>26785</v>
      </c>
      <c r="G197" s="25">
        <v>44293</v>
      </c>
      <c r="H197" s="967" t="s">
        <v>1618</v>
      </c>
      <c r="I197" s="968"/>
      <c r="J197" s="969"/>
      <c r="K197" s="970"/>
      <c r="L197" s="969"/>
      <c r="M197" s="970"/>
      <c r="N197" s="967"/>
      <c r="O197" s="968"/>
      <c r="P197" s="989" t="s">
        <v>1467</v>
      </c>
      <c r="Q197" s="990"/>
      <c r="R197" s="973" t="s">
        <v>1675</v>
      </c>
      <c r="S197" s="974"/>
      <c r="T197" s="991" t="s">
        <v>715</v>
      </c>
      <c r="U197" s="992"/>
      <c r="V197" s="992"/>
      <c r="W197" s="974"/>
      <c r="X197" s="991" t="s">
        <v>715</v>
      </c>
      <c r="Y197" s="992"/>
      <c r="Z197" s="992"/>
      <c r="AA197" s="974"/>
      <c r="AB197" s="607"/>
      <c r="AC197" s="34"/>
      <c r="AD197" s="138"/>
      <c r="AE197" s="605">
        <v>29</v>
      </c>
      <c r="AF197" s="35" t="s">
        <v>32</v>
      </c>
      <c r="AG197" s="34"/>
      <c r="AH197" s="139">
        <v>1460</v>
      </c>
      <c r="AI197" s="140">
        <f t="shared" si="72"/>
        <v>1.46</v>
      </c>
      <c r="AJ197" s="152">
        <v>1460</v>
      </c>
      <c r="AK197" s="142">
        <f t="shared" si="73"/>
        <v>1.46</v>
      </c>
      <c r="AL197" s="143">
        <f t="shared" si="74"/>
        <v>0</v>
      </c>
      <c r="AM197" s="144">
        <f t="shared" si="75"/>
        <v>0</v>
      </c>
      <c r="AN197" s="145">
        <f t="shared" si="76"/>
        <v>0</v>
      </c>
      <c r="AO197" s="21"/>
      <c r="AP197" s="306">
        <v>71.400000000000006</v>
      </c>
      <c r="AQ197" s="306">
        <v>7.5</v>
      </c>
      <c r="AV197" s="132">
        <v>24</v>
      </c>
      <c r="AW197" s="132">
        <v>1</v>
      </c>
      <c r="AX197" s="132">
        <f>+AV197*21</f>
        <v>504</v>
      </c>
    </row>
    <row r="198" spans="2:50" ht="12" customHeight="1" x14ac:dyDescent="0.25">
      <c r="B198" s="25">
        <v>44293</v>
      </c>
      <c r="C198" s="137">
        <v>8.1944444444444445E-2</v>
      </c>
      <c r="D198" s="137">
        <v>0.11875000000000001</v>
      </c>
      <c r="E198" s="43">
        <v>3</v>
      </c>
      <c r="F198" s="43">
        <v>26786</v>
      </c>
      <c r="G198" s="25">
        <v>44293</v>
      </c>
      <c r="H198" s="967" t="s">
        <v>1618</v>
      </c>
      <c r="I198" s="968"/>
      <c r="J198" s="969"/>
      <c r="K198" s="970"/>
      <c r="L198" s="969"/>
      <c r="M198" s="970"/>
      <c r="N198" s="967"/>
      <c r="O198" s="968"/>
      <c r="P198" s="989" t="s">
        <v>1513</v>
      </c>
      <c r="Q198" s="990"/>
      <c r="R198" s="973" t="s">
        <v>1514</v>
      </c>
      <c r="S198" s="974"/>
      <c r="T198" s="991" t="s">
        <v>715</v>
      </c>
      <c r="U198" s="992"/>
      <c r="V198" s="992"/>
      <c r="W198" s="974"/>
      <c r="X198" s="991" t="s">
        <v>715</v>
      </c>
      <c r="Y198" s="992"/>
      <c r="Z198" s="992"/>
      <c r="AA198" s="974"/>
      <c r="AB198" s="607"/>
      <c r="AC198" s="34"/>
      <c r="AD198" s="138"/>
      <c r="AE198" s="605">
        <v>28</v>
      </c>
      <c r="AF198" s="35" t="s">
        <v>32</v>
      </c>
      <c r="AG198" s="34"/>
      <c r="AH198" s="139">
        <v>1230</v>
      </c>
      <c r="AI198" s="140">
        <f t="shared" ref="AI198:AI200" si="77">+AH198/1000</f>
        <v>1.23</v>
      </c>
      <c r="AJ198" s="152">
        <v>1230</v>
      </c>
      <c r="AK198" s="142">
        <f t="shared" ref="AK198:AK199" si="78">+AJ198/1000</f>
        <v>1.23</v>
      </c>
      <c r="AL198" s="143">
        <f t="shared" ref="AL198:AL199" si="79">+AJ198-AH198</f>
        <v>0</v>
      </c>
      <c r="AM198" s="144">
        <f t="shared" ref="AM198:AM199" si="80">+AL198/1000</f>
        <v>0</v>
      </c>
      <c r="AN198" s="145">
        <f t="shared" ref="AN198:AN199" si="81">+AL198/AH198</f>
        <v>0</v>
      </c>
      <c r="AO198" s="21"/>
      <c r="AP198" s="306">
        <v>71.319999999999993</v>
      </c>
      <c r="AQ198" s="306">
        <v>7.62</v>
      </c>
    </row>
    <row r="199" spans="2:50" ht="12" customHeight="1" x14ac:dyDescent="0.25">
      <c r="B199" s="25">
        <v>44293</v>
      </c>
      <c r="C199" s="137">
        <v>0.10277777777777779</v>
      </c>
      <c r="D199" s="137">
        <v>0.12986111111111112</v>
      </c>
      <c r="E199" s="43">
        <v>3</v>
      </c>
      <c r="F199" s="43">
        <v>26787</v>
      </c>
      <c r="G199" s="25">
        <v>44293</v>
      </c>
      <c r="H199" s="967" t="s">
        <v>1618</v>
      </c>
      <c r="I199" s="968"/>
      <c r="J199" s="969"/>
      <c r="K199" s="970"/>
      <c r="L199" s="969"/>
      <c r="M199" s="970"/>
      <c r="N199" s="967"/>
      <c r="O199" s="968"/>
      <c r="P199" s="989" t="s">
        <v>1219</v>
      </c>
      <c r="Q199" s="990"/>
      <c r="R199" s="973" t="s">
        <v>1218</v>
      </c>
      <c r="S199" s="974"/>
      <c r="T199" s="991" t="s">
        <v>715</v>
      </c>
      <c r="U199" s="992"/>
      <c r="V199" s="992"/>
      <c r="W199" s="974"/>
      <c r="X199" s="991" t="s">
        <v>715</v>
      </c>
      <c r="Y199" s="992"/>
      <c r="Z199" s="992"/>
      <c r="AA199" s="974"/>
      <c r="AB199" s="607"/>
      <c r="AC199" s="34"/>
      <c r="AD199" s="138"/>
      <c r="AE199" s="605">
        <v>28</v>
      </c>
      <c r="AF199" s="35" t="s">
        <v>32</v>
      </c>
      <c r="AG199" s="34"/>
      <c r="AH199" s="139">
        <v>2980</v>
      </c>
      <c r="AI199" s="140">
        <f t="shared" si="77"/>
        <v>2.98</v>
      </c>
      <c r="AJ199" s="152">
        <v>2980</v>
      </c>
      <c r="AK199" s="142">
        <f t="shared" si="78"/>
        <v>2.98</v>
      </c>
      <c r="AL199" s="143">
        <f t="shared" si="79"/>
        <v>0</v>
      </c>
      <c r="AM199" s="144">
        <f t="shared" si="80"/>
        <v>0</v>
      </c>
      <c r="AN199" s="145">
        <f t="shared" si="81"/>
        <v>0</v>
      </c>
      <c r="AO199" s="21"/>
      <c r="AP199" s="306">
        <v>71.150000000000006</v>
      </c>
      <c r="AQ199" s="306">
        <v>7.81</v>
      </c>
    </row>
    <row r="200" spans="2:50" ht="12" customHeight="1" x14ac:dyDescent="0.25">
      <c r="B200" s="25">
        <v>44293</v>
      </c>
      <c r="C200" s="137">
        <v>0.17222222222222225</v>
      </c>
      <c r="D200" s="137">
        <v>0.17986111111111111</v>
      </c>
      <c r="E200" s="43">
        <v>2</v>
      </c>
      <c r="F200" s="43">
        <v>804</v>
      </c>
      <c r="G200" s="25">
        <v>44293</v>
      </c>
      <c r="H200" s="967" t="s">
        <v>199</v>
      </c>
      <c r="I200" s="968"/>
      <c r="J200" s="969"/>
      <c r="K200" s="970"/>
      <c r="L200" s="969"/>
      <c r="M200" s="970"/>
      <c r="N200" s="967"/>
      <c r="O200" s="968"/>
      <c r="P200" s="971" t="s">
        <v>1210</v>
      </c>
      <c r="Q200" s="972"/>
      <c r="R200" s="973" t="s">
        <v>306</v>
      </c>
      <c r="S200" s="974"/>
      <c r="T200" s="979" t="s">
        <v>544</v>
      </c>
      <c r="U200" s="980"/>
      <c r="V200" s="980"/>
      <c r="W200" s="981"/>
      <c r="X200" s="979" t="s">
        <v>544</v>
      </c>
      <c r="Y200" s="980"/>
      <c r="Z200" s="980"/>
      <c r="AA200" s="981"/>
      <c r="AB200" s="607"/>
      <c r="AC200" s="34"/>
      <c r="AD200" s="138"/>
      <c r="AE200" s="608">
        <v>53</v>
      </c>
      <c r="AF200" s="46" t="s">
        <v>52</v>
      </c>
      <c r="AG200" s="34"/>
      <c r="AH200" s="139">
        <v>22107</v>
      </c>
      <c r="AI200" s="140">
        <f t="shared" si="77"/>
        <v>22.106999999999999</v>
      </c>
      <c r="AJ200" s="836">
        <v>23180</v>
      </c>
      <c r="AK200" s="838">
        <f>+AJ200/1000</f>
        <v>23.18</v>
      </c>
      <c r="AL200" s="1029">
        <f>+AJ200-AH201-AH200</f>
        <v>1023</v>
      </c>
      <c r="AM200" s="842">
        <f>+AL200/1000</f>
        <v>1.0229999999999999</v>
      </c>
      <c r="AN200" s="844">
        <f>+AL200/SUM(AH200:AH201)</f>
        <v>4.6170510448165364E-2</v>
      </c>
      <c r="AO200" s="21"/>
      <c r="AP200" s="306">
        <v>69.11</v>
      </c>
      <c r="AQ200" s="306">
        <v>4.53</v>
      </c>
    </row>
    <row r="201" spans="2:50" ht="12" customHeight="1" x14ac:dyDescent="0.25">
      <c r="B201" s="25">
        <v>44293</v>
      </c>
      <c r="C201" s="137">
        <v>0.17222222222222225</v>
      </c>
      <c r="D201" s="137">
        <v>0.17986111111111111</v>
      </c>
      <c r="E201" s="43">
        <v>2</v>
      </c>
      <c r="F201" s="43">
        <v>804</v>
      </c>
      <c r="G201" s="25">
        <v>44293</v>
      </c>
      <c r="H201" s="967" t="s">
        <v>199</v>
      </c>
      <c r="I201" s="968"/>
      <c r="J201" s="969"/>
      <c r="K201" s="970"/>
      <c r="L201" s="969"/>
      <c r="M201" s="970"/>
      <c r="N201" s="967"/>
      <c r="O201" s="968"/>
      <c r="P201" s="971" t="s">
        <v>1210</v>
      </c>
      <c r="Q201" s="972"/>
      <c r="R201" s="973" t="s">
        <v>306</v>
      </c>
      <c r="S201" s="974"/>
      <c r="T201" s="979" t="s">
        <v>202</v>
      </c>
      <c r="U201" s="980"/>
      <c r="V201" s="980"/>
      <c r="W201" s="981"/>
      <c r="X201" s="979" t="s">
        <v>202</v>
      </c>
      <c r="Y201" s="980"/>
      <c r="Z201" s="980"/>
      <c r="AA201" s="981"/>
      <c r="AB201" s="607"/>
      <c r="AC201" s="34"/>
      <c r="AD201" s="138"/>
      <c r="AE201" s="608">
        <v>53</v>
      </c>
      <c r="AF201" s="46" t="s">
        <v>52</v>
      </c>
      <c r="AG201" s="34"/>
      <c r="AH201" s="139">
        <v>50</v>
      </c>
      <c r="AI201" s="140">
        <f t="shared" si="72"/>
        <v>0.05</v>
      </c>
      <c r="AJ201" s="837"/>
      <c r="AK201" s="839"/>
      <c r="AL201" s="1031"/>
      <c r="AM201" s="843"/>
      <c r="AN201" s="845"/>
      <c r="AO201" s="21"/>
      <c r="AP201" s="306">
        <v>69.11</v>
      </c>
      <c r="AQ201" s="306">
        <v>4.53</v>
      </c>
    </row>
    <row r="202" spans="2:50" ht="12" customHeight="1" thickBot="1" x14ac:dyDescent="0.3">
      <c r="B202" s="24"/>
      <c r="C202" s="146"/>
      <c r="D202" s="146"/>
      <c r="E202" s="27"/>
      <c r="F202" s="36"/>
      <c r="G202" s="31"/>
      <c r="H202" s="909"/>
      <c r="I202" s="910"/>
      <c r="J202" s="911"/>
      <c r="K202" s="912"/>
      <c r="L202" s="911"/>
      <c r="M202" s="912"/>
      <c r="N202" s="913"/>
      <c r="O202" s="910"/>
      <c r="P202" s="913"/>
      <c r="Q202" s="910"/>
      <c r="R202" s="914"/>
      <c r="S202" s="915"/>
      <c r="T202" s="916"/>
      <c r="U202" s="917"/>
      <c r="V202" s="917"/>
      <c r="W202" s="915"/>
      <c r="X202" s="29"/>
      <c r="Y202" s="147"/>
      <c r="Z202" s="147"/>
      <c r="AA202" s="28"/>
      <c r="AB202" s="147"/>
      <c r="AC202" s="36"/>
      <c r="AD202" s="148"/>
      <c r="AE202" s="147"/>
      <c r="AF202" s="28"/>
      <c r="AG202" s="29"/>
      <c r="AH202" s="149"/>
      <c r="AI202" s="153"/>
      <c r="AJ202" s="150"/>
      <c r="AK202" s="154"/>
      <c r="AL202" s="155"/>
      <c r="AM202" s="156"/>
      <c r="AN202" s="157"/>
    </row>
    <row r="203" spans="2:50" ht="12" customHeight="1" x14ac:dyDescent="0.25">
      <c r="B203" s="151"/>
      <c r="C203" s="151"/>
      <c r="D203" s="151"/>
      <c r="E203" s="151"/>
      <c r="F203" s="151"/>
      <c r="G203" s="151"/>
      <c r="H203" s="151"/>
      <c r="I203" s="151"/>
      <c r="J203" s="174"/>
      <c r="K203" s="174"/>
      <c r="L203" s="174"/>
      <c r="M203" s="174"/>
      <c r="N203" s="151"/>
      <c r="O203" s="151"/>
      <c r="P203" s="135"/>
      <c r="Q203" s="135"/>
      <c r="R203" s="918" t="s">
        <v>5</v>
      </c>
      <c r="S203" s="919"/>
      <c r="T203" s="919"/>
      <c r="U203" s="919"/>
      <c r="V203" s="919"/>
      <c r="W203" s="919"/>
      <c r="X203" s="919"/>
      <c r="Y203" s="919"/>
      <c r="Z203" s="919"/>
      <c r="AA203" s="919"/>
      <c r="AB203" s="919"/>
      <c r="AC203" s="919"/>
      <c r="AD203" s="919"/>
      <c r="AE203" s="919"/>
      <c r="AF203" s="919"/>
      <c r="AG203" s="265"/>
      <c r="AH203" s="932" t="s">
        <v>4</v>
      </c>
      <c r="AI203" s="933"/>
      <c r="AJ203" s="932" t="s">
        <v>3</v>
      </c>
      <c r="AK203" s="933"/>
      <c r="AL203" s="932" t="s">
        <v>2</v>
      </c>
      <c r="AM203" s="934"/>
      <c r="AN203" s="935"/>
    </row>
    <row r="204" spans="2:50" x14ac:dyDescent="0.25">
      <c r="B204" s="151"/>
      <c r="C204" s="151"/>
      <c r="D204" s="151"/>
      <c r="E204" s="151"/>
      <c r="F204" s="151"/>
      <c r="G204" s="151"/>
      <c r="H204" s="151"/>
      <c r="I204" s="151"/>
      <c r="J204" s="174"/>
      <c r="K204" s="174"/>
      <c r="L204" s="174"/>
      <c r="M204" s="174"/>
      <c r="N204" s="151"/>
      <c r="O204" s="151"/>
      <c r="P204" s="135"/>
      <c r="Q204" s="135"/>
      <c r="R204" s="930"/>
      <c r="S204" s="931"/>
      <c r="T204" s="931"/>
      <c r="U204" s="931"/>
      <c r="V204" s="931"/>
      <c r="W204" s="931"/>
      <c r="X204" s="931"/>
      <c r="Y204" s="931"/>
      <c r="Z204" s="931"/>
      <c r="AA204" s="931"/>
      <c r="AB204" s="931"/>
      <c r="AC204" s="931"/>
      <c r="AD204" s="931"/>
      <c r="AE204" s="931"/>
      <c r="AF204" s="931"/>
      <c r="AG204" s="265"/>
      <c r="AH204" s="936" t="s">
        <v>1</v>
      </c>
      <c r="AI204" s="938">
        <f>+SUM(AI167:AI202)</f>
        <v>216.90399999999991</v>
      </c>
      <c r="AJ204" s="936" t="s">
        <v>1</v>
      </c>
      <c r="AK204" s="938">
        <f>+SUM(AK167:AK202)</f>
        <v>234.89499999999992</v>
      </c>
      <c r="AL204" s="936" t="s">
        <v>1</v>
      </c>
      <c r="AM204" s="940">
        <f>+AK204-AI204</f>
        <v>17.991000000000014</v>
      </c>
      <c r="AN204" s="851">
        <f>+AM204/AI204</f>
        <v>8.2944528454984789E-2</v>
      </c>
    </row>
    <row r="205" spans="2:50" ht="17.25" thickBot="1" x14ac:dyDescent="0.3">
      <c r="B205" s="151"/>
      <c r="C205" s="151"/>
      <c r="D205" s="151"/>
      <c r="E205" s="151"/>
      <c r="F205" s="151"/>
      <c r="G205" s="151"/>
      <c r="H205" s="151"/>
      <c r="I205" s="151"/>
      <c r="J205" s="174"/>
      <c r="K205" s="174"/>
      <c r="L205" s="174"/>
      <c r="M205" s="174"/>
      <c r="N205" s="151"/>
      <c r="O205" s="151"/>
      <c r="P205" s="135"/>
      <c r="Q205" s="135"/>
      <c r="R205" s="921"/>
      <c r="S205" s="922"/>
      <c r="T205" s="922"/>
      <c r="U205" s="922"/>
      <c r="V205" s="922"/>
      <c r="W205" s="922"/>
      <c r="X205" s="922"/>
      <c r="Y205" s="922"/>
      <c r="Z205" s="922"/>
      <c r="AA205" s="922"/>
      <c r="AB205" s="922"/>
      <c r="AC205" s="922"/>
      <c r="AD205" s="922"/>
      <c r="AE205" s="922"/>
      <c r="AF205" s="922"/>
      <c r="AG205" s="264"/>
      <c r="AH205" s="937"/>
      <c r="AI205" s="939"/>
      <c r="AJ205" s="937"/>
      <c r="AK205" s="939"/>
      <c r="AL205" s="937"/>
      <c r="AM205" s="941"/>
      <c r="AN205" s="852"/>
    </row>
    <row r="206" spans="2:50" ht="17.25" thickBot="1" x14ac:dyDescent="0.3"/>
    <row r="207" spans="2:50" x14ac:dyDescent="0.25">
      <c r="R207" s="918" t="s">
        <v>0</v>
      </c>
      <c r="S207" s="919"/>
      <c r="T207" s="919"/>
      <c r="U207" s="919"/>
      <c r="V207" s="919"/>
      <c r="W207" s="919"/>
      <c r="X207" s="919"/>
      <c r="Y207" s="919"/>
      <c r="Z207" s="919"/>
      <c r="AA207" s="919"/>
      <c r="AB207" s="919"/>
      <c r="AC207" s="919"/>
      <c r="AD207" s="919"/>
      <c r="AE207" s="919"/>
      <c r="AF207" s="920"/>
      <c r="AG207" s="18"/>
      <c r="AH207" s="924">
        <f>+AI204+AH157</f>
        <v>1091.8867272727273</v>
      </c>
      <c r="AI207" s="925"/>
      <c r="AJ207" s="924">
        <f>+AK204+AJ157</f>
        <v>1106.375</v>
      </c>
      <c r="AK207" s="925"/>
      <c r="AL207" s="928">
        <f>+AJ207-AH207</f>
        <v>14.488272727272715</v>
      </c>
      <c r="AM207" s="925"/>
      <c r="AN207" s="945">
        <f>+AL207/AH207</f>
        <v>1.3269025408396497E-2</v>
      </c>
    </row>
    <row r="208" spans="2:50" ht="17.25" thickBot="1" x14ac:dyDescent="0.3">
      <c r="R208" s="921"/>
      <c r="S208" s="922"/>
      <c r="T208" s="922"/>
      <c r="U208" s="922"/>
      <c r="V208" s="922"/>
      <c r="W208" s="922"/>
      <c r="X208" s="922"/>
      <c r="Y208" s="922"/>
      <c r="Z208" s="922"/>
      <c r="AA208" s="922"/>
      <c r="AB208" s="922"/>
      <c r="AC208" s="922"/>
      <c r="AD208" s="922"/>
      <c r="AE208" s="922"/>
      <c r="AF208" s="923"/>
      <c r="AG208" s="19"/>
      <c r="AH208" s="926"/>
      <c r="AI208" s="927"/>
      <c r="AJ208" s="926"/>
      <c r="AK208" s="927"/>
      <c r="AL208" s="929"/>
      <c r="AM208" s="927"/>
      <c r="AN208" s="946"/>
    </row>
    <row r="209" spans="2:43" ht="17.25" thickBot="1" x14ac:dyDescent="0.3"/>
    <row r="210" spans="2:43" ht="12" customHeight="1" x14ac:dyDescent="0.25">
      <c r="B210" s="882" t="s">
        <v>31</v>
      </c>
      <c r="C210" s="883"/>
      <c r="D210" s="883"/>
      <c r="E210" s="883"/>
      <c r="F210" s="883"/>
      <c r="G210" s="884"/>
      <c r="H210" s="888" t="s">
        <v>30</v>
      </c>
      <c r="I210" s="765"/>
      <c r="J210" s="765"/>
      <c r="K210" s="765"/>
      <c r="L210" s="765"/>
      <c r="M210" s="765"/>
      <c r="N210" s="765"/>
      <c r="O210" s="765"/>
      <c r="P210" s="765"/>
      <c r="Q210" s="765"/>
      <c r="R210" s="765"/>
      <c r="S210" s="765"/>
      <c r="T210" s="765"/>
      <c r="U210" s="765"/>
      <c r="V210" s="765"/>
      <c r="W210" s="765"/>
      <c r="X210" s="765"/>
      <c r="Y210" s="765"/>
      <c r="Z210" s="765"/>
      <c r="AA210" s="765"/>
      <c r="AB210" s="765"/>
      <c r="AC210" s="765"/>
      <c r="AD210" s="765"/>
      <c r="AE210" s="267"/>
      <c r="AF210" s="764" t="s">
        <v>29</v>
      </c>
      <c r="AG210" s="765"/>
      <c r="AH210" s="765"/>
      <c r="AI210" s="765"/>
      <c r="AJ210" s="765"/>
      <c r="AK210" s="766"/>
      <c r="AL210" s="889" t="s">
        <v>39</v>
      </c>
      <c r="AM210" s="890"/>
      <c r="AN210" s="891"/>
      <c r="AO210" s="22"/>
    </row>
    <row r="211" spans="2:43" ht="12" customHeight="1" x14ac:dyDescent="0.25">
      <c r="B211" s="885"/>
      <c r="C211" s="886"/>
      <c r="D211" s="886"/>
      <c r="E211" s="886"/>
      <c r="F211" s="886"/>
      <c r="G211" s="887"/>
      <c r="H211" s="892" t="s">
        <v>25</v>
      </c>
      <c r="I211" s="893"/>
      <c r="J211" s="893"/>
      <c r="K211" s="893"/>
      <c r="L211" s="893"/>
      <c r="M211" s="893"/>
      <c r="N211" s="893"/>
      <c r="O211" s="893"/>
      <c r="P211" s="893"/>
      <c r="Q211" s="893"/>
      <c r="R211" s="893"/>
      <c r="S211" s="893"/>
      <c r="T211" s="893"/>
      <c r="U211" s="893"/>
      <c r="V211" s="893"/>
      <c r="W211" s="893"/>
      <c r="X211" s="893"/>
      <c r="Y211" s="893"/>
      <c r="Z211" s="893"/>
      <c r="AA211" s="893"/>
      <c r="AB211" s="893"/>
      <c r="AC211" s="893"/>
      <c r="AD211" s="893"/>
      <c r="AE211" s="268"/>
      <c r="AF211" s="773">
        <v>44293</v>
      </c>
      <c r="AG211" s="774"/>
      <c r="AH211" s="774"/>
      <c r="AI211" s="774"/>
      <c r="AJ211" s="774"/>
      <c r="AK211" s="775"/>
      <c r="AL211" s="896" t="s">
        <v>40</v>
      </c>
      <c r="AM211" s="897"/>
      <c r="AN211" s="898"/>
      <c r="AO211" s="23"/>
    </row>
    <row r="212" spans="2:43" ht="12" customHeight="1" thickBot="1" x14ac:dyDescent="0.3">
      <c r="B212" s="902" t="s">
        <v>28</v>
      </c>
      <c r="C212" s="903"/>
      <c r="D212" s="903"/>
      <c r="E212" s="903"/>
      <c r="F212" s="903"/>
      <c r="G212" s="904"/>
      <c r="H212" s="894"/>
      <c r="I212" s="895"/>
      <c r="J212" s="895"/>
      <c r="K212" s="895"/>
      <c r="L212" s="895"/>
      <c r="M212" s="895"/>
      <c r="N212" s="895"/>
      <c r="O212" s="895"/>
      <c r="P212" s="895"/>
      <c r="Q212" s="895"/>
      <c r="R212" s="895"/>
      <c r="S212" s="895"/>
      <c r="T212" s="895"/>
      <c r="U212" s="895"/>
      <c r="V212" s="895"/>
      <c r="W212" s="895"/>
      <c r="X212" s="895"/>
      <c r="Y212" s="895"/>
      <c r="Z212" s="895"/>
      <c r="AA212" s="895"/>
      <c r="AB212" s="895"/>
      <c r="AC212" s="895"/>
      <c r="AD212" s="895"/>
      <c r="AE212" s="269"/>
      <c r="AF212" s="776"/>
      <c r="AG212" s="777"/>
      <c r="AH212" s="777"/>
      <c r="AI212" s="777"/>
      <c r="AJ212" s="777"/>
      <c r="AK212" s="778"/>
      <c r="AL212" s="899"/>
      <c r="AM212" s="900"/>
      <c r="AN212" s="901"/>
      <c r="AO212" s="141"/>
    </row>
    <row r="213" spans="2:43" ht="12" customHeight="1" thickBot="1" x14ac:dyDescent="0.3">
      <c r="B213" s="135"/>
      <c r="C213" s="135"/>
      <c r="D213" s="135"/>
      <c r="E213" s="135"/>
      <c r="F213" s="135"/>
      <c r="G213" s="135"/>
      <c r="H213" s="135"/>
      <c r="I213" s="135"/>
      <c r="J213" s="174"/>
      <c r="K213" s="174"/>
      <c r="L213" s="174"/>
      <c r="M213" s="174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41"/>
    </row>
    <row r="214" spans="2:43" ht="12" customHeight="1" thickBot="1" x14ac:dyDescent="0.3">
      <c r="B214" s="873" t="s">
        <v>27</v>
      </c>
      <c r="C214" s="874"/>
      <c r="D214" s="874"/>
      <c r="E214" s="875"/>
      <c r="F214" s="848" t="s">
        <v>26</v>
      </c>
      <c r="G214" s="850"/>
      <c r="H214" s="848" t="s">
        <v>44</v>
      </c>
      <c r="I214" s="849"/>
      <c r="J214" s="849"/>
      <c r="K214" s="849"/>
      <c r="L214" s="849"/>
      <c r="M214" s="849"/>
      <c r="N214" s="849"/>
      <c r="O214" s="849"/>
      <c r="P214" s="849"/>
      <c r="Q214" s="849"/>
      <c r="R214" s="849"/>
      <c r="S214" s="850"/>
      <c r="T214" s="848" t="s">
        <v>25</v>
      </c>
      <c r="U214" s="849"/>
      <c r="V214" s="849"/>
      <c r="W214" s="849"/>
      <c r="X214" s="849"/>
      <c r="Y214" s="849"/>
      <c r="Z214" s="849"/>
      <c r="AA214" s="849"/>
      <c r="AB214" s="849"/>
      <c r="AC214" s="849"/>
      <c r="AD214" s="849"/>
      <c r="AE214" s="849"/>
      <c r="AF214" s="850"/>
      <c r="AG214" s="879" t="s">
        <v>24</v>
      </c>
      <c r="AH214" s="880"/>
      <c r="AI214" s="881"/>
      <c r="AJ214" s="879" t="s">
        <v>24</v>
      </c>
      <c r="AK214" s="881"/>
      <c r="AL214" s="848" t="s">
        <v>23</v>
      </c>
      <c r="AM214" s="849"/>
      <c r="AN214" s="850"/>
      <c r="AO214" s="141"/>
    </row>
    <row r="215" spans="2:43" ht="12" customHeight="1" thickBot="1" x14ac:dyDescent="0.3">
      <c r="B215" s="1" t="s">
        <v>13</v>
      </c>
      <c r="C215" s="2" t="s">
        <v>22</v>
      </c>
      <c r="D215" s="3" t="s">
        <v>22</v>
      </c>
      <c r="E215" s="2" t="s">
        <v>21</v>
      </c>
      <c r="F215" s="907" t="s">
        <v>20</v>
      </c>
      <c r="G215" s="908"/>
      <c r="H215" s="876"/>
      <c r="I215" s="877"/>
      <c r="J215" s="877"/>
      <c r="K215" s="877"/>
      <c r="L215" s="877"/>
      <c r="M215" s="877"/>
      <c r="N215" s="877"/>
      <c r="O215" s="877"/>
      <c r="P215" s="877"/>
      <c r="Q215" s="877"/>
      <c r="R215" s="877"/>
      <c r="S215" s="878"/>
      <c r="T215" s="876"/>
      <c r="U215" s="877"/>
      <c r="V215" s="877"/>
      <c r="W215" s="877"/>
      <c r="X215" s="877"/>
      <c r="Y215" s="877"/>
      <c r="Z215" s="877"/>
      <c r="AA215" s="877"/>
      <c r="AB215" s="877"/>
      <c r="AC215" s="877"/>
      <c r="AD215" s="877"/>
      <c r="AE215" s="877"/>
      <c r="AF215" s="878"/>
      <c r="AG215" s="876" t="s">
        <v>19</v>
      </c>
      <c r="AH215" s="877"/>
      <c r="AI215" s="878"/>
      <c r="AJ215" s="876" t="s">
        <v>18</v>
      </c>
      <c r="AK215" s="878"/>
      <c r="AL215" s="876" t="s">
        <v>17</v>
      </c>
      <c r="AM215" s="877"/>
      <c r="AN215" s="878"/>
      <c r="AO215" s="141"/>
      <c r="AP215" s="846" t="s">
        <v>130</v>
      </c>
      <c r="AQ215" s="846" t="s">
        <v>131</v>
      </c>
    </row>
    <row r="216" spans="2:43" ht="12" customHeight="1" thickBot="1" x14ac:dyDescent="0.3">
      <c r="B216" s="4">
        <v>2020</v>
      </c>
      <c r="C216" s="5" t="s">
        <v>16</v>
      </c>
      <c r="D216" s="5" t="s">
        <v>15</v>
      </c>
      <c r="E216" s="30" t="s">
        <v>14</v>
      </c>
      <c r="F216" s="6" t="s">
        <v>14</v>
      </c>
      <c r="G216" s="7" t="s">
        <v>13</v>
      </c>
      <c r="H216" s="868" t="s">
        <v>34</v>
      </c>
      <c r="I216" s="869"/>
      <c r="J216" s="870" t="s">
        <v>43</v>
      </c>
      <c r="K216" s="871"/>
      <c r="L216" s="870" t="s">
        <v>42</v>
      </c>
      <c r="M216" s="871"/>
      <c r="N216" s="872" t="s">
        <v>33</v>
      </c>
      <c r="O216" s="869"/>
      <c r="P216" s="872" t="s">
        <v>12</v>
      </c>
      <c r="Q216" s="869"/>
      <c r="R216" s="872" t="s">
        <v>11</v>
      </c>
      <c r="S216" s="905"/>
      <c r="T216" s="868" t="s">
        <v>35</v>
      </c>
      <c r="U216" s="906"/>
      <c r="V216" s="906"/>
      <c r="W216" s="905"/>
      <c r="X216" s="868" t="s">
        <v>10</v>
      </c>
      <c r="Y216" s="906"/>
      <c r="Z216" s="906"/>
      <c r="AA216" s="905"/>
      <c r="AB216" s="604"/>
      <c r="AC216" s="38" t="s">
        <v>38</v>
      </c>
      <c r="AD216" s="37" t="s">
        <v>36</v>
      </c>
      <c r="AE216" s="266" t="s">
        <v>41</v>
      </c>
      <c r="AF216" s="136" t="s">
        <v>9</v>
      </c>
      <c r="AG216" s="8" t="s">
        <v>37</v>
      </c>
      <c r="AH216" s="9" t="s">
        <v>8</v>
      </c>
      <c r="AI216" s="10" t="s">
        <v>7</v>
      </c>
      <c r="AJ216" s="6" t="s">
        <v>8</v>
      </c>
      <c r="AK216" s="7" t="s">
        <v>7</v>
      </c>
      <c r="AL216" s="6" t="s">
        <v>8</v>
      </c>
      <c r="AM216" s="11" t="s">
        <v>7</v>
      </c>
      <c r="AN216" s="7" t="s">
        <v>6</v>
      </c>
      <c r="AO216" s="141"/>
      <c r="AP216" s="847"/>
      <c r="AQ216" s="847"/>
    </row>
    <row r="217" spans="2:43" ht="12" customHeight="1" x14ac:dyDescent="0.25">
      <c r="B217" s="25">
        <v>44293</v>
      </c>
      <c r="C217" s="137">
        <v>0.35347222222222219</v>
      </c>
      <c r="D217" s="137">
        <v>0.36388888888888887</v>
      </c>
      <c r="E217" s="43">
        <v>3</v>
      </c>
      <c r="F217" s="43">
        <v>23708</v>
      </c>
      <c r="G217" s="25">
        <v>44293</v>
      </c>
      <c r="H217" s="960" t="s">
        <v>769</v>
      </c>
      <c r="I217" s="961"/>
      <c r="J217" s="962" t="s">
        <v>740</v>
      </c>
      <c r="K217" s="963"/>
      <c r="L217" s="962" t="s">
        <v>700</v>
      </c>
      <c r="M217" s="963"/>
      <c r="N217" s="960"/>
      <c r="O217" s="961"/>
      <c r="P217" s="964" t="s">
        <v>292</v>
      </c>
      <c r="Q217" s="965"/>
      <c r="R217" s="964" t="s">
        <v>696</v>
      </c>
      <c r="S217" s="966"/>
      <c r="T217" s="979" t="s">
        <v>1794</v>
      </c>
      <c r="U217" s="980"/>
      <c r="V217" s="980"/>
      <c r="W217" s="981"/>
      <c r="X217" s="979" t="s">
        <v>1794</v>
      </c>
      <c r="Y217" s="980"/>
      <c r="Z217" s="980"/>
      <c r="AA217" s="981"/>
      <c r="AB217" s="609">
        <v>1</v>
      </c>
      <c r="AC217" s="34"/>
      <c r="AD217" s="138" t="s">
        <v>680</v>
      </c>
      <c r="AE217" s="166">
        <v>36</v>
      </c>
      <c r="AF217" s="41" t="s">
        <v>32</v>
      </c>
      <c r="AG217" s="26"/>
      <c r="AH217" s="160">
        <v>9516</v>
      </c>
      <c r="AI217" s="161">
        <f>+AH217/1000</f>
        <v>9.516</v>
      </c>
      <c r="AJ217" s="162">
        <v>10410</v>
      </c>
      <c r="AK217" s="163">
        <f>+AJ217/1000</f>
        <v>10.41</v>
      </c>
      <c r="AL217" s="164">
        <f>+AJ217-AH217</f>
        <v>894</v>
      </c>
      <c r="AM217" s="163">
        <f>+AL217/1000</f>
        <v>0.89400000000000002</v>
      </c>
      <c r="AN217" s="165">
        <f>+AL217/AH217</f>
        <v>9.3947036569987388E-2</v>
      </c>
      <c r="AO217" s="141"/>
      <c r="AP217" s="306">
        <v>71.02</v>
      </c>
      <c r="AQ217" s="306">
        <v>6.13</v>
      </c>
    </row>
    <row r="218" spans="2:43" ht="12" customHeight="1" x14ac:dyDescent="0.25">
      <c r="B218" s="25">
        <v>44293</v>
      </c>
      <c r="C218" s="137">
        <v>0.35486111111111113</v>
      </c>
      <c r="D218" s="137">
        <v>0.37013888888888885</v>
      </c>
      <c r="E218" s="43">
        <v>3</v>
      </c>
      <c r="F218" s="43">
        <v>23708</v>
      </c>
      <c r="G218" s="25">
        <v>44293</v>
      </c>
      <c r="H218" s="967" t="s">
        <v>769</v>
      </c>
      <c r="I218" s="968"/>
      <c r="J218" s="969" t="s">
        <v>740</v>
      </c>
      <c r="K218" s="970"/>
      <c r="L218" s="969" t="s">
        <v>700</v>
      </c>
      <c r="M218" s="970"/>
      <c r="N218" s="967"/>
      <c r="O218" s="968"/>
      <c r="P218" s="971" t="s">
        <v>71</v>
      </c>
      <c r="Q218" s="972"/>
      <c r="R218" s="973" t="s">
        <v>1057</v>
      </c>
      <c r="S218" s="974"/>
      <c r="T218" s="979" t="s">
        <v>1794</v>
      </c>
      <c r="U218" s="980"/>
      <c r="V218" s="980"/>
      <c r="W218" s="981"/>
      <c r="X218" s="979" t="s">
        <v>1794</v>
      </c>
      <c r="Y218" s="980"/>
      <c r="Z218" s="980"/>
      <c r="AA218" s="981"/>
      <c r="AB218" s="609">
        <v>1</v>
      </c>
      <c r="AC218" s="34"/>
      <c r="AD218" s="138" t="s">
        <v>680</v>
      </c>
      <c r="AE218" s="166">
        <v>36</v>
      </c>
      <c r="AF218" s="35" t="s">
        <v>32</v>
      </c>
      <c r="AG218" s="34"/>
      <c r="AH218" s="139">
        <v>21600</v>
      </c>
      <c r="AI218" s="159">
        <f t="shared" ref="AI218:AI226" si="82">+AH218/1000</f>
        <v>21.6</v>
      </c>
      <c r="AJ218" s="152">
        <v>23600</v>
      </c>
      <c r="AK218" s="272">
        <f t="shared" ref="AK218:AK226" si="83">+AJ218/1000</f>
        <v>23.6</v>
      </c>
      <c r="AL218" s="273">
        <f t="shared" ref="AL218:AL226" si="84">+AJ218-AH218</f>
        <v>2000</v>
      </c>
      <c r="AM218" s="274">
        <f t="shared" ref="AM218:AM226" si="85">+AL218/1000</f>
        <v>2</v>
      </c>
      <c r="AN218" s="275">
        <f t="shared" ref="AN218:AN226" si="86">+AL218/AH218</f>
        <v>9.2592592592592587E-2</v>
      </c>
      <c r="AO218" s="20"/>
      <c r="AP218" s="306">
        <v>71.02</v>
      </c>
      <c r="AQ218" s="306">
        <v>6.13</v>
      </c>
    </row>
    <row r="219" spans="2:43" ht="12" customHeight="1" x14ac:dyDescent="0.25">
      <c r="B219" s="25">
        <v>44293</v>
      </c>
      <c r="C219" s="137">
        <v>0.38680555555555557</v>
      </c>
      <c r="D219" s="137">
        <v>0.40208333333333335</v>
      </c>
      <c r="E219" s="43">
        <v>3</v>
      </c>
      <c r="F219" s="43">
        <v>23708</v>
      </c>
      <c r="G219" s="25">
        <v>44293</v>
      </c>
      <c r="H219" s="967" t="s">
        <v>769</v>
      </c>
      <c r="I219" s="968"/>
      <c r="J219" s="969" t="s">
        <v>740</v>
      </c>
      <c r="K219" s="970"/>
      <c r="L219" s="969" t="s">
        <v>700</v>
      </c>
      <c r="M219" s="970"/>
      <c r="N219" s="967"/>
      <c r="O219" s="968"/>
      <c r="P219" s="971" t="s">
        <v>395</v>
      </c>
      <c r="Q219" s="972"/>
      <c r="R219" s="973" t="s">
        <v>663</v>
      </c>
      <c r="S219" s="974"/>
      <c r="T219" s="979" t="s">
        <v>1794</v>
      </c>
      <c r="U219" s="980"/>
      <c r="V219" s="980"/>
      <c r="W219" s="981"/>
      <c r="X219" s="979" t="s">
        <v>1794</v>
      </c>
      <c r="Y219" s="980"/>
      <c r="Z219" s="980"/>
      <c r="AA219" s="981"/>
      <c r="AB219" s="609">
        <v>1</v>
      </c>
      <c r="AC219" s="34"/>
      <c r="AD219" s="138" t="s">
        <v>680</v>
      </c>
      <c r="AE219" s="166">
        <v>36</v>
      </c>
      <c r="AF219" s="35" t="s">
        <v>32</v>
      </c>
      <c r="AG219" s="34"/>
      <c r="AH219" s="139">
        <v>19200</v>
      </c>
      <c r="AI219" s="159">
        <f t="shared" si="82"/>
        <v>19.2</v>
      </c>
      <c r="AJ219" s="152">
        <v>21330</v>
      </c>
      <c r="AK219" s="272">
        <f t="shared" si="83"/>
        <v>21.33</v>
      </c>
      <c r="AL219" s="273">
        <f t="shared" si="84"/>
        <v>2130</v>
      </c>
      <c r="AM219" s="274">
        <f t="shared" si="85"/>
        <v>2.13</v>
      </c>
      <c r="AN219" s="275">
        <f t="shared" si="86"/>
        <v>0.11093749999999999</v>
      </c>
      <c r="AO219" s="20"/>
      <c r="AP219" s="306">
        <v>71.02</v>
      </c>
      <c r="AQ219" s="306">
        <v>6.13</v>
      </c>
    </row>
    <row r="220" spans="2:43" ht="12" customHeight="1" x14ac:dyDescent="0.25">
      <c r="B220" s="25">
        <v>44293</v>
      </c>
      <c r="C220" s="137">
        <v>0.39513888888888887</v>
      </c>
      <c r="D220" s="137">
        <v>0.39999999999999997</v>
      </c>
      <c r="E220" s="43">
        <v>4</v>
      </c>
      <c r="F220" s="43">
        <v>23709</v>
      </c>
      <c r="G220" s="25">
        <v>44293</v>
      </c>
      <c r="H220" s="967" t="s">
        <v>1003</v>
      </c>
      <c r="I220" s="968"/>
      <c r="J220" s="969" t="s">
        <v>702</v>
      </c>
      <c r="K220" s="970"/>
      <c r="L220" s="969" t="s">
        <v>700</v>
      </c>
      <c r="M220" s="970"/>
      <c r="N220" s="967"/>
      <c r="O220" s="968"/>
      <c r="P220" s="971" t="s">
        <v>1464</v>
      </c>
      <c r="Q220" s="972"/>
      <c r="R220" s="973" t="s">
        <v>1653</v>
      </c>
      <c r="S220" s="974"/>
      <c r="T220" s="979" t="s">
        <v>1795</v>
      </c>
      <c r="U220" s="980"/>
      <c r="V220" s="980"/>
      <c r="W220" s="981"/>
      <c r="X220" s="979" t="s">
        <v>1795</v>
      </c>
      <c r="Y220" s="980"/>
      <c r="Z220" s="980"/>
      <c r="AA220" s="981"/>
      <c r="AB220" s="609">
        <v>1</v>
      </c>
      <c r="AC220" s="34"/>
      <c r="AD220" s="138" t="s">
        <v>680</v>
      </c>
      <c r="AE220" s="158">
        <v>40</v>
      </c>
      <c r="AF220" s="35" t="s">
        <v>32</v>
      </c>
      <c r="AG220" s="34"/>
      <c r="AH220" s="139">
        <v>16800</v>
      </c>
      <c r="AI220" s="159">
        <f t="shared" si="82"/>
        <v>16.8</v>
      </c>
      <c r="AJ220" s="152">
        <v>18390</v>
      </c>
      <c r="AK220" s="272">
        <f t="shared" si="83"/>
        <v>18.39</v>
      </c>
      <c r="AL220" s="273">
        <f t="shared" ref="AL220:AL224" si="87">+AJ220-AH220</f>
        <v>1590</v>
      </c>
      <c r="AM220" s="274">
        <f t="shared" si="85"/>
        <v>1.59</v>
      </c>
      <c r="AN220" s="275">
        <f t="shared" ref="AN220:AN224" si="88">+AL220/AH220</f>
        <v>9.464285714285714E-2</v>
      </c>
      <c r="AO220" s="20"/>
      <c r="AP220" s="306">
        <v>72.040000000000006</v>
      </c>
      <c r="AQ220" s="306">
        <v>7.14</v>
      </c>
    </row>
    <row r="221" spans="2:43" ht="12" customHeight="1" x14ac:dyDescent="0.25">
      <c r="B221" s="25">
        <v>44293</v>
      </c>
      <c r="C221" s="137">
        <v>0.40625</v>
      </c>
      <c r="D221" s="137">
        <v>0.41805555555555557</v>
      </c>
      <c r="E221" s="43">
        <v>4</v>
      </c>
      <c r="F221" s="43">
        <v>23709</v>
      </c>
      <c r="G221" s="25">
        <v>44293</v>
      </c>
      <c r="H221" s="967" t="s">
        <v>1003</v>
      </c>
      <c r="I221" s="968"/>
      <c r="J221" s="969" t="s">
        <v>702</v>
      </c>
      <c r="K221" s="970"/>
      <c r="L221" s="969" t="s">
        <v>700</v>
      </c>
      <c r="M221" s="970"/>
      <c r="N221" s="967"/>
      <c r="O221" s="968"/>
      <c r="P221" s="971" t="s">
        <v>295</v>
      </c>
      <c r="Q221" s="972"/>
      <c r="R221" s="973" t="s">
        <v>611</v>
      </c>
      <c r="S221" s="974"/>
      <c r="T221" s="979" t="s">
        <v>1795</v>
      </c>
      <c r="U221" s="980"/>
      <c r="V221" s="980"/>
      <c r="W221" s="981"/>
      <c r="X221" s="979" t="s">
        <v>1795</v>
      </c>
      <c r="Y221" s="980"/>
      <c r="Z221" s="980"/>
      <c r="AA221" s="981"/>
      <c r="AB221" s="609">
        <v>1</v>
      </c>
      <c r="AC221" s="34"/>
      <c r="AD221" s="138" t="s">
        <v>680</v>
      </c>
      <c r="AE221" s="158">
        <v>40</v>
      </c>
      <c r="AF221" s="35" t="s">
        <v>32</v>
      </c>
      <c r="AG221" s="34"/>
      <c r="AH221" s="139">
        <v>19200</v>
      </c>
      <c r="AI221" s="159">
        <f t="shared" si="82"/>
        <v>19.2</v>
      </c>
      <c r="AJ221" s="152">
        <v>20970</v>
      </c>
      <c r="AK221" s="272">
        <f t="shared" si="83"/>
        <v>20.97</v>
      </c>
      <c r="AL221" s="273">
        <f t="shared" si="87"/>
        <v>1770</v>
      </c>
      <c r="AM221" s="274">
        <f t="shared" si="85"/>
        <v>1.77</v>
      </c>
      <c r="AN221" s="275">
        <f t="shared" si="88"/>
        <v>9.2187500000000006E-2</v>
      </c>
      <c r="AO221" s="20"/>
      <c r="AP221" s="306">
        <v>72.040000000000006</v>
      </c>
      <c r="AQ221" s="306">
        <v>7.14</v>
      </c>
    </row>
    <row r="222" spans="2:43" ht="12" customHeight="1" x14ac:dyDescent="0.25">
      <c r="B222" s="25">
        <v>44293</v>
      </c>
      <c r="C222" s="137">
        <v>0.4069444444444445</v>
      </c>
      <c r="D222" s="137">
        <v>0.4236111111111111</v>
      </c>
      <c r="E222" s="43">
        <v>4</v>
      </c>
      <c r="F222" s="43">
        <v>23709</v>
      </c>
      <c r="G222" s="25">
        <v>44293</v>
      </c>
      <c r="H222" s="967" t="s">
        <v>1003</v>
      </c>
      <c r="I222" s="968"/>
      <c r="J222" s="969" t="s">
        <v>702</v>
      </c>
      <c r="K222" s="970"/>
      <c r="L222" s="969" t="s">
        <v>700</v>
      </c>
      <c r="M222" s="970"/>
      <c r="N222" s="967"/>
      <c r="O222" s="968"/>
      <c r="P222" s="971" t="s">
        <v>1293</v>
      </c>
      <c r="Q222" s="972"/>
      <c r="R222" s="973" t="s">
        <v>543</v>
      </c>
      <c r="S222" s="974"/>
      <c r="T222" s="979" t="s">
        <v>1795</v>
      </c>
      <c r="U222" s="980"/>
      <c r="V222" s="980"/>
      <c r="W222" s="981"/>
      <c r="X222" s="979" t="s">
        <v>1795</v>
      </c>
      <c r="Y222" s="980"/>
      <c r="Z222" s="980"/>
      <c r="AA222" s="981"/>
      <c r="AB222" s="609">
        <v>1</v>
      </c>
      <c r="AC222" s="34"/>
      <c r="AD222" s="138" t="s">
        <v>680</v>
      </c>
      <c r="AE222" s="158">
        <v>40</v>
      </c>
      <c r="AF222" s="35" t="s">
        <v>32</v>
      </c>
      <c r="AG222" s="34"/>
      <c r="AH222" s="139">
        <v>4032</v>
      </c>
      <c r="AI222" s="159">
        <f t="shared" si="82"/>
        <v>4.032</v>
      </c>
      <c r="AJ222" s="152">
        <v>4700</v>
      </c>
      <c r="AK222" s="272">
        <f t="shared" si="83"/>
        <v>4.7</v>
      </c>
      <c r="AL222" s="273">
        <f t="shared" si="87"/>
        <v>668</v>
      </c>
      <c r="AM222" s="274">
        <f t="shared" si="85"/>
        <v>0.66800000000000004</v>
      </c>
      <c r="AN222" s="275">
        <f t="shared" si="88"/>
        <v>0.16567460317460317</v>
      </c>
      <c r="AO222" s="20"/>
      <c r="AP222" s="306">
        <v>72.040000000000006</v>
      </c>
      <c r="AQ222" s="306">
        <v>7.14</v>
      </c>
    </row>
    <row r="223" spans="2:43" ht="12" customHeight="1" x14ac:dyDescent="0.25">
      <c r="B223" s="25">
        <v>44293</v>
      </c>
      <c r="C223" s="137">
        <v>0.4597222222222222</v>
      </c>
      <c r="D223" s="137">
        <v>0.46875</v>
      </c>
      <c r="E223" s="43">
        <v>4</v>
      </c>
      <c r="F223" s="43">
        <v>23710</v>
      </c>
      <c r="G223" s="25">
        <v>44293</v>
      </c>
      <c r="H223" s="967" t="s">
        <v>995</v>
      </c>
      <c r="I223" s="968"/>
      <c r="J223" s="969" t="s">
        <v>789</v>
      </c>
      <c r="K223" s="970"/>
      <c r="L223" s="969" t="s">
        <v>700</v>
      </c>
      <c r="M223" s="970"/>
      <c r="N223" s="967"/>
      <c r="O223" s="968"/>
      <c r="P223" s="971" t="s">
        <v>71</v>
      </c>
      <c r="Q223" s="972"/>
      <c r="R223" s="973" t="s">
        <v>1057</v>
      </c>
      <c r="S223" s="974"/>
      <c r="T223" s="979" t="s">
        <v>1796</v>
      </c>
      <c r="U223" s="980"/>
      <c r="V223" s="980"/>
      <c r="W223" s="981"/>
      <c r="X223" s="979" t="s">
        <v>1796</v>
      </c>
      <c r="Y223" s="980"/>
      <c r="Z223" s="980"/>
      <c r="AA223" s="981"/>
      <c r="AB223" s="609">
        <v>3</v>
      </c>
      <c r="AC223" s="34"/>
      <c r="AD223" s="138" t="s">
        <v>699</v>
      </c>
      <c r="AE223" s="158">
        <v>25</v>
      </c>
      <c r="AF223" s="35" t="s">
        <v>32</v>
      </c>
      <c r="AG223" s="34"/>
      <c r="AH223" s="139">
        <v>16160</v>
      </c>
      <c r="AI223" s="159">
        <f t="shared" si="82"/>
        <v>16.16</v>
      </c>
      <c r="AJ223" s="152">
        <v>20740</v>
      </c>
      <c r="AK223" s="272">
        <f t="shared" si="83"/>
        <v>20.74</v>
      </c>
      <c r="AL223" s="273">
        <f t="shared" si="87"/>
        <v>4580</v>
      </c>
      <c r="AM223" s="274">
        <f t="shared" si="85"/>
        <v>4.58</v>
      </c>
      <c r="AN223" s="275">
        <f t="shared" si="88"/>
        <v>0.28341584158415839</v>
      </c>
      <c r="AO223" s="20"/>
      <c r="AP223" s="306">
        <v>72.13</v>
      </c>
      <c r="AQ223" s="306">
        <v>5.12</v>
      </c>
    </row>
    <row r="224" spans="2:43" ht="12" customHeight="1" x14ac:dyDescent="0.25">
      <c r="B224" s="25">
        <v>44293</v>
      </c>
      <c r="C224" s="137">
        <v>0.46458333333333335</v>
      </c>
      <c r="D224" s="137">
        <v>0.47083333333333338</v>
      </c>
      <c r="E224" s="43">
        <v>4</v>
      </c>
      <c r="F224" s="43">
        <v>26788</v>
      </c>
      <c r="G224" s="25">
        <v>44293</v>
      </c>
      <c r="H224" s="967" t="s">
        <v>1797</v>
      </c>
      <c r="I224" s="968"/>
      <c r="J224" s="969"/>
      <c r="K224" s="970"/>
      <c r="L224" s="969"/>
      <c r="M224" s="970"/>
      <c r="N224" s="967"/>
      <c r="O224" s="968"/>
      <c r="P224" s="971" t="s">
        <v>274</v>
      </c>
      <c r="Q224" s="972"/>
      <c r="R224" s="973" t="s">
        <v>473</v>
      </c>
      <c r="S224" s="974"/>
      <c r="T224" s="979" t="s">
        <v>1798</v>
      </c>
      <c r="U224" s="980"/>
      <c r="V224" s="980"/>
      <c r="W224" s="981"/>
      <c r="X224" s="979" t="s">
        <v>1798</v>
      </c>
      <c r="Y224" s="980"/>
      <c r="Z224" s="980"/>
      <c r="AA224" s="981"/>
      <c r="AB224" s="609"/>
      <c r="AC224" s="34"/>
      <c r="AD224" s="138"/>
      <c r="AE224" s="158">
        <v>22</v>
      </c>
      <c r="AF224" s="35" t="s">
        <v>32</v>
      </c>
      <c r="AG224" s="34"/>
      <c r="AH224" s="139">
        <v>22340</v>
      </c>
      <c r="AI224" s="159">
        <f t="shared" si="82"/>
        <v>22.34</v>
      </c>
      <c r="AJ224" s="152">
        <v>22340</v>
      </c>
      <c r="AK224" s="272">
        <f t="shared" si="83"/>
        <v>22.34</v>
      </c>
      <c r="AL224" s="273">
        <f t="shared" si="87"/>
        <v>0</v>
      </c>
      <c r="AM224" s="274">
        <f t="shared" si="85"/>
        <v>0</v>
      </c>
      <c r="AN224" s="275">
        <f t="shared" si="88"/>
        <v>0</v>
      </c>
      <c r="AO224" s="20"/>
      <c r="AP224" s="306">
        <v>71.44</v>
      </c>
      <c r="AQ224" s="306">
        <v>5.25</v>
      </c>
    </row>
    <row r="225" spans="2:43" ht="12" customHeight="1" x14ac:dyDescent="0.25">
      <c r="B225" s="25">
        <v>44293</v>
      </c>
      <c r="C225" s="137">
        <v>0.4770833333333333</v>
      </c>
      <c r="D225" s="137">
        <v>0.48402777777777778</v>
      </c>
      <c r="E225" s="43">
        <v>3</v>
      </c>
      <c r="F225" s="43">
        <v>23711</v>
      </c>
      <c r="G225" s="25">
        <v>44293</v>
      </c>
      <c r="H225" s="967" t="s">
        <v>709</v>
      </c>
      <c r="I225" s="968"/>
      <c r="J225" s="969" t="s">
        <v>710</v>
      </c>
      <c r="K225" s="970"/>
      <c r="L225" s="969" t="s">
        <v>700</v>
      </c>
      <c r="M225" s="970"/>
      <c r="N225" s="967"/>
      <c r="O225" s="968"/>
      <c r="P225" s="971" t="s">
        <v>292</v>
      </c>
      <c r="Q225" s="972"/>
      <c r="R225" s="973" t="s">
        <v>696</v>
      </c>
      <c r="S225" s="974"/>
      <c r="T225" s="979" t="s">
        <v>1794</v>
      </c>
      <c r="U225" s="980"/>
      <c r="V225" s="980"/>
      <c r="W225" s="981"/>
      <c r="X225" s="979" t="s">
        <v>1794</v>
      </c>
      <c r="Y225" s="980"/>
      <c r="Z225" s="980"/>
      <c r="AA225" s="981"/>
      <c r="AB225" s="609">
        <v>3</v>
      </c>
      <c r="AC225" s="34"/>
      <c r="AD225" s="138" t="s">
        <v>680</v>
      </c>
      <c r="AE225" s="158">
        <v>38</v>
      </c>
      <c r="AF225" s="35" t="s">
        <v>32</v>
      </c>
      <c r="AG225" s="34"/>
      <c r="AH225" s="139">
        <v>7335</v>
      </c>
      <c r="AI225" s="159">
        <f t="shared" si="82"/>
        <v>7.335</v>
      </c>
      <c r="AJ225" s="152">
        <v>8270</v>
      </c>
      <c r="AK225" s="272">
        <f t="shared" si="83"/>
        <v>8.27</v>
      </c>
      <c r="AL225" s="273">
        <f t="shared" si="84"/>
        <v>935</v>
      </c>
      <c r="AM225" s="274">
        <f t="shared" si="85"/>
        <v>0.93500000000000005</v>
      </c>
      <c r="AN225" s="275">
        <f t="shared" si="86"/>
        <v>0.1274710293115201</v>
      </c>
      <c r="AO225" s="20"/>
      <c r="AP225" s="306">
        <v>72.11</v>
      </c>
      <c r="AQ225" s="306">
        <v>5.28</v>
      </c>
    </row>
    <row r="226" spans="2:43" ht="12" customHeight="1" x14ac:dyDescent="0.25">
      <c r="B226" s="25">
        <v>44293</v>
      </c>
      <c r="C226" s="137">
        <v>0.48541666666666666</v>
      </c>
      <c r="D226" s="137">
        <v>0.49444444444444446</v>
      </c>
      <c r="E226" s="43">
        <v>3</v>
      </c>
      <c r="F226" s="43">
        <v>23711</v>
      </c>
      <c r="G226" s="25">
        <v>44293</v>
      </c>
      <c r="H226" s="967" t="s">
        <v>709</v>
      </c>
      <c r="I226" s="968"/>
      <c r="J226" s="969" t="s">
        <v>710</v>
      </c>
      <c r="K226" s="970"/>
      <c r="L226" s="969" t="s">
        <v>700</v>
      </c>
      <c r="M226" s="970"/>
      <c r="N226" s="967"/>
      <c r="O226" s="968"/>
      <c r="P226" s="971" t="s">
        <v>843</v>
      </c>
      <c r="Q226" s="972"/>
      <c r="R226" s="973" t="s">
        <v>820</v>
      </c>
      <c r="S226" s="974"/>
      <c r="T226" s="979" t="s">
        <v>1794</v>
      </c>
      <c r="U226" s="980"/>
      <c r="V226" s="980"/>
      <c r="W226" s="981"/>
      <c r="X226" s="979" t="s">
        <v>1794</v>
      </c>
      <c r="Y226" s="980"/>
      <c r="Z226" s="980"/>
      <c r="AA226" s="981"/>
      <c r="AB226" s="609">
        <v>3</v>
      </c>
      <c r="AC226" s="34"/>
      <c r="AD226" s="138" t="s">
        <v>680</v>
      </c>
      <c r="AE226" s="158">
        <v>38</v>
      </c>
      <c r="AF226" s="35" t="s">
        <v>32</v>
      </c>
      <c r="AG226" s="34"/>
      <c r="AH226" s="139">
        <v>10635</v>
      </c>
      <c r="AI226" s="159">
        <f t="shared" si="82"/>
        <v>10.635</v>
      </c>
      <c r="AJ226" s="152">
        <v>12580</v>
      </c>
      <c r="AK226" s="272">
        <f t="shared" si="83"/>
        <v>12.58</v>
      </c>
      <c r="AL226" s="273">
        <f t="shared" si="84"/>
        <v>1945</v>
      </c>
      <c r="AM226" s="274">
        <f t="shared" si="85"/>
        <v>1.9450000000000001</v>
      </c>
      <c r="AN226" s="275">
        <f t="shared" si="86"/>
        <v>0.18288669487541137</v>
      </c>
      <c r="AO226" s="20"/>
      <c r="AP226" s="306">
        <v>72.11</v>
      </c>
      <c r="AQ226" s="306">
        <v>5.28</v>
      </c>
    </row>
    <row r="227" spans="2:43" ht="12" customHeight="1" x14ac:dyDescent="0.25">
      <c r="B227" s="25">
        <v>44293</v>
      </c>
      <c r="C227" s="137">
        <v>0.50277777777777777</v>
      </c>
      <c r="D227" s="137">
        <v>0.51250000000000007</v>
      </c>
      <c r="E227" s="43">
        <v>3</v>
      </c>
      <c r="F227" s="43">
        <v>26789</v>
      </c>
      <c r="G227" s="25">
        <v>44293</v>
      </c>
      <c r="H227" s="967" t="s">
        <v>1797</v>
      </c>
      <c r="I227" s="968"/>
      <c r="J227" s="969"/>
      <c r="K227" s="970"/>
      <c r="L227" s="969"/>
      <c r="M227" s="970"/>
      <c r="N227" s="967"/>
      <c r="O227" s="968"/>
      <c r="P227" s="971" t="s">
        <v>395</v>
      </c>
      <c r="Q227" s="972"/>
      <c r="R227" s="973" t="s">
        <v>663</v>
      </c>
      <c r="S227" s="974"/>
      <c r="T227" s="979" t="s">
        <v>1794</v>
      </c>
      <c r="U227" s="980"/>
      <c r="V227" s="980"/>
      <c r="W227" s="981"/>
      <c r="X227" s="979" t="s">
        <v>1794</v>
      </c>
      <c r="Y227" s="980"/>
      <c r="Z227" s="980"/>
      <c r="AA227" s="981"/>
      <c r="AB227" s="609"/>
      <c r="AC227" s="34"/>
      <c r="AD227" s="138"/>
      <c r="AE227" s="158">
        <v>23</v>
      </c>
      <c r="AF227" s="35" t="s">
        <v>32</v>
      </c>
      <c r="AG227" s="34"/>
      <c r="AH227" s="139">
        <v>17760</v>
      </c>
      <c r="AI227" s="159">
        <f>+AH227/1000</f>
        <v>17.760000000000002</v>
      </c>
      <c r="AJ227" s="152">
        <v>17760</v>
      </c>
      <c r="AK227" s="272">
        <f>+AJ227/1000</f>
        <v>17.760000000000002</v>
      </c>
      <c r="AL227" s="273">
        <f>+AJ227-AH227</f>
        <v>0</v>
      </c>
      <c r="AM227" s="274">
        <f>+AL227/1000</f>
        <v>0</v>
      </c>
      <c r="AN227" s="275">
        <f>+AL227/AH227</f>
        <v>0</v>
      </c>
      <c r="AO227" s="20"/>
      <c r="AP227" s="306">
        <v>70.459999999999994</v>
      </c>
      <c r="AQ227" s="306">
        <v>5.66</v>
      </c>
    </row>
    <row r="228" spans="2:43" ht="12" customHeight="1" x14ac:dyDescent="0.25">
      <c r="B228" s="25">
        <v>44293</v>
      </c>
      <c r="C228" s="137">
        <v>0.50347222222222221</v>
      </c>
      <c r="D228" s="137">
        <v>0.51944444444444449</v>
      </c>
      <c r="E228" s="43">
        <v>3</v>
      </c>
      <c r="F228" s="43">
        <v>23712</v>
      </c>
      <c r="G228" s="25">
        <v>44293</v>
      </c>
      <c r="H228" s="967" t="s">
        <v>709</v>
      </c>
      <c r="I228" s="968"/>
      <c r="J228" s="969" t="s">
        <v>710</v>
      </c>
      <c r="K228" s="970"/>
      <c r="L228" s="969" t="s">
        <v>700</v>
      </c>
      <c r="M228" s="970"/>
      <c r="N228" s="967"/>
      <c r="O228" s="968"/>
      <c r="P228" s="971" t="s">
        <v>1293</v>
      </c>
      <c r="Q228" s="972"/>
      <c r="R228" s="973" t="s">
        <v>543</v>
      </c>
      <c r="S228" s="985"/>
      <c r="T228" s="982" t="s">
        <v>1799</v>
      </c>
      <c r="U228" s="983"/>
      <c r="V228" s="983"/>
      <c r="W228" s="984"/>
      <c r="X228" s="982" t="s">
        <v>1799</v>
      </c>
      <c r="Y228" s="983"/>
      <c r="Z228" s="983"/>
      <c r="AA228" s="984"/>
      <c r="AB228" s="609"/>
      <c r="AC228" s="34"/>
      <c r="AD228" s="138" t="s">
        <v>699</v>
      </c>
      <c r="AE228" s="158">
        <v>28</v>
      </c>
      <c r="AF228" s="35" t="s">
        <v>32</v>
      </c>
      <c r="AG228" s="34"/>
      <c r="AH228" s="139">
        <v>3120</v>
      </c>
      <c r="AI228" s="140">
        <f t="shared" ref="AI228:AI241" si="89">+AH228/1000</f>
        <v>3.12</v>
      </c>
      <c r="AJ228" s="152">
        <v>3120</v>
      </c>
      <c r="AK228" s="142">
        <f t="shared" ref="AK228:AK241" si="90">+AJ228/1000</f>
        <v>3.12</v>
      </c>
      <c r="AL228" s="143">
        <f t="shared" ref="AL228:AL241" si="91">+AJ228-AH228</f>
        <v>0</v>
      </c>
      <c r="AM228" s="144">
        <f t="shared" ref="AM228:AM241" si="92">+AL228/1000</f>
        <v>0</v>
      </c>
      <c r="AN228" s="145">
        <f t="shared" ref="AN228:AN241" si="93">+AL228/AH228</f>
        <v>0</v>
      </c>
      <c r="AO228" s="21"/>
      <c r="AP228" s="306">
        <v>71.09</v>
      </c>
      <c r="AQ228" s="306">
        <v>6.1</v>
      </c>
    </row>
    <row r="229" spans="2:43" ht="12" customHeight="1" x14ac:dyDescent="0.25">
      <c r="B229" s="25">
        <v>44293</v>
      </c>
      <c r="C229" s="137">
        <v>0.51874999999999993</v>
      </c>
      <c r="D229" s="137">
        <v>0.53888888888888886</v>
      </c>
      <c r="E229" s="43">
        <v>3</v>
      </c>
      <c r="F229" s="43">
        <v>23713</v>
      </c>
      <c r="G229" s="25">
        <v>44293</v>
      </c>
      <c r="H229" s="967" t="s">
        <v>1058</v>
      </c>
      <c r="I229" s="968"/>
      <c r="J229" s="969" t="s">
        <v>812</v>
      </c>
      <c r="K229" s="970"/>
      <c r="L229" s="969" t="s">
        <v>700</v>
      </c>
      <c r="M229" s="970"/>
      <c r="N229" s="967"/>
      <c r="O229" s="968"/>
      <c r="P229" s="971" t="s">
        <v>295</v>
      </c>
      <c r="Q229" s="972"/>
      <c r="R229" s="973" t="s">
        <v>611</v>
      </c>
      <c r="S229" s="985"/>
      <c r="T229" s="982" t="s">
        <v>771</v>
      </c>
      <c r="U229" s="983"/>
      <c r="V229" s="983"/>
      <c r="W229" s="984"/>
      <c r="X229" s="982" t="s">
        <v>771</v>
      </c>
      <c r="Y229" s="983"/>
      <c r="Z229" s="983"/>
      <c r="AA229" s="984"/>
      <c r="AB229" s="609">
        <v>3</v>
      </c>
      <c r="AC229" s="34"/>
      <c r="AD229" s="138" t="s">
        <v>680</v>
      </c>
      <c r="AE229" s="610">
        <v>37</v>
      </c>
      <c r="AF229" s="35" t="s">
        <v>32</v>
      </c>
      <c r="AG229" s="34"/>
      <c r="AH229" s="139">
        <v>21600</v>
      </c>
      <c r="AI229" s="140">
        <f t="shared" si="89"/>
        <v>21.6</v>
      </c>
      <c r="AJ229" s="152">
        <v>25310</v>
      </c>
      <c r="AK229" s="142">
        <f t="shared" si="90"/>
        <v>25.31</v>
      </c>
      <c r="AL229" s="143">
        <f t="shared" si="91"/>
        <v>3710</v>
      </c>
      <c r="AM229" s="144">
        <f t="shared" si="92"/>
        <v>3.71</v>
      </c>
      <c r="AN229" s="145">
        <f t="shared" si="93"/>
        <v>0.17175925925925925</v>
      </c>
      <c r="AO229" s="21"/>
      <c r="AP229" s="306">
        <v>70.88</v>
      </c>
      <c r="AQ229" s="306">
        <v>5.84</v>
      </c>
    </row>
    <row r="230" spans="2:43" ht="12" customHeight="1" x14ac:dyDescent="0.25">
      <c r="B230" s="25">
        <v>44293</v>
      </c>
      <c r="C230" s="137">
        <v>0.53819444444444442</v>
      </c>
      <c r="D230" s="137">
        <v>0.54236111111111118</v>
      </c>
      <c r="E230" s="43">
        <v>3</v>
      </c>
      <c r="F230" s="43">
        <v>23713</v>
      </c>
      <c r="G230" s="25">
        <v>44293</v>
      </c>
      <c r="H230" s="967" t="s">
        <v>1058</v>
      </c>
      <c r="I230" s="968"/>
      <c r="J230" s="969" t="s">
        <v>812</v>
      </c>
      <c r="K230" s="970"/>
      <c r="L230" s="969" t="s">
        <v>700</v>
      </c>
      <c r="M230" s="970"/>
      <c r="N230" s="967"/>
      <c r="O230" s="968"/>
      <c r="P230" s="971" t="s">
        <v>1464</v>
      </c>
      <c r="Q230" s="972"/>
      <c r="R230" s="973" t="s">
        <v>1653</v>
      </c>
      <c r="S230" s="985"/>
      <c r="T230" s="982" t="s">
        <v>771</v>
      </c>
      <c r="U230" s="983"/>
      <c r="V230" s="983"/>
      <c r="W230" s="984"/>
      <c r="X230" s="982" t="s">
        <v>771</v>
      </c>
      <c r="Y230" s="983"/>
      <c r="Z230" s="983"/>
      <c r="AA230" s="984"/>
      <c r="AB230" s="609">
        <v>3</v>
      </c>
      <c r="AC230" s="34"/>
      <c r="AD230" s="138" t="s">
        <v>680</v>
      </c>
      <c r="AE230" s="610">
        <v>37</v>
      </c>
      <c r="AF230" s="35" t="s">
        <v>32</v>
      </c>
      <c r="AG230" s="34"/>
      <c r="AH230" s="139">
        <v>16800</v>
      </c>
      <c r="AI230" s="140">
        <f t="shared" si="89"/>
        <v>16.8</v>
      </c>
      <c r="AJ230" s="152">
        <v>19260</v>
      </c>
      <c r="AK230" s="142">
        <f t="shared" si="90"/>
        <v>19.260000000000002</v>
      </c>
      <c r="AL230" s="143">
        <f t="shared" ref="AL230:AL237" si="94">+AJ230-AH230</f>
        <v>2460</v>
      </c>
      <c r="AM230" s="144">
        <f t="shared" si="92"/>
        <v>2.46</v>
      </c>
      <c r="AN230" s="145">
        <f t="shared" ref="AN230:AN237" si="95">+AL230/AH230</f>
        <v>0.14642857142857144</v>
      </c>
      <c r="AO230" s="21"/>
      <c r="AP230" s="306">
        <v>70.88</v>
      </c>
      <c r="AQ230" s="306">
        <v>5.84</v>
      </c>
    </row>
    <row r="231" spans="2:43" ht="12" customHeight="1" x14ac:dyDescent="0.25">
      <c r="B231" s="25">
        <v>44293</v>
      </c>
      <c r="C231" s="137">
        <v>0.55138888888888882</v>
      </c>
      <c r="D231" s="137">
        <v>0.55555555555555558</v>
      </c>
      <c r="E231" s="43">
        <v>3</v>
      </c>
      <c r="F231" s="43">
        <v>23714</v>
      </c>
      <c r="G231" s="25">
        <v>44293</v>
      </c>
      <c r="H231" s="967" t="s">
        <v>769</v>
      </c>
      <c r="I231" s="968"/>
      <c r="J231" s="969" t="s">
        <v>740</v>
      </c>
      <c r="K231" s="970"/>
      <c r="L231" s="969" t="s">
        <v>700</v>
      </c>
      <c r="M231" s="970"/>
      <c r="N231" s="967"/>
      <c r="O231" s="968"/>
      <c r="P231" s="971" t="s">
        <v>292</v>
      </c>
      <c r="Q231" s="972"/>
      <c r="R231" s="973" t="s">
        <v>696</v>
      </c>
      <c r="S231" s="985"/>
      <c r="T231" s="982" t="s">
        <v>771</v>
      </c>
      <c r="U231" s="983"/>
      <c r="V231" s="983"/>
      <c r="W231" s="984"/>
      <c r="X231" s="982" t="s">
        <v>771</v>
      </c>
      <c r="Y231" s="983"/>
      <c r="Z231" s="983"/>
      <c r="AA231" s="984"/>
      <c r="AB231" s="609"/>
      <c r="AC231" s="34"/>
      <c r="AD231" s="138" t="s">
        <v>699</v>
      </c>
      <c r="AE231" s="158">
        <v>26</v>
      </c>
      <c r="AF231" s="35" t="s">
        <v>32</v>
      </c>
      <c r="AG231" s="34"/>
      <c r="AH231" s="139">
        <v>9465</v>
      </c>
      <c r="AI231" s="140">
        <f t="shared" si="89"/>
        <v>9.4649999999999999</v>
      </c>
      <c r="AJ231" s="152">
        <v>9465</v>
      </c>
      <c r="AK231" s="142">
        <f t="shared" si="90"/>
        <v>9.4649999999999999</v>
      </c>
      <c r="AL231" s="143">
        <f t="shared" si="94"/>
        <v>0</v>
      </c>
      <c r="AM231" s="144">
        <f t="shared" si="92"/>
        <v>0</v>
      </c>
      <c r="AN231" s="145">
        <f t="shared" si="95"/>
        <v>0</v>
      </c>
      <c r="AO231" s="21"/>
      <c r="AP231" s="306">
        <v>70.23</v>
      </c>
      <c r="AQ231" s="306">
        <v>6.21</v>
      </c>
    </row>
    <row r="232" spans="2:43" ht="12" customHeight="1" x14ac:dyDescent="0.25">
      <c r="B232" s="25">
        <v>44293</v>
      </c>
      <c r="C232" s="137">
        <v>0.59375</v>
      </c>
      <c r="D232" s="137">
        <v>0.60347222222222219</v>
      </c>
      <c r="E232" s="43">
        <v>4</v>
      </c>
      <c r="F232" s="43">
        <v>23714</v>
      </c>
      <c r="G232" s="25">
        <v>44293</v>
      </c>
      <c r="H232" s="967" t="s">
        <v>769</v>
      </c>
      <c r="I232" s="968"/>
      <c r="J232" s="969" t="s">
        <v>740</v>
      </c>
      <c r="K232" s="970"/>
      <c r="L232" s="969" t="s">
        <v>700</v>
      </c>
      <c r="M232" s="970"/>
      <c r="N232" s="967"/>
      <c r="O232" s="968"/>
      <c r="P232" s="971" t="s">
        <v>843</v>
      </c>
      <c r="Q232" s="972"/>
      <c r="R232" s="973" t="s">
        <v>820</v>
      </c>
      <c r="S232" s="985"/>
      <c r="T232" s="982" t="s">
        <v>771</v>
      </c>
      <c r="U232" s="983"/>
      <c r="V232" s="983"/>
      <c r="W232" s="984"/>
      <c r="X232" s="982" t="s">
        <v>771</v>
      </c>
      <c r="Y232" s="983"/>
      <c r="Z232" s="983"/>
      <c r="AA232" s="984"/>
      <c r="AB232" s="609"/>
      <c r="AC232" s="34"/>
      <c r="AD232" s="138" t="s">
        <v>699</v>
      </c>
      <c r="AE232" s="158">
        <v>26</v>
      </c>
      <c r="AF232" s="35" t="s">
        <v>32</v>
      </c>
      <c r="AG232" s="34"/>
      <c r="AH232" s="139">
        <v>21325</v>
      </c>
      <c r="AI232" s="140">
        <f t="shared" si="89"/>
        <v>21.324999999999999</v>
      </c>
      <c r="AJ232" s="152">
        <v>21325</v>
      </c>
      <c r="AK232" s="142">
        <f t="shared" si="90"/>
        <v>21.324999999999999</v>
      </c>
      <c r="AL232" s="143">
        <f t="shared" si="94"/>
        <v>0</v>
      </c>
      <c r="AM232" s="144">
        <f t="shared" si="92"/>
        <v>0</v>
      </c>
      <c r="AN232" s="145">
        <f t="shared" si="95"/>
        <v>0</v>
      </c>
      <c r="AO232" s="21"/>
      <c r="AP232" s="306">
        <v>70.23</v>
      </c>
      <c r="AQ232" s="306">
        <v>6.21</v>
      </c>
    </row>
    <row r="233" spans="2:43" ht="12" customHeight="1" x14ac:dyDescent="0.25">
      <c r="B233" s="25">
        <v>44293</v>
      </c>
      <c r="C233" s="137">
        <v>0.59583333333333333</v>
      </c>
      <c r="D233" s="137">
        <v>0.6020833333333333</v>
      </c>
      <c r="E233" s="43">
        <v>4</v>
      </c>
      <c r="F233" s="43">
        <v>23714</v>
      </c>
      <c r="G233" s="25">
        <v>44293</v>
      </c>
      <c r="H233" s="967" t="s">
        <v>769</v>
      </c>
      <c r="I233" s="968"/>
      <c r="J233" s="969" t="s">
        <v>740</v>
      </c>
      <c r="K233" s="970"/>
      <c r="L233" s="969" t="s">
        <v>700</v>
      </c>
      <c r="M233" s="970"/>
      <c r="N233" s="967"/>
      <c r="O233" s="968"/>
      <c r="P233" s="971" t="s">
        <v>395</v>
      </c>
      <c r="Q233" s="972"/>
      <c r="R233" s="973" t="s">
        <v>663</v>
      </c>
      <c r="S233" s="985"/>
      <c r="T233" s="982" t="s">
        <v>771</v>
      </c>
      <c r="U233" s="983"/>
      <c r="V233" s="983"/>
      <c r="W233" s="984"/>
      <c r="X233" s="982" t="s">
        <v>771</v>
      </c>
      <c r="Y233" s="983"/>
      <c r="Z233" s="983"/>
      <c r="AA233" s="984"/>
      <c r="AB233" s="609"/>
      <c r="AC233" s="34"/>
      <c r="AD233" s="138" t="s">
        <v>699</v>
      </c>
      <c r="AE233" s="158">
        <v>26</v>
      </c>
      <c r="AF233" s="35" t="s">
        <v>32</v>
      </c>
      <c r="AG233" s="34"/>
      <c r="AH233" s="139">
        <v>12515</v>
      </c>
      <c r="AI233" s="140">
        <f t="shared" si="89"/>
        <v>12.515000000000001</v>
      </c>
      <c r="AJ233" s="152">
        <v>12515</v>
      </c>
      <c r="AK233" s="142">
        <f t="shared" si="90"/>
        <v>12.515000000000001</v>
      </c>
      <c r="AL233" s="143">
        <f t="shared" ref="AL233:AL236" si="96">+AJ233-AH233</f>
        <v>0</v>
      </c>
      <c r="AM233" s="144">
        <f t="shared" si="92"/>
        <v>0</v>
      </c>
      <c r="AN233" s="145">
        <f t="shared" ref="AN233:AN236" si="97">+AL233/AH233</f>
        <v>0</v>
      </c>
      <c r="AO233" s="21"/>
      <c r="AP233" s="306">
        <v>70.23</v>
      </c>
      <c r="AQ233" s="306">
        <v>6.21</v>
      </c>
    </row>
    <row r="234" spans="2:43" ht="12" customHeight="1" x14ac:dyDescent="0.25">
      <c r="B234" s="25">
        <v>44293</v>
      </c>
      <c r="C234" s="137">
        <v>0.59722222222222221</v>
      </c>
      <c r="D234" s="137">
        <v>0.60416666666666663</v>
      </c>
      <c r="E234" s="43">
        <v>4</v>
      </c>
      <c r="F234" s="43">
        <v>23715</v>
      </c>
      <c r="G234" s="25">
        <v>44293</v>
      </c>
      <c r="H234" s="967" t="s">
        <v>1649</v>
      </c>
      <c r="I234" s="968"/>
      <c r="J234" s="969" t="s">
        <v>1509</v>
      </c>
      <c r="K234" s="970"/>
      <c r="L234" s="969" t="s">
        <v>700</v>
      </c>
      <c r="M234" s="970"/>
      <c r="N234" s="967"/>
      <c r="O234" s="968"/>
      <c r="P234" s="971" t="s">
        <v>1293</v>
      </c>
      <c r="Q234" s="972"/>
      <c r="R234" s="973" t="s">
        <v>543</v>
      </c>
      <c r="S234" s="985"/>
      <c r="T234" s="982" t="s">
        <v>1118</v>
      </c>
      <c r="U234" s="983"/>
      <c r="V234" s="983"/>
      <c r="W234" s="984"/>
      <c r="X234" s="982" t="s">
        <v>1118</v>
      </c>
      <c r="Y234" s="983"/>
      <c r="Z234" s="983"/>
      <c r="AA234" s="984"/>
      <c r="AB234" s="609"/>
      <c r="AC234" s="34"/>
      <c r="AD234" s="138" t="s">
        <v>699</v>
      </c>
      <c r="AE234" s="158">
        <v>20</v>
      </c>
      <c r="AF234" s="35" t="s">
        <v>32</v>
      </c>
      <c r="AG234" s="34"/>
      <c r="AH234" s="139">
        <v>230</v>
      </c>
      <c r="AI234" s="140">
        <f t="shared" si="89"/>
        <v>0.23</v>
      </c>
      <c r="AJ234" s="152">
        <v>230</v>
      </c>
      <c r="AK234" s="142">
        <f t="shared" si="90"/>
        <v>0.23</v>
      </c>
      <c r="AL234" s="143">
        <f t="shared" si="96"/>
        <v>0</v>
      </c>
      <c r="AM234" s="144">
        <f t="shared" si="92"/>
        <v>0</v>
      </c>
      <c r="AN234" s="145">
        <f t="shared" si="97"/>
        <v>0</v>
      </c>
      <c r="AO234" s="21"/>
      <c r="AP234" s="306">
        <v>76.650000000000006</v>
      </c>
      <c r="AQ234" s="306">
        <v>2.44</v>
      </c>
    </row>
    <row r="235" spans="2:43" ht="12" customHeight="1" x14ac:dyDescent="0.25">
      <c r="B235" s="25">
        <v>44293</v>
      </c>
      <c r="C235" s="137">
        <v>0.64583333333333337</v>
      </c>
      <c r="D235" s="137">
        <v>0.65833333333333333</v>
      </c>
      <c r="E235" s="43">
        <v>4</v>
      </c>
      <c r="F235" s="43">
        <v>20199</v>
      </c>
      <c r="G235" s="25">
        <v>44293</v>
      </c>
      <c r="H235" s="967" t="s">
        <v>1028</v>
      </c>
      <c r="I235" s="968"/>
      <c r="J235" s="969"/>
      <c r="K235" s="970"/>
      <c r="L235" s="969"/>
      <c r="M235" s="970"/>
      <c r="N235" s="967"/>
      <c r="O235" s="968"/>
      <c r="P235" s="971" t="s">
        <v>1029</v>
      </c>
      <c r="Q235" s="972"/>
      <c r="R235" s="973" t="s">
        <v>803</v>
      </c>
      <c r="S235" s="985"/>
      <c r="T235" s="982" t="s">
        <v>1030</v>
      </c>
      <c r="U235" s="983"/>
      <c r="V235" s="983"/>
      <c r="W235" s="984"/>
      <c r="X235" s="982" t="s">
        <v>1030</v>
      </c>
      <c r="Y235" s="983"/>
      <c r="Z235" s="983"/>
      <c r="AA235" s="984"/>
      <c r="AB235" s="609"/>
      <c r="AC235" s="34"/>
      <c r="AD235" s="138"/>
      <c r="AE235" s="158"/>
      <c r="AF235" s="35" t="s">
        <v>32</v>
      </c>
      <c r="AG235" s="34"/>
      <c r="AH235" s="139">
        <v>1800</v>
      </c>
      <c r="AI235" s="140">
        <f t="shared" si="89"/>
        <v>1.8</v>
      </c>
      <c r="AJ235" s="152">
        <v>1800</v>
      </c>
      <c r="AK235" s="142">
        <f t="shared" si="90"/>
        <v>1.8</v>
      </c>
      <c r="AL235" s="143">
        <f t="shared" si="96"/>
        <v>0</v>
      </c>
      <c r="AM235" s="144">
        <f t="shared" si="92"/>
        <v>0</v>
      </c>
      <c r="AN235" s="145">
        <f t="shared" si="97"/>
        <v>0</v>
      </c>
      <c r="AO235" s="21"/>
      <c r="AP235" s="306"/>
      <c r="AQ235" s="306"/>
    </row>
    <row r="236" spans="2:43" ht="12" customHeight="1" x14ac:dyDescent="0.25">
      <c r="B236" s="25">
        <v>44293</v>
      </c>
      <c r="C236" s="137">
        <v>0.67847222222222225</v>
      </c>
      <c r="D236" s="137">
        <v>0.68611111111111101</v>
      </c>
      <c r="E236" s="43">
        <v>4</v>
      </c>
      <c r="F236" s="43">
        <v>26790</v>
      </c>
      <c r="G236" s="25">
        <v>44293</v>
      </c>
      <c r="H236" s="967" t="s">
        <v>712</v>
      </c>
      <c r="I236" s="968"/>
      <c r="J236" s="969"/>
      <c r="K236" s="970"/>
      <c r="L236" s="969"/>
      <c r="M236" s="970"/>
      <c r="N236" s="967"/>
      <c r="O236" s="968"/>
      <c r="P236" s="971" t="s">
        <v>750</v>
      </c>
      <c r="Q236" s="972"/>
      <c r="R236" s="973" t="s">
        <v>751</v>
      </c>
      <c r="S236" s="985"/>
      <c r="T236" s="982" t="s">
        <v>715</v>
      </c>
      <c r="U236" s="983"/>
      <c r="V236" s="983"/>
      <c r="W236" s="984"/>
      <c r="X236" s="982" t="s">
        <v>715</v>
      </c>
      <c r="Y236" s="983"/>
      <c r="Z236" s="983"/>
      <c r="AA236" s="984"/>
      <c r="AB236" s="609"/>
      <c r="AC236" s="34"/>
      <c r="AD236" s="138"/>
      <c r="AE236" s="158">
        <v>30</v>
      </c>
      <c r="AF236" s="35" t="s">
        <v>32</v>
      </c>
      <c r="AG236" s="34"/>
      <c r="AH236" s="139">
        <v>340</v>
      </c>
      <c r="AI236" s="140">
        <f t="shared" si="89"/>
        <v>0.34</v>
      </c>
      <c r="AJ236" s="152">
        <v>340</v>
      </c>
      <c r="AK236" s="142">
        <f t="shared" si="90"/>
        <v>0.34</v>
      </c>
      <c r="AL236" s="143">
        <f t="shared" si="96"/>
        <v>0</v>
      </c>
      <c r="AM236" s="144">
        <f t="shared" si="92"/>
        <v>0</v>
      </c>
      <c r="AN236" s="145">
        <f t="shared" si="97"/>
        <v>0</v>
      </c>
      <c r="AO236" s="21"/>
      <c r="AP236" s="306">
        <v>70.849999999999994</v>
      </c>
      <c r="AQ236" s="306">
        <v>6.41</v>
      </c>
    </row>
    <row r="237" spans="2:43" ht="12" customHeight="1" x14ac:dyDescent="0.25">
      <c r="B237" s="25">
        <v>44293</v>
      </c>
      <c r="C237" s="137">
        <v>0.68472222222222223</v>
      </c>
      <c r="D237" s="137">
        <v>0.69305555555555554</v>
      </c>
      <c r="E237" s="43">
        <v>4</v>
      </c>
      <c r="F237" s="43">
        <v>26791</v>
      </c>
      <c r="G237" s="25">
        <v>44293</v>
      </c>
      <c r="H237" s="967" t="s">
        <v>1797</v>
      </c>
      <c r="I237" s="968"/>
      <c r="J237" s="969"/>
      <c r="K237" s="970"/>
      <c r="L237" s="969"/>
      <c r="M237" s="970"/>
      <c r="N237" s="967"/>
      <c r="O237" s="968"/>
      <c r="P237" s="971" t="s">
        <v>274</v>
      </c>
      <c r="Q237" s="972"/>
      <c r="R237" s="973" t="s">
        <v>473</v>
      </c>
      <c r="S237" s="974"/>
      <c r="T237" s="979" t="s">
        <v>1800</v>
      </c>
      <c r="U237" s="980"/>
      <c r="V237" s="980"/>
      <c r="W237" s="981"/>
      <c r="X237" s="979" t="s">
        <v>1800</v>
      </c>
      <c r="Y237" s="980"/>
      <c r="Z237" s="980"/>
      <c r="AA237" s="981"/>
      <c r="AB237" s="609"/>
      <c r="AC237" s="34"/>
      <c r="AD237" s="138"/>
      <c r="AE237" s="158">
        <v>25</v>
      </c>
      <c r="AF237" s="35" t="s">
        <v>32</v>
      </c>
      <c r="AG237" s="34"/>
      <c r="AH237" s="139">
        <v>23800</v>
      </c>
      <c r="AI237" s="140">
        <f t="shared" si="89"/>
        <v>23.8</v>
      </c>
      <c r="AJ237" s="152">
        <v>23800</v>
      </c>
      <c r="AK237" s="142">
        <f t="shared" si="90"/>
        <v>23.8</v>
      </c>
      <c r="AL237" s="143">
        <f t="shared" si="94"/>
        <v>0</v>
      </c>
      <c r="AM237" s="144">
        <f t="shared" si="92"/>
        <v>0</v>
      </c>
      <c r="AN237" s="145">
        <f t="shared" si="95"/>
        <v>0</v>
      </c>
      <c r="AO237" s="21"/>
      <c r="AP237" s="306">
        <v>71.150000000000006</v>
      </c>
      <c r="AQ237" s="306">
        <v>5.59</v>
      </c>
    </row>
    <row r="238" spans="2:43" ht="12" customHeight="1" x14ac:dyDescent="0.25">
      <c r="B238" s="25">
        <v>44293</v>
      </c>
      <c r="C238" s="137">
        <v>0.70138888888888884</v>
      </c>
      <c r="D238" s="137">
        <v>0.71458333333333324</v>
      </c>
      <c r="E238" s="43">
        <v>3</v>
      </c>
      <c r="F238" s="43">
        <v>26792</v>
      </c>
      <c r="G238" s="25">
        <v>44293</v>
      </c>
      <c r="H238" s="967" t="s">
        <v>1797</v>
      </c>
      <c r="I238" s="968"/>
      <c r="J238" s="969"/>
      <c r="K238" s="970"/>
      <c r="L238" s="969"/>
      <c r="M238" s="970"/>
      <c r="N238" s="967"/>
      <c r="O238" s="968"/>
      <c r="P238" s="971" t="s">
        <v>295</v>
      </c>
      <c r="Q238" s="972"/>
      <c r="R238" s="973" t="s">
        <v>611</v>
      </c>
      <c r="S238" s="985"/>
      <c r="T238" s="979" t="s">
        <v>1800</v>
      </c>
      <c r="U238" s="980"/>
      <c r="V238" s="980"/>
      <c r="W238" s="981"/>
      <c r="X238" s="979" t="s">
        <v>1800</v>
      </c>
      <c r="Y238" s="980"/>
      <c r="Z238" s="980"/>
      <c r="AA238" s="981"/>
      <c r="AB238" s="609"/>
      <c r="AC238" s="34"/>
      <c r="AD238" s="138"/>
      <c r="AE238" s="158">
        <v>23</v>
      </c>
      <c r="AF238" s="35" t="s">
        <v>32</v>
      </c>
      <c r="AG238" s="34"/>
      <c r="AH238" s="152">
        <v>25900</v>
      </c>
      <c r="AI238" s="140">
        <f t="shared" si="89"/>
        <v>25.9</v>
      </c>
      <c r="AJ238" s="152">
        <v>25900</v>
      </c>
      <c r="AK238" s="142">
        <f t="shared" si="90"/>
        <v>25.9</v>
      </c>
      <c r="AL238" s="143">
        <f t="shared" si="91"/>
        <v>0</v>
      </c>
      <c r="AM238" s="144">
        <f t="shared" si="92"/>
        <v>0</v>
      </c>
      <c r="AN238" s="145">
        <f t="shared" si="93"/>
        <v>0</v>
      </c>
      <c r="AO238" s="21"/>
      <c r="AP238" s="306">
        <v>71.209999999999994</v>
      </c>
      <c r="AQ238" s="306">
        <v>5.77</v>
      </c>
    </row>
    <row r="239" spans="2:43" ht="12" customHeight="1" x14ac:dyDescent="0.25">
      <c r="B239" s="25">
        <v>44293</v>
      </c>
      <c r="C239" s="137">
        <v>0.71666666666666667</v>
      </c>
      <c r="D239" s="137">
        <v>0.72222222222222221</v>
      </c>
      <c r="E239" s="43">
        <v>3</v>
      </c>
      <c r="F239" s="43">
        <v>23716</v>
      </c>
      <c r="G239" s="25">
        <v>44293</v>
      </c>
      <c r="H239" s="967" t="s">
        <v>773</v>
      </c>
      <c r="I239" s="968"/>
      <c r="J239" s="969" t="s">
        <v>828</v>
      </c>
      <c r="K239" s="970"/>
      <c r="L239" s="969" t="s">
        <v>700</v>
      </c>
      <c r="M239" s="970"/>
      <c r="N239" s="967"/>
      <c r="O239" s="968"/>
      <c r="P239" s="971" t="s">
        <v>1293</v>
      </c>
      <c r="Q239" s="972"/>
      <c r="R239" s="973" t="s">
        <v>543</v>
      </c>
      <c r="S239" s="985"/>
      <c r="T239" s="982" t="s">
        <v>1802</v>
      </c>
      <c r="U239" s="983"/>
      <c r="V239" s="983"/>
      <c r="W239" s="984"/>
      <c r="X239" s="982" t="s">
        <v>1802</v>
      </c>
      <c r="Y239" s="983"/>
      <c r="Z239" s="983"/>
      <c r="AA239" s="984"/>
      <c r="AB239" s="609">
        <v>1</v>
      </c>
      <c r="AC239" s="34"/>
      <c r="AD239" s="138" t="s">
        <v>699</v>
      </c>
      <c r="AE239" s="158">
        <v>19</v>
      </c>
      <c r="AF239" s="35" t="s">
        <v>32</v>
      </c>
      <c r="AG239" s="34"/>
      <c r="AH239" s="152">
        <v>11200</v>
      </c>
      <c r="AI239" s="140">
        <f t="shared" si="89"/>
        <v>11.2</v>
      </c>
      <c r="AJ239" s="152">
        <v>11530</v>
      </c>
      <c r="AK239" s="142">
        <f t="shared" si="90"/>
        <v>11.53</v>
      </c>
      <c r="AL239" s="143">
        <f t="shared" si="91"/>
        <v>330</v>
      </c>
      <c r="AM239" s="144">
        <f t="shared" si="92"/>
        <v>0.33</v>
      </c>
      <c r="AN239" s="145">
        <f t="shared" si="93"/>
        <v>2.9464285714285714E-2</v>
      </c>
      <c r="AO239" s="21"/>
      <c r="AP239" s="306">
        <v>73.81</v>
      </c>
      <c r="AQ239" s="306">
        <v>4.87</v>
      </c>
    </row>
    <row r="240" spans="2:43" ht="12" customHeight="1" x14ac:dyDescent="0.25">
      <c r="B240" s="25">
        <v>44293</v>
      </c>
      <c r="C240" s="137">
        <v>0.72083333333333333</v>
      </c>
      <c r="D240" s="137">
        <v>0.7284722222222223</v>
      </c>
      <c r="E240" s="43">
        <v>3</v>
      </c>
      <c r="F240" s="43">
        <v>23716</v>
      </c>
      <c r="G240" s="25">
        <v>44293</v>
      </c>
      <c r="H240" s="967" t="s">
        <v>773</v>
      </c>
      <c r="I240" s="968"/>
      <c r="J240" s="969" t="s">
        <v>828</v>
      </c>
      <c r="K240" s="970"/>
      <c r="L240" s="969" t="s">
        <v>700</v>
      </c>
      <c r="M240" s="970"/>
      <c r="N240" s="967"/>
      <c r="O240" s="968"/>
      <c r="P240" s="971" t="s">
        <v>71</v>
      </c>
      <c r="Q240" s="972"/>
      <c r="R240" s="973" t="s">
        <v>1057</v>
      </c>
      <c r="S240" s="985"/>
      <c r="T240" s="982" t="s">
        <v>1802</v>
      </c>
      <c r="U240" s="983"/>
      <c r="V240" s="983"/>
      <c r="W240" s="984"/>
      <c r="X240" s="982" t="s">
        <v>1802</v>
      </c>
      <c r="Y240" s="983"/>
      <c r="Z240" s="983"/>
      <c r="AA240" s="984"/>
      <c r="AB240" s="609">
        <v>1</v>
      </c>
      <c r="AC240" s="34"/>
      <c r="AD240" s="138" t="s">
        <v>699</v>
      </c>
      <c r="AE240" s="158">
        <v>19</v>
      </c>
      <c r="AF240" s="35" t="s">
        <v>32</v>
      </c>
      <c r="AG240" s="34"/>
      <c r="AH240" s="152">
        <v>20670</v>
      </c>
      <c r="AI240" s="140">
        <f t="shared" si="89"/>
        <v>20.67</v>
      </c>
      <c r="AJ240" s="152">
        <v>21710</v>
      </c>
      <c r="AK240" s="142">
        <f t="shared" si="90"/>
        <v>21.71</v>
      </c>
      <c r="AL240" s="143">
        <f t="shared" si="91"/>
        <v>1040</v>
      </c>
      <c r="AM240" s="144">
        <f t="shared" si="92"/>
        <v>1.04</v>
      </c>
      <c r="AN240" s="145">
        <f t="shared" si="93"/>
        <v>5.0314465408805034E-2</v>
      </c>
      <c r="AO240" s="21"/>
      <c r="AP240" s="306">
        <v>73.81</v>
      </c>
      <c r="AQ240" s="306">
        <v>4.87</v>
      </c>
    </row>
    <row r="241" spans="2:43" ht="12" customHeight="1" x14ac:dyDescent="0.25">
      <c r="B241" s="25">
        <v>44293</v>
      </c>
      <c r="C241" s="137">
        <v>0.73749999999999993</v>
      </c>
      <c r="D241" s="137">
        <v>0.75208333333333333</v>
      </c>
      <c r="E241" s="43">
        <v>4</v>
      </c>
      <c r="F241" s="43">
        <v>26793</v>
      </c>
      <c r="G241" s="25">
        <v>44293</v>
      </c>
      <c r="H241" s="967" t="s">
        <v>712</v>
      </c>
      <c r="I241" s="968"/>
      <c r="J241" s="969"/>
      <c r="K241" s="970"/>
      <c r="L241" s="969"/>
      <c r="M241" s="970"/>
      <c r="N241" s="967"/>
      <c r="O241" s="968"/>
      <c r="P241" s="989" t="s">
        <v>911</v>
      </c>
      <c r="Q241" s="990"/>
      <c r="R241" s="973" t="s">
        <v>870</v>
      </c>
      <c r="S241" s="974"/>
      <c r="T241" s="991" t="s">
        <v>857</v>
      </c>
      <c r="U241" s="992"/>
      <c r="V241" s="992"/>
      <c r="W241" s="974"/>
      <c r="X241" s="991" t="s">
        <v>857</v>
      </c>
      <c r="Y241" s="992"/>
      <c r="Z241" s="992"/>
      <c r="AA241" s="974"/>
      <c r="AB241" s="609"/>
      <c r="AC241" s="34"/>
      <c r="AD241" s="138"/>
      <c r="AE241" s="314">
        <v>54</v>
      </c>
      <c r="AF241" s="46" t="s">
        <v>52</v>
      </c>
      <c r="AG241" s="34"/>
      <c r="AH241" s="152">
        <v>8250</v>
      </c>
      <c r="AI241" s="140">
        <f t="shared" si="89"/>
        <v>8.25</v>
      </c>
      <c r="AJ241" s="152">
        <v>8250</v>
      </c>
      <c r="AK241" s="142">
        <f t="shared" si="90"/>
        <v>8.25</v>
      </c>
      <c r="AL241" s="143">
        <f t="shared" si="91"/>
        <v>0</v>
      </c>
      <c r="AM241" s="144">
        <f t="shared" si="92"/>
        <v>0</v>
      </c>
      <c r="AN241" s="145">
        <f t="shared" si="93"/>
        <v>0</v>
      </c>
      <c r="AO241" s="21"/>
      <c r="AP241" s="306">
        <v>77.14</v>
      </c>
      <c r="AQ241" s="306">
        <v>2.8</v>
      </c>
    </row>
    <row r="242" spans="2:43" ht="12" customHeight="1" x14ac:dyDescent="0.25">
      <c r="B242" s="25">
        <v>44293</v>
      </c>
      <c r="C242" s="137">
        <v>0.76041666666666663</v>
      </c>
      <c r="D242" s="137">
        <v>0.76874999999999993</v>
      </c>
      <c r="E242" s="43">
        <v>4</v>
      </c>
      <c r="F242" s="43">
        <v>23716</v>
      </c>
      <c r="G242" s="25">
        <v>44293</v>
      </c>
      <c r="H242" s="967" t="s">
        <v>773</v>
      </c>
      <c r="I242" s="968"/>
      <c r="J242" s="969" t="s">
        <v>828</v>
      </c>
      <c r="K242" s="970"/>
      <c r="L242" s="969" t="s">
        <v>700</v>
      </c>
      <c r="M242" s="970"/>
      <c r="N242" s="967"/>
      <c r="O242" s="968"/>
      <c r="P242" s="971" t="s">
        <v>221</v>
      </c>
      <c r="Q242" s="972"/>
      <c r="R242" s="973" t="s">
        <v>696</v>
      </c>
      <c r="S242" s="985"/>
      <c r="T242" s="982" t="s">
        <v>1802</v>
      </c>
      <c r="U242" s="983"/>
      <c r="V242" s="983"/>
      <c r="W242" s="984"/>
      <c r="X242" s="982" t="s">
        <v>1802</v>
      </c>
      <c r="Y242" s="983"/>
      <c r="Z242" s="983"/>
      <c r="AA242" s="984"/>
      <c r="AB242" s="606">
        <v>1</v>
      </c>
      <c r="AC242" s="34"/>
      <c r="AD242" s="138" t="s">
        <v>699</v>
      </c>
      <c r="AE242" s="158">
        <v>19</v>
      </c>
      <c r="AF242" s="35" t="s">
        <v>32</v>
      </c>
      <c r="AG242" s="34"/>
      <c r="AH242" s="139">
        <v>2900</v>
      </c>
      <c r="AI242" s="140">
        <f>+AH242/1000</f>
        <v>2.9</v>
      </c>
      <c r="AJ242" s="152">
        <v>3940</v>
      </c>
      <c r="AK242" s="142">
        <f>+AJ242/1000</f>
        <v>3.94</v>
      </c>
      <c r="AL242" s="143">
        <f>+AJ242-AH242</f>
        <v>1040</v>
      </c>
      <c r="AM242" s="144">
        <f>+AL242/1000</f>
        <v>1.04</v>
      </c>
      <c r="AN242" s="145">
        <f>+AL242/AH242</f>
        <v>0.35862068965517241</v>
      </c>
      <c r="AO242" s="21"/>
      <c r="AP242" s="306">
        <v>73.81</v>
      </c>
      <c r="AQ242" s="306">
        <v>4.87</v>
      </c>
    </row>
    <row r="243" spans="2:43" ht="12" customHeight="1" x14ac:dyDescent="0.25">
      <c r="B243" s="25">
        <v>44293</v>
      </c>
      <c r="C243" s="137">
        <v>0.80069444444444438</v>
      </c>
      <c r="D243" s="137">
        <v>0.84097222222222223</v>
      </c>
      <c r="E243" s="43">
        <v>4</v>
      </c>
      <c r="F243" s="43">
        <v>1568</v>
      </c>
      <c r="G243" s="25">
        <v>44293</v>
      </c>
      <c r="H243" s="967" t="s">
        <v>55</v>
      </c>
      <c r="I243" s="968"/>
      <c r="J243" s="969"/>
      <c r="K243" s="970"/>
      <c r="L243" s="969"/>
      <c r="M243" s="970"/>
      <c r="N243" s="967"/>
      <c r="O243" s="968"/>
      <c r="P243" s="971" t="s">
        <v>226</v>
      </c>
      <c r="Q243" s="972"/>
      <c r="R243" s="973" t="s">
        <v>90</v>
      </c>
      <c r="S243" s="974"/>
      <c r="T243" s="975" t="s">
        <v>179</v>
      </c>
      <c r="U243" s="976"/>
      <c r="V243" s="976"/>
      <c r="W243" s="977"/>
      <c r="X243" s="975" t="s">
        <v>179</v>
      </c>
      <c r="Y243" s="976"/>
      <c r="Z243" s="976"/>
      <c r="AA243" s="977"/>
      <c r="AB243" s="609"/>
      <c r="AC243" s="34"/>
      <c r="AD243" s="138"/>
      <c r="AE243" s="158">
        <v>31</v>
      </c>
      <c r="AF243" s="35" t="s">
        <v>32</v>
      </c>
      <c r="AG243" s="34">
        <v>2937</v>
      </c>
      <c r="AH243" s="139">
        <f>+AG243/2.2</f>
        <v>1335</v>
      </c>
      <c r="AI243" s="140">
        <f>+AH243/1000</f>
        <v>1.335</v>
      </c>
      <c r="AJ243" s="1029">
        <v>4830</v>
      </c>
      <c r="AK243" s="1032">
        <f>+AJ243/1000</f>
        <v>4.83</v>
      </c>
      <c r="AL243" s="1035">
        <f>+AJ243-AH246-AH245-AH244-AH243</f>
        <v>284.54545454545519</v>
      </c>
      <c r="AM243" s="1038">
        <f>+AL243/1000</f>
        <v>0.28454545454545521</v>
      </c>
      <c r="AN243" s="1041">
        <f>+AL243/SUM(AH243:AH246)</f>
        <v>6.2600000000000142E-2</v>
      </c>
      <c r="AO243" s="21"/>
      <c r="AP243" s="306">
        <v>77.05</v>
      </c>
      <c r="AQ243" s="306">
        <v>3.02</v>
      </c>
    </row>
    <row r="244" spans="2:43" ht="12" customHeight="1" x14ac:dyDescent="0.25">
      <c r="B244" s="25">
        <v>44293</v>
      </c>
      <c r="C244" s="137">
        <v>0.80069444444444438</v>
      </c>
      <c r="D244" s="137">
        <v>0.84097222222222223</v>
      </c>
      <c r="E244" s="43">
        <v>4</v>
      </c>
      <c r="F244" s="43">
        <v>1649</v>
      </c>
      <c r="G244" s="25">
        <v>44293</v>
      </c>
      <c r="H244" s="967" t="s">
        <v>356</v>
      </c>
      <c r="I244" s="968"/>
      <c r="J244" s="969"/>
      <c r="K244" s="970"/>
      <c r="L244" s="969"/>
      <c r="M244" s="970"/>
      <c r="N244" s="967"/>
      <c r="O244" s="968"/>
      <c r="P244" s="971" t="s">
        <v>226</v>
      </c>
      <c r="Q244" s="972"/>
      <c r="R244" s="973" t="s">
        <v>90</v>
      </c>
      <c r="S244" s="974"/>
      <c r="T244" s="975" t="s">
        <v>179</v>
      </c>
      <c r="U244" s="976"/>
      <c r="V244" s="976"/>
      <c r="W244" s="977"/>
      <c r="X244" s="975" t="s">
        <v>179</v>
      </c>
      <c r="Y244" s="976"/>
      <c r="Z244" s="976"/>
      <c r="AA244" s="977"/>
      <c r="AB244" s="609"/>
      <c r="AC244" s="34"/>
      <c r="AD244" s="138"/>
      <c r="AE244" s="158">
        <v>36</v>
      </c>
      <c r="AF244" s="35" t="s">
        <v>32</v>
      </c>
      <c r="AG244" s="34">
        <v>4248</v>
      </c>
      <c r="AH244" s="139">
        <f t="shared" ref="AH244:AH246" si="98">+AG244/2.2</f>
        <v>1930.9090909090908</v>
      </c>
      <c r="AI244" s="140">
        <f t="shared" ref="AI244:AI255" si="99">+AH244/1000</f>
        <v>1.9309090909090907</v>
      </c>
      <c r="AJ244" s="1030"/>
      <c r="AK244" s="1033"/>
      <c r="AL244" s="1036"/>
      <c r="AM244" s="1039"/>
      <c r="AN244" s="1042"/>
      <c r="AO244" s="21"/>
      <c r="AP244" s="306">
        <v>76.98</v>
      </c>
      <c r="AQ244" s="306">
        <v>3.11</v>
      </c>
    </row>
    <row r="245" spans="2:43" ht="12" customHeight="1" x14ac:dyDescent="0.25">
      <c r="B245" s="25">
        <v>44293</v>
      </c>
      <c r="C245" s="137">
        <v>0.80069444444444438</v>
      </c>
      <c r="D245" s="137">
        <v>0.84097222222222223</v>
      </c>
      <c r="E245" s="43">
        <v>4</v>
      </c>
      <c r="F245" s="43">
        <v>125</v>
      </c>
      <c r="G245" s="25">
        <v>44293</v>
      </c>
      <c r="H245" s="967" t="s">
        <v>291</v>
      </c>
      <c r="I245" s="968"/>
      <c r="J245" s="969"/>
      <c r="K245" s="970"/>
      <c r="L245" s="969"/>
      <c r="M245" s="970"/>
      <c r="N245" s="967"/>
      <c r="O245" s="968"/>
      <c r="P245" s="971" t="s">
        <v>226</v>
      </c>
      <c r="Q245" s="972"/>
      <c r="R245" s="973" t="s">
        <v>90</v>
      </c>
      <c r="S245" s="974"/>
      <c r="T245" s="975" t="s">
        <v>1754</v>
      </c>
      <c r="U245" s="976"/>
      <c r="V245" s="976"/>
      <c r="W245" s="977"/>
      <c r="X245" s="975" t="s">
        <v>1754</v>
      </c>
      <c r="Y245" s="976"/>
      <c r="Z245" s="976"/>
      <c r="AA245" s="977"/>
      <c r="AB245" s="609"/>
      <c r="AC245" s="34"/>
      <c r="AD245" s="138"/>
      <c r="AE245" s="158">
        <v>45</v>
      </c>
      <c r="AF245" s="35" t="s">
        <v>32</v>
      </c>
      <c r="AG245" s="34">
        <v>788</v>
      </c>
      <c r="AH245" s="139">
        <f t="shared" si="98"/>
        <v>358.18181818181813</v>
      </c>
      <c r="AI245" s="140">
        <f t="shared" si="99"/>
        <v>0.35818181818181816</v>
      </c>
      <c r="AJ245" s="1030"/>
      <c r="AK245" s="1033"/>
      <c r="AL245" s="1036"/>
      <c r="AM245" s="1039"/>
      <c r="AN245" s="1042"/>
      <c r="AO245" s="21"/>
      <c r="AP245" s="306">
        <v>77.19</v>
      </c>
      <c r="AQ245" s="306">
        <v>2.91</v>
      </c>
    </row>
    <row r="246" spans="2:43" ht="12" customHeight="1" x14ac:dyDescent="0.25">
      <c r="B246" s="25">
        <v>44293</v>
      </c>
      <c r="C246" s="137">
        <v>0.80069444444444438</v>
      </c>
      <c r="D246" s="137">
        <v>0.84097222222222223</v>
      </c>
      <c r="E246" s="43">
        <v>4</v>
      </c>
      <c r="F246" s="43">
        <v>4444</v>
      </c>
      <c r="G246" s="25">
        <v>44293</v>
      </c>
      <c r="H246" s="967" t="s">
        <v>176</v>
      </c>
      <c r="I246" s="968"/>
      <c r="J246" s="969"/>
      <c r="K246" s="970"/>
      <c r="L246" s="969"/>
      <c r="M246" s="970"/>
      <c r="N246" s="967"/>
      <c r="O246" s="968"/>
      <c r="P246" s="971" t="s">
        <v>226</v>
      </c>
      <c r="Q246" s="972"/>
      <c r="R246" s="973" t="s">
        <v>90</v>
      </c>
      <c r="S246" s="974"/>
      <c r="T246" s="975" t="s">
        <v>179</v>
      </c>
      <c r="U246" s="976"/>
      <c r="V246" s="976"/>
      <c r="W246" s="977"/>
      <c r="X246" s="975" t="s">
        <v>179</v>
      </c>
      <c r="Y246" s="976"/>
      <c r="Z246" s="976"/>
      <c r="AA246" s="977"/>
      <c r="AB246" s="609"/>
      <c r="AC246" s="34"/>
      <c r="AD246" s="138"/>
      <c r="AE246" s="158">
        <v>32</v>
      </c>
      <c r="AF246" s="35" t="s">
        <v>32</v>
      </c>
      <c r="AG246" s="34">
        <v>2027</v>
      </c>
      <c r="AH246" s="139">
        <f t="shared" si="98"/>
        <v>921.36363636363626</v>
      </c>
      <c r="AI246" s="140">
        <f t="shared" si="99"/>
        <v>0.92136363636363627</v>
      </c>
      <c r="AJ246" s="1031"/>
      <c r="AK246" s="1034"/>
      <c r="AL246" s="1037"/>
      <c r="AM246" s="1040"/>
      <c r="AN246" s="1043"/>
      <c r="AO246" s="21"/>
      <c r="AP246" s="306">
        <v>77</v>
      </c>
      <c r="AQ246" s="306">
        <v>3.05</v>
      </c>
    </row>
    <row r="247" spans="2:43" ht="12" customHeight="1" x14ac:dyDescent="0.25">
      <c r="B247" s="25">
        <v>44293</v>
      </c>
      <c r="C247" s="137">
        <v>0.83750000000000002</v>
      </c>
      <c r="D247" s="137">
        <v>0.84930555555555554</v>
      </c>
      <c r="E247" s="43">
        <v>4</v>
      </c>
      <c r="F247" s="43">
        <v>23718</v>
      </c>
      <c r="G247" s="25">
        <v>44293</v>
      </c>
      <c r="H247" s="967" t="s">
        <v>738</v>
      </c>
      <c r="I247" s="968"/>
      <c r="J247" s="969" t="s">
        <v>828</v>
      </c>
      <c r="K247" s="970"/>
      <c r="L247" s="969" t="s">
        <v>700</v>
      </c>
      <c r="M247" s="970"/>
      <c r="N247" s="967"/>
      <c r="O247" s="968"/>
      <c r="P247" s="971" t="s">
        <v>395</v>
      </c>
      <c r="Q247" s="972"/>
      <c r="R247" s="973" t="s">
        <v>575</v>
      </c>
      <c r="S247" s="974"/>
      <c r="T247" s="975" t="s">
        <v>1803</v>
      </c>
      <c r="U247" s="976"/>
      <c r="V247" s="976"/>
      <c r="W247" s="977"/>
      <c r="X247" s="975" t="s">
        <v>1803</v>
      </c>
      <c r="Y247" s="976"/>
      <c r="Z247" s="976"/>
      <c r="AA247" s="977"/>
      <c r="AB247" s="609">
        <v>3</v>
      </c>
      <c r="AC247" s="34"/>
      <c r="AD247" s="138" t="s">
        <v>699</v>
      </c>
      <c r="AE247" s="158">
        <v>26</v>
      </c>
      <c r="AF247" s="35" t="s">
        <v>32</v>
      </c>
      <c r="AG247" s="34"/>
      <c r="AH247" s="139">
        <v>21600</v>
      </c>
      <c r="AI247" s="140">
        <f t="shared" si="99"/>
        <v>21.6</v>
      </c>
      <c r="AJ247" s="152">
        <v>23330</v>
      </c>
      <c r="AK247" s="142">
        <f t="shared" ref="AK247:AK253" si="100">+AJ247/1000</f>
        <v>23.33</v>
      </c>
      <c r="AL247" s="143">
        <f t="shared" ref="AL247:AL250" si="101">+AJ247-AH247</f>
        <v>1730</v>
      </c>
      <c r="AM247" s="144">
        <f t="shared" ref="AM247:AM253" si="102">+AL247/1000</f>
        <v>1.73</v>
      </c>
      <c r="AN247" s="145">
        <f t="shared" ref="AN247:AN250" si="103">+AL247/AH247</f>
        <v>8.009259259259259E-2</v>
      </c>
      <c r="AO247" s="21"/>
      <c r="AP247" s="306">
        <v>70.290000000000006</v>
      </c>
      <c r="AQ247" s="306">
        <v>7.68</v>
      </c>
    </row>
    <row r="248" spans="2:43" ht="12" customHeight="1" x14ac:dyDescent="0.25">
      <c r="B248" s="25">
        <v>44293</v>
      </c>
      <c r="C248" s="137">
        <v>0.84236111111111101</v>
      </c>
      <c r="D248" s="137">
        <v>0.85138888888888886</v>
      </c>
      <c r="E248" s="43">
        <v>3</v>
      </c>
      <c r="F248" s="43">
        <v>23718</v>
      </c>
      <c r="G248" s="25">
        <v>44293</v>
      </c>
      <c r="H248" s="967" t="s">
        <v>738</v>
      </c>
      <c r="I248" s="968"/>
      <c r="J248" s="969" t="s">
        <v>828</v>
      </c>
      <c r="K248" s="970"/>
      <c r="L248" s="969" t="s">
        <v>700</v>
      </c>
      <c r="M248" s="970"/>
      <c r="N248" s="967"/>
      <c r="O248" s="968"/>
      <c r="P248" s="971" t="s">
        <v>295</v>
      </c>
      <c r="Q248" s="972"/>
      <c r="R248" s="973" t="s">
        <v>611</v>
      </c>
      <c r="S248" s="974"/>
      <c r="T248" s="975" t="s">
        <v>1803</v>
      </c>
      <c r="U248" s="976"/>
      <c r="V248" s="976"/>
      <c r="W248" s="977"/>
      <c r="X248" s="975" t="s">
        <v>1803</v>
      </c>
      <c r="Y248" s="976"/>
      <c r="Z248" s="976"/>
      <c r="AA248" s="977"/>
      <c r="AB248" s="609">
        <v>3</v>
      </c>
      <c r="AC248" s="34"/>
      <c r="AD248" s="138" t="s">
        <v>699</v>
      </c>
      <c r="AE248" s="158">
        <v>26</v>
      </c>
      <c r="AF248" s="35" t="s">
        <v>32</v>
      </c>
      <c r="AG248" s="34"/>
      <c r="AH248" s="139">
        <v>21600</v>
      </c>
      <c r="AI248" s="140">
        <f t="shared" si="99"/>
        <v>21.6</v>
      </c>
      <c r="AJ248" s="152">
        <v>23730</v>
      </c>
      <c r="AK248" s="142">
        <f t="shared" si="100"/>
        <v>23.73</v>
      </c>
      <c r="AL248" s="143">
        <f t="shared" si="101"/>
        <v>2130</v>
      </c>
      <c r="AM248" s="144">
        <f t="shared" si="102"/>
        <v>2.13</v>
      </c>
      <c r="AN248" s="145">
        <f t="shared" si="103"/>
        <v>9.8611111111111108E-2</v>
      </c>
      <c r="AO248" s="21"/>
      <c r="AP248" s="306">
        <v>70.290000000000006</v>
      </c>
      <c r="AQ248" s="306">
        <v>7.68</v>
      </c>
    </row>
    <row r="249" spans="2:43" ht="12" customHeight="1" x14ac:dyDescent="0.25">
      <c r="B249" s="25">
        <v>44293</v>
      </c>
      <c r="C249" s="137">
        <v>0.86041666666666661</v>
      </c>
      <c r="D249" s="137">
        <v>0.86944444444444446</v>
      </c>
      <c r="E249" s="43">
        <v>4</v>
      </c>
      <c r="F249" s="43">
        <v>23718</v>
      </c>
      <c r="G249" s="25">
        <v>44293</v>
      </c>
      <c r="H249" s="967" t="s">
        <v>738</v>
      </c>
      <c r="I249" s="968"/>
      <c r="J249" s="969" t="s">
        <v>828</v>
      </c>
      <c r="K249" s="970"/>
      <c r="L249" s="969" t="s">
        <v>700</v>
      </c>
      <c r="M249" s="970"/>
      <c r="N249" s="967"/>
      <c r="O249" s="968"/>
      <c r="P249" s="971" t="s">
        <v>1293</v>
      </c>
      <c r="Q249" s="972"/>
      <c r="R249" s="973" t="s">
        <v>543</v>
      </c>
      <c r="S249" s="985"/>
      <c r="T249" s="975" t="s">
        <v>1803</v>
      </c>
      <c r="U249" s="976"/>
      <c r="V249" s="976"/>
      <c r="W249" s="977"/>
      <c r="X249" s="975" t="s">
        <v>1803</v>
      </c>
      <c r="Y249" s="976"/>
      <c r="Z249" s="976"/>
      <c r="AA249" s="977"/>
      <c r="AB249" s="609">
        <v>3</v>
      </c>
      <c r="AC249" s="34"/>
      <c r="AD249" s="138" t="s">
        <v>699</v>
      </c>
      <c r="AE249" s="158">
        <v>26</v>
      </c>
      <c r="AF249" s="35" t="s">
        <v>32</v>
      </c>
      <c r="AG249" s="34"/>
      <c r="AH249" s="139">
        <v>12000</v>
      </c>
      <c r="AI249" s="140">
        <f t="shared" si="99"/>
        <v>12</v>
      </c>
      <c r="AJ249" s="152">
        <v>13360</v>
      </c>
      <c r="AK249" s="142">
        <f t="shared" si="100"/>
        <v>13.36</v>
      </c>
      <c r="AL249" s="143">
        <f t="shared" si="101"/>
        <v>1360</v>
      </c>
      <c r="AM249" s="144">
        <f t="shared" si="102"/>
        <v>1.36</v>
      </c>
      <c r="AN249" s="145">
        <f t="shared" si="103"/>
        <v>0.11333333333333333</v>
      </c>
      <c r="AO249" s="21"/>
      <c r="AP249" s="306">
        <v>70.290000000000006</v>
      </c>
      <c r="AQ249" s="306">
        <v>7.68</v>
      </c>
    </row>
    <row r="250" spans="2:43" ht="12" customHeight="1" x14ac:dyDescent="0.25">
      <c r="B250" s="25">
        <v>44293</v>
      </c>
      <c r="C250" s="137">
        <v>0.87777777777777777</v>
      </c>
      <c r="D250" s="137">
        <v>0.88541666666666663</v>
      </c>
      <c r="E250" s="43">
        <v>3</v>
      </c>
      <c r="F250" s="43">
        <v>23718</v>
      </c>
      <c r="G250" s="25">
        <v>44293</v>
      </c>
      <c r="H250" s="967" t="s">
        <v>738</v>
      </c>
      <c r="I250" s="968"/>
      <c r="J250" s="969" t="s">
        <v>828</v>
      </c>
      <c r="K250" s="970"/>
      <c r="L250" s="969" t="s">
        <v>700</v>
      </c>
      <c r="M250" s="970"/>
      <c r="N250" s="967"/>
      <c r="O250" s="968"/>
      <c r="P250" s="971" t="s">
        <v>221</v>
      </c>
      <c r="Q250" s="972"/>
      <c r="R250" s="973" t="s">
        <v>696</v>
      </c>
      <c r="S250" s="985"/>
      <c r="T250" s="975" t="s">
        <v>1803</v>
      </c>
      <c r="U250" s="976"/>
      <c r="V250" s="976"/>
      <c r="W250" s="977"/>
      <c r="X250" s="975" t="s">
        <v>1803</v>
      </c>
      <c r="Y250" s="976"/>
      <c r="Z250" s="976"/>
      <c r="AA250" s="977"/>
      <c r="AB250" s="609">
        <v>3</v>
      </c>
      <c r="AC250" s="34"/>
      <c r="AD250" s="138" t="s">
        <v>699</v>
      </c>
      <c r="AE250" s="158">
        <v>26</v>
      </c>
      <c r="AF250" s="35" t="s">
        <v>32</v>
      </c>
      <c r="AG250" s="34"/>
      <c r="AH250" s="139">
        <v>600</v>
      </c>
      <c r="AI250" s="140">
        <f t="shared" si="99"/>
        <v>0.6</v>
      </c>
      <c r="AJ250" s="152">
        <v>750</v>
      </c>
      <c r="AK250" s="142">
        <f t="shared" si="100"/>
        <v>0.75</v>
      </c>
      <c r="AL250" s="143">
        <f t="shared" si="101"/>
        <v>150</v>
      </c>
      <c r="AM250" s="144">
        <f t="shared" si="102"/>
        <v>0.15</v>
      </c>
      <c r="AN250" s="145">
        <f t="shared" si="103"/>
        <v>0.25</v>
      </c>
      <c r="AO250" s="21"/>
      <c r="AP250" s="306">
        <v>70.290000000000006</v>
      </c>
      <c r="AQ250" s="306">
        <v>7.68</v>
      </c>
    </row>
    <row r="251" spans="2:43" ht="12" customHeight="1" x14ac:dyDescent="0.25">
      <c r="B251" s="25">
        <v>44293</v>
      </c>
      <c r="C251" s="137">
        <v>0.90208333333333324</v>
      </c>
      <c r="D251" s="137">
        <v>0.94027777777777777</v>
      </c>
      <c r="E251" s="43">
        <v>4</v>
      </c>
      <c r="F251" s="43">
        <v>26794</v>
      </c>
      <c r="G251" s="25">
        <v>44293</v>
      </c>
      <c r="H251" s="967" t="s">
        <v>712</v>
      </c>
      <c r="I251" s="968"/>
      <c r="J251" s="969"/>
      <c r="K251" s="970"/>
      <c r="L251" s="969"/>
      <c r="M251" s="970"/>
      <c r="N251" s="967"/>
      <c r="O251" s="968"/>
      <c r="P251" s="989" t="s">
        <v>911</v>
      </c>
      <c r="Q251" s="990"/>
      <c r="R251" s="973" t="s">
        <v>870</v>
      </c>
      <c r="S251" s="974"/>
      <c r="T251" s="991" t="s">
        <v>857</v>
      </c>
      <c r="U251" s="992"/>
      <c r="V251" s="992"/>
      <c r="W251" s="974"/>
      <c r="X251" s="991" t="s">
        <v>857</v>
      </c>
      <c r="Y251" s="992"/>
      <c r="Z251" s="992"/>
      <c r="AA251" s="974"/>
      <c r="AB251" s="609"/>
      <c r="AC251" s="34"/>
      <c r="AD251" s="138"/>
      <c r="AE251" s="314">
        <v>55</v>
      </c>
      <c r="AF251" s="46" t="s">
        <v>52</v>
      </c>
      <c r="AG251" s="34"/>
      <c r="AH251" s="139">
        <v>4820</v>
      </c>
      <c r="AI251" s="140">
        <f t="shared" si="99"/>
        <v>4.82</v>
      </c>
      <c r="AJ251" s="152">
        <v>4820</v>
      </c>
      <c r="AK251" s="142">
        <f t="shared" si="100"/>
        <v>4.82</v>
      </c>
      <c r="AL251" s="143">
        <f t="shared" ref="AL251:AL253" si="104">+AJ251-AH251</f>
        <v>0</v>
      </c>
      <c r="AM251" s="144">
        <f t="shared" si="102"/>
        <v>0</v>
      </c>
      <c r="AN251" s="145">
        <f t="shared" ref="AN251:AN253" si="105">+AL251/AH251</f>
        <v>0</v>
      </c>
      <c r="AO251" s="21"/>
      <c r="AP251" s="306">
        <v>75.95</v>
      </c>
      <c r="AQ251" s="306">
        <v>2.16</v>
      </c>
    </row>
    <row r="252" spans="2:43" ht="12" customHeight="1" x14ac:dyDescent="0.25">
      <c r="B252" s="25">
        <v>44293</v>
      </c>
      <c r="C252" s="137">
        <v>0.92291666666666661</v>
      </c>
      <c r="D252" s="137">
        <v>0.96319444444444446</v>
      </c>
      <c r="E252" s="43">
        <v>4</v>
      </c>
      <c r="F252" s="43">
        <v>26795</v>
      </c>
      <c r="G252" s="25">
        <v>44293</v>
      </c>
      <c r="H252" s="967" t="s">
        <v>87</v>
      </c>
      <c r="I252" s="968"/>
      <c r="J252" s="969"/>
      <c r="K252" s="970"/>
      <c r="L252" s="969"/>
      <c r="M252" s="970"/>
      <c r="N252" s="967"/>
      <c r="O252" s="968"/>
      <c r="P252" s="989" t="s">
        <v>1776</v>
      </c>
      <c r="Q252" s="990"/>
      <c r="R252" s="973" t="s">
        <v>118</v>
      </c>
      <c r="S252" s="974"/>
      <c r="T252" s="991" t="s">
        <v>1808</v>
      </c>
      <c r="U252" s="992"/>
      <c r="V252" s="992"/>
      <c r="W252" s="974"/>
      <c r="X252" s="991" t="s">
        <v>1808</v>
      </c>
      <c r="Y252" s="992"/>
      <c r="Z252" s="992"/>
      <c r="AA252" s="974"/>
      <c r="AB252" s="609"/>
      <c r="AC252" s="34"/>
      <c r="AD252" s="138"/>
      <c r="AE252" s="314">
        <v>57</v>
      </c>
      <c r="AF252" s="46" t="s">
        <v>52</v>
      </c>
      <c r="AG252" s="34"/>
      <c r="AH252" s="139">
        <v>15085</v>
      </c>
      <c r="AI252" s="140">
        <f t="shared" si="99"/>
        <v>15.085000000000001</v>
      </c>
      <c r="AJ252" s="152">
        <v>15085</v>
      </c>
      <c r="AK252" s="142">
        <f t="shared" si="100"/>
        <v>15.085000000000001</v>
      </c>
      <c r="AL252" s="143">
        <f t="shared" si="104"/>
        <v>0</v>
      </c>
      <c r="AM252" s="144">
        <f t="shared" si="102"/>
        <v>0</v>
      </c>
      <c r="AN252" s="145">
        <f t="shared" si="105"/>
        <v>0</v>
      </c>
      <c r="AO252" s="21"/>
      <c r="AP252" s="306">
        <v>77.209999999999994</v>
      </c>
      <c r="AQ252" s="306">
        <v>3.75</v>
      </c>
    </row>
    <row r="253" spans="2:43" ht="12" customHeight="1" x14ac:dyDescent="0.25">
      <c r="B253" s="25">
        <v>44293</v>
      </c>
      <c r="C253" s="137">
        <v>0.99097222222222225</v>
      </c>
      <c r="D253" s="137">
        <v>1.3888888888888889E-3</v>
      </c>
      <c r="E253" s="43">
        <v>4</v>
      </c>
      <c r="F253" s="43">
        <v>26796</v>
      </c>
      <c r="G253" s="25">
        <v>44293</v>
      </c>
      <c r="H253" s="967" t="s">
        <v>712</v>
      </c>
      <c r="I253" s="968"/>
      <c r="J253" s="969"/>
      <c r="K253" s="970"/>
      <c r="L253" s="969"/>
      <c r="M253" s="970"/>
      <c r="N253" s="967"/>
      <c r="O253" s="968"/>
      <c r="P253" s="971" t="s">
        <v>750</v>
      </c>
      <c r="Q253" s="972"/>
      <c r="R253" s="973" t="s">
        <v>751</v>
      </c>
      <c r="S253" s="974"/>
      <c r="T253" s="975" t="s">
        <v>744</v>
      </c>
      <c r="U253" s="976"/>
      <c r="V253" s="976"/>
      <c r="W253" s="977"/>
      <c r="X253" s="975" t="s">
        <v>744</v>
      </c>
      <c r="Y253" s="976"/>
      <c r="Z253" s="976"/>
      <c r="AA253" s="977"/>
      <c r="AB253" s="609"/>
      <c r="AC253" s="34"/>
      <c r="AD253" s="138"/>
      <c r="AE253" s="158">
        <v>27</v>
      </c>
      <c r="AF253" s="35" t="s">
        <v>32</v>
      </c>
      <c r="AG253" s="34"/>
      <c r="AH253" s="139">
        <v>460</v>
      </c>
      <c r="AI253" s="140">
        <f t="shared" si="99"/>
        <v>0.46</v>
      </c>
      <c r="AJ253" s="152">
        <v>460</v>
      </c>
      <c r="AK253" s="142">
        <f t="shared" si="100"/>
        <v>0.46</v>
      </c>
      <c r="AL253" s="143">
        <f t="shared" si="104"/>
        <v>0</v>
      </c>
      <c r="AM253" s="144">
        <f t="shared" si="102"/>
        <v>0</v>
      </c>
      <c r="AN253" s="145">
        <f t="shared" si="105"/>
        <v>0</v>
      </c>
      <c r="AO253" s="21"/>
      <c r="AP253" s="306">
        <v>75.290000000000006</v>
      </c>
      <c r="AQ253" s="306">
        <v>2.19</v>
      </c>
    </row>
    <row r="254" spans="2:43" ht="12" customHeight="1" x14ac:dyDescent="0.25">
      <c r="B254" s="25">
        <v>44294</v>
      </c>
      <c r="C254" s="137">
        <v>0.11388888888888889</v>
      </c>
      <c r="D254" s="137">
        <v>0.12083333333333333</v>
      </c>
      <c r="E254" s="43">
        <v>3</v>
      </c>
      <c r="F254" s="43">
        <v>805</v>
      </c>
      <c r="G254" s="25">
        <v>44294</v>
      </c>
      <c r="H254" s="967" t="s">
        <v>199</v>
      </c>
      <c r="I254" s="968"/>
      <c r="J254" s="969"/>
      <c r="K254" s="970"/>
      <c r="L254" s="969"/>
      <c r="M254" s="970"/>
      <c r="N254" s="967"/>
      <c r="O254" s="968"/>
      <c r="P254" s="971" t="s">
        <v>1210</v>
      </c>
      <c r="Q254" s="972"/>
      <c r="R254" s="973" t="s">
        <v>306</v>
      </c>
      <c r="S254" s="974"/>
      <c r="T254" s="979" t="s">
        <v>544</v>
      </c>
      <c r="U254" s="980"/>
      <c r="V254" s="980"/>
      <c r="W254" s="981"/>
      <c r="X254" s="979" t="s">
        <v>544</v>
      </c>
      <c r="Y254" s="980"/>
      <c r="Z254" s="980"/>
      <c r="AA254" s="981"/>
      <c r="AB254" s="609"/>
      <c r="AC254" s="34"/>
      <c r="AD254" s="138"/>
      <c r="AE254" s="314">
        <v>54</v>
      </c>
      <c r="AF254" s="46" t="s">
        <v>52</v>
      </c>
      <c r="AG254" s="34"/>
      <c r="AH254" s="139">
        <v>17253</v>
      </c>
      <c r="AI254" s="140">
        <f t="shared" si="99"/>
        <v>17.253</v>
      </c>
      <c r="AJ254" s="836">
        <v>17380</v>
      </c>
      <c r="AK254" s="838">
        <f>+AJ254/1000</f>
        <v>17.38</v>
      </c>
      <c r="AL254" s="1029">
        <f>+AJ254-AH255-AH254</f>
        <v>58</v>
      </c>
      <c r="AM254" s="842">
        <f>+AL254/1000</f>
        <v>5.8000000000000003E-2</v>
      </c>
      <c r="AN254" s="844">
        <f>+AL254/SUM(AH254:AH255)</f>
        <v>3.3483431474425587E-3</v>
      </c>
      <c r="AO254" s="21"/>
      <c r="AP254" s="306">
        <v>68.86</v>
      </c>
      <c r="AQ254" s="306">
        <v>4.8099999999999996</v>
      </c>
    </row>
    <row r="255" spans="2:43" ht="12" customHeight="1" x14ac:dyDescent="0.25">
      <c r="B255" s="25">
        <v>44294</v>
      </c>
      <c r="C255" s="137">
        <v>0.11388888888888889</v>
      </c>
      <c r="D255" s="137">
        <v>0.12083333333333333</v>
      </c>
      <c r="E255" s="43">
        <v>3</v>
      </c>
      <c r="F255" s="43">
        <v>805</v>
      </c>
      <c r="G255" s="25">
        <v>44294</v>
      </c>
      <c r="H255" s="967" t="s">
        <v>199</v>
      </c>
      <c r="I255" s="968"/>
      <c r="J255" s="969"/>
      <c r="K255" s="970"/>
      <c r="L255" s="969"/>
      <c r="M255" s="970"/>
      <c r="N255" s="967"/>
      <c r="O255" s="968"/>
      <c r="P255" s="971" t="s">
        <v>1210</v>
      </c>
      <c r="Q255" s="972"/>
      <c r="R255" s="973" t="s">
        <v>306</v>
      </c>
      <c r="S255" s="974"/>
      <c r="T255" s="979" t="s">
        <v>202</v>
      </c>
      <c r="U255" s="980"/>
      <c r="V255" s="980"/>
      <c r="W255" s="981"/>
      <c r="X255" s="979" t="s">
        <v>202</v>
      </c>
      <c r="Y255" s="980"/>
      <c r="Z255" s="980"/>
      <c r="AA255" s="981"/>
      <c r="AB255" s="609"/>
      <c r="AC255" s="34"/>
      <c r="AD255" s="138"/>
      <c r="AE255" s="314">
        <v>54</v>
      </c>
      <c r="AF255" s="46" t="s">
        <v>52</v>
      </c>
      <c r="AG255" s="34"/>
      <c r="AH255" s="139">
        <v>69</v>
      </c>
      <c r="AI255" s="140">
        <f t="shared" si="99"/>
        <v>6.9000000000000006E-2</v>
      </c>
      <c r="AJ255" s="837"/>
      <c r="AK255" s="839"/>
      <c r="AL255" s="1031"/>
      <c r="AM255" s="843"/>
      <c r="AN255" s="845"/>
      <c r="AO255" s="21"/>
      <c r="AP255" s="306">
        <v>68.86</v>
      </c>
      <c r="AQ255" s="306">
        <v>4.8099999999999996</v>
      </c>
    </row>
    <row r="256" spans="2:43" ht="12" customHeight="1" thickBot="1" x14ac:dyDescent="0.3">
      <c r="B256" s="24"/>
      <c r="C256" s="146"/>
      <c r="D256" s="146"/>
      <c r="E256" s="27"/>
      <c r="F256" s="36"/>
      <c r="G256" s="31"/>
      <c r="H256" s="909"/>
      <c r="I256" s="910"/>
      <c r="J256" s="911"/>
      <c r="K256" s="912"/>
      <c r="L256" s="911"/>
      <c r="M256" s="912"/>
      <c r="N256" s="913"/>
      <c r="O256" s="910"/>
      <c r="P256" s="913"/>
      <c r="Q256" s="910"/>
      <c r="R256" s="914"/>
      <c r="S256" s="915"/>
      <c r="T256" s="916"/>
      <c r="U256" s="917"/>
      <c r="V256" s="917"/>
      <c r="W256" s="915"/>
      <c r="X256" s="29"/>
      <c r="Y256" s="147"/>
      <c r="Z256" s="147"/>
      <c r="AA256" s="28"/>
      <c r="AB256" s="147"/>
      <c r="AC256" s="36"/>
      <c r="AD256" s="148"/>
      <c r="AE256" s="147"/>
      <c r="AF256" s="28"/>
      <c r="AG256" s="29"/>
      <c r="AH256" s="149"/>
      <c r="AI256" s="153"/>
      <c r="AJ256" s="150"/>
      <c r="AK256" s="154"/>
      <c r="AL256" s="155"/>
      <c r="AM256" s="156"/>
      <c r="AN256" s="157"/>
    </row>
    <row r="257" spans="2:43" ht="12" customHeight="1" x14ac:dyDescent="0.25">
      <c r="B257" s="151"/>
      <c r="C257" s="151"/>
      <c r="D257" s="151"/>
      <c r="E257" s="151"/>
      <c r="F257" s="151"/>
      <c r="G257" s="151"/>
      <c r="H257" s="151"/>
      <c r="I257" s="151"/>
      <c r="J257" s="174"/>
      <c r="K257" s="174"/>
      <c r="L257" s="174"/>
      <c r="M257" s="174"/>
      <c r="N257" s="151"/>
      <c r="O257" s="151"/>
      <c r="P257" s="135"/>
      <c r="Q257" s="135"/>
      <c r="R257" s="918" t="s">
        <v>5</v>
      </c>
      <c r="S257" s="919"/>
      <c r="T257" s="919"/>
      <c r="U257" s="919"/>
      <c r="V257" s="919"/>
      <c r="W257" s="919"/>
      <c r="X257" s="919"/>
      <c r="Y257" s="919"/>
      <c r="Z257" s="919"/>
      <c r="AA257" s="919"/>
      <c r="AB257" s="919"/>
      <c r="AC257" s="919"/>
      <c r="AD257" s="919"/>
      <c r="AE257" s="919"/>
      <c r="AF257" s="919"/>
      <c r="AG257" s="265"/>
      <c r="AH257" s="932" t="s">
        <v>4</v>
      </c>
      <c r="AI257" s="933"/>
      <c r="AJ257" s="932" t="s">
        <v>3</v>
      </c>
      <c r="AK257" s="933"/>
      <c r="AL257" s="932" t="s">
        <v>2</v>
      </c>
      <c r="AM257" s="934"/>
      <c r="AN257" s="935"/>
    </row>
    <row r="258" spans="2:43" x14ac:dyDescent="0.25">
      <c r="B258" s="151"/>
      <c r="C258" s="151"/>
      <c r="D258" s="151"/>
      <c r="E258" s="151"/>
      <c r="F258" s="151"/>
      <c r="G258" s="151"/>
      <c r="H258" s="151"/>
      <c r="I258" s="151"/>
      <c r="J258" s="174"/>
      <c r="K258" s="174"/>
      <c r="L258" s="174"/>
      <c r="M258" s="174"/>
      <c r="N258" s="151"/>
      <c r="O258" s="151"/>
      <c r="P258" s="135"/>
      <c r="Q258" s="135"/>
      <c r="R258" s="930"/>
      <c r="S258" s="931"/>
      <c r="T258" s="931"/>
      <c r="U258" s="931"/>
      <c r="V258" s="931"/>
      <c r="W258" s="931"/>
      <c r="X258" s="931"/>
      <c r="Y258" s="931"/>
      <c r="Z258" s="931"/>
      <c r="AA258" s="931"/>
      <c r="AB258" s="931"/>
      <c r="AC258" s="931"/>
      <c r="AD258" s="931"/>
      <c r="AE258" s="931"/>
      <c r="AF258" s="931"/>
      <c r="AG258" s="265"/>
      <c r="AH258" s="936" t="s">
        <v>1</v>
      </c>
      <c r="AI258" s="938">
        <f>+SUM(AI217:AI256)</f>
        <v>442.52545454545452</v>
      </c>
      <c r="AJ258" s="936" t="s">
        <v>1</v>
      </c>
      <c r="AK258" s="938">
        <f>+SUM(AK217:AK256)</f>
        <v>473.32999999999987</v>
      </c>
      <c r="AL258" s="936" t="s">
        <v>1</v>
      </c>
      <c r="AM258" s="940">
        <f>+AK258-AI258</f>
        <v>30.804545454545348</v>
      </c>
      <c r="AN258" s="851">
        <f>+AM258/AI258</f>
        <v>6.9610787669122029E-2</v>
      </c>
    </row>
    <row r="259" spans="2:43" ht="17.25" thickBot="1" x14ac:dyDescent="0.3">
      <c r="B259" s="151"/>
      <c r="C259" s="151"/>
      <c r="D259" s="151"/>
      <c r="E259" s="151"/>
      <c r="F259" s="151"/>
      <c r="G259" s="151"/>
      <c r="H259" s="151"/>
      <c r="I259" s="151"/>
      <c r="J259" s="174"/>
      <c r="K259" s="174"/>
      <c r="L259" s="174"/>
      <c r="M259" s="174"/>
      <c r="N259" s="151"/>
      <c r="O259" s="151"/>
      <c r="P259" s="135"/>
      <c r="Q259" s="135"/>
      <c r="R259" s="921"/>
      <c r="S259" s="922"/>
      <c r="T259" s="922"/>
      <c r="U259" s="922"/>
      <c r="V259" s="922"/>
      <c r="W259" s="922"/>
      <c r="X259" s="922"/>
      <c r="Y259" s="922"/>
      <c r="Z259" s="922"/>
      <c r="AA259" s="922"/>
      <c r="AB259" s="922"/>
      <c r="AC259" s="922"/>
      <c r="AD259" s="922"/>
      <c r="AE259" s="922"/>
      <c r="AF259" s="922"/>
      <c r="AG259" s="264"/>
      <c r="AH259" s="937"/>
      <c r="AI259" s="939"/>
      <c r="AJ259" s="937"/>
      <c r="AK259" s="939"/>
      <c r="AL259" s="937"/>
      <c r="AM259" s="941"/>
      <c r="AN259" s="852"/>
    </row>
    <row r="260" spans="2:43" ht="17.25" thickBot="1" x14ac:dyDescent="0.3"/>
    <row r="261" spans="2:43" x14ac:dyDescent="0.25">
      <c r="R261" s="918" t="s">
        <v>0</v>
      </c>
      <c r="S261" s="919"/>
      <c r="T261" s="919"/>
      <c r="U261" s="919"/>
      <c r="V261" s="919"/>
      <c r="W261" s="919"/>
      <c r="X261" s="919"/>
      <c r="Y261" s="919"/>
      <c r="Z261" s="919"/>
      <c r="AA261" s="919"/>
      <c r="AB261" s="919"/>
      <c r="AC261" s="919"/>
      <c r="AD261" s="919"/>
      <c r="AE261" s="919"/>
      <c r="AF261" s="920"/>
      <c r="AG261" s="18"/>
      <c r="AH261" s="924">
        <f>+AI258+AH207</f>
        <v>1534.4121818181818</v>
      </c>
      <c r="AI261" s="925"/>
      <c r="AJ261" s="924">
        <f>+AK258+AJ207</f>
        <v>1579.7049999999999</v>
      </c>
      <c r="AK261" s="925"/>
      <c r="AL261" s="928">
        <f>+AJ261-AH261</f>
        <v>45.29281818181812</v>
      </c>
      <c r="AM261" s="925"/>
      <c r="AN261" s="945">
        <f>+AL261/AH261</f>
        <v>2.9518025676874504E-2</v>
      </c>
    </row>
    <row r="262" spans="2:43" ht="17.25" thickBot="1" x14ac:dyDescent="0.3">
      <c r="R262" s="921"/>
      <c r="S262" s="922"/>
      <c r="T262" s="922"/>
      <c r="U262" s="922"/>
      <c r="V262" s="922"/>
      <c r="W262" s="922"/>
      <c r="X262" s="922"/>
      <c r="Y262" s="922"/>
      <c r="Z262" s="922"/>
      <c r="AA262" s="922"/>
      <c r="AB262" s="922"/>
      <c r="AC262" s="922"/>
      <c r="AD262" s="922"/>
      <c r="AE262" s="922"/>
      <c r="AF262" s="923"/>
      <c r="AG262" s="19"/>
      <c r="AH262" s="926"/>
      <c r="AI262" s="927"/>
      <c r="AJ262" s="926"/>
      <c r="AK262" s="927"/>
      <c r="AL262" s="929"/>
      <c r="AM262" s="927"/>
      <c r="AN262" s="946"/>
    </row>
    <row r="263" spans="2:43" ht="17.25" thickBot="1" x14ac:dyDescent="0.3"/>
    <row r="264" spans="2:43" ht="12" customHeight="1" x14ac:dyDescent="0.25">
      <c r="B264" s="882" t="s">
        <v>31</v>
      </c>
      <c r="C264" s="883"/>
      <c r="D264" s="883"/>
      <c r="E264" s="883"/>
      <c r="F264" s="883"/>
      <c r="G264" s="884"/>
      <c r="H264" s="888" t="s">
        <v>30</v>
      </c>
      <c r="I264" s="765"/>
      <c r="J264" s="765"/>
      <c r="K264" s="765"/>
      <c r="L264" s="765"/>
      <c r="M264" s="765"/>
      <c r="N264" s="765"/>
      <c r="O264" s="765"/>
      <c r="P264" s="765"/>
      <c r="Q264" s="765"/>
      <c r="R264" s="765"/>
      <c r="S264" s="765"/>
      <c r="T264" s="765"/>
      <c r="U264" s="765"/>
      <c r="V264" s="765"/>
      <c r="W264" s="765"/>
      <c r="X264" s="765"/>
      <c r="Y264" s="765"/>
      <c r="Z264" s="765"/>
      <c r="AA264" s="765"/>
      <c r="AB264" s="765"/>
      <c r="AC264" s="765"/>
      <c r="AD264" s="765"/>
      <c r="AE264" s="267"/>
      <c r="AF264" s="764" t="s">
        <v>29</v>
      </c>
      <c r="AG264" s="765"/>
      <c r="AH264" s="765"/>
      <c r="AI264" s="765"/>
      <c r="AJ264" s="765"/>
      <c r="AK264" s="766"/>
      <c r="AL264" s="889" t="s">
        <v>39</v>
      </c>
      <c r="AM264" s="890"/>
      <c r="AN264" s="891"/>
      <c r="AO264" s="22"/>
    </row>
    <row r="265" spans="2:43" ht="12" customHeight="1" x14ac:dyDescent="0.25">
      <c r="B265" s="885"/>
      <c r="C265" s="886"/>
      <c r="D265" s="886"/>
      <c r="E265" s="886"/>
      <c r="F265" s="886"/>
      <c r="G265" s="887"/>
      <c r="H265" s="892" t="s">
        <v>25</v>
      </c>
      <c r="I265" s="893"/>
      <c r="J265" s="893"/>
      <c r="K265" s="893"/>
      <c r="L265" s="893"/>
      <c r="M265" s="893"/>
      <c r="N265" s="893"/>
      <c r="O265" s="893"/>
      <c r="P265" s="893"/>
      <c r="Q265" s="893"/>
      <c r="R265" s="893"/>
      <c r="S265" s="893"/>
      <c r="T265" s="893"/>
      <c r="U265" s="893"/>
      <c r="V265" s="893"/>
      <c r="W265" s="893"/>
      <c r="X265" s="893"/>
      <c r="Y265" s="893"/>
      <c r="Z265" s="893"/>
      <c r="AA265" s="893"/>
      <c r="AB265" s="893"/>
      <c r="AC265" s="893"/>
      <c r="AD265" s="893"/>
      <c r="AE265" s="268"/>
      <c r="AF265" s="773">
        <v>44294</v>
      </c>
      <c r="AG265" s="774"/>
      <c r="AH265" s="774"/>
      <c r="AI265" s="774"/>
      <c r="AJ265" s="774"/>
      <c r="AK265" s="775"/>
      <c r="AL265" s="896" t="s">
        <v>40</v>
      </c>
      <c r="AM265" s="897"/>
      <c r="AN265" s="898"/>
      <c r="AO265" s="23"/>
    </row>
    <row r="266" spans="2:43" ht="12" customHeight="1" thickBot="1" x14ac:dyDescent="0.3">
      <c r="B266" s="902" t="s">
        <v>28</v>
      </c>
      <c r="C266" s="903"/>
      <c r="D266" s="903"/>
      <c r="E266" s="903"/>
      <c r="F266" s="903"/>
      <c r="G266" s="904"/>
      <c r="H266" s="894"/>
      <c r="I266" s="895"/>
      <c r="J266" s="895"/>
      <c r="K266" s="895"/>
      <c r="L266" s="895"/>
      <c r="M266" s="895"/>
      <c r="N266" s="895"/>
      <c r="O266" s="895"/>
      <c r="P266" s="895"/>
      <c r="Q266" s="895"/>
      <c r="R266" s="895"/>
      <c r="S266" s="895"/>
      <c r="T266" s="895"/>
      <c r="U266" s="895"/>
      <c r="V266" s="895"/>
      <c r="W266" s="895"/>
      <c r="X266" s="895"/>
      <c r="Y266" s="895"/>
      <c r="Z266" s="895"/>
      <c r="AA266" s="895"/>
      <c r="AB266" s="895"/>
      <c r="AC266" s="895"/>
      <c r="AD266" s="895"/>
      <c r="AE266" s="269"/>
      <c r="AF266" s="776"/>
      <c r="AG266" s="777"/>
      <c r="AH266" s="777"/>
      <c r="AI266" s="777"/>
      <c r="AJ266" s="777"/>
      <c r="AK266" s="778"/>
      <c r="AL266" s="899"/>
      <c r="AM266" s="900"/>
      <c r="AN266" s="901"/>
      <c r="AO266" s="141"/>
    </row>
    <row r="267" spans="2:43" ht="12" customHeight="1" thickBot="1" x14ac:dyDescent="0.3">
      <c r="B267" s="135"/>
      <c r="C267" s="135"/>
      <c r="D267" s="135"/>
      <c r="E267" s="135"/>
      <c r="F267" s="135"/>
      <c r="G267" s="135"/>
      <c r="H267" s="135"/>
      <c r="I267" s="135"/>
      <c r="J267" s="174"/>
      <c r="K267" s="174"/>
      <c r="L267" s="174"/>
      <c r="M267" s="174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41"/>
    </row>
    <row r="268" spans="2:43" ht="12" customHeight="1" thickBot="1" x14ac:dyDescent="0.3">
      <c r="B268" s="873" t="s">
        <v>27</v>
      </c>
      <c r="C268" s="874"/>
      <c r="D268" s="874"/>
      <c r="E268" s="875"/>
      <c r="F268" s="848" t="s">
        <v>26</v>
      </c>
      <c r="G268" s="850"/>
      <c r="H268" s="848" t="s">
        <v>44</v>
      </c>
      <c r="I268" s="849"/>
      <c r="J268" s="849"/>
      <c r="K268" s="849"/>
      <c r="L268" s="849"/>
      <c r="M268" s="849"/>
      <c r="N268" s="849"/>
      <c r="O268" s="849"/>
      <c r="P268" s="849"/>
      <c r="Q268" s="849"/>
      <c r="R268" s="849"/>
      <c r="S268" s="850"/>
      <c r="T268" s="848" t="s">
        <v>25</v>
      </c>
      <c r="U268" s="849"/>
      <c r="V268" s="849"/>
      <c r="W268" s="849"/>
      <c r="X268" s="849"/>
      <c r="Y268" s="849"/>
      <c r="Z268" s="849"/>
      <c r="AA268" s="849"/>
      <c r="AB268" s="849"/>
      <c r="AC268" s="849"/>
      <c r="AD268" s="849"/>
      <c r="AE268" s="849"/>
      <c r="AF268" s="850"/>
      <c r="AG268" s="879" t="s">
        <v>24</v>
      </c>
      <c r="AH268" s="880"/>
      <c r="AI268" s="881"/>
      <c r="AJ268" s="879" t="s">
        <v>24</v>
      </c>
      <c r="AK268" s="881"/>
      <c r="AL268" s="848" t="s">
        <v>23</v>
      </c>
      <c r="AM268" s="849"/>
      <c r="AN268" s="850"/>
      <c r="AO268" s="141"/>
    </row>
    <row r="269" spans="2:43" ht="12" customHeight="1" thickBot="1" x14ac:dyDescent="0.3">
      <c r="B269" s="1" t="s">
        <v>13</v>
      </c>
      <c r="C269" s="2" t="s">
        <v>22</v>
      </c>
      <c r="D269" s="3" t="s">
        <v>22</v>
      </c>
      <c r="E269" s="2" t="s">
        <v>21</v>
      </c>
      <c r="F269" s="907" t="s">
        <v>20</v>
      </c>
      <c r="G269" s="908"/>
      <c r="H269" s="876"/>
      <c r="I269" s="877"/>
      <c r="J269" s="877"/>
      <c r="K269" s="877"/>
      <c r="L269" s="877"/>
      <c r="M269" s="877"/>
      <c r="N269" s="877"/>
      <c r="O269" s="877"/>
      <c r="P269" s="877"/>
      <c r="Q269" s="877"/>
      <c r="R269" s="877"/>
      <c r="S269" s="878"/>
      <c r="T269" s="876"/>
      <c r="U269" s="877"/>
      <c r="V269" s="877"/>
      <c r="W269" s="877"/>
      <c r="X269" s="877"/>
      <c r="Y269" s="877"/>
      <c r="Z269" s="877"/>
      <c r="AA269" s="877"/>
      <c r="AB269" s="877"/>
      <c r="AC269" s="877"/>
      <c r="AD269" s="877"/>
      <c r="AE269" s="877"/>
      <c r="AF269" s="878"/>
      <c r="AG269" s="876" t="s">
        <v>19</v>
      </c>
      <c r="AH269" s="877"/>
      <c r="AI269" s="878"/>
      <c r="AJ269" s="876" t="s">
        <v>18</v>
      </c>
      <c r="AK269" s="878"/>
      <c r="AL269" s="876" t="s">
        <v>17</v>
      </c>
      <c r="AM269" s="877"/>
      <c r="AN269" s="878"/>
      <c r="AO269" s="141"/>
      <c r="AP269" s="846" t="s">
        <v>130</v>
      </c>
      <c r="AQ269" s="846" t="s">
        <v>131</v>
      </c>
    </row>
    <row r="270" spans="2:43" ht="12" customHeight="1" thickBot="1" x14ac:dyDescent="0.3">
      <c r="B270" s="4">
        <v>2020</v>
      </c>
      <c r="C270" s="5" t="s">
        <v>16</v>
      </c>
      <c r="D270" s="5" t="s">
        <v>15</v>
      </c>
      <c r="E270" s="30" t="s">
        <v>14</v>
      </c>
      <c r="F270" s="6" t="s">
        <v>14</v>
      </c>
      <c r="G270" s="7" t="s">
        <v>13</v>
      </c>
      <c r="H270" s="868" t="s">
        <v>34</v>
      </c>
      <c r="I270" s="869"/>
      <c r="J270" s="870" t="s">
        <v>43</v>
      </c>
      <c r="K270" s="871"/>
      <c r="L270" s="870" t="s">
        <v>42</v>
      </c>
      <c r="M270" s="871"/>
      <c r="N270" s="872" t="s">
        <v>33</v>
      </c>
      <c r="O270" s="869"/>
      <c r="P270" s="872" t="s">
        <v>12</v>
      </c>
      <c r="Q270" s="869"/>
      <c r="R270" s="872" t="s">
        <v>11</v>
      </c>
      <c r="S270" s="905"/>
      <c r="T270" s="868" t="s">
        <v>35</v>
      </c>
      <c r="U270" s="906"/>
      <c r="V270" s="906"/>
      <c r="W270" s="905"/>
      <c r="X270" s="868" t="s">
        <v>10</v>
      </c>
      <c r="Y270" s="906"/>
      <c r="Z270" s="906"/>
      <c r="AA270" s="905"/>
      <c r="AB270" s="604"/>
      <c r="AC270" s="38" t="s">
        <v>38</v>
      </c>
      <c r="AD270" s="37" t="s">
        <v>36</v>
      </c>
      <c r="AE270" s="266" t="s">
        <v>41</v>
      </c>
      <c r="AF270" s="136" t="s">
        <v>9</v>
      </c>
      <c r="AG270" s="8" t="s">
        <v>37</v>
      </c>
      <c r="AH270" s="9" t="s">
        <v>8</v>
      </c>
      <c r="AI270" s="10" t="s">
        <v>7</v>
      </c>
      <c r="AJ270" s="6" t="s">
        <v>8</v>
      </c>
      <c r="AK270" s="7" t="s">
        <v>7</v>
      </c>
      <c r="AL270" s="6" t="s">
        <v>8</v>
      </c>
      <c r="AM270" s="11" t="s">
        <v>7</v>
      </c>
      <c r="AN270" s="7" t="s">
        <v>6</v>
      </c>
      <c r="AO270" s="141"/>
      <c r="AP270" s="847"/>
      <c r="AQ270" s="847"/>
    </row>
    <row r="271" spans="2:43" ht="12" customHeight="1" x14ac:dyDescent="0.25">
      <c r="B271" s="25">
        <v>44294</v>
      </c>
      <c r="C271" s="137">
        <v>0.47847222222222219</v>
      </c>
      <c r="D271" s="137">
        <v>0.48819444444444443</v>
      </c>
      <c r="E271" s="43">
        <v>4</v>
      </c>
      <c r="F271" s="43">
        <v>23719</v>
      </c>
      <c r="G271" s="25">
        <v>44294</v>
      </c>
      <c r="H271" s="960" t="s">
        <v>1337</v>
      </c>
      <c r="I271" s="961"/>
      <c r="J271" s="962" t="s">
        <v>991</v>
      </c>
      <c r="K271" s="963"/>
      <c r="L271" s="962" t="s">
        <v>682</v>
      </c>
      <c r="M271" s="963"/>
      <c r="N271" s="960"/>
      <c r="O271" s="961"/>
      <c r="P271" s="964" t="s">
        <v>292</v>
      </c>
      <c r="Q271" s="965"/>
      <c r="R271" s="964" t="s">
        <v>696</v>
      </c>
      <c r="S271" s="966"/>
      <c r="T271" s="957" t="s">
        <v>771</v>
      </c>
      <c r="U271" s="958"/>
      <c r="V271" s="958"/>
      <c r="W271" s="959"/>
      <c r="X271" s="957" t="s">
        <v>771</v>
      </c>
      <c r="Y271" s="958"/>
      <c r="Z271" s="958"/>
      <c r="AA271" s="959"/>
      <c r="AB271" s="609">
        <v>1</v>
      </c>
      <c r="AC271" s="34"/>
      <c r="AD271" s="138" t="s">
        <v>680</v>
      </c>
      <c r="AE271" s="166">
        <v>30</v>
      </c>
      <c r="AF271" s="41" t="s">
        <v>32</v>
      </c>
      <c r="AG271" s="26"/>
      <c r="AH271" s="160">
        <v>8400</v>
      </c>
      <c r="AI271" s="161">
        <f>+AH271/1000</f>
        <v>8.4</v>
      </c>
      <c r="AJ271" s="162">
        <v>9100</v>
      </c>
      <c r="AK271" s="163">
        <f>+AJ271/1000</f>
        <v>9.1</v>
      </c>
      <c r="AL271" s="164">
        <f>+AJ271-AH271</f>
        <v>700</v>
      </c>
      <c r="AM271" s="163">
        <f>+AL271/1000</f>
        <v>0.7</v>
      </c>
      <c r="AN271" s="165">
        <f>+AL271/AH271</f>
        <v>8.3333333333333329E-2</v>
      </c>
      <c r="AO271" s="141"/>
      <c r="AP271" s="306">
        <v>72.81</v>
      </c>
      <c r="AQ271" s="306">
        <v>5.1100000000000003</v>
      </c>
    </row>
    <row r="272" spans="2:43" ht="12" customHeight="1" x14ac:dyDescent="0.25">
      <c r="B272" s="25">
        <v>44294</v>
      </c>
      <c r="C272" s="137">
        <v>0.49513888888888885</v>
      </c>
      <c r="D272" s="137">
        <v>0.50347222222222221</v>
      </c>
      <c r="E272" s="43">
        <v>4</v>
      </c>
      <c r="F272" s="43">
        <v>23720</v>
      </c>
      <c r="G272" s="25">
        <v>44294</v>
      </c>
      <c r="H272" s="967" t="s">
        <v>709</v>
      </c>
      <c r="I272" s="968"/>
      <c r="J272" s="969" t="s">
        <v>710</v>
      </c>
      <c r="K272" s="970"/>
      <c r="L272" s="969" t="s">
        <v>682</v>
      </c>
      <c r="M272" s="970"/>
      <c r="N272" s="967"/>
      <c r="O272" s="968"/>
      <c r="P272" s="971" t="s">
        <v>1293</v>
      </c>
      <c r="Q272" s="972"/>
      <c r="R272" s="973" t="s">
        <v>543</v>
      </c>
      <c r="S272" s="974"/>
      <c r="T272" s="979" t="s">
        <v>1367</v>
      </c>
      <c r="U272" s="980"/>
      <c r="V272" s="980"/>
      <c r="W272" s="981"/>
      <c r="X272" s="979" t="s">
        <v>1367</v>
      </c>
      <c r="Y272" s="980"/>
      <c r="Z272" s="980"/>
      <c r="AA272" s="981"/>
      <c r="AB272" s="609">
        <v>1</v>
      </c>
      <c r="AC272" s="34"/>
      <c r="AD272" s="138" t="s">
        <v>699</v>
      </c>
      <c r="AE272" s="158">
        <v>25</v>
      </c>
      <c r="AF272" s="35" t="s">
        <v>32</v>
      </c>
      <c r="AG272" s="34"/>
      <c r="AH272" s="139">
        <v>12000</v>
      </c>
      <c r="AI272" s="159">
        <f t="shared" ref="AI272:AI283" si="106">+AH272/1000</f>
        <v>12</v>
      </c>
      <c r="AJ272" s="152">
        <v>12750</v>
      </c>
      <c r="AK272" s="272">
        <f t="shared" ref="AK272:AK276" si="107">+AJ272/1000</f>
        <v>12.75</v>
      </c>
      <c r="AL272" s="273">
        <f t="shared" ref="AL272:AL276" si="108">+AJ272-AH272</f>
        <v>750</v>
      </c>
      <c r="AM272" s="274">
        <f t="shared" ref="AM272:AM276" si="109">+AL272/1000</f>
        <v>0.75</v>
      </c>
      <c r="AN272" s="275">
        <f t="shared" ref="AN272:AN276" si="110">+AL272/AH272</f>
        <v>6.25E-2</v>
      </c>
      <c r="AO272" s="20"/>
      <c r="AP272" s="306">
        <v>72.989999999999995</v>
      </c>
      <c r="AQ272" s="306">
        <v>5.44</v>
      </c>
    </row>
    <row r="273" spans="2:46" ht="12" customHeight="1" x14ac:dyDescent="0.25">
      <c r="B273" s="25">
        <v>44294</v>
      </c>
      <c r="C273" s="137">
        <v>0.5180555555555556</v>
      </c>
      <c r="D273" s="137">
        <v>0.52708333333333335</v>
      </c>
      <c r="E273" s="43">
        <v>4</v>
      </c>
      <c r="F273" s="43">
        <v>23720</v>
      </c>
      <c r="G273" s="25">
        <v>44294</v>
      </c>
      <c r="H273" s="967" t="s">
        <v>709</v>
      </c>
      <c r="I273" s="968"/>
      <c r="J273" s="969" t="s">
        <v>710</v>
      </c>
      <c r="K273" s="970"/>
      <c r="L273" s="969" t="s">
        <v>682</v>
      </c>
      <c r="M273" s="970"/>
      <c r="N273" s="967"/>
      <c r="O273" s="968"/>
      <c r="P273" s="971" t="s">
        <v>200</v>
      </c>
      <c r="Q273" s="972"/>
      <c r="R273" s="973" t="s">
        <v>201</v>
      </c>
      <c r="S273" s="974"/>
      <c r="T273" s="979" t="s">
        <v>1367</v>
      </c>
      <c r="U273" s="980"/>
      <c r="V273" s="980"/>
      <c r="W273" s="981"/>
      <c r="X273" s="979" t="s">
        <v>1367</v>
      </c>
      <c r="Y273" s="980"/>
      <c r="Z273" s="980"/>
      <c r="AA273" s="981"/>
      <c r="AB273" s="609">
        <v>1</v>
      </c>
      <c r="AC273" s="34"/>
      <c r="AD273" s="138" t="s">
        <v>699</v>
      </c>
      <c r="AE273" s="158">
        <v>25</v>
      </c>
      <c r="AF273" s="35" t="s">
        <v>32</v>
      </c>
      <c r="AG273" s="34"/>
      <c r="AH273" s="152">
        <v>1123</v>
      </c>
      <c r="AI273" s="159">
        <f>+AH273/1000</f>
        <v>1.123</v>
      </c>
      <c r="AJ273" s="836">
        <v>23920</v>
      </c>
      <c r="AK273" s="838">
        <f>+AJ273/1000</f>
        <v>23.92</v>
      </c>
      <c r="AL273" s="1029">
        <f>+AJ273-AH274-AH273</f>
        <v>1197</v>
      </c>
      <c r="AM273" s="842">
        <f>+AL273/1000</f>
        <v>1.1970000000000001</v>
      </c>
      <c r="AN273" s="844">
        <f>+AL273/SUM(AH273:AH274)</f>
        <v>5.2677903445847822E-2</v>
      </c>
      <c r="AO273" s="20"/>
      <c r="AP273" s="306">
        <v>72.989999999999995</v>
      </c>
      <c r="AQ273" s="306">
        <v>5.44</v>
      </c>
    </row>
    <row r="274" spans="2:46" ht="12" customHeight="1" x14ac:dyDescent="0.25">
      <c r="B274" s="25">
        <v>44294</v>
      </c>
      <c r="C274" s="137">
        <v>0.5180555555555556</v>
      </c>
      <c r="D274" s="137">
        <v>0.52708333333333335</v>
      </c>
      <c r="E274" s="43">
        <v>4</v>
      </c>
      <c r="F274" s="43">
        <v>23721</v>
      </c>
      <c r="G274" s="25">
        <v>44294</v>
      </c>
      <c r="H274" s="967" t="s">
        <v>790</v>
      </c>
      <c r="I274" s="968"/>
      <c r="J274" s="969" t="s">
        <v>1805</v>
      </c>
      <c r="K274" s="970"/>
      <c r="L274" s="969" t="s">
        <v>682</v>
      </c>
      <c r="M274" s="970"/>
      <c r="N274" s="967"/>
      <c r="O274" s="968"/>
      <c r="P274" s="971" t="s">
        <v>200</v>
      </c>
      <c r="Q274" s="972"/>
      <c r="R274" s="973" t="s">
        <v>201</v>
      </c>
      <c r="S274" s="974"/>
      <c r="T274" s="979" t="s">
        <v>962</v>
      </c>
      <c r="U274" s="980"/>
      <c r="V274" s="980"/>
      <c r="W274" s="981"/>
      <c r="X274" s="979" t="s">
        <v>962</v>
      </c>
      <c r="Y274" s="980"/>
      <c r="Z274" s="980"/>
      <c r="AA274" s="981"/>
      <c r="AB274" s="609">
        <v>1</v>
      </c>
      <c r="AC274" s="34"/>
      <c r="AD274" s="138" t="s">
        <v>699</v>
      </c>
      <c r="AE274" s="158">
        <v>31</v>
      </c>
      <c r="AF274" s="35" t="s">
        <v>32</v>
      </c>
      <c r="AG274" s="34"/>
      <c r="AH274" s="152">
        <v>21600</v>
      </c>
      <c r="AI274" s="159">
        <f>+AH274/1000</f>
        <v>21.6</v>
      </c>
      <c r="AJ274" s="837"/>
      <c r="AK274" s="839"/>
      <c r="AL274" s="1031"/>
      <c r="AM274" s="843"/>
      <c r="AN274" s="845"/>
      <c r="AO274" s="20"/>
      <c r="AP274" s="306">
        <v>70.23</v>
      </c>
      <c r="AQ274" s="306">
        <v>7.13</v>
      </c>
    </row>
    <row r="275" spans="2:46" ht="12" customHeight="1" x14ac:dyDescent="0.25">
      <c r="B275" s="25">
        <v>44294</v>
      </c>
      <c r="C275" s="137">
        <v>0.51874999999999993</v>
      </c>
      <c r="D275" s="137">
        <v>0.52916666666666667</v>
      </c>
      <c r="E275" s="43">
        <v>4</v>
      </c>
      <c r="F275" s="43">
        <v>23721</v>
      </c>
      <c r="G275" s="25">
        <v>44294</v>
      </c>
      <c r="H275" s="967" t="s">
        <v>790</v>
      </c>
      <c r="I275" s="968"/>
      <c r="J275" s="969" t="s">
        <v>1805</v>
      </c>
      <c r="K275" s="970"/>
      <c r="L275" s="969" t="s">
        <v>682</v>
      </c>
      <c r="M275" s="970"/>
      <c r="N275" s="967"/>
      <c r="O275" s="968"/>
      <c r="P275" s="971" t="s">
        <v>71</v>
      </c>
      <c r="Q275" s="972"/>
      <c r="R275" s="973" t="s">
        <v>1057</v>
      </c>
      <c r="S275" s="974"/>
      <c r="T275" s="979" t="s">
        <v>962</v>
      </c>
      <c r="U275" s="980"/>
      <c r="V275" s="980"/>
      <c r="W275" s="981"/>
      <c r="X275" s="979" t="s">
        <v>962</v>
      </c>
      <c r="Y275" s="980"/>
      <c r="Z275" s="980"/>
      <c r="AA275" s="981"/>
      <c r="AB275" s="609">
        <v>1</v>
      </c>
      <c r="AC275" s="34"/>
      <c r="AD275" s="138" t="s">
        <v>699</v>
      </c>
      <c r="AE275" s="158">
        <v>31</v>
      </c>
      <c r="AF275" s="35" t="s">
        <v>32</v>
      </c>
      <c r="AG275" s="34"/>
      <c r="AH275" s="152">
        <v>24000</v>
      </c>
      <c r="AI275" s="159">
        <f t="shared" si="106"/>
        <v>24</v>
      </c>
      <c r="AJ275" s="152">
        <v>25170</v>
      </c>
      <c r="AK275" s="272">
        <f t="shared" si="107"/>
        <v>25.17</v>
      </c>
      <c r="AL275" s="273">
        <f t="shared" si="108"/>
        <v>1170</v>
      </c>
      <c r="AM275" s="274">
        <f t="shared" si="109"/>
        <v>1.17</v>
      </c>
      <c r="AN275" s="275">
        <f t="shared" si="110"/>
        <v>4.8750000000000002E-2</v>
      </c>
      <c r="AO275" s="20"/>
      <c r="AP275" s="306">
        <v>70.23</v>
      </c>
      <c r="AQ275" s="306">
        <v>7.13</v>
      </c>
    </row>
    <row r="276" spans="2:46" ht="12" customHeight="1" x14ac:dyDescent="0.25">
      <c r="B276" s="25">
        <v>44294</v>
      </c>
      <c r="C276" s="137">
        <v>0.56527777777777777</v>
      </c>
      <c r="D276" s="137">
        <v>0.57222222222222219</v>
      </c>
      <c r="E276" s="43">
        <v>4</v>
      </c>
      <c r="F276" s="43">
        <v>23724</v>
      </c>
      <c r="G276" s="25">
        <v>44294</v>
      </c>
      <c r="H276" s="967" t="s">
        <v>1240</v>
      </c>
      <c r="I276" s="968"/>
      <c r="J276" s="969" t="s">
        <v>789</v>
      </c>
      <c r="K276" s="970"/>
      <c r="L276" s="969" t="s">
        <v>682</v>
      </c>
      <c r="M276" s="970"/>
      <c r="N276" s="967"/>
      <c r="O276" s="968"/>
      <c r="P276" s="971" t="s">
        <v>292</v>
      </c>
      <c r="Q276" s="972"/>
      <c r="R276" s="973" t="s">
        <v>696</v>
      </c>
      <c r="S276" s="974"/>
      <c r="T276" s="979" t="s">
        <v>1118</v>
      </c>
      <c r="U276" s="980"/>
      <c r="V276" s="980"/>
      <c r="W276" s="981"/>
      <c r="X276" s="979" t="s">
        <v>1118</v>
      </c>
      <c r="Y276" s="980"/>
      <c r="Z276" s="980"/>
      <c r="AA276" s="981"/>
      <c r="AB276" s="609">
        <v>1</v>
      </c>
      <c r="AC276" s="34"/>
      <c r="AD276" s="138" t="s">
        <v>699</v>
      </c>
      <c r="AE276" s="158">
        <v>18</v>
      </c>
      <c r="AF276" s="35" t="s">
        <v>32</v>
      </c>
      <c r="AG276" s="34"/>
      <c r="AH276" s="152">
        <v>2200</v>
      </c>
      <c r="AI276" s="159">
        <f t="shared" si="106"/>
        <v>2.2000000000000002</v>
      </c>
      <c r="AJ276" s="152">
        <v>2350</v>
      </c>
      <c r="AK276" s="272">
        <f t="shared" si="107"/>
        <v>2.35</v>
      </c>
      <c r="AL276" s="273">
        <f t="shared" si="108"/>
        <v>150</v>
      </c>
      <c r="AM276" s="274">
        <f t="shared" si="109"/>
        <v>0.15</v>
      </c>
      <c r="AN276" s="275">
        <f t="shared" si="110"/>
        <v>6.8181818181818177E-2</v>
      </c>
      <c r="AO276" s="20"/>
      <c r="AP276" s="306">
        <v>75.52</v>
      </c>
      <c r="AQ276" s="306">
        <v>2.89</v>
      </c>
    </row>
    <row r="277" spans="2:46" ht="12" customHeight="1" x14ac:dyDescent="0.25">
      <c r="B277" s="25">
        <v>44294</v>
      </c>
      <c r="C277" s="137">
        <v>0.58611111111111114</v>
      </c>
      <c r="D277" s="137">
        <v>0.59305555555555556</v>
      </c>
      <c r="E277" s="43">
        <v>4</v>
      </c>
      <c r="F277" s="43">
        <v>23721</v>
      </c>
      <c r="G277" s="25">
        <v>44294</v>
      </c>
      <c r="H277" s="967" t="s">
        <v>790</v>
      </c>
      <c r="I277" s="968"/>
      <c r="J277" s="969" t="s">
        <v>1805</v>
      </c>
      <c r="K277" s="970"/>
      <c r="L277" s="969" t="s">
        <v>682</v>
      </c>
      <c r="M277" s="970"/>
      <c r="N277" s="967"/>
      <c r="O277" s="968"/>
      <c r="P277" s="971" t="s">
        <v>359</v>
      </c>
      <c r="Q277" s="972"/>
      <c r="R277" s="973" t="s">
        <v>74</v>
      </c>
      <c r="S277" s="974"/>
      <c r="T277" s="979" t="s">
        <v>962</v>
      </c>
      <c r="U277" s="980"/>
      <c r="V277" s="980"/>
      <c r="W277" s="981"/>
      <c r="X277" s="979" t="s">
        <v>962</v>
      </c>
      <c r="Y277" s="980"/>
      <c r="Z277" s="980"/>
      <c r="AA277" s="981"/>
      <c r="AB277" s="609">
        <v>1</v>
      </c>
      <c r="AC277" s="34"/>
      <c r="AD277" s="138" t="s">
        <v>699</v>
      </c>
      <c r="AE277" s="158">
        <v>31</v>
      </c>
      <c r="AF277" s="35" t="s">
        <v>32</v>
      </c>
      <c r="AG277" s="34"/>
      <c r="AH277" s="152">
        <v>1800</v>
      </c>
      <c r="AI277" s="140">
        <f t="shared" si="106"/>
        <v>1.8</v>
      </c>
      <c r="AJ277" s="836">
        <v>12980</v>
      </c>
      <c r="AK277" s="838">
        <f>+AJ277/1000</f>
        <v>12.98</v>
      </c>
      <c r="AL277" s="840">
        <f>+AJ277-AH279-AH277-AH278</f>
        <v>1700</v>
      </c>
      <c r="AM277" s="842">
        <f>+AL277/1000</f>
        <v>1.7</v>
      </c>
      <c r="AN277" s="844">
        <f>+AL277/SUM(AH277:AH279)</f>
        <v>0.15070921985815602</v>
      </c>
      <c r="AO277" s="20"/>
      <c r="AP277" s="306">
        <v>70.23</v>
      </c>
      <c r="AQ277" s="306">
        <v>7.13</v>
      </c>
    </row>
    <row r="278" spans="2:46" ht="12" customHeight="1" x14ac:dyDescent="0.25">
      <c r="B278" s="25">
        <v>44294</v>
      </c>
      <c r="C278" s="137">
        <v>0.58611111111111114</v>
      </c>
      <c r="D278" s="137">
        <v>0.59305555555555556</v>
      </c>
      <c r="E278" s="43">
        <v>4</v>
      </c>
      <c r="F278" s="43">
        <v>23723</v>
      </c>
      <c r="G278" s="25">
        <v>44294</v>
      </c>
      <c r="H278" s="967" t="s">
        <v>786</v>
      </c>
      <c r="I278" s="968"/>
      <c r="J278" s="969" t="s">
        <v>789</v>
      </c>
      <c r="K278" s="970"/>
      <c r="L278" s="969" t="s">
        <v>682</v>
      </c>
      <c r="M278" s="970"/>
      <c r="N278" s="967"/>
      <c r="O278" s="968"/>
      <c r="P278" s="971" t="s">
        <v>359</v>
      </c>
      <c r="Q278" s="972"/>
      <c r="R278" s="973" t="s">
        <v>74</v>
      </c>
      <c r="S278" s="974"/>
      <c r="T278" s="979" t="s">
        <v>771</v>
      </c>
      <c r="U278" s="980"/>
      <c r="V278" s="980"/>
      <c r="W278" s="981"/>
      <c r="X278" s="979" t="s">
        <v>771</v>
      </c>
      <c r="Y278" s="980"/>
      <c r="Z278" s="980"/>
      <c r="AA278" s="981"/>
      <c r="AB278" s="609">
        <v>1</v>
      </c>
      <c r="AC278" s="34"/>
      <c r="AD278" s="138" t="s">
        <v>699</v>
      </c>
      <c r="AE278" s="158">
        <v>26</v>
      </c>
      <c r="AF278" s="35" t="s">
        <v>32</v>
      </c>
      <c r="AG278" s="34"/>
      <c r="AH278" s="152">
        <v>2400</v>
      </c>
      <c r="AI278" s="140">
        <f t="shared" si="106"/>
        <v>2.4</v>
      </c>
      <c r="AJ278" s="993"/>
      <c r="AK278" s="994"/>
      <c r="AL278" s="995"/>
      <c r="AM278" s="996"/>
      <c r="AN278" s="997"/>
      <c r="AO278" s="20"/>
      <c r="AP278" s="306">
        <v>70.44</v>
      </c>
      <c r="AQ278" s="306">
        <v>6.12</v>
      </c>
    </row>
    <row r="279" spans="2:46" ht="12" customHeight="1" x14ac:dyDescent="0.25">
      <c r="B279" s="25">
        <v>44294</v>
      </c>
      <c r="C279" s="137">
        <v>0.58611111111111114</v>
      </c>
      <c r="D279" s="137">
        <v>0.59305555555555556</v>
      </c>
      <c r="E279" s="43">
        <v>4</v>
      </c>
      <c r="F279" s="43">
        <v>23725</v>
      </c>
      <c r="G279" s="25">
        <v>44294</v>
      </c>
      <c r="H279" s="967" t="s">
        <v>1100</v>
      </c>
      <c r="I279" s="968"/>
      <c r="J279" s="969" t="s">
        <v>1806</v>
      </c>
      <c r="K279" s="970"/>
      <c r="L279" s="969" t="s">
        <v>682</v>
      </c>
      <c r="M279" s="970"/>
      <c r="N279" s="967"/>
      <c r="O279" s="968"/>
      <c r="P279" s="971" t="s">
        <v>359</v>
      </c>
      <c r="Q279" s="972"/>
      <c r="R279" s="973" t="s">
        <v>74</v>
      </c>
      <c r="S279" s="974"/>
      <c r="T279" s="979" t="s">
        <v>1807</v>
      </c>
      <c r="U279" s="980"/>
      <c r="V279" s="980"/>
      <c r="W279" s="981"/>
      <c r="X279" s="979" t="s">
        <v>1807</v>
      </c>
      <c r="Y279" s="980"/>
      <c r="Z279" s="980"/>
      <c r="AA279" s="981"/>
      <c r="AB279" s="609">
        <v>1</v>
      </c>
      <c r="AC279" s="34"/>
      <c r="AD279" s="138" t="s">
        <v>699</v>
      </c>
      <c r="AE279" s="158">
        <v>24</v>
      </c>
      <c r="AF279" s="35" t="s">
        <v>32</v>
      </c>
      <c r="AG279" s="34"/>
      <c r="AH279" s="152">
        <v>7080</v>
      </c>
      <c r="AI279" s="140">
        <f t="shared" si="106"/>
        <v>7.08</v>
      </c>
      <c r="AJ279" s="837"/>
      <c r="AK279" s="839"/>
      <c r="AL279" s="841"/>
      <c r="AM279" s="843"/>
      <c r="AN279" s="845"/>
      <c r="AO279" s="20"/>
      <c r="AP279" s="306">
        <v>73.87</v>
      </c>
      <c r="AQ279" s="306">
        <v>3.5</v>
      </c>
    </row>
    <row r="280" spans="2:46" ht="12" customHeight="1" x14ac:dyDescent="0.25">
      <c r="B280" s="25">
        <v>44294</v>
      </c>
      <c r="C280" s="137">
        <v>0.61805555555555558</v>
      </c>
      <c r="D280" s="137">
        <v>0.63194444444444442</v>
      </c>
      <c r="E280" s="43">
        <v>4</v>
      </c>
      <c r="F280" s="43">
        <v>23726</v>
      </c>
      <c r="G280" s="25">
        <v>44294</v>
      </c>
      <c r="H280" s="967" t="s">
        <v>798</v>
      </c>
      <c r="I280" s="968"/>
      <c r="J280" s="969" t="s">
        <v>828</v>
      </c>
      <c r="K280" s="970"/>
      <c r="L280" s="969" t="s">
        <v>682</v>
      </c>
      <c r="M280" s="970"/>
      <c r="N280" s="967"/>
      <c r="O280" s="968"/>
      <c r="P280" s="971" t="s">
        <v>295</v>
      </c>
      <c r="Q280" s="972"/>
      <c r="R280" s="973" t="s">
        <v>611</v>
      </c>
      <c r="S280" s="974"/>
      <c r="T280" s="979" t="s">
        <v>1560</v>
      </c>
      <c r="U280" s="980"/>
      <c r="V280" s="980"/>
      <c r="W280" s="981"/>
      <c r="X280" s="979" t="s">
        <v>1560</v>
      </c>
      <c r="Y280" s="980"/>
      <c r="Z280" s="980"/>
      <c r="AA280" s="981"/>
      <c r="AB280" s="609">
        <v>1</v>
      </c>
      <c r="AC280" s="34"/>
      <c r="AD280" s="138" t="s">
        <v>699</v>
      </c>
      <c r="AE280" s="158">
        <v>27</v>
      </c>
      <c r="AF280" s="35" t="s">
        <v>32</v>
      </c>
      <c r="AG280" s="34"/>
      <c r="AH280" s="152">
        <v>23892</v>
      </c>
      <c r="AI280" s="159">
        <f t="shared" si="106"/>
        <v>23.891999999999999</v>
      </c>
      <c r="AJ280" s="152">
        <v>25410</v>
      </c>
      <c r="AK280" s="272">
        <f t="shared" ref="AK280:AK283" si="111">+AJ280/1000</f>
        <v>25.41</v>
      </c>
      <c r="AL280" s="273">
        <f t="shared" ref="AL280:AL283" si="112">+AJ280-AH280</f>
        <v>1518</v>
      </c>
      <c r="AM280" s="274">
        <f t="shared" ref="AM280:AM283" si="113">+AL280/1000</f>
        <v>1.518</v>
      </c>
      <c r="AN280" s="275">
        <f t="shared" ref="AN280:AN283" si="114">+AL280/AH280</f>
        <v>6.3535911602209949E-2</v>
      </c>
      <c r="AO280" s="20"/>
      <c r="AP280" s="306">
        <v>71.819999999999993</v>
      </c>
      <c r="AQ280" s="306">
        <v>5.0599999999999996</v>
      </c>
    </row>
    <row r="281" spans="2:46" ht="12" customHeight="1" x14ac:dyDescent="0.25">
      <c r="B281" s="25">
        <v>44294</v>
      </c>
      <c r="C281" s="137">
        <v>0.63680555555555551</v>
      </c>
      <c r="D281" s="137">
        <v>0.64374999999999993</v>
      </c>
      <c r="E281" s="43">
        <v>4</v>
      </c>
      <c r="F281" s="43">
        <v>23726</v>
      </c>
      <c r="G281" s="25">
        <v>44294</v>
      </c>
      <c r="H281" s="967" t="s">
        <v>798</v>
      </c>
      <c r="I281" s="968"/>
      <c r="J281" s="969" t="s">
        <v>828</v>
      </c>
      <c r="K281" s="970"/>
      <c r="L281" s="969" t="s">
        <v>682</v>
      </c>
      <c r="M281" s="970"/>
      <c r="N281" s="967"/>
      <c r="O281" s="968"/>
      <c r="P281" s="971" t="s">
        <v>395</v>
      </c>
      <c r="Q281" s="972"/>
      <c r="R281" s="973" t="s">
        <v>575</v>
      </c>
      <c r="S281" s="974"/>
      <c r="T281" s="979" t="s">
        <v>1560</v>
      </c>
      <c r="U281" s="980"/>
      <c r="V281" s="980"/>
      <c r="W281" s="981"/>
      <c r="X281" s="979" t="s">
        <v>1560</v>
      </c>
      <c r="Y281" s="980"/>
      <c r="Z281" s="980"/>
      <c r="AA281" s="981"/>
      <c r="AB281" s="609">
        <v>1</v>
      </c>
      <c r="AC281" s="34"/>
      <c r="AD281" s="138" t="s">
        <v>699</v>
      </c>
      <c r="AE281" s="158">
        <v>27</v>
      </c>
      <c r="AF281" s="35" t="s">
        <v>32</v>
      </c>
      <c r="AG281" s="34"/>
      <c r="AH281" s="152">
        <v>8292</v>
      </c>
      <c r="AI281" s="159">
        <f t="shared" si="106"/>
        <v>8.2919999999999998</v>
      </c>
      <c r="AJ281" s="836">
        <v>24140</v>
      </c>
      <c r="AK281" s="838">
        <f>+AJ281/1000</f>
        <v>24.14</v>
      </c>
      <c r="AL281" s="1029">
        <f>+AJ281-AH282-AH281</f>
        <v>3848</v>
      </c>
      <c r="AM281" s="842">
        <f>+AL281/1000</f>
        <v>3.8479999999999999</v>
      </c>
      <c r="AN281" s="844">
        <f>+AL281/SUM(AH281:AH282)</f>
        <v>0.18963138182534989</v>
      </c>
      <c r="AO281" s="20"/>
      <c r="AP281" s="306">
        <v>71.819999999999993</v>
      </c>
      <c r="AQ281" s="306">
        <v>5.0599999999999996</v>
      </c>
    </row>
    <row r="282" spans="2:46" ht="12" customHeight="1" x14ac:dyDescent="0.25">
      <c r="B282" s="25">
        <v>44294</v>
      </c>
      <c r="C282" s="137">
        <v>0.63680555555555551</v>
      </c>
      <c r="D282" s="137">
        <v>0.64374999999999993</v>
      </c>
      <c r="E282" s="43">
        <v>4</v>
      </c>
      <c r="F282" s="43">
        <v>23727</v>
      </c>
      <c r="G282" s="25">
        <v>44294</v>
      </c>
      <c r="H282" s="967" t="s">
        <v>739</v>
      </c>
      <c r="I282" s="968"/>
      <c r="J282" s="969" t="s">
        <v>740</v>
      </c>
      <c r="K282" s="970"/>
      <c r="L282" s="969" t="s">
        <v>682</v>
      </c>
      <c r="M282" s="970"/>
      <c r="N282" s="967"/>
      <c r="O282" s="968"/>
      <c r="P282" s="971" t="s">
        <v>395</v>
      </c>
      <c r="Q282" s="972"/>
      <c r="R282" s="973" t="s">
        <v>575</v>
      </c>
      <c r="S282" s="974"/>
      <c r="T282" s="979" t="s">
        <v>1087</v>
      </c>
      <c r="U282" s="980"/>
      <c r="V282" s="980"/>
      <c r="W282" s="981"/>
      <c r="X282" s="979" t="s">
        <v>1087</v>
      </c>
      <c r="Y282" s="980"/>
      <c r="Z282" s="980"/>
      <c r="AA282" s="981"/>
      <c r="AB282" s="609">
        <v>1</v>
      </c>
      <c r="AC282" s="34"/>
      <c r="AD282" s="138" t="s">
        <v>699</v>
      </c>
      <c r="AE282" s="158">
        <v>29</v>
      </c>
      <c r="AF282" s="35" t="s">
        <v>32</v>
      </c>
      <c r="AG282" s="34"/>
      <c r="AH282" s="139">
        <v>12000</v>
      </c>
      <c r="AI282" s="159">
        <f t="shared" si="106"/>
        <v>12</v>
      </c>
      <c r="AJ282" s="837"/>
      <c r="AK282" s="839"/>
      <c r="AL282" s="1031"/>
      <c r="AM282" s="843"/>
      <c r="AN282" s="845"/>
      <c r="AO282" s="20"/>
      <c r="AP282" s="306">
        <v>73.56</v>
      </c>
      <c r="AQ282" s="306">
        <v>3.87</v>
      </c>
      <c r="AT282" s="132">
        <f>10*2.4</f>
        <v>24</v>
      </c>
    </row>
    <row r="283" spans="2:46" ht="12" customHeight="1" x14ac:dyDescent="0.25">
      <c r="B283" s="25">
        <v>44294</v>
      </c>
      <c r="C283" s="137">
        <v>0.64236111111111105</v>
      </c>
      <c r="D283" s="137">
        <v>0.6479166666666667</v>
      </c>
      <c r="E283" s="43">
        <v>4</v>
      </c>
      <c r="F283" s="43">
        <v>23727</v>
      </c>
      <c r="G283" s="25">
        <v>44294</v>
      </c>
      <c r="H283" s="967" t="s">
        <v>739</v>
      </c>
      <c r="I283" s="968"/>
      <c r="J283" s="969" t="s">
        <v>740</v>
      </c>
      <c r="K283" s="970"/>
      <c r="L283" s="969" t="s">
        <v>682</v>
      </c>
      <c r="M283" s="970"/>
      <c r="N283" s="967"/>
      <c r="O283" s="968"/>
      <c r="P283" s="971" t="s">
        <v>71</v>
      </c>
      <c r="Q283" s="972"/>
      <c r="R283" s="973" t="s">
        <v>1057</v>
      </c>
      <c r="S283" s="974"/>
      <c r="T283" s="979" t="s">
        <v>1087</v>
      </c>
      <c r="U283" s="980"/>
      <c r="V283" s="980"/>
      <c r="W283" s="981"/>
      <c r="X283" s="979" t="s">
        <v>1087</v>
      </c>
      <c r="Y283" s="980"/>
      <c r="Z283" s="980"/>
      <c r="AA283" s="981"/>
      <c r="AB283" s="609">
        <v>1</v>
      </c>
      <c r="AC283" s="34"/>
      <c r="AD283" s="138" t="s">
        <v>699</v>
      </c>
      <c r="AE283" s="158">
        <v>29</v>
      </c>
      <c r="AF283" s="35" t="s">
        <v>32</v>
      </c>
      <c r="AG283" s="34"/>
      <c r="AH283" s="139">
        <v>24000</v>
      </c>
      <c r="AI283" s="159">
        <f t="shared" si="106"/>
        <v>24</v>
      </c>
      <c r="AJ283" s="152">
        <v>26210</v>
      </c>
      <c r="AK283" s="272">
        <f t="shared" si="111"/>
        <v>26.21</v>
      </c>
      <c r="AL283" s="273">
        <f t="shared" si="112"/>
        <v>2210</v>
      </c>
      <c r="AM283" s="274">
        <f t="shared" si="113"/>
        <v>2.21</v>
      </c>
      <c r="AN283" s="275">
        <f t="shared" si="114"/>
        <v>9.2083333333333336E-2</v>
      </c>
      <c r="AO283" s="20"/>
      <c r="AP283" s="306">
        <v>73.56</v>
      </c>
      <c r="AQ283" s="306">
        <v>3.87</v>
      </c>
      <c r="AT283" s="132">
        <f>9*2.4</f>
        <v>21.599999999999998</v>
      </c>
    </row>
    <row r="284" spans="2:46" ht="12" customHeight="1" x14ac:dyDescent="0.25">
      <c r="B284" s="25">
        <v>44294</v>
      </c>
      <c r="C284" s="137">
        <v>0.65694444444444444</v>
      </c>
      <c r="D284" s="137">
        <v>0.66249999999999998</v>
      </c>
      <c r="E284" s="43">
        <v>4</v>
      </c>
      <c r="F284" s="43">
        <v>23727</v>
      </c>
      <c r="G284" s="25">
        <v>44294</v>
      </c>
      <c r="H284" s="967" t="s">
        <v>739</v>
      </c>
      <c r="I284" s="968"/>
      <c r="J284" s="969" t="s">
        <v>740</v>
      </c>
      <c r="K284" s="970"/>
      <c r="L284" s="969" t="s">
        <v>682</v>
      </c>
      <c r="M284" s="970"/>
      <c r="N284" s="967"/>
      <c r="O284" s="968"/>
      <c r="P284" s="971" t="s">
        <v>200</v>
      </c>
      <c r="Q284" s="972"/>
      <c r="R284" s="973" t="s">
        <v>201</v>
      </c>
      <c r="S284" s="974"/>
      <c r="T284" s="979" t="s">
        <v>1087</v>
      </c>
      <c r="U284" s="980"/>
      <c r="V284" s="980"/>
      <c r="W284" s="981"/>
      <c r="X284" s="979" t="s">
        <v>1087</v>
      </c>
      <c r="Y284" s="980"/>
      <c r="Z284" s="980"/>
      <c r="AA284" s="981"/>
      <c r="AB284" s="609">
        <v>1</v>
      </c>
      <c r="AC284" s="34"/>
      <c r="AD284" s="138" t="s">
        <v>699</v>
      </c>
      <c r="AE284" s="158">
        <v>29</v>
      </c>
      <c r="AF284" s="35" t="s">
        <v>32</v>
      </c>
      <c r="AG284" s="34"/>
      <c r="AH284" s="139">
        <v>18740</v>
      </c>
      <c r="AI284" s="159">
        <f>+AH284/1000</f>
        <v>18.739999999999998</v>
      </c>
      <c r="AJ284" s="152">
        <v>21730</v>
      </c>
      <c r="AK284" s="272">
        <f>+AJ284/1000</f>
        <v>21.73</v>
      </c>
      <c r="AL284" s="273">
        <f>+AJ284-AH284</f>
        <v>2990</v>
      </c>
      <c r="AM284" s="274">
        <f>+AL284/1000</f>
        <v>2.99</v>
      </c>
      <c r="AN284" s="275">
        <f>+AL284/AH284</f>
        <v>0.15955176093916756</v>
      </c>
      <c r="AO284" s="20"/>
      <c r="AP284" s="306">
        <v>73.56</v>
      </c>
      <c r="AQ284" s="306">
        <v>3.87</v>
      </c>
      <c r="AT284" s="132">
        <f>0.75*2.4</f>
        <v>1.7999999999999998</v>
      </c>
    </row>
    <row r="285" spans="2:46" ht="12" customHeight="1" x14ac:dyDescent="0.25">
      <c r="B285" s="25">
        <v>44294</v>
      </c>
      <c r="C285" s="137">
        <v>0.66111111111111109</v>
      </c>
      <c r="D285" s="137">
        <v>0.66597222222222219</v>
      </c>
      <c r="E285" s="43">
        <v>4</v>
      </c>
      <c r="F285" s="43">
        <v>23728</v>
      </c>
      <c r="G285" s="25">
        <v>44294</v>
      </c>
      <c r="H285" s="967" t="s">
        <v>728</v>
      </c>
      <c r="I285" s="968"/>
      <c r="J285" s="969" t="s">
        <v>702</v>
      </c>
      <c r="K285" s="970"/>
      <c r="L285" s="969" t="s">
        <v>682</v>
      </c>
      <c r="M285" s="970"/>
      <c r="N285" s="967"/>
      <c r="O285" s="968"/>
      <c r="P285" s="971" t="s">
        <v>1293</v>
      </c>
      <c r="Q285" s="972"/>
      <c r="R285" s="973" t="s">
        <v>543</v>
      </c>
      <c r="S285" s="974"/>
      <c r="T285" s="979" t="s">
        <v>1118</v>
      </c>
      <c r="U285" s="980"/>
      <c r="V285" s="980"/>
      <c r="W285" s="981"/>
      <c r="X285" s="979" t="s">
        <v>1118</v>
      </c>
      <c r="Y285" s="980"/>
      <c r="Z285" s="980"/>
      <c r="AA285" s="981"/>
      <c r="AB285" s="609">
        <v>1</v>
      </c>
      <c r="AC285" s="34"/>
      <c r="AD285" s="138" t="s">
        <v>699</v>
      </c>
      <c r="AE285" s="158">
        <v>20</v>
      </c>
      <c r="AF285" s="35" t="s">
        <v>32</v>
      </c>
      <c r="AG285" s="34"/>
      <c r="AH285" s="139">
        <v>2200</v>
      </c>
      <c r="AI285" s="159">
        <f t="shared" ref="AI285:AI290" si="115">+AH285/1000</f>
        <v>2.2000000000000002</v>
      </c>
      <c r="AJ285" s="152">
        <v>2740</v>
      </c>
      <c r="AK285" s="272">
        <f t="shared" ref="AK285:AK289" si="116">+AJ285/1000</f>
        <v>2.74</v>
      </c>
      <c r="AL285" s="273">
        <f t="shared" ref="AL285:AL289" si="117">+AJ285-AH285</f>
        <v>540</v>
      </c>
      <c r="AM285" s="274">
        <f t="shared" ref="AM285:AM289" si="118">+AL285/1000</f>
        <v>0.54</v>
      </c>
      <c r="AN285" s="275">
        <f t="shared" ref="AN285:AN289" si="119">+AL285/AH285</f>
        <v>0.24545454545454545</v>
      </c>
      <c r="AO285" s="20"/>
      <c r="AP285" s="306">
        <v>76.28</v>
      </c>
      <c r="AQ285" s="306">
        <v>2.67</v>
      </c>
    </row>
    <row r="286" spans="2:46" ht="12" customHeight="1" x14ac:dyDescent="0.25">
      <c r="B286" s="25">
        <v>44294</v>
      </c>
      <c r="C286" s="137">
        <v>0.68263888888888891</v>
      </c>
      <c r="D286" s="137">
        <v>0.73749999999999993</v>
      </c>
      <c r="E286" s="43">
        <v>4</v>
      </c>
      <c r="F286" s="43">
        <v>26797</v>
      </c>
      <c r="G286" s="25">
        <v>44294</v>
      </c>
      <c r="H286" s="967" t="s">
        <v>1330</v>
      </c>
      <c r="I286" s="968"/>
      <c r="J286" s="969"/>
      <c r="K286" s="970"/>
      <c r="L286" s="969"/>
      <c r="M286" s="970"/>
      <c r="N286" s="967"/>
      <c r="O286" s="968"/>
      <c r="P286" s="971" t="s">
        <v>1809</v>
      </c>
      <c r="Q286" s="972"/>
      <c r="R286" s="973" t="s">
        <v>1810</v>
      </c>
      <c r="S286" s="974"/>
      <c r="T286" s="979" t="s">
        <v>1332</v>
      </c>
      <c r="U286" s="980"/>
      <c r="V286" s="980"/>
      <c r="W286" s="988"/>
      <c r="X286" s="979" t="s">
        <v>1332</v>
      </c>
      <c r="Y286" s="980"/>
      <c r="Z286" s="980"/>
      <c r="AA286" s="988"/>
      <c r="AB286" s="609"/>
      <c r="AC286" s="34"/>
      <c r="AD286" s="138"/>
      <c r="AE286" s="158">
        <v>42</v>
      </c>
      <c r="AF286" s="35" t="s">
        <v>32</v>
      </c>
      <c r="AG286" s="34"/>
      <c r="AH286" s="139">
        <v>2800</v>
      </c>
      <c r="AI286" s="159">
        <f t="shared" si="115"/>
        <v>2.8</v>
      </c>
      <c r="AJ286" s="152">
        <v>2800</v>
      </c>
      <c r="AK286" s="272">
        <f t="shared" si="116"/>
        <v>2.8</v>
      </c>
      <c r="AL286" s="273">
        <f t="shared" si="117"/>
        <v>0</v>
      </c>
      <c r="AM286" s="274">
        <f t="shared" si="118"/>
        <v>0</v>
      </c>
      <c r="AN286" s="275">
        <f t="shared" si="119"/>
        <v>0</v>
      </c>
      <c r="AO286" s="20"/>
      <c r="AP286" s="306">
        <v>77.14</v>
      </c>
      <c r="AQ286" s="306">
        <v>1.45</v>
      </c>
    </row>
    <row r="287" spans="2:46" ht="12" customHeight="1" x14ac:dyDescent="0.25">
      <c r="B287" s="25">
        <v>44294</v>
      </c>
      <c r="C287" s="137">
        <v>0.68541666666666667</v>
      </c>
      <c r="D287" s="137">
        <v>0.69930555555555562</v>
      </c>
      <c r="E287" s="43">
        <v>4</v>
      </c>
      <c r="F287" s="43">
        <v>23729</v>
      </c>
      <c r="G287" s="25">
        <v>44294</v>
      </c>
      <c r="H287" s="967" t="s">
        <v>1811</v>
      </c>
      <c r="I287" s="968"/>
      <c r="J287" s="969" t="s">
        <v>1082</v>
      </c>
      <c r="K287" s="970"/>
      <c r="L287" s="969" t="s">
        <v>682</v>
      </c>
      <c r="M287" s="970"/>
      <c r="N287" s="967"/>
      <c r="O287" s="968"/>
      <c r="P287" s="971" t="s">
        <v>359</v>
      </c>
      <c r="Q287" s="972"/>
      <c r="R287" s="973" t="s">
        <v>74</v>
      </c>
      <c r="S287" s="974"/>
      <c r="T287" s="979" t="s">
        <v>771</v>
      </c>
      <c r="U287" s="980"/>
      <c r="V287" s="980"/>
      <c r="W287" s="981"/>
      <c r="X287" s="979" t="s">
        <v>771</v>
      </c>
      <c r="Y287" s="980"/>
      <c r="Z287" s="980"/>
      <c r="AA287" s="981"/>
      <c r="AB287" s="609">
        <v>1</v>
      </c>
      <c r="AC287" s="34"/>
      <c r="AD287" s="138" t="s">
        <v>680</v>
      </c>
      <c r="AE287" s="314">
        <v>74</v>
      </c>
      <c r="AF287" s="46" t="s">
        <v>52</v>
      </c>
      <c r="AG287" s="34"/>
      <c r="AH287" s="139">
        <v>21600</v>
      </c>
      <c r="AI287" s="159">
        <f t="shared" si="115"/>
        <v>21.6</v>
      </c>
      <c r="AJ287" s="152">
        <v>23090</v>
      </c>
      <c r="AK287" s="272">
        <f t="shared" si="116"/>
        <v>23.09</v>
      </c>
      <c r="AL287" s="273">
        <f t="shared" si="117"/>
        <v>1490</v>
      </c>
      <c r="AM287" s="274">
        <f t="shared" si="118"/>
        <v>1.49</v>
      </c>
      <c r="AN287" s="275">
        <f t="shared" si="119"/>
        <v>6.8981481481481477E-2</v>
      </c>
      <c r="AO287" s="20"/>
      <c r="AP287" s="306">
        <v>72.150000000000006</v>
      </c>
      <c r="AQ287" s="306">
        <v>6.27</v>
      </c>
    </row>
    <row r="288" spans="2:46" ht="12" customHeight="1" x14ac:dyDescent="0.25">
      <c r="B288" s="25">
        <v>44294</v>
      </c>
      <c r="C288" s="137">
        <v>0.75694444444444453</v>
      </c>
      <c r="D288" s="137">
        <v>0.77569444444444446</v>
      </c>
      <c r="E288" s="43">
        <v>4</v>
      </c>
      <c r="F288" s="43">
        <v>20202</v>
      </c>
      <c r="G288" s="25">
        <v>44294</v>
      </c>
      <c r="H288" s="967" t="s">
        <v>800</v>
      </c>
      <c r="I288" s="968"/>
      <c r="J288" s="969"/>
      <c r="K288" s="970"/>
      <c r="L288" s="969"/>
      <c r="M288" s="970"/>
      <c r="N288" s="967"/>
      <c r="O288" s="968"/>
      <c r="P288" s="971" t="s">
        <v>802</v>
      </c>
      <c r="Q288" s="972"/>
      <c r="R288" s="973" t="s">
        <v>803</v>
      </c>
      <c r="S288" s="974"/>
      <c r="T288" s="979" t="s">
        <v>1030</v>
      </c>
      <c r="U288" s="980"/>
      <c r="V288" s="980"/>
      <c r="W288" s="981"/>
      <c r="X288" s="979" t="s">
        <v>1030</v>
      </c>
      <c r="Y288" s="980"/>
      <c r="Z288" s="980"/>
      <c r="AA288" s="981"/>
      <c r="AB288" s="609"/>
      <c r="AC288" s="34"/>
      <c r="AD288" s="138"/>
      <c r="AE288" s="158"/>
      <c r="AF288" s="35" t="s">
        <v>32</v>
      </c>
      <c r="AG288" s="34"/>
      <c r="AH288" s="139">
        <v>2450</v>
      </c>
      <c r="AI288" s="159">
        <f t="shared" si="115"/>
        <v>2.4500000000000002</v>
      </c>
      <c r="AJ288" s="152">
        <v>2450</v>
      </c>
      <c r="AK288" s="272">
        <f t="shared" si="116"/>
        <v>2.4500000000000002</v>
      </c>
      <c r="AL288" s="273">
        <f t="shared" si="117"/>
        <v>0</v>
      </c>
      <c r="AM288" s="274">
        <f t="shared" si="118"/>
        <v>0</v>
      </c>
      <c r="AN288" s="275">
        <f t="shared" si="119"/>
        <v>0</v>
      </c>
      <c r="AO288" s="20"/>
      <c r="AP288" s="306"/>
      <c r="AQ288" s="306"/>
    </row>
    <row r="289" spans="2:43" ht="12" customHeight="1" x14ac:dyDescent="0.25">
      <c r="B289" s="25">
        <v>44294</v>
      </c>
      <c r="C289" s="137">
        <v>0.75902777777777775</v>
      </c>
      <c r="D289" s="137">
        <v>0.76388888888888884</v>
      </c>
      <c r="E289" s="43">
        <v>4</v>
      </c>
      <c r="F289" s="43">
        <v>23733</v>
      </c>
      <c r="G289" s="25">
        <v>44294</v>
      </c>
      <c r="H289" s="967" t="s">
        <v>695</v>
      </c>
      <c r="I289" s="968"/>
      <c r="J289" s="969" t="s">
        <v>702</v>
      </c>
      <c r="K289" s="970"/>
      <c r="L289" s="969" t="s">
        <v>682</v>
      </c>
      <c r="M289" s="970"/>
      <c r="N289" s="967"/>
      <c r="O289" s="968"/>
      <c r="P289" s="971" t="s">
        <v>221</v>
      </c>
      <c r="Q289" s="972"/>
      <c r="R289" s="973" t="s">
        <v>696</v>
      </c>
      <c r="S289" s="974"/>
      <c r="T289" s="979" t="s">
        <v>1093</v>
      </c>
      <c r="U289" s="980"/>
      <c r="V289" s="980"/>
      <c r="W289" s="981"/>
      <c r="X289" s="979" t="s">
        <v>1093</v>
      </c>
      <c r="Y289" s="980"/>
      <c r="Z289" s="980"/>
      <c r="AA289" s="981"/>
      <c r="AB289" s="609"/>
      <c r="AC289" s="34"/>
      <c r="AD289" s="138" t="s">
        <v>699</v>
      </c>
      <c r="AE289" s="158">
        <v>25</v>
      </c>
      <c r="AF289" s="35" t="s">
        <v>32</v>
      </c>
      <c r="AG289" s="34"/>
      <c r="AH289" s="139">
        <v>1750</v>
      </c>
      <c r="AI289" s="159">
        <f t="shared" si="115"/>
        <v>1.75</v>
      </c>
      <c r="AJ289" s="152">
        <v>1750</v>
      </c>
      <c r="AK289" s="272">
        <f t="shared" si="116"/>
        <v>1.75</v>
      </c>
      <c r="AL289" s="273">
        <f t="shared" si="117"/>
        <v>0</v>
      </c>
      <c r="AM289" s="274">
        <f t="shared" si="118"/>
        <v>0</v>
      </c>
      <c r="AN289" s="275">
        <f t="shared" si="119"/>
        <v>0</v>
      </c>
      <c r="AO289" s="20"/>
      <c r="AP289" s="306">
        <v>73.56</v>
      </c>
      <c r="AQ289" s="306">
        <v>2.41</v>
      </c>
    </row>
    <row r="290" spans="2:43" ht="12" customHeight="1" x14ac:dyDescent="0.25">
      <c r="B290" s="25">
        <v>44294</v>
      </c>
      <c r="C290" s="137">
        <v>0.7597222222222223</v>
      </c>
      <c r="D290" s="137">
        <v>0.76736111111111116</v>
      </c>
      <c r="E290" s="43">
        <v>4</v>
      </c>
      <c r="F290" s="43">
        <v>23729</v>
      </c>
      <c r="G290" s="25">
        <v>44294</v>
      </c>
      <c r="H290" s="967" t="s">
        <v>1811</v>
      </c>
      <c r="I290" s="968"/>
      <c r="J290" s="969" t="s">
        <v>1082</v>
      </c>
      <c r="K290" s="970"/>
      <c r="L290" s="969" t="s">
        <v>682</v>
      </c>
      <c r="M290" s="970"/>
      <c r="N290" s="967"/>
      <c r="O290" s="968"/>
      <c r="P290" s="971" t="s">
        <v>295</v>
      </c>
      <c r="Q290" s="972"/>
      <c r="R290" s="973" t="s">
        <v>611</v>
      </c>
      <c r="S290" s="974"/>
      <c r="T290" s="979" t="s">
        <v>771</v>
      </c>
      <c r="U290" s="980"/>
      <c r="V290" s="980"/>
      <c r="W290" s="981"/>
      <c r="X290" s="979" t="s">
        <v>771</v>
      </c>
      <c r="Y290" s="980"/>
      <c r="Z290" s="980"/>
      <c r="AA290" s="981"/>
      <c r="AB290" s="609">
        <v>1</v>
      </c>
      <c r="AC290" s="34"/>
      <c r="AD290" s="138" t="s">
        <v>680</v>
      </c>
      <c r="AE290" s="314">
        <v>74</v>
      </c>
      <c r="AF290" s="46" t="s">
        <v>52</v>
      </c>
      <c r="AG290" s="34"/>
      <c r="AH290" s="139">
        <v>3000</v>
      </c>
      <c r="AI290" s="159">
        <f t="shared" si="115"/>
        <v>3</v>
      </c>
      <c r="AJ290" s="1029">
        <v>16460</v>
      </c>
      <c r="AK290" s="1032">
        <f>+AJ290/1000</f>
        <v>16.46</v>
      </c>
      <c r="AL290" s="1035">
        <f>+AJ290-AH293-AH292-AH291-AH290</f>
        <v>3190</v>
      </c>
      <c r="AM290" s="1038">
        <f>+AL290/1000</f>
        <v>3.19</v>
      </c>
      <c r="AN290" s="1041">
        <f>+AL290/SUM(AH290:AH293)</f>
        <v>0.24039186134137153</v>
      </c>
      <c r="AO290" s="20"/>
      <c r="AP290" s="306">
        <v>72.150000000000006</v>
      </c>
      <c r="AQ290" s="306">
        <v>6.27</v>
      </c>
    </row>
    <row r="291" spans="2:43" ht="12" customHeight="1" x14ac:dyDescent="0.25">
      <c r="B291" s="25">
        <v>44294</v>
      </c>
      <c r="C291" s="137">
        <v>0.7597222222222223</v>
      </c>
      <c r="D291" s="137">
        <v>0.76736111111111116</v>
      </c>
      <c r="E291" s="43">
        <v>4</v>
      </c>
      <c r="F291" s="43">
        <v>23730</v>
      </c>
      <c r="G291" s="25">
        <v>44294</v>
      </c>
      <c r="H291" s="967" t="s">
        <v>1076</v>
      </c>
      <c r="I291" s="968"/>
      <c r="J291" s="969" t="s">
        <v>1080</v>
      </c>
      <c r="K291" s="970"/>
      <c r="L291" s="969" t="s">
        <v>682</v>
      </c>
      <c r="M291" s="970"/>
      <c r="N291" s="967"/>
      <c r="O291" s="968"/>
      <c r="P291" s="971" t="s">
        <v>295</v>
      </c>
      <c r="Q291" s="972"/>
      <c r="R291" s="973" t="s">
        <v>611</v>
      </c>
      <c r="S291" s="974"/>
      <c r="T291" s="979" t="s">
        <v>1814</v>
      </c>
      <c r="U291" s="980"/>
      <c r="V291" s="980"/>
      <c r="W291" s="981"/>
      <c r="X291" s="979" t="s">
        <v>1814</v>
      </c>
      <c r="Y291" s="980"/>
      <c r="Z291" s="980"/>
      <c r="AA291" s="981"/>
      <c r="AB291" s="606">
        <v>2</v>
      </c>
      <c r="AC291" s="34"/>
      <c r="AD291" s="138" t="s">
        <v>699</v>
      </c>
      <c r="AE291" s="263">
        <v>26</v>
      </c>
      <c r="AF291" s="35" t="s">
        <v>32</v>
      </c>
      <c r="AG291" s="34"/>
      <c r="AH291" s="139">
        <v>4520</v>
      </c>
      <c r="AI291" s="140">
        <f>+AH291/1000</f>
        <v>4.5199999999999996</v>
      </c>
      <c r="AJ291" s="1030"/>
      <c r="AK291" s="1033"/>
      <c r="AL291" s="1036"/>
      <c r="AM291" s="1039"/>
      <c r="AN291" s="1042"/>
      <c r="AO291" s="21"/>
      <c r="AP291" s="306">
        <v>73.11</v>
      </c>
      <c r="AQ291" s="306">
        <v>4.8099999999999996</v>
      </c>
    </row>
    <row r="292" spans="2:43" ht="12" customHeight="1" x14ac:dyDescent="0.25">
      <c r="B292" s="25">
        <v>44294</v>
      </c>
      <c r="C292" s="137">
        <v>0.7597222222222223</v>
      </c>
      <c r="D292" s="137">
        <v>0.76736111111111116</v>
      </c>
      <c r="E292" s="43">
        <v>4</v>
      </c>
      <c r="F292" s="43">
        <v>23731</v>
      </c>
      <c r="G292" s="25">
        <v>44294</v>
      </c>
      <c r="H292" s="967" t="s">
        <v>1812</v>
      </c>
      <c r="I292" s="968"/>
      <c r="J292" s="969" t="s">
        <v>765</v>
      </c>
      <c r="K292" s="970"/>
      <c r="L292" s="969" t="s">
        <v>682</v>
      </c>
      <c r="M292" s="970"/>
      <c r="N292" s="967"/>
      <c r="O292" s="968"/>
      <c r="P292" s="971" t="s">
        <v>295</v>
      </c>
      <c r="Q292" s="972"/>
      <c r="R292" s="973" t="s">
        <v>611</v>
      </c>
      <c r="S292" s="974"/>
      <c r="T292" s="979" t="s">
        <v>1815</v>
      </c>
      <c r="U292" s="980"/>
      <c r="V292" s="980"/>
      <c r="W292" s="981"/>
      <c r="X292" s="979" t="s">
        <v>1815</v>
      </c>
      <c r="Y292" s="980"/>
      <c r="Z292" s="980"/>
      <c r="AA292" s="981"/>
      <c r="AB292" s="609">
        <v>2</v>
      </c>
      <c r="AC292" s="34"/>
      <c r="AD292" s="138" t="s">
        <v>680</v>
      </c>
      <c r="AE292" s="612">
        <v>82</v>
      </c>
      <c r="AF292" s="46" t="s">
        <v>817</v>
      </c>
      <c r="AG292" s="34"/>
      <c r="AH292" s="139">
        <v>1150</v>
      </c>
      <c r="AI292" s="140">
        <f t="shared" ref="AI292:AI311" si="120">+AH292/1000</f>
        <v>1.1499999999999999</v>
      </c>
      <c r="AJ292" s="1030"/>
      <c r="AK292" s="1033"/>
      <c r="AL292" s="1036"/>
      <c r="AM292" s="1039"/>
      <c r="AN292" s="1042"/>
      <c r="AO292" s="21"/>
      <c r="AP292" s="306">
        <v>73.81</v>
      </c>
      <c r="AQ292" s="306">
        <v>4.8899999999999997</v>
      </c>
    </row>
    <row r="293" spans="2:43" ht="12" customHeight="1" x14ac:dyDescent="0.25">
      <c r="B293" s="25">
        <v>44294</v>
      </c>
      <c r="C293" s="137">
        <v>0.7597222222222223</v>
      </c>
      <c r="D293" s="137">
        <v>0.76736111111111116</v>
      </c>
      <c r="E293" s="43">
        <v>4</v>
      </c>
      <c r="F293" s="43">
        <v>23732</v>
      </c>
      <c r="G293" s="25">
        <v>44294</v>
      </c>
      <c r="H293" s="967" t="s">
        <v>1813</v>
      </c>
      <c r="I293" s="968"/>
      <c r="J293" s="969" t="s">
        <v>1819</v>
      </c>
      <c r="K293" s="970"/>
      <c r="L293" s="969" t="s">
        <v>682</v>
      </c>
      <c r="M293" s="970"/>
      <c r="N293" s="967"/>
      <c r="O293" s="968"/>
      <c r="P293" s="971" t="s">
        <v>295</v>
      </c>
      <c r="Q293" s="972"/>
      <c r="R293" s="973" t="s">
        <v>611</v>
      </c>
      <c r="S293" s="974"/>
      <c r="T293" s="979" t="s">
        <v>1815</v>
      </c>
      <c r="U293" s="980"/>
      <c r="V293" s="980"/>
      <c r="W293" s="981"/>
      <c r="X293" s="979" t="s">
        <v>1815</v>
      </c>
      <c r="Y293" s="980"/>
      <c r="Z293" s="980"/>
      <c r="AA293" s="981"/>
      <c r="AB293" s="609">
        <v>2</v>
      </c>
      <c r="AC293" s="34"/>
      <c r="AD293" s="138" t="s">
        <v>699</v>
      </c>
      <c r="AE293" s="610">
        <v>27</v>
      </c>
      <c r="AF293" s="35" t="s">
        <v>32</v>
      </c>
      <c r="AG293" s="34"/>
      <c r="AH293" s="139">
        <v>4600</v>
      </c>
      <c r="AI293" s="140">
        <f t="shared" si="120"/>
        <v>4.5999999999999996</v>
      </c>
      <c r="AJ293" s="1031"/>
      <c r="AK293" s="1034"/>
      <c r="AL293" s="1037"/>
      <c r="AM293" s="1040"/>
      <c r="AN293" s="1043"/>
      <c r="AO293" s="21"/>
      <c r="AP293" s="306">
        <v>71.239999999999995</v>
      </c>
      <c r="AQ293" s="306">
        <v>5.1100000000000003</v>
      </c>
    </row>
    <row r="294" spans="2:43" ht="12" customHeight="1" x14ac:dyDescent="0.25">
      <c r="B294" s="25">
        <v>44294</v>
      </c>
      <c r="C294" s="137">
        <v>0.80972222222222223</v>
      </c>
      <c r="D294" s="137">
        <v>0.8125</v>
      </c>
      <c r="E294" s="43">
        <v>4</v>
      </c>
      <c r="F294" s="43">
        <v>23734</v>
      </c>
      <c r="G294" s="25">
        <v>44294</v>
      </c>
      <c r="H294" s="967" t="s">
        <v>1595</v>
      </c>
      <c r="I294" s="968"/>
      <c r="J294" s="969" t="s">
        <v>1820</v>
      </c>
      <c r="K294" s="970"/>
      <c r="L294" s="969" t="s">
        <v>682</v>
      </c>
      <c r="M294" s="970"/>
      <c r="N294" s="967"/>
      <c r="O294" s="968"/>
      <c r="P294" s="971" t="s">
        <v>221</v>
      </c>
      <c r="Q294" s="972"/>
      <c r="R294" s="973" t="s">
        <v>696</v>
      </c>
      <c r="S294" s="974"/>
      <c r="T294" s="979" t="s">
        <v>1828</v>
      </c>
      <c r="U294" s="980"/>
      <c r="V294" s="980"/>
      <c r="W294" s="981"/>
      <c r="X294" s="979" t="s">
        <v>1833</v>
      </c>
      <c r="Y294" s="980"/>
      <c r="Z294" s="980"/>
      <c r="AA294" s="981"/>
      <c r="AB294" s="609"/>
      <c r="AC294" s="34"/>
      <c r="AD294" s="138" t="s">
        <v>699</v>
      </c>
      <c r="AE294" s="610">
        <v>24</v>
      </c>
      <c r="AF294" s="35" t="s">
        <v>32</v>
      </c>
      <c r="AG294" s="34"/>
      <c r="AH294" s="139">
        <v>2680</v>
      </c>
      <c r="AI294" s="140">
        <f t="shared" si="120"/>
        <v>2.68</v>
      </c>
      <c r="AJ294" s="152">
        <v>2680</v>
      </c>
      <c r="AK294" s="142">
        <f t="shared" ref="AK294:AK311" si="121">+AJ294/1000</f>
        <v>2.68</v>
      </c>
      <c r="AL294" s="143">
        <f t="shared" ref="AL294:AL299" si="122">+AJ294-AH294</f>
        <v>0</v>
      </c>
      <c r="AM294" s="144">
        <f t="shared" ref="AM294:AM311" si="123">+AL294/1000</f>
        <v>0</v>
      </c>
      <c r="AN294" s="145">
        <f t="shared" ref="AN294:AN299" si="124">+AL294/AH294</f>
        <v>0</v>
      </c>
      <c r="AO294" s="21"/>
      <c r="AP294" s="306">
        <v>72.900000000000006</v>
      </c>
      <c r="AQ294" s="306">
        <v>3.05</v>
      </c>
    </row>
    <row r="295" spans="2:43" ht="12" customHeight="1" x14ac:dyDescent="0.25">
      <c r="B295" s="25">
        <v>44294</v>
      </c>
      <c r="C295" s="137">
        <v>0.85763888888888884</v>
      </c>
      <c r="D295" s="137">
        <v>0.86388888888888893</v>
      </c>
      <c r="E295" s="43">
        <v>4</v>
      </c>
      <c r="F295" s="43">
        <v>23735</v>
      </c>
      <c r="G295" s="25">
        <v>44294</v>
      </c>
      <c r="H295" s="967" t="s">
        <v>1816</v>
      </c>
      <c r="I295" s="968"/>
      <c r="J295" s="969" t="s">
        <v>828</v>
      </c>
      <c r="K295" s="970"/>
      <c r="L295" s="969" t="s">
        <v>700</v>
      </c>
      <c r="M295" s="970"/>
      <c r="N295" s="967"/>
      <c r="O295" s="968"/>
      <c r="P295" s="971" t="s">
        <v>292</v>
      </c>
      <c r="Q295" s="972"/>
      <c r="R295" s="973" t="s">
        <v>696</v>
      </c>
      <c r="S295" s="974"/>
      <c r="T295" s="979" t="s">
        <v>1093</v>
      </c>
      <c r="U295" s="980"/>
      <c r="V295" s="980"/>
      <c r="W295" s="981"/>
      <c r="X295" s="979" t="s">
        <v>1093</v>
      </c>
      <c r="Y295" s="980"/>
      <c r="Z295" s="980"/>
      <c r="AA295" s="981"/>
      <c r="AB295" s="609"/>
      <c r="AC295" s="34"/>
      <c r="AD295" s="138" t="s">
        <v>699</v>
      </c>
      <c r="AE295" s="610">
        <v>32</v>
      </c>
      <c r="AF295" s="35" t="s">
        <v>32</v>
      </c>
      <c r="AG295" s="34"/>
      <c r="AH295" s="139">
        <v>1100</v>
      </c>
      <c r="AI295" s="140">
        <f t="shared" si="120"/>
        <v>1.1000000000000001</v>
      </c>
      <c r="AJ295" s="152">
        <v>1100</v>
      </c>
      <c r="AK295" s="142">
        <f t="shared" si="121"/>
        <v>1.1000000000000001</v>
      </c>
      <c r="AL295" s="143">
        <f t="shared" si="122"/>
        <v>0</v>
      </c>
      <c r="AM295" s="144">
        <f t="shared" si="123"/>
        <v>0</v>
      </c>
      <c r="AN295" s="145">
        <f t="shared" si="124"/>
        <v>0</v>
      </c>
      <c r="AO295" s="21"/>
      <c r="AP295" s="306">
        <v>75.87</v>
      </c>
      <c r="AQ295" s="306">
        <v>2.31</v>
      </c>
    </row>
    <row r="296" spans="2:43" ht="12" customHeight="1" x14ac:dyDescent="0.25">
      <c r="B296" s="25">
        <v>44294</v>
      </c>
      <c r="C296" s="137">
        <v>0.8618055555555556</v>
      </c>
      <c r="D296" s="137">
        <v>0.87638888888888899</v>
      </c>
      <c r="E296" s="43">
        <v>4</v>
      </c>
      <c r="F296" s="43">
        <v>26798</v>
      </c>
      <c r="G296" s="25">
        <v>44294</v>
      </c>
      <c r="H296" s="967" t="s">
        <v>1618</v>
      </c>
      <c r="I296" s="968"/>
      <c r="J296" s="969"/>
      <c r="K296" s="970"/>
      <c r="L296" s="969"/>
      <c r="M296" s="970"/>
      <c r="N296" s="967"/>
      <c r="O296" s="968"/>
      <c r="P296" s="971" t="s">
        <v>911</v>
      </c>
      <c r="Q296" s="972"/>
      <c r="R296" s="973" t="s">
        <v>856</v>
      </c>
      <c r="S296" s="974"/>
      <c r="T296" s="979" t="s">
        <v>857</v>
      </c>
      <c r="U296" s="980"/>
      <c r="V296" s="980"/>
      <c r="W296" s="981"/>
      <c r="X296" s="979" t="s">
        <v>857</v>
      </c>
      <c r="Y296" s="980"/>
      <c r="Z296" s="980"/>
      <c r="AA296" s="981"/>
      <c r="AB296" s="609"/>
      <c r="AC296" s="34"/>
      <c r="AD296" s="138"/>
      <c r="AE296" s="610">
        <v>39</v>
      </c>
      <c r="AF296" s="35" t="s">
        <v>32</v>
      </c>
      <c r="AG296" s="34"/>
      <c r="AH296" s="139">
        <v>3310</v>
      </c>
      <c r="AI296" s="140">
        <f t="shared" si="120"/>
        <v>3.31</v>
      </c>
      <c r="AJ296" s="152">
        <v>3310</v>
      </c>
      <c r="AK296" s="142">
        <f t="shared" si="121"/>
        <v>3.31</v>
      </c>
      <c r="AL296" s="143">
        <f t="shared" si="122"/>
        <v>0</v>
      </c>
      <c r="AM296" s="144">
        <f t="shared" si="123"/>
        <v>0</v>
      </c>
      <c r="AN296" s="145">
        <f t="shared" si="124"/>
        <v>0</v>
      </c>
      <c r="AO296" s="21"/>
      <c r="AP296" s="306">
        <v>72.25</v>
      </c>
      <c r="AQ296" s="306">
        <v>2.06</v>
      </c>
    </row>
    <row r="297" spans="2:43" ht="12" customHeight="1" x14ac:dyDescent="0.25">
      <c r="B297" s="25">
        <v>44294</v>
      </c>
      <c r="C297" s="137">
        <v>0.86805555555555547</v>
      </c>
      <c r="D297" s="137">
        <v>0.9145833333333333</v>
      </c>
      <c r="E297" s="43">
        <v>4</v>
      </c>
      <c r="F297" s="43">
        <v>26801</v>
      </c>
      <c r="G297" s="25">
        <v>44294</v>
      </c>
      <c r="H297" s="967" t="s">
        <v>1330</v>
      </c>
      <c r="I297" s="968"/>
      <c r="J297" s="969"/>
      <c r="K297" s="970"/>
      <c r="L297" s="969"/>
      <c r="M297" s="970"/>
      <c r="N297" s="967"/>
      <c r="O297" s="968"/>
      <c r="P297" s="971" t="s">
        <v>1330</v>
      </c>
      <c r="Q297" s="972"/>
      <c r="R297" s="973" t="s">
        <v>1502</v>
      </c>
      <c r="S297" s="974"/>
      <c r="T297" s="979" t="s">
        <v>1332</v>
      </c>
      <c r="U297" s="980"/>
      <c r="V297" s="980"/>
      <c r="W297" s="988"/>
      <c r="X297" s="979" t="s">
        <v>1332</v>
      </c>
      <c r="Y297" s="980"/>
      <c r="Z297" s="980"/>
      <c r="AA297" s="988"/>
      <c r="AB297" s="609"/>
      <c r="AC297" s="34"/>
      <c r="AD297" s="138"/>
      <c r="AE297" s="158">
        <v>41</v>
      </c>
      <c r="AF297" s="35" t="s">
        <v>32</v>
      </c>
      <c r="AG297" s="34"/>
      <c r="AH297" s="139">
        <v>6570</v>
      </c>
      <c r="AI297" s="140">
        <f t="shared" si="120"/>
        <v>6.57</v>
      </c>
      <c r="AJ297" s="152">
        <v>6570</v>
      </c>
      <c r="AK297" s="142">
        <f t="shared" si="121"/>
        <v>6.57</v>
      </c>
      <c r="AL297" s="143">
        <f t="shared" si="122"/>
        <v>0</v>
      </c>
      <c r="AM297" s="144">
        <f t="shared" si="123"/>
        <v>0</v>
      </c>
      <c r="AN297" s="145">
        <f t="shared" si="124"/>
        <v>0</v>
      </c>
      <c r="AO297" s="21"/>
      <c r="AP297" s="306">
        <v>78.81</v>
      </c>
      <c r="AQ297" s="306">
        <v>1.24</v>
      </c>
    </row>
    <row r="298" spans="2:43" ht="12" customHeight="1" x14ac:dyDescent="0.25">
      <c r="B298" s="25">
        <v>44294</v>
      </c>
      <c r="C298" s="137">
        <v>0.8881944444444444</v>
      </c>
      <c r="D298" s="137">
        <v>0.8930555555555556</v>
      </c>
      <c r="E298" s="43">
        <v>3</v>
      </c>
      <c r="F298" s="43">
        <v>26799</v>
      </c>
      <c r="G298" s="25">
        <v>44294</v>
      </c>
      <c r="H298" s="967" t="s">
        <v>1167</v>
      </c>
      <c r="I298" s="968"/>
      <c r="J298" s="969"/>
      <c r="K298" s="970"/>
      <c r="L298" s="969"/>
      <c r="M298" s="970"/>
      <c r="N298" s="967"/>
      <c r="O298" s="968"/>
      <c r="P298" s="971" t="s">
        <v>1293</v>
      </c>
      <c r="Q298" s="972"/>
      <c r="R298" s="973" t="s">
        <v>543</v>
      </c>
      <c r="S298" s="974"/>
      <c r="T298" s="979" t="s">
        <v>1068</v>
      </c>
      <c r="U298" s="980"/>
      <c r="V298" s="980"/>
      <c r="W298" s="981"/>
      <c r="X298" s="979" t="s">
        <v>1068</v>
      </c>
      <c r="Y298" s="980"/>
      <c r="Z298" s="980"/>
      <c r="AA298" s="981"/>
      <c r="AB298" s="609"/>
      <c r="AC298" s="34"/>
      <c r="AD298" s="138"/>
      <c r="AE298" s="610">
        <v>45</v>
      </c>
      <c r="AF298" s="35" t="s">
        <v>32</v>
      </c>
      <c r="AG298" s="34"/>
      <c r="AH298" s="139">
        <v>8230</v>
      </c>
      <c r="AI298" s="140">
        <f t="shared" si="120"/>
        <v>8.23</v>
      </c>
      <c r="AJ298" s="152">
        <v>8230</v>
      </c>
      <c r="AK298" s="142">
        <f t="shared" si="121"/>
        <v>8.23</v>
      </c>
      <c r="AL298" s="143">
        <f t="shared" si="122"/>
        <v>0</v>
      </c>
      <c r="AM298" s="144">
        <f t="shared" si="123"/>
        <v>0</v>
      </c>
      <c r="AN298" s="145">
        <f t="shared" si="124"/>
        <v>0</v>
      </c>
      <c r="AO298" s="21"/>
      <c r="AP298" s="306">
        <v>73.41</v>
      </c>
      <c r="AQ298" s="306">
        <v>5.19</v>
      </c>
    </row>
    <row r="299" spans="2:43" ht="12" customHeight="1" x14ac:dyDescent="0.25">
      <c r="B299" s="25">
        <v>44294</v>
      </c>
      <c r="C299" s="137">
        <v>0.89722222222222225</v>
      </c>
      <c r="D299" s="137">
        <v>0.90763888888888899</v>
      </c>
      <c r="E299" s="43">
        <v>4</v>
      </c>
      <c r="F299" s="43">
        <v>26800</v>
      </c>
      <c r="G299" s="25">
        <v>44294</v>
      </c>
      <c r="H299" s="967" t="s">
        <v>1817</v>
      </c>
      <c r="I299" s="968"/>
      <c r="J299" s="969"/>
      <c r="K299" s="970"/>
      <c r="L299" s="969"/>
      <c r="M299" s="970"/>
      <c r="N299" s="967"/>
      <c r="O299" s="968"/>
      <c r="P299" s="971" t="s">
        <v>1817</v>
      </c>
      <c r="Q299" s="972"/>
      <c r="R299" s="973" t="s">
        <v>1818</v>
      </c>
      <c r="S299" s="974"/>
      <c r="T299" s="979" t="s">
        <v>1832</v>
      </c>
      <c r="U299" s="980"/>
      <c r="V299" s="980"/>
      <c r="W299" s="981"/>
      <c r="X299" s="979" t="s">
        <v>1832</v>
      </c>
      <c r="Y299" s="980"/>
      <c r="Z299" s="980"/>
      <c r="AA299" s="981"/>
      <c r="AB299" s="609"/>
      <c r="AC299" s="34"/>
      <c r="AD299" s="138"/>
      <c r="AE299" s="610">
        <v>25</v>
      </c>
      <c r="AF299" s="35" t="s">
        <v>32</v>
      </c>
      <c r="AG299" s="34"/>
      <c r="AH299" s="139">
        <v>240</v>
      </c>
      <c r="AI299" s="140">
        <f t="shared" si="120"/>
        <v>0.24</v>
      </c>
      <c r="AJ299" s="152">
        <v>240</v>
      </c>
      <c r="AK299" s="142">
        <f t="shared" si="121"/>
        <v>0.24</v>
      </c>
      <c r="AL299" s="143">
        <f t="shared" si="122"/>
        <v>0</v>
      </c>
      <c r="AM299" s="144">
        <f t="shared" si="123"/>
        <v>0</v>
      </c>
      <c r="AN299" s="145">
        <f t="shared" si="124"/>
        <v>0</v>
      </c>
      <c r="AO299" s="21"/>
      <c r="AP299" s="306">
        <v>71.94</v>
      </c>
      <c r="AQ299" s="306">
        <v>2.13</v>
      </c>
    </row>
    <row r="300" spans="2:43" ht="12" customHeight="1" x14ac:dyDescent="0.25">
      <c r="B300" s="25">
        <v>44294</v>
      </c>
      <c r="C300" s="137">
        <v>0.89930555555555547</v>
      </c>
      <c r="D300" s="137">
        <v>0.9604166666666667</v>
      </c>
      <c r="E300" s="43">
        <v>4</v>
      </c>
      <c r="F300" s="43">
        <v>26803</v>
      </c>
      <c r="G300" s="25">
        <v>44294</v>
      </c>
      <c r="H300" s="967" t="s">
        <v>87</v>
      </c>
      <c r="I300" s="968"/>
      <c r="J300" s="969"/>
      <c r="K300" s="970"/>
      <c r="L300" s="969"/>
      <c r="M300" s="970"/>
      <c r="N300" s="967"/>
      <c r="O300" s="968"/>
      <c r="P300" s="971" t="s">
        <v>1776</v>
      </c>
      <c r="Q300" s="972"/>
      <c r="R300" s="973" t="s">
        <v>118</v>
      </c>
      <c r="S300" s="974"/>
      <c r="T300" s="979" t="s">
        <v>1851</v>
      </c>
      <c r="U300" s="980"/>
      <c r="V300" s="980"/>
      <c r="W300" s="981"/>
      <c r="X300" s="979" t="s">
        <v>1851</v>
      </c>
      <c r="Y300" s="980"/>
      <c r="Z300" s="980"/>
      <c r="AA300" s="981"/>
      <c r="AB300" s="609"/>
      <c r="AC300" s="34"/>
      <c r="AD300" s="138"/>
      <c r="AE300" s="612">
        <v>58</v>
      </c>
      <c r="AF300" s="46" t="s">
        <v>52</v>
      </c>
      <c r="AG300" s="34"/>
      <c r="AH300" s="139">
        <v>15235</v>
      </c>
      <c r="AI300" s="140">
        <f t="shared" si="120"/>
        <v>15.234999999999999</v>
      </c>
      <c r="AJ300" s="152">
        <v>15235</v>
      </c>
      <c r="AK300" s="142">
        <f t="shared" si="121"/>
        <v>15.234999999999999</v>
      </c>
      <c r="AL300" s="143">
        <f t="shared" ref="AL300:AL307" si="125">+AJ300-AH300</f>
        <v>0</v>
      </c>
      <c r="AM300" s="144">
        <f t="shared" si="123"/>
        <v>0</v>
      </c>
      <c r="AN300" s="145">
        <f t="shared" ref="AN300:AN307" si="126">+AL300/AH300</f>
        <v>0</v>
      </c>
      <c r="AO300" s="21"/>
      <c r="AP300" s="306">
        <v>77.349999999999994</v>
      </c>
      <c r="AQ300" s="306">
        <v>3.45</v>
      </c>
    </row>
    <row r="301" spans="2:43" ht="12" customHeight="1" x14ac:dyDescent="0.25">
      <c r="B301" s="25">
        <v>44294</v>
      </c>
      <c r="C301" s="137">
        <v>0.92291666666666661</v>
      </c>
      <c r="D301" s="137">
        <v>0.9277777777777777</v>
      </c>
      <c r="E301" s="43">
        <v>3</v>
      </c>
      <c r="F301" s="43">
        <v>23736</v>
      </c>
      <c r="G301" s="25">
        <v>44294</v>
      </c>
      <c r="H301" s="967" t="s">
        <v>1813</v>
      </c>
      <c r="I301" s="968"/>
      <c r="J301" s="969" t="s">
        <v>1819</v>
      </c>
      <c r="K301" s="970"/>
      <c r="L301" s="969" t="s">
        <v>700</v>
      </c>
      <c r="M301" s="970"/>
      <c r="N301" s="967"/>
      <c r="O301" s="968"/>
      <c r="P301" s="971" t="s">
        <v>292</v>
      </c>
      <c r="Q301" s="972"/>
      <c r="R301" s="973" t="s">
        <v>696</v>
      </c>
      <c r="S301" s="974"/>
      <c r="T301" s="979" t="s">
        <v>1093</v>
      </c>
      <c r="U301" s="980"/>
      <c r="V301" s="980"/>
      <c r="W301" s="981"/>
      <c r="X301" s="979" t="s">
        <v>1093</v>
      </c>
      <c r="Y301" s="980"/>
      <c r="Z301" s="980"/>
      <c r="AA301" s="981"/>
      <c r="AB301" s="609"/>
      <c r="AC301" s="34"/>
      <c r="AD301" s="138" t="s">
        <v>699</v>
      </c>
      <c r="AE301" s="610">
        <v>27</v>
      </c>
      <c r="AF301" s="35" t="s">
        <v>32</v>
      </c>
      <c r="AG301" s="34"/>
      <c r="AH301" s="139">
        <v>590</v>
      </c>
      <c r="AI301" s="140">
        <f t="shared" si="120"/>
        <v>0.59</v>
      </c>
      <c r="AJ301" s="152">
        <v>590</v>
      </c>
      <c r="AK301" s="142">
        <f t="shared" si="121"/>
        <v>0.59</v>
      </c>
      <c r="AL301" s="143">
        <f t="shared" si="125"/>
        <v>0</v>
      </c>
      <c r="AM301" s="144">
        <f t="shared" si="123"/>
        <v>0</v>
      </c>
      <c r="AN301" s="145">
        <f t="shared" si="126"/>
        <v>0</v>
      </c>
      <c r="AO301" s="21"/>
      <c r="AP301" s="306">
        <v>75.06</v>
      </c>
      <c r="AQ301" s="306">
        <v>2.19</v>
      </c>
    </row>
    <row r="302" spans="2:43" ht="12" customHeight="1" x14ac:dyDescent="0.25">
      <c r="B302" s="25">
        <v>44294</v>
      </c>
      <c r="C302" s="137">
        <v>0.92986111111111114</v>
      </c>
      <c r="D302" s="137">
        <v>0.93472222222222223</v>
      </c>
      <c r="E302" s="43">
        <v>3</v>
      </c>
      <c r="F302" s="43">
        <v>23739</v>
      </c>
      <c r="G302" s="25">
        <v>44294</v>
      </c>
      <c r="H302" s="967" t="s">
        <v>798</v>
      </c>
      <c r="I302" s="968"/>
      <c r="J302" s="969" t="s">
        <v>828</v>
      </c>
      <c r="K302" s="970"/>
      <c r="L302" s="969" t="s">
        <v>700</v>
      </c>
      <c r="M302" s="970"/>
      <c r="N302" s="967"/>
      <c r="O302" s="968"/>
      <c r="P302" s="971" t="s">
        <v>1293</v>
      </c>
      <c r="Q302" s="972"/>
      <c r="R302" s="973" t="s">
        <v>543</v>
      </c>
      <c r="S302" s="974"/>
      <c r="T302" s="979" t="s">
        <v>1093</v>
      </c>
      <c r="U302" s="980"/>
      <c r="V302" s="980"/>
      <c r="W302" s="981"/>
      <c r="X302" s="979" t="s">
        <v>1093</v>
      </c>
      <c r="Y302" s="980"/>
      <c r="Z302" s="980"/>
      <c r="AA302" s="981"/>
      <c r="AB302" s="609"/>
      <c r="AC302" s="34"/>
      <c r="AD302" s="138" t="s">
        <v>699</v>
      </c>
      <c r="AE302" s="610">
        <v>28</v>
      </c>
      <c r="AF302" s="35" t="s">
        <v>32</v>
      </c>
      <c r="AG302" s="34"/>
      <c r="AH302" s="139">
        <v>780</v>
      </c>
      <c r="AI302" s="140">
        <f t="shared" si="120"/>
        <v>0.78</v>
      </c>
      <c r="AJ302" s="152">
        <v>780</v>
      </c>
      <c r="AK302" s="142">
        <f t="shared" si="121"/>
        <v>0.78</v>
      </c>
      <c r="AL302" s="143">
        <f t="shared" si="125"/>
        <v>0</v>
      </c>
      <c r="AM302" s="144">
        <f t="shared" si="123"/>
        <v>0</v>
      </c>
      <c r="AN302" s="145">
        <f t="shared" si="126"/>
        <v>0</v>
      </c>
      <c r="AO302" s="21"/>
      <c r="AP302" s="306">
        <v>74.849999999999994</v>
      </c>
      <c r="AQ302" s="306">
        <v>2.27</v>
      </c>
    </row>
    <row r="303" spans="2:43" ht="12" customHeight="1" x14ac:dyDescent="0.25">
      <c r="B303" s="25">
        <v>44294</v>
      </c>
      <c r="C303" s="137">
        <v>0.93333333333333324</v>
      </c>
      <c r="D303" s="137">
        <v>0.95833333333333337</v>
      </c>
      <c r="E303" s="43">
        <v>3</v>
      </c>
      <c r="F303" s="43">
        <v>26802</v>
      </c>
      <c r="G303" s="25">
        <v>44294</v>
      </c>
      <c r="H303" s="967" t="s">
        <v>712</v>
      </c>
      <c r="I303" s="968"/>
      <c r="J303" s="969"/>
      <c r="K303" s="970"/>
      <c r="L303" s="969"/>
      <c r="M303" s="970"/>
      <c r="N303" s="967"/>
      <c r="O303" s="968"/>
      <c r="P303" s="971" t="s">
        <v>748</v>
      </c>
      <c r="Q303" s="972"/>
      <c r="R303" s="973" t="s">
        <v>749</v>
      </c>
      <c r="S303" s="974"/>
      <c r="T303" s="979" t="s">
        <v>715</v>
      </c>
      <c r="U303" s="980"/>
      <c r="V303" s="980"/>
      <c r="W303" s="981"/>
      <c r="X303" s="979" t="s">
        <v>715</v>
      </c>
      <c r="Y303" s="980"/>
      <c r="Z303" s="980"/>
      <c r="AA303" s="981"/>
      <c r="AB303" s="609"/>
      <c r="AC303" s="34"/>
      <c r="AD303" s="138"/>
      <c r="AE303" s="610">
        <v>35</v>
      </c>
      <c r="AF303" s="35" t="s">
        <v>32</v>
      </c>
      <c r="AG303" s="34"/>
      <c r="AH303" s="139">
        <v>480</v>
      </c>
      <c r="AI303" s="140">
        <f t="shared" si="120"/>
        <v>0.48</v>
      </c>
      <c r="AJ303" s="152">
        <v>480</v>
      </c>
      <c r="AK303" s="142">
        <f t="shared" si="121"/>
        <v>0.48</v>
      </c>
      <c r="AL303" s="143">
        <f t="shared" si="125"/>
        <v>0</v>
      </c>
      <c r="AM303" s="144">
        <f t="shared" si="123"/>
        <v>0</v>
      </c>
      <c r="AN303" s="145">
        <f t="shared" si="126"/>
        <v>0</v>
      </c>
      <c r="AO303" s="21"/>
      <c r="AP303" s="306">
        <v>71.430000000000007</v>
      </c>
      <c r="AQ303" s="306">
        <v>5.89</v>
      </c>
    </row>
    <row r="304" spans="2:43" ht="12" customHeight="1" x14ac:dyDescent="0.25">
      <c r="B304" s="25">
        <v>44294</v>
      </c>
      <c r="C304" s="137">
        <v>0.96805555555555556</v>
      </c>
      <c r="D304" s="137">
        <v>0.97083333333333333</v>
      </c>
      <c r="E304" s="43">
        <v>3</v>
      </c>
      <c r="F304" s="43">
        <v>23737</v>
      </c>
      <c r="G304" s="25">
        <v>44294</v>
      </c>
      <c r="H304" s="967" t="s">
        <v>1076</v>
      </c>
      <c r="I304" s="968"/>
      <c r="J304" s="969" t="s">
        <v>1080</v>
      </c>
      <c r="K304" s="970"/>
      <c r="L304" s="969" t="s">
        <v>700</v>
      </c>
      <c r="M304" s="970"/>
      <c r="N304" s="967"/>
      <c r="O304" s="968"/>
      <c r="P304" s="971" t="s">
        <v>1293</v>
      </c>
      <c r="Q304" s="972"/>
      <c r="R304" s="973" t="s">
        <v>543</v>
      </c>
      <c r="S304" s="974"/>
      <c r="T304" s="979" t="s">
        <v>1821</v>
      </c>
      <c r="U304" s="980"/>
      <c r="V304" s="980"/>
      <c r="W304" s="981"/>
      <c r="X304" s="979" t="s">
        <v>1821</v>
      </c>
      <c r="Y304" s="980"/>
      <c r="Z304" s="980"/>
      <c r="AA304" s="981"/>
      <c r="AB304" s="609"/>
      <c r="AC304" s="34"/>
      <c r="AD304" s="138" t="s">
        <v>699</v>
      </c>
      <c r="AE304" s="610">
        <v>27</v>
      </c>
      <c r="AF304" s="35" t="s">
        <v>32</v>
      </c>
      <c r="AG304" s="34"/>
      <c r="AH304" s="139">
        <v>350</v>
      </c>
      <c r="AI304" s="140">
        <f t="shared" si="120"/>
        <v>0.35</v>
      </c>
      <c r="AJ304" s="152">
        <v>350</v>
      </c>
      <c r="AK304" s="142">
        <f t="shared" si="121"/>
        <v>0.35</v>
      </c>
      <c r="AL304" s="143">
        <f t="shared" si="125"/>
        <v>0</v>
      </c>
      <c r="AM304" s="144">
        <f t="shared" si="123"/>
        <v>0</v>
      </c>
      <c r="AN304" s="145">
        <f t="shared" si="126"/>
        <v>0</v>
      </c>
      <c r="AO304" s="21"/>
      <c r="AP304" s="306">
        <v>70.099999999999994</v>
      </c>
      <c r="AQ304" s="306">
        <v>6.12</v>
      </c>
    </row>
    <row r="305" spans="2:43" ht="12" customHeight="1" x14ac:dyDescent="0.25">
      <c r="B305" s="25">
        <v>44294</v>
      </c>
      <c r="C305" s="137">
        <v>0.96944444444444444</v>
      </c>
      <c r="D305" s="137">
        <v>0.97361111111111109</v>
      </c>
      <c r="E305" s="43">
        <v>3</v>
      </c>
      <c r="F305" s="43">
        <v>23740</v>
      </c>
      <c r="G305" s="25">
        <v>44294</v>
      </c>
      <c r="H305" s="967" t="s">
        <v>1822</v>
      </c>
      <c r="I305" s="968"/>
      <c r="J305" s="969" t="s">
        <v>1823</v>
      </c>
      <c r="K305" s="970"/>
      <c r="L305" s="969" t="s">
        <v>700</v>
      </c>
      <c r="M305" s="970"/>
      <c r="N305" s="967"/>
      <c r="O305" s="968"/>
      <c r="P305" s="971" t="s">
        <v>292</v>
      </c>
      <c r="Q305" s="972"/>
      <c r="R305" s="973" t="s">
        <v>696</v>
      </c>
      <c r="S305" s="974"/>
      <c r="T305" s="979" t="s">
        <v>1093</v>
      </c>
      <c r="U305" s="980"/>
      <c r="V305" s="980"/>
      <c r="W305" s="981"/>
      <c r="X305" s="979" t="s">
        <v>1093</v>
      </c>
      <c r="Y305" s="980"/>
      <c r="Z305" s="980"/>
      <c r="AA305" s="981"/>
      <c r="AB305" s="609"/>
      <c r="AC305" s="34"/>
      <c r="AD305" s="138" t="s">
        <v>699</v>
      </c>
      <c r="AE305" s="610">
        <v>26</v>
      </c>
      <c r="AF305" s="35" t="s">
        <v>32</v>
      </c>
      <c r="AG305" s="34"/>
      <c r="AH305" s="139">
        <v>2480</v>
      </c>
      <c r="AI305" s="140">
        <f t="shared" si="120"/>
        <v>2.48</v>
      </c>
      <c r="AJ305" s="152">
        <v>2480</v>
      </c>
      <c r="AK305" s="142">
        <f t="shared" si="121"/>
        <v>2.48</v>
      </c>
      <c r="AL305" s="143">
        <f t="shared" si="125"/>
        <v>0</v>
      </c>
      <c r="AM305" s="144">
        <f t="shared" si="123"/>
        <v>0</v>
      </c>
      <c r="AN305" s="145">
        <f t="shared" si="126"/>
        <v>0</v>
      </c>
      <c r="AO305" s="21"/>
      <c r="AP305" s="306">
        <v>74.95</v>
      </c>
      <c r="AQ305" s="306">
        <v>2.1800000000000002</v>
      </c>
    </row>
    <row r="306" spans="2:43" ht="12" customHeight="1" x14ac:dyDescent="0.25">
      <c r="B306" s="25">
        <v>44295</v>
      </c>
      <c r="C306" s="137">
        <v>1.0416666666666666E-2</v>
      </c>
      <c r="D306" s="137">
        <v>1.7361111111111112E-2</v>
      </c>
      <c r="E306" s="43">
        <v>4</v>
      </c>
      <c r="F306" s="43">
        <v>23738</v>
      </c>
      <c r="G306" s="25">
        <v>44295</v>
      </c>
      <c r="H306" s="967" t="s">
        <v>1100</v>
      </c>
      <c r="I306" s="968"/>
      <c r="J306" s="969" t="s">
        <v>1806</v>
      </c>
      <c r="K306" s="970"/>
      <c r="L306" s="969" t="s">
        <v>700</v>
      </c>
      <c r="M306" s="970"/>
      <c r="N306" s="967"/>
      <c r="O306" s="968"/>
      <c r="P306" s="971" t="s">
        <v>1293</v>
      </c>
      <c r="Q306" s="972"/>
      <c r="R306" s="973" t="s">
        <v>543</v>
      </c>
      <c r="S306" s="974"/>
      <c r="T306" s="979" t="s">
        <v>1118</v>
      </c>
      <c r="U306" s="980"/>
      <c r="V306" s="980"/>
      <c r="W306" s="981"/>
      <c r="X306" s="979" t="s">
        <v>1093</v>
      </c>
      <c r="Y306" s="980"/>
      <c r="Z306" s="980"/>
      <c r="AA306" s="988"/>
      <c r="AB306" s="609"/>
      <c r="AC306" s="34"/>
      <c r="AD306" s="138"/>
      <c r="AE306" s="610">
        <v>25</v>
      </c>
      <c r="AF306" s="35" t="s">
        <v>32</v>
      </c>
      <c r="AG306" s="34"/>
      <c r="AH306" s="139">
        <v>600</v>
      </c>
      <c r="AI306" s="140">
        <f t="shared" si="120"/>
        <v>0.6</v>
      </c>
      <c r="AJ306" s="152">
        <v>600</v>
      </c>
      <c r="AK306" s="142">
        <f t="shared" si="121"/>
        <v>0.6</v>
      </c>
      <c r="AL306" s="143">
        <f t="shared" si="125"/>
        <v>0</v>
      </c>
      <c r="AM306" s="144">
        <f t="shared" si="123"/>
        <v>0</v>
      </c>
      <c r="AN306" s="145">
        <f t="shared" si="126"/>
        <v>0</v>
      </c>
      <c r="AO306" s="21"/>
      <c r="AP306" s="306">
        <v>75.06</v>
      </c>
      <c r="AQ306" s="306">
        <v>2.34</v>
      </c>
    </row>
    <row r="307" spans="2:43" ht="12" customHeight="1" x14ac:dyDescent="0.25">
      <c r="B307" s="25">
        <v>44295</v>
      </c>
      <c r="C307" s="137">
        <v>2.1527777777777781E-2</v>
      </c>
      <c r="D307" s="137">
        <v>7.5694444444444439E-2</v>
      </c>
      <c r="E307" s="43">
        <v>4</v>
      </c>
      <c r="F307" s="43">
        <v>26804</v>
      </c>
      <c r="G307" s="25">
        <v>44295</v>
      </c>
      <c r="H307" s="967" t="s">
        <v>1824</v>
      </c>
      <c r="I307" s="968"/>
      <c r="J307" s="969"/>
      <c r="K307" s="970"/>
      <c r="L307" s="969"/>
      <c r="M307" s="970"/>
      <c r="N307" s="967"/>
      <c r="O307" s="968"/>
      <c r="P307" s="971" t="s">
        <v>1825</v>
      </c>
      <c r="Q307" s="972"/>
      <c r="R307" s="973" t="s">
        <v>1827</v>
      </c>
      <c r="S307" s="974"/>
      <c r="T307" s="979" t="s">
        <v>1332</v>
      </c>
      <c r="U307" s="980"/>
      <c r="V307" s="980"/>
      <c r="W307" s="981"/>
      <c r="X307" s="979" t="s">
        <v>1826</v>
      </c>
      <c r="Y307" s="980"/>
      <c r="Z307" s="980"/>
      <c r="AA307" s="988"/>
      <c r="AB307" s="609"/>
      <c r="AC307" s="34"/>
      <c r="AD307" s="138"/>
      <c r="AE307" s="610">
        <v>46</v>
      </c>
      <c r="AF307" s="35" t="s">
        <v>32</v>
      </c>
      <c r="AG307" s="34"/>
      <c r="AH307" s="139">
        <v>6050</v>
      </c>
      <c r="AI307" s="140">
        <f t="shared" si="120"/>
        <v>6.05</v>
      </c>
      <c r="AJ307" s="152">
        <v>6050</v>
      </c>
      <c r="AK307" s="142">
        <f t="shared" si="121"/>
        <v>6.05</v>
      </c>
      <c r="AL307" s="143">
        <f t="shared" si="125"/>
        <v>0</v>
      </c>
      <c r="AM307" s="144">
        <f t="shared" si="123"/>
        <v>0</v>
      </c>
      <c r="AN307" s="145">
        <f t="shared" si="126"/>
        <v>0</v>
      </c>
      <c r="AO307" s="21"/>
      <c r="AP307" s="306">
        <v>77.349999999999994</v>
      </c>
      <c r="AQ307" s="306">
        <v>1.27</v>
      </c>
    </row>
    <row r="308" spans="2:43" ht="12" customHeight="1" x14ac:dyDescent="0.25">
      <c r="B308" s="25">
        <v>44295</v>
      </c>
      <c r="C308" s="137">
        <v>9.5138888888888884E-2</v>
      </c>
      <c r="D308" s="137">
        <v>0.10416666666666667</v>
      </c>
      <c r="E308" s="43">
        <v>3</v>
      </c>
      <c r="F308" s="43">
        <v>806</v>
      </c>
      <c r="G308" s="25">
        <v>44295</v>
      </c>
      <c r="H308" s="967" t="s">
        <v>199</v>
      </c>
      <c r="I308" s="968"/>
      <c r="J308" s="969"/>
      <c r="K308" s="970"/>
      <c r="L308" s="969"/>
      <c r="M308" s="970"/>
      <c r="N308" s="967"/>
      <c r="O308" s="968"/>
      <c r="P308" s="971" t="s">
        <v>1210</v>
      </c>
      <c r="Q308" s="972"/>
      <c r="R308" s="973" t="s">
        <v>306</v>
      </c>
      <c r="S308" s="974"/>
      <c r="T308" s="979" t="s">
        <v>544</v>
      </c>
      <c r="U308" s="980"/>
      <c r="V308" s="980"/>
      <c r="W308" s="981"/>
      <c r="X308" s="979" t="s">
        <v>544</v>
      </c>
      <c r="Y308" s="980"/>
      <c r="Z308" s="980"/>
      <c r="AA308" s="981"/>
      <c r="AB308" s="609"/>
      <c r="AC308" s="34"/>
      <c r="AD308" s="138"/>
      <c r="AE308" s="314">
        <v>57</v>
      </c>
      <c r="AF308" s="46" t="s">
        <v>52</v>
      </c>
      <c r="AG308" s="34"/>
      <c r="AH308" s="139">
        <v>17346</v>
      </c>
      <c r="AI308" s="140">
        <f t="shared" si="120"/>
        <v>17.346</v>
      </c>
      <c r="AJ308" s="836">
        <v>17370</v>
      </c>
      <c r="AK308" s="838">
        <f>+AJ308/1000</f>
        <v>17.37</v>
      </c>
      <c r="AL308" s="1029">
        <f>+AJ308-AH309-AH308</f>
        <v>-45</v>
      </c>
      <c r="AM308" s="842">
        <f>+AL308/1000</f>
        <v>-4.4999999999999998E-2</v>
      </c>
      <c r="AN308" s="844">
        <f>+AL308/SUM(AH308:AH309)</f>
        <v>-2.5839793281653748E-3</v>
      </c>
      <c r="AO308" s="21"/>
      <c r="AP308" s="306">
        <v>69.81</v>
      </c>
      <c r="AQ308" s="306">
        <v>4.3099999999999996</v>
      </c>
    </row>
    <row r="309" spans="2:43" ht="12" customHeight="1" x14ac:dyDescent="0.25">
      <c r="B309" s="25">
        <v>44295</v>
      </c>
      <c r="C309" s="137">
        <v>9.5138888888888884E-2</v>
      </c>
      <c r="D309" s="137">
        <v>0.10416666666666667</v>
      </c>
      <c r="E309" s="43">
        <v>3</v>
      </c>
      <c r="F309" s="43">
        <v>806</v>
      </c>
      <c r="G309" s="25">
        <v>44295</v>
      </c>
      <c r="H309" s="967" t="s">
        <v>199</v>
      </c>
      <c r="I309" s="968"/>
      <c r="J309" s="969"/>
      <c r="K309" s="970"/>
      <c r="L309" s="969"/>
      <c r="M309" s="970"/>
      <c r="N309" s="967"/>
      <c r="O309" s="968"/>
      <c r="P309" s="971" t="s">
        <v>1210</v>
      </c>
      <c r="Q309" s="972"/>
      <c r="R309" s="973" t="s">
        <v>306</v>
      </c>
      <c r="S309" s="974"/>
      <c r="T309" s="979" t="s">
        <v>202</v>
      </c>
      <c r="U309" s="980"/>
      <c r="V309" s="980"/>
      <c r="W309" s="981"/>
      <c r="X309" s="979" t="s">
        <v>202</v>
      </c>
      <c r="Y309" s="980"/>
      <c r="Z309" s="980"/>
      <c r="AA309" s="981"/>
      <c r="AB309" s="609"/>
      <c r="AC309" s="34"/>
      <c r="AD309" s="138"/>
      <c r="AE309" s="314">
        <v>57</v>
      </c>
      <c r="AF309" s="46" t="s">
        <v>52</v>
      </c>
      <c r="AG309" s="34"/>
      <c r="AH309" s="139">
        <v>69</v>
      </c>
      <c r="AI309" s="140">
        <f t="shared" si="120"/>
        <v>6.9000000000000006E-2</v>
      </c>
      <c r="AJ309" s="837"/>
      <c r="AK309" s="839"/>
      <c r="AL309" s="1031"/>
      <c r="AM309" s="843"/>
      <c r="AN309" s="845"/>
      <c r="AO309" s="21"/>
      <c r="AP309" s="306">
        <v>69.81</v>
      </c>
      <c r="AQ309" s="306">
        <v>4.3099999999999996</v>
      </c>
    </row>
    <row r="310" spans="2:43" ht="12" customHeight="1" x14ac:dyDescent="0.25">
      <c r="B310" s="25">
        <v>44295</v>
      </c>
      <c r="C310" s="137">
        <v>0.15069444444444444</v>
      </c>
      <c r="D310" s="137">
        <v>0.21527777777777779</v>
      </c>
      <c r="E310" s="43">
        <v>4</v>
      </c>
      <c r="F310" s="43">
        <v>26805</v>
      </c>
      <c r="G310" s="25">
        <v>44295</v>
      </c>
      <c r="H310" s="967" t="s">
        <v>1829</v>
      </c>
      <c r="I310" s="968"/>
      <c r="J310" s="969"/>
      <c r="K310" s="970"/>
      <c r="L310" s="969"/>
      <c r="M310" s="970"/>
      <c r="N310" s="967"/>
      <c r="O310" s="968"/>
      <c r="P310" s="971" t="s">
        <v>1830</v>
      </c>
      <c r="Q310" s="972"/>
      <c r="R310" s="973" t="s">
        <v>1054</v>
      </c>
      <c r="S310" s="974"/>
      <c r="T310" s="979" t="s">
        <v>1332</v>
      </c>
      <c r="U310" s="980"/>
      <c r="V310" s="980"/>
      <c r="W310" s="981"/>
      <c r="X310" s="979" t="s">
        <v>1826</v>
      </c>
      <c r="Y310" s="980"/>
      <c r="Z310" s="980"/>
      <c r="AA310" s="988"/>
      <c r="AB310" s="609"/>
      <c r="AC310" s="34"/>
      <c r="AD310" s="138"/>
      <c r="AE310" s="610">
        <v>37</v>
      </c>
      <c r="AF310" s="35" t="s">
        <v>32</v>
      </c>
      <c r="AG310" s="34"/>
      <c r="AH310" s="139">
        <v>3030</v>
      </c>
      <c r="AI310" s="140">
        <f t="shared" si="120"/>
        <v>3.03</v>
      </c>
      <c r="AJ310" s="152">
        <v>3030</v>
      </c>
      <c r="AK310" s="142">
        <f t="shared" si="121"/>
        <v>3.03</v>
      </c>
      <c r="AL310" s="143">
        <f t="shared" ref="AL310:AL311" si="127">+AJ310-AH310</f>
        <v>0</v>
      </c>
      <c r="AM310" s="144">
        <f t="shared" si="123"/>
        <v>0</v>
      </c>
      <c r="AN310" s="145">
        <f t="shared" ref="AN310:AN311" si="128">+AL310/AH310</f>
        <v>0</v>
      </c>
      <c r="AO310" s="21"/>
      <c r="AP310" s="306">
        <v>77.290000000000006</v>
      </c>
      <c r="AQ310" s="306">
        <v>1.1599999999999999</v>
      </c>
    </row>
    <row r="311" spans="2:43" ht="12" customHeight="1" x14ac:dyDescent="0.25">
      <c r="B311" s="25">
        <v>44295</v>
      </c>
      <c r="C311" s="137">
        <v>0.2076388888888889</v>
      </c>
      <c r="D311" s="137">
        <v>0.23402777777777781</v>
      </c>
      <c r="E311" s="43">
        <v>4</v>
      </c>
      <c r="F311" s="43">
        <v>26806</v>
      </c>
      <c r="G311" s="25">
        <v>44295</v>
      </c>
      <c r="H311" s="967" t="s">
        <v>1304</v>
      </c>
      <c r="I311" s="968"/>
      <c r="J311" s="969"/>
      <c r="K311" s="970"/>
      <c r="L311" s="969"/>
      <c r="M311" s="970"/>
      <c r="N311" s="967"/>
      <c r="O311" s="968"/>
      <c r="P311" s="971" t="s">
        <v>1831</v>
      </c>
      <c r="Q311" s="972"/>
      <c r="R311" s="973" t="s">
        <v>102</v>
      </c>
      <c r="S311" s="974"/>
      <c r="T311" s="979" t="s">
        <v>1850</v>
      </c>
      <c r="U311" s="980"/>
      <c r="V311" s="980"/>
      <c r="W311" s="981"/>
      <c r="X311" s="979" t="s">
        <v>1850</v>
      </c>
      <c r="Y311" s="980"/>
      <c r="Z311" s="980"/>
      <c r="AA311" s="981"/>
      <c r="AB311" s="609"/>
      <c r="AC311" s="34"/>
      <c r="AD311" s="138"/>
      <c r="AE311" s="314">
        <v>55</v>
      </c>
      <c r="AF311" s="46" t="s">
        <v>52</v>
      </c>
      <c r="AG311" s="34"/>
      <c r="AH311" s="139">
        <v>11735</v>
      </c>
      <c r="AI311" s="140">
        <f t="shared" si="120"/>
        <v>11.734999999999999</v>
      </c>
      <c r="AJ311" s="152">
        <v>11735</v>
      </c>
      <c r="AK311" s="142">
        <f t="shared" si="121"/>
        <v>11.734999999999999</v>
      </c>
      <c r="AL311" s="143">
        <f t="shared" si="127"/>
        <v>0</v>
      </c>
      <c r="AM311" s="144">
        <f t="shared" si="123"/>
        <v>0</v>
      </c>
      <c r="AN311" s="145">
        <f t="shared" si="128"/>
        <v>0</v>
      </c>
      <c r="AO311" s="21"/>
      <c r="AP311" s="306">
        <v>77.11</v>
      </c>
      <c r="AQ311" s="306">
        <v>3.67</v>
      </c>
    </row>
    <row r="312" spans="2:43" ht="12" customHeight="1" thickBot="1" x14ac:dyDescent="0.3">
      <c r="B312" s="24"/>
      <c r="C312" s="146"/>
      <c r="D312" s="146"/>
      <c r="E312" s="27"/>
      <c r="F312" s="36"/>
      <c r="G312" s="31"/>
      <c r="H312" s="909"/>
      <c r="I312" s="910"/>
      <c r="J312" s="911"/>
      <c r="K312" s="912"/>
      <c r="L312" s="911"/>
      <c r="M312" s="912"/>
      <c r="N312" s="913"/>
      <c r="O312" s="910"/>
      <c r="P312" s="913"/>
      <c r="Q312" s="910"/>
      <c r="R312" s="914"/>
      <c r="S312" s="915"/>
      <c r="T312" s="916"/>
      <c r="U312" s="917"/>
      <c r="V312" s="917"/>
      <c r="W312" s="915"/>
      <c r="X312" s="29"/>
      <c r="Y312" s="147"/>
      <c r="Z312" s="147"/>
      <c r="AA312" s="28"/>
      <c r="AB312" s="147"/>
      <c r="AC312" s="36"/>
      <c r="AD312" s="148"/>
      <c r="AE312" s="147"/>
      <c r="AF312" s="28"/>
      <c r="AG312" s="29"/>
      <c r="AH312" s="149"/>
      <c r="AI312" s="153"/>
      <c r="AJ312" s="150"/>
      <c r="AK312" s="154"/>
      <c r="AL312" s="155"/>
      <c r="AM312" s="156"/>
      <c r="AN312" s="157"/>
    </row>
    <row r="313" spans="2:43" ht="12" customHeight="1" x14ac:dyDescent="0.25">
      <c r="B313" s="151"/>
      <c r="C313" s="151"/>
      <c r="D313" s="151"/>
      <c r="E313" s="151"/>
      <c r="F313" s="151"/>
      <c r="G313" s="151"/>
      <c r="H313" s="151"/>
      <c r="I313" s="151"/>
      <c r="J313" s="174"/>
      <c r="K313" s="174"/>
      <c r="L313" s="174"/>
      <c r="M313" s="174"/>
      <c r="N313" s="151"/>
      <c r="O313" s="151"/>
      <c r="P313" s="135"/>
      <c r="Q313" s="135"/>
      <c r="R313" s="918" t="s">
        <v>5</v>
      </c>
      <c r="S313" s="919"/>
      <c r="T313" s="919"/>
      <c r="U313" s="919"/>
      <c r="V313" s="919"/>
      <c r="W313" s="919"/>
      <c r="X313" s="919"/>
      <c r="Y313" s="919"/>
      <c r="Z313" s="919"/>
      <c r="AA313" s="919"/>
      <c r="AB313" s="919"/>
      <c r="AC313" s="919"/>
      <c r="AD313" s="919"/>
      <c r="AE313" s="919"/>
      <c r="AF313" s="919"/>
      <c r="AG313" s="265"/>
      <c r="AH313" s="932" t="s">
        <v>4</v>
      </c>
      <c r="AI313" s="933"/>
      <c r="AJ313" s="932" t="s">
        <v>3</v>
      </c>
      <c r="AK313" s="933"/>
      <c r="AL313" s="932" t="s">
        <v>2</v>
      </c>
      <c r="AM313" s="934"/>
      <c r="AN313" s="935"/>
    </row>
    <row r="314" spans="2:43" x14ac:dyDescent="0.25">
      <c r="B314" s="151"/>
      <c r="C314" s="151"/>
      <c r="D314" s="151"/>
      <c r="E314" s="151"/>
      <c r="F314" s="151"/>
      <c r="G314" s="151"/>
      <c r="H314" s="151"/>
      <c r="I314" s="151"/>
      <c r="J314" s="174"/>
      <c r="K314" s="174"/>
      <c r="L314" s="174"/>
      <c r="M314" s="174"/>
      <c r="N314" s="151"/>
      <c r="O314" s="151"/>
      <c r="P314" s="135"/>
      <c r="Q314" s="135"/>
      <c r="R314" s="930"/>
      <c r="S314" s="931"/>
      <c r="T314" s="931"/>
      <c r="U314" s="931"/>
      <c r="V314" s="931"/>
      <c r="W314" s="931"/>
      <c r="X314" s="931"/>
      <c r="Y314" s="931"/>
      <c r="Z314" s="931"/>
      <c r="AA314" s="931"/>
      <c r="AB314" s="931"/>
      <c r="AC314" s="931"/>
      <c r="AD314" s="931"/>
      <c r="AE314" s="931"/>
      <c r="AF314" s="931"/>
      <c r="AG314" s="265"/>
      <c r="AH314" s="936" t="s">
        <v>1</v>
      </c>
      <c r="AI314" s="938">
        <f>+SUM(AI271:AI312)</f>
        <v>292.47199999999998</v>
      </c>
      <c r="AJ314" s="936" t="s">
        <v>1</v>
      </c>
      <c r="AK314" s="938">
        <f>+SUM(AK271:AK312)</f>
        <v>313.88000000000005</v>
      </c>
      <c r="AL314" s="936" t="s">
        <v>1</v>
      </c>
      <c r="AM314" s="940">
        <f>+AK314-AI314</f>
        <v>21.408000000000072</v>
      </c>
      <c r="AN314" s="851">
        <f>+AM314/AI314</f>
        <v>7.3196750458163762E-2</v>
      </c>
    </row>
    <row r="315" spans="2:43" ht="17.25" thickBot="1" x14ac:dyDescent="0.3">
      <c r="B315" s="151"/>
      <c r="C315" s="151"/>
      <c r="D315" s="151"/>
      <c r="E315" s="151"/>
      <c r="F315" s="151"/>
      <c r="G315" s="151"/>
      <c r="H315" s="151"/>
      <c r="I315" s="151"/>
      <c r="J315" s="174"/>
      <c r="K315" s="174"/>
      <c r="L315" s="174"/>
      <c r="M315" s="174"/>
      <c r="N315" s="151"/>
      <c r="O315" s="151"/>
      <c r="P315" s="135"/>
      <c r="Q315" s="135"/>
      <c r="R315" s="921"/>
      <c r="S315" s="922"/>
      <c r="T315" s="922"/>
      <c r="U315" s="922"/>
      <c r="V315" s="922"/>
      <c r="W315" s="922"/>
      <c r="X315" s="922"/>
      <c r="Y315" s="922"/>
      <c r="Z315" s="922"/>
      <c r="AA315" s="922"/>
      <c r="AB315" s="922"/>
      <c r="AC315" s="922"/>
      <c r="AD315" s="922"/>
      <c r="AE315" s="922"/>
      <c r="AF315" s="922"/>
      <c r="AG315" s="264"/>
      <c r="AH315" s="937"/>
      <c r="AI315" s="939"/>
      <c r="AJ315" s="937"/>
      <c r="AK315" s="939"/>
      <c r="AL315" s="937"/>
      <c r="AM315" s="941"/>
      <c r="AN315" s="852"/>
    </row>
    <row r="316" spans="2:43" ht="17.25" thickBot="1" x14ac:dyDescent="0.3"/>
    <row r="317" spans="2:43" x14ac:dyDescent="0.25">
      <c r="R317" s="918" t="s">
        <v>0</v>
      </c>
      <c r="S317" s="919"/>
      <c r="T317" s="919"/>
      <c r="U317" s="919"/>
      <c r="V317" s="919"/>
      <c r="W317" s="919"/>
      <c r="X317" s="919"/>
      <c r="Y317" s="919"/>
      <c r="Z317" s="919"/>
      <c r="AA317" s="919"/>
      <c r="AB317" s="919"/>
      <c r="AC317" s="919"/>
      <c r="AD317" s="919"/>
      <c r="AE317" s="919"/>
      <c r="AF317" s="920"/>
      <c r="AG317" s="18"/>
      <c r="AH317" s="924">
        <f>+AI314+AH261</f>
        <v>1826.8841818181818</v>
      </c>
      <c r="AI317" s="925"/>
      <c r="AJ317" s="924">
        <f>+AK314+AJ261</f>
        <v>1893.585</v>
      </c>
      <c r="AK317" s="925"/>
      <c r="AL317" s="928">
        <f>+AJ317-AH317</f>
        <v>66.700818181818249</v>
      </c>
      <c r="AM317" s="925"/>
      <c r="AN317" s="945">
        <f>+AL317/AH317</f>
        <v>3.6510698842131942E-2</v>
      </c>
    </row>
    <row r="318" spans="2:43" ht="17.25" thickBot="1" x14ac:dyDescent="0.3">
      <c r="R318" s="921"/>
      <c r="S318" s="922"/>
      <c r="T318" s="922"/>
      <c r="U318" s="922"/>
      <c r="V318" s="922"/>
      <c r="W318" s="922"/>
      <c r="X318" s="922"/>
      <c r="Y318" s="922"/>
      <c r="Z318" s="922"/>
      <c r="AA318" s="922"/>
      <c r="AB318" s="922"/>
      <c r="AC318" s="922"/>
      <c r="AD318" s="922"/>
      <c r="AE318" s="922"/>
      <c r="AF318" s="923"/>
      <c r="AG318" s="19"/>
      <c r="AH318" s="926"/>
      <c r="AI318" s="927"/>
      <c r="AJ318" s="926"/>
      <c r="AK318" s="927"/>
      <c r="AL318" s="929"/>
      <c r="AM318" s="927"/>
      <c r="AN318" s="946"/>
    </row>
    <row r="319" spans="2:43" ht="17.25" thickBot="1" x14ac:dyDescent="0.3"/>
    <row r="320" spans="2:43" ht="12" customHeight="1" x14ac:dyDescent="0.25">
      <c r="B320" s="882" t="s">
        <v>31</v>
      </c>
      <c r="C320" s="883"/>
      <c r="D320" s="883"/>
      <c r="E320" s="883"/>
      <c r="F320" s="883"/>
      <c r="G320" s="884"/>
      <c r="H320" s="888" t="s">
        <v>30</v>
      </c>
      <c r="I320" s="765"/>
      <c r="J320" s="765"/>
      <c r="K320" s="765"/>
      <c r="L320" s="765"/>
      <c r="M320" s="765"/>
      <c r="N320" s="765"/>
      <c r="O320" s="765"/>
      <c r="P320" s="765"/>
      <c r="Q320" s="765"/>
      <c r="R320" s="765"/>
      <c r="S320" s="765"/>
      <c r="T320" s="765"/>
      <c r="U320" s="765"/>
      <c r="V320" s="765"/>
      <c r="W320" s="765"/>
      <c r="X320" s="765"/>
      <c r="Y320" s="765"/>
      <c r="Z320" s="765"/>
      <c r="AA320" s="765"/>
      <c r="AB320" s="765"/>
      <c r="AC320" s="765"/>
      <c r="AD320" s="765"/>
      <c r="AE320" s="267"/>
      <c r="AF320" s="764" t="s">
        <v>29</v>
      </c>
      <c r="AG320" s="765"/>
      <c r="AH320" s="765"/>
      <c r="AI320" s="765"/>
      <c r="AJ320" s="765"/>
      <c r="AK320" s="766"/>
      <c r="AL320" s="889" t="s">
        <v>39</v>
      </c>
      <c r="AM320" s="890"/>
      <c r="AN320" s="891"/>
      <c r="AO320" s="22"/>
    </row>
    <row r="321" spans="2:50" ht="12" customHeight="1" x14ac:dyDescent="0.25">
      <c r="B321" s="885"/>
      <c r="C321" s="886"/>
      <c r="D321" s="886"/>
      <c r="E321" s="886"/>
      <c r="F321" s="886"/>
      <c r="G321" s="887"/>
      <c r="H321" s="892" t="s">
        <v>25</v>
      </c>
      <c r="I321" s="893"/>
      <c r="J321" s="893"/>
      <c r="K321" s="893"/>
      <c r="L321" s="893"/>
      <c r="M321" s="893"/>
      <c r="N321" s="893"/>
      <c r="O321" s="893"/>
      <c r="P321" s="893"/>
      <c r="Q321" s="893"/>
      <c r="R321" s="893"/>
      <c r="S321" s="893"/>
      <c r="T321" s="893"/>
      <c r="U321" s="893"/>
      <c r="V321" s="893"/>
      <c r="W321" s="893"/>
      <c r="X321" s="893"/>
      <c r="Y321" s="893"/>
      <c r="Z321" s="893"/>
      <c r="AA321" s="893"/>
      <c r="AB321" s="893"/>
      <c r="AC321" s="893"/>
      <c r="AD321" s="893"/>
      <c r="AE321" s="268"/>
      <c r="AF321" s="773">
        <v>44295</v>
      </c>
      <c r="AG321" s="774"/>
      <c r="AH321" s="774"/>
      <c r="AI321" s="774"/>
      <c r="AJ321" s="774"/>
      <c r="AK321" s="775"/>
      <c r="AL321" s="896" t="s">
        <v>40</v>
      </c>
      <c r="AM321" s="897"/>
      <c r="AN321" s="898"/>
      <c r="AO321" s="23"/>
    </row>
    <row r="322" spans="2:50" ht="12" customHeight="1" thickBot="1" x14ac:dyDescent="0.3">
      <c r="B322" s="902" t="s">
        <v>28</v>
      </c>
      <c r="C322" s="903"/>
      <c r="D322" s="903"/>
      <c r="E322" s="903"/>
      <c r="F322" s="903"/>
      <c r="G322" s="904"/>
      <c r="H322" s="894"/>
      <c r="I322" s="895"/>
      <c r="J322" s="895"/>
      <c r="K322" s="895"/>
      <c r="L322" s="895"/>
      <c r="M322" s="895"/>
      <c r="N322" s="895"/>
      <c r="O322" s="895"/>
      <c r="P322" s="895"/>
      <c r="Q322" s="895"/>
      <c r="R322" s="895"/>
      <c r="S322" s="895"/>
      <c r="T322" s="895"/>
      <c r="U322" s="895"/>
      <c r="V322" s="895"/>
      <c r="W322" s="895"/>
      <c r="X322" s="895"/>
      <c r="Y322" s="895"/>
      <c r="Z322" s="895"/>
      <c r="AA322" s="895"/>
      <c r="AB322" s="895"/>
      <c r="AC322" s="895"/>
      <c r="AD322" s="895"/>
      <c r="AE322" s="269"/>
      <c r="AF322" s="776"/>
      <c r="AG322" s="777"/>
      <c r="AH322" s="777"/>
      <c r="AI322" s="777"/>
      <c r="AJ322" s="777"/>
      <c r="AK322" s="778"/>
      <c r="AL322" s="899"/>
      <c r="AM322" s="900"/>
      <c r="AN322" s="901"/>
      <c r="AO322" s="141"/>
    </row>
    <row r="323" spans="2:50" ht="12" customHeight="1" thickBot="1" x14ac:dyDescent="0.3">
      <c r="B323" s="135"/>
      <c r="C323" s="135"/>
      <c r="D323" s="135"/>
      <c r="E323" s="135"/>
      <c r="F323" s="135"/>
      <c r="G323" s="135"/>
      <c r="H323" s="135"/>
      <c r="I323" s="135"/>
      <c r="J323" s="174"/>
      <c r="K323" s="174"/>
      <c r="L323" s="174"/>
      <c r="M323" s="174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135"/>
      <c r="AN323" s="135"/>
      <c r="AO323" s="141"/>
    </row>
    <row r="324" spans="2:50" ht="12" customHeight="1" thickBot="1" x14ac:dyDescent="0.3">
      <c r="B324" s="873" t="s">
        <v>27</v>
      </c>
      <c r="C324" s="874"/>
      <c r="D324" s="874"/>
      <c r="E324" s="875"/>
      <c r="F324" s="848" t="s">
        <v>26</v>
      </c>
      <c r="G324" s="850"/>
      <c r="H324" s="848" t="s">
        <v>44</v>
      </c>
      <c r="I324" s="849"/>
      <c r="J324" s="849"/>
      <c r="K324" s="849"/>
      <c r="L324" s="849"/>
      <c r="M324" s="849"/>
      <c r="N324" s="849"/>
      <c r="O324" s="849"/>
      <c r="P324" s="849"/>
      <c r="Q324" s="849"/>
      <c r="R324" s="849"/>
      <c r="S324" s="850"/>
      <c r="T324" s="848" t="s">
        <v>25</v>
      </c>
      <c r="U324" s="849"/>
      <c r="V324" s="849"/>
      <c r="W324" s="849"/>
      <c r="X324" s="849"/>
      <c r="Y324" s="849"/>
      <c r="Z324" s="849"/>
      <c r="AA324" s="849"/>
      <c r="AB324" s="849"/>
      <c r="AC324" s="849"/>
      <c r="AD324" s="849"/>
      <c r="AE324" s="849"/>
      <c r="AF324" s="850"/>
      <c r="AG324" s="879" t="s">
        <v>24</v>
      </c>
      <c r="AH324" s="880"/>
      <c r="AI324" s="881"/>
      <c r="AJ324" s="879" t="s">
        <v>24</v>
      </c>
      <c r="AK324" s="881"/>
      <c r="AL324" s="848" t="s">
        <v>23</v>
      </c>
      <c r="AM324" s="849"/>
      <c r="AN324" s="850"/>
      <c r="AO324" s="141"/>
    </row>
    <row r="325" spans="2:50" ht="12" customHeight="1" thickBot="1" x14ac:dyDescent="0.3">
      <c r="B325" s="1" t="s">
        <v>13</v>
      </c>
      <c r="C325" s="2" t="s">
        <v>22</v>
      </c>
      <c r="D325" s="3" t="s">
        <v>22</v>
      </c>
      <c r="E325" s="2" t="s">
        <v>21</v>
      </c>
      <c r="F325" s="907" t="s">
        <v>20</v>
      </c>
      <c r="G325" s="908"/>
      <c r="H325" s="876"/>
      <c r="I325" s="877"/>
      <c r="J325" s="877"/>
      <c r="K325" s="877"/>
      <c r="L325" s="877"/>
      <c r="M325" s="877"/>
      <c r="N325" s="877"/>
      <c r="O325" s="877"/>
      <c r="P325" s="877"/>
      <c r="Q325" s="877"/>
      <c r="R325" s="877"/>
      <c r="S325" s="878"/>
      <c r="T325" s="876"/>
      <c r="U325" s="877"/>
      <c r="V325" s="877"/>
      <c r="W325" s="877"/>
      <c r="X325" s="877"/>
      <c r="Y325" s="877"/>
      <c r="Z325" s="877"/>
      <c r="AA325" s="877"/>
      <c r="AB325" s="877"/>
      <c r="AC325" s="877"/>
      <c r="AD325" s="877"/>
      <c r="AE325" s="877"/>
      <c r="AF325" s="878"/>
      <c r="AG325" s="876" t="s">
        <v>19</v>
      </c>
      <c r="AH325" s="877"/>
      <c r="AI325" s="878"/>
      <c r="AJ325" s="876" t="s">
        <v>18</v>
      </c>
      <c r="AK325" s="878"/>
      <c r="AL325" s="876" t="s">
        <v>17</v>
      </c>
      <c r="AM325" s="877"/>
      <c r="AN325" s="878"/>
      <c r="AO325" s="141"/>
      <c r="AP325" s="846" t="s">
        <v>130</v>
      </c>
      <c r="AQ325" s="846" t="s">
        <v>131</v>
      </c>
    </row>
    <row r="326" spans="2:50" ht="12" customHeight="1" thickBot="1" x14ac:dyDescent="0.3">
      <c r="B326" s="4">
        <v>2020</v>
      </c>
      <c r="C326" s="5" t="s">
        <v>16</v>
      </c>
      <c r="D326" s="5" t="s">
        <v>15</v>
      </c>
      <c r="E326" s="30" t="s">
        <v>14</v>
      </c>
      <c r="F326" s="6" t="s">
        <v>14</v>
      </c>
      <c r="G326" s="7" t="s">
        <v>13</v>
      </c>
      <c r="H326" s="868" t="s">
        <v>34</v>
      </c>
      <c r="I326" s="869"/>
      <c r="J326" s="870" t="s">
        <v>43</v>
      </c>
      <c r="K326" s="871"/>
      <c r="L326" s="870" t="s">
        <v>42</v>
      </c>
      <c r="M326" s="871"/>
      <c r="N326" s="872" t="s">
        <v>33</v>
      </c>
      <c r="O326" s="869"/>
      <c r="P326" s="872" t="s">
        <v>12</v>
      </c>
      <c r="Q326" s="869"/>
      <c r="R326" s="872" t="s">
        <v>11</v>
      </c>
      <c r="S326" s="905"/>
      <c r="T326" s="868" t="s">
        <v>35</v>
      </c>
      <c r="U326" s="906"/>
      <c r="V326" s="906"/>
      <c r="W326" s="905"/>
      <c r="X326" s="868" t="s">
        <v>10</v>
      </c>
      <c r="Y326" s="906"/>
      <c r="Z326" s="906"/>
      <c r="AA326" s="905"/>
      <c r="AB326" s="604"/>
      <c r="AC326" s="38" t="s">
        <v>38</v>
      </c>
      <c r="AD326" s="37" t="s">
        <v>36</v>
      </c>
      <c r="AE326" s="266" t="s">
        <v>41</v>
      </c>
      <c r="AF326" s="136" t="s">
        <v>9</v>
      </c>
      <c r="AG326" s="8" t="s">
        <v>37</v>
      </c>
      <c r="AH326" s="9" t="s">
        <v>8</v>
      </c>
      <c r="AI326" s="10" t="s">
        <v>7</v>
      </c>
      <c r="AJ326" s="6" t="s">
        <v>8</v>
      </c>
      <c r="AK326" s="7" t="s">
        <v>7</v>
      </c>
      <c r="AL326" s="6" t="s">
        <v>8</v>
      </c>
      <c r="AM326" s="11" t="s">
        <v>7</v>
      </c>
      <c r="AN326" s="7" t="s">
        <v>6</v>
      </c>
      <c r="AO326" s="141"/>
      <c r="AP326" s="847"/>
      <c r="AQ326" s="847"/>
    </row>
    <row r="327" spans="2:50" ht="12" customHeight="1" x14ac:dyDescent="0.25">
      <c r="B327" s="25">
        <v>44295</v>
      </c>
      <c r="C327" s="137">
        <v>0.36527777777777781</v>
      </c>
      <c r="D327" s="137">
        <v>0.37708333333333338</v>
      </c>
      <c r="E327" s="43">
        <v>4</v>
      </c>
      <c r="F327" s="43">
        <v>23742</v>
      </c>
      <c r="G327" s="25">
        <v>44295</v>
      </c>
      <c r="H327" s="960" t="s">
        <v>773</v>
      </c>
      <c r="I327" s="961"/>
      <c r="J327" s="969" t="s">
        <v>772</v>
      </c>
      <c r="K327" s="970"/>
      <c r="L327" s="969" t="s">
        <v>682</v>
      </c>
      <c r="M327" s="970"/>
      <c r="N327" s="960"/>
      <c r="O327" s="961"/>
      <c r="P327" s="964" t="s">
        <v>292</v>
      </c>
      <c r="Q327" s="965"/>
      <c r="R327" s="964" t="s">
        <v>696</v>
      </c>
      <c r="S327" s="966"/>
      <c r="T327" s="979" t="s">
        <v>1837</v>
      </c>
      <c r="U327" s="980"/>
      <c r="V327" s="980"/>
      <c r="W327" s="988"/>
      <c r="X327" s="979" t="s">
        <v>1837</v>
      </c>
      <c r="Y327" s="980"/>
      <c r="Z327" s="980"/>
      <c r="AA327" s="988"/>
      <c r="AB327" s="609">
        <v>1</v>
      </c>
      <c r="AC327" s="34"/>
      <c r="AD327" s="138" t="s">
        <v>699</v>
      </c>
      <c r="AE327" s="166">
        <v>25</v>
      </c>
      <c r="AF327" s="41" t="s">
        <v>32</v>
      </c>
      <c r="AG327" s="26"/>
      <c r="AH327" s="405">
        <v>9000</v>
      </c>
      <c r="AI327" s="161">
        <f>+AH327/1000</f>
        <v>9</v>
      </c>
      <c r="AJ327" s="162">
        <v>9960</v>
      </c>
      <c r="AK327" s="163">
        <f>+AJ327/1000</f>
        <v>9.9600000000000009</v>
      </c>
      <c r="AL327" s="164">
        <f>+AJ327-AH327</f>
        <v>960</v>
      </c>
      <c r="AM327" s="163">
        <f>+AL327/1000</f>
        <v>0.96</v>
      </c>
      <c r="AN327" s="165">
        <f>+AL327/AH327</f>
        <v>0.10666666666666667</v>
      </c>
      <c r="AO327" s="141"/>
      <c r="AP327" s="306">
        <v>72.81</v>
      </c>
      <c r="AQ327" s="306">
        <v>5.29</v>
      </c>
    </row>
    <row r="328" spans="2:50" ht="12" customHeight="1" x14ac:dyDescent="0.25">
      <c r="B328" s="25">
        <v>44295</v>
      </c>
      <c r="C328" s="137">
        <v>0.3666666666666667</v>
      </c>
      <c r="D328" s="137">
        <v>0.37222222222222223</v>
      </c>
      <c r="E328" s="43">
        <v>4</v>
      </c>
      <c r="F328" s="43">
        <v>23742</v>
      </c>
      <c r="G328" s="25">
        <v>44295</v>
      </c>
      <c r="H328" s="967" t="s">
        <v>773</v>
      </c>
      <c r="I328" s="968"/>
      <c r="J328" s="969" t="s">
        <v>772</v>
      </c>
      <c r="K328" s="970"/>
      <c r="L328" s="969" t="s">
        <v>682</v>
      </c>
      <c r="M328" s="970"/>
      <c r="N328" s="967"/>
      <c r="O328" s="968"/>
      <c r="P328" s="971" t="s">
        <v>1293</v>
      </c>
      <c r="Q328" s="972"/>
      <c r="R328" s="973" t="s">
        <v>543</v>
      </c>
      <c r="S328" s="974"/>
      <c r="T328" s="979" t="s">
        <v>1837</v>
      </c>
      <c r="U328" s="980"/>
      <c r="V328" s="980"/>
      <c r="W328" s="988"/>
      <c r="X328" s="979" t="s">
        <v>1837</v>
      </c>
      <c r="Y328" s="980"/>
      <c r="Z328" s="980"/>
      <c r="AA328" s="988"/>
      <c r="AB328" s="609">
        <v>1</v>
      </c>
      <c r="AC328" s="34"/>
      <c r="AD328" s="138" t="s">
        <v>699</v>
      </c>
      <c r="AE328" s="166">
        <v>25</v>
      </c>
      <c r="AF328" s="35" t="s">
        <v>32</v>
      </c>
      <c r="AG328" s="34"/>
      <c r="AH328" s="152">
        <v>11600</v>
      </c>
      <c r="AI328" s="159">
        <f t="shared" ref="AI328:AI366" si="129">+AH328/1000</f>
        <v>11.6</v>
      </c>
      <c r="AJ328" s="152">
        <v>13030</v>
      </c>
      <c r="AK328" s="272">
        <f t="shared" ref="AK328:AK356" si="130">+AJ328/1000</f>
        <v>13.03</v>
      </c>
      <c r="AL328" s="273">
        <f t="shared" ref="AL328:AL344" si="131">+AJ328-AH328</f>
        <v>1430</v>
      </c>
      <c r="AM328" s="274">
        <f t="shared" ref="AM328:AM356" si="132">+AL328/1000</f>
        <v>1.43</v>
      </c>
      <c r="AN328" s="275">
        <f t="shared" ref="AN328:AN344" si="133">+AL328/AH328</f>
        <v>0.12327586206896551</v>
      </c>
      <c r="AO328" s="20"/>
      <c r="AP328" s="306">
        <v>72.81</v>
      </c>
      <c r="AQ328" s="306">
        <v>5.29</v>
      </c>
    </row>
    <row r="329" spans="2:50" ht="12" customHeight="1" x14ac:dyDescent="0.25">
      <c r="B329" s="25">
        <v>44295</v>
      </c>
      <c r="C329" s="137">
        <v>0.39166666666666666</v>
      </c>
      <c r="D329" s="137">
        <v>0.40069444444444446</v>
      </c>
      <c r="E329" s="43">
        <v>4</v>
      </c>
      <c r="F329" s="43">
        <v>23741</v>
      </c>
      <c r="G329" s="25">
        <v>44295</v>
      </c>
      <c r="H329" s="967" t="s">
        <v>1003</v>
      </c>
      <c r="I329" s="968"/>
      <c r="J329" s="969" t="s">
        <v>772</v>
      </c>
      <c r="K329" s="970"/>
      <c r="L329" s="969" t="s">
        <v>682</v>
      </c>
      <c r="M329" s="970"/>
      <c r="N329" s="610"/>
      <c r="O329" s="611"/>
      <c r="P329" s="989" t="s">
        <v>1464</v>
      </c>
      <c r="Q329" s="990"/>
      <c r="R329" s="973" t="s">
        <v>1057</v>
      </c>
      <c r="S329" s="974"/>
      <c r="T329" s="991" t="s">
        <v>1846</v>
      </c>
      <c r="U329" s="992"/>
      <c r="V329" s="992"/>
      <c r="W329" s="974"/>
      <c r="X329" s="991" t="s">
        <v>1847</v>
      </c>
      <c r="Y329" s="992"/>
      <c r="Z329" s="992"/>
      <c r="AA329" s="974"/>
      <c r="AB329" s="609">
        <v>1</v>
      </c>
      <c r="AC329" s="34"/>
      <c r="AD329" s="138" t="s">
        <v>680</v>
      </c>
      <c r="AE329" s="158">
        <v>46</v>
      </c>
      <c r="AF329" s="35" t="s">
        <v>32</v>
      </c>
      <c r="AG329" s="34"/>
      <c r="AH329" s="152">
        <v>21600</v>
      </c>
      <c r="AI329" s="140">
        <f t="shared" si="129"/>
        <v>21.6</v>
      </c>
      <c r="AJ329" s="152">
        <v>23260</v>
      </c>
      <c r="AK329" s="142">
        <f t="shared" si="130"/>
        <v>23.26</v>
      </c>
      <c r="AL329" s="143">
        <f t="shared" si="131"/>
        <v>1660</v>
      </c>
      <c r="AM329" s="144">
        <f t="shared" si="132"/>
        <v>1.66</v>
      </c>
      <c r="AN329" s="145">
        <f t="shared" si="133"/>
        <v>7.6851851851851852E-2</v>
      </c>
      <c r="AO329" s="20"/>
      <c r="AP329" s="306">
        <v>70.38</v>
      </c>
      <c r="AQ329" s="306">
        <v>7.51</v>
      </c>
    </row>
    <row r="330" spans="2:50" ht="12" customHeight="1" x14ac:dyDescent="0.25">
      <c r="B330" s="25">
        <v>44295</v>
      </c>
      <c r="C330" s="137">
        <v>0.39652777777777781</v>
      </c>
      <c r="D330" s="137">
        <v>0.40208333333333335</v>
      </c>
      <c r="E330" s="43">
        <v>4</v>
      </c>
      <c r="F330" s="43">
        <v>23742</v>
      </c>
      <c r="G330" s="25">
        <v>44295</v>
      </c>
      <c r="H330" s="967" t="s">
        <v>773</v>
      </c>
      <c r="I330" s="968"/>
      <c r="J330" s="969" t="s">
        <v>772</v>
      </c>
      <c r="K330" s="970"/>
      <c r="L330" s="969" t="s">
        <v>682</v>
      </c>
      <c r="M330" s="970"/>
      <c r="N330" s="610"/>
      <c r="O330" s="611"/>
      <c r="P330" s="989" t="s">
        <v>395</v>
      </c>
      <c r="Q330" s="990"/>
      <c r="R330" s="973" t="s">
        <v>663</v>
      </c>
      <c r="S330" s="974"/>
      <c r="T330" s="979" t="s">
        <v>1837</v>
      </c>
      <c r="U330" s="980"/>
      <c r="V330" s="980"/>
      <c r="W330" s="988"/>
      <c r="X330" s="979" t="s">
        <v>1837</v>
      </c>
      <c r="Y330" s="980"/>
      <c r="Z330" s="980"/>
      <c r="AA330" s="988"/>
      <c r="AB330" s="609">
        <v>1</v>
      </c>
      <c r="AC330" s="34"/>
      <c r="AD330" s="138" t="s">
        <v>699</v>
      </c>
      <c r="AE330" s="166">
        <v>25</v>
      </c>
      <c r="AF330" s="35" t="s">
        <v>32</v>
      </c>
      <c r="AG330" s="34"/>
      <c r="AH330" s="152">
        <v>21600</v>
      </c>
      <c r="AI330" s="140">
        <f t="shared" si="129"/>
        <v>21.6</v>
      </c>
      <c r="AJ330" s="152">
        <v>22950</v>
      </c>
      <c r="AK330" s="142">
        <f t="shared" si="130"/>
        <v>22.95</v>
      </c>
      <c r="AL330" s="143">
        <f t="shared" si="131"/>
        <v>1350</v>
      </c>
      <c r="AM330" s="144">
        <f t="shared" si="132"/>
        <v>1.35</v>
      </c>
      <c r="AN330" s="145">
        <f t="shared" si="133"/>
        <v>6.25E-2</v>
      </c>
      <c r="AO330" s="20"/>
      <c r="AP330" s="306">
        <v>72.81</v>
      </c>
      <c r="AQ330" s="306">
        <v>5.29</v>
      </c>
      <c r="AW330" s="132">
        <f>8+5+7.5</f>
        <v>20.5</v>
      </c>
    </row>
    <row r="331" spans="2:50" ht="12" customHeight="1" x14ac:dyDescent="0.25">
      <c r="B331" s="25">
        <v>44295</v>
      </c>
      <c r="C331" s="137">
        <v>0.40347222222222223</v>
      </c>
      <c r="D331" s="137">
        <v>0.4069444444444445</v>
      </c>
      <c r="E331" s="43">
        <v>4</v>
      </c>
      <c r="F331" s="43">
        <v>23742</v>
      </c>
      <c r="G331" s="25">
        <v>44295</v>
      </c>
      <c r="H331" s="967" t="s">
        <v>773</v>
      </c>
      <c r="I331" s="968"/>
      <c r="J331" s="969" t="s">
        <v>772</v>
      </c>
      <c r="K331" s="970"/>
      <c r="L331" s="969" t="s">
        <v>682</v>
      </c>
      <c r="M331" s="970"/>
      <c r="N331" s="610"/>
      <c r="O331" s="611"/>
      <c r="P331" s="989" t="s">
        <v>359</v>
      </c>
      <c r="Q331" s="990"/>
      <c r="R331" s="973" t="s">
        <v>74</v>
      </c>
      <c r="S331" s="974"/>
      <c r="T331" s="979" t="s">
        <v>1837</v>
      </c>
      <c r="U331" s="980"/>
      <c r="V331" s="980"/>
      <c r="W331" s="988"/>
      <c r="X331" s="979" t="s">
        <v>1837</v>
      </c>
      <c r="Y331" s="980"/>
      <c r="Z331" s="980"/>
      <c r="AA331" s="988"/>
      <c r="AB331" s="609">
        <v>1</v>
      </c>
      <c r="AC331" s="34"/>
      <c r="AD331" s="138" t="s">
        <v>699</v>
      </c>
      <c r="AE331" s="166">
        <v>25</v>
      </c>
      <c r="AF331" s="35" t="s">
        <v>32</v>
      </c>
      <c r="AG331" s="34"/>
      <c r="AH331" s="152">
        <v>21600</v>
      </c>
      <c r="AI331" s="140">
        <f t="shared" si="129"/>
        <v>21.6</v>
      </c>
      <c r="AJ331" s="152">
        <v>22430</v>
      </c>
      <c r="AK331" s="142">
        <f t="shared" si="130"/>
        <v>22.43</v>
      </c>
      <c r="AL331" s="143">
        <f t="shared" si="131"/>
        <v>830</v>
      </c>
      <c r="AM331" s="144">
        <f t="shared" si="132"/>
        <v>0.83</v>
      </c>
      <c r="AN331" s="145">
        <f t="shared" si="133"/>
        <v>3.8425925925925926E-2</v>
      </c>
      <c r="AO331" s="20"/>
      <c r="AP331" s="306">
        <v>72.81</v>
      </c>
      <c r="AQ331" s="306">
        <v>5.29</v>
      </c>
      <c r="AW331" s="132">
        <f>2.255+18.245</f>
        <v>20.5</v>
      </c>
      <c r="AX331" s="132">
        <f>+AW331*0.11</f>
        <v>2.2549999999999999</v>
      </c>
    </row>
    <row r="332" spans="2:50" ht="12" customHeight="1" x14ac:dyDescent="0.25">
      <c r="B332" s="25">
        <v>44295</v>
      </c>
      <c r="C332" s="137">
        <v>0.40416666666666662</v>
      </c>
      <c r="D332" s="137">
        <v>0.41041666666666665</v>
      </c>
      <c r="E332" s="43">
        <v>4</v>
      </c>
      <c r="F332" s="43">
        <v>23742</v>
      </c>
      <c r="G332" s="25">
        <v>44295</v>
      </c>
      <c r="H332" s="967" t="s">
        <v>773</v>
      </c>
      <c r="I332" s="968"/>
      <c r="J332" s="969" t="s">
        <v>772</v>
      </c>
      <c r="K332" s="970"/>
      <c r="L332" s="969" t="s">
        <v>682</v>
      </c>
      <c r="M332" s="970"/>
      <c r="N332" s="610"/>
      <c r="O332" s="611"/>
      <c r="P332" s="989" t="s">
        <v>295</v>
      </c>
      <c r="Q332" s="990"/>
      <c r="R332" s="973" t="s">
        <v>611</v>
      </c>
      <c r="S332" s="974"/>
      <c r="T332" s="979" t="s">
        <v>1837</v>
      </c>
      <c r="U332" s="980"/>
      <c r="V332" s="980"/>
      <c r="W332" s="988"/>
      <c r="X332" s="979" t="s">
        <v>1837</v>
      </c>
      <c r="Y332" s="980"/>
      <c r="Z332" s="980"/>
      <c r="AA332" s="988"/>
      <c r="AB332" s="609">
        <v>1</v>
      </c>
      <c r="AC332" s="34"/>
      <c r="AD332" s="138" t="s">
        <v>699</v>
      </c>
      <c r="AE332" s="166">
        <v>25</v>
      </c>
      <c r="AF332" s="35" t="s">
        <v>32</v>
      </c>
      <c r="AG332" s="34"/>
      <c r="AH332" s="152">
        <v>23376</v>
      </c>
      <c r="AI332" s="140">
        <f t="shared" si="129"/>
        <v>23.376000000000001</v>
      </c>
      <c r="AJ332" s="152">
        <v>25940</v>
      </c>
      <c r="AK332" s="142">
        <f t="shared" si="130"/>
        <v>25.94</v>
      </c>
      <c r="AL332" s="143">
        <f t="shared" si="131"/>
        <v>2564</v>
      </c>
      <c r="AM332" s="144">
        <f t="shared" si="132"/>
        <v>2.5640000000000001</v>
      </c>
      <c r="AN332" s="145">
        <f t="shared" si="133"/>
        <v>0.10968514715947981</v>
      </c>
      <c r="AO332" s="20"/>
      <c r="AP332" s="306">
        <v>72.81</v>
      </c>
      <c r="AQ332" s="306">
        <v>5.29</v>
      </c>
    </row>
    <row r="333" spans="2:50" ht="12" customHeight="1" x14ac:dyDescent="0.25">
      <c r="B333" s="25">
        <v>44295</v>
      </c>
      <c r="C333" s="137">
        <v>0.40902777777777777</v>
      </c>
      <c r="D333" s="137">
        <v>0.42083333333333334</v>
      </c>
      <c r="E333" s="43">
        <v>4</v>
      </c>
      <c r="F333" s="43">
        <v>23742</v>
      </c>
      <c r="G333" s="25">
        <v>44295</v>
      </c>
      <c r="H333" s="967" t="s">
        <v>773</v>
      </c>
      <c r="I333" s="968"/>
      <c r="J333" s="969" t="s">
        <v>772</v>
      </c>
      <c r="K333" s="970"/>
      <c r="L333" s="969" t="s">
        <v>682</v>
      </c>
      <c r="M333" s="970"/>
      <c r="N333" s="610"/>
      <c r="O333" s="611"/>
      <c r="P333" s="989" t="s">
        <v>843</v>
      </c>
      <c r="Q333" s="990"/>
      <c r="R333" s="973" t="s">
        <v>820</v>
      </c>
      <c r="S333" s="974"/>
      <c r="T333" s="979" t="s">
        <v>1837</v>
      </c>
      <c r="U333" s="980"/>
      <c r="V333" s="980"/>
      <c r="W333" s="988"/>
      <c r="X333" s="979" t="s">
        <v>1837</v>
      </c>
      <c r="Y333" s="980"/>
      <c r="Z333" s="980"/>
      <c r="AA333" s="988"/>
      <c r="AB333" s="609">
        <v>1</v>
      </c>
      <c r="AC333" s="34"/>
      <c r="AD333" s="138" t="s">
        <v>699</v>
      </c>
      <c r="AE333" s="166">
        <v>25</v>
      </c>
      <c r="AF333" s="35" t="s">
        <v>32</v>
      </c>
      <c r="AG333" s="34"/>
      <c r="AH333" s="152">
        <v>23800</v>
      </c>
      <c r="AI333" s="140">
        <f t="shared" si="129"/>
        <v>23.8</v>
      </c>
      <c r="AJ333" s="152">
        <v>25570</v>
      </c>
      <c r="AK333" s="142">
        <f t="shared" si="130"/>
        <v>25.57</v>
      </c>
      <c r="AL333" s="143">
        <f t="shared" ref="AL333:AL343" si="134">+AJ333-AH333</f>
        <v>1770</v>
      </c>
      <c r="AM333" s="144">
        <f t="shared" si="132"/>
        <v>1.77</v>
      </c>
      <c r="AN333" s="145">
        <f t="shared" ref="AN333:AN343" si="135">+AL333/AH333</f>
        <v>7.4369747899159663E-2</v>
      </c>
      <c r="AO333" s="20"/>
      <c r="AP333" s="306">
        <v>72.81</v>
      </c>
      <c r="AQ333" s="306">
        <v>5.29</v>
      </c>
    </row>
    <row r="334" spans="2:50" ht="12" customHeight="1" x14ac:dyDescent="0.25">
      <c r="B334" s="25">
        <v>44295</v>
      </c>
      <c r="C334" s="137">
        <v>0.41944444444444445</v>
      </c>
      <c r="D334" s="137">
        <v>0.4291666666666667</v>
      </c>
      <c r="E334" s="43">
        <v>3</v>
      </c>
      <c r="F334" s="43">
        <v>23742</v>
      </c>
      <c r="G334" s="25">
        <v>44295</v>
      </c>
      <c r="H334" s="967" t="s">
        <v>773</v>
      </c>
      <c r="I334" s="968"/>
      <c r="J334" s="969" t="s">
        <v>772</v>
      </c>
      <c r="K334" s="970"/>
      <c r="L334" s="969" t="s">
        <v>682</v>
      </c>
      <c r="M334" s="970"/>
      <c r="N334" s="610"/>
      <c r="O334" s="611"/>
      <c r="P334" s="989" t="s">
        <v>287</v>
      </c>
      <c r="Q334" s="990"/>
      <c r="R334" s="973" t="s">
        <v>233</v>
      </c>
      <c r="S334" s="974"/>
      <c r="T334" s="979" t="s">
        <v>1837</v>
      </c>
      <c r="U334" s="980"/>
      <c r="V334" s="980"/>
      <c r="W334" s="988"/>
      <c r="X334" s="979" t="s">
        <v>1837</v>
      </c>
      <c r="Y334" s="980"/>
      <c r="Z334" s="980"/>
      <c r="AA334" s="988"/>
      <c r="AB334" s="609">
        <v>1</v>
      </c>
      <c r="AC334" s="34"/>
      <c r="AD334" s="138" t="s">
        <v>699</v>
      </c>
      <c r="AE334" s="166">
        <v>25</v>
      </c>
      <c r="AF334" s="35" t="s">
        <v>32</v>
      </c>
      <c r="AG334" s="34"/>
      <c r="AH334" s="152">
        <v>21600</v>
      </c>
      <c r="AI334" s="140">
        <f t="shared" si="129"/>
        <v>21.6</v>
      </c>
      <c r="AJ334" s="152">
        <v>25900</v>
      </c>
      <c r="AK334" s="142">
        <f t="shared" si="130"/>
        <v>25.9</v>
      </c>
      <c r="AL334" s="143">
        <f t="shared" si="134"/>
        <v>4300</v>
      </c>
      <c r="AM334" s="144">
        <f t="shared" si="132"/>
        <v>4.3</v>
      </c>
      <c r="AN334" s="145">
        <f t="shared" si="135"/>
        <v>0.19907407407407407</v>
      </c>
      <c r="AO334" s="20"/>
      <c r="AP334" s="306">
        <v>72.81</v>
      </c>
      <c r="AQ334" s="306">
        <v>5.29</v>
      </c>
    </row>
    <row r="335" spans="2:50" ht="12" customHeight="1" x14ac:dyDescent="0.25">
      <c r="B335" s="25">
        <v>44295</v>
      </c>
      <c r="C335" s="137">
        <v>0.44513888888888892</v>
      </c>
      <c r="D335" s="137">
        <v>0.45277777777777778</v>
      </c>
      <c r="E335" s="43">
        <v>3</v>
      </c>
      <c r="F335" s="43">
        <v>23742</v>
      </c>
      <c r="G335" s="25">
        <v>44295</v>
      </c>
      <c r="H335" s="967" t="s">
        <v>773</v>
      </c>
      <c r="I335" s="968"/>
      <c r="J335" s="969" t="s">
        <v>772</v>
      </c>
      <c r="K335" s="970"/>
      <c r="L335" s="969" t="s">
        <v>682</v>
      </c>
      <c r="M335" s="970"/>
      <c r="N335" s="610"/>
      <c r="O335" s="611"/>
      <c r="P335" s="989" t="s">
        <v>200</v>
      </c>
      <c r="Q335" s="990"/>
      <c r="R335" s="973" t="s">
        <v>201</v>
      </c>
      <c r="S335" s="974"/>
      <c r="T335" s="979" t="s">
        <v>1837</v>
      </c>
      <c r="U335" s="980"/>
      <c r="V335" s="980"/>
      <c r="W335" s="988"/>
      <c r="X335" s="979" t="s">
        <v>1837</v>
      </c>
      <c r="Y335" s="980"/>
      <c r="Z335" s="980"/>
      <c r="AA335" s="988"/>
      <c r="AB335" s="609">
        <v>1</v>
      </c>
      <c r="AC335" s="34"/>
      <c r="AD335" s="138" t="s">
        <v>699</v>
      </c>
      <c r="AE335" s="166">
        <v>25</v>
      </c>
      <c r="AF335" s="35" t="s">
        <v>32</v>
      </c>
      <c r="AG335" s="34"/>
      <c r="AH335" s="152">
        <v>1800</v>
      </c>
      <c r="AI335" s="159">
        <f t="shared" si="129"/>
        <v>1.8</v>
      </c>
      <c r="AJ335" s="836">
        <v>21780</v>
      </c>
      <c r="AK335" s="838">
        <f>+AJ335/1000</f>
        <v>21.78</v>
      </c>
      <c r="AL335" s="1029">
        <f>+AJ335-AH336-AH335</f>
        <v>780</v>
      </c>
      <c r="AM335" s="842">
        <f>+AL335/1000</f>
        <v>0.78</v>
      </c>
      <c r="AN335" s="844">
        <f>+AL335/SUM(AH335:AH336)</f>
        <v>3.7142857142857144E-2</v>
      </c>
      <c r="AO335" s="20"/>
      <c r="AP335" s="306">
        <v>72.81</v>
      </c>
      <c r="AQ335" s="306">
        <v>5.29</v>
      </c>
    </row>
    <row r="336" spans="2:50" ht="12" customHeight="1" x14ac:dyDescent="0.25">
      <c r="B336" s="25">
        <v>44295</v>
      </c>
      <c r="C336" s="137">
        <v>0.44513888888888892</v>
      </c>
      <c r="D336" s="137">
        <v>0.45277777777777778</v>
      </c>
      <c r="E336" s="43">
        <v>3</v>
      </c>
      <c r="F336" s="43">
        <v>23743</v>
      </c>
      <c r="G336" s="25">
        <v>44295</v>
      </c>
      <c r="H336" s="967" t="s">
        <v>876</v>
      </c>
      <c r="I336" s="968"/>
      <c r="J336" s="969" t="s">
        <v>740</v>
      </c>
      <c r="K336" s="970"/>
      <c r="L336" s="969" t="s">
        <v>682</v>
      </c>
      <c r="M336" s="970"/>
      <c r="N336" s="610"/>
      <c r="O336" s="611"/>
      <c r="P336" s="989" t="s">
        <v>200</v>
      </c>
      <c r="Q336" s="990"/>
      <c r="R336" s="973" t="s">
        <v>201</v>
      </c>
      <c r="S336" s="974"/>
      <c r="T336" s="979" t="s">
        <v>1838</v>
      </c>
      <c r="U336" s="980"/>
      <c r="V336" s="980"/>
      <c r="W336" s="988"/>
      <c r="X336" s="979" t="s">
        <v>1838</v>
      </c>
      <c r="Y336" s="980"/>
      <c r="Z336" s="980"/>
      <c r="AA336" s="988"/>
      <c r="AB336" s="609">
        <v>1</v>
      </c>
      <c r="AC336" s="34"/>
      <c r="AD336" s="138" t="s">
        <v>699</v>
      </c>
      <c r="AE336" s="158">
        <v>26</v>
      </c>
      <c r="AF336" s="35" t="s">
        <v>32</v>
      </c>
      <c r="AG336" s="34"/>
      <c r="AH336" s="152">
        <v>19200</v>
      </c>
      <c r="AI336" s="159">
        <f t="shared" si="129"/>
        <v>19.2</v>
      </c>
      <c r="AJ336" s="837"/>
      <c r="AK336" s="839"/>
      <c r="AL336" s="1031"/>
      <c r="AM336" s="843"/>
      <c r="AN336" s="845"/>
      <c r="AO336" s="20"/>
      <c r="AP336" s="306">
        <v>73.05</v>
      </c>
      <c r="AQ336" s="306">
        <v>4.7699999999999996</v>
      </c>
    </row>
    <row r="337" spans="2:43" ht="12" customHeight="1" x14ac:dyDescent="0.25">
      <c r="B337" s="25">
        <v>44295</v>
      </c>
      <c r="C337" s="137">
        <v>0.44861111111111113</v>
      </c>
      <c r="D337" s="137">
        <v>0.45555555555555555</v>
      </c>
      <c r="E337" s="43">
        <v>4</v>
      </c>
      <c r="F337" s="43">
        <v>23743</v>
      </c>
      <c r="G337" s="25">
        <v>44295</v>
      </c>
      <c r="H337" s="967" t="s">
        <v>876</v>
      </c>
      <c r="I337" s="968"/>
      <c r="J337" s="969" t="s">
        <v>740</v>
      </c>
      <c r="K337" s="970"/>
      <c r="L337" s="969" t="s">
        <v>682</v>
      </c>
      <c r="M337" s="970"/>
      <c r="N337" s="610"/>
      <c r="O337" s="611"/>
      <c r="P337" s="989" t="s">
        <v>1293</v>
      </c>
      <c r="Q337" s="990"/>
      <c r="R337" s="973" t="s">
        <v>543</v>
      </c>
      <c r="S337" s="974"/>
      <c r="T337" s="979" t="s">
        <v>1838</v>
      </c>
      <c r="U337" s="980"/>
      <c r="V337" s="980"/>
      <c r="W337" s="988"/>
      <c r="X337" s="979" t="s">
        <v>1838</v>
      </c>
      <c r="Y337" s="980"/>
      <c r="Z337" s="980"/>
      <c r="AA337" s="988"/>
      <c r="AB337" s="609">
        <v>1</v>
      </c>
      <c r="AC337" s="34"/>
      <c r="AD337" s="138" t="s">
        <v>699</v>
      </c>
      <c r="AE337" s="158">
        <v>26</v>
      </c>
      <c r="AF337" s="35" t="s">
        <v>32</v>
      </c>
      <c r="AG337" s="34"/>
      <c r="AH337" s="152">
        <v>11549</v>
      </c>
      <c r="AI337" s="140">
        <f t="shared" si="129"/>
        <v>11.548999999999999</v>
      </c>
      <c r="AJ337" s="152">
        <v>12600</v>
      </c>
      <c r="AK337" s="142">
        <f t="shared" si="130"/>
        <v>12.6</v>
      </c>
      <c r="AL337" s="143">
        <f t="shared" ref="AL337:AL340" si="136">+AJ337-AH337</f>
        <v>1051</v>
      </c>
      <c r="AM337" s="144">
        <f t="shared" si="132"/>
        <v>1.0509999999999999</v>
      </c>
      <c r="AN337" s="145">
        <f t="shared" ref="AN337:AN340" si="137">+AL337/AH337</f>
        <v>9.1003550090916957E-2</v>
      </c>
      <c r="AO337" s="20"/>
      <c r="AP337" s="306">
        <v>73.05</v>
      </c>
      <c r="AQ337" s="306">
        <v>4.7699999999999996</v>
      </c>
    </row>
    <row r="338" spans="2:43" ht="12" customHeight="1" x14ac:dyDescent="0.25">
      <c r="B338" s="25">
        <v>44295</v>
      </c>
      <c r="C338" s="137">
        <v>0.46319444444444446</v>
      </c>
      <c r="D338" s="137">
        <v>0.4680555555555555</v>
      </c>
      <c r="E338" s="43">
        <v>4</v>
      </c>
      <c r="F338" s="43">
        <v>23743</v>
      </c>
      <c r="G338" s="25">
        <v>44295</v>
      </c>
      <c r="H338" s="967" t="s">
        <v>876</v>
      </c>
      <c r="I338" s="968"/>
      <c r="J338" s="969" t="s">
        <v>740</v>
      </c>
      <c r="K338" s="970"/>
      <c r="L338" s="969" t="s">
        <v>682</v>
      </c>
      <c r="M338" s="970"/>
      <c r="N338" s="610"/>
      <c r="O338" s="611"/>
      <c r="P338" s="989" t="s">
        <v>274</v>
      </c>
      <c r="Q338" s="990"/>
      <c r="R338" s="973" t="s">
        <v>473</v>
      </c>
      <c r="S338" s="974"/>
      <c r="T338" s="979" t="s">
        <v>1838</v>
      </c>
      <c r="U338" s="980"/>
      <c r="V338" s="980"/>
      <c r="W338" s="988"/>
      <c r="X338" s="979" t="s">
        <v>1838</v>
      </c>
      <c r="Y338" s="980"/>
      <c r="Z338" s="980"/>
      <c r="AA338" s="988"/>
      <c r="AB338" s="609">
        <v>1</v>
      </c>
      <c r="AC338" s="34"/>
      <c r="AD338" s="138" t="s">
        <v>699</v>
      </c>
      <c r="AE338" s="158">
        <v>26</v>
      </c>
      <c r="AF338" s="35" t="s">
        <v>32</v>
      </c>
      <c r="AG338" s="34"/>
      <c r="AH338" s="152">
        <v>18000</v>
      </c>
      <c r="AI338" s="140">
        <f t="shared" si="129"/>
        <v>18</v>
      </c>
      <c r="AJ338" s="152">
        <v>19440</v>
      </c>
      <c r="AK338" s="142">
        <f t="shared" si="130"/>
        <v>19.440000000000001</v>
      </c>
      <c r="AL338" s="143">
        <f t="shared" si="136"/>
        <v>1440</v>
      </c>
      <c r="AM338" s="144">
        <f t="shared" si="132"/>
        <v>1.44</v>
      </c>
      <c r="AN338" s="145">
        <f t="shared" si="137"/>
        <v>0.08</v>
      </c>
      <c r="AO338" s="20"/>
      <c r="AP338" s="306">
        <v>73.05</v>
      </c>
      <c r="AQ338" s="306">
        <v>4.7699999999999996</v>
      </c>
    </row>
    <row r="339" spans="2:43" ht="12" customHeight="1" x14ac:dyDescent="0.25">
      <c r="B339" s="25">
        <v>44295</v>
      </c>
      <c r="C339" s="137">
        <v>0.4826388888888889</v>
      </c>
      <c r="D339" s="137">
        <v>0.49513888888888885</v>
      </c>
      <c r="E339" s="43">
        <v>4</v>
      </c>
      <c r="F339" s="43">
        <v>23744</v>
      </c>
      <c r="G339" s="25">
        <v>44295</v>
      </c>
      <c r="H339" s="967" t="s">
        <v>770</v>
      </c>
      <c r="I339" s="968"/>
      <c r="J339" s="969" t="s">
        <v>772</v>
      </c>
      <c r="K339" s="970"/>
      <c r="L339" s="969" t="s">
        <v>682</v>
      </c>
      <c r="M339" s="970"/>
      <c r="N339" s="610"/>
      <c r="O339" s="611"/>
      <c r="P339" s="989" t="s">
        <v>240</v>
      </c>
      <c r="Q339" s="990"/>
      <c r="R339" s="973" t="s">
        <v>306</v>
      </c>
      <c r="S339" s="974"/>
      <c r="T339" s="979" t="s">
        <v>1841</v>
      </c>
      <c r="U339" s="980"/>
      <c r="V339" s="980"/>
      <c r="W339" s="988"/>
      <c r="X339" s="979" t="s">
        <v>1841</v>
      </c>
      <c r="Y339" s="980"/>
      <c r="Z339" s="980"/>
      <c r="AA339" s="988"/>
      <c r="AB339" s="609">
        <v>1</v>
      </c>
      <c r="AC339" s="34"/>
      <c r="AD339" s="138" t="s">
        <v>699</v>
      </c>
      <c r="AE339" s="158">
        <v>22</v>
      </c>
      <c r="AF339" s="35" t="s">
        <v>32</v>
      </c>
      <c r="AG339" s="34"/>
      <c r="AH339" s="152">
        <v>21060</v>
      </c>
      <c r="AI339" s="140">
        <f t="shared" si="129"/>
        <v>21.06</v>
      </c>
      <c r="AJ339" s="152">
        <v>22380</v>
      </c>
      <c r="AK339" s="142">
        <f t="shared" si="130"/>
        <v>22.38</v>
      </c>
      <c r="AL339" s="143">
        <f t="shared" si="136"/>
        <v>1320</v>
      </c>
      <c r="AM339" s="144">
        <f t="shared" si="132"/>
        <v>1.32</v>
      </c>
      <c r="AN339" s="145">
        <f t="shared" si="137"/>
        <v>6.2678062678062682E-2</v>
      </c>
      <c r="AO339" s="20"/>
      <c r="AP339" s="306">
        <v>72.59</v>
      </c>
      <c r="AQ339" s="306">
        <v>4.67</v>
      </c>
    </row>
    <row r="340" spans="2:43" ht="12" customHeight="1" x14ac:dyDescent="0.25">
      <c r="B340" s="25">
        <v>44295</v>
      </c>
      <c r="C340" s="137">
        <v>0.48819444444444443</v>
      </c>
      <c r="D340" s="137">
        <v>0.49374999999999997</v>
      </c>
      <c r="E340" s="43">
        <v>4</v>
      </c>
      <c r="F340" s="43">
        <v>23744</v>
      </c>
      <c r="G340" s="25">
        <v>44295</v>
      </c>
      <c r="H340" s="967" t="s">
        <v>770</v>
      </c>
      <c r="I340" s="968"/>
      <c r="J340" s="969" t="s">
        <v>772</v>
      </c>
      <c r="K340" s="970"/>
      <c r="L340" s="969" t="s">
        <v>682</v>
      </c>
      <c r="M340" s="970"/>
      <c r="N340" s="610"/>
      <c r="O340" s="611"/>
      <c r="P340" s="989" t="s">
        <v>1464</v>
      </c>
      <c r="Q340" s="990"/>
      <c r="R340" s="973" t="s">
        <v>1057</v>
      </c>
      <c r="S340" s="974"/>
      <c r="T340" s="979" t="s">
        <v>1841</v>
      </c>
      <c r="U340" s="980"/>
      <c r="V340" s="980"/>
      <c r="W340" s="988"/>
      <c r="X340" s="979" t="s">
        <v>1841</v>
      </c>
      <c r="Y340" s="980"/>
      <c r="Z340" s="980"/>
      <c r="AA340" s="988"/>
      <c r="AB340" s="609">
        <v>1</v>
      </c>
      <c r="AC340" s="34"/>
      <c r="AD340" s="138" t="s">
        <v>699</v>
      </c>
      <c r="AE340" s="158">
        <v>22</v>
      </c>
      <c r="AF340" s="35" t="s">
        <v>32</v>
      </c>
      <c r="AG340" s="34"/>
      <c r="AH340" s="152">
        <v>21060</v>
      </c>
      <c r="AI340" s="140">
        <f t="shared" si="129"/>
        <v>21.06</v>
      </c>
      <c r="AJ340" s="152">
        <v>23690</v>
      </c>
      <c r="AK340" s="142">
        <f t="shared" si="130"/>
        <v>23.69</v>
      </c>
      <c r="AL340" s="143">
        <f t="shared" si="136"/>
        <v>2630</v>
      </c>
      <c r="AM340" s="144">
        <f t="shared" si="132"/>
        <v>2.63</v>
      </c>
      <c r="AN340" s="145">
        <f t="shared" si="137"/>
        <v>0.12488129154795821</v>
      </c>
      <c r="AO340" s="20"/>
      <c r="AP340" s="306">
        <v>72.59</v>
      </c>
      <c r="AQ340" s="306">
        <v>4.67</v>
      </c>
    </row>
    <row r="341" spans="2:43" ht="12" customHeight="1" x14ac:dyDescent="0.25">
      <c r="B341" s="25">
        <v>44295</v>
      </c>
      <c r="C341" s="137">
        <v>0.48888888888888887</v>
      </c>
      <c r="D341" s="137">
        <v>0.49652777777777773</v>
      </c>
      <c r="E341" s="43">
        <v>3</v>
      </c>
      <c r="F341" s="43">
        <v>23744</v>
      </c>
      <c r="G341" s="25">
        <v>44295</v>
      </c>
      <c r="H341" s="967" t="s">
        <v>770</v>
      </c>
      <c r="I341" s="968"/>
      <c r="J341" s="969" t="s">
        <v>772</v>
      </c>
      <c r="K341" s="970"/>
      <c r="L341" s="969" t="s">
        <v>682</v>
      </c>
      <c r="M341" s="970"/>
      <c r="N341" s="610"/>
      <c r="O341" s="611"/>
      <c r="P341" s="989" t="s">
        <v>292</v>
      </c>
      <c r="Q341" s="990"/>
      <c r="R341" s="973" t="s">
        <v>696</v>
      </c>
      <c r="S341" s="974"/>
      <c r="T341" s="979" t="s">
        <v>1841</v>
      </c>
      <c r="U341" s="980"/>
      <c r="V341" s="980"/>
      <c r="W341" s="988"/>
      <c r="X341" s="979" t="s">
        <v>1841</v>
      </c>
      <c r="Y341" s="980"/>
      <c r="Z341" s="980"/>
      <c r="AA341" s="988"/>
      <c r="AB341" s="609">
        <v>1</v>
      </c>
      <c r="AC341" s="34"/>
      <c r="AD341" s="138" t="s">
        <v>699</v>
      </c>
      <c r="AE341" s="158">
        <v>22</v>
      </c>
      <c r="AF341" s="35" t="s">
        <v>32</v>
      </c>
      <c r="AG341" s="34"/>
      <c r="AH341" s="152">
        <v>9060</v>
      </c>
      <c r="AI341" s="140">
        <f t="shared" si="129"/>
        <v>9.06</v>
      </c>
      <c r="AJ341" s="152">
        <v>10110</v>
      </c>
      <c r="AK341" s="142">
        <f t="shared" si="130"/>
        <v>10.11</v>
      </c>
      <c r="AL341" s="143">
        <f t="shared" si="134"/>
        <v>1050</v>
      </c>
      <c r="AM341" s="144">
        <f t="shared" si="132"/>
        <v>1.05</v>
      </c>
      <c r="AN341" s="145">
        <f t="shared" si="135"/>
        <v>0.11589403973509933</v>
      </c>
      <c r="AO341" s="20"/>
      <c r="AP341" s="306">
        <v>72.59</v>
      </c>
      <c r="AQ341" s="306">
        <v>4.67</v>
      </c>
    </row>
    <row r="342" spans="2:43" ht="12" customHeight="1" x14ac:dyDescent="0.25">
      <c r="B342" s="25">
        <v>44295</v>
      </c>
      <c r="C342" s="137">
        <v>0.4916666666666667</v>
      </c>
      <c r="D342" s="137">
        <v>0.49791666666666662</v>
      </c>
      <c r="E342" s="43">
        <v>3</v>
      </c>
      <c r="F342" s="43">
        <v>23744</v>
      </c>
      <c r="G342" s="25">
        <v>44295</v>
      </c>
      <c r="H342" s="967" t="s">
        <v>770</v>
      </c>
      <c r="I342" s="968"/>
      <c r="J342" s="969" t="s">
        <v>772</v>
      </c>
      <c r="K342" s="970"/>
      <c r="L342" s="969" t="s">
        <v>682</v>
      </c>
      <c r="M342" s="970"/>
      <c r="N342" s="610"/>
      <c r="O342" s="611"/>
      <c r="P342" s="989" t="s">
        <v>395</v>
      </c>
      <c r="Q342" s="990"/>
      <c r="R342" s="973" t="s">
        <v>663</v>
      </c>
      <c r="S342" s="974"/>
      <c r="T342" s="979" t="s">
        <v>1841</v>
      </c>
      <c r="U342" s="980"/>
      <c r="V342" s="980"/>
      <c r="W342" s="988"/>
      <c r="X342" s="979" t="s">
        <v>1841</v>
      </c>
      <c r="Y342" s="980"/>
      <c r="Z342" s="980"/>
      <c r="AA342" s="988"/>
      <c r="AB342" s="609">
        <v>1</v>
      </c>
      <c r="AC342" s="34"/>
      <c r="AD342" s="138" t="s">
        <v>699</v>
      </c>
      <c r="AE342" s="158">
        <v>22</v>
      </c>
      <c r="AF342" s="35" t="s">
        <v>32</v>
      </c>
      <c r="AG342" s="34"/>
      <c r="AH342" s="152">
        <v>18660</v>
      </c>
      <c r="AI342" s="140">
        <f t="shared" si="129"/>
        <v>18.66</v>
      </c>
      <c r="AJ342" s="152">
        <v>21450</v>
      </c>
      <c r="AK342" s="142">
        <f t="shared" si="130"/>
        <v>21.45</v>
      </c>
      <c r="AL342" s="143">
        <f t="shared" si="134"/>
        <v>2790</v>
      </c>
      <c r="AM342" s="144">
        <f t="shared" si="132"/>
        <v>2.79</v>
      </c>
      <c r="AN342" s="145">
        <f t="shared" si="135"/>
        <v>0.14951768488745981</v>
      </c>
      <c r="AO342" s="20"/>
      <c r="AP342" s="306">
        <v>72.59</v>
      </c>
      <c r="AQ342" s="306">
        <v>4.67</v>
      </c>
    </row>
    <row r="343" spans="2:43" ht="12" customHeight="1" x14ac:dyDescent="0.25">
      <c r="B343" s="25">
        <v>44295</v>
      </c>
      <c r="C343" s="137">
        <v>0.4993055555555555</v>
      </c>
      <c r="D343" s="137">
        <v>0.50763888888888886</v>
      </c>
      <c r="E343" s="43">
        <v>3</v>
      </c>
      <c r="F343" s="43">
        <v>23744</v>
      </c>
      <c r="G343" s="25">
        <v>44295</v>
      </c>
      <c r="H343" s="967" t="s">
        <v>770</v>
      </c>
      <c r="I343" s="968"/>
      <c r="J343" s="969" t="s">
        <v>772</v>
      </c>
      <c r="K343" s="970"/>
      <c r="L343" s="969" t="s">
        <v>682</v>
      </c>
      <c r="M343" s="970"/>
      <c r="N343" s="610"/>
      <c r="O343" s="611"/>
      <c r="P343" s="989" t="s">
        <v>295</v>
      </c>
      <c r="Q343" s="990"/>
      <c r="R343" s="973" t="s">
        <v>611</v>
      </c>
      <c r="S343" s="974"/>
      <c r="T343" s="979" t="s">
        <v>1841</v>
      </c>
      <c r="U343" s="980"/>
      <c r="V343" s="980"/>
      <c r="W343" s="988"/>
      <c r="X343" s="979" t="s">
        <v>1841</v>
      </c>
      <c r="Y343" s="980"/>
      <c r="Z343" s="980"/>
      <c r="AA343" s="988"/>
      <c r="AB343" s="609">
        <v>1</v>
      </c>
      <c r="AC343" s="34"/>
      <c r="AD343" s="138" t="s">
        <v>699</v>
      </c>
      <c r="AE343" s="158">
        <v>22</v>
      </c>
      <c r="AF343" s="35" t="s">
        <v>32</v>
      </c>
      <c r="AG343" s="34"/>
      <c r="AH343" s="152">
        <v>23460</v>
      </c>
      <c r="AI343" s="140">
        <f t="shared" si="129"/>
        <v>23.46</v>
      </c>
      <c r="AJ343" s="152">
        <v>25890</v>
      </c>
      <c r="AK343" s="142">
        <f t="shared" si="130"/>
        <v>25.89</v>
      </c>
      <c r="AL343" s="143">
        <f t="shared" si="134"/>
        <v>2430</v>
      </c>
      <c r="AM343" s="144">
        <f t="shared" si="132"/>
        <v>2.4300000000000002</v>
      </c>
      <c r="AN343" s="145">
        <f t="shared" si="135"/>
        <v>0.10358056265984655</v>
      </c>
      <c r="AO343" s="20"/>
      <c r="AP343" s="306">
        <v>72.59</v>
      </c>
      <c r="AQ343" s="306">
        <v>4.67</v>
      </c>
    </row>
    <row r="344" spans="2:43" ht="12" customHeight="1" x14ac:dyDescent="0.25">
      <c r="B344" s="25">
        <v>44295</v>
      </c>
      <c r="C344" s="137">
        <v>0.50416666666666665</v>
      </c>
      <c r="D344" s="137">
        <v>0.50972222222222219</v>
      </c>
      <c r="E344" s="43">
        <v>3</v>
      </c>
      <c r="F344" s="43">
        <v>23744</v>
      </c>
      <c r="G344" s="25">
        <v>44295</v>
      </c>
      <c r="H344" s="967" t="s">
        <v>770</v>
      </c>
      <c r="I344" s="968"/>
      <c r="J344" s="969" t="s">
        <v>772</v>
      </c>
      <c r="K344" s="970"/>
      <c r="L344" s="969" t="s">
        <v>682</v>
      </c>
      <c r="M344" s="970"/>
      <c r="N344" s="610"/>
      <c r="O344" s="611"/>
      <c r="P344" s="989" t="s">
        <v>359</v>
      </c>
      <c r="Q344" s="990"/>
      <c r="R344" s="973" t="s">
        <v>74</v>
      </c>
      <c r="S344" s="974"/>
      <c r="T344" s="979" t="s">
        <v>1841</v>
      </c>
      <c r="U344" s="980"/>
      <c r="V344" s="980"/>
      <c r="W344" s="988"/>
      <c r="X344" s="979" t="s">
        <v>1841</v>
      </c>
      <c r="Y344" s="980"/>
      <c r="Z344" s="980"/>
      <c r="AA344" s="988"/>
      <c r="AB344" s="609">
        <v>1</v>
      </c>
      <c r="AC344" s="34"/>
      <c r="AD344" s="138" t="s">
        <v>699</v>
      </c>
      <c r="AE344" s="158">
        <v>22</v>
      </c>
      <c r="AF344" s="35" t="s">
        <v>32</v>
      </c>
      <c r="AG344" s="34"/>
      <c r="AH344" s="152">
        <v>21060</v>
      </c>
      <c r="AI344" s="140">
        <f t="shared" si="129"/>
        <v>21.06</v>
      </c>
      <c r="AJ344" s="152">
        <v>21630</v>
      </c>
      <c r="AK344" s="142">
        <f t="shared" si="130"/>
        <v>21.63</v>
      </c>
      <c r="AL344" s="143">
        <f t="shared" si="131"/>
        <v>570</v>
      </c>
      <c r="AM344" s="144">
        <f t="shared" si="132"/>
        <v>0.56999999999999995</v>
      </c>
      <c r="AN344" s="145">
        <f t="shared" si="133"/>
        <v>2.7065527065527065E-2</v>
      </c>
      <c r="AO344" s="20"/>
      <c r="AP344" s="306">
        <v>72.59</v>
      </c>
      <c r="AQ344" s="306">
        <v>4.67</v>
      </c>
    </row>
    <row r="345" spans="2:43" ht="12" customHeight="1" x14ac:dyDescent="0.25">
      <c r="B345" s="25">
        <v>44295</v>
      </c>
      <c r="C345" s="137">
        <v>0.50624999999999998</v>
      </c>
      <c r="D345" s="137">
        <v>0.51388888888888895</v>
      </c>
      <c r="E345" s="43">
        <v>4</v>
      </c>
      <c r="F345" s="43">
        <v>23744</v>
      </c>
      <c r="G345" s="25">
        <v>44295</v>
      </c>
      <c r="H345" s="967" t="s">
        <v>770</v>
      </c>
      <c r="I345" s="968"/>
      <c r="J345" s="969" t="s">
        <v>772</v>
      </c>
      <c r="K345" s="970"/>
      <c r="L345" s="969" t="s">
        <v>682</v>
      </c>
      <c r="M345" s="970"/>
      <c r="N345" s="610"/>
      <c r="O345" s="611"/>
      <c r="P345" s="989" t="s">
        <v>843</v>
      </c>
      <c r="Q345" s="990"/>
      <c r="R345" s="973" t="s">
        <v>820</v>
      </c>
      <c r="S345" s="974"/>
      <c r="T345" s="979" t="s">
        <v>1841</v>
      </c>
      <c r="U345" s="980"/>
      <c r="V345" s="980"/>
      <c r="W345" s="988"/>
      <c r="X345" s="979" t="s">
        <v>1841</v>
      </c>
      <c r="Y345" s="980"/>
      <c r="Z345" s="980"/>
      <c r="AA345" s="988"/>
      <c r="AB345" s="609">
        <v>1</v>
      </c>
      <c r="AC345" s="34"/>
      <c r="AD345" s="138" t="s">
        <v>699</v>
      </c>
      <c r="AE345" s="158">
        <v>22</v>
      </c>
      <c r="AF345" s="35" t="s">
        <v>32</v>
      </c>
      <c r="AG345" s="34"/>
      <c r="AH345" s="152">
        <v>21060</v>
      </c>
      <c r="AI345" s="140">
        <f t="shared" si="129"/>
        <v>21.06</v>
      </c>
      <c r="AJ345" s="152">
        <v>22220</v>
      </c>
      <c r="AK345" s="142">
        <f t="shared" si="130"/>
        <v>22.22</v>
      </c>
      <c r="AL345" s="143">
        <f t="shared" ref="AL345:AL356" si="138">+AJ345-AH345</f>
        <v>1160</v>
      </c>
      <c r="AM345" s="144">
        <f t="shared" si="132"/>
        <v>1.1599999999999999</v>
      </c>
      <c r="AN345" s="145">
        <f t="shared" ref="AN345:AN356" si="139">+AL345/AH345</f>
        <v>5.5080721747388414E-2</v>
      </c>
      <c r="AO345" s="20"/>
      <c r="AP345" s="306">
        <v>72.59</v>
      </c>
      <c r="AQ345" s="306">
        <v>4.67</v>
      </c>
    </row>
    <row r="346" spans="2:43" ht="12" customHeight="1" x14ac:dyDescent="0.25">
      <c r="B346" s="25">
        <v>44295</v>
      </c>
      <c r="C346" s="137">
        <v>0.51874999999999993</v>
      </c>
      <c r="D346" s="137">
        <v>0.53749999999999998</v>
      </c>
      <c r="E346" s="43">
        <v>4</v>
      </c>
      <c r="F346" s="43">
        <v>23744</v>
      </c>
      <c r="G346" s="25">
        <v>44295</v>
      </c>
      <c r="H346" s="967" t="s">
        <v>770</v>
      </c>
      <c r="I346" s="968"/>
      <c r="J346" s="969" t="s">
        <v>772</v>
      </c>
      <c r="K346" s="970"/>
      <c r="L346" s="969" t="s">
        <v>682</v>
      </c>
      <c r="M346" s="970"/>
      <c r="N346" s="610"/>
      <c r="O346" s="611"/>
      <c r="P346" s="989" t="s">
        <v>287</v>
      </c>
      <c r="Q346" s="990"/>
      <c r="R346" s="973" t="s">
        <v>233</v>
      </c>
      <c r="S346" s="974"/>
      <c r="T346" s="979" t="s">
        <v>1841</v>
      </c>
      <c r="U346" s="980"/>
      <c r="V346" s="980"/>
      <c r="W346" s="988"/>
      <c r="X346" s="979" t="s">
        <v>1841</v>
      </c>
      <c r="Y346" s="980"/>
      <c r="Z346" s="980"/>
      <c r="AA346" s="988"/>
      <c r="AB346" s="609">
        <v>1</v>
      </c>
      <c r="AC346" s="34"/>
      <c r="AD346" s="138" t="s">
        <v>699</v>
      </c>
      <c r="AE346" s="158">
        <v>22</v>
      </c>
      <c r="AF346" s="35" t="s">
        <v>32</v>
      </c>
      <c r="AG346" s="34"/>
      <c r="AH346" s="152">
        <v>21060</v>
      </c>
      <c r="AI346" s="140">
        <f t="shared" si="129"/>
        <v>21.06</v>
      </c>
      <c r="AJ346" s="152">
        <v>22270</v>
      </c>
      <c r="AK346" s="142">
        <f t="shared" si="130"/>
        <v>22.27</v>
      </c>
      <c r="AL346" s="143">
        <f t="shared" ref="AL346:AL352" si="140">+AJ346-AH346</f>
        <v>1210</v>
      </c>
      <c r="AM346" s="144">
        <f t="shared" si="132"/>
        <v>1.21</v>
      </c>
      <c r="AN346" s="145">
        <f t="shared" ref="AN346:AN352" si="141">+AL346/AH346</f>
        <v>5.7454890788224119E-2</v>
      </c>
      <c r="AO346" s="20"/>
      <c r="AP346" s="306">
        <v>72.59</v>
      </c>
      <c r="AQ346" s="306">
        <v>4.67</v>
      </c>
    </row>
    <row r="347" spans="2:43" ht="12" customHeight="1" x14ac:dyDescent="0.25">
      <c r="B347" s="25">
        <v>44295</v>
      </c>
      <c r="C347" s="137">
        <v>0.54722222222222217</v>
      </c>
      <c r="D347" s="137">
        <v>0.55347222222222225</v>
      </c>
      <c r="E347" s="43">
        <v>1</v>
      </c>
      <c r="F347" s="43">
        <v>23744</v>
      </c>
      <c r="G347" s="25">
        <v>44295</v>
      </c>
      <c r="H347" s="967" t="s">
        <v>770</v>
      </c>
      <c r="I347" s="968"/>
      <c r="J347" s="969" t="s">
        <v>772</v>
      </c>
      <c r="K347" s="970"/>
      <c r="L347" s="969" t="s">
        <v>682</v>
      </c>
      <c r="M347" s="970"/>
      <c r="N347" s="610"/>
      <c r="O347" s="611"/>
      <c r="P347" s="989" t="s">
        <v>200</v>
      </c>
      <c r="Q347" s="990"/>
      <c r="R347" s="973" t="s">
        <v>201</v>
      </c>
      <c r="S347" s="974"/>
      <c r="T347" s="979" t="s">
        <v>1841</v>
      </c>
      <c r="U347" s="980"/>
      <c r="V347" s="980"/>
      <c r="W347" s="988"/>
      <c r="X347" s="979" t="s">
        <v>1841</v>
      </c>
      <c r="Y347" s="980"/>
      <c r="Z347" s="980"/>
      <c r="AA347" s="988"/>
      <c r="AB347" s="609">
        <v>1</v>
      </c>
      <c r="AC347" s="34"/>
      <c r="AD347" s="138" t="s">
        <v>699</v>
      </c>
      <c r="AE347" s="158">
        <v>22</v>
      </c>
      <c r="AF347" s="35" t="s">
        <v>32</v>
      </c>
      <c r="AG347" s="34"/>
      <c r="AH347" s="152">
        <v>1200</v>
      </c>
      <c r="AI347" s="159">
        <f t="shared" si="129"/>
        <v>1.2</v>
      </c>
      <c r="AJ347" s="836">
        <v>12080</v>
      </c>
      <c r="AK347" s="838">
        <f>+AJ347/1000</f>
        <v>12.08</v>
      </c>
      <c r="AL347" s="1029">
        <f>+AJ347-AH348-AH347</f>
        <v>1280</v>
      </c>
      <c r="AM347" s="842">
        <f>+AL347/1000</f>
        <v>1.28</v>
      </c>
      <c r="AN347" s="844">
        <f>+AL347/SUM(AH347:AH348)</f>
        <v>0.11851851851851852</v>
      </c>
      <c r="AO347" s="20"/>
      <c r="AP347" s="306">
        <v>72.59</v>
      </c>
      <c r="AQ347" s="306">
        <v>4.67</v>
      </c>
    </row>
    <row r="348" spans="2:43" ht="12" customHeight="1" x14ac:dyDescent="0.25">
      <c r="B348" s="25">
        <v>44295</v>
      </c>
      <c r="C348" s="137">
        <v>0.54722222222222217</v>
      </c>
      <c r="D348" s="137">
        <v>0.55347222222222225</v>
      </c>
      <c r="E348" s="43">
        <v>1</v>
      </c>
      <c r="F348" s="43">
        <v>23745</v>
      </c>
      <c r="G348" s="25">
        <v>44295</v>
      </c>
      <c r="H348" s="967" t="s">
        <v>1839</v>
      </c>
      <c r="I348" s="968"/>
      <c r="J348" s="969" t="s">
        <v>1840</v>
      </c>
      <c r="K348" s="970"/>
      <c r="L348" s="969" t="s">
        <v>682</v>
      </c>
      <c r="M348" s="970"/>
      <c r="N348" s="610"/>
      <c r="O348" s="611"/>
      <c r="P348" s="989" t="s">
        <v>200</v>
      </c>
      <c r="Q348" s="990"/>
      <c r="R348" s="973" t="s">
        <v>201</v>
      </c>
      <c r="S348" s="974"/>
      <c r="T348" s="991" t="s">
        <v>771</v>
      </c>
      <c r="U348" s="992"/>
      <c r="V348" s="992"/>
      <c r="W348" s="974"/>
      <c r="X348" s="991" t="s">
        <v>771</v>
      </c>
      <c r="Y348" s="992"/>
      <c r="Z348" s="992"/>
      <c r="AA348" s="974"/>
      <c r="AB348" s="609">
        <v>1</v>
      </c>
      <c r="AC348" s="34"/>
      <c r="AD348" s="138" t="s">
        <v>680</v>
      </c>
      <c r="AE348" s="314">
        <v>62</v>
      </c>
      <c r="AF348" s="46" t="s">
        <v>52</v>
      </c>
      <c r="AG348" s="34"/>
      <c r="AH348" s="152">
        <v>9600</v>
      </c>
      <c r="AI348" s="159">
        <f t="shared" si="129"/>
        <v>9.6</v>
      </c>
      <c r="AJ348" s="837"/>
      <c r="AK348" s="839"/>
      <c r="AL348" s="1031"/>
      <c r="AM348" s="843"/>
      <c r="AN348" s="845"/>
      <c r="AO348" s="20"/>
      <c r="AP348" s="306">
        <v>70.459999999999994</v>
      </c>
      <c r="AQ348" s="306">
        <v>6.91</v>
      </c>
    </row>
    <row r="349" spans="2:43" ht="12" customHeight="1" x14ac:dyDescent="0.25">
      <c r="B349" s="25">
        <v>44295</v>
      </c>
      <c r="C349" s="137">
        <v>0.55486111111111114</v>
      </c>
      <c r="D349" s="137">
        <v>0.57013888888888886</v>
      </c>
      <c r="E349" s="43">
        <v>4</v>
      </c>
      <c r="F349" s="43">
        <v>23746</v>
      </c>
      <c r="G349" s="25">
        <v>44295</v>
      </c>
      <c r="H349" s="967" t="s">
        <v>709</v>
      </c>
      <c r="I349" s="968"/>
      <c r="J349" s="969" t="s">
        <v>710</v>
      </c>
      <c r="K349" s="970"/>
      <c r="L349" s="969" t="s">
        <v>682</v>
      </c>
      <c r="M349" s="970"/>
      <c r="N349" s="610"/>
      <c r="O349" s="611"/>
      <c r="P349" s="989" t="s">
        <v>1293</v>
      </c>
      <c r="Q349" s="990"/>
      <c r="R349" s="973" t="s">
        <v>543</v>
      </c>
      <c r="S349" s="974"/>
      <c r="T349" s="991" t="s">
        <v>771</v>
      </c>
      <c r="U349" s="992"/>
      <c r="V349" s="992"/>
      <c r="W349" s="974"/>
      <c r="X349" s="991" t="s">
        <v>771</v>
      </c>
      <c r="Y349" s="992"/>
      <c r="Z349" s="992"/>
      <c r="AA349" s="974"/>
      <c r="AB349" s="609">
        <v>1</v>
      </c>
      <c r="AC349" s="34"/>
      <c r="AD349" s="138" t="s">
        <v>680</v>
      </c>
      <c r="AE349" s="158">
        <v>40</v>
      </c>
      <c r="AF349" s="35" t="s">
        <v>32</v>
      </c>
      <c r="AG349" s="34"/>
      <c r="AH349" s="152">
        <v>9000</v>
      </c>
      <c r="AI349" s="140">
        <f t="shared" si="129"/>
        <v>9</v>
      </c>
      <c r="AJ349" s="152">
        <v>10160</v>
      </c>
      <c r="AK349" s="142">
        <f t="shared" si="130"/>
        <v>10.16</v>
      </c>
      <c r="AL349" s="143">
        <f t="shared" si="140"/>
        <v>1160</v>
      </c>
      <c r="AM349" s="144">
        <f t="shared" si="132"/>
        <v>1.1599999999999999</v>
      </c>
      <c r="AN349" s="145">
        <f t="shared" si="141"/>
        <v>0.12888888888888889</v>
      </c>
      <c r="AO349" s="20"/>
      <c r="AP349" s="306">
        <v>70.81</v>
      </c>
      <c r="AQ349" s="306">
        <v>6.84</v>
      </c>
    </row>
    <row r="350" spans="2:43" ht="12" customHeight="1" x14ac:dyDescent="0.25">
      <c r="B350" s="25">
        <v>44295</v>
      </c>
      <c r="C350" s="137">
        <v>0.58402777777777781</v>
      </c>
      <c r="D350" s="137">
        <v>0.62152777777777779</v>
      </c>
      <c r="E350" s="43">
        <v>4</v>
      </c>
      <c r="F350" s="43">
        <v>23747</v>
      </c>
      <c r="G350" s="25">
        <v>44295</v>
      </c>
      <c r="H350" s="967" t="s">
        <v>995</v>
      </c>
      <c r="I350" s="968"/>
      <c r="J350" s="969" t="s">
        <v>776</v>
      </c>
      <c r="K350" s="970"/>
      <c r="L350" s="969" t="s">
        <v>682</v>
      </c>
      <c r="M350" s="970"/>
      <c r="N350" s="610"/>
      <c r="O350" s="611"/>
      <c r="P350" s="989" t="s">
        <v>274</v>
      </c>
      <c r="Q350" s="990"/>
      <c r="R350" s="973" t="s">
        <v>473</v>
      </c>
      <c r="S350" s="974"/>
      <c r="T350" s="991" t="s">
        <v>980</v>
      </c>
      <c r="U350" s="992"/>
      <c r="V350" s="992"/>
      <c r="W350" s="974"/>
      <c r="X350" s="991" t="s">
        <v>980</v>
      </c>
      <c r="Y350" s="992"/>
      <c r="Z350" s="992"/>
      <c r="AA350" s="974"/>
      <c r="AB350" s="609">
        <v>2</v>
      </c>
      <c r="AC350" s="34"/>
      <c r="AD350" s="138" t="s">
        <v>699</v>
      </c>
      <c r="AE350" s="158">
        <v>36</v>
      </c>
      <c r="AF350" s="35" t="s">
        <v>32</v>
      </c>
      <c r="AG350" s="34"/>
      <c r="AH350" s="152">
        <v>19200</v>
      </c>
      <c r="AI350" s="140">
        <f t="shared" si="129"/>
        <v>19.2</v>
      </c>
      <c r="AJ350" s="152">
        <v>23180</v>
      </c>
      <c r="AK350" s="142">
        <f t="shared" si="130"/>
        <v>23.18</v>
      </c>
      <c r="AL350" s="143">
        <f t="shared" si="140"/>
        <v>3980</v>
      </c>
      <c r="AM350" s="144">
        <f t="shared" si="132"/>
        <v>3.98</v>
      </c>
      <c r="AN350" s="145">
        <f t="shared" si="141"/>
        <v>0.20729166666666668</v>
      </c>
      <c r="AO350" s="20"/>
      <c r="AP350" s="306">
        <v>73.510000000000005</v>
      </c>
      <c r="AQ350" s="306">
        <v>4.5599999999999996</v>
      </c>
    </row>
    <row r="351" spans="2:43" ht="12" customHeight="1" x14ac:dyDescent="0.25">
      <c r="B351" s="25">
        <v>44295</v>
      </c>
      <c r="C351" s="137">
        <v>0.58472222222222225</v>
      </c>
      <c r="D351" s="137">
        <v>0.59236111111111112</v>
      </c>
      <c r="E351" s="43">
        <v>4</v>
      </c>
      <c r="F351" s="43">
        <v>23747</v>
      </c>
      <c r="G351" s="25">
        <v>44295</v>
      </c>
      <c r="H351" s="967" t="s">
        <v>995</v>
      </c>
      <c r="I351" s="968"/>
      <c r="J351" s="969" t="s">
        <v>776</v>
      </c>
      <c r="K351" s="970"/>
      <c r="L351" s="969" t="s">
        <v>682</v>
      </c>
      <c r="M351" s="970"/>
      <c r="N351" s="610"/>
      <c r="O351" s="611"/>
      <c r="P351" s="989" t="s">
        <v>1464</v>
      </c>
      <c r="Q351" s="990"/>
      <c r="R351" s="973" t="s">
        <v>1057</v>
      </c>
      <c r="S351" s="974"/>
      <c r="T351" s="991" t="s">
        <v>980</v>
      </c>
      <c r="U351" s="992"/>
      <c r="V351" s="992"/>
      <c r="W351" s="974"/>
      <c r="X351" s="991" t="s">
        <v>980</v>
      </c>
      <c r="Y351" s="992"/>
      <c r="Z351" s="992"/>
      <c r="AA351" s="974"/>
      <c r="AB351" s="609">
        <v>2</v>
      </c>
      <c r="AC351" s="34"/>
      <c r="AD351" s="138" t="s">
        <v>699</v>
      </c>
      <c r="AE351" s="158">
        <v>36</v>
      </c>
      <c r="AF351" s="35" t="s">
        <v>32</v>
      </c>
      <c r="AG351" s="34"/>
      <c r="AH351" s="152">
        <v>18200</v>
      </c>
      <c r="AI351" s="140">
        <f t="shared" si="129"/>
        <v>18.2</v>
      </c>
      <c r="AJ351" s="152">
        <v>19490</v>
      </c>
      <c r="AK351" s="142">
        <f t="shared" si="130"/>
        <v>19.489999999999998</v>
      </c>
      <c r="AL351" s="143">
        <f t="shared" si="140"/>
        <v>1290</v>
      </c>
      <c r="AM351" s="144">
        <f t="shared" si="132"/>
        <v>1.29</v>
      </c>
      <c r="AN351" s="145">
        <f t="shared" si="141"/>
        <v>7.0879120879120877E-2</v>
      </c>
      <c r="AO351" s="20"/>
      <c r="AP351" s="306">
        <v>73.510000000000005</v>
      </c>
      <c r="AQ351" s="306">
        <v>4.5599999999999996</v>
      </c>
    </row>
    <row r="352" spans="2:43" ht="12" customHeight="1" x14ac:dyDescent="0.25">
      <c r="B352" s="25">
        <v>44295</v>
      </c>
      <c r="C352" s="137">
        <v>0.58888888888888891</v>
      </c>
      <c r="D352" s="137">
        <v>0.62222222222222223</v>
      </c>
      <c r="E352" s="43">
        <v>4</v>
      </c>
      <c r="F352" s="43">
        <v>23747</v>
      </c>
      <c r="G352" s="25">
        <v>44295</v>
      </c>
      <c r="H352" s="967" t="s">
        <v>995</v>
      </c>
      <c r="I352" s="968"/>
      <c r="J352" s="969" t="s">
        <v>776</v>
      </c>
      <c r="K352" s="970"/>
      <c r="L352" s="969" t="s">
        <v>682</v>
      </c>
      <c r="M352" s="970"/>
      <c r="N352" s="610"/>
      <c r="O352" s="611"/>
      <c r="P352" s="989" t="s">
        <v>292</v>
      </c>
      <c r="Q352" s="990"/>
      <c r="R352" s="973" t="s">
        <v>696</v>
      </c>
      <c r="S352" s="974"/>
      <c r="T352" s="991" t="s">
        <v>980</v>
      </c>
      <c r="U352" s="992"/>
      <c r="V352" s="992"/>
      <c r="W352" s="974"/>
      <c r="X352" s="991" t="s">
        <v>980</v>
      </c>
      <c r="Y352" s="992"/>
      <c r="Z352" s="992"/>
      <c r="AA352" s="974"/>
      <c r="AB352" s="609">
        <v>2</v>
      </c>
      <c r="AC352" s="34"/>
      <c r="AD352" s="138" t="s">
        <v>699</v>
      </c>
      <c r="AE352" s="158">
        <v>36</v>
      </c>
      <c r="AF352" s="35" t="s">
        <v>32</v>
      </c>
      <c r="AG352" s="34"/>
      <c r="AH352" s="152">
        <v>6700</v>
      </c>
      <c r="AI352" s="140">
        <f t="shared" si="129"/>
        <v>6.7</v>
      </c>
      <c r="AJ352" s="152">
        <v>8310</v>
      </c>
      <c r="AK352" s="142">
        <f t="shared" si="130"/>
        <v>8.31</v>
      </c>
      <c r="AL352" s="143">
        <f t="shared" si="140"/>
        <v>1610</v>
      </c>
      <c r="AM352" s="144">
        <f t="shared" si="132"/>
        <v>1.61</v>
      </c>
      <c r="AN352" s="145">
        <f t="shared" si="141"/>
        <v>0.24029850746268658</v>
      </c>
      <c r="AO352" s="20"/>
      <c r="AP352" s="306">
        <v>73.510000000000005</v>
      </c>
      <c r="AQ352" s="306">
        <v>4.5599999999999996</v>
      </c>
    </row>
    <row r="353" spans="2:50" ht="12" customHeight="1" x14ac:dyDescent="0.25">
      <c r="B353" s="25">
        <v>44295</v>
      </c>
      <c r="C353" s="137">
        <v>0.59861111111111109</v>
      </c>
      <c r="D353" s="137">
        <v>0.61249999999999993</v>
      </c>
      <c r="E353" s="43">
        <v>4</v>
      </c>
      <c r="F353" s="43">
        <v>23747</v>
      </c>
      <c r="G353" s="25">
        <v>44295</v>
      </c>
      <c r="H353" s="967" t="s">
        <v>995</v>
      </c>
      <c r="I353" s="968"/>
      <c r="J353" s="969" t="s">
        <v>776</v>
      </c>
      <c r="K353" s="970"/>
      <c r="L353" s="969" t="s">
        <v>682</v>
      </c>
      <c r="M353" s="970"/>
      <c r="N353" s="610"/>
      <c r="O353" s="611"/>
      <c r="P353" s="989" t="s">
        <v>395</v>
      </c>
      <c r="Q353" s="990"/>
      <c r="R353" s="973" t="s">
        <v>663</v>
      </c>
      <c r="S353" s="974"/>
      <c r="T353" s="991" t="s">
        <v>980</v>
      </c>
      <c r="U353" s="992"/>
      <c r="V353" s="992"/>
      <c r="W353" s="974"/>
      <c r="X353" s="991" t="s">
        <v>980</v>
      </c>
      <c r="Y353" s="992"/>
      <c r="Z353" s="992"/>
      <c r="AA353" s="974"/>
      <c r="AB353" s="609">
        <v>2</v>
      </c>
      <c r="AC353" s="34"/>
      <c r="AD353" s="138" t="s">
        <v>699</v>
      </c>
      <c r="AE353" s="158">
        <v>36</v>
      </c>
      <c r="AF353" s="35" t="s">
        <v>32</v>
      </c>
      <c r="AG353" s="34"/>
      <c r="AH353" s="152">
        <v>18285</v>
      </c>
      <c r="AI353" s="140">
        <f t="shared" si="129"/>
        <v>18.285</v>
      </c>
      <c r="AJ353" s="152">
        <v>22000</v>
      </c>
      <c r="AK353" s="142">
        <f t="shared" si="130"/>
        <v>22</v>
      </c>
      <c r="AL353" s="143">
        <f t="shared" si="138"/>
        <v>3715</v>
      </c>
      <c r="AM353" s="144">
        <f t="shared" si="132"/>
        <v>3.7149999999999999</v>
      </c>
      <c r="AN353" s="145">
        <f t="shared" si="139"/>
        <v>0.20317199890620727</v>
      </c>
      <c r="AO353" s="20"/>
      <c r="AP353" s="306">
        <v>73.510000000000005</v>
      </c>
      <c r="AQ353" s="306">
        <v>4.5599999999999996</v>
      </c>
    </row>
    <row r="354" spans="2:50" ht="12" customHeight="1" x14ac:dyDescent="0.25">
      <c r="B354" s="25">
        <v>44295</v>
      </c>
      <c r="C354" s="137">
        <v>0.60138888888888886</v>
      </c>
      <c r="D354" s="137">
        <v>0.68819444444444444</v>
      </c>
      <c r="E354" s="43">
        <v>4</v>
      </c>
      <c r="F354" s="43">
        <v>23747</v>
      </c>
      <c r="G354" s="25">
        <v>44295</v>
      </c>
      <c r="H354" s="967" t="s">
        <v>995</v>
      </c>
      <c r="I354" s="968"/>
      <c r="J354" s="969" t="s">
        <v>776</v>
      </c>
      <c r="K354" s="970"/>
      <c r="L354" s="969" t="s">
        <v>682</v>
      </c>
      <c r="M354" s="970"/>
      <c r="N354" s="610"/>
      <c r="O354" s="611"/>
      <c r="P354" s="989" t="s">
        <v>295</v>
      </c>
      <c r="Q354" s="990"/>
      <c r="R354" s="973" t="s">
        <v>611</v>
      </c>
      <c r="S354" s="974"/>
      <c r="T354" s="991" t="s">
        <v>980</v>
      </c>
      <c r="U354" s="992"/>
      <c r="V354" s="992"/>
      <c r="W354" s="974"/>
      <c r="X354" s="991" t="s">
        <v>980</v>
      </c>
      <c r="Y354" s="992"/>
      <c r="Z354" s="992"/>
      <c r="AA354" s="974"/>
      <c r="AB354" s="609">
        <v>2</v>
      </c>
      <c r="AC354" s="34"/>
      <c r="AD354" s="138" t="s">
        <v>699</v>
      </c>
      <c r="AE354" s="158">
        <v>36</v>
      </c>
      <c r="AF354" s="35" t="s">
        <v>32</v>
      </c>
      <c r="AG354" s="34"/>
      <c r="AH354" s="152">
        <v>21600</v>
      </c>
      <c r="AI354" s="140">
        <f t="shared" si="129"/>
        <v>21.6</v>
      </c>
      <c r="AJ354" s="152">
        <v>24350</v>
      </c>
      <c r="AK354" s="142">
        <f t="shared" si="130"/>
        <v>24.35</v>
      </c>
      <c r="AL354" s="143">
        <f t="shared" si="138"/>
        <v>2750</v>
      </c>
      <c r="AM354" s="144">
        <f t="shared" si="132"/>
        <v>2.75</v>
      </c>
      <c r="AN354" s="145">
        <f t="shared" si="139"/>
        <v>0.12731481481481483</v>
      </c>
      <c r="AO354" s="20"/>
      <c r="AP354" s="306">
        <v>73.510000000000005</v>
      </c>
      <c r="AQ354" s="306">
        <v>4.5599999999999996</v>
      </c>
    </row>
    <row r="355" spans="2:50" ht="12" customHeight="1" x14ac:dyDescent="0.25">
      <c r="B355" s="25">
        <v>44295</v>
      </c>
      <c r="C355" s="137">
        <v>0.62430555555555556</v>
      </c>
      <c r="D355" s="137">
        <v>0.63680555555555551</v>
      </c>
      <c r="E355" s="43">
        <v>1</v>
      </c>
      <c r="F355" s="43">
        <v>31780</v>
      </c>
      <c r="G355" s="25">
        <v>44295</v>
      </c>
      <c r="H355" s="967" t="s">
        <v>1842</v>
      </c>
      <c r="I355" s="968"/>
      <c r="J355" s="969"/>
      <c r="K355" s="970"/>
      <c r="L355" s="969"/>
      <c r="M355" s="970"/>
      <c r="N355" s="610"/>
      <c r="O355" s="611"/>
      <c r="P355" s="989" t="s">
        <v>1293</v>
      </c>
      <c r="Q355" s="990"/>
      <c r="R355" s="973" t="s">
        <v>543</v>
      </c>
      <c r="S355" s="974"/>
      <c r="T355" s="991" t="s">
        <v>1118</v>
      </c>
      <c r="U355" s="992"/>
      <c r="V355" s="992"/>
      <c r="W355" s="974"/>
      <c r="X355" s="991" t="s">
        <v>1118</v>
      </c>
      <c r="Y355" s="992"/>
      <c r="Z355" s="992"/>
      <c r="AA355" s="974"/>
      <c r="AB355" s="609"/>
      <c r="AC355" s="34"/>
      <c r="AD355" s="138"/>
      <c r="AE355" s="158">
        <v>22</v>
      </c>
      <c r="AF355" s="35" t="s">
        <v>32</v>
      </c>
      <c r="AG355" s="34"/>
      <c r="AH355" s="152">
        <v>5260</v>
      </c>
      <c r="AI355" s="140">
        <f t="shared" si="129"/>
        <v>5.26</v>
      </c>
      <c r="AJ355" s="152">
        <v>5330</v>
      </c>
      <c r="AK355" s="142">
        <f t="shared" si="130"/>
        <v>5.33</v>
      </c>
      <c r="AL355" s="143">
        <f t="shared" si="138"/>
        <v>70</v>
      </c>
      <c r="AM355" s="144">
        <f t="shared" si="132"/>
        <v>7.0000000000000007E-2</v>
      </c>
      <c r="AN355" s="145">
        <f t="shared" si="139"/>
        <v>1.3307984790874524E-2</v>
      </c>
      <c r="AO355" s="20"/>
      <c r="AP355" s="306">
        <v>74.95</v>
      </c>
      <c r="AQ355" s="306">
        <v>2.31</v>
      </c>
    </row>
    <row r="356" spans="2:50" ht="12" customHeight="1" x14ac:dyDescent="0.25">
      <c r="B356" s="25">
        <v>44295</v>
      </c>
      <c r="C356" s="137">
        <v>0.63194444444444442</v>
      </c>
      <c r="D356" s="137">
        <v>0.7006944444444444</v>
      </c>
      <c r="E356" s="43">
        <v>4</v>
      </c>
      <c r="F356" s="43">
        <v>26807</v>
      </c>
      <c r="G356" s="25">
        <v>44295</v>
      </c>
      <c r="H356" s="967" t="s">
        <v>1843</v>
      </c>
      <c r="I356" s="968"/>
      <c r="J356" s="969"/>
      <c r="K356" s="970"/>
      <c r="L356" s="969"/>
      <c r="M356" s="970"/>
      <c r="N356" s="610"/>
      <c r="O356" s="611"/>
      <c r="P356" s="989" t="s">
        <v>1844</v>
      </c>
      <c r="Q356" s="990"/>
      <c r="R356" s="973" t="s">
        <v>1845</v>
      </c>
      <c r="S356" s="974"/>
      <c r="T356" s="991" t="s">
        <v>1852</v>
      </c>
      <c r="U356" s="992"/>
      <c r="V356" s="992" t="s">
        <v>1852</v>
      </c>
      <c r="W356" s="974"/>
      <c r="X356" s="991" t="s">
        <v>1852</v>
      </c>
      <c r="Y356" s="992"/>
      <c r="Z356" s="992" t="s">
        <v>1852</v>
      </c>
      <c r="AA356" s="974"/>
      <c r="AB356" s="609"/>
      <c r="AC356" s="34"/>
      <c r="AD356" s="138"/>
      <c r="AE356" s="158">
        <v>38</v>
      </c>
      <c r="AF356" s="35" t="s">
        <v>32</v>
      </c>
      <c r="AG356" s="34"/>
      <c r="AH356" s="152">
        <v>5100</v>
      </c>
      <c r="AI356" s="140">
        <f t="shared" si="129"/>
        <v>5.0999999999999996</v>
      </c>
      <c r="AJ356" s="152">
        <v>5100</v>
      </c>
      <c r="AK356" s="142">
        <f t="shared" si="130"/>
        <v>5.0999999999999996</v>
      </c>
      <c r="AL356" s="143">
        <f t="shared" si="138"/>
        <v>0</v>
      </c>
      <c r="AM356" s="144">
        <f t="shared" si="132"/>
        <v>0</v>
      </c>
      <c r="AN356" s="145">
        <f t="shared" si="139"/>
        <v>0</v>
      </c>
      <c r="AO356" s="20"/>
      <c r="AP356" s="306">
        <v>73.81</v>
      </c>
      <c r="AQ356" s="306">
        <v>4.5199999999999996</v>
      </c>
    </row>
    <row r="357" spans="2:50" ht="12" customHeight="1" x14ac:dyDescent="0.25">
      <c r="B357" s="25">
        <v>44295</v>
      </c>
      <c r="C357" s="137">
        <v>0.64374999999999993</v>
      </c>
      <c r="D357" s="137">
        <v>0.6777777777777777</v>
      </c>
      <c r="E357" s="43">
        <v>4</v>
      </c>
      <c r="F357" s="43">
        <v>23747</v>
      </c>
      <c r="G357" s="25">
        <v>44295</v>
      </c>
      <c r="H357" s="967" t="s">
        <v>995</v>
      </c>
      <c r="I357" s="968"/>
      <c r="J357" s="969" t="s">
        <v>776</v>
      </c>
      <c r="K357" s="970"/>
      <c r="L357" s="969" t="s">
        <v>682</v>
      </c>
      <c r="M357" s="970"/>
      <c r="N357" s="610"/>
      <c r="O357" s="611"/>
      <c r="P357" s="989" t="s">
        <v>843</v>
      </c>
      <c r="Q357" s="990"/>
      <c r="R357" s="973" t="s">
        <v>820</v>
      </c>
      <c r="S357" s="974"/>
      <c r="T357" s="991" t="s">
        <v>980</v>
      </c>
      <c r="U357" s="992"/>
      <c r="V357" s="992"/>
      <c r="W357" s="974"/>
      <c r="X357" s="991" t="s">
        <v>980</v>
      </c>
      <c r="Y357" s="992"/>
      <c r="Z357" s="992"/>
      <c r="AA357" s="974"/>
      <c r="AB357" s="609">
        <v>2</v>
      </c>
      <c r="AC357" s="34"/>
      <c r="AD357" s="138" t="s">
        <v>699</v>
      </c>
      <c r="AE357" s="158">
        <v>36</v>
      </c>
      <c r="AF357" s="35" t="s">
        <v>32</v>
      </c>
      <c r="AG357" s="34"/>
      <c r="AH357" s="152">
        <v>10200</v>
      </c>
      <c r="AI357" s="159">
        <f t="shared" si="129"/>
        <v>10.199999999999999</v>
      </c>
      <c r="AJ357" s="836">
        <v>24040</v>
      </c>
      <c r="AK357" s="838">
        <f>+AJ357/1000</f>
        <v>24.04</v>
      </c>
      <c r="AL357" s="1029">
        <f>+AJ357-AH358-AH357</f>
        <v>2440</v>
      </c>
      <c r="AM357" s="842">
        <f>+AL357/1000</f>
        <v>2.44</v>
      </c>
      <c r="AN357" s="844">
        <f>+AL357/SUM(AH357:AH358)</f>
        <v>0.11296296296296296</v>
      </c>
      <c r="AO357" s="20"/>
      <c r="AP357" s="306">
        <v>73.510000000000005</v>
      </c>
      <c r="AQ357" s="306">
        <v>4.5599999999999996</v>
      </c>
    </row>
    <row r="358" spans="2:50" ht="12" customHeight="1" x14ac:dyDescent="0.25">
      <c r="B358" s="25">
        <v>44295</v>
      </c>
      <c r="C358" s="137">
        <v>0.64374999999999993</v>
      </c>
      <c r="D358" s="137">
        <v>0.6777777777777777</v>
      </c>
      <c r="E358" s="43">
        <v>4</v>
      </c>
      <c r="F358" s="43">
        <v>23749</v>
      </c>
      <c r="G358" s="25">
        <v>44295</v>
      </c>
      <c r="H358" s="967" t="s">
        <v>799</v>
      </c>
      <c r="I358" s="968"/>
      <c r="J358" s="969" t="s">
        <v>812</v>
      </c>
      <c r="K358" s="970"/>
      <c r="L358" s="969" t="s">
        <v>682</v>
      </c>
      <c r="M358" s="970"/>
      <c r="N358" s="610"/>
      <c r="O358" s="611"/>
      <c r="P358" s="989" t="s">
        <v>843</v>
      </c>
      <c r="Q358" s="990"/>
      <c r="R358" s="973" t="s">
        <v>820</v>
      </c>
      <c r="S358" s="974"/>
      <c r="T358" s="991" t="s">
        <v>998</v>
      </c>
      <c r="U358" s="992"/>
      <c r="V358" s="992"/>
      <c r="W358" s="974"/>
      <c r="X358" s="991" t="s">
        <v>998</v>
      </c>
      <c r="Y358" s="992"/>
      <c r="Z358" s="992"/>
      <c r="AA358" s="974"/>
      <c r="AB358" s="609">
        <v>1</v>
      </c>
      <c r="AC358" s="34"/>
      <c r="AD358" s="138" t="s">
        <v>699</v>
      </c>
      <c r="AE358" s="158">
        <v>31</v>
      </c>
      <c r="AF358" s="35" t="s">
        <v>32</v>
      </c>
      <c r="AG358" s="34"/>
      <c r="AH358" s="152">
        <v>11400</v>
      </c>
      <c r="AI358" s="159">
        <f t="shared" si="129"/>
        <v>11.4</v>
      </c>
      <c r="AJ358" s="837"/>
      <c r="AK358" s="839"/>
      <c r="AL358" s="1031"/>
      <c r="AM358" s="843"/>
      <c r="AN358" s="845"/>
      <c r="AO358" s="20"/>
      <c r="AP358" s="306">
        <v>69.95</v>
      </c>
      <c r="AQ358" s="306">
        <v>8.57</v>
      </c>
      <c r="AX358" s="132">
        <f>9+9+4+8+10+9+9+9+0.5</f>
        <v>67.5</v>
      </c>
    </row>
    <row r="359" spans="2:50" ht="12" customHeight="1" x14ac:dyDescent="0.25">
      <c r="B359" s="25">
        <v>44295</v>
      </c>
      <c r="C359" s="137">
        <v>0.65069444444444446</v>
      </c>
      <c r="D359" s="137">
        <v>0.8208333333333333</v>
      </c>
      <c r="E359" s="43">
        <v>4</v>
      </c>
      <c r="F359" s="43">
        <v>23748</v>
      </c>
      <c r="G359" s="25">
        <v>44295</v>
      </c>
      <c r="H359" s="967" t="s">
        <v>781</v>
      </c>
      <c r="I359" s="968"/>
      <c r="J359" s="969" t="s">
        <v>702</v>
      </c>
      <c r="K359" s="970"/>
      <c r="L359" s="969" t="s">
        <v>682</v>
      </c>
      <c r="M359" s="970"/>
      <c r="N359" s="610"/>
      <c r="O359" s="611"/>
      <c r="P359" s="989" t="s">
        <v>359</v>
      </c>
      <c r="Q359" s="990"/>
      <c r="R359" s="989" t="s">
        <v>74</v>
      </c>
      <c r="S359" s="990"/>
      <c r="T359" s="991" t="s">
        <v>771</v>
      </c>
      <c r="U359" s="992"/>
      <c r="V359" s="992"/>
      <c r="W359" s="974"/>
      <c r="X359" s="991" t="s">
        <v>771</v>
      </c>
      <c r="Y359" s="992"/>
      <c r="Z359" s="992"/>
      <c r="AA359" s="974"/>
      <c r="AB359" s="609">
        <v>1</v>
      </c>
      <c r="AC359" s="34"/>
      <c r="AD359" s="138" t="s">
        <v>699</v>
      </c>
      <c r="AE359" s="158">
        <v>33</v>
      </c>
      <c r="AF359" s="35" t="s">
        <v>32</v>
      </c>
      <c r="AG359" s="34"/>
      <c r="AH359" s="152">
        <v>1800</v>
      </c>
      <c r="AI359" s="159">
        <f t="shared" si="129"/>
        <v>1.8</v>
      </c>
      <c r="AJ359" s="836">
        <v>24090</v>
      </c>
      <c r="AK359" s="838">
        <f>+AJ359/1000</f>
        <v>24.09</v>
      </c>
      <c r="AL359" s="1029">
        <f>+AJ359-AH360-AH359</f>
        <v>3510</v>
      </c>
      <c r="AM359" s="842">
        <f>+AL359/1000</f>
        <v>3.51</v>
      </c>
      <c r="AN359" s="844">
        <f>+AL359/SUM(AH359:AH360)</f>
        <v>0.17055393586005832</v>
      </c>
      <c r="AO359" s="20"/>
      <c r="AP359" s="306">
        <v>70.400000000000006</v>
      </c>
      <c r="AQ359" s="306">
        <v>7.31</v>
      </c>
    </row>
    <row r="360" spans="2:50" ht="12" customHeight="1" x14ac:dyDescent="0.25">
      <c r="B360" s="25">
        <v>44295</v>
      </c>
      <c r="C360" s="137">
        <v>0.65069444444444446</v>
      </c>
      <c r="D360" s="137">
        <v>0.8208333333333333</v>
      </c>
      <c r="E360" s="43">
        <v>4</v>
      </c>
      <c r="F360" s="43">
        <v>23750</v>
      </c>
      <c r="G360" s="25">
        <v>44295</v>
      </c>
      <c r="H360" s="967" t="s">
        <v>902</v>
      </c>
      <c r="I360" s="968"/>
      <c r="J360" s="969" t="s">
        <v>999</v>
      </c>
      <c r="K360" s="970"/>
      <c r="L360" s="969" t="s">
        <v>682</v>
      </c>
      <c r="M360" s="970"/>
      <c r="N360" s="610"/>
      <c r="O360" s="611"/>
      <c r="P360" s="989" t="s">
        <v>359</v>
      </c>
      <c r="Q360" s="990"/>
      <c r="R360" s="973" t="s">
        <v>74</v>
      </c>
      <c r="S360" s="974"/>
      <c r="T360" s="991" t="s">
        <v>1068</v>
      </c>
      <c r="U360" s="992"/>
      <c r="V360" s="992"/>
      <c r="W360" s="974"/>
      <c r="X360" s="991" t="s">
        <v>1068</v>
      </c>
      <c r="Y360" s="992"/>
      <c r="Z360" s="992"/>
      <c r="AA360" s="974"/>
      <c r="AB360" s="609">
        <v>1</v>
      </c>
      <c r="AC360" s="34"/>
      <c r="AD360" s="138"/>
      <c r="AE360" s="314">
        <v>52</v>
      </c>
      <c r="AF360" s="46" t="s">
        <v>52</v>
      </c>
      <c r="AG360" s="34"/>
      <c r="AH360" s="152">
        <v>18780</v>
      </c>
      <c r="AI360" s="159">
        <f t="shared" si="129"/>
        <v>18.78</v>
      </c>
      <c r="AJ360" s="837"/>
      <c r="AK360" s="839"/>
      <c r="AL360" s="1031"/>
      <c r="AM360" s="843"/>
      <c r="AN360" s="845"/>
      <c r="AO360" s="20"/>
      <c r="AP360" s="306">
        <v>73.709999999999994</v>
      </c>
      <c r="AQ360" s="306">
        <v>4.71</v>
      </c>
    </row>
    <row r="361" spans="2:50" ht="12" customHeight="1" x14ac:dyDescent="0.25">
      <c r="B361" s="25">
        <v>44295</v>
      </c>
      <c r="C361" s="137">
        <v>0.65277777777777779</v>
      </c>
      <c r="D361" s="137">
        <v>0.77222222222222225</v>
      </c>
      <c r="E361" s="43">
        <v>4</v>
      </c>
      <c r="F361" s="43">
        <v>23750</v>
      </c>
      <c r="G361" s="25">
        <v>44295</v>
      </c>
      <c r="H361" s="967" t="s">
        <v>902</v>
      </c>
      <c r="I361" s="968"/>
      <c r="J361" s="969" t="s">
        <v>999</v>
      </c>
      <c r="K361" s="970"/>
      <c r="L361" s="969" t="s">
        <v>682</v>
      </c>
      <c r="M361" s="970"/>
      <c r="N361" s="967"/>
      <c r="O361" s="968"/>
      <c r="P361" s="989" t="s">
        <v>287</v>
      </c>
      <c r="Q361" s="990"/>
      <c r="R361" s="973" t="s">
        <v>233</v>
      </c>
      <c r="S361" s="974"/>
      <c r="T361" s="991" t="s">
        <v>1068</v>
      </c>
      <c r="U361" s="992"/>
      <c r="V361" s="992"/>
      <c r="W361" s="974"/>
      <c r="X361" s="991" t="s">
        <v>1068</v>
      </c>
      <c r="Y361" s="992"/>
      <c r="Z361" s="992"/>
      <c r="AA361" s="974"/>
      <c r="AB361" s="609">
        <v>1</v>
      </c>
      <c r="AC361" s="34"/>
      <c r="AD361" s="138"/>
      <c r="AE361" s="314">
        <v>52</v>
      </c>
      <c r="AF361" s="46" t="s">
        <v>52</v>
      </c>
      <c r="AG361" s="34"/>
      <c r="AH361" s="152">
        <v>21180</v>
      </c>
      <c r="AI361" s="140">
        <f t="shared" si="129"/>
        <v>21.18</v>
      </c>
      <c r="AJ361" s="152">
        <v>25970</v>
      </c>
      <c r="AK361" s="142">
        <f t="shared" ref="AK361:AK364" si="142">+AJ361/1000</f>
        <v>25.97</v>
      </c>
      <c r="AL361" s="143">
        <f t="shared" ref="AL361:AL364" si="143">+AJ361-AH361</f>
        <v>4790</v>
      </c>
      <c r="AM361" s="144">
        <f t="shared" ref="AM361:AM364" si="144">+AL361/1000</f>
        <v>4.79</v>
      </c>
      <c r="AN361" s="145">
        <f t="shared" ref="AN361:AN364" si="145">+AL361/AH361</f>
        <v>0.22615675165250235</v>
      </c>
      <c r="AO361" s="21"/>
      <c r="AP361" s="306">
        <v>73.709999999999994</v>
      </c>
      <c r="AQ361" s="306">
        <v>4.71</v>
      </c>
    </row>
    <row r="362" spans="2:50" ht="12" customHeight="1" x14ac:dyDescent="0.25">
      <c r="B362" s="25">
        <v>44295</v>
      </c>
      <c r="C362" s="137">
        <v>0.65486111111111112</v>
      </c>
      <c r="D362" s="137">
        <v>0.66597222222222219</v>
      </c>
      <c r="E362" s="43">
        <v>4</v>
      </c>
      <c r="F362" s="43">
        <v>23750</v>
      </c>
      <c r="G362" s="25">
        <v>44295</v>
      </c>
      <c r="H362" s="967" t="s">
        <v>902</v>
      </c>
      <c r="I362" s="968"/>
      <c r="J362" s="969" t="s">
        <v>999</v>
      </c>
      <c r="K362" s="970"/>
      <c r="L362" s="969" t="s">
        <v>682</v>
      </c>
      <c r="M362" s="970"/>
      <c r="N362" s="967"/>
      <c r="O362" s="968"/>
      <c r="P362" s="989" t="s">
        <v>200</v>
      </c>
      <c r="Q362" s="990"/>
      <c r="R362" s="973" t="s">
        <v>201</v>
      </c>
      <c r="S362" s="974"/>
      <c r="T362" s="991" t="s">
        <v>1068</v>
      </c>
      <c r="U362" s="992"/>
      <c r="V362" s="992"/>
      <c r="W362" s="974"/>
      <c r="X362" s="991" t="s">
        <v>1068</v>
      </c>
      <c r="Y362" s="992"/>
      <c r="Z362" s="992"/>
      <c r="AA362" s="974"/>
      <c r="AB362" s="609">
        <v>1</v>
      </c>
      <c r="AC362" s="34"/>
      <c r="AD362" s="138"/>
      <c r="AE362" s="314">
        <v>52</v>
      </c>
      <c r="AF362" s="46" t="s">
        <v>52</v>
      </c>
      <c r="AG362" s="34"/>
      <c r="AH362" s="152">
        <v>9180</v>
      </c>
      <c r="AI362" s="140">
        <f t="shared" si="129"/>
        <v>9.18</v>
      </c>
      <c r="AJ362" s="152">
        <v>10280</v>
      </c>
      <c r="AK362" s="142">
        <f t="shared" si="142"/>
        <v>10.28</v>
      </c>
      <c r="AL362" s="143">
        <f t="shared" si="143"/>
        <v>1100</v>
      </c>
      <c r="AM362" s="144">
        <f t="shared" si="144"/>
        <v>1.1000000000000001</v>
      </c>
      <c r="AN362" s="145">
        <f t="shared" si="145"/>
        <v>0.11982570806100218</v>
      </c>
      <c r="AO362" s="21"/>
      <c r="AP362" s="306">
        <v>73.709999999999994</v>
      </c>
      <c r="AQ362" s="306">
        <v>4.71</v>
      </c>
    </row>
    <row r="363" spans="2:50" ht="12" customHeight="1" x14ac:dyDescent="0.25">
      <c r="B363" s="25">
        <v>44295</v>
      </c>
      <c r="C363" s="137">
        <v>0.67083333333333339</v>
      </c>
      <c r="D363" s="137">
        <v>0.67986111111111114</v>
      </c>
      <c r="E363" s="43">
        <v>1</v>
      </c>
      <c r="F363" s="43">
        <v>23752</v>
      </c>
      <c r="G363" s="25">
        <v>44295</v>
      </c>
      <c r="H363" s="967" t="s">
        <v>722</v>
      </c>
      <c r="I363" s="968"/>
      <c r="J363" s="969" t="s">
        <v>702</v>
      </c>
      <c r="K363" s="970"/>
      <c r="L363" s="969" t="s">
        <v>682</v>
      </c>
      <c r="M363" s="970"/>
      <c r="N363" s="967"/>
      <c r="O363" s="968"/>
      <c r="P363" s="989" t="s">
        <v>292</v>
      </c>
      <c r="Q363" s="990"/>
      <c r="R363" s="973" t="s">
        <v>696</v>
      </c>
      <c r="S363" s="974"/>
      <c r="T363" s="991" t="s">
        <v>1118</v>
      </c>
      <c r="U363" s="992"/>
      <c r="V363" s="992"/>
      <c r="W363" s="974"/>
      <c r="X363" s="991" t="s">
        <v>1118</v>
      </c>
      <c r="Y363" s="992"/>
      <c r="Z363" s="992"/>
      <c r="AA363" s="974"/>
      <c r="AB363" s="609"/>
      <c r="AC363" s="34"/>
      <c r="AD363" s="138" t="s">
        <v>699</v>
      </c>
      <c r="AE363" s="158">
        <v>22</v>
      </c>
      <c r="AF363" s="35" t="s">
        <v>32</v>
      </c>
      <c r="AG363" s="34"/>
      <c r="AH363" s="152">
        <v>1070</v>
      </c>
      <c r="AI363" s="140">
        <f t="shared" si="129"/>
        <v>1.07</v>
      </c>
      <c r="AJ363" s="152">
        <v>1070</v>
      </c>
      <c r="AK363" s="142">
        <f t="shared" si="142"/>
        <v>1.07</v>
      </c>
      <c r="AL363" s="143">
        <f t="shared" si="143"/>
        <v>0</v>
      </c>
      <c r="AM363" s="144">
        <f t="shared" si="144"/>
        <v>0</v>
      </c>
      <c r="AN363" s="145">
        <f t="shared" si="145"/>
        <v>0</v>
      </c>
      <c r="AO363" s="21"/>
      <c r="AP363" s="306">
        <v>74.97</v>
      </c>
      <c r="AQ363" s="306">
        <v>2.27</v>
      </c>
    </row>
    <row r="364" spans="2:50" ht="12" customHeight="1" x14ac:dyDescent="0.25">
      <c r="B364" s="25">
        <v>44295</v>
      </c>
      <c r="C364" s="137">
        <v>0.70277777777777783</v>
      </c>
      <c r="D364" s="137">
        <v>0.70833333333333337</v>
      </c>
      <c r="E364" s="43">
        <v>1</v>
      </c>
      <c r="F364" s="43">
        <v>23753</v>
      </c>
      <c r="G364" s="25">
        <v>44295</v>
      </c>
      <c r="H364" s="967" t="s">
        <v>709</v>
      </c>
      <c r="I364" s="968"/>
      <c r="J364" s="969" t="s">
        <v>710</v>
      </c>
      <c r="K364" s="970"/>
      <c r="L364" s="969" t="s">
        <v>682</v>
      </c>
      <c r="M364" s="970"/>
      <c r="N364" s="967"/>
      <c r="O364" s="968"/>
      <c r="P364" s="989" t="s">
        <v>1293</v>
      </c>
      <c r="Q364" s="990"/>
      <c r="R364" s="973" t="s">
        <v>543</v>
      </c>
      <c r="S364" s="974"/>
      <c r="T364" s="991" t="s">
        <v>1118</v>
      </c>
      <c r="U364" s="992"/>
      <c r="V364" s="992"/>
      <c r="W364" s="974"/>
      <c r="X364" s="991" t="s">
        <v>1118</v>
      </c>
      <c r="Y364" s="992"/>
      <c r="Z364" s="992"/>
      <c r="AA364" s="974"/>
      <c r="AB364" s="609"/>
      <c r="AC364" s="34"/>
      <c r="AD364" s="138" t="s">
        <v>699</v>
      </c>
      <c r="AE364" s="158">
        <v>21</v>
      </c>
      <c r="AF364" s="35" t="s">
        <v>32</v>
      </c>
      <c r="AG364" s="34"/>
      <c r="AH364" s="152">
        <v>960</v>
      </c>
      <c r="AI364" s="140">
        <f t="shared" si="129"/>
        <v>0.96</v>
      </c>
      <c r="AJ364" s="152">
        <v>960</v>
      </c>
      <c r="AK364" s="142">
        <f t="shared" si="142"/>
        <v>0.96</v>
      </c>
      <c r="AL364" s="143">
        <f t="shared" si="143"/>
        <v>0</v>
      </c>
      <c r="AM364" s="144">
        <f t="shared" si="144"/>
        <v>0</v>
      </c>
      <c r="AN364" s="145">
        <f t="shared" si="145"/>
        <v>0</v>
      </c>
      <c r="AO364" s="21"/>
      <c r="AP364" s="306">
        <v>75.11</v>
      </c>
      <c r="AQ364" s="306">
        <v>2.19</v>
      </c>
    </row>
    <row r="365" spans="2:50" ht="12" customHeight="1" x14ac:dyDescent="0.25">
      <c r="B365" s="25">
        <v>44295</v>
      </c>
      <c r="C365" s="137">
        <v>0.72430555555555554</v>
      </c>
      <c r="D365" s="137">
        <v>0.75069444444444444</v>
      </c>
      <c r="E365" s="43">
        <v>1</v>
      </c>
      <c r="F365" s="43">
        <v>23751</v>
      </c>
      <c r="G365" s="25">
        <v>44295</v>
      </c>
      <c r="H365" s="967" t="s">
        <v>769</v>
      </c>
      <c r="I365" s="968"/>
      <c r="J365" s="969" t="s">
        <v>740</v>
      </c>
      <c r="K365" s="970"/>
      <c r="L365" s="969" t="s">
        <v>682</v>
      </c>
      <c r="M365" s="970"/>
      <c r="N365" s="967"/>
      <c r="O365" s="968"/>
      <c r="P365" s="989" t="s">
        <v>1655</v>
      </c>
      <c r="Q365" s="990"/>
      <c r="R365" s="973" t="s">
        <v>893</v>
      </c>
      <c r="S365" s="974"/>
      <c r="T365" s="991" t="s">
        <v>1814</v>
      </c>
      <c r="U365" s="992"/>
      <c r="V365" s="992"/>
      <c r="W365" s="974"/>
      <c r="X365" s="991" t="s">
        <v>1814</v>
      </c>
      <c r="Y365" s="992"/>
      <c r="Z365" s="992"/>
      <c r="AA365" s="974"/>
      <c r="AB365" s="609">
        <v>2</v>
      </c>
      <c r="AC365" s="34"/>
      <c r="AD365" s="138" t="s">
        <v>699</v>
      </c>
      <c r="AE365" s="158">
        <v>24</v>
      </c>
      <c r="AF365" s="35" t="s">
        <v>32</v>
      </c>
      <c r="AG365" s="34"/>
      <c r="AH365" s="152">
        <v>3952</v>
      </c>
      <c r="AI365" s="140">
        <f t="shared" si="129"/>
        <v>3.952</v>
      </c>
      <c r="AJ365" s="836">
        <v>6750</v>
      </c>
      <c r="AK365" s="838">
        <f>+AJ365/1000</f>
        <v>6.75</v>
      </c>
      <c r="AL365" s="1029">
        <f>+AJ365-AH366-AH365</f>
        <v>998</v>
      </c>
      <c r="AM365" s="842">
        <f>+AL365/1000</f>
        <v>0.998</v>
      </c>
      <c r="AN365" s="844">
        <f>+AL365/SUM(AH365:AH366)</f>
        <v>0.1735048678720445</v>
      </c>
      <c r="AO365" s="21"/>
      <c r="AP365" s="306">
        <v>74.83</v>
      </c>
      <c r="AQ365" s="306">
        <v>4.12</v>
      </c>
    </row>
    <row r="366" spans="2:50" ht="12" customHeight="1" x14ac:dyDescent="0.25">
      <c r="B366" s="25">
        <v>44295</v>
      </c>
      <c r="C366" s="137">
        <v>0.72430555555555554</v>
      </c>
      <c r="D366" s="137">
        <v>0.75069444444444444</v>
      </c>
      <c r="E366" s="43">
        <v>1</v>
      </c>
      <c r="F366" s="43">
        <v>23754</v>
      </c>
      <c r="G366" s="25">
        <v>44295</v>
      </c>
      <c r="H366" s="967" t="s">
        <v>995</v>
      </c>
      <c r="I366" s="968"/>
      <c r="J366" s="969" t="s">
        <v>776</v>
      </c>
      <c r="K366" s="970"/>
      <c r="L366" s="969" t="s">
        <v>682</v>
      </c>
      <c r="M366" s="970"/>
      <c r="N366" s="967"/>
      <c r="O366" s="968"/>
      <c r="P366" s="989" t="s">
        <v>1655</v>
      </c>
      <c r="Q366" s="990"/>
      <c r="R366" s="973" t="s">
        <v>893</v>
      </c>
      <c r="S366" s="974"/>
      <c r="T366" s="991" t="s">
        <v>771</v>
      </c>
      <c r="U366" s="992"/>
      <c r="V366" s="992"/>
      <c r="W366" s="974"/>
      <c r="X366" s="991" t="s">
        <v>771</v>
      </c>
      <c r="Y366" s="992"/>
      <c r="Z366" s="992"/>
      <c r="AA366" s="974"/>
      <c r="AB366" s="609">
        <v>2</v>
      </c>
      <c r="AC366" s="34"/>
      <c r="AD366" s="138" t="s">
        <v>699</v>
      </c>
      <c r="AE366" s="158">
        <v>27</v>
      </c>
      <c r="AF366" s="35" t="s">
        <v>32</v>
      </c>
      <c r="AG366" s="34"/>
      <c r="AH366" s="152">
        <v>1800</v>
      </c>
      <c r="AI366" s="140">
        <f t="shared" si="129"/>
        <v>1.8</v>
      </c>
      <c r="AJ366" s="837"/>
      <c r="AK366" s="839"/>
      <c r="AL366" s="1031"/>
      <c r="AM366" s="843"/>
      <c r="AN366" s="845"/>
      <c r="AO366" s="21"/>
      <c r="AP366" s="306">
        <v>70.260000000000005</v>
      </c>
      <c r="AQ366" s="306">
        <v>7.81</v>
      </c>
    </row>
    <row r="367" spans="2:50" ht="12" customHeight="1" x14ac:dyDescent="0.25">
      <c r="B367" s="25">
        <v>44295</v>
      </c>
      <c r="C367" s="137">
        <v>0.75</v>
      </c>
      <c r="D367" s="137">
        <v>0.79583333333333339</v>
      </c>
      <c r="E367" s="43">
        <v>4</v>
      </c>
      <c r="F367" s="43">
        <v>26808</v>
      </c>
      <c r="G367" s="25">
        <v>44295</v>
      </c>
      <c r="H367" s="967" t="s">
        <v>1330</v>
      </c>
      <c r="I367" s="968"/>
      <c r="J367" s="969"/>
      <c r="K367" s="970"/>
      <c r="L367" s="969"/>
      <c r="M367" s="970"/>
      <c r="N367" s="967"/>
      <c r="O367" s="968"/>
      <c r="P367" s="989" t="s">
        <v>1809</v>
      </c>
      <c r="Q367" s="990"/>
      <c r="R367" s="973" t="s">
        <v>1810</v>
      </c>
      <c r="S367" s="974"/>
      <c r="T367" s="991" t="s">
        <v>1332</v>
      </c>
      <c r="U367" s="992"/>
      <c r="V367" s="992"/>
      <c r="W367" s="974"/>
      <c r="X367" s="991" t="s">
        <v>1332</v>
      </c>
      <c r="Y367" s="992"/>
      <c r="Z367" s="992"/>
      <c r="AA367" s="974"/>
      <c r="AB367" s="606"/>
      <c r="AC367" s="34"/>
      <c r="AD367" s="138"/>
      <c r="AE367" s="158">
        <v>40</v>
      </c>
      <c r="AF367" s="35" t="s">
        <v>32</v>
      </c>
      <c r="AG367" s="34"/>
      <c r="AH367" s="152">
        <v>3100</v>
      </c>
      <c r="AI367" s="140">
        <f>+AH367/1000</f>
        <v>3.1</v>
      </c>
      <c r="AJ367" s="152">
        <v>3100</v>
      </c>
      <c r="AK367" s="142">
        <f>+AJ367/1000</f>
        <v>3.1</v>
      </c>
      <c r="AL367" s="143">
        <f>+AJ367-AH367</f>
        <v>0</v>
      </c>
      <c r="AM367" s="144">
        <f>+AL367/1000</f>
        <v>0</v>
      </c>
      <c r="AN367" s="145">
        <f>+AL367/AH367</f>
        <v>0</v>
      </c>
      <c r="AO367" s="21"/>
      <c r="AP367" s="306">
        <v>77.81</v>
      </c>
      <c r="AQ367" s="306">
        <v>1.22</v>
      </c>
    </row>
    <row r="368" spans="2:50" ht="12" customHeight="1" x14ac:dyDescent="0.25">
      <c r="B368" s="25">
        <v>44295</v>
      </c>
      <c r="C368" s="137">
        <v>0.75763888888888886</v>
      </c>
      <c r="D368" s="137">
        <v>0.77777777777777779</v>
      </c>
      <c r="E368" s="43">
        <v>1</v>
      </c>
      <c r="F368" s="43">
        <v>20204</v>
      </c>
      <c r="G368" s="25">
        <v>44295</v>
      </c>
      <c r="H368" s="967" t="s">
        <v>800</v>
      </c>
      <c r="I368" s="968"/>
      <c r="J368" s="969"/>
      <c r="K368" s="970"/>
      <c r="L368" s="969"/>
      <c r="M368" s="970"/>
      <c r="N368" s="967"/>
      <c r="O368" s="968"/>
      <c r="P368" s="989" t="s">
        <v>802</v>
      </c>
      <c r="Q368" s="990"/>
      <c r="R368" s="973" t="s">
        <v>803</v>
      </c>
      <c r="S368" s="974"/>
      <c r="T368" s="991" t="s">
        <v>1030</v>
      </c>
      <c r="U368" s="992"/>
      <c r="V368" s="992"/>
      <c r="W368" s="974"/>
      <c r="X368" s="991" t="s">
        <v>1030</v>
      </c>
      <c r="Y368" s="992"/>
      <c r="Z368" s="992"/>
      <c r="AA368" s="974"/>
      <c r="AB368" s="609"/>
      <c r="AC368" s="34"/>
      <c r="AD368" s="138"/>
      <c r="AE368" s="158"/>
      <c r="AF368" s="35"/>
      <c r="AG368" s="34"/>
      <c r="AH368" s="152">
        <v>4630</v>
      </c>
      <c r="AI368" s="140">
        <f>+AH368/1000</f>
        <v>4.63</v>
      </c>
      <c r="AJ368" s="152">
        <v>4630</v>
      </c>
      <c r="AK368" s="142">
        <f>+AJ368/1000</f>
        <v>4.63</v>
      </c>
      <c r="AL368" s="143">
        <f>+AJ368-AH368</f>
        <v>0</v>
      </c>
      <c r="AM368" s="144">
        <f>+AL368/1000</f>
        <v>0</v>
      </c>
      <c r="AN368" s="145">
        <f>+AL368/AH368</f>
        <v>0</v>
      </c>
      <c r="AO368" s="21"/>
      <c r="AP368" s="306"/>
      <c r="AQ368" s="306"/>
    </row>
    <row r="369" spans="2:43" ht="12" customHeight="1" x14ac:dyDescent="0.25">
      <c r="B369" s="25">
        <v>44295</v>
      </c>
      <c r="C369" s="137">
        <v>0.8256944444444444</v>
      </c>
      <c r="D369" s="137">
        <v>0.84930555555555554</v>
      </c>
      <c r="E369" s="43">
        <v>4</v>
      </c>
      <c r="F369" s="43">
        <v>26809</v>
      </c>
      <c r="G369" s="25">
        <v>44295</v>
      </c>
      <c r="H369" s="967" t="s">
        <v>1330</v>
      </c>
      <c r="I369" s="968"/>
      <c r="J369" s="969"/>
      <c r="K369" s="970"/>
      <c r="L369" s="969"/>
      <c r="M369" s="970"/>
      <c r="N369" s="967"/>
      <c r="O369" s="968"/>
      <c r="P369" s="971" t="s">
        <v>1330</v>
      </c>
      <c r="Q369" s="972"/>
      <c r="R369" s="973" t="s">
        <v>1502</v>
      </c>
      <c r="S369" s="974"/>
      <c r="T369" s="979" t="s">
        <v>1849</v>
      </c>
      <c r="U369" s="980"/>
      <c r="V369" s="980"/>
      <c r="W369" s="988"/>
      <c r="X369" s="979" t="s">
        <v>1849</v>
      </c>
      <c r="Y369" s="980"/>
      <c r="Z369" s="980"/>
      <c r="AA369" s="988"/>
      <c r="AB369" s="609"/>
      <c r="AC369" s="34"/>
      <c r="AD369" s="138"/>
      <c r="AE369" s="158">
        <v>39</v>
      </c>
      <c r="AF369" s="35" t="s">
        <v>32</v>
      </c>
      <c r="AG369" s="34"/>
      <c r="AH369" s="152">
        <v>1930</v>
      </c>
      <c r="AI369" s="140">
        <f t="shared" ref="AI369:AI373" si="146">+AH369/1000</f>
        <v>1.93</v>
      </c>
      <c r="AJ369" s="152">
        <v>1930</v>
      </c>
      <c r="AK369" s="142">
        <f t="shared" ref="AK369:AK373" si="147">+AJ369/1000</f>
        <v>1.93</v>
      </c>
      <c r="AL369" s="143">
        <f t="shared" ref="AL369:AL373" si="148">+AJ369-AH369</f>
        <v>0</v>
      </c>
      <c r="AM369" s="144">
        <f t="shared" ref="AM369:AM373" si="149">+AL369/1000</f>
        <v>0</v>
      </c>
      <c r="AN369" s="145">
        <f t="shared" ref="AN369:AN373" si="150">+AL369/AH369</f>
        <v>0</v>
      </c>
      <c r="AO369" s="21"/>
      <c r="AP369" s="306">
        <v>77.63</v>
      </c>
      <c r="AQ369" s="306">
        <v>3.52</v>
      </c>
    </row>
    <row r="370" spans="2:43" ht="12" customHeight="1" x14ac:dyDescent="0.25">
      <c r="B370" s="25">
        <v>44295</v>
      </c>
      <c r="C370" s="137">
        <v>0.83680555555555547</v>
      </c>
      <c r="D370" s="137">
        <v>0.85555555555555562</v>
      </c>
      <c r="E370" s="43">
        <v>4</v>
      </c>
      <c r="F370" s="43">
        <v>26810</v>
      </c>
      <c r="G370" s="25">
        <v>44295</v>
      </c>
      <c r="H370" s="967" t="s">
        <v>1618</v>
      </c>
      <c r="I370" s="968"/>
      <c r="J370" s="969"/>
      <c r="K370" s="970"/>
      <c r="L370" s="969"/>
      <c r="M370" s="970"/>
      <c r="N370" s="967"/>
      <c r="O370" s="968"/>
      <c r="P370" s="989" t="s">
        <v>911</v>
      </c>
      <c r="Q370" s="990"/>
      <c r="R370" s="973" t="s">
        <v>856</v>
      </c>
      <c r="S370" s="974"/>
      <c r="T370" s="991" t="s">
        <v>857</v>
      </c>
      <c r="U370" s="992"/>
      <c r="V370" s="992"/>
      <c r="W370" s="974"/>
      <c r="X370" s="991" t="s">
        <v>857</v>
      </c>
      <c r="Y370" s="992"/>
      <c r="Z370" s="992"/>
      <c r="AA370" s="974"/>
      <c r="AB370" s="609"/>
      <c r="AC370" s="34"/>
      <c r="AD370" s="138"/>
      <c r="AE370" s="314">
        <v>72</v>
      </c>
      <c r="AF370" s="46" t="s">
        <v>52</v>
      </c>
      <c r="AG370" s="34"/>
      <c r="AH370" s="152">
        <v>8270</v>
      </c>
      <c r="AI370" s="140">
        <f t="shared" si="146"/>
        <v>8.27</v>
      </c>
      <c r="AJ370" s="152">
        <v>8270</v>
      </c>
      <c r="AK370" s="142">
        <f t="shared" si="147"/>
        <v>8.27</v>
      </c>
      <c r="AL370" s="143">
        <f t="shared" si="148"/>
        <v>0</v>
      </c>
      <c r="AM370" s="144">
        <f t="shared" si="149"/>
        <v>0</v>
      </c>
      <c r="AN370" s="145">
        <f t="shared" si="150"/>
        <v>0</v>
      </c>
      <c r="AO370" s="21"/>
      <c r="AP370" s="306">
        <v>75.03</v>
      </c>
      <c r="AQ370" s="306">
        <v>2.25</v>
      </c>
    </row>
    <row r="371" spans="2:43" ht="12" customHeight="1" x14ac:dyDescent="0.25">
      <c r="B371" s="25">
        <v>44295</v>
      </c>
      <c r="C371" s="137">
        <v>0.9</v>
      </c>
      <c r="D371" s="137">
        <v>3.0555555555555555E-2</v>
      </c>
      <c r="E371" s="43">
        <v>4</v>
      </c>
      <c r="F371" s="43">
        <v>26811</v>
      </c>
      <c r="G371" s="25">
        <v>44295</v>
      </c>
      <c r="H371" s="967" t="s">
        <v>1618</v>
      </c>
      <c r="I371" s="968"/>
      <c r="J371" s="969"/>
      <c r="K371" s="970"/>
      <c r="L371" s="969"/>
      <c r="M371" s="970"/>
      <c r="N371" s="967"/>
      <c r="O371" s="968"/>
      <c r="P371" s="989" t="s">
        <v>911</v>
      </c>
      <c r="Q371" s="990"/>
      <c r="R371" s="973" t="s">
        <v>870</v>
      </c>
      <c r="S371" s="974"/>
      <c r="T371" s="991" t="s">
        <v>1118</v>
      </c>
      <c r="U371" s="992"/>
      <c r="V371" s="992"/>
      <c r="W371" s="974"/>
      <c r="X371" s="991" t="s">
        <v>1118</v>
      </c>
      <c r="Y371" s="992"/>
      <c r="Z371" s="992"/>
      <c r="AA371" s="974"/>
      <c r="AB371" s="609"/>
      <c r="AC371" s="34"/>
      <c r="AD371" s="138"/>
      <c r="AE371" s="158">
        <v>40</v>
      </c>
      <c r="AF371" s="35" t="s">
        <v>32</v>
      </c>
      <c r="AG371" s="34"/>
      <c r="AH371" s="152">
        <v>4840</v>
      </c>
      <c r="AI371" s="140">
        <f t="shared" si="146"/>
        <v>4.84</v>
      </c>
      <c r="AJ371" s="152">
        <v>4840</v>
      </c>
      <c r="AK371" s="142">
        <f t="shared" si="147"/>
        <v>4.84</v>
      </c>
      <c r="AL371" s="143">
        <f t="shared" si="148"/>
        <v>0</v>
      </c>
      <c r="AM371" s="144">
        <f t="shared" si="149"/>
        <v>0</v>
      </c>
      <c r="AN371" s="145">
        <f t="shared" si="150"/>
        <v>0</v>
      </c>
      <c r="AO371" s="21"/>
      <c r="AP371" s="306">
        <v>73.7</v>
      </c>
      <c r="AQ371" s="306">
        <v>2.11</v>
      </c>
    </row>
    <row r="372" spans="2:43" ht="12" customHeight="1" x14ac:dyDescent="0.25">
      <c r="B372" s="25">
        <v>44296</v>
      </c>
      <c r="C372" s="137">
        <v>4.8611111111111112E-3</v>
      </c>
      <c r="D372" s="137">
        <v>4.7916666666666663E-2</v>
      </c>
      <c r="E372" s="43">
        <v>4</v>
      </c>
      <c r="F372" s="43">
        <v>26812</v>
      </c>
      <c r="G372" s="25">
        <v>44296</v>
      </c>
      <c r="H372" s="967" t="s">
        <v>87</v>
      </c>
      <c r="I372" s="968"/>
      <c r="J372" s="969"/>
      <c r="K372" s="970"/>
      <c r="L372" s="969"/>
      <c r="M372" s="970"/>
      <c r="N372" s="967"/>
      <c r="O372" s="968"/>
      <c r="P372" s="989" t="s">
        <v>895</v>
      </c>
      <c r="Q372" s="990"/>
      <c r="R372" s="973" t="s">
        <v>102</v>
      </c>
      <c r="S372" s="974"/>
      <c r="T372" s="991" t="s">
        <v>1853</v>
      </c>
      <c r="U372" s="992"/>
      <c r="V372" s="992"/>
      <c r="W372" s="974"/>
      <c r="X372" s="991" t="s">
        <v>1853</v>
      </c>
      <c r="Y372" s="992"/>
      <c r="Z372" s="992"/>
      <c r="AA372" s="974"/>
      <c r="AB372" s="609"/>
      <c r="AC372" s="34"/>
      <c r="AD372" s="138"/>
      <c r="AE372" s="314">
        <v>58</v>
      </c>
      <c r="AF372" s="46" t="s">
        <v>52</v>
      </c>
      <c r="AG372" s="34"/>
      <c r="AH372" s="152">
        <v>12730</v>
      </c>
      <c r="AI372" s="140">
        <f t="shared" si="146"/>
        <v>12.73</v>
      </c>
      <c r="AJ372" s="152">
        <v>12730</v>
      </c>
      <c r="AK372" s="142">
        <f t="shared" si="147"/>
        <v>12.73</v>
      </c>
      <c r="AL372" s="143">
        <f t="shared" si="148"/>
        <v>0</v>
      </c>
      <c r="AM372" s="144">
        <f t="shared" si="149"/>
        <v>0</v>
      </c>
      <c r="AN372" s="145">
        <f t="shared" si="150"/>
        <v>0</v>
      </c>
      <c r="AO372" s="21"/>
      <c r="AP372" s="306">
        <v>77.25</v>
      </c>
      <c r="AQ372" s="306">
        <v>3.48</v>
      </c>
    </row>
    <row r="373" spans="2:43" ht="12" customHeight="1" x14ac:dyDescent="0.25">
      <c r="B373" s="25">
        <v>44296</v>
      </c>
      <c r="C373" s="137">
        <v>7.6388888888888886E-3</v>
      </c>
      <c r="D373" s="137">
        <v>5.9027777777777783E-2</v>
      </c>
      <c r="E373" s="43">
        <v>4</v>
      </c>
      <c r="F373" s="43">
        <v>26813</v>
      </c>
      <c r="G373" s="25">
        <v>44296</v>
      </c>
      <c r="H373" s="967" t="s">
        <v>87</v>
      </c>
      <c r="I373" s="968"/>
      <c r="J373" s="969"/>
      <c r="K373" s="970"/>
      <c r="L373" s="969"/>
      <c r="M373" s="970"/>
      <c r="N373" s="967"/>
      <c r="O373" s="968"/>
      <c r="P373" s="989" t="s">
        <v>1776</v>
      </c>
      <c r="Q373" s="990"/>
      <c r="R373" s="973" t="s">
        <v>118</v>
      </c>
      <c r="S373" s="974"/>
      <c r="T373" s="991" t="s">
        <v>583</v>
      </c>
      <c r="U373" s="992"/>
      <c r="V373" s="992"/>
      <c r="W373" s="974"/>
      <c r="X373" s="991" t="s">
        <v>583</v>
      </c>
      <c r="Y373" s="992"/>
      <c r="Z373" s="992"/>
      <c r="AA373" s="974"/>
      <c r="AB373" s="609"/>
      <c r="AC373" s="34"/>
      <c r="AD373" s="138"/>
      <c r="AE373" s="314">
        <v>55</v>
      </c>
      <c r="AF373" s="46" t="s">
        <v>52</v>
      </c>
      <c r="AG373" s="34"/>
      <c r="AH373" s="152">
        <v>10500</v>
      </c>
      <c r="AI373" s="140">
        <f t="shared" si="146"/>
        <v>10.5</v>
      </c>
      <c r="AJ373" s="152">
        <v>10500</v>
      </c>
      <c r="AK373" s="142">
        <f t="shared" si="147"/>
        <v>10.5</v>
      </c>
      <c r="AL373" s="143">
        <f t="shared" si="148"/>
        <v>0</v>
      </c>
      <c r="AM373" s="144">
        <f t="shared" si="149"/>
        <v>0</v>
      </c>
      <c r="AN373" s="145">
        <f t="shared" si="150"/>
        <v>0</v>
      </c>
      <c r="AO373" s="21"/>
      <c r="AP373" s="306">
        <v>77.06</v>
      </c>
      <c r="AQ373" s="306">
        <v>3.15</v>
      </c>
    </row>
    <row r="374" spans="2:43" ht="12" customHeight="1" x14ac:dyDescent="0.25">
      <c r="B374" s="25">
        <v>44296</v>
      </c>
      <c r="C374" s="137">
        <v>6.6666666666666666E-2</v>
      </c>
      <c r="D374" s="137">
        <v>8.819444444444445E-2</v>
      </c>
      <c r="E374" s="43">
        <v>3</v>
      </c>
      <c r="F374" s="43">
        <v>808</v>
      </c>
      <c r="G374" s="25">
        <v>44296</v>
      </c>
      <c r="H374" s="967" t="s">
        <v>199</v>
      </c>
      <c r="I374" s="968"/>
      <c r="J374" s="969"/>
      <c r="K374" s="970"/>
      <c r="L374" s="969"/>
      <c r="M374" s="970"/>
      <c r="N374" s="967"/>
      <c r="O374" s="968"/>
      <c r="P374" s="989" t="s">
        <v>158</v>
      </c>
      <c r="Q374" s="990"/>
      <c r="R374" s="973" t="s">
        <v>306</v>
      </c>
      <c r="S374" s="974"/>
      <c r="T374" s="991" t="s">
        <v>544</v>
      </c>
      <c r="U374" s="992"/>
      <c r="V374" s="992"/>
      <c r="W374" s="974"/>
      <c r="X374" s="991" t="s">
        <v>544</v>
      </c>
      <c r="Y374" s="992"/>
      <c r="Z374" s="992"/>
      <c r="AA374" s="974"/>
      <c r="AB374" s="613"/>
      <c r="AC374" s="34"/>
      <c r="AD374" s="138"/>
      <c r="AE374" s="314">
        <v>53</v>
      </c>
      <c r="AF374" s="46" t="s">
        <v>52</v>
      </c>
      <c r="AG374" s="34"/>
      <c r="AH374" s="152">
        <v>17851</v>
      </c>
      <c r="AI374" s="140">
        <f t="shared" ref="AI374:AI376" si="151">+AH374/1000</f>
        <v>17.850999999999999</v>
      </c>
      <c r="AJ374" s="836">
        <v>17810</v>
      </c>
      <c r="AK374" s="838">
        <f>+AJ374/1000</f>
        <v>17.809999999999999</v>
      </c>
      <c r="AL374" s="1029">
        <f>+AJ374-AH375-AH374</f>
        <v>-91</v>
      </c>
      <c r="AM374" s="842">
        <f>+AL374/1000</f>
        <v>-9.0999999999999998E-2</v>
      </c>
      <c r="AN374" s="844">
        <f>+AL374/SUM(AH374:AH375)</f>
        <v>-5.0835148874364558E-3</v>
      </c>
      <c r="AO374" s="21"/>
      <c r="AP374" s="306">
        <v>68.77</v>
      </c>
      <c r="AQ374" s="306">
        <v>4.5199999999999996</v>
      </c>
    </row>
    <row r="375" spans="2:43" ht="12" customHeight="1" x14ac:dyDescent="0.25">
      <c r="B375" s="25">
        <v>44296</v>
      </c>
      <c r="C375" s="137">
        <v>6.6666666666666666E-2</v>
      </c>
      <c r="D375" s="137">
        <v>8.819444444444445E-2</v>
      </c>
      <c r="E375" s="43">
        <v>3</v>
      </c>
      <c r="F375" s="43">
        <v>808</v>
      </c>
      <c r="G375" s="25">
        <v>44296</v>
      </c>
      <c r="H375" s="967" t="s">
        <v>199</v>
      </c>
      <c r="I375" s="968"/>
      <c r="J375" s="969"/>
      <c r="K375" s="970"/>
      <c r="L375" s="969"/>
      <c r="M375" s="970"/>
      <c r="N375" s="967"/>
      <c r="O375" s="968"/>
      <c r="P375" s="989" t="s">
        <v>158</v>
      </c>
      <c r="Q375" s="990"/>
      <c r="R375" s="973" t="s">
        <v>306</v>
      </c>
      <c r="S375" s="974"/>
      <c r="T375" s="991" t="s">
        <v>202</v>
      </c>
      <c r="U375" s="992"/>
      <c r="V375" s="992"/>
      <c r="W375" s="974"/>
      <c r="X375" s="991" t="s">
        <v>202</v>
      </c>
      <c r="Y375" s="992"/>
      <c r="Z375" s="992"/>
      <c r="AA375" s="974"/>
      <c r="AB375" s="613"/>
      <c r="AC375" s="34"/>
      <c r="AD375" s="138"/>
      <c r="AE375" s="314">
        <v>53</v>
      </c>
      <c r="AF375" s="46" t="s">
        <v>52</v>
      </c>
      <c r="AG375" s="34"/>
      <c r="AH375" s="139">
        <v>50</v>
      </c>
      <c r="AI375" s="140">
        <f t="shared" si="151"/>
        <v>0.05</v>
      </c>
      <c r="AJ375" s="837"/>
      <c r="AK375" s="839"/>
      <c r="AL375" s="1031"/>
      <c r="AM375" s="843"/>
      <c r="AN375" s="845"/>
      <c r="AO375" s="21"/>
      <c r="AP375" s="306">
        <v>68.77</v>
      </c>
      <c r="AQ375" s="306">
        <v>4.5199999999999996</v>
      </c>
    </row>
    <row r="376" spans="2:43" ht="12" customHeight="1" x14ac:dyDescent="0.25">
      <c r="B376" s="25">
        <v>44296</v>
      </c>
      <c r="C376" s="137">
        <v>0.13541666666666666</v>
      </c>
      <c r="D376" s="137">
        <v>0.20138888888888887</v>
      </c>
      <c r="E376" s="43">
        <v>4</v>
      </c>
      <c r="F376" s="43">
        <v>26814</v>
      </c>
      <c r="G376" s="25">
        <v>44296</v>
      </c>
      <c r="H376" s="967" t="s">
        <v>288</v>
      </c>
      <c r="I376" s="968"/>
      <c r="J376" s="969"/>
      <c r="K376" s="970"/>
      <c r="L376" s="969"/>
      <c r="M376" s="970"/>
      <c r="N376" s="967"/>
      <c r="O376" s="968"/>
      <c r="P376" s="989" t="s">
        <v>226</v>
      </c>
      <c r="Q376" s="990"/>
      <c r="R376" s="973" t="s">
        <v>90</v>
      </c>
      <c r="S376" s="974"/>
      <c r="T376" s="991" t="s">
        <v>1826</v>
      </c>
      <c r="U376" s="992"/>
      <c r="V376" s="992"/>
      <c r="W376" s="974"/>
      <c r="X376" s="991" t="s">
        <v>1826</v>
      </c>
      <c r="Y376" s="992"/>
      <c r="Z376" s="992"/>
      <c r="AA376" s="974"/>
      <c r="AB376" s="613"/>
      <c r="AC376" s="34"/>
      <c r="AD376" s="138"/>
      <c r="AE376" s="158">
        <v>39</v>
      </c>
      <c r="AF376" s="35" t="s">
        <v>32</v>
      </c>
      <c r="AG376" s="34"/>
      <c r="AH376" s="139">
        <v>5440</v>
      </c>
      <c r="AI376" s="140">
        <f t="shared" si="151"/>
        <v>5.44</v>
      </c>
      <c r="AJ376" s="152">
        <v>5440</v>
      </c>
      <c r="AK376" s="142">
        <f t="shared" ref="AK376" si="152">+AJ376/1000</f>
        <v>5.44</v>
      </c>
      <c r="AL376" s="143">
        <f t="shared" ref="AL376" si="153">+AJ376-AH376</f>
        <v>0</v>
      </c>
      <c r="AM376" s="144">
        <f t="shared" ref="AM376" si="154">+AL376/1000</f>
        <v>0</v>
      </c>
      <c r="AN376" s="145">
        <f t="shared" ref="AN376" si="155">+AL376/AH376</f>
        <v>0</v>
      </c>
      <c r="AO376" s="21"/>
      <c r="AP376" s="306">
        <v>77.41</v>
      </c>
      <c r="AQ376" s="306">
        <v>1.1599999999999999</v>
      </c>
    </row>
    <row r="377" spans="2:43" ht="12" customHeight="1" thickBot="1" x14ac:dyDescent="0.3">
      <c r="B377" s="24"/>
      <c r="C377" s="146"/>
      <c r="D377" s="146"/>
      <c r="E377" s="27"/>
      <c r="F377" s="36"/>
      <c r="G377" s="31"/>
      <c r="H377" s="909"/>
      <c r="I377" s="910"/>
      <c r="J377" s="911"/>
      <c r="K377" s="912"/>
      <c r="L377" s="911"/>
      <c r="M377" s="912"/>
      <c r="N377" s="913"/>
      <c r="O377" s="910"/>
      <c r="P377" s="913"/>
      <c r="Q377" s="910"/>
      <c r="R377" s="914"/>
      <c r="S377" s="915"/>
      <c r="T377" s="916"/>
      <c r="U377" s="917"/>
      <c r="V377" s="917"/>
      <c r="W377" s="915"/>
      <c r="X377" s="29"/>
      <c r="Y377" s="147"/>
      <c r="Z377" s="147"/>
      <c r="AA377" s="28"/>
      <c r="AB377" s="147"/>
      <c r="AC377" s="36"/>
      <c r="AD377" s="148"/>
      <c r="AE377" s="158"/>
      <c r="AF377" s="35"/>
      <c r="AG377" s="29"/>
      <c r="AH377" s="149"/>
      <c r="AI377" s="153"/>
      <c r="AJ377" s="150"/>
      <c r="AK377" s="154"/>
      <c r="AL377" s="155"/>
      <c r="AM377" s="156"/>
      <c r="AN377" s="157"/>
    </row>
    <row r="378" spans="2:43" ht="12" customHeight="1" x14ac:dyDescent="0.25">
      <c r="B378" s="151"/>
      <c r="C378" s="151"/>
      <c r="D378" s="151"/>
      <c r="E378" s="151"/>
      <c r="F378" s="151"/>
      <c r="G378" s="151"/>
      <c r="H378" s="151"/>
      <c r="I378" s="151"/>
      <c r="J378" s="174"/>
      <c r="K378" s="174"/>
      <c r="L378" s="174"/>
      <c r="M378" s="174"/>
      <c r="N378" s="151"/>
      <c r="O378" s="151"/>
      <c r="P378" s="135"/>
      <c r="Q378" s="135"/>
      <c r="R378" s="918" t="s">
        <v>5</v>
      </c>
      <c r="S378" s="919"/>
      <c r="T378" s="919"/>
      <c r="U378" s="919"/>
      <c r="V378" s="919"/>
      <c r="W378" s="919"/>
      <c r="X378" s="919"/>
      <c r="Y378" s="919"/>
      <c r="Z378" s="919"/>
      <c r="AA378" s="919"/>
      <c r="AB378" s="919"/>
      <c r="AC378" s="919"/>
      <c r="AD378" s="919"/>
      <c r="AE378" s="919"/>
      <c r="AF378" s="919"/>
      <c r="AG378" s="265"/>
      <c r="AH378" s="932" t="s">
        <v>4</v>
      </c>
      <c r="AI378" s="933"/>
      <c r="AJ378" s="932" t="s">
        <v>3</v>
      </c>
      <c r="AK378" s="933"/>
      <c r="AL378" s="932" t="s">
        <v>2</v>
      </c>
      <c r="AM378" s="934"/>
      <c r="AN378" s="935"/>
    </row>
    <row r="379" spans="2:43" x14ac:dyDescent="0.25">
      <c r="B379" s="151"/>
      <c r="C379" s="151"/>
      <c r="D379" s="151"/>
      <c r="E379" s="151"/>
      <c r="F379" s="151"/>
      <c r="G379" s="151"/>
      <c r="H379" s="151"/>
      <c r="I379" s="151"/>
      <c r="J379" s="174"/>
      <c r="K379" s="174"/>
      <c r="L379" s="174"/>
      <c r="M379" s="174"/>
      <c r="N379" s="151"/>
      <c r="O379" s="151"/>
      <c r="P379" s="135"/>
      <c r="Q379" s="135"/>
      <c r="R379" s="930"/>
      <c r="S379" s="931"/>
      <c r="T379" s="931"/>
      <c r="U379" s="931"/>
      <c r="V379" s="931"/>
      <c r="W379" s="931"/>
      <c r="X379" s="931"/>
      <c r="Y379" s="931"/>
      <c r="Z379" s="931"/>
      <c r="AA379" s="931"/>
      <c r="AB379" s="931"/>
      <c r="AC379" s="931"/>
      <c r="AD379" s="931"/>
      <c r="AE379" s="931"/>
      <c r="AF379" s="931"/>
      <c r="AG379" s="265"/>
      <c r="AH379" s="936" t="s">
        <v>1</v>
      </c>
      <c r="AI379" s="938">
        <f>+SUM(AI327:AI377)</f>
        <v>625.01300000000003</v>
      </c>
      <c r="AJ379" s="936" t="s">
        <v>1</v>
      </c>
      <c r="AK379" s="938">
        <f>+SUM(AK327:AK377)</f>
        <v>684.9100000000002</v>
      </c>
      <c r="AL379" s="936" t="s">
        <v>1</v>
      </c>
      <c r="AM379" s="940">
        <f>+AK379-AI379</f>
        <v>59.897000000000162</v>
      </c>
      <c r="AN379" s="851">
        <f>+AM379/AI379</f>
        <v>9.5833206669301535E-2</v>
      </c>
    </row>
    <row r="380" spans="2:43" ht="17.25" thickBot="1" x14ac:dyDescent="0.3">
      <c r="B380" s="151"/>
      <c r="C380" s="151"/>
      <c r="D380" s="151"/>
      <c r="E380" s="151"/>
      <c r="F380" s="151"/>
      <c r="G380" s="151"/>
      <c r="H380" s="151"/>
      <c r="I380" s="151"/>
      <c r="J380" s="174"/>
      <c r="K380" s="174"/>
      <c r="L380" s="174"/>
      <c r="M380" s="174"/>
      <c r="N380" s="151"/>
      <c r="O380" s="151"/>
      <c r="P380" s="135"/>
      <c r="Q380" s="135"/>
      <c r="R380" s="921"/>
      <c r="S380" s="922"/>
      <c r="T380" s="922"/>
      <c r="U380" s="922"/>
      <c r="V380" s="922"/>
      <c r="W380" s="922"/>
      <c r="X380" s="922"/>
      <c r="Y380" s="922"/>
      <c r="Z380" s="922"/>
      <c r="AA380" s="922"/>
      <c r="AB380" s="922"/>
      <c r="AC380" s="922"/>
      <c r="AD380" s="922"/>
      <c r="AE380" s="922"/>
      <c r="AF380" s="922"/>
      <c r="AG380" s="264"/>
      <c r="AH380" s="937"/>
      <c r="AI380" s="939"/>
      <c r="AJ380" s="937"/>
      <c r="AK380" s="939"/>
      <c r="AL380" s="937"/>
      <c r="AM380" s="941"/>
      <c r="AN380" s="852"/>
    </row>
    <row r="381" spans="2:43" ht="17.25" thickBot="1" x14ac:dyDescent="0.3"/>
    <row r="382" spans="2:43" x14ac:dyDescent="0.25">
      <c r="R382" s="918" t="s">
        <v>0</v>
      </c>
      <c r="S382" s="919"/>
      <c r="T382" s="919"/>
      <c r="U382" s="919"/>
      <c r="V382" s="919"/>
      <c r="W382" s="919"/>
      <c r="X382" s="919"/>
      <c r="Y382" s="919"/>
      <c r="Z382" s="919"/>
      <c r="AA382" s="919"/>
      <c r="AB382" s="919"/>
      <c r="AC382" s="919"/>
      <c r="AD382" s="919"/>
      <c r="AE382" s="919"/>
      <c r="AF382" s="920"/>
      <c r="AG382" s="18"/>
      <c r="AH382" s="924">
        <f>+AI379+AH317</f>
        <v>2451.8971818181817</v>
      </c>
      <c r="AI382" s="925"/>
      <c r="AJ382" s="924">
        <f>+AK379+AJ317</f>
        <v>2578.4950000000003</v>
      </c>
      <c r="AK382" s="925"/>
      <c r="AL382" s="928">
        <f>+AJ382-AH382</f>
        <v>126.59781818181864</v>
      </c>
      <c r="AM382" s="925"/>
      <c r="AN382" s="945">
        <f>+AL382/AH382</f>
        <v>5.1632596636022557E-2</v>
      </c>
    </row>
    <row r="383" spans="2:43" ht="17.25" thickBot="1" x14ac:dyDescent="0.3">
      <c r="R383" s="921"/>
      <c r="S383" s="922"/>
      <c r="T383" s="922"/>
      <c r="U383" s="922"/>
      <c r="V383" s="922"/>
      <c r="W383" s="922"/>
      <c r="X383" s="922"/>
      <c r="Y383" s="922"/>
      <c r="Z383" s="922"/>
      <c r="AA383" s="922"/>
      <c r="AB383" s="922"/>
      <c r="AC383" s="922"/>
      <c r="AD383" s="922"/>
      <c r="AE383" s="922"/>
      <c r="AF383" s="923"/>
      <c r="AG383" s="19"/>
      <c r="AH383" s="926"/>
      <c r="AI383" s="927"/>
      <c r="AJ383" s="926"/>
      <c r="AK383" s="927"/>
      <c r="AL383" s="929"/>
      <c r="AM383" s="927"/>
      <c r="AN383" s="946"/>
    </row>
    <row r="384" spans="2:43" ht="17.25" thickBot="1" x14ac:dyDescent="0.3"/>
    <row r="385" spans="2:43" ht="12" customHeight="1" x14ac:dyDescent="0.25">
      <c r="B385" s="882" t="s">
        <v>31</v>
      </c>
      <c r="C385" s="883"/>
      <c r="D385" s="883"/>
      <c r="E385" s="883"/>
      <c r="F385" s="883"/>
      <c r="G385" s="884"/>
      <c r="H385" s="888" t="s">
        <v>30</v>
      </c>
      <c r="I385" s="765"/>
      <c r="J385" s="765"/>
      <c r="K385" s="765"/>
      <c r="L385" s="765"/>
      <c r="M385" s="765"/>
      <c r="N385" s="765"/>
      <c r="O385" s="765"/>
      <c r="P385" s="765"/>
      <c r="Q385" s="765"/>
      <c r="R385" s="765"/>
      <c r="S385" s="765"/>
      <c r="T385" s="765"/>
      <c r="U385" s="765"/>
      <c r="V385" s="765"/>
      <c r="W385" s="765"/>
      <c r="X385" s="765"/>
      <c r="Y385" s="765"/>
      <c r="Z385" s="765"/>
      <c r="AA385" s="765"/>
      <c r="AB385" s="765"/>
      <c r="AC385" s="765"/>
      <c r="AD385" s="765"/>
      <c r="AE385" s="267"/>
      <c r="AF385" s="764" t="s">
        <v>29</v>
      </c>
      <c r="AG385" s="765"/>
      <c r="AH385" s="765"/>
      <c r="AI385" s="765"/>
      <c r="AJ385" s="765"/>
      <c r="AK385" s="766"/>
      <c r="AL385" s="889" t="s">
        <v>39</v>
      </c>
      <c r="AM385" s="890"/>
      <c r="AN385" s="891"/>
      <c r="AO385" s="22"/>
    </row>
    <row r="386" spans="2:43" ht="12" customHeight="1" x14ac:dyDescent="0.25">
      <c r="B386" s="885"/>
      <c r="C386" s="886"/>
      <c r="D386" s="886"/>
      <c r="E386" s="886"/>
      <c r="F386" s="886"/>
      <c r="G386" s="887"/>
      <c r="H386" s="892" t="s">
        <v>25</v>
      </c>
      <c r="I386" s="893"/>
      <c r="J386" s="893"/>
      <c r="K386" s="893"/>
      <c r="L386" s="893"/>
      <c r="M386" s="893"/>
      <c r="N386" s="893"/>
      <c r="O386" s="893"/>
      <c r="P386" s="893"/>
      <c r="Q386" s="893"/>
      <c r="R386" s="893"/>
      <c r="S386" s="893"/>
      <c r="T386" s="893"/>
      <c r="U386" s="893"/>
      <c r="V386" s="893"/>
      <c r="W386" s="893"/>
      <c r="X386" s="893"/>
      <c r="Y386" s="893"/>
      <c r="Z386" s="893"/>
      <c r="AA386" s="893"/>
      <c r="AB386" s="893"/>
      <c r="AC386" s="893"/>
      <c r="AD386" s="893"/>
      <c r="AE386" s="268"/>
      <c r="AF386" s="773">
        <v>44296</v>
      </c>
      <c r="AG386" s="774"/>
      <c r="AH386" s="774"/>
      <c r="AI386" s="774"/>
      <c r="AJ386" s="774"/>
      <c r="AK386" s="775"/>
      <c r="AL386" s="896" t="s">
        <v>40</v>
      </c>
      <c r="AM386" s="897"/>
      <c r="AN386" s="898"/>
      <c r="AO386" s="23"/>
    </row>
    <row r="387" spans="2:43" ht="12" customHeight="1" thickBot="1" x14ac:dyDescent="0.3">
      <c r="B387" s="902" t="s">
        <v>28</v>
      </c>
      <c r="C387" s="903"/>
      <c r="D387" s="903"/>
      <c r="E387" s="903"/>
      <c r="F387" s="903"/>
      <c r="G387" s="904"/>
      <c r="H387" s="894"/>
      <c r="I387" s="895"/>
      <c r="J387" s="895"/>
      <c r="K387" s="895"/>
      <c r="L387" s="895"/>
      <c r="M387" s="895"/>
      <c r="N387" s="895"/>
      <c r="O387" s="895"/>
      <c r="P387" s="895"/>
      <c r="Q387" s="895"/>
      <c r="R387" s="895"/>
      <c r="S387" s="895"/>
      <c r="T387" s="895"/>
      <c r="U387" s="895"/>
      <c r="V387" s="895"/>
      <c r="W387" s="895"/>
      <c r="X387" s="895"/>
      <c r="Y387" s="895"/>
      <c r="Z387" s="895"/>
      <c r="AA387" s="895"/>
      <c r="AB387" s="895"/>
      <c r="AC387" s="895"/>
      <c r="AD387" s="895"/>
      <c r="AE387" s="269"/>
      <c r="AF387" s="776"/>
      <c r="AG387" s="777"/>
      <c r="AH387" s="777"/>
      <c r="AI387" s="777"/>
      <c r="AJ387" s="777"/>
      <c r="AK387" s="778"/>
      <c r="AL387" s="899"/>
      <c r="AM387" s="900"/>
      <c r="AN387" s="901"/>
      <c r="AO387" s="141"/>
    </row>
    <row r="388" spans="2:43" ht="12" customHeight="1" thickBot="1" x14ac:dyDescent="0.3">
      <c r="B388" s="135"/>
      <c r="C388" s="135"/>
      <c r="D388" s="135"/>
      <c r="E388" s="135"/>
      <c r="F388" s="135"/>
      <c r="G388" s="135"/>
      <c r="H388" s="135"/>
      <c r="I388" s="135"/>
      <c r="J388" s="174"/>
      <c r="K388" s="174"/>
      <c r="L388" s="174"/>
      <c r="M388" s="174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5"/>
      <c r="AL388" s="135"/>
      <c r="AM388" s="135"/>
      <c r="AN388" s="135"/>
      <c r="AO388" s="141"/>
    </row>
    <row r="389" spans="2:43" ht="12" customHeight="1" thickBot="1" x14ac:dyDescent="0.3">
      <c r="B389" s="873" t="s">
        <v>27</v>
      </c>
      <c r="C389" s="874"/>
      <c r="D389" s="874"/>
      <c r="E389" s="875"/>
      <c r="F389" s="848" t="s">
        <v>26</v>
      </c>
      <c r="G389" s="850"/>
      <c r="H389" s="848" t="s">
        <v>44</v>
      </c>
      <c r="I389" s="849"/>
      <c r="J389" s="849"/>
      <c r="K389" s="849"/>
      <c r="L389" s="849"/>
      <c r="M389" s="849"/>
      <c r="N389" s="849"/>
      <c r="O389" s="849"/>
      <c r="P389" s="849"/>
      <c r="Q389" s="849"/>
      <c r="R389" s="849"/>
      <c r="S389" s="850"/>
      <c r="T389" s="848" t="s">
        <v>25</v>
      </c>
      <c r="U389" s="849"/>
      <c r="V389" s="849"/>
      <c r="W389" s="849"/>
      <c r="X389" s="849"/>
      <c r="Y389" s="849"/>
      <c r="Z389" s="849"/>
      <c r="AA389" s="849"/>
      <c r="AB389" s="849"/>
      <c r="AC389" s="849"/>
      <c r="AD389" s="849"/>
      <c r="AE389" s="849"/>
      <c r="AF389" s="850"/>
      <c r="AG389" s="879" t="s">
        <v>24</v>
      </c>
      <c r="AH389" s="880"/>
      <c r="AI389" s="881"/>
      <c r="AJ389" s="879" t="s">
        <v>24</v>
      </c>
      <c r="AK389" s="881"/>
      <c r="AL389" s="848" t="s">
        <v>23</v>
      </c>
      <c r="AM389" s="849"/>
      <c r="AN389" s="850"/>
      <c r="AO389" s="141"/>
    </row>
    <row r="390" spans="2:43" ht="12" customHeight="1" thickBot="1" x14ac:dyDescent="0.3">
      <c r="B390" s="1" t="s">
        <v>13</v>
      </c>
      <c r="C390" s="2" t="s">
        <v>22</v>
      </c>
      <c r="D390" s="3" t="s">
        <v>22</v>
      </c>
      <c r="E390" s="2" t="s">
        <v>21</v>
      </c>
      <c r="F390" s="907" t="s">
        <v>20</v>
      </c>
      <c r="G390" s="908"/>
      <c r="H390" s="876"/>
      <c r="I390" s="877"/>
      <c r="J390" s="877"/>
      <c r="K390" s="877"/>
      <c r="L390" s="877"/>
      <c r="M390" s="877"/>
      <c r="N390" s="877"/>
      <c r="O390" s="877"/>
      <c r="P390" s="877"/>
      <c r="Q390" s="877"/>
      <c r="R390" s="877"/>
      <c r="S390" s="878"/>
      <c r="T390" s="876"/>
      <c r="U390" s="877"/>
      <c r="V390" s="877"/>
      <c r="W390" s="877"/>
      <c r="X390" s="877"/>
      <c r="Y390" s="877"/>
      <c r="Z390" s="877"/>
      <c r="AA390" s="877"/>
      <c r="AB390" s="877"/>
      <c r="AC390" s="877"/>
      <c r="AD390" s="877"/>
      <c r="AE390" s="877"/>
      <c r="AF390" s="878"/>
      <c r="AG390" s="876" t="s">
        <v>19</v>
      </c>
      <c r="AH390" s="877"/>
      <c r="AI390" s="878"/>
      <c r="AJ390" s="876" t="s">
        <v>18</v>
      </c>
      <c r="AK390" s="878"/>
      <c r="AL390" s="876" t="s">
        <v>17</v>
      </c>
      <c r="AM390" s="877"/>
      <c r="AN390" s="878"/>
      <c r="AO390" s="141"/>
      <c r="AP390" s="846" t="s">
        <v>130</v>
      </c>
      <c r="AQ390" s="846" t="s">
        <v>131</v>
      </c>
    </row>
    <row r="391" spans="2:43" ht="12" customHeight="1" thickBot="1" x14ac:dyDescent="0.3">
      <c r="B391" s="4">
        <v>2020</v>
      </c>
      <c r="C391" s="5" t="s">
        <v>16</v>
      </c>
      <c r="D391" s="5" t="s">
        <v>15</v>
      </c>
      <c r="E391" s="30" t="s">
        <v>14</v>
      </c>
      <c r="F391" s="6" t="s">
        <v>14</v>
      </c>
      <c r="G391" s="7" t="s">
        <v>13</v>
      </c>
      <c r="H391" s="868" t="s">
        <v>34</v>
      </c>
      <c r="I391" s="869"/>
      <c r="J391" s="870" t="s">
        <v>43</v>
      </c>
      <c r="K391" s="871"/>
      <c r="L391" s="870" t="s">
        <v>42</v>
      </c>
      <c r="M391" s="871"/>
      <c r="N391" s="872" t="s">
        <v>33</v>
      </c>
      <c r="O391" s="869"/>
      <c r="P391" s="872" t="s">
        <v>12</v>
      </c>
      <c r="Q391" s="869"/>
      <c r="R391" s="872" t="s">
        <v>11</v>
      </c>
      <c r="S391" s="905"/>
      <c r="T391" s="868" t="s">
        <v>35</v>
      </c>
      <c r="U391" s="906"/>
      <c r="V391" s="906"/>
      <c r="W391" s="905"/>
      <c r="X391" s="868" t="s">
        <v>10</v>
      </c>
      <c r="Y391" s="906"/>
      <c r="Z391" s="906"/>
      <c r="AA391" s="905"/>
      <c r="AB391" s="604"/>
      <c r="AC391" s="38" t="s">
        <v>38</v>
      </c>
      <c r="AD391" s="37" t="s">
        <v>36</v>
      </c>
      <c r="AE391" s="266" t="s">
        <v>41</v>
      </c>
      <c r="AF391" s="136" t="s">
        <v>9</v>
      </c>
      <c r="AG391" s="8" t="s">
        <v>37</v>
      </c>
      <c r="AH391" s="9" t="s">
        <v>8</v>
      </c>
      <c r="AI391" s="10" t="s">
        <v>7</v>
      </c>
      <c r="AJ391" s="6" t="s">
        <v>8</v>
      </c>
      <c r="AK391" s="7" t="s">
        <v>7</v>
      </c>
      <c r="AL391" s="6" t="s">
        <v>8</v>
      </c>
      <c r="AM391" s="11" t="s">
        <v>7</v>
      </c>
      <c r="AN391" s="7" t="s">
        <v>6</v>
      </c>
      <c r="AO391" s="141"/>
      <c r="AP391" s="847"/>
      <c r="AQ391" s="847"/>
    </row>
    <row r="392" spans="2:43" ht="12" customHeight="1" x14ac:dyDescent="0.25">
      <c r="B392" s="25">
        <v>44296</v>
      </c>
      <c r="C392" s="137">
        <v>0.4152777777777778</v>
      </c>
      <c r="D392" s="137">
        <v>0.42222222222222222</v>
      </c>
      <c r="E392" s="43">
        <v>4</v>
      </c>
      <c r="F392" s="43">
        <v>23755</v>
      </c>
      <c r="G392" s="25">
        <v>44296</v>
      </c>
      <c r="H392" s="960" t="s">
        <v>722</v>
      </c>
      <c r="I392" s="961"/>
      <c r="J392" s="962" t="s">
        <v>702</v>
      </c>
      <c r="K392" s="963"/>
      <c r="L392" s="962" t="s">
        <v>764</v>
      </c>
      <c r="M392" s="963"/>
      <c r="N392" s="960"/>
      <c r="O392" s="961"/>
      <c r="P392" s="964" t="s">
        <v>1293</v>
      </c>
      <c r="Q392" s="965"/>
      <c r="R392" s="964" t="s">
        <v>543</v>
      </c>
      <c r="S392" s="966"/>
      <c r="T392" s="957" t="s">
        <v>1855</v>
      </c>
      <c r="U392" s="958"/>
      <c r="V392" s="958"/>
      <c r="W392" s="959"/>
      <c r="X392" s="957" t="s">
        <v>1855</v>
      </c>
      <c r="Y392" s="958"/>
      <c r="Z392" s="958"/>
      <c r="AA392" s="959"/>
      <c r="AB392" s="614">
        <v>1</v>
      </c>
      <c r="AC392" s="34"/>
      <c r="AD392" s="138" t="s">
        <v>699</v>
      </c>
      <c r="AE392" s="166">
        <v>26</v>
      </c>
      <c r="AF392" s="41" t="s">
        <v>32</v>
      </c>
      <c r="AG392" s="26"/>
      <c r="AH392" s="160">
        <v>7050</v>
      </c>
      <c r="AI392" s="161">
        <f>+AH392/1000</f>
        <v>7.05</v>
      </c>
      <c r="AJ392" s="162">
        <v>7700</v>
      </c>
      <c r="AK392" s="163">
        <f>+AJ392/1000</f>
        <v>7.7</v>
      </c>
      <c r="AL392" s="164">
        <f>+AJ392-AH392</f>
        <v>650</v>
      </c>
      <c r="AM392" s="163">
        <f>+AL392/1000</f>
        <v>0.65</v>
      </c>
      <c r="AN392" s="165">
        <f>+AL392/AH392</f>
        <v>9.2198581560283682E-2</v>
      </c>
      <c r="AO392" s="141"/>
      <c r="AP392" s="306">
        <v>75.23</v>
      </c>
      <c r="AQ392" s="306">
        <v>3.05</v>
      </c>
    </row>
    <row r="393" spans="2:43" ht="12" customHeight="1" x14ac:dyDescent="0.25">
      <c r="B393" s="25">
        <v>44296</v>
      </c>
      <c r="C393" s="137">
        <v>0.47152777777777777</v>
      </c>
      <c r="D393" s="137">
        <v>0.5</v>
      </c>
      <c r="E393" s="43">
        <v>4</v>
      </c>
      <c r="F393" s="43">
        <v>26815</v>
      </c>
      <c r="G393" s="25">
        <v>44296</v>
      </c>
      <c r="H393" s="967" t="s">
        <v>212</v>
      </c>
      <c r="I393" s="968"/>
      <c r="J393" s="969"/>
      <c r="K393" s="970"/>
      <c r="L393" s="969"/>
      <c r="M393" s="970"/>
      <c r="N393" s="967"/>
      <c r="O393" s="968"/>
      <c r="P393" s="971" t="s">
        <v>993</v>
      </c>
      <c r="Q393" s="972"/>
      <c r="R393" s="973" t="s">
        <v>994</v>
      </c>
      <c r="S393" s="985"/>
      <c r="T393" s="982" t="s">
        <v>1872</v>
      </c>
      <c r="U393" s="983"/>
      <c r="V393" s="983"/>
      <c r="W393" s="984"/>
      <c r="X393" s="982" t="s">
        <v>1872</v>
      </c>
      <c r="Y393" s="983"/>
      <c r="Z393" s="983"/>
      <c r="AA393" s="984"/>
      <c r="AB393" s="614"/>
      <c r="AC393" s="34"/>
      <c r="AD393" s="138"/>
      <c r="AE393" s="158">
        <v>28</v>
      </c>
      <c r="AF393" s="35" t="s">
        <v>32</v>
      </c>
      <c r="AG393" s="34"/>
      <c r="AH393" s="139">
        <v>6940</v>
      </c>
      <c r="AI393" s="140">
        <f t="shared" ref="AI393" si="156">+AH393/1000</f>
        <v>6.94</v>
      </c>
      <c r="AJ393" s="152">
        <v>6940</v>
      </c>
      <c r="AK393" s="142">
        <f t="shared" ref="AK393" si="157">+AJ393/1000</f>
        <v>6.94</v>
      </c>
      <c r="AL393" s="143">
        <f t="shared" ref="AL393" si="158">+AJ393-AH393</f>
        <v>0</v>
      </c>
      <c r="AM393" s="144">
        <f t="shared" ref="AM393" si="159">+AL393/1000</f>
        <v>0</v>
      </c>
      <c r="AN393" s="145">
        <f t="shared" ref="AN393" si="160">+AL393/AH393</f>
        <v>0</v>
      </c>
      <c r="AO393" s="21"/>
      <c r="AP393" s="306">
        <v>70.430000000000007</v>
      </c>
      <c r="AQ393" s="306">
        <v>10.42</v>
      </c>
    </row>
    <row r="394" spans="2:43" ht="12" customHeight="1" x14ac:dyDescent="0.25">
      <c r="B394" s="25">
        <v>44296</v>
      </c>
      <c r="C394" s="137">
        <v>0.47361111111111115</v>
      </c>
      <c r="D394" s="137">
        <v>0.4861111111111111</v>
      </c>
      <c r="E394" s="43">
        <v>4</v>
      </c>
      <c r="F394" s="43">
        <v>23756</v>
      </c>
      <c r="G394" s="25">
        <v>44296</v>
      </c>
      <c r="H394" s="967" t="s">
        <v>729</v>
      </c>
      <c r="I394" s="968"/>
      <c r="J394" s="969" t="s">
        <v>702</v>
      </c>
      <c r="K394" s="970"/>
      <c r="L394" s="969" t="s">
        <v>764</v>
      </c>
      <c r="M394" s="970"/>
      <c r="N394" s="967"/>
      <c r="O394" s="968"/>
      <c r="P394" s="971" t="s">
        <v>200</v>
      </c>
      <c r="Q394" s="972"/>
      <c r="R394" s="973" t="s">
        <v>201</v>
      </c>
      <c r="S394" s="974"/>
      <c r="T394" s="979" t="s">
        <v>1858</v>
      </c>
      <c r="U394" s="980"/>
      <c r="V394" s="980"/>
      <c r="W394" s="981"/>
      <c r="X394" s="979" t="s">
        <v>1859</v>
      </c>
      <c r="Y394" s="980"/>
      <c r="Z394" s="980"/>
      <c r="AA394" s="981"/>
      <c r="AB394" s="614">
        <v>1</v>
      </c>
      <c r="AC394" s="34"/>
      <c r="AD394" s="138" t="s">
        <v>680</v>
      </c>
      <c r="AE394" s="314">
        <v>52</v>
      </c>
      <c r="AF394" s="46" t="s">
        <v>52</v>
      </c>
      <c r="AG394" s="34"/>
      <c r="AH394" s="152">
        <v>9600</v>
      </c>
      <c r="AI394" s="140">
        <f t="shared" ref="AI394:AI395" si="161">+AH394/1000</f>
        <v>9.6</v>
      </c>
      <c r="AJ394" s="836">
        <v>20480</v>
      </c>
      <c r="AK394" s="838">
        <f>+AJ394/1000</f>
        <v>20.48</v>
      </c>
      <c r="AL394" s="1029">
        <f>+AJ394-AH395-AH394</f>
        <v>2580</v>
      </c>
      <c r="AM394" s="842">
        <f>+AL394/1000</f>
        <v>2.58</v>
      </c>
      <c r="AN394" s="844">
        <f>+AL394/SUM(AH394:AH395)</f>
        <v>0.14413407821229049</v>
      </c>
      <c r="AO394" s="20"/>
      <c r="AP394" s="306">
        <v>76.400000000000006</v>
      </c>
      <c r="AQ394" s="306">
        <v>3.41</v>
      </c>
    </row>
    <row r="395" spans="2:43" ht="12" customHeight="1" x14ac:dyDescent="0.25">
      <c r="B395" s="25">
        <v>44296</v>
      </c>
      <c r="C395" s="137">
        <v>0.47361111111111115</v>
      </c>
      <c r="D395" s="137">
        <v>0.4861111111111111</v>
      </c>
      <c r="E395" s="43">
        <v>4</v>
      </c>
      <c r="F395" s="43">
        <v>23757</v>
      </c>
      <c r="G395" s="25">
        <v>44296</v>
      </c>
      <c r="H395" s="967" t="s">
        <v>902</v>
      </c>
      <c r="I395" s="968"/>
      <c r="J395" s="969" t="s">
        <v>1862</v>
      </c>
      <c r="K395" s="970"/>
      <c r="L395" s="969" t="s">
        <v>764</v>
      </c>
      <c r="M395" s="970"/>
      <c r="N395" s="967"/>
      <c r="O395" s="968"/>
      <c r="P395" s="971" t="s">
        <v>200</v>
      </c>
      <c r="Q395" s="972"/>
      <c r="R395" s="973" t="s">
        <v>201</v>
      </c>
      <c r="S395" s="974"/>
      <c r="T395" s="982" t="s">
        <v>1860</v>
      </c>
      <c r="U395" s="983"/>
      <c r="V395" s="983"/>
      <c r="W395" s="984"/>
      <c r="X395" s="982" t="s">
        <v>1860</v>
      </c>
      <c r="Y395" s="983"/>
      <c r="Z395" s="983"/>
      <c r="AA395" s="984"/>
      <c r="AB395" s="614">
        <v>1</v>
      </c>
      <c r="AC395" s="34"/>
      <c r="AD395" s="138" t="s">
        <v>699</v>
      </c>
      <c r="AE395" s="158">
        <v>24</v>
      </c>
      <c r="AF395" s="35" t="s">
        <v>32</v>
      </c>
      <c r="AG395" s="34"/>
      <c r="AH395" s="152">
        <v>8300</v>
      </c>
      <c r="AI395" s="140">
        <f t="shared" si="161"/>
        <v>8.3000000000000007</v>
      </c>
      <c r="AJ395" s="837"/>
      <c r="AK395" s="839"/>
      <c r="AL395" s="1031"/>
      <c r="AM395" s="843"/>
      <c r="AN395" s="845"/>
      <c r="AO395" s="21"/>
      <c r="AP395" s="306">
        <v>75.59</v>
      </c>
      <c r="AQ395" s="306">
        <v>2.87</v>
      </c>
    </row>
    <row r="396" spans="2:43" ht="12" customHeight="1" x14ac:dyDescent="0.25">
      <c r="B396" s="25">
        <v>44296</v>
      </c>
      <c r="C396" s="137">
        <v>0.50763888888888886</v>
      </c>
      <c r="D396" s="137">
        <v>0.5131944444444444</v>
      </c>
      <c r="E396" s="43">
        <v>4</v>
      </c>
      <c r="F396" s="43">
        <v>23759</v>
      </c>
      <c r="G396" s="25">
        <v>44296</v>
      </c>
      <c r="H396" s="967" t="s">
        <v>790</v>
      </c>
      <c r="I396" s="968"/>
      <c r="J396" s="969" t="s">
        <v>772</v>
      </c>
      <c r="K396" s="970"/>
      <c r="L396" s="969" t="s">
        <v>764</v>
      </c>
      <c r="M396" s="970"/>
      <c r="N396" s="967"/>
      <c r="O396" s="968"/>
      <c r="P396" s="971" t="s">
        <v>359</v>
      </c>
      <c r="Q396" s="972"/>
      <c r="R396" s="973" t="s">
        <v>74</v>
      </c>
      <c r="S396" s="985"/>
      <c r="T396" s="982" t="s">
        <v>1861</v>
      </c>
      <c r="U396" s="983"/>
      <c r="V396" s="983"/>
      <c r="W396" s="984"/>
      <c r="X396" s="982" t="s">
        <v>1861</v>
      </c>
      <c r="Y396" s="983"/>
      <c r="Z396" s="983"/>
      <c r="AA396" s="984"/>
      <c r="AB396" s="614">
        <v>1</v>
      </c>
      <c r="AC396" s="34"/>
      <c r="AD396" s="138" t="s">
        <v>699</v>
      </c>
      <c r="AE396" s="158">
        <v>22</v>
      </c>
      <c r="AF396" s="35" t="s">
        <v>32</v>
      </c>
      <c r="AG396" s="34"/>
      <c r="AH396" s="139">
        <v>20100</v>
      </c>
      <c r="AI396" s="140">
        <f t="shared" ref="AI396:AI409" si="162">+AH396/1000</f>
        <v>20.100000000000001</v>
      </c>
      <c r="AJ396" s="152">
        <v>20170</v>
      </c>
      <c r="AK396" s="142">
        <f t="shared" ref="AK396:AK409" si="163">+AJ396/1000</f>
        <v>20.170000000000002</v>
      </c>
      <c r="AL396" s="143">
        <f t="shared" ref="AL396:AL399" si="164">+AJ396-AH396</f>
        <v>70</v>
      </c>
      <c r="AM396" s="144">
        <f t="shared" ref="AM396:AM409" si="165">+AL396/1000</f>
        <v>7.0000000000000007E-2</v>
      </c>
      <c r="AN396" s="145">
        <f t="shared" ref="AN396:AN399" si="166">+AL396/AH396</f>
        <v>3.482587064676617E-3</v>
      </c>
      <c r="AO396" s="21"/>
      <c r="AP396" s="306">
        <v>70.28</v>
      </c>
      <c r="AQ396" s="306">
        <v>6.48</v>
      </c>
    </row>
    <row r="397" spans="2:43" ht="12" customHeight="1" x14ac:dyDescent="0.25">
      <c r="B397" s="25">
        <v>44296</v>
      </c>
      <c r="C397" s="137">
        <v>0.53819444444444442</v>
      </c>
      <c r="D397" s="137">
        <v>0.54513888888888895</v>
      </c>
      <c r="E397" s="43">
        <v>4</v>
      </c>
      <c r="F397" s="43">
        <v>23760</v>
      </c>
      <c r="G397" s="25">
        <v>44296</v>
      </c>
      <c r="H397" s="967" t="s">
        <v>781</v>
      </c>
      <c r="I397" s="968"/>
      <c r="J397" s="969" t="s">
        <v>702</v>
      </c>
      <c r="K397" s="970"/>
      <c r="L397" s="969" t="s">
        <v>764</v>
      </c>
      <c r="M397" s="970"/>
      <c r="N397" s="967"/>
      <c r="O397" s="968"/>
      <c r="P397" s="971" t="s">
        <v>1293</v>
      </c>
      <c r="Q397" s="972"/>
      <c r="R397" s="973" t="s">
        <v>543</v>
      </c>
      <c r="S397" s="985"/>
      <c r="T397" s="982" t="s">
        <v>1864</v>
      </c>
      <c r="U397" s="983"/>
      <c r="V397" s="983"/>
      <c r="W397" s="984"/>
      <c r="X397" s="982" t="s">
        <v>1864</v>
      </c>
      <c r="Y397" s="983"/>
      <c r="Z397" s="983"/>
      <c r="AA397" s="984"/>
      <c r="AB397" s="614">
        <v>1</v>
      </c>
      <c r="AC397" s="34"/>
      <c r="AD397" s="138" t="s">
        <v>699</v>
      </c>
      <c r="AE397" s="158">
        <v>25</v>
      </c>
      <c r="AF397" s="35" t="s">
        <v>32</v>
      </c>
      <c r="AG397" s="34"/>
      <c r="AH397" s="139">
        <v>4600</v>
      </c>
      <c r="AI397" s="140">
        <f t="shared" si="162"/>
        <v>4.5999999999999996</v>
      </c>
      <c r="AJ397" s="152">
        <v>5130</v>
      </c>
      <c r="AK397" s="142">
        <f t="shared" si="163"/>
        <v>5.13</v>
      </c>
      <c r="AL397" s="143">
        <f t="shared" si="164"/>
        <v>530</v>
      </c>
      <c r="AM397" s="144">
        <f t="shared" si="165"/>
        <v>0.53</v>
      </c>
      <c r="AN397" s="145">
        <f t="shared" si="166"/>
        <v>0.11521739130434783</v>
      </c>
      <c r="AO397" s="21"/>
      <c r="AP397" s="306">
        <v>75.36</v>
      </c>
      <c r="AQ397" s="306">
        <v>3.01</v>
      </c>
    </row>
    <row r="398" spans="2:43" ht="12" customHeight="1" x14ac:dyDescent="0.25">
      <c r="B398" s="25">
        <v>44296</v>
      </c>
      <c r="C398" s="137">
        <v>0.58333333333333337</v>
      </c>
      <c r="D398" s="137">
        <v>0.59375</v>
      </c>
      <c r="E398" s="43">
        <v>4</v>
      </c>
      <c r="F398" s="43">
        <v>23761</v>
      </c>
      <c r="G398" s="25">
        <v>44296</v>
      </c>
      <c r="H398" s="967" t="s">
        <v>1867</v>
      </c>
      <c r="I398" s="968"/>
      <c r="J398" s="969" t="s">
        <v>740</v>
      </c>
      <c r="K398" s="970"/>
      <c r="L398" s="969" t="s">
        <v>764</v>
      </c>
      <c r="M398" s="970"/>
      <c r="N398" s="967"/>
      <c r="O398" s="968"/>
      <c r="P398" s="971" t="s">
        <v>200</v>
      </c>
      <c r="Q398" s="972"/>
      <c r="R398" s="973" t="s">
        <v>201</v>
      </c>
      <c r="S398" s="985"/>
      <c r="T398" s="982" t="s">
        <v>1868</v>
      </c>
      <c r="U398" s="983"/>
      <c r="V398" s="983"/>
      <c r="W398" s="984"/>
      <c r="X398" s="982" t="s">
        <v>1868</v>
      </c>
      <c r="Y398" s="983"/>
      <c r="Z398" s="983"/>
      <c r="AA398" s="984"/>
      <c r="AB398" s="614">
        <v>1</v>
      </c>
      <c r="AC398" s="34"/>
      <c r="AD398" s="138" t="s">
        <v>699</v>
      </c>
      <c r="AE398" s="158">
        <v>23</v>
      </c>
      <c r="AF398" s="35" t="s">
        <v>32</v>
      </c>
      <c r="AG398" s="34"/>
      <c r="AH398" s="139">
        <v>16700</v>
      </c>
      <c r="AI398" s="140">
        <f t="shared" si="162"/>
        <v>16.7</v>
      </c>
      <c r="AJ398" s="152">
        <v>19090</v>
      </c>
      <c r="AK398" s="142">
        <f t="shared" si="163"/>
        <v>19.09</v>
      </c>
      <c r="AL398" s="143">
        <f t="shared" si="164"/>
        <v>2390</v>
      </c>
      <c r="AM398" s="144">
        <f t="shared" si="165"/>
        <v>2.39</v>
      </c>
      <c r="AN398" s="145">
        <f t="shared" si="166"/>
        <v>0.14311377245508983</v>
      </c>
      <c r="AO398" s="21"/>
      <c r="AP398" s="306">
        <v>75.88</v>
      </c>
      <c r="AQ398" s="306">
        <v>2.67</v>
      </c>
    </row>
    <row r="399" spans="2:43" ht="12" customHeight="1" x14ac:dyDescent="0.25">
      <c r="B399" s="25">
        <v>44296</v>
      </c>
      <c r="C399" s="137">
        <v>0.59513888888888888</v>
      </c>
      <c r="D399" s="137">
        <v>0.60138888888888886</v>
      </c>
      <c r="E399" s="43">
        <v>4</v>
      </c>
      <c r="F399" s="43">
        <v>23762</v>
      </c>
      <c r="G399" s="25">
        <v>44296</v>
      </c>
      <c r="H399" s="967" t="s">
        <v>769</v>
      </c>
      <c r="I399" s="968"/>
      <c r="J399" s="969" t="s">
        <v>740</v>
      </c>
      <c r="K399" s="970"/>
      <c r="L399" s="969" t="s">
        <v>764</v>
      </c>
      <c r="M399" s="970"/>
      <c r="N399" s="967"/>
      <c r="O399" s="968"/>
      <c r="P399" s="971" t="s">
        <v>359</v>
      </c>
      <c r="Q399" s="972"/>
      <c r="R399" s="973" t="s">
        <v>74</v>
      </c>
      <c r="S399" s="985"/>
      <c r="T399" s="982" t="s">
        <v>1868</v>
      </c>
      <c r="U399" s="983"/>
      <c r="V399" s="983"/>
      <c r="W399" s="984"/>
      <c r="X399" s="982" t="s">
        <v>1868</v>
      </c>
      <c r="Y399" s="983"/>
      <c r="Z399" s="983"/>
      <c r="AA399" s="984"/>
      <c r="AB399" s="614">
        <v>1</v>
      </c>
      <c r="AC399" s="34"/>
      <c r="AD399" s="138" t="s">
        <v>699</v>
      </c>
      <c r="AE399" s="158">
        <v>44</v>
      </c>
      <c r="AF399" s="35" t="s">
        <v>32</v>
      </c>
      <c r="AG399" s="34"/>
      <c r="AH399" s="139">
        <v>8350</v>
      </c>
      <c r="AI399" s="140">
        <f t="shared" si="162"/>
        <v>8.35</v>
      </c>
      <c r="AJ399" s="152">
        <v>9510</v>
      </c>
      <c r="AK399" s="142">
        <f t="shared" si="163"/>
        <v>9.51</v>
      </c>
      <c r="AL399" s="143">
        <f t="shared" si="164"/>
        <v>1160</v>
      </c>
      <c r="AM399" s="144">
        <f t="shared" si="165"/>
        <v>1.1599999999999999</v>
      </c>
      <c r="AN399" s="145">
        <f t="shared" si="166"/>
        <v>0.13892215568862276</v>
      </c>
      <c r="AO399" s="21"/>
      <c r="AP399" s="306">
        <v>76.849999999999994</v>
      </c>
      <c r="AQ399" s="306">
        <v>3.2</v>
      </c>
    </row>
    <row r="400" spans="2:43" ht="12" customHeight="1" x14ac:dyDescent="0.25">
      <c r="B400" s="25">
        <v>44296</v>
      </c>
      <c r="C400" s="137">
        <v>0.6645833333333333</v>
      </c>
      <c r="D400" s="137">
        <v>0.67152777777777783</v>
      </c>
      <c r="E400" s="43">
        <v>4</v>
      </c>
      <c r="F400" s="43">
        <v>23763</v>
      </c>
      <c r="G400" s="25">
        <v>44296</v>
      </c>
      <c r="H400" s="967" t="s">
        <v>709</v>
      </c>
      <c r="I400" s="968"/>
      <c r="J400" s="969" t="s">
        <v>1069</v>
      </c>
      <c r="K400" s="970"/>
      <c r="L400" s="969" t="s">
        <v>764</v>
      </c>
      <c r="M400" s="970"/>
      <c r="N400" s="967"/>
      <c r="O400" s="968"/>
      <c r="P400" s="971" t="s">
        <v>200</v>
      </c>
      <c r="Q400" s="972"/>
      <c r="R400" s="973" t="s">
        <v>201</v>
      </c>
      <c r="S400" s="985"/>
      <c r="T400" s="982" t="s">
        <v>1799</v>
      </c>
      <c r="U400" s="983"/>
      <c r="V400" s="983"/>
      <c r="W400" s="984"/>
      <c r="X400" s="982" t="s">
        <v>1799</v>
      </c>
      <c r="Y400" s="983"/>
      <c r="Z400" s="983"/>
      <c r="AA400" s="984"/>
      <c r="AB400" s="614">
        <v>1</v>
      </c>
      <c r="AC400" s="34"/>
      <c r="AD400" s="138" t="s">
        <v>699</v>
      </c>
      <c r="AE400" s="158">
        <v>24</v>
      </c>
      <c r="AF400" s="35" t="s">
        <v>32</v>
      </c>
      <c r="AG400" s="34"/>
      <c r="AH400" s="139">
        <v>7200</v>
      </c>
      <c r="AI400" s="140">
        <f t="shared" si="162"/>
        <v>7.2</v>
      </c>
      <c r="AJ400" s="152">
        <v>7610</v>
      </c>
      <c r="AK400" s="142">
        <f t="shared" si="163"/>
        <v>7.61</v>
      </c>
      <c r="AL400" s="143">
        <f t="shared" ref="AL400:AL409" si="167">+AJ400-AH400</f>
        <v>410</v>
      </c>
      <c r="AM400" s="144">
        <f t="shared" si="165"/>
        <v>0.41</v>
      </c>
      <c r="AN400" s="145">
        <f t="shared" ref="AN400:AN409" si="168">+AL400/AH400</f>
        <v>5.6944444444444443E-2</v>
      </c>
      <c r="AO400" s="21"/>
      <c r="AP400" s="306">
        <v>75.239999999999995</v>
      </c>
      <c r="AQ400" s="306">
        <v>3.06</v>
      </c>
    </row>
    <row r="401" spans="2:43" ht="12" customHeight="1" x14ac:dyDescent="0.25">
      <c r="B401" s="25">
        <v>44296</v>
      </c>
      <c r="C401" s="137">
        <v>0.70694444444444438</v>
      </c>
      <c r="D401" s="137">
        <v>0.71180555555555547</v>
      </c>
      <c r="E401" s="43">
        <v>4</v>
      </c>
      <c r="F401" s="43">
        <v>23764</v>
      </c>
      <c r="G401" s="25">
        <v>44296</v>
      </c>
      <c r="H401" s="967" t="s">
        <v>770</v>
      </c>
      <c r="I401" s="968"/>
      <c r="J401" s="969" t="s">
        <v>772</v>
      </c>
      <c r="K401" s="970"/>
      <c r="L401" s="969" t="s">
        <v>764</v>
      </c>
      <c r="M401" s="970"/>
      <c r="N401" s="967"/>
      <c r="O401" s="968"/>
      <c r="P401" s="971" t="s">
        <v>71</v>
      </c>
      <c r="Q401" s="972"/>
      <c r="R401" s="973" t="s">
        <v>1057</v>
      </c>
      <c r="S401" s="985"/>
      <c r="T401" s="982" t="s">
        <v>1118</v>
      </c>
      <c r="U401" s="983"/>
      <c r="V401" s="983"/>
      <c r="W401" s="984"/>
      <c r="X401" s="982" t="s">
        <v>1118</v>
      </c>
      <c r="Y401" s="983"/>
      <c r="Z401" s="983"/>
      <c r="AA401" s="984"/>
      <c r="AB401" s="614"/>
      <c r="AC401" s="34"/>
      <c r="AD401" s="138" t="s">
        <v>699</v>
      </c>
      <c r="AE401" s="158">
        <v>19</v>
      </c>
      <c r="AF401" s="35" t="s">
        <v>32</v>
      </c>
      <c r="AG401" s="34"/>
      <c r="AH401" s="139">
        <v>20000</v>
      </c>
      <c r="AI401" s="140">
        <f t="shared" si="162"/>
        <v>20</v>
      </c>
      <c r="AJ401" s="152">
        <v>22070</v>
      </c>
      <c r="AK401" s="142">
        <f t="shared" si="163"/>
        <v>22.07</v>
      </c>
      <c r="AL401" s="143">
        <f t="shared" si="167"/>
        <v>2070</v>
      </c>
      <c r="AM401" s="144">
        <f t="shared" si="165"/>
        <v>2.0699999999999998</v>
      </c>
      <c r="AN401" s="145">
        <f t="shared" si="168"/>
        <v>0.10349999999999999</v>
      </c>
      <c r="AO401" s="21"/>
      <c r="AP401" s="306">
        <v>75.349999999999994</v>
      </c>
      <c r="AQ401" s="306">
        <v>3</v>
      </c>
    </row>
    <row r="402" spans="2:43" ht="12" customHeight="1" x14ac:dyDescent="0.25">
      <c r="B402" s="25">
        <v>44296</v>
      </c>
      <c r="C402" s="137">
        <v>0.71458333333333324</v>
      </c>
      <c r="D402" s="137">
        <v>0.71875</v>
      </c>
      <c r="E402" s="43">
        <v>4</v>
      </c>
      <c r="F402" s="43">
        <v>23764</v>
      </c>
      <c r="G402" s="25">
        <v>44296</v>
      </c>
      <c r="H402" s="967" t="s">
        <v>770</v>
      </c>
      <c r="I402" s="968"/>
      <c r="J402" s="969" t="s">
        <v>772</v>
      </c>
      <c r="K402" s="970"/>
      <c r="L402" s="969" t="s">
        <v>764</v>
      </c>
      <c r="M402" s="970"/>
      <c r="N402" s="967"/>
      <c r="O402" s="968"/>
      <c r="P402" s="971" t="s">
        <v>295</v>
      </c>
      <c r="Q402" s="972"/>
      <c r="R402" s="973" t="s">
        <v>611</v>
      </c>
      <c r="S402" s="985"/>
      <c r="T402" s="982" t="s">
        <v>1118</v>
      </c>
      <c r="U402" s="983"/>
      <c r="V402" s="983"/>
      <c r="W402" s="984"/>
      <c r="X402" s="982" t="s">
        <v>1118</v>
      </c>
      <c r="Y402" s="983"/>
      <c r="Z402" s="983"/>
      <c r="AA402" s="984"/>
      <c r="AB402" s="614"/>
      <c r="AC402" s="34"/>
      <c r="AD402" s="138" t="s">
        <v>699</v>
      </c>
      <c r="AE402" s="158">
        <v>19</v>
      </c>
      <c r="AF402" s="35" t="s">
        <v>32</v>
      </c>
      <c r="AG402" s="34"/>
      <c r="AH402" s="139">
        <v>20000</v>
      </c>
      <c r="AI402" s="140">
        <f t="shared" si="162"/>
        <v>20</v>
      </c>
      <c r="AJ402" s="152">
        <v>22390</v>
      </c>
      <c r="AK402" s="142">
        <f t="shared" si="163"/>
        <v>22.39</v>
      </c>
      <c r="AL402" s="143">
        <f t="shared" si="167"/>
        <v>2390</v>
      </c>
      <c r="AM402" s="144">
        <f t="shared" si="165"/>
        <v>2.39</v>
      </c>
      <c r="AN402" s="145">
        <f t="shared" si="168"/>
        <v>0.1195</v>
      </c>
      <c r="AO402" s="21"/>
      <c r="AP402" s="306">
        <v>75.349999999999994</v>
      </c>
      <c r="AQ402" s="306">
        <v>3</v>
      </c>
    </row>
    <row r="403" spans="2:43" ht="12" customHeight="1" x14ac:dyDescent="0.25">
      <c r="B403" s="25">
        <v>44296</v>
      </c>
      <c r="C403" s="137">
        <v>0.72638888888888886</v>
      </c>
      <c r="D403" s="137">
        <v>0.72986111111111107</v>
      </c>
      <c r="E403" s="43">
        <v>4</v>
      </c>
      <c r="F403" s="43">
        <v>23764</v>
      </c>
      <c r="G403" s="25">
        <v>44296</v>
      </c>
      <c r="H403" s="967" t="s">
        <v>770</v>
      </c>
      <c r="I403" s="968"/>
      <c r="J403" s="969" t="s">
        <v>772</v>
      </c>
      <c r="K403" s="970"/>
      <c r="L403" s="969" t="s">
        <v>764</v>
      </c>
      <c r="M403" s="970"/>
      <c r="N403" s="967"/>
      <c r="O403" s="968"/>
      <c r="P403" s="971" t="s">
        <v>359</v>
      </c>
      <c r="Q403" s="972"/>
      <c r="R403" s="973" t="s">
        <v>74</v>
      </c>
      <c r="S403" s="985"/>
      <c r="T403" s="982" t="s">
        <v>1118</v>
      </c>
      <c r="U403" s="983"/>
      <c r="V403" s="983"/>
      <c r="W403" s="984"/>
      <c r="X403" s="982" t="s">
        <v>1118</v>
      </c>
      <c r="Y403" s="983"/>
      <c r="Z403" s="983"/>
      <c r="AA403" s="984"/>
      <c r="AB403" s="614"/>
      <c r="AC403" s="34"/>
      <c r="AD403" s="138" t="s">
        <v>699</v>
      </c>
      <c r="AE403" s="158">
        <v>19</v>
      </c>
      <c r="AF403" s="35" t="s">
        <v>32</v>
      </c>
      <c r="AG403" s="34"/>
      <c r="AH403" s="139">
        <v>20000</v>
      </c>
      <c r="AI403" s="140">
        <f t="shared" si="162"/>
        <v>20</v>
      </c>
      <c r="AJ403" s="152">
        <v>22560</v>
      </c>
      <c r="AK403" s="142">
        <f t="shared" si="163"/>
        <v>22.56</v>
      </c>
      <c r="AL403" s="143">
        <f t="shared" si="167"/>
        <v>2560</v>
      </c>
      <c r="AM403" s="144">
        <f t="shared" si="165"/>
        <v>2.56</v>
      </c>
      <c r="AN403" s="145">
        <f t="shared" si="168"/>
        <v>0.128</v>
      </c>
      <c r="AO403" s="21"/>
      <c r="AP403" s="306">
        <v>75.349999999999994</v>
      </c>
      <c r="AQ403" s="306">
        <v>3</v>
      </c>
    </row>
    <row r="404" spans="2:43" ht="12" customHeight="1" x14ac:dyDescent="0.25">
      <c r="B404" s="25">
        <v>44296</v>
      </c>
      <c r="C404" s="137">
        <v>0.74305555555555547</v>
      </c>
      <c r="D404" s="137">
        <v>0.74930555555555556</v>
      </c>
      <c r="E404" s="43">
        <v>4</v>
      </c>
      <c r="F404" s="43">
        <v>23764</v>
      </c>
      <c r="G404" s="25">
        <v>44296</v>
      </c>
      <c r="H404" s="967" t="s">
        <v>770</v>
      </c>
      <c r="I404" s="968"/>
      <c r="J404" s="969" t="s">
        <v>772</v>
      </c>
      <c r="K404" s="970"/>
      <c r="L404" s="969" t="s">
        <v>764</v>
      </c>
      <c r="M404" s="970"/>
      <c r="N404" s="967"/>
      <c r="O404" s="968"/>
      <c r="P404" s="971" t="s">
        <v>200</v>
      </c>
      <c r="Q404" s="972"/>
      <c r="R404" s="973" t="s">
        <v>201</v>
      </c>
      <c r="S404" s="985"/>
      <c r="T404" s="982" t="s">
        <v>1118</v>
      </c>
      <c r="U404" s="983"/>
      <c r="V404" s="983"/>
      <c r="W404" s="984"/>
      <c r="X404" s="982" t="s">
        <v>1118</v>
      </c>
      <c r="Y404" s="983"/>
      <c r="Z404" s="983"/>
      <c r="AA404" s="984"/>
      <c r="AB404" s="614"/>
      <c r="AC404" s="34"/>
      <c r="AD404" s="138" t="s">
        <v>699</v>
      </c>
      <c r="AE404" s="158">
        <v>19</v>
      </c>
      <c r="AF404" s="35" t="s">
        <v>32</v>
      </c>
      <c r="AG404" s="34"/>
      <c r="AH404" s="139">
        <v>18000</v>
      </c>
      <c r="AI404" s="140">
        <f t="shared" si="162"/>
        <v>18</v>
      </c>
      <c r="AJ404" s="152">
        <v>20000</v>
      </c>
      <c r="AK404" s="142">
        <f t="shared" si="163"/>
        <v>20</v>
      </c>
      <c r="AL404" s="143">
        <f t="shared" si="167"/>
        <v>2000</v>
      </c>
      <c r="AM404" s="144">
        <f t="shared" si="165"/>
        <v>2</v>
      </c>
      <c r="AN404" s="145">
        <f t="shared" si="168"/>
        <v>0.1111111111111111</v>
      </c>
      <c r="AO404" s="21"/>
      <c r="AP404" s="306">
        <v>75.349999999999994</v>
      </c>
      <c r="AQ404" s="306">
        <v>3</v>
      </c>
    </row>
    <row r="405" spans="2:43" ht="12" customHeight="1" x14ac:dyDescent="0.25">
      <c r="B405" s="25">
        <v>44296</v>
      </c>
      <c r="C405" s="137">
        <v>0.74791666666666667</v>
      </c>
      <c r="D405" s="137">
        <v>0.75347222222222221</v>
      </c>
      <c r="E405" s="43">
        <v>4</v>
      </c>
      <c r="F405" s="43">
        <v>23764</v>
      </c>
      <c r="G405" s="25">
        <v>44296</v>
      </c>
      <c r="H405" s="967" t="s">
        <v>770</v>
      </c>
      <c r="I405" s="968"/>
      <c r="J405" s="969" t="s">
        <v>772</v>
      </c>
      <c r="K405" s="970"/>
      <c r="L405" s="969" t="s">
        <v>764</v>
      </c>
      <c r="M405" s="970"/>
      <c r="N405" s="967"/>
      <c r="O405" s="968"/>
      <c r="P405" s="971" t="s">
        <v>1293</v>
      </c>
      <c r="Q405" s="972"/>
      <c r="R405" s="973" t="s">
        <v>543</v>
      </c>
      <c r="S405" s="985"/>
      <c r="T405" s="982" t="s">
        <v>1118</v>
      </c>
      <c r="U405" s="983"/>
      <c r="V405" s="983"/>
      <c r="W405" s="984"/>
      <c r="X405" s="982" t="s">
        <v>1118</v>
      </c>
      <c r="Y405" s="983"/>
      <c r="Z405" s="983"/>
      <c r="AA405" s="984"/>
      <c r="AB405" s="614"/>
      <c r="AC405" s="34"/>
      <c r="AD405" s="138" t="s">
        <v>699</v>
      </c>
      <c r="AE405" s="158">
        <v>19</v>
      </c>
      <c r="AF405" s="35" t="s">
        <v>32</v>
      </c>
      <c r="AG405" s="34"/>
      <c r="AH405" s="139">
        <v>10000</v>
      </c>
      <c r="AI405" s="140">
        <f t="shared" si="162"/>
        <v>10</v>
      </c>
      <c r="AJ405" s="152">
        <v>11660</v>
      </c>
      <c r="AK405" s="142">
        <f t="shared" si="163"/>
        <v>11.66</v>
      </c>
      <c r="AL405" s="143">
        <f t="shared" si="167"/>
        <v>1660</v>
      </c>
      <c r="AM405" s="144">
        <f t="shared" si="165"/>
        <v>1.66</v>
      </c>
      <c r="AN405" s="145">
        <f t="shared" si="168"/>
        <v>0.16600000000000001</v>
      </c>
      <c r="AO405" s="21"/>
      <c r="AP405" s="306">
        <v>75.349999999999994</v>
      </c>
      <c r="AQ405" s="306">
        <v>3</v>
      </c>
    </row>
    <row r="406" spans="2:43" ht="12" customHeight="1" x14ac:dyDescent="0.25">
      <c r="B406" s="615">
        <v>44296</v>
      </c>
      <c r="C406" s="616">
        <v>0.76250000000000007</v>
      </c>
      <c r="D406" s="137">
        <v>0.76944444444444438</v>
      </c>
      <c r="E406" s="43">
        <v>4</v>
      </c>
      <c r="F406" s="43">
        <v>23764</v>
      </c>
      <c r="G406" s="25">
        <v>44296</v>
      </c>
      <c r="H406" s="967" t="s">
        <v>770</v>
      </c>
      <c r="I406" s="968"/>
      <c r="J406" s="969" t="s">
        <v>772</v>
      </c>
      <c r="K406" s="970"/>
      <c r="L406" s="969" t="s">
        <v>764</v>
      </c>
      <c r="M406" s="970"/>
      <c r="N406" s="967"/>
      <c r="O406" s="968"/>
      <c r="P406" s="971" t="s">
        <v>71</v>
      </c>
      <c r="Q406" s="972"/>
      <c r="R406" s="973" t="s">
        <v>1057</v>
      </c>
      <c r="S406" s="985"/>
      <c r="T406" s="982" t="s">
        <v>1118</v>
      </c>
      <c r="U406" s="983"/>
      <c r="V406" s="983"/>
      <c r="W406" s="984"/>
      <c r="X406" s="982" t="s">
        <v>1118</v>
      </c>
      <c r="Y406" s="983"/>
      <c r="Z406" s="983"/>
      <c r="AA406" s="984"/>
      <c r="AB406" s="614"/>
      <c r="AC406" s="34"/>
      <c r="AD406" s="138" t="s">
        <v>699</v>
      </c>
      <c r="AE406" s="158">
        <v>19</v>
      </c>
      <c r="AF406" s="35" t="s">
        <v>32</v>
      </c>
      <c r="AG406" s="34"/>
      <c r="AH406" s="139">
        <v>12500</v>
      </c>
      <c r="AI406" s="140">
        <f t="shared" si="162"/>
        <v>12.5</v>
      </c>
      <c r="AJ406" s="152">
        <v>14320</v>
      </c>
      <c r="AK406" s="142">
        <f t="shared" si="163"/>
        <v>14.32</v>
      </c>
      <c r="AL406" s="143">
        <f t="shared" si="167"/>
        <v>1820</v>
      </c>
      <c r="AM406" s="144">
        <f t="shared" si="165"/>
        <v>1.82</v>
      </c>
      <c r="AN406" s="145">
        <f t="shared" si="168"/>
        <v>0.14560000000000001</v>
      </c>
      <c r="AO406" s="21"/>
      <c r="AP406" s="306">
        <v>75.349999999999994</v>
      </c>
      <c r="AQ406" s="306">
        <v>3</v>
      </c>
    </row>
    <row r="407" spans="2:43" ht="12" customHeight="1" x14ac:dyDescent="0.25">
      <c r="B407" s="25">
        <v>44296</v>
      </c>
      <c r="C407" s="137">
        <v>0.82500000000000007</v>
      </c>
      <c r="D407" s="137">
        <v>0.83680555555555547</v>
      </c>
      <c r="E407" s="43">
        <v>4</v>
      </c>
      <c r="F407" s="43">
        <v>26816</v>
      </c>
      <c r="G407" s="25">
        <v>44296</v>
      </c>
      <c r="H407" s="967" t="s">
        <v>712</v>
      </c>
      <c r="I407" s="968"/>
      <c r="J407" s="969"/>
      <c r="K407" s="970"/>
      <c r="L407" s="969"/>
      <c r="M407" s="970"/>
      <c r="N407" s="967"/>
      <c r="O407" s="968"/>
      <c r="P407" s="971" t="s">
        <v>911</v>
      </c>
      <c r="Q407" s="972"/>
      <c r="R407" s="973" t="s">
        <v>856</v>
      </c>
      <c r="S407" s="985"/>
      <c r="T407" s="982" t="s">
        <v>718</v>
      </c>
      <c r="U407" s="983"/>
      <c r="V407" s="983"/>
      <c r="W407" s="984"/>
      <c r="X407" s="982" t="s">
        <v>718</v>
      </c>
      <c r="Y407" s="983"/>
      <c r="Z407" s="983"/>
      <c r="AA407" s="984"/>
      <c r="AB407" s="614"/>
      <c r="AC407" s="34"/>
      <c r="AD407" s="138"/>
      <c r="AE407" s="158">
        <v>38</v>
      </c>
      <c r="AF407" s="35" t="s">
        <v>32</v>
      </c>
      <c r="AG407" s="34"/>
      <c r="AH407" s="139">
        <v>1330</v>
      </c>
      <c r="AI407" s="140">
        <f t="shared" si="162"/>
        <v>1.33</v>
      </c>
      <c r="AJ407" s="152">
        <v>1330</v>
      </c>
      <c r="AK407" s="142">
        <f t="shared" si="163"/>
        <v>1.33</v>
      </c>
      <c r="AL407" s="143">
        <f t="shared" si="167"/>
        <v>0</v>
      </c>
      <c r="AM407" s="144">
        <f t="shared" si="165"/>
        <v>0</v>
      </c>
      <c r="AN407" s="145">
        <f t="shared" si="168"/>
        <v>0</v>
      </c>
      <c r="AO407" s="21"/>
      <c r="AP407" s="306">
        <v>76.69</v>
      </c>
      <c r="AQ407" s="306">
        <v>2.4</v>
      </c>
    </row>
    <row r="408" spans="2:43" ht="12" customHeight="1" x14ac:dyDescent="0.25">
      <c r="B408" s="25">
        <v>44296</v>
      </c>
      <c r="C408" s="137">
        <v>0.90833333333333333</v>
      </c>
      <c r="D408" s="137">
        <v>0.91875000000000007</v>
      </c>
      <c r="E408" s="43">
        <v>4</v>
      </c>
      <c r="F408" s="43">
        <v>26817</v>
      </c>
      <c r="G408" s="25">
        <v>44296</v>
      </c>
      <c r="H408" s="967" t="s">
        <v>87</v>
      </c>
      <c r="I408" s="968"/>
      <c r="J408" s="969"/>
      <c r="K408" s="970"/>
      <c r="L408" s="969"/>
      <c r="M408" s="970"/>
      <c r="N408" s="967"/>
      <c r="O408" s="968"/>
      <c r="P408" s="971" t="s">
        <v>91</v>
      </c>
      <c r="Q408" s="972"/>
      <c r="R408" s="973" t="s">
        <v>312</v>
      </c>
      <c r="S408" s="985"/>
      <c r="T408" s="991" t="s">
        <v>1873</v>
      </c>
      <c r="U408" s="992"/>
      <c r="V408" s="992"/>
      <c r="W408" s="974"/>
      <c r="X408" s="991" t="s">
        <v>1873</v>
      </c>
      <c r="Y408" s="992"/>
      <c r="Z408" s="992"/>
      <c r="AA408" s="974"/>
      <c r="AB408" s="614"/>
      <c r="AC408" s="34"/>
      <c r="AD408" s="138"/>
      <c r="AE408" s="314">
        <v>56</v>
      </c>
      <c r="AF408" s="46" t="s">
        <v>52</v>
      </c>
      <c r="AG408" s="34"/>
      <c r="AH408" s="139">
        <v>9065</v>
      </c>
      <c r="AI408" s="140">
        <f t="shared" si="162"/>
        <v>9.0649999999999995</v>
      </c>
      <c r="AJ408" s="152">
        <v>9065</v>
      </c>
      <c r="AK408" s="142">
        <f t="shared" si="163"/>
        <v>9.0649999999999995</v>
      </c>
      <c r="AL408" s="143">
        <f t="shared" si="167"/>
        <v>0</v>
      </c>
      <c r="AM408" s="144">
        <f t="shared" si="165"/>
        <v>0</v>
      </c>
      <c r="AN408" s="145">
        <f t="shared" si="168"/>
        <v>0</v>
      </c>
      <c r="AO408" s="21"/>
      <c r="AP408" s="306">
        <v>76.44</v>
      </c>
      <c r="AQ408" s="306">
        <v>4.4800000000000004</v>
      </c>
    </row>
    <row r="409" spans="2:43" ht="12" customHeight="1" x14ac:dyDescent="0.25">
      <c r="B409" s="25">
        <v>44296</v>
      </c>
      <c r="C409" s="137">
        <v>0.99236111111111114</v>
      </c>
      <c r="D409" s="137">
        <v>5.8333333333333327E-2</v>
      </c>
      <c r="E409" s="43">
        <v>4</v>
      </c>
      <c r="F409" s="43">
        <v>26818</v>
      </c>
      <c r="G409" s="25">
        <v>44296</v>
      </c>
      <c r="H409" s="967" t="s">
        <v>1498</v>
      </c>
      <c r="I409" s="968"/>
      <c r="J409" s="969"/>
      <c r="K409" s="970"/>
      <c r="L409" s="969"/>
      <c r="M409" s="970"/>
      <c r="N409" s="967"/>
      <c r="O409" s="968"/>
      <c r="P409" s="971" t="s">
        <v>1870</v>
      </c>
      <c r="Q409" s="972"/>
      <c r="R409" s="973" t="s">
        <v>1871</v>
      </c>
      <c r="S409" s="985"/>
      <c r="T409" s="982" t="s">
        <v>1874</v>
      </c>
      <c r="U409" s="983"/>
      <c r="V409" s="983"/>
      <c r="W409" s="984"/>
      <c r="X409" s="982" t="s">
        <v>1874</v>
      </c>
      <c r="Y409" s="983"/>
      <c r="Z409" s="983"/>
      <c r="AA409" s="984"/>
      <c r="AB409" s="614"/>
      <c r="AC409" s="34"/>
      <c r="AD409" s="138"/>
      <c r="AE409" s="158">
        <v>36</v>
      </c>
      <c r="AF409" s="35" t="s">
        <v>32</v>
      </c>
      <c r="AG409" s="34"/>
      <c r="AH409" s="139">
        <v>4720</v>
      </c>
      <c r="AI409" s="140">
        <f t="shared" si="162"/>
        <v>4.72</v>
      </c>
      <c r="AJ409" s="152">
        <v>4720</v>
      </c>
      <c r="AK409" s="142">
        <f t="shared" si="163"/>
        <v>4.72</v>
      </c>
      <c r="AL409" s="143">
        <f t="shared" si="167"/>
        <v>0</v>
      </c>
      <c r="AM409" s="144">
        <f t="shared" si="165"/>
        <v>0</v>
      </c>
      <c r="AN409" s="145">
        <f t="shared" si="168"/>
        <v>0</v>
      </c>
      <c r="AO409" s="21"/>
      <c r="AP409" s="306">
        <v>74.209999999999994</v>
      </c>
      <c r="AQ409" s="306">
        <v>4.55</v>
      </c>
    </row>
    <row r="410" spans="2:43" ht="12" customHeight="1" x14ac:dyDescent="0.25">
      <c r="B410" s="25">
        <v>44296</v>
      </c>
      <c r="C410" s="137">
        <v>0.99375000000000002</v>
      </c>
      <c r="D410" s="137">
        <v>3.5416666666666666E-2</v>
      </c>
      <c r="E410" s="43">
        <v>4</v>
      </c>
      <c r="F410" s="43">
        <v>4484</v>
      </c>
      <c r="G410" s="25">
        <v>44296</v>
      </c>
      <c r="H410" s="967" t="s">
        <v>88</v>
      </c>
      <c r="I410" s="968"/>
      <c r="J410" s="969"/>
      <c r="K410" s="970"/>
      <c r="L410" s="969"/>
      <c r="M410" s="970"/>
      <c r="N410" s="967"/>
      <c r="O410" s="968"/>
      <c r="P410" s="971" t="s">
        <v>226</v>
      </c>
      <c r="Q410" s="972"/>
      <c r="R410" s="973" t="s">
        <v>90</v>
      </c>
      <c r="S410" s="985"/>
      <c r="T410" s="982" t="s">
        <v>179</v>
      </c>
      <c r="U410" s="983"/>
      <c r="V410" s="983"/>
      <c r="W410" s="984"/>
      <c r="X410" s="982" t="s">
        <v>179</v>
      </c>
      <c r="Y410" s="983"/>
      <c r="Z410" s="983"/>
      <c r="AA410" s="984"/>
      <c r="AB410" s="614"/>
      <c r="AC410" s="34"/>
      <c r="AD410" s="138"/>
      <c r="AE410" s="158">
        <v>39</v>
      </c>
      <c r="AF410" s="35" t="s">
        <v>32</v>
      </c>
      <c r="AG410" s="34">
        <v>1376</v>
      </c>
      <c r="AH410" s="139">
        <f>+AG410/2.2</f>
        <v>625.45454545454538</v>
      </c>
      <c r="AI410" s="140">
        <f>+AH410/1000</f>
        <v>0.62545454545454537</v>
      </c>
      <c r="AJ410" s="836">
        <v>3160</v>
      </c>
      <c r="AK410" s="838">
        <f>+AJ410/1000</f>
        <v>3.16</v>
      </c>
      <c r="AL410" s="1029">
        <f>+AJ410-AH411-AH410</f>
        <v>429.54545454545462</v>
      </c>
      <c r="AM410" s="842">
        <f>+AL410/1000</f>
        <v>0.42954545454545462</v>
      </c>
      <c r="AN410" s="844">
        <f>+AL410/SUM(AH410:AH411)</f>
        <v>0.15731646412518729</v>
      </c>
      <c r="AO410" s="21"/>
      <c r="AP410" s="306">
        <v>77.459999999999994</v>
      </c>
      <c r="AQ410" s="306">
        <v>2.37</v>
      </c>
    </row>
    <row r="411" spans="2:43" ht="12" customHeight="1" x14ac:dyDescent="0.25">
      <c r="B411" s="25">
        <v>44296</v>
      </c>
      <c r="C411" s="137">
        <v>0.99375000000000002</v>
      </c>
      <c r="D411" s="137">
        <v>3.5416666666666666E-2</v>
      </c>
      <c r="E411" s="43">
        <v>4</v>
      </c>
      <c r="F411" s="43">
        <v>126</v>
      </c>
      <c r="G411" s="25">
        <v>44296</v>
      </c>
      <c r="H411" s="967" t="s">
        <v>291</v>
      </c>
      <c r="I411" s="968"/>
      <c r="J411" s="969"/>
      <c r="K411" s="970"/>
      <c r="L411" s="969"/>
      <c r="M411" s="970"/>
      <c r="N411" s="967"/>
      <c r="O411" s="968"/>
      <c r="P411" s="971" t="s">
        <v>226</v>
      </c>
      <c r="Q411" s="972"/>
      <c r="R411" s="973" t="s">
        <v>90</v>
      </c>
      <c r="S411" s="985"/>
      <c r="T411" s="982" t="s">
        <v>357</v>
      </c>
      <c r="U411" s="983"/>
      <c r="V411" s="983"/>
      <c r="W411" s="984"/>
      <c r="X411" s="982" t="s">
        <v>357</v>
      </c>
      <c r="Y411" s="983"/>
      <c r="Z411" s="983"/>
      <c r="AA411" s="984"/>
      <c r="AB411" s="606"/>
      <c r="AC411" s="34"/>
      <c r="AD411" s="138"/>
      <c r="AE411" s="158">
        <v>35</v>
      </c>
      <c r="AF411" s="35" t="s">
        <v>32</v>
      </c>
      <c r="AG411" s="34">
        <v>4631</v>
      </c>
      <c r="AH411" s="139">
        <f>+AG411/2.2</f>
        <v>2105</v>
      </c>
      <c r="AI411" s="140">
        <f t="shared" ref="AI411:AI413" si="169">+AH411/1000</f>
        <v>2.105</v>
      </c>
      <c r="AJ411" s="837"/>
      <c r="AK411" s="839"/>
      <c r="AL411" s="1031"/>
      <c r="AM411" s="843"/>
      <c r="AN411" s="845"/>
      <c r="AO411" s="21"/>
      <c r="AP411" s="306">
        <v>77.099999999999994</v>
      </c>
      <c r="AQ411" s="306">
        <v>2.41</v>
      </c>
    </row>
    <row r="412" spans="2:43" ht="12" customHeight="1" x14ac:dyDescent="0.25">
      <c r="B412" s="25">
        <v>44297</v>
      </c>
      <c r="C412" s="137">
        <v>4.0972222222222222E-2</v>
      </c>
      <c r="D412" s="137">
        <v>7.4999999999999997E-2</v>
      </c>
      <c r="E412" s="43">
        <v>4</v>
      </c>
      <c r="F412" s="43">
        <v>26818</v>
      </c>
      <c r="G412" s="25">
        <v>44297</v>
      </c>
      <c r="H412" s="967" t="s">
        <v>87</v>
      </c>
      <c r="I412" s="968"/>
      <c r="J412" s="969"/>
      <c r="K412" s="970"/>
      <c r="L412" s="969"/>
      <c r="M412" s="970"/>
      <c r="N412" s="967"/>
      <c r="O412" s="968"/>
      <c r="P412" s="971" t="s">
        <v>895</v>
      </c>
      <c r="Q412" s="972"/>
      <c r="R412" s="973" t="s">
        <v>102</v>
      </c>
      <c r="S412" s="974"/>
      <c r="T412" s="991" t="s">
        <v>1875</v>
      </c>
      <c r="U412" s="992"/>
      <c r="V412" s="992"/>
      <c r="W412" s="974"/>
      <c r="X412" s="991" t="s">
        <v>1875</v>
      </c>
      <c r="Y412" s="992"/>
      <c r="Z412" s="992"/>
      <c r="AA412" s="974"/>
      <c r="AB412" s="617"/>
      <c r="AC412" s="34"/>
      <c r="AD412" s="138"/>
      <c r="AE412" s="314">
        <v>57</v>
      </c>
      <c r="AF412" s="46" t="s">
        <v>52</v>
      </c>
      <c r="AG412" s="34"/>
      <c r="AH412" s="139">
        <v>11795</v>
      </c>
      <c r="AI412" s="140">
        <f t="shared" si="169"/>
        <v>11.795</v>
      </c>
      <c r="AJ412" s="152">
        <v>11795</v>
      </c>
      <c r="AK412" s="142">
        <f t="shared" ref="AK412:AK413" si="170">+AJ412/1000</f>
        <v>11.795</v>
      </c>
      <c r="AL412" s="143">
        <f t="shared" ref="AL412:AL413" si="171">+AJ412-AH412</f>
        <v>0</v>
      </c>
      <c r="AM412" s="144">
        <f t="shared" ref="AM412:AM413" si="172">+AL412/1000</f>
        <v>0</v>
      </c>
      <c r="AN412" s="145">
        <f t="shared" ref="AN412:AN413" si="173">+AL412/AH412</f>
        <v>0</v>
      </c>
      <c r="AO412" s="21"/>
      <c r="AP412" s="306">
        <v>77.58</v>
      </c>
      <c r="AQ412" s="306">
        <v>3.69</v>
      </c>
    </row>
    <row r="413" spans="2:43" ht="12" customHeight="1" x14ac:dyDescent="0.25">
      <c r="B413" s="25">
        <v>44297</v>
      </c>
      <c r="C413" s="137">
        <v>4.2361111111111106E-2</v>
      </c>
      <c r="D413" s="137">
        <v>7.8472222222222221E-2</v>
      </c>
      <c r="E413" s="43">
        <v>4</v>
      </c>
      <c r="F413" s="43">
        <v>26820</v>
      </c>
      <c r="G413" s="25">
        <v>44297</v>
      </c>
      <c r="H413" s="967" t="s">
        <v>87</v>
      </c>
      <c r="I413" s="968"/>
      <c r="J413" s="969"/>
      <c r="K413" s="970"/>
      <c r="L413" s="969"/>
      <c r="M413" s="970"/>
      <c r="N413" s="967"/>
      <c r="O413" s="968"/>
      <c r="P413" s="989" t="s">
        <v>1776</v>
      </c>
      <c r="Q413" s="990"/>
      <c r="R413" s="973" t="s">
        <v>118</v>
      </c>
      <c r="S413" s="974"/>
      <c r="T413" s="991" t="s">
        <v>1876</v>
      </c>
      <c r="U413" s="992"/>
      <c r="V413" s="992"/>
      <c r="W413" s="974"/>
      <c r="X413" s="991" t="s">
        <v>1876</v>
      </c>
      <c r="Y413" s="992"/>
      <c r="Z413" s="992"/>
      <c r="AA413" s="974"/>
      <c r="AB413" s="617"/>
      <c r="AC413" s="34"/>
      <c r="AD413" s="138"/>
      <c r="AE413" s="314">
        <v>58</v>
      </c>
      <c r="AF413" s="46" t="s">
        <v>52</v>
      </c>
      <c r="AG413" s="34"/>
      <c r="AH413" s="139">
        <v>11655</v>
      </c>
      <c r="AI413" s="140">
        <f t="shared" si="169"/>
        <v>11.654999999999999</v>
      </c>
      <c r="AJ413" s="152">
        <v>11655</v>
      </c>
      <c r="AK413" s="142">
        <f t="shared" si="170"/>
        <v>11.654999999999999</v>
      </c>
      <c r="AL413" s="143">
        <f t="shared" si="171"/>
        <v>0</v>
      </c>
      <c r="AM413" s="144">
        <f t="shared" si="172"/>
        <v>0</v>
      </c>
      <c r="AN413" s="145">
        <f t="shared" si="173"/>
        <v>0</v>
      </c>
      <c r="AO413" s="21"/>
      <c r="AP413" s="306">
        <v>77.62</v>
      </c>
      <c r="AQ413" s="306">
        <v>3.71</v>
      </c>
    </row>
    <row r="414" spans="2:43" ht="12" customHeight="1" thickBot="1" x14ac:dyDescent="0.3">
      <c r="B414" s="24"/>
      <c r="C414" s="146"/>
      <c r="D414" s="146"/>
      <c r="E414" s="27"/>
      <c r="F414" s="36"/>
      <c r="G414" s="31"/>
      <c r="H414" s="909"/>
      <c r="I414" s="910"/>
      <c r="J414" s="911"/>
      <c r="K414" s="912"/>
      <c r="L414" s="911"/>
      <c r="M414" s="912"/>
      <c r="N414" s="913"/>
      <c r="O414" s="910"/>
      <c r="P414" s="913"/>
      <c r="Q414" s="910"/>
      <c r="R414" s="914"/>
      <c r="S414" s="915"/>
      <c r="T414" s="916"/>
      <c r="U414" s="917"/>
      <c r="V414" s="917"/>
      <c r="W414" s="915"/>
      <c r="X414" s="29"/>
      <c r="Y414" s="147"/>
      <c r="Z414" s="147"/>
      <c r="AA414" s="28"/>
      <c r="AB414" s="614"/>
      <c r="AC414" s="36"/>
      <c r="AD414" s="148"/>
      <c r="AE414" s="147"/>
      <c r="AF414" s="28"/>
      <c r="AG414" s="29"/>
      <c r="AH414" s="149"/>
      <c r="AI414" s="153"/>
      <c r="AJ414" s="150"/>
      <c r="AK414" s="154"/>
      <c r="AL414" s="155"/>
      <c r="AM414" s="156"/>
      <c r="AN414" s="157"/>
    </row>
    <row r="415" spans="2:43" ht="12" customHeight="1" x14ac:dyDescent="0.25">
      <c r="B415" s="151"/>
      <c r="C415" s="151"/>
      <c r="D415" s="151"/>
      <c r="E415" s="151"/>
      <c r="F415" s="151"/>
      <c r="G415" s="151"/>
      <c r="H415" s="151"/>
      <c r="I415" s="151"/>
      <c r="J415" s="174"/>
      <c r="K415" s="174"/>
      <c r="L415" s="174"/>
      <c r="M415" s="174"/>
      <c r="N415" s="151"/>
      <c r="O415" s="151"/>
      <c r="P415" s="135"/>
      <c r="Q415" s="135"/>
      <c r="R415" s="918" t="s">
        <v>5</v>
      </c>
      <c r="S415" s="919"/>
      <c r="T415" s="919"/>
      <c r="U415" s="919"/>
      <c r="V415" s="919"/>
      <c r="W415" s="919"/>
      <c r="X415" s="919"/>
      <c r="Y415" s="919"/>
      <c r="Z415" s="919"/>
      <c r="AA415" s="919"/>
      <c r="AB415" s="919"/>
      <c r="AC415" s="919"/>
      <c r="AD415" s="919"/>
      <c r="AE415" s="919"/>
      <c r="AF415" s="919"/>
      <c r="AG415" s="265"/>
      <c r="AH415" s="932" t="s">
        <v>4</v>
      </c>
      <c r="AI415" s="933"/>
      <c r="AJ415" s="932" t="s">
        <v>3</v>
      </c>
      <c r="AK415" s="933"/>
      <c r="AL415" s="932" t="s">
        <v>2</v>
      </c>
      <c r="AM415" s="934"/>
      <c r="AN415" s="935"/>
    </row>
    <row r="416" spans="2:43" x14ac:dyDescent="0.25">
      <c r="B416" s="151"/>
      <c r="C416" s="151"/>
      <c r="D416" s="151"/>
      <c r="E416" s="151"/>
      <c r="F416" s="151"/>
      <c r="G416" s="151"/>
      <c r="H416" s="151"/>
      <c r="I416" s="151"/>
      <c r="J416" s="174"/>
      <c r="K416" s="174"/>
      <c r="L416" s="174"/>
      <c r="M416" s="174"/>
      <c r="N416" s="151"/>
      <c r="O416" s="151"/>
      <c r="P416" s="135"/>
      <c r="Q416" s="135"/>
      <c r="R416" s="930"/>
      <c r="S416" s="931"/>
      <c r="T416" s="931"/>
      <c r="U416" s="931"/>
      <c r="V416" s="931"/>
      <c r="W416" s="931"/>
      <c r="X416" s="931"/>
      <c r="Y416" s="931"/>
      <c r="Z416" s="931"/>
      <c r="AA416" s="931"/>
      <c r="AB416" s="931"/>
      <c r="AC416" s="931"/>
      <c r="AD416" s="931"/>
      <c r="AE416" s="931"/>
      <c r="AF416" s="931"/>
      <c r="AG416" s="265"/>
      <c r="AH416" s="936" t="s">
        <v>1</v>
      </c>
      <c r="AI416" s="938">
        <f>+SUM(AI392:AI414)</f>
        <v>230.63545454545454</v>
      </c>
      <c r="AJ416" s="936" t="s">
        <v>1</v>
      </c>
      <c r="AK416" s="938">
        <f>+SUM(AK392:AK414)</f>
        <v>251.35500000000002</v>
      </c>
      <c r="AL416" s="936" t="s">
        <v>1</v>
      </c>
      <c r="AM416" s="940">
        <f>+AK416-AI416</f>
        <v>20.719545454545482</v>
      </c>
      <c r="AN416" s="851">
        <f>+AM416/AI416</f>
        <v>8.9836775075975983E-2</v>
      </c>
    </row>
    <row r="417" spans="2:43" ht="17.25" thickBot="1" x14ac:dyDescent="0.3">
      <c r="B417" s="151"/>
      <c r="C417" s="151"/>
      <c r="D417" s="151"/>
      <c r="E417" s="151"/>
      <c r="F417" s="151"/>
      <c r="G417" s="151"/>
      <c r="H417" s="151"/>
      <c r="I417" s="151"/>
      <c r="J417" s="174"/>
      <c r="K417" s="174"/>
      <c r="L417" s="174"/>
      <c r="M417" s="174"/>
      <c r="N417" s="151"/>
      <c r="O417" s="151"/>
      <c r="P417" s="135"/>
      <c r="Q417" s="135"/>
      <c r="R417" s="921"/>
      <c r="S417" s="922"/>
      <c r="T417" s="922"/>
      <c r="U417" s="922"/>
      <c r="V417" s="922"/>
      <c r="W417" s="922"/>
      <c r="X417" s="922"/>
      <c r="Y417" s="922"/>
      <c r="Z417" s="922"/>
      <c r="AA417" s="922"/>
      <c r="AB417" s="922"/>
      <c r="AC417" s="922"/>
      <c r="AD417" s="922"/>
      <c r="AE417" s="922"/>
      <c r="AF417" s="922"/>
      <c r="AG417" s="264"/>
      <c r="AH417" s="937"/>
      <c r="AI417" s="939"/>
      <c r="AJ417" s="937"/>
      <c r="AK417" s="939"/>
      <c r="AL417" s="937"/>
      <c r="AM417" s="941"/>
      <c r="AN417" s="852"/>
    </row>
    <row r="418" spans="2:43" ht="17.25" thickBot="1" x14ac:dyDescent="0.3"/>
    <row r="419" spans="2:43" x14ac:dyDescent="0.25">
      <c r="R419" s="918" t="s">
        <v>0</v>
      </c>
      <c r="S419" s="919"/>
      <c r="T419" s="919"/>
      <c r="U419" s="919"/>
      <c r="V419" s="919"/>
      <c r="W419" s="919"/>
      <c r="X419" s="919"/>
      <c r="Y419" s="919"/>
      <c r="Z419" s="919"/>
      <c r="AA419" s="919"/>
      <c r="AB419" s="919"/>
      <c r="AC419" s="919"/>
      <c r="AD419" s="919"/>
      <c r="AE419" s="919"/>
      <c r="AF419" s="920"/>
      <c r="AG419" s="18"/>
      <c r="AH419" s="924">
        <f>+AI416+AH382</f>
        <v>2682.5326363636364</v>
      </c>
      <c r="AI419" s="925"/>
      <c r="AJ419" s="924">
        <f>+AK416+AJ382</f>
        <v>2829.8500000000004</v>
      </c>
      <c r="AK419" s="925"/>
      <c r="AL419" s="928">
        <f>+AJ419-AH419</f>
        <v>147.31736363636401</v>
      </c>
      <c r="AM419" s="925"/>
      <c r="AN419" s="945">
        <f>+AL419/AH419</f>
        <v>5.4917267972576532E-2</v>
      </c>
    </row>
    <row r="420" spans="2:43" ht="17.25" thickBot="1" x14ac:dyDescent="0.3">
      <c r="R420" s="921"/>
      <c r="S420" s="922"/>
      <c r="T420" s="922"/>
      <c r="U420" s="922"/>
      <c r="V420" s="922"/>
      <c r="W420" s="922"/>
      <c r="X420" s="922"/>
      <c r="Y420" s="922"/>
      <c r="Z420" s="922"/>
      <c r="AA420" s="922"/>
      <c r="AB420" s="922"/>
      <c r="AC420" s="922"/>
      <c r="AD420" s="922"/>
      <c r="AE420" s="922"/>
      <c r="AF420" s="923"/>
      <c r="AG420" s="19"/>
      <c r="AH420" s="926"/>
      <c r="AI420" s="927"/>
      <c r="AJ420" s="926"/>
      <c r="AK420" s="927"/>
      <c r="AL420" s="929"/>
      <c r="AM420" s="927"/>
      <c r="AN420" s="946"/>
    </row>
    <row r="421" spans="2:43" ht="17.25" thickBot="1" x14ac:dyDescent="0.3"/>
    <row r="422" spans="2:43" ht="12" customHeight="1" x14ac:dyDescent="0.25">
      <c r="B422" s="882" t="s">
        <v>31</v>
      </c>
      <c r="C422" s="883"/>
      <c r="D422" s="883"/>
      <c r="E422" s="883"/>
      <c r="F422" s="883"/>
      <c r="G422" s="884"/>
      <c r="H422" s="888" t="s">
        <v>30</v>
      </c>
      <c r="I422" s="765"/>
      <c r="J422" s="765"/>
      <c r="K422" s="765"/>
      <c r="L422" s="765"/>
      <c r="M422" s="765"/>
      <c r="N422" s="765"/>
      <c r="O422" s="765"/>
      <c r="P422" s="765"/>
      <c r="Q422" s="765"/>
      <c r="R422" s="765"/>
      <c r="S422" s="765"/>
      <c r="T422" s="765"/>
      <c r="U422" s="765"/>
      <c r="V422" s="765"/>
      <c r="W422" s="765"/>
      <c r="X422" s="765"/>
      <c r="Y422" s="765"/>
      <c r="Z422" s="765"/>
      <c r="AA422" s="765"/>
      <c r="AB422" s="765"/>
      <c r="AC422" s="765"/>
      <c r="AD422" s="765"/>
      <c r="AE422" s="267"/>
      <c r="AF422" s="764" t="s">
        <v>29</v>
      </c>
      <c r="AG422" s="765"/>
      <c r="AH422" s="765"/>
      <c r="AI422" s="765"/>
      <c r="AJ422" s="765"/>
      <c r="AK422" s="766"/>
      <c r="AL422" s="889" t="s">
        <v>39</v>
      </c>
      <c r="AM422" s="890"/>
      <c r="AN422" s="891"/>
      <c r="AO422" s="22"/>
    </row>
    <row r="423" spans="2:43" ht="12" customHeight="1" x14ac:dyDescent="0.25">
      <c r="B423" s="885"/>
      <c r="C423" s="886"/>
      <c r="D423" s="886"/>
      <c r="E423" s="886"/>
      <c r="F423" s="886"/>
      <c r="G423" s="887"/>
      <c r="H423" s="892" t="s">
        <v>25</v>
      </c>
      <c r="I423" s="893"/>
      <c r="J423" s="893"/>
      <c r="K423" s="893"/>
      <c r="L423" s="893"/>
      <c r="M423" s="893"/>
      <c r="N423" s="893"/>
      <c r="O423" s="893"/>
      <c r="P423" s="893"/>
      <c r="Q423" s="893"/>
      <c r="R423" s="893"/>
      <c r="S423" s="893"/>
      <c r="T423" s="893"/>
      <c r="U423" s="893"/>
      <c r="V423" s="893"/>
      <c r="W423" s="893"/>
      <c r="X423" s="893"/>
      <c r="Y423" s="893"/>
      <c r="Z423" s="893"/>
      <c r="AA423" s="893"/>
      <c r="AB423" s="893"/>
      <c r="AC423" s="893"/>
      <c r="AD423" s="893"/>
      <c r="AE423" s="268"/>
      <c r="AF423" s="773">
        <v>44297</v>
      </c>
      <c r="AG423" s="774"/>
      <c r="AH423" s="774"/>
      <c r="AI423" s="774"/>
      <c r="AJ423" s="774"/>
      <c r="AK423" s="775"/>
      <c r="AL423" s="896" t="s">
        <v>40</v>
      </c>
      <c r="AM423" s="897"/>
      <c r="AN423" s="898"/>
      <c r="AO423" s="23"/>
    </row>
    <row r="424" spans="2:43" ht="12" customHeight="1" thickBot="1" x14ac:dyDescent="0.3">
      <c r="B424" s="902" t="s">
        <v>28</v>
      </c>
      <c r="C424" s="903"/>
      <c r="D424" s="903"/>
      <c r="E424" s="903"/>
      <c r="F424" s="903"/>
      <c r="G424" s="904"/>
      <c r="H424" s="894"/>
      <c r="I424" s="895"/>
      <c r="J424" s="895"/>
      <c r="K424" s="895"/>
      <c r="L424" s="895"/>
      <c r="M424" s="895"/>
      <c r="N424" s="895"/>
      <c r="O424" s="895"/>
      <c r="P424" s="895"/>
      <c r="Q424" s="895"/>
      <c r="R424" s="895"/>
      <c r="S424" s="895"/>
      <c r="T424" s="895"/>
      <c r="U424" s="895"/>
      <c r="V424" s="895"/>
      <c r="W424" s="895"/>
      <c r="X424" s="895"/>
      <c r="Y424" s="895"/>
      <c r="Z424" s="895"/>
      <c r="AA424" s="895"/>
      <c r="AB424" s="895"/>
      <c r="AC424" s="895"/>
      <c r="AD424" s="895"/>
      <c r="AE424" s="269"/>
      <c r="AF424" s="776"/>
      <c r="AG424" s="777"/>
      <c r="AH424" s="777"/>
      <c r="AI424" s="777"/>
      <c r="AJ424" s="777"/>
      <c r="AK424" s="778"/>
      <c r="AL424" s="899"/>
      <c r="AM424" s="900"/>
      <c r="AN424" s="901"/>
      <c r="AO424" s="141"/>
    </row>
    <row r="425" spans="2:43" ht="12" customHeight="1" thickBot="1" x14ac:dyDescent="0.3">
      <c r="B425" s="135"/>
      <c r="C425" s="135"/>
      <c r="D425" s="135"/>
      <c r="E425" s="135"/>
      <c r="F425" s="135"/>
      <c r="G425" s="135"/>
      <c r="H425" s="135"/>
      <c r="I425" s="135"/>
      <c r="J425" s="174"/>
      <c r="K425" s="174"/>
      <c r="L425" s="174"/>
      <c r="M425" s="174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  <c r="AM425" s="135"/>
      <c r="AN425" s="135"/>
      <c r="AO425" s="141"/>
    </row>
    <row r="426" spans="2:43" ht="12" customHeight="1" thickBot="1" x14ac:dyDescent="0.3">
      <c r="B426" s="873" t="s">
        <v>27</v>
      </c>
      <c r="C426" s="874"/>
      <c r="D426" s="874"/>
      <c r="E426" s="875"/>
      <c r="F426" s="848" t="s">
        <v>26</v>
      </c>
      <c r="G426" s="850"/>
      <c r="H426" s="848" t="s">
        <v>44</v>
      </c>
      <c r="I426" s="849"/>
      <c r="J426" s="849"/>
      <c r="K426" s="849"/>
      <c r="L426" s="849"/>
      <c r="M426" s="849"/>
      <c r="N426" s="849"/>
      <c r="O426" s="849"/>
      <c r="P426" s="849"/>
      <c r="Q426" s="849"/>
      <c r="R426" s="849"/>
      <c r="S426" s="850"/>
      <c r="T426" s="848" t="s">
        <v>25</v>
      </c>
      <c r="U426" s="849"/>
      <c r="V426" s="849"/>
      <c r="W426" s="849"/>
      <c r="X426" s="849"/>
      <c r="Y426" s="849"/>
      <c r="Z426" s="849"/>
      <c r="AA426" s="849"/>
      <c r="AB426" s="849"/>
      <c r="AC426" s="849"/>
      <c r="AD426" s="849"/>
      <c r="AE426" s="849"/>
      <c r="AF426" s="850"/>
      <c r="AG426" s="879" t="s">
        <v>24</v>
      </c>
      <c r="AH426" s="880"/>
      <c r="AI426" s="881"/>
      <c r="AJ426" s="879" t="s">
        <v>24</v>
      </c>
      <c r="AK426" s="881"/>
      <c r="AL426" s="848" t="s">
        <v>23</v>
      </c>
      <c r="AM426" s="849"/>
      <c r="AN426" s="850"/>
      <c r="AO426" s="141"/>
    </row>
    <row r="427" spans="2:43" ht="12" customHeight="1" thickBot="1" x14ac:dyDescent="0.3">
      <c r="B427" s="1" t="s">
        <v>13</v>
      </c>
      <c r="C427" s="2" t="s">
        <v>22</v>
      </c>
      <c r="D427" s="3" t="s">
        <v>22</v>
      </c>
      <c r="E427" s="2" t="s">
        <v>21</v>
      </c>
      <c r="F427" s="907" t="s">
        <v>20</v>
      </c>
      <c r="G427" s="908"/>
      <c r="H427" s="876"/>
      <c r="I427" s="877"/>
      <c r="J427" s="877"/>
      <c r="K427" s="877"/>
      <c r="L427" s="877"/>
      <c r="M427" s="877"/>
      <c r="N427" s="877"/>
      <c r="O427" s="877"/>
      <c r="P427" s="877"/>
      <c r="Q427" s="877"/>
      <c r="R427" s="877"/>
      <c r="S427" s="878"/>
      <c r="T427" s="876"/>
      <c r="U427" s="877"/>
      <c r="V427" s="877"/>
      <c r="W427" s="877"/>
      <c r="X427" s="877"/>
      <c r="Y427" s="877"/>
      <c r="Z427" s="877"/>
      <c r="AA427" s="877"/>
      <c r="AB427" s="877"/>
      <c r="AC427" s="877"/>
      <c r="AD427" s="877"/>
      <c r="AE427" s="877"/>
      <c r="AF427" s="878"/>
      <c r="AG427" s="876" t="s">
        <v>19</v>
      </c>
      <c r="AH427" s="877"/>
      <c r="AI427" s="878"/>
      <c r="AJ427" s="876" t="s">
        <v>18</v>
      </c>
      <c r="AK427" s="878"/>
      <c r="AL427" s="876" t="s">
        <v>17</v>
      </c>
      <c r="AM427" s="877"/>
      <c r="AN427" s="878"/>
      <c r="AO427" s="141"/>
      <c r="AP427" s="846" t="s">
        <v>130</v>
      </c>
      <c r="AQ427" s="846" t="s">
        <v>131</v>
      </c>
    </row>
    <row r="428" spans="2:43" ht="12" customHeight="1" thickBot="1" x14ac:dyDescent="0.3">
      <c r="B428" s="4">
        <v>2020</v>
      </c>
      <c r="C428" s="5" t="s">
        <v>16</v>
      </c>
      <c r="D428" s="5" t="s">
        <v>15</v>
      </c>
      <c r="E428" s="30" t="s">
        <v>14</v>
      </c>
      <c r="F428" s="6" t="s">
        <v>14</v>
      </c>
      <c r="G428" s="7" t="s">
        <v>13</v>
      </c>
      <c r="H428" s="868" t="s">
        <v>34</v>
      </c>
      <c r="I428" s="869"/>
      <c r="J428" s="870" t="s">
        <v>43</v>
      </c>
      <c r="K428" s="871"/>
      <c r="L428" s="870" t="s">
        <v>42</v>
      </c>
      <c r="M428" s="871"/>
      <c r="N428" s="872" t="s">
        <v>33</v>
      </c>
      <c r="O428" s="869"/>
      <c r="P428" s="872" t="s">
        <v>12</v>
      </c>
      <c r="Q428" s="869"/>
      <c r="R428" s="872" t="s">
        <v>11</v>
      </c>
      <c r="S428" s="905"/>
      <c r="T428" s="868" t="s">
        <v>35</v>
      </c>
      <c r="U428" s="906"/>
      <c r="V428" s="906"/>
      <c r="W428" s="905"/>
      <c r="X428" s="868" t="s">
        <v>10</v>
      </c>
      <c r="Y428" s="906"/>
      <c r="Z428" s="906"/>
      <c r="AA428" s="905"/>
      <c r="AB428" s="604"/>
      <c r="AC428" s="38" t="s">
        <v>38</v>
      </c>
      <c r="AD428" s="37" t="s">
        <v>36</v>
      </c>
      <c r="AE428" s="266" t="s">
        <v>41</v>
      </c>
      <c r="AF428" s="136" t="s">
        <v>9</v>
      </c>
      <c r="AG428" s="8" t="s">
        <v>37</v>
      </c>
      <c r="AH428" s="9" t="s">
        <v>8</v>
      </c>
      <c r="AI428" s="10" t="s">
        <v>7</v>
      </c>
      <c r="AJ428" s="6" t="s">
        <v>8</v>
      </c>
      <c r="AK428" s="7" t="s">
        <v>7</v>
      </c>
      <c r="AL428" s="6" t="s">
        <v>8</v>
      </c>
      <c r="AM428" s="11" t="s">
        <v>7</v>
      </c>
      <c r="AN428" s="7" t="s">
        <v>6</v>
      </c>
      <c r="AO428" s="141"/>
      <c r="AP428" s="847"/>
      <c r="AQ428" s="847"/>
    </row>
    <row r="429" spans="2:43" ht="12" customHeight="1" x14ac:dyDescent="0.25">
      <c r="B429" s="25">
        <v>44297</v>
      </c>
      <c r="C429" s="137">
        <v>0.3</v>
      </c>
      <c r="D429" s="137">
        <v>0.30624999999999997</v>
      </c>
      <c r="E429" s="43">
        <v>4</v>
      </c>
      <c r="F429" s="43">
        <v>23770</v>
      </c>
      <c r="G429" s="25">
        <v>44297</v>
      </c>
      <c r="H429" s="960" t="s">
        <v>799</v>
      </c>
      <c r="I429" s="961"/>
      <c r="J429" s="962" t="s">
        <v>812</v>
      </c>
      <c r="K429" s="963"/>
      <c r="L429" s="962" t="s">
        <v>682</v>
      </c>
      <c r="M429" s="963"/>
      <c r="N429" s="960"/>
      <c r="O429" s="961"/>
      <c r="P429" s="964" t="s">
        <v>292</v>
      </c>
      <c r="Q429" s="965"/>
      <c r="R429" s="964" t="s">
        <v>696</v>
      </c>
      <c r="S429" s="966"/>
      <c r="T429" s="957" t="s">
        <v>1778</v>
      </c>
      <c r="U429" s="958"/>
      <c r="V429" s="958"/>
      <c r="W429" s="959"/>
      <c r="X429" s="957" t="s">
        <v>1778</v>
      </c>
      <c r="Y429" s="958"/>
      <c r="Z429" s="958"/>
      <c r="AA429" s="959"/>
      <c r="AB429" s="609">
        <v>1</v>
      </c>
      <c r="AC429" s="34"/>
      <c r="AD429" s="138" t="s">
        <v>699</v>
      </c>
      <c r="AE429" s="166">
        <v>35</v>
      </c>
      <c r="AF429" s="41" t="s">
        <v>32</v>
      </c>
      <c r="AG429" s="26"/>
      <c r="AH429" s="152">
        <v>4140</v>
      </c>
      <c r="AI429" s="161">
        <f>+AH429/1000</f>
        <v>4.1399999999999997</v>
      </c>
      <c r="AJ429" s="162">
        <v>5010</v>
      </c>
      <c r="AK429" s="163">
        <f>+AJ429/1000</f>
        <v>5.01</v>
      </c>
      <c r="AL429" s="164">
        <f>+AJ429-AH429</f>
        <v>870</v>
      </c>
      <c r="AM429" s="163">
        <f>+AL429/1000</f>
        <v>0.87</v>
      </c>
      <c r="AN429" s="165">
        <f>+AL429/AH429</f>
        <v>0.21014492753623187</v>
      </c>
      <c r="AO429" s="141"/>
      <c r="AP429" s="306">
        <v>73.87</v>
      </c>
      <c r="AQ429" s="306">
        <v>3.7</v>
      </c>
    </row>
    <row r="430" spans="2:43" ht="12" customHeight="1" x14ac:dyDescent="0.25">
      <c r="B430" s="25">
        <v>44297</v>
      </c>
      <c r="C430" s="137">
        <v>0.30416666666666664</v>
      </c>
      <c r="D430" s="137">
        <v>0.30833333333333335</v>
      </c>
      <c r="E430" s="43">
        <v>4</v>
      </c>
      <c r="F430" s="43">
        <v>23766</v>
      </c>
      <c r="G430" s="25">
        <v>44297</v>
      </c>
      <c r="H430" s="967" t="s">
        <v>773</v>
      </c>
      <c r="I430" s="968"/>
      <c r="J430" s="969" t="s">
        <v>828</v>
      </c>
      <c r="K430" s="970"/>
      <c r="L430" s="969" t="s">
        <v>764</v>
      </c>
      <c r="M430" s="970"/>
      <c r="N430" s="967"/>
      <c r="O430" s="968"/>
      <c r="P430" s="971" t="s">
        <v>71</v>
      </c>
      <c r="Q430" s="972"/>
      <c r="R430" s="973" t="s">
        <v>1057</v>
      </c>
      <c r="S430" s="974"/>
      <c r="T430" s="979" t="s">
        <v>1885</v>
      </c>
      <c r="U430" s="980"/>
      <c r="V430" s="980"/>
      <c r="W430" s="981"/>
      <c r="X430" s="979" t="s">
        <v>1885</v>
      </c>
      <c r="Y430" s="980"/>
      <c r="Z430" s="980"/>
      <c r="AA430" s="981"/>
      <c r="AB430" s="609">
        <v>1</v>
      </c>
      <c r="AC430" s="34"/>
      <c r="AD430" s="138" t="s">
        <v>699</v>
      </c>
      <c r="AE430" s="158">
        <v>29</v>
      </c>
      <c r="AF430" s="35" t="s">
        <v>32</v>
      </c>
      <c r="AG430" s="34"/>
      <c r="AH430" s="152">
        <v>18000</v>
      </c>
      <c r="AI430" s="159">
        <f t="shared" ref="AI430:AI441" si="174">+AH430/1000</f>
        <v>18</v>
      </c>
      <c r="AJ430" s="152">
        <v>20740</v>
      </c>
      <c r="AK430" s="272">
        <f t="shared" ref="AK430:AK439" si="175">+AJ430/1000</f>
        <v>20.74</v>
      </c>
      <c r="AL430" s="273">
        <f t="shared" ref="AL430:AL439" si="176">+AJ430-AH430</f>
        <v>2740</v>
      </c>
      <c r="AM430" s="274">
        <f t="shared" ref="AM430:AM439" si="177">+AL430/1000</f>
        <v>2.74</v>
      </c>
      <c r="AN430" s="275">
        <f t="shared" ref="AN430:AN439" si="178">+AL430/AH430</f>
        <v>0.15222222222222223</v>
      </c>
      <c r="AO430" s="20"/>
      <c r="AP430" s="306">
        <v>74.209999999999994</v>
      </c>
      <c r="AQ430" s="306">
        <v>3.41</v>
      </c>
    </row>
    <row r="431" spans="2:43" ht="12" customHeight="1" x14ac:dyDescent="0.25">
      <c r="B431" s="25">
        <v>44297</v>
      </c>
      <c r="C431" s="137">
        <v>0.35347222222222219</v>
      </c>
      <c r="D431" s="137">
        <v>0.36388888888888887</v>
      </c>
      <c r="E431" s="43">
        <v>4</v>
      </c>
      <c r="F431" s="43">
        <v>23766</v>
      </c>
      <c r="G431" s="25">
        <v>44297</v>
      </c>
      <c r="H431" s="967" t="s">
        <v>773</v>
      </c>
      <c r="I431" s="968"/>
      <c r="J431" s="969" t="s">
        <v>828</v>
      </c>
      <c r="K431" s="970"/>
      <c r="L431" s="969" t="s">
        <v>764</v>
      </c>
      <c r="M431" s="970"/>
      <c r="N431" s="967"/>
      <c r="O431" s="968"/>
      <c r="P431" s="971" t="s">
        <v>395</v>
      </c>
      <c r="Q431" s="972"/>
      <c r="R431" s="973" t="s">
        <v>663</v>
      </c>
      <c r="S431" s="974"/>
      <c r="T431" s="979" t="s">
        <v>1885</v>
      </c>
      <c r="U431" s="980"/>
      <c r="V431" s="980"/>
      <c r="W431" s="981"/>
      <c r="X431" s="979" t="s">
        <v>1885</v>
      </c>
      <c r="Y431" s="980"/>
      <c r="Z431" s="980"/>
      <c r="AA431" s="981"/>
      <c r="AB431" s="617">
        <v>1</v>
      </c>
      <c r="AC431" s="34"/>
      <c r="AD431" s="138" t="s">
        <v>699</v>
      </c>
      <c r="AE431" s="158">
        <v>29</v>
      </c>
      <c r="AF431" s="35" t="s">
        <v>32</v>
      </c>
      <c r="AG431" s="34"/>
      <c r="AH431" s="139">
        <v>20000</v>
      </c>
      <c r="AI431" s="159">
        <f t="shared" si="174"/>
        <v>20</v>
      </c>
      <c r="AJ431" s="152">
        <v>22660</v>
      </c>
      <c r="AK431" s="272">
        <f t="shared" si="175"/>
        <v>22.66</v>
      </c>
      <c r="AL431" s="273">
        <f t="shared" si="176"/>
        <v>2660</v>
      </c>
      <c r="AM431" s="274">
        <f t="shared" si="177"/>
        <v>2.66</v>
      </c>
      <c r="AN431" s="275">
        <f t="shared" si="178"/>
        <v>0.13300000000000001</v>
      </c>
      <c r="AO431" s="20"/>
      <c r="AP431" s="306">
        <v>74.209999999999994</v>
      </c>
      <c r="AQ431" s="306">
        <v>3.41</v>
      </c>
    </row>
    <row r="432" spans="2:43" ht="12" customHeight="1" x14ac:dyDescent="0.25">
      <c r="B432" s="25">
        <v>44297</v>
      </c>
      <c r="C432" s="137">
        <v>0.37222222222222223</v>
      </c>
      <c r="D432" s="137">
        <v>0.39027777777777778</v>
      </c>
      <c r="E432" s="43">
        <v>4</v>
      </c>
      <c r="F432" s="43">
        <v>23766</v>
      </c>
      <c r="G432" s="25">
        <v>44297</v>
      </c>
      <c r="H432" s="967" t="s">
        <v>773</v>
      </c>
      <c r="I432" s="968"/>
      <c r="J432" s="969" t="s">
        <v>828</v>
      </c>
      <c r="K432" s="970"/>
      <c r="L432" s="969" t="s">
        <v>764</v>
      </c>
      <c r="M432" s="970"/>
      <c r="N432" s="967"/>
      <c r="O432" s="968"/>
      <c r="P432" s="971" t="s">
        <v>287</v>
      </c>
      <c r="Q432" s="972"/>
      <c r="R432" s="973" t="s">
        <v>233</v>
      </c>
      <c r="S432" s="974"/>
      <c r="T432" s="979" t="s">
        <v>1885</v>
      </c>
      <c r="U432" s="980"/>
      <c r="V432" s="980"/>
      <c r="W432" s="981"/>
      <c r="X432" s="979" t="s">
        <v>1885</v>
      </c>
      <c r="Y432" s="980"/>
      <c r="Z432" s="980"/>
      <c r="AA432" s="981"/>
      <c r="AB432" s="617">
        <v>1</v>
      </c>
      <c r="AC432" s="34"/>
      <c r="AD432" s="138" t="s">
        <v>699</v>
      </c>
      <c r="AE432" s="158">
        <v>29</v>
      </c>
      <c r="AF432" s="35" t="s">
        <v>32</v>
      </c>
      <c r="AG432" s="34"/>
      <c r="AH432" s="139">
        <v>17200</v>
      </c>
      <c r="AI432" s="159">
        <f t="shared" si="174"/>
        <v>17.2</v>
      </c>
      <c r="AJ432" s="152">
        <v>18540</v>
      </c>
      <c r="AK432" s="272">
        <f t="shared" si="175"/>
        <v>18.54</v>
      </c>
      <c r="AL432" s="273">
        <f t="shared" si="176"/>
        <v>1340</v>
      </c>
      <c r="AM432" s="274">
        <f t="shared" si="177"/>
        <v>1.34</v>
      </c>
      <c r="AN432" s="275">
        <f t="shared" si="178"/>
        <v>7.7906976744186049E-2</v>
      </c>
      <c r="AO432" s="20"/>
      <c r="AP432" s="306">
        <v>74.209999999999994</v>
      </c>
      <c r="AQ432" s="306">
        <v>3.41</v>
      </c>
    </row>
    <row r="433" spans="2:43" ht="12" customHeight="1" x14ac:dyDescent="0.25">
      <c r="B433" s="25">
        <v>44297</v>
      </c>
      <c r="C433" s="137">
        <v>0.40069444444444446</v>
      </c>
      <c r="D433" s="137">
        <v>0.41111111111111115</v>
      </c>
      <c r="E433" s="43">
        <v>4</v>
      </c>
      <c r="F433" s="43">
        <v>23767</v>
      </c>
      <c r="G433" s="25">
        <v>44297</v>
      </c>
      <c r="H433" s="967" t="s">
        <v>786</v>
      </c>
      <c r="I433" s="968"/>
      <c r="J433" s="969" t="s">
        <v>789</v>
      </c>
      <c r="K433" s="970"/>
      <c r="L433" s="969" t="s">
        <v>764</v>
      </c>
      <c r="M433" s="970"/>
      <c r="N433" s="967"/>
      <c r="O433" s="968"/>
      <c r="P433" s="971" t="s">
        <v>677</v>
      </c>
      <c r="Q433" s="972"/>
      <c r="R433" s="973" t="s">
        <v>473</v>
      </c>
      <c r="S433" s="974"/>
      <c r="T433" s="979" t="s">
        <v>1877</v>
      </c>
      <c r="U433" s="980"/>
      <c r="V433" s="980"/>
      <c r="W433" s="981"/>
      <c r="X433" s="979" t="s">
        <v>1877</v>
      </c>
      <c r="Y433" s="980"/>
      <c r="Z433" s="980"/>
      <c r="AA433" s="981"/>
      <c r="AB433" s="617">
        <v>1</v>
      </c>
      <c r="AC433" s="34"/>
      <c r="AD433" s="138" t="s">
        <v>699</v>
      </c>
      <c r="AE433" s="158">
        <v>26</v>
      </c>
      <c r="AF433" s="35" t="s">
        <v>32</v>
      </c>
      <c r="AG433" s="34"/>
      <c r="AH433" s="139">
        <v>9200</v>
      </c>
      <c r="AI433" s="159">
        <f t="shared" si="174"/>
        <v>9.1999999999999993</v>
      </c>
      <c r="AJ433" s="836">
        <v>18960</v>
      </c>
      <c r="AK433" s="838">
        <f>+AJ433/1000</f>
        <v>18.96</v>
      </c>
      <c r="AL433" s="1029">
        <f>+AJ433-AH434-AH433</f>
        <v>960</v>
      </c>
      <c r="AM433" s="842">
        <f>+AL433/1000</f>
        <v>0.96</v>
      </c>
      <c r="AN433" s="844">
        <f>+AL433/SUM(AH433:AH434)</f>
        <v>5.3333333333333337E-2</v>
      </c>
      <c r="AO433" s="20"/>
      <c r="AP433" s="306">
        <v>73.819999999999993</v>
      </c>
      <c r="AQ433" s="306">
        <v>5.1100000000000003</v>
      </c>
    </row>
    <row r="434" spans="2:43" ht="12" customHeight="1" x14ac:dyDescent="0.25">
      <c r="B434" s="25">
        <v>44297</v>
      </c>
      <c r="C434" s="137">
        <v>0.40069444444444446</v>
      </c>
      <c r="D434" s="137">
        <v>0.41111111111111115</v>
      </c>
      <c r="E434" s="43">
        <v>4</v>
      </c>
      <c r="F434" s="43">
        <v>23768</v>
      </c>
      <c r="G434" s="25">
        <v>44297</v>
      </c>
      <c r="H434" s="967" t="s">
        <v>1107</v>
      </c>
      <c r="I434" s="968"/>
      <c r="J434" s="969" t="s">
        <v>789</v>
      </c>
      <c r="K434" s="970"/>
      <c r="L434" s="969" t="s">
        <v>764</v>
      </c>
      <c r="M434" s="970"/>
      <c r="N434" s="967"/>
      <c r="O434" s="968"/>
      <c r="P434" s="971" t="s">
        <v>677</v>
      </c>
      <c r="Q434" s="972"/>
      <c r="R434" s="973" t="s">
        <v>473</v>
      </c>
      <c r="S434" s="974"/>
      <c r="T434" s="979" t="s">
        <v>1878</v>
      </c>
      <c r="U434" s="980"/>
      <c r="V434" s="980"/>
      <c r="W434" s="981"/>
      <c r="X434" s="979" t="s">
        <v>1878</v>
      </c>
      <c r="Y434" s="980"/>
      <c r="Z434" s="980"/>
      <c r="AA434" s="981"/>
      <c r="AB434" s="617">
        <v>1</v>
      </c>
      <c r="AC434" s="34"/>
      <c r="AD434" s="138" t="s">
        <v>699</v>
      </c>
      <c r="AE434" s="158">
        <v>25</v>
      </c>
      <c r="AF434" s="35" t="s">
        <v>32</v>
      </c>
      <c r="AG434" s="34"/>
      <c r="AH434" s="139">
        <v>8800</v>
      </c>
      <c r="AI434" s="159">
        <f t="shared" si="174"/>
        <v>8.8000000000000007</v>
      </c>
      <c r="AJ434" s="837"/>
      <c r="AK434" s="839"/>
      <c r="AL434" s="1031"/>
      <c r="AM434" s="843"/>
      <c r="AN434" s="845"/>
      <c r="AO434" s="20"/>
      <c r="AP434" s="306">
        <v>74.180000000000007</v>
      </c>
      <c r="AQ434" s="306">
        <v>3.1</v>
      </c>
    </row>
    <row r="435" spans="2:43" ht="12" customHeight="1" x14ac:dyDescent="0.25">
      <c r="B435" s="25">
        <v>44297</v>
      </c>
      <c r="C435" s="137">
        <v>0.4055555555555555</v>
      </c>
      <c r="D435" s="137">
        <v>0.4236111111111111</v>
      </c>
      <c r="E435" s="43">
        <v>3</v>
      </c>
      <c r="F435" s="43">
        <v>23768</v>
      </c>
      <c r="G435" s="25">
        <v>44297</v>
      </c>
      <c r="H435" s="967" t="s">
        <v>1107</v>
      </c>
      <c r="I435" s="968"/>
      <c r="J435" s="969" t="s">
        <v>789</v>
      </c>
      <c r="K435" s="970"/>
      <c r="L435" s="969" t="s">
        <v>764</v>
      </c>
      <c r="M435" s="970"/>
      <c r="N435" s="967"/>
      <c r="O435" s="968"/>
      <c r="P435" s="971" t="s">
        <v>71</v>
      </c>
      <c r="Q435" s="972"/>
      <c r="R435" s="973" t="s">
        <v>893</v>
      </c>
      <c r="S435" s="974"/>
      <c r="T435" s="979" t="s">
        <v>1878</v>
      </c>
      <c r="U435" s="980"/>
      <c r="V435" s="980"/>
      <c r="W435" s="981"/>
      <c r="X435" s="979" t="s">
        <v>1878</v>
      </c>
      <c r="Y435" s="980"/>
      <c r="Z435" s="980"/>
      <c r="AA435" s="981"/>
      <c r="AB435" s="617">
        <v>1</v>
      </c>
      <c r="AC435" s="34"/>
      <c r="AD435" s="138" t="s">
        <v>699</v>
      </c>
      <c r="AE435" s="158">
        <v>25</v>
      </c>
      <c r="AF435" s="35" t="s">
        <v>32</v>
      </c>
      <c r="AG435" s="34"/>
      <c r="AH435" s="139">
        <v>12400</v>
      </c>
      <c r="AI435" s="159">
        <f t="shared" si="174"/>
        <v>12.4</v>
      </c>
      <c r="AJ435" s="152">
        <v>13740</v>
      </c>
      <c r="AK435" s="272">
        <f t="shared" si="175"/>
        <v>13.74</v>
      </c>
      <c r="AL435" s="273">
        <f t="shared" si="176"/>
        <v>1340</v>
      </c>
      <c r="AM435" s="274">
        <f t="shared" si="177"/>
        <v>1.34</v>
      </c>
      <c r="AN435" s="275">
        <f t="shared" si="178"/>
        <v>0.10806451612903226</v>
      </c>
      <c r="AO435" s="20"/>
      <c r="AP435" s="306">
        <v>74.180000000000007</v>
      </c>
      <c r="AQ435" s="306">
        <v>3.1</v>
      </c>
    </row>
    <row r="436" spans="2:43" ht="12" customHeight="1" x14ac:dyDescent="0.25">
      <c r="B436" s="25">
        <v>44297</v>
      </c>
      <c r="C436" s="137">
        <v>0.43124999999999997</v>
      </c>
      <c r="D436" s="137">
        <v>0.43888888888888888</v>
      </c>
      <c r="E436" s="43">
        <v>3</v>
      </c>
      <c r="F436" s="43">
        <v>23769</v>
      </c>
      <c r="G436" s="25">
        <v>44297</v>
      </c>
      <c r="H436" s="967" t="s">
        <v>970</v>
      </c>
      <c r="I436" s="968"/>
      <c r="J436" s="969" t="s">
        <v>1881</v>
      </c>
      <c r="K436" s="970"/>
      <c r="L436" s="969" t="s">
        <v>764</v>
      </c>
      <c r="M436" s="970"/>
      <c r="N436" s="967"/>
      <c r="O436" s="968"/>
      <c r="P436" s="971" t="s">
        <v>221</v>
      </c>
      <c r="Q436" s="972"/>
      <c r="R436" s="973" t="s">
        <v>696</v>
      </c>
      <c r="S436" s="974"/>
      <c r="T436" s="979" t="s">
        <v>1879</v>
      </c>
      <c r="U436" s="980"/>
      <c r="V436" s="980"/>
      <c r="W436" s="981"/>
      <c r="X436" s="979" t="s">
        <v>1880</v>
      </c>
      <c r="Y436" s="980"/>
      <c r="Z436" s="980"/>
      <c r="AA436" s="981"/>
      <c r="AB436" s="617">
        <v>1</v>
      </c>
      <c r="AC436" s="34"/>
      <c r="AD436" s="138" t="s">
        <v>699</v>
      </c>
      <c r="AE436" s="158">
        <v>22</v>
      </c>
      <c r="AF436" s="35" t="s">
        <v>32</v>
      </c>
      <c r="AG436" s="34"/>
      <c r="AH436" s="139">
        <v>8000</v>
      </c>
      <c r="AI436" s="159">
        <f t="shared" si="174"/>
        <v>8</v>
      </c>
      <c r="AJ436" s="152">
        <v>9310</v>
      </c>
      <c r="AK436" s="272">
        <f t="shared" si="175"/>
        <v>9.31</v>
      </c>
      <c r="AL436" s="273">
        <f t="shared" si="176"/>
        <v>1310</v>
      </c>
      <c r="AM436" s="274">
        <f t="shared" si="177"/>
        <v>1.31</v>
      </c>
      <c r="AN436" s="275">
        <f t="shared" si="178"/>
        <v>0.16375000000000001</v>
      </c>
      <c r="AO436" s="20"/>
      <c r="AP436" s="306">
        <v>71.42</v>
      </c>
      <c r="AQ436" s="306">
        <v>4.12</v>
      </c>
    </row>
    <row r="437" spans="2:43" ht="12" customHeight="1" x14ac:dyDescent="0.25">
      <c r="B437" s="25">
        <v>44297</v>
      </c>
      <c r="C437" s="137">
        <v>0.4368055555555555</v>
      </c>
      <c r="D437" s="137">
        <v>0.4458333333333333</v>
      </c>
      <c r="E437" s="43">
        <v>3</v>
      </c>
      <c r="F437" s="43">
        <v>23769</v>
      </c>
      <c r="G437" s="25">
        <v>44297</v>
      </c>
      <c r="H437" s="967" t="s">
        <v>970</v>
      </c>
      <c r="I437" s="968"/>
      <c r="J437" s="969" t="s">
        <v>1881</v>
      </c>
      <c r="K437" s="970"/>
      <c r="L437" s="969" t="s">
        <v>764</v>
      </c>
      <c r="M437" s="970"/>
      <c r="N437" s="967"/>
      <c r="O437" s="968"/>
      <c r="P437" s="971" t="s">
        <v>240</v>
      </c>
      <c r="Q437" s="972"/>
      <c r="R437" s="973" t="s">
        <v>74</v>
      </c>
      <c r="S437" s="974"/>
      <c r="T437" s="979" t="s">
        <v>1879</v>
      </c>
      <c r="U437" s="980"/>
      <c r="V437" s="980"/>
      <c r="W437" s="981"/>
      <c r="X437" s="979" t="s">
        <v>1880</v>
      </c>
      <c r="Y437" s="980"/>
      <c r="Z437" s="980"/>
      <c r="AA437" s="981"/>
      <c r="AB437" s="617">
        <v>1</v>
      </c>
      <c r="AC437" s="34"/>
      <c r="AD437" s="138" t="s">
        <v>699</v>
      </c>
      <c r="AE437" s="158">
        <v>22</v>
      </c>
      <c r="AF437" s="35" t="s">
        <v>32</v>
      </c>
      <c r="AG437" s="34"/>
      <c r="AH437" s="139">
        <v>19200</v>
      </c>
      <c r="AI437" s="159">
        <f t="shared" si="174"/>
        <v>19.2</v>
      </c>
      <c r="AJ437" s="152">
        <v>20700</v>
      </c>
      <c r="AK437" s="272">
        <f t="shared" si="175"/>
        <v>20.7</v>
      </c>
      <c r="AL437" s="273">
        <f t="shared" si="176"/>
        <v>1500</v>
      </c>
      <c r="AM437" s="274">
        <f t="shared" si="177"/>
        <v>1.5</v>
      </c>
      <c r="AN437" s="275">
        <f t="shared" si="178"/>
        <v>7.8125E-2</v>
      </c>
      <c r="AO437" s="20"/>
      <c r="AP437" s="306">
        <v>71.42</v>
      </c>
      <c r="AQ437" s="306">
        <v>4.12</v>
      </c>
    </row>
    <row r="438" spans="2:43" ht="12" customHeight="1" x14ac:dyDescent="0.25">
      <c r="B438" s="25">
        <v>44297</v>
      </c>
      <c r="C438" s="137">
        <v>0.44791666666666669</v>
      </c>
      <c r="D438" s="137">
        <v>0.45555555555555555</v>
      </c>
      <c r="E438" s="43">
        <v>3</v>
      </c>
      <c r="F438" s="43">
        <v>23769</v>
      </c>
      <c r="G438" s="25">
        <v>44297</v>
      </c>
      <c r="H438" s="967" t="s">
        <v>970</v>
      </c>
      <c r="I438" s="968"/>
      <c r="J438" s="969" t="s">
        <v>1881</v>
      </c>
      <c r="K438" s="970"/>
      <c r="L438" s="969" t="s">
        <v>764</v>
      </c>
      <c r="M438" s="970"/>
      <c r="N438" s="967"/>
      <c r="O438" s="968"/>
      <c r="P438" s="971" t="s">
        <v>200</v>
      </c>
      <c r="Q438" s="972"/>
      <c r="R438" s="973" t="s">
        <v>201</v>
      </c>
      <c r="S438" s="974"/>
      <c r="T438" s="979" t="s">
        <v>1879</v>
      </c>
      <c r="U438" s="980"/>
      <c r="V438" s="980"/>
      <c r="W438" s="981"/>
      <c r="X438" s="979" t="s">
        <v>1880</v>
      </c>
      <c r="Y438" s="980"/>
      <c r="Z438" s="980"/>
      <c r="AA438" s="981"/>
      <c r="AB438" s="617">
        <v>1</v>
      </c>
      <c r="AC438" s="34"/>
      <c r="AD438" s="138" t="s">
        <v>699</v>
      </c>
      <c r="AE438" s="158">
        <v>22</v>
      </c>
      <c r="AF438" s="35" t="s">
        <v>32</v>
      </c>
      <c r="AG438" s="34"/>
      <c r="AH438" s="139">
        <v>20800</v>
      </c>
      <c r="AI438" s="159">
        <f t="shared" si="174"/>
        <v>20.8</v>
      </c>
      <c r="AJ438" s="152">
        <v>20170</v>
      </c>
      <c r="AK438" s="272">
        <f t="shared" si="175"/>
        <v>20.170000000000002</v>
      </c>
      <c r="AL438" s="273">
        <f t="shared" si="176"/>
        <v>-630</v>
      </c>
      <c r="AM438" s="274">
        <f t="shared" si="177"/>
        <v>-0.63</v>
      </c>
      <c r="AN438" s="275">
        <f t="shared" si="178"/>
        <v>-3.0288461538461538E-2</v>
      </c>
      <c r="AO438" s="20"/>
      <c r="AP438" s="306">
        <v>71.42</v>
      </c>
      <c r="AQ438" s="306">
        <v>4.12</v>
      </c>
    </row>
    <row r="439" spans="2:43" ht="12" customHeight="1" x14ac:dyDescent="0.25">
      <c r="B439" s="25">
        <v>44297</v>
      </c>
      <c r="C439" s="137">
        <v>0.46736111111111112</v>
      </c>
      <c r="D439" s="137">
        <v>0.47638888888888892</v>
      </c>
      <c r="E439" s="43">
        <v>3</v>
      </c>
      <c r="F439" s="43">
        <v>23769</v>
      </c>
      <c r="G439" s="25">
        <v>44297</v>
      </c>
      <c r="H439" s="967" t="s">
        <v>970</v>
      </c>
      <c r="I439" s="968"/>
      <c r="J439" s="969" t="s">
        <v>1881</v>
      </c>
      <c r="K439" s="970"/>
      <c r="L439" s="969" t="s">
        <v>764</v>
      </c>
      <c r="M439" s="970"/>
      <c r="N439" s="967"/>
      <c r="O439" s="968"/>
      <c r="P439" s="971" t="s">
        <v>395</v>
      </c>
      <c r="Q439" s="972"/>
      <c r="R439" s="973" t="s">
        <v>575</v>
      </c>
      <c r="S439" s="974"/>
      <c r="T439" s="979" t="s">
        <v>1879</v>
      </c>
      <c r="U439" s="980"/>
      <c r="V439" s="980"/>
      <c r="W439" s="981"/>
      <c r="X439" s="979" t="s">
        <v>1880</v>
      </c>
      <c r="Y439" s="980"/>
      <c r="Z439" s="980"/>
      <c r="AA439" s="981"/>
      <c r="AB439" s="617">
        <v>1</v>
      </c>
      <c r="AC439" s="34"/>
      <c r="AD439" s="138" t="s">
        <v>699</v>
      </c>
      <c r="AE439" s="158">
        <v>22</v>
      </c>
      <c r="AF439" s="35" t="s">
        <v>32</v>
      </c>
      <c r="AG439" s="34"/>
      <c r="AH439" s="139">
        <v>11000</v>
      </c>
      <c r="AI439" s="159">
        <f t="shared" si="174"/>
        <v>11</v>
      </c>
      <c r="AJ439" s="152">
        <v>12280</v>
      </c>
      <c r="AK439" s="272">
        <f t="shared" si="175"/>
        <v>12.28</v>
      </c>
      <c r="AL439" s="273">
        <f t="shared" si="176"/>
        <v>1280</v>
      </c>
      <c r="AM439" s="274">
        <f t="shared" si="177"/>
        <v>1.28</v>
      </c>
      <c r="AN439" s="275">
        <f t="shared" si="178"/>
        <v>0.11636363636363636</v>
      </c>
      <c r="AO439" s="20"/>
      <c r="AP439" s="306">
        <v>71.42</v>
      </c>
      <c r="AQ439" s="306">
        <v>4.12</v>
      </c>
    </row>
    <row r="440" spans="2:43" ht="12" customHeight="1" x14ac:dyDescent="0.25">
      <c r="B440" s="25">
        <v>44297</v>
      </c>
      <c r="C440" s="137">
        <v>0.53402777777777777</v>
      </c>
      <c r="D440" s="137">
        <v>0.5444444444444444</v>
      </c>
      <c r="E440" s="43">
        <v>3</v>
      </c>
      <c r="F440" s="43">
        <v>23771</v>
      </c>
      <c r="G440" s="25">
        <v>44297</v>
      </c>
      <c r="H440" s="967" t="s">
        <v>995</v>
      </c>
      <c r="I440" s="968"/>
      <c r="J440" s="969" t="s">
        <v>776</v>
      </c>
      <c r="K440" s="970"/>
      <c r="L440" s="969" t="s">
        <v>764</v>
      </c>
      <c r="M440" s="970"/>
      <c r="N440" s="967"/>
      <c r="O440" s="968"/>
      <c r="P440" s="971" t="s">
        <v>117</v>
      </c>
      <c r="Q440" s="972"/>
      <c r="R440" s="973" t="s">
        <v>233</v>
      </c>
      <c r="S440" s="974"/>
      <c r="T440" s="979" t="s">
        <v>1588</v>
      </c>
      <c r="U440" s="980"/>
      <c r="V440" s="980"/>
      <c r="W440" s="981"/>
      <c r="X440" s="979" t="s">
        <v>1588</v>
      </c>
      <c r="Y440" s="980"/>
      <c r="Z440" s="980"/>
      <c r="AA440" s="981"/>
      <c r="AB440" s="617">
        <v>1</v>
      </c>
      <c r="AC440" s="34"/>
      <c r="AD440" s="138" t="s">
        <v>699</v>
      </c>
      <c r="AE440" s="158">
        <v>27</v>
      </c>
      <c r="AF440" s="35" t="s">
        <v>32</v>
      </c>
      <c r="AG440" s="34"/>
      <c r="AH440" s="139">
        <v>12550</v>
      </c>
      <c r="AI440" s="159">
        <f t="shared" si="174"/>
        <v>12.55</v>
      </c>
      <c r="AJ440" s="836">
        <v>16590</v>
      </c>
      <c r="AK440" s="838">
        <f>+AJ440/1000</f>
        <v>16.59</v>
      </c>
      <c r="AL440" s="1029">
        <f>+AJ440-AH441-AH440</f>
        <v>1290</v>
      </c>
      <c r="AM440" s="842">
        <f>+AL440/1000</f>
        <v>1.29</v>
      </c>
      <c r="AN440" s="844">
        <f>+AL440/SUM(AH440:AH441)</f>
        <v>8.4313725490196084E-2</v>
      </c>
      <c r="AO440" s="20"/>
      <c r="AP440" s="306">
        <v>75.53</v>
      </c>
      <c r="AQ440" s="306">
        <v>2.57</v>
      </c>
    </row>
    <row r="441" spans="2:43" ht="12" customHeight="1" x14ac:dyDescent="0.25">
      <c r="B441" s="25">
        <v>44297</v>
      </c>
      <c r="C441" s="137">
        <v>0.53402777777777777</v>
      </c>
      <c r="D441" s="137">
        <v>0.5444444444444444</v>
      </c>
      <c r="E441" s="43">
        <v>3</v>
      </c>
      <c r="F441" s="43">
        <v>23772</v>
      </c>
      <c r="G441" s="25">
        <v>44297</v>
      </c>
      <c r="H441" s="967" t="s">
        <v>722</v>
      </c>
      <c r="I441" s="968"/>
      <c r="J441" s="969" t="s">
        <v>702</v>
      </c>
      <c r="K441" s="970"/>
      <c r="L441" s="969" t="s">
        <v>764</v>
      </c>
      <c r="M441" s="970"/>
      <c r="N441" s="967"/>
      <c r="O441" s="968"/>
      <c r="P441" s="971" t="s">
        <v>117</v>
      </c>
      <c r="Q441" s="972"/>
      <c r="R441" s="973" t="s">
        <v>233</v>
      </c>
      <c r="S441" s="974"/>
      <c r="T441" s="979" t="s">
        <v>1093</v>
      </c>
      <c r="U441" s="980"/>
      <c r="V441" s="980"/>
      <c r="W441" s="981"/>
      <c r="X441" s="979" t="s">
        <v>1093</v>
      </c>
      <c r="Y441" s="980"/>
      <c r="Z441" s="980"/>
      <c r="AA441" s="981"/>
      <c r="AB441" s="617">
        <v>1</v>
      </c>
      <c r="AC441" s="34"/>
      <c r="AD441" s="138" t="s">
        <v>699</v>
      </c>
      <c r="AE441" s="158">
        <v>24</v>
      </c>
      <c r="AF441" s="35" t="s">
        <v>32</v>
      </c>
      <c r="AG441" s="34"/>
      <c r="AH441" s="139">
        <v>2750</v>
      </c>
      <c r="AI441" s="159">
        <f t="shared" si="174"/>
        <v>2.75</v>
      </c>
      <c r="AJ441" s="837"/>
      <c r="AK441" s="839"/>
      <c r="AL441" s="1031"/>
      <c r="AM441" s="843"/>
      <c r="AN441" s="845"/>
      <c r="AO441" s="20"/>
      <c r="AP441" s="306">
        <v>74.28</v>
      </c>
      <c r="AQ441" s="306">
        <v>2.56</v>
      </c>
    </row>
    <row r="442" spans="2:43" ht="12" customHeight="1" x14ac:dyDescent="0.25">
      <c r="B442" s="25">
        <v>44297</v>
      </c>
      <c r="C442" s="137">
        <v>0.5708333333333333</v>
      </c>
      <c r="D442" s="137">
        <v>0.5805555555555556</v>
      </c>
      <c r="E442" s="43">
        <v>3</v>
      </c>
      <c r="F442" s="43">
        <v>23773</v>
      </c>
      <c r="G442" s="25">
        <v>44297</v>
      </c>
      <c r="H442" s="967" t="s">
        <v>876</v>
      </c>
      <c r="I442" s="968"/>
      <c r="J442" s="969" t="s">
        <v>740</v>
      </c>
      <c r="K442" s="970"/>
      <c r="L442" s="969" t="s">
        <v>764</v>
      </c>
      <c r="M442" s="970"/>
      <c r="N442" s="967"/>
      <c r="O442" s="968"/>
      <c r="P442" s="971" t="s">
        <v>71</v>
      </c>
      <c r="Q442" s="972"/>
      <c r="R442" s="973" t="s">
        <v>893</v>
      </c>
      <c r="S442" s="974"/>
      <c r="T442" s="979" t="s">
        <v>1882</v>
      </c>
      <c r="U442" s="980"/>
      <c r="V442" s="980"/>
      <c r="W442" s="981"/>
      <c r="X442" s="979" t="s">
        <v>1882</v>
      </c>
      <c r="Y442" s="980"/>
      <c r="Z442" s="980"/>
      <c r="AA442" s="981"/>
      <c r="AB442" s="617">
        <v>1</v>
      </c>
      <c r="AC442" s="34"/>
      <c r="AD442" s="138" t="s">
        <v>699</v>
      </c>
      <c r="AE442" s="158">
        <v>24</v>
      </c>
      <c r="AF442" s="35" t="s">
        <v>32</v>
      </c>
      <c r="AG442" s="34"/>
      <c r="AH442" s="139">
        <v>12500</v>
      </c>
      <c r="AI442" s="159">
        <f>+AH442/1000</f>
        <v>12.5</v>
      </c>
      <c r="AJ442" s="152">
        <v>14540</v>
      </c>
      <c r="AK442" s="272">
        <f>+AJ442/1000</f>
        <v>14.54</v>
      </c>
      <c r="AL442" s="273">
        <f>+AJ442-AH442</f>
        <v>2040</v>
      </c>
      <c r="AM442" s="274">
        <f>+AL442/1000</f>
        <v>2.04</v>
      </c>
      <c r="AN442" s="275">
        <f>+AL442/AH442</f>
        <v>0.16320000000000001</v>
      </c>
      <c r="AO442" s="20"/>
      <c r="AP442" s="306">
        <v>73.89</v>
      </c>
      <c r="AQ442" s="306">
        <v>2.72</v>
      </c>
    </row>
    <row r="443" spans="2:43" ht="12" customHeight="1" x14ac:dyDescent="0.25">
      <c r="B443" s="25">
        <v>44297</v>
      </c>
      <c r="C443" s="137">
        <v>0.59791666666666665</v>
      </c>
      <c r="D443" s="137">
        <v>0.60486111111111118</v>
      </c>
      <c r="E443" s="43">
        <v>3</v>
      </c>
      <c r="F443" s="43">
        <v>23774</v>
      </c>
      <c r="G443" s="25">
        <v>44297</v>
      </c>
      <c r="H443" s="967" t="s">
        <v>722</v>
      </c>
      <c r="I443" s="968"/>
      <c r="J443" s="969" t="s">
        <v>702</v>
      </c>
      <c r="K443" s="970"/>
      <c r="L443" s="969" t="s">
        <v>764</v>
      </c>
      <c r="M443" s="970"/>
      <c r="N443" s="967"/>
      <c r="O443" s="968"/>
      <c r="P443" s="971" t="s">
        <v>221</v>
      </c>
      <c r="Q443" s="972"/>
      <c r="R443" s="973" t="s">
        <v>696</v>
      </c>
      <c r="S443" s="974"/>
      <c r="T443" s="982" t="s">
        <v>1883</v>
      </c>
      <c r="U443" s="983"/>
      <c r="V443" s="983"/>
      <c r="W443" s="984"/>
      <c r="X443" s="982" t="s">
        <v>1884</v>
      </c>
      <c r="Y443" s="983"/>
      <c r="Z443" s="983"/>
      <c r="AA443" s="984"/>
      <c r="AB443" s="606"/>
      <c r="AC443" s="34"/>
      <c r="AD443" s="138" t="s">
        <v>699</v>
      </c>
      <c r="AE443" s="263">
        <v>22</v>
      </c>
      <c r="AF443" s="35" t="s">
        <v>32</v>
      </c>
      <c r="AG443" s="34"/>
      <c r="AH443" s="139">
        <v>760</v>
      </c>
      <c r="AI443" s="140">
        <f>+AH443/1000</f>
        <v>0.76</v>
      </c>
      <c r="AJ443" s="152">
        <v>760</v>
      </c>
      <c r="AK443" s="142">
        <f>+AJ443/1000</f>
        <v>0.76</v>
      </c>
      <c r="AL443" s="143">
        <f>+AJ443-AH443</f>
        <v>0</v>
      </c>
      <c r="AM443" s="144">
        <f>+AL443/1000</f>
        <v>0</v>
      </c>
      <c r="AN443" s="145">
        <f>+AL443/AH443</f>
        <v>0</v>
      </c>
      <c r="AO443" s="21"/>
      <c r="AP443" s="306">
        <v>73.14</v>
      </c>
      <c r="AQ443" s="306">
        <v>3.18</v>
      </c>
    </row>
    <row r="444" spans="2:43" ht="12" customHeight="1" x14ac:dyDescent="0.25">
      <c r="B444" s="25">
        <v>44297</v>
      </c>
      <c r="C444" s="137">
        <v>0.65277777777777779</v>
      </c>
      <c r="D444" s="137">
        <v>0.66875000000000007</v>
      </c>
      <c r="E444" s="43">
        <v>3</v>
      </c>
      <c r="F444" s="43">
        <v>23775</v>
      </c>
      <c r="G444" s="25">
        <v>44297</v>
      </c>
      <c r="H444" s="967" t="s">
        <v>1240</v>
      </c>
      <c r="I444" s="968"/>
      <c r="J444" s="969" t="s">
        <v>789</v>
      </c>
      <c r="K444" s="970"/>
      <c r="L444" s="969" t="s">
        <v>764</v>
      </c>
      <c r="M444" s="970"/>
      <c r="N444" s="967"/>
      <c r="O444" s="968"/>
      <c r="P444" s="971" t="s">
        <v>221</v>
      </c>
      <c r="Q444" s="972"/>
      <c r="R444" s="973" t="s">
        <v>696</v>
      </c>
      <c r="S444" s="974"/>
      <c r="T444" s="979" t="s">
        <v>1093</v>
      </c>
      <c r="U444" s="980"/>
      <c r="V444" s="980"/>
      <c r="W444" s="981"/>
      <c r="X444" s="979" t="s">
        <v>1093</v>
      </c>
      <c r="Y444" s="980"/>
      <c r="Z444" s="980"/>
      <c r="AA444" s="981"/>
      <c r="AB444" s="609"/>
      <c r="AC444" s="34"/>
      <c r="AD444" s="138" t="s">
        <v>699</v>
      </c>
      <c r="AE444" s="263">
        <v>23</v>
      </c>
      <c r="AF444" s="35" t="s">
        <v>32</v>
      </c>
      <c r="AG444" s="34"/>
      <c r="AH444" s="139">
        <v>2490</v>
      </c>
      <c r="AI444" s="140">
        <f>+AH444/1000</f>
        <v>2.4900000000000002</v>
      </c>
      <c r="AJ444" s="152">
        <v>2490</v>
      </c>
      <c r="AK444" s="142">
        <f>+AJ444/1000</f>
        <v>2.4900000000000002</v>
      </c>
      <c r="AL444" s="143">
        <f>+AJ444-AH444</f>
        <v>0</v>
      </c>
      <c r="AM444" s="144">
        <f>+AL444/1000</f>
        <v>0</v>
      </c>
      <c r="AN444" s="145">
        <f>+AL444/AH444</f>
        <v>0</v>
      </c>
      <c r="AO444" s="21"/>
      <c r="AP444" s="306">
        <v>73.8</v>
      </c>
      <c r="AQ444" s="306">
        <v>2.64</v>
      </c>
    </row>
    <row r="445" spans="2:43" ht="12" customHeight="1" x14ac:dyDescent="0.25">
      <c r="B445" s="25">
        <v>44297</v>
      </c>
      <c r="C445" s="137">
        <v>0.83819444444444446</v>
      </c>
      <c r="D445" s="137" t="s">
        <v>1886</v>
      </c>
      <c r="E445" s="43">
        <v>4</v>
      </c>
      <c r="F445" s="43">
        <v>26821</v>
      </c>
      <c r="G445" s="25">
        <v>44297</v>
      </c>
      <c r="H445" s="967" t="s">
        <v>1304</v>
      </c>
      <c r="I445" s="968"/>
      <c r="J445" s="969"/>
      <c r="K445" s="970"/>
      <c r="L445" s="969"/>
      <c r="M445" s="970"/>
      <c r="N445" s="967"/>
      <c r="O445" s="968"/>
      <c r="P445" s="971" t="s">
        <v>91</v>
      </c>
      <c r="Q445" s="972"/>
      <c r="R445" s="973" t="s">
        <v>118</v>
      </c>
      <c r="S445" s="974"/>
      <c r="T445" s="975" t="s">
        <v>1887</v>
      </c>
      <c r="U445" s="976"/>
      <c r="V445" s="976"/>
      <c r="W445" s="977"/>
      <c r="X445" s="975" t="s">
        <v>1887</v>
      </c>
      <c r="Y445" s="976"/>
      <c r="Z445" s="976"/>
      <c r="AA445" s="977"/>
      <c r="AB445" s="617"/>
      <c r="AC445" s="34"/>
      <c r="AD445" s="138"/>
      <c r="AE445" s="618">
        <v>59</v>
      </c>
      <c r="AF445" s="46" t="s">
        <v>52</v>
      </c>
      <c r="AG445" s="34"/>
      <c r="AH445" s="139">
        <v>7460</v>
      </c>
      <c r="AI445" s="140">
        <f t="shared" ref="AI445" si="179">+AH445/1000</f>
        <v>7.46</v>
      </c>
      <c r="AJ445" s="152">
        <v>7460</v>
      </c>
      <c r="AK445" s="142">
        <f t="shared" ref="AK445" si="180">+AJ445/1000</f>
        <v>7.46</v>
      </c>
      <c r="AL445" s="143">
        <f t="shared" ref="AL445" si="181">+AJ445-AH445</f>
        <v>0</v>
      </c>
      <c r="AM445" s="144">
        <f t="shared" ref="AM445" si="182">+AL445/1000</f>
        <v>0</v>
      </c>
      <c r="AN445" s="145">
        <f t="shared" ref="AN445" si="183">+AL445/AH445</f>
        <v>0</v>
      </c>
      <c r="AO445" s="21"/>
      <c r="AP445" s="306">
        <v>77.180000000000007</v>
      </c>
      <c r="AQ445" s="306">
        <v>3.27</v>
      </c>
    </row>
    <row r="446" spans="2:43" ht="12" customHeight="1" thickBot="1" x14ac:dyDescent="0.3">
      <c r="B446" s="24"/>
      <c r="C446" s="146"/>
      <c r="D446" s="146"/>
      <c r="E446" s="27"/>
      <c r="F446" s="36"/>
      <c r="G446" s="31"/>
      <c r="H446" s="909"/>
      <c r="I446" s="910"/>
      <c r="J446" s="911"/>
      <c r="K446" s="912"/>
      <c r="L446" s="911"/>
      <c r="M446" s="912"/>
      <c r="N446" s="913"/>
      <c r="O446" s="910"/>
      <c r="P446" s="913"/>
      <c r="Q446" s="910"/>
      <c r="R446" s="914"/>
      <c r="S446" s="915"/>
      <c r="T446" s="916"/>
      <c r="U446" s="917"/>
      <c r="V446" s="917"/>
      <c r="W446" s="915"/>
      <c r="X446" s="29"/>
      <c r="Y446" s="147"/>
      <c r="Z446" s="147"/>
      <c r="AA446" s="28"/>
      <c r="AB446" s="147"/>
      <c r="AC446" s="36"/>
      <c r="AD446" s="148"/>
      <c r="AE446" s="147"/>
      <c r="AF446" s="28"/>
      <c r="AG446" s="29"/>
      <c r="AH446" s="149"/>
      <c r="AI446" s="153"/>
      <c r="AJ446" s="150"/>
      <c r="AK446" s="154"/>
      <c r="AL446" s="155"/>
      <c r="AM446" s="156"/>
      <c r="AN446" s="157"/>
    </row>
    <row r="447" spans="2:43" ht="12" customHeight="1" x14ac:dyDescent="0.25">
      <c r="B447" s="151"/>
      <c r="C447" s="151"/>
      <c r="D447" s="151"/>
      <c r="E447" s="151"/>
      <c r="F447" s="151"/>
      <c r="G447" s="151"/>
      <c r="H447" s="151"/>
      <c r="I447" s="151"/>
      <c r="J447" s="174"/>
      <c r="K447" s="174"/>
      <c r="L447" s="174"/>
      <c r="M447" s="174"/>
      <c r="N447" s="151"/>
      <c r="O447" s="151"/>
      <c r="P447" s="135"/>
      <c r="Q447" s="135"/>
      <c r="R447" s="918" t="s">
        <v>5</v>
      </c>
      <c r="S447" s="919"/>
      <c r="T447" s="919"/>
      <c r="U447" s="919"/>
      <c r="V447" s="919"/>
      <c r="W447" s="919"/>
      <c r="X447" s="919"/>
      <c r="Y447" s="919"/>
      <c r="Z447" s="919"/>
      <c r="AA447" s="919"/>
      <c r="AB447" s="919"/>
      <c r="AC447" s="919"/>
      <c r="AD447" s="919"/>
      <c r="AE447" s="919"/>
      <c r="AF447" s="919"/>
      <c r="AG447" s="265"/>
      <c r="AH447" s="932" t="s">
        <v>4</v>
      </c>
      <c r="AI447" s="933"/>
      <c r="AJ447" s="932" t="s">
        <v>3</v>
      </c>
      <c r="AK447" s="933"/>
      <c r="AL447" s="932" t="s">
        <v>2</v>
      </c>
      <c r="AM447" s="934"/>
      <c r="AN447" s="935"/>
    </row>
    <row r="448" spans="2:43" x14ac:dyDescent="0.25">
      <c r="B448" s="151"/>
      <c r="C448" s="151"/>
      <c r="D448" s="151"/>
      <c r="E448" s="151"/>
      <c r="F448" s="151"/>
      <c r="G448" s="151"/>
      <c r="H448" s="151"/>
      <c r="I448" s="151"/>
      <c r="J448" s="174"/>
      <c r="K448" s="174"/>
      <c r="L448" s="174"/>
      <c r="M448" s="174"/>
      <c r="N448" s="151"/>
      <c r="O448" s="151"/>
      <c r="P448" s="135"/>
      <c r="Q448" s="135"/>
      <c r="R448" s="930"/>
      <c r="S448" s="931"/>
      <c r="T448" s="931"/>
      <c r="U448" s="931"/>
      <c r="V448" s="931"/>
      <c r="W448" s="931"/>
      <c r="X448" s="931"/>
      <c r="Y448" s="931"/>
      <c r="Z448" s="931"/>
      <c r="AA448" s="931"/>
      <c r="AB448" s="931"/>
      <c r="AC448" s="931"/>
      <c r="AD448" s="931"/>
      <c r="AE448" s="931"/>
      <c r="AF448" s="931"/>
      <c r="AG448" s="265"/>
      <c r="AH448" s="936" t="s">
        <v>1</v>
      </c>
      <c r="AI448" s="938">
        <f>+SUM(AI429:AI446)</f>
        <v>187.25000000000003</v>
      </c>
      <c r="AJ448" s="936" t="s">
        <v>1</v>
      </c>
      <c r="AK448" s="938">
        <f>+SUM(AK429:AK446)</f>
        <v>203.95</v>
      </c>
      <c r="AL448" s="936" t="s">
        <v>1</v>
      </c>
      <c r="AM448" s="940">
        <f>+AK448-AI448</f>
        <v>16.69999999999996</v>
      </c>
      <c r="AN448" s="851">
        <f>+AM448/AI448</f>
        <v>8.91855807743656E-2</v>
      </c>
    </row>
    <row r="449" spans="2:43" ht="17.25" thickBot="1" x14ac:dyDescent="0.3">
      <c r="B449" s="151"/>
      <c r="C449" s="151"/>
      <c r="D449" s="151"/>
      <c r="E449" s="151"/>
      <c r="F449" s="151"/>
      <c r="G449" s="151"/>
      <c r="H449" s="151"/>
      <c r="I449" s="151"/>
      <c r="J449" s="174"/>
      <c r="K449" s="174"/>
      <c r="L449" s="174"/>
      <c r="M449" s="174"/>
      <c r="N449" s="151"/>
      <c r="O449" s="151"/>
      <c r="P449" s="135"/>
      <c r="Q449" s="135"/>
      <c r="R449" s="921"/>
      <c r="S449" s="922"/>
      <c r="T449" s="922"/>
      <c r="U449" s="922"/>
      <c r="V449" s="922"/>
      <c r="W449" s="922"/>
      <c r="X449" s="922"/>
      <c r="Y449" s="922"/>
      <c r="Z449" s="922"/>
      <c r="AA449" s="922"/>
      <c r="AB449" s="922"/>
      <c r="AC449" s="922"/>
      <c r="AD449" s="922"/>
      <c r="AE449" s="922"/>
      <c r="AF449" s="922"/>
      <c r="AG449" s="264"/>
      <c r="AH449" s="937"/>
      <c r="AI449" s="939"/>
      <c r="AJ449" s="937"/>
      <c r="AK449" s="939"/>
      <c r="AL449" s="937"/>
      <c r="AM449" s="941"/>
      <c r="AN449" s="852"/>
    </row>
    <row r="450" spans="2:43" ht="17.25" thickBot="1" x14ac:dyDescent="0.3"/>
    <row r="451" spans="2:43" x14ac:dyDescent="0.25">
      <c r="R451" s="918" t="s">
        <v>0</v>
      </c>
      <c r="S451" s="919"/>
      <c r="T451" s="919"/>
      <c r="U451" s="919"/>
      <c r="V451" s="919"/>
      <c r="W451" s="919"/>
      <c r="X451" s="919"/>
      <c r="Y451" s="919"/>
      <c r="Z451" s="919"/>
      <c r="AA451" s="919"/>
      <c r="AB451" s="919"/>
      <c r="AC451" s="919"/>
      <c r="AD451" s="919"/>
      <c r="AE451" s="919"/>
      <c r="AF451" s="920"/>
      <c r="AG451" s="18"/>
      <c r="AH451" s="924">
        <f>+AI448+AH419</f>
        <v>2869.7826363636364</v>
      </c>
      <c r="AI451" s="925"/>
      <c r="AJ451" s="924">
        <f>+AK448+AJ419</f>
        <v>3033.8</v>
      </c>
      <c r="AK451" s="925"/>
      <c r="AL451" s="928">
        <f>+AJ451-AH451</f>
        <v>164.01736363636383</v>
      </c>
      <c r="AM451" s="925"/>
      <c r="AN451" s="945">
        <f>+AL451/AH451</f>
        <v>5.7153235774049342E-2</v>
      </c>
    </row>
    <row r="452" spans="2:43" ht="17.25" thickBot="1" x14ac:dyDescent="0.3">
      <c r="R452" s="921"/>
      <c r="S452" s="922"/>
      <c r="T452" s="922"/>
      <c r="U452" s="922"/>
      <c r="V452" s="922"/>
      <c r="W452" s="922"/>
      <c r="X452" s="922"/>
      <c r="Y452" s="922"/>
      <c r="Z452" s="922"/>
      <c r="AA452" s="922"/>
      <c r="AB452" s="922"/>
      <c r="AC452" s="922"/>
      <c r="AD452" s="922"/>
      <c r="AE452" s="922"/>
      <c r="AF452" s="923"/>
      <c r="AG452" s="19"/>
      <c r="AH452" s="926"/>
      <c r="AI452" s="927"/>
      <c r="AJ452" s="926"/>
      <c r="AK452" s="927"/>
      <c r="AL452" s="929"/>
      <c r="AM452" s="927"/>
      <c r="AN452" s="946"/>
    </row>
    <row r="453" spans="2:43" ht="17.25" thickBot="1" x14ac:dyDescent="0.3"/>
    <row r="454" spans="2:43" ht="12" customHeight="1" x14ac:dyDescent="0.25">
      <c r="B454" s="882" t="s">
        <v>31</v>
      </c>
      <c r="C454" s="883"/>
      <c r="D454" s="883"/>
      <c r="E454" s="883"/>
      <c r="F454" s="883"/>
      <c r="G454" s="884"/>
      <c r="H454" s="888" t="s">
        <v>30</v>
      </c>
      <c r="I454" s="765"/>
      <c r="J454" s="765"/>
      <c r="K454" s="765"/>
      <c r="L454" s="765"/>
      <c r="M454" s="765"/>
      <c r="N454" s="765"/>
      <c r="O454" s="765"/>
      <c r="P454" s="765"/>
      <c r="Q454" s="765"/>
      <c r="R454" s="765"/>
      <c r="S454" s="765"/>
      <c r="T454" s="765"/>
      <c r="U454" s="765"/>
      <c r="V454" s="765"/>
      <c r="W454" s="765"/>
      <c r="X454" s="765"/>
      <c r="Y454" s="765"/>
      <c r="Z454" s="765"/>
      <c r="AA454" s="765"/>
      <c r="AB454" s="765"/>
      <c r="AC454" s="765"/>
      <c r="AD454" s="765"/>
      <c r="AE454" s="267"/>
      <c r="AF454" s="764" t="s">
        <v>29</v>
      </c>
      <c r="AG454" s="765"/>
      <c r="AH454" s="765"/>
      <c r="AI454" s="765"/>
      <c r="AJ454" s="765"/>
      <c r="AK454" s="766"/>
      <c r="AL454" s="889" t="s">
        <v>39</v>
      </c>
      <c r="AM454" s="890"/>
      <c r="AN454" s="891"/>
      <c r="AO454" s="22"/>
    </row>
    <row r="455" spans="2:43" ht="12" customHeight="1" x14ac:dyDescent="0.25">
      <c r="B455" s="885"/>
      <c r="C455" s="886"/>
      <c r="D455" s="886"/>
      <c r="E455" s="886"/>
      <c r="F455" s="886"/>
      <c r="G455" s="887"/>
      <c r="H455" s="892" t="s">
        <v>25</v>
      </c>
      <c r="I455" s="893"/>
      <c r="J455" s="893"/>
      <c r="K455" s="893"/>
      <c r="L455" s="893"/>
      <c r="M455" s="893"/>
      <c r="N455" s="893"/>
      <c r="O455" s="893"/>
      <c r="P455" s="893"/>
      <c r="Q455" s="893"/>
      <c r="R455" s="893"/>
      <c r="S455" s="893"/>
      <c r="T455" s="893"/>
      <c r="U455" s="893"/>
      <c r="V455" s="893"/>
      <c r="W455" s="893"/>
      <c r="X455" s="893"/>
      <c r="Y455" s="893"/>
      <c r="Z455" s="893"/>
      <c r="AA455" s="893"/>
      <c r="AB455" s="893"/>
      <c r="AC455" s="893"/>
      <c r="AD455" s="893"/>
      <c r="AE455" s="268"/>
      <c r="AF455" s="773">
        <v>44298</v>
      </c>
      <c r="AG455" s="774"/>
      <c r="AH455" s="774"/>
      <c r="AI455" s="774"/>
      <c r="AJ455" s="774"/>
      <c r="AK455" s="775"/>
      <c r="AL455" s="896" t="s">
        <v>40</v>
      </c>
      <c r="AM455" s="897"/>
      <c r="AN455" s="898"/>
      <c r="AO455" s="23"/>
    </row>
    <row r="456" spans="2:43" ht="12" customHeight="1" thickBot="1" x14ac:dyDescent="0.3">
      <c r="B456" s="902" t="s">
        <v>28</v>
      </c>
      <c r="C456" s="903"/>
      <c r="D456" s="903"/>
      <c r="E456" s="903"/>
      <c r="F456" s="903"/>
      <c r="G456" s="904"/>
      <c r="H456" s="894"/>
      <c r="I456" s="895"/>
      <c r="J456" s="895"/>
      <c r="K456" s="895"/>
      <c r="L456" s="895"/>
      <c r="M456" s="895"/>
      <c r="N456" s="895"/>
      <c r="O456" s="895"/>
      <c r="P456" s="895"/>
      <c r="Q456" s="895"/>
      <c r="R456" s="895"/>
      <c r="S456" s="895"/>
      <c r="T456" s="895"/>
      <c r="U456" s="895"/>
      <c r="V456" s="895"/>
      <c r="W456" s="895"/>
      <c r="X456" s="895"/>
      <c r="Y456" s="895"/>
      <c r="Z456" s="895"/>
      <c r="AA456" s="895"/>
      <c r="AB456" s="895"/>
      <c r="AC456" s="895"/>
      <c r="AD456" s="895"/>
      <c r="AE456" s="269"/>
      <c r="AF456" s="776"/>
      <c r="AG456" s="777"/>
      <c r="AH456" s="777"/>
      <c r="AI456" s="777"/>
      <c r="AJ456" s="777"/>
      <c r="AK456" s="778"/>
      <c r="AL456" s="899"/>
      <c r="AM456" s="900"/>
      <c r="AN456" s="901"/>
      <c r="AO456" s="141"/>
    </row>
    <row r="457" spans="2:43" ht="12" customHeight="1" thickBot="1" x14ac:dyDescent="0.3">
      <c r="B457" s="135"/>
      <c r="C457" s="135"/>
      <c r="D457" s="135"/>
      <c r="E457" s="135"/>
      <c r="F457" s="135"/>
      <c r="G457" s="135"/>
      <c r="H457" s="135"/>
      <c r="I457" s="135"/>
      <c r="J457" s="174"/>
      <c r="K457" s="174"/>
      <c r="L457" s="174"/>
      <c r="M457" s="174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5"/>
      <c r="AL457" s="135"/>
      <c r="AM457" s="135"/>
      <c r="AN457" s="135"/>
      <c r="AO457" s="141"/>
    </row>
    <row r="458" spans="2:43" ht="12" customHeight="1" thickBot="1" x14ac:dyDescent="0.3">
      <c r="B458" s="873" t="s">
        <v>27</v>
      </c>
      <c r="C458" s="874"/>
      <c r="D458" s="874"/>
      <c r="E458" s="875"/>
      <c r="F458" s="848" t="s">
        <v>26</v>
      </c>
      <c r="G458" s="850"/>
      <c r="H458" s="848" t="s">
        <v>44</v>
      </c>
      <c r="I458" s="849"/>
      <c r="J458" s="849"/>
      <c r="K458" s="849"/>
      <c r="L458" s="849"/>
      <c r="M458" s="849"/>
      <c r="N458" s="849"/>
      <c r="O458" s="849"/>
      <c r="P458" s="849"/>
      <c r="Q458" s="849"/>
      <c r="R458" s="849"/>
      <c r="S458" s="850"/>
      <c r="T458" s="848" t="s">
        <v>25</v>
      </c>
      <c r="U458" s="849"/>
      <c r="V458" s="849"/>
      <c r="W458" s="849"/>
      <c r="X458" s="849"/>
      <c r="Y458" s="849"/>
      <c r="Z458" s="849"/>
      <c r="AA458" s="849"/>
      <c r="AB458" s="849"/>
      <c r="AC458" s="849"/>
      <c r="AD458" s="849"/>
      <c r="AE458" s="849"/>
      <c r="AF458" s="850"/>
      <c r="AG458" s="879" t="s">
        <v>24</v>
      </c>
      <c r="AH458" s="880"/>
      <c r="AI458" s="881"/>
      <c r="AJ458" s="879" t="s">
        <v>24</v>
      </c>
      <c r="AK458" s="881"/>
      <c r="AL458" s="848" t="s">
        <v>23</v>
      </c>
      <c r="AM458" s="849"/>
      <c r="AN458" s="850"/>
      <c r="AO458" s="141"/>
    </row>
    <row r="459" spans="2:43" ht="12" customHeight="1" thickBot="1" x14ac:dyDescent="0.3">
      <c r="B459" s="1" t="s">
        <v>13</v>
      </c>
      <c r="C459" s="2" t="s">
        <v>22</v>
      </c>
      <c r="D459" s="3" t="s">
        <v>22</v>
      </c>
      <c r="E459" s="2" t="s">
        <v>21</v>
      </c>
      <c r="F459" s="907" t="s">
        <v>20</v>
      </c>
      <c r="G459" s="908"/>
      <c r="H459" s="876"/>
      <c r="I459" s="877"/>
      <c r="J459" s="877"/>
      <c r="K459" s="877"/>
      <c r="L459" s="877"/>
      <c r="M459" s="877"/>
      <c r="N459" s="877"/>
      <c r="O459" s="877"/>
      <c r="P459" s="877"/>
      <c r="Q459" s="877"/>
      <c r="R459" s="877"/>
      <c r="S459" s="878"/>
      <c r="T459" s="876"/>
      <c r="U459" s="877"/>
      <c r="V459" s="877"/>
      <c r="W459" s="877"/>
      <c r="X459" s="877"/>
      <c r="Y459" s="877"/>
      <c r="Z459" s="877"/>
      <c r="AA459" s="877"/>
      <c r="AB459" s="877"/>
      <c r="AC459" s="877"/>
      <c r="AD459" s="877"/>
      <c r="AE459" s="877"/>
      <c r="AF459" s="878"/>
      <c r="AG459" s="876" t="s">
        <v>19</v>
      </c>
      <c r="AH459" s="877"/>
      <c r="AI459" s="878"/>
      <c r="AJ459" s="876" t="s">
        <v>18</v>
      </c>
      <c r="AK459" s="878"/>
      <c r="AL459" s="876" t="s">
        <v>17</v>
      </c>
      <c r="AM459" s="877"/>
      <c r="AN459" s="878"/>
      <c r="AO459" s="141"/>
      <c r="AP459" s="846" t="s">
        <v>130</v>
      </c>
      <c r="AQ459" s="846" t="s">
        <v>131</v>
      </c>
    </row>
    <row r="460" spans="2:43" ht="12" customHeight="1" thickBot="1" x14ac:dyDescent="0.3">
      <c r="B460" s="4">
        <v>2021</v>
      </c>
      <c r="C460" s="5" t="s">
        <v>16</v>
      </c>
      <c r="D460" s="5" t="s">
        <v>15</v>
      </c>
      <c r="E460" s="30" t="s">
        <v>14</v>
      </c>
      <c r="F460" s="6" t="s">
        <v>14</v>
      </c>
      <c r="G460" s="7" t="s">
        <v>13</v>
      </c>
      <c r="H460" s="868" t="s">
        <v>34</v>
      </c>
      <c r="I460" s="869"/>
      <c r="J460" s="870" t="s">
        <v>43</v>
      </c>
      <c r="K460" s="871"/>
      <c r="L460" s="870" t="s">
        <v>42</v>
      </c>
      <c r="M460" s="871"/>
      <c r="N460" s="872" t="s">
        <v>33</v>
      </c>
      <c r="O460" s="869"/>
      <c r="P460" s="872" t="s">
        <v>12</v>
      </c>
      <c r="Q460" s="869"/>
      <c r="R460" s="872" t="s">
        <v>11</v>
      </c>
      <c r="S460" s="905"/>
      <c r="T460" s="868" t="s">
        <v>35</v>
      </c>
      <c r="U460" s="906"/>
      <c r="V460" s="906"/>
      <c r="W460" s="905"/>
      <c r="X460" s="868" t="s">
        <v>10</v>
      </c>
      <c r="Y460" s="906"/>
      <c r="Z460" s="906"/>
      <c r="AA460" s="905"/>
      <c r="AB460" s="604" t="s">
        <v>1084</v>
      </c>
      <c r="AC460" s="38" t="s">
        <v>38</v>
      </c>
      <c r="AD460" s="37" t="s">
        <v>36</v>
      </c>
      <c r="AE460" s="266" t="s">
        <v>41</v>
      </c>
      <c r="AF460" s="136" t="s">
        <v>9</v>
      </c>
      <c r="AG460" s="8" t="s">
        <v>37</v>
      </c>
      <c r="AH460" s="9" t="s">
        <v>8</v>
      </c>
      <c r="AI460" s="10" t="s">
        <v>7</v>
      </c>
      <c r="AJ460" s="6" t="s">
        <v>8</v>
      </c>
      <c r="AK460" s="7" t="s">
        <v>7</v>
      </c>
      <c r="AL460" s="6" t="s">
        <v>8</v>
      </c>
      <c r="AM460" s="11" t="s">
        <v>7</v>
      </c>
      <c r="AN460" s="7" t="s">
        <v>6</v>
      </c>
      <c r="AO460" s="141"/>
      <c r="AP460" s="847"/>
      <c r="AQ460" s="847"/>
    </row>
    <row r="461" spans="2:43" ht="12" customHeight="1" x14ac:dyDescent="0.25">
      <c r="B461" s="25">
        <v>44298</v>
      </c>
      <c r="C461" s="137">
        <v>0.5131944444444444</v>
      </c>
      <c r="D461" s="137">
        <v>0.6381944444444444</v>
      </c>
      <c r="E461" s="43">
        <v>1</v>
      </c>
      <c r="F461" s="43">
        <v>23776</v>
      </c>
      <c r="G461" s="25">
        <v>44298</v>
      </c>
      <c r="H461" s="960" t="s">
        <v>1266</v>
      </c>
      <c r="I461" s="961"/>
      <c r="J461" s="962" t="s">
        <v>702</v>
      </c>
      <c r="K461" s="963"/>
      <c r="L461" s="962" t="s">
        <v>700</v>
      </c>
      <c r="M461" s="963"/>
      <c r="N461" s="960"/>
      <c r="O461" s="961"/>
      <c r="P461" s="964" t="s">
        <v>1293</v>
      </c>
      <c r="Q461" s="965"/>
      <c r="R461" s="964" t="s">
        <v>543</v>
      </c>
      <c r="S461" s="966"/>
      <c r="T461" s="957" t="s">
        <v>1891</v>
      </c>
      <c r="U461" s="958"/>
      <c r="V461" s="958"/>
      <c r="W461" s="959"/>
      <c r="X461" s="986" t="s">
        <v>1892</v>
      </c>
      <c r="Y461" s="958"/>
      <c r="Z461" s="958"/>
      <c r="AA461" s="987"/>
      <c r="AB461" s="511"/>
      <c r="AC461" s="34"/>
      <c r="AD461" s="138" t="s">
        <v>680</v>
      </c>
      <c r="AE461" s="166">
        <v>45</v>
      </c>
      <c r="AF461" s="41" t="s">
        <v>32</v>
      </c>
      <c r="AG461" s="26"/>
      <c r="AH461" s="160">
        <v>800</v>
      </c>
      <c r="AI461" s="161">
        <f>+AH461/1000</f>
        <v>0.8</v>
      </c>
      <c r="AJ461" s="162">
        <v>1210</v>
      </c>
      <c r="AK461" s="163">
        <f>+AJ461/1000</f>
        <v>1.21</v>
      </c>
      <c r="AL461" s="164">
        <f>+AJ461-AH461</f>
        <v>410</v>
      </c>
      <c r="AM461" s="163">
        <f>+AL461/1000</f>
        <v>0.41</v>
      </c>
      <c r="AN461" s="165">
        <f>+AL461/AH461</f>
        <v>0.51249999999999996</v>
      </c>
      <c r="AO461" s="141"/>
      <c r="AP461" s="306">
        <v>70.66</v>
      </c>
      <c r="AQ461" s="306">
        <v>6.32</v>
      </c>
    </row>
    <row r="462" spans="2:43" ht="12" customHeight="1" x14ac:dyDescent="0.25">
      <c r="B462" s="25">
        <v>44298</v>
      </c>
      <c r="C462" s="137">
        <v>0.62708333333333333</v>
      </c>
      <c r="D462" s="137">
        <v>0.64722222222222225</v>
      </c>
      <c r="E462" s="43">
        <v>1</v>
      </c>
      <c r="F462" s="43">
        <v>23777</v>
      </c>
      <c r="G462" s="25">
        <v>44298</v>
      </c>
      <c r="H462" s="967" t="s">
        <v>725</v>
      </c>
      <c r="I462" s="968"/>
      <c r="J462" s="969" t="s">
        <v>828</v>
      </c>
      <c r="K462" s="970"/>
      <c r="L462" s="969" t="s">
        <v>700</v>
      </c>
      <c r="M462" s="970"/>
      <c r="N462" s="967"/>
      <c r="O462" s="968"/>
      <c r="P462" s="971" t="s">
        <v>71</v>
      </c>
      <c r="Q462" s="972"/>
      <c r="R462" s="973" t="s">
        <v>893</v>
      </c>
      <c r="S462" s="974"/>
      <c r="T462" s="979" t="s">
        <v>962</v>
      </c>
      <c r="U462" s="980"/>
      <c r="V462" s="980"/>
      <c r="W462" s="981"/>
      <c r="X462" s="979" t="s">
        <v>962</v>
      </c>
      <c r="Y462" s="980"/>
      <c r="Z462" s="980"/>
      <c r="AA462" s="981"/>
      <c r="AB462" s="617"/>
      <c r="AC462" s="34"/>
      <c r="AD462" s="138" t="s">
        <v>699</v>
      </c>
      <c r="AE462" s="158">
        <v>29</v>
      </c>
      <c r="AF462" s="35" t="s">
        <v>32</v>
      </c>
      <c r="AG462" s="34"/>
      <c r="AH462" s="139">
        <v>15865</v>
      </c>
      <c r="AI462" s="159">
        <f>+AH462/1000</f>
        <v>15.865</v>
      </c>
      <c r="AJ462" s="152">
        <v>15865</v>
      </c>
      <c r="AK462" s="272">
        <f>+AJ462/1000</f>
        <v>15.865</v>
      </c>
      <c r="AL462" s="273">
        <f>+AJ462-AH462</f>
        <v>0</v>
      </c>
      <c r="AM462" s="274">
        <f>+AL462/1000</f>
        <v>0</v>
      </c>
      <c r="AN462" s="275">
        <f>+AL462/AH462</f>
        <v>0</v>
      </c>
      <c r="AO462" s="20"/>
      <c r="AP462" s="306">
        <v>71.83</v>
      </c>
      <c r="AQ462" s="306">
        <v>5.67</v>
      </c>
    </row>
    <row r="463" spans="2:43" ht="12" customHeight="1" x14ac:dyDescent="0.25">
      <c r="B463" s="25">
        <v>44298</v>
      </c>
      <c r="C463" s="137">
        <v>0.68333333333333324</v>
      </c>
      <c r="D463" s="137">
        <v>0.69513888888888886</v>
      </c>
      <c r="E463" s="43">
        <v>1</v>
      </c>
      <c r="F463" s="43">
        <v>23778</v>
      </c>
      <c r="G463" s="25">
        <v>44298</v>
      </c>
      <c r="H463" s="967" t="s">
        <v>1027</v>
      </c>
      <c r="I463" s="968"/>
      <c r="J463" s="969" t="s">
        <v>1897</v>
      </c>
      <c r="K463" s="970"/>
      <c r="L463" s="969" t="s">
        <v>700</v>
      </c>
      <c r="M463" s="970"/>
      <c r="N463" s="967"/>
      <c r="O463" s="968"/>
      <c r="P463" s="971" t="s">
        <v>1293</v>
      </c>
      <c r="Q463" s="972"/>
      <c r="R463" s="973" t="s">
        <v>543</v>
      </c>
      <c r="S463" s="985"/>
      <c r="T463" s="979" t="s">
        <v>962</v>
      </c>
      <c r="U463" s="980"/>
      <c r="V463" s="980"/>
      <c r="W463" s="981"/>
      <c r="X463" s="979" t="s">
        <v>962</v>
      </c>
      <c r="Y463" s="980"/>
      <c r="Z463" s="980"/>
      <c r="AA463" s="981"/>
      <c r="AB463" s="606"/>
      <c r="AC463" s="34"/>
      <c r="AD463" s="138" t="s">
        <v>699</v>
      </c>
      <c r="AE463" s="158">
        <v>27</v>
      </c>
      <c r="AF463" s="35" t="s">
        <v>32</v>
      </c>
      <c r="AG463" s="34"/>
      <c r="AH463" s="139">
        <v>4150</v>
      </c>
      <c r="AI463" s="140">
        <f>+AH463/1000</f>
        <v>4.1500000000000004</v>
      </c>
      <c r="AJ463" s="152">
        <v>4150</v>
      </c>
      <c r="AK463" s="142">
        <f>+AJ463/1000</f>
        <v>4.1500000000000004</v>
      </c>
      <c r="AL463" s="143">
        <f>+AJ463-AH463</f>
        <v>0</v>
      </c>
      <c r="AM463" s="144">
        <f>+AL463/1000</f>
        <v>0</v>
      </c>
      <c r="AN463" s="145">
        <f>+AL463/AH463</f>
        <v>0</v>
      </c>
      <c r="AO463" s="21"/>
      <c r="AP463" s="306">
        <v>70.239999999999995</v>
      </c>
      <c r="AQ463" s="306">
        <v>5.38</v>
      </c>
    </row>
    <row r="464" spans="2:43" ht="12" customHeight="1" x14ac:dyDescent="0.25">
      <c r="B464" s="25">
        <v>44298</v>
      </c>
      <c r="C464" s="137">
        <v>0.8618055555555556</v>
      </c>
      <c r="D464" s="137">
        <v>0.98263888888888884</v>
      </c>
      <c r="E464" s="43">
        <v>4</v>
      </c>
      <c r="F464" s="43">
        <v>26822</v>
      </c>
      <c r="G464" s="25">
        <v>44298</v>
      </c>
      <c r="H464" s="967" t="s">
        <v>1307</v>
      </c>
      <c r="I464" s="968"/>
      <c r="J464" s="969"/>
      <c r="K464" s="970"/>
      <c r="L464" s="969"/>
      <c r="M464" s="970"/>
      <c r="N464" s="967"/>
      <c r="O464" s="968"/>
      <c r="P464" s="971" t="s">
        <v>1898</v>
      </c>
      <c r="Q464" s="972"/>
      <c r="R464" s="973" t="s">
        <v>1309</v>
      </c>
      <c r="S464" s="974"/>
      <c r="T464" s="975" t="s">
        <v>1899</v>
      </c>
      <c r="U464" s="976"/>
      <c r="V464" s="976"/>
      <c r="W464" s="977"/>
      <c r="X464" s="975" t="s">
        <v>1899</v>
      </c>
      <c r="Y464" s="976"/>
      <c r="Z464" s="976"/>
      <c r="AA464" s="977"/>
      <c r="AB464" s="617"/>
      <c r="AC464" s="34"/>
      <c r="AD464" s="138"/>
      <c r="AE464" s="158">
        <v>37</v>
      </c>
      <c r="AF464" s="35" t="s">
        <v>32</v>
      </c>
      <c r="AG464" s="34"/>
      <c r="AH464" s="139">
        <v>3800</v>
      </c>
      <c r="AI464" s="140">
        <f>+AH464/1000</f>
        <v>3.8</v>
      </c>
      <c r="AJ464" s="152">
        <v>3800</v>
      </c>
      <c r="AK464" s="142">
        <f>+AJ464/1000</f>
        <v>3.8</v>
      </c>
      <c r="AL464" s="143">
        <f>+AJ464-AH464</f>
        <v>0</v>
      </c>
      <c r="AM464" s="144">
        <f>+AL464/1000</f>
        <v>0</v>
      </c>
      <c r="AN464" s="145">
        <f>+AL464/AH464</f>
        <v>0</v>
      </c>
      <c r="AO464" s="21"/>
      <c r="AP464" s="306">
        <v>72.08</v>
      </c>
      <c r="AQ464" s="306">
        <v>6</v>
      </c>
    </row>
    <row r="465" spans="2:43" ht="12" customHeight="1" x14ac:dyDescent="0.25">
      <c r="B465" s="25">
        <v>44298</v>
      </c>
      <c r="C465" s="137">
        <v>0.87430555555555556</v>
      </c>
      <c r="D465" s="137">
        <v>0.89374999999999993</v>
      </c>
      <c r="E465" s="43">
        <v>4</v>
      </c>
      <c r="F465" s="43">
        <v>26823</v>
      </c>
      <c r="G465" s="25">
        <v>44298</v>
      </c>
      <c r="H465" s="967" t="s">
        <v>712</v>
      </c>
      <c r="I465" s="968"/>
      <c r="J465" s="969"/>
      <c r="K465" s="970"/>
      <c r="L465" s="969"/>
      <c r="M465" s="970"/>
      <c r="N465" s="967"/>
      <c r="O465" s="968"/>
      <c r="P465" s="971" t="s">
        <v>911</v>
      </c>
      <c r="Q465" s="972"/>
      <c r="R465" s="973" t="s">
        <v>856</v>
      </c>
      <c r="S465" s="974"/>
      <c r="T465" s="975" t="s">
        <v>718</v>
      </c>
      <c r="U465" s="976"/>
      <c r="V465" s="976"/>
      <c r="W465" s="977"/>
      <c r="X465" s="975" t="s">
        <v>718</v>
      </c>
      <c r="Y465" s="976"/>
      <c r="Z465" s="976"/>
      <c r="AA465" s="977"/>
      <c r="AB465" s="617"/>
      <c r="AC465" s="34"/>
      <c r="AD465" s="138"/>
      <c r="AE465" s="314">
        <v>51</v>
      </c>
      <c r="AF465" s="46" t="s">
        <v>52</v>
      </c>
      <c r="AG465" s="34"/>
      <c r="AH465" s="139">
        <v>8290</v>
      </c>
      <c r="AI465" s="140">
        <f t="shared" ref="AI465:AI468" si="184">+AH465/1000</f>
        <v>8.2899999999999991</v>
      </c>
      <c r="AJ465" s="152">
        <v>8290</v>
      </c>
      <c r="AK465" s="142">
        <f t="shared" ref="AK465:AK468" si="185">+AJ465/1000</f>
        <v>8.2899999999999991</v>
      </c>
      <c r="AL465" s="143">
        <f t="shared" ref="AL465:AL468" si="186">+AJ465-AH465</f>
        <v>0</v>
      </c>
      <c r="AM465" s="144">
        <f t="shared" ref="AM465:AM468" si="187">+AL465/1000</f>
        <v>0</v>
      </c>
      <c r="AN465" s="145">
        <f t="shared" ref="AN465:AN468" si="188">+AL465/AH465</f>
        <v>0</v>
      </c>
      <c r="AO465" s="21"/>
      <c r="AP465" s="306">
        <v>76.5</v>
      </c>
      <c r="AQ465" s="306">
        <v>2.62</v>
      </c>
    </row>
    <row r="466" spans="2:43" ht="12" customHeight="1" x14ac:dyDescent="0.25">
      <c r="B466" s="25">
        <v>44298</v>
      </c>
      <c r="C466" s="137">
        <v>0.96805555555555556</v>
      </c>
      <c r="D466" s="137">
        <v>2.361111111111111E-2</v>
      </c>
      <c r="E466" s="43">
        <v>4</v>
      </c>
      <c r="F466" s="43">
        <v>8921</v>
      </c>
      <c r="G466" s="25">
        <v>44298</v>
      </c>
      <c r="H466" s="967" t="s">
        <v>288</v>
      </c>
      <c r="I466" s="968"/>
      <c r="J466" s="969"/>
      <c r="K466" s="970"/>
      <c r="L466" s="969"/>
      <c r="M466" s="970"/>
      <c r="N466" s="967"/>
      <c r="O466" s="968"/>
      <c r="P466" s="989" t="s">
        <v>226</v>
      </c>
      <c r="Q466" s="990"/>
      <c r="R466" s="973" t="s">
        <v>90</v>
      </c>
      <c r="S466" s="974"/>
      <c r="T466" s="991" t="s">
        <v>1826</v>
      </c>
      <c r="U466" s="992"/>
      <c r="V466" s="992"/>
      <c r="W466" s="974"/>
      <c r="X466" s="991" t="s">
        <v>1826</v>
      </c>
      <c r="Y466" s="992"/>
      <c r="Z466" s="992"/>
      <c r="AA466" s="974"/>
      <c r="AB466" s="619"/>
      <c r="AC466" s="34"/>
      <c r="AD466" s="138"/>
      <c r="AE466" s="158">
        <v>44</v>
      </c>
      <c r="AF466" s="35" t="s">
        <v>32</v>
      </c>
      <c r="AG466" s="34"/>
      <c r="AH466" s="139">
        <v>4790</v>
      </c>
      <c r="AI466" s="140">
        <f t="shared" si="184"/>
        <v>4.79</v>
      </c>
      <c r="AJ466" s="152">
        <v>4790</v>
      </c>
      <c r="AK466" s="142">
        <f t="shared" si="185"/>
        <v>4.79</v>
      </c>
      <c r="AL466" s="143">
        <f t="shared" si="186"/>
        <v>0</v>
      </c>
      <c r="AM466" s="144">
        <f t="shared" si="187"/>
        <v>0</v>
      </c>
      <c r="AN466" s="145">
        <f t="shared" si="188"/>
        <v>0</v>
      </c>
      <c r="AO466" s="21"/>
      <c r="AP466" s="306">
        <v>77.62</v>
      </c>
      <c r="AQ466" s="306">
        <v>1.23</v>
      </c>
    </row>
    <row r="467" spans="2:43" ht="12" customHeight="1" x14ac:dyDescent="0.25">
      <c r="B467" s="25">
        <v>44298</v>
      </c>
      <c r="C467" s="137">
        <v>0.98472222222222217</v>
      </c>
      <c r="D467" s="137">
        <v>3.888888888888889E-2</v>
      </c>
      <c r="E467" s="43">
        <v>4</v>
      </c>
      <c r="F467" s="43">
        <v>26824</v>
      </c>
      <c r="G467" s="25">
        <v>44298</v>
      </c>
      <c r="H467" s="967" t="s">
        <v>1900</v>
      </c>
      <c r="I467" s="968"/>
      <c r="J467" s="969"/>
      <c r="K467" s="970"/>
      <c r="L467" s="969"/>
      <c r="M467" s="970"/>
      <c r="N467" s="967"/>
      <c r="O467" s="968"/>
      <c r="P467" s="971" t="s">
        <v>719</v>
      </c>
      <c r="Q467" s="972"/>
      <c r="R467" s="973" t="s">
        <v>1901</v>
      </c>
      <c r="S467" s="974"/>
      <c r="T467" s="975" t="s">
        <v>1904</v>
      </c>
      <c r="U467" s="976"/>
      <c r="V467" s="976"/>
      <c r="W467" s="977"/>
      <c r="X467" s="975" t="s">
        <v>1904</v>
      </c>
      <c r="Y467" s="976"/>
      <c r="Z467" s="976"/>
      <c r="AA467" s="977"/>
      <c r="AB467" s="617"/>
      <c r="AC467" s="34"/>
      <c r="AD467" s="138"/>
      <c r="AE467" s="314">
        <v>55</v>
      </c>
      <c r="AF467" s="46" t="s">
        <v>52</v>
      </c>
      <c r="AG467" s="34"/>
      <c r="AH467" s="139">
        <v>8445</v>
      </c>
      <c r="AI467" s="140">
        <f t="shared" si="184"/>
        <v>8.4450000000000003</v>
      </c>
      <c r="AJ467" s="152">
        <v>8445</v>
      </c>
      <c r="AK467" s="142">
        <f t="shared" si="185"/>
        <v>8.4450000000000003</v>
      </c>
      <c r="AL467" s="143">
        <f t="shared" si="186"/>
        <v>0</v>
      </c>
      <c r="AM467" s="144">
        <f t="shared" si="187"/>
        <v>0</v>
      </c>
      <c r="AN467" s="145">
        <f t="shared" si="188"/>
        <v>0</v>
      </c>
      <c r="AO467" s="21"/>
      <c r="AP467" s="306">
        <v>76.92</v>
      </c>
      <c r="AQ467" s="306">
        <v>4.07</v>
      </c>
    </row>
    <row r="468" spans="2:43" ht="12" customHeight="1" x14ac:dyDescent="0.25">
      <c r="B468" s="25">
        <v>44299</v>
      </c>
      <c r="C468" s="137">
        <v>1.2499999999999999E-2</v>
      </c>
      <c r="D468" s="137">
        <v>2.9166666666666664E-2</v>
      </c>
      <c r="E468" s="43">
        <v>4</v>
      </c>
      <c r="F468" s="43">
        <v>26825</v>
      </c>
      <c r="G468" s="25">
        <v>44299</v>
      </c>
      <c r="H468" s="967" t="s">
        <v>1902</v>
      </c>
      <c r="I468" s="968"/>
      <c r="J468" s="969"/>
      <c r="K468" s="970"/>
      <c r="L468" s="969"/>
      <c r="M468" s="970"/>
      <c r="N468" s="967"/>
      <c r="O468" s="968"/>
      <c r="P468" s="971" t="s">
        <v>1902</v>
      </c>
      <c r="Q468" s="972"/>
      <c r="R468" s="973" t="s">
        <v>1903</v>
      </c>
      <c r="S468" s="974"/>
      <c r="T468" s="975" t="s">
        <v>1832</v>
      </c>
      <c r="U468" s="976"/>
      <c r="V468" s="976"/>
      <c r="W468" s="977"/>
      <c r="X468" s="975" t="s">
        <v>1832</v>
      </c>
      <c r="Y468" s="976"/>
      <c r="Z468" s="976"/>
      <c r="AA468" s="978"/>
      <c r="AB468" s="617"/>
      <c r="AC468" s="34"/>
      <c r="AD468" s="138"/>
      <c r="AE468" s="158">
        <v>36</v>
      </c>
      <c r="AF468" s="35" t="s">
        <v>32</v>
      </c>
      <c r="AG468" s="34"/>
      <c r="AH468" s="139">
        <v>420</v>
      </c>
      <c r="AI468" s="140">
        <f t="shared" si="184"/>
        <v>0.42</v>
      </c>
      <c r="AJ468" s="152">
        <v>420</v>
      </c>
      <c r="AK468" s="142">
        <f t="shared" si="185"/>
        <v>0.42</v>
      </c>
      <c r="AL468" s="143">
        <f t="shared" si="186"/>
        <v>0</v>
      </c>
      <c r="AM468" s="144">
        <f t="shared" si="187"/>
        <v>0</v>
      </c>
      <c r="AN468" s="145">
        <f t="shared" si="188"/>
        <v>0</v>
      </c>
      <c r="AO468" s="21"/>
      <c r="AP468" s="306">
        <v>76.97</v>
      </c>
      <c r="AQ468" s="306">
        <v>1.96</v>
      </c>
    </row>
    <row r="469" spans="2:43" ht="12" customHeight="1" thickBot="1" x14ac:dyDescent="0.3">
      <c r="B469" s="24"/>
      <c r="C469" s="146"/>
      <c r="D469" s="146"/>
      <c r="E469" s="27"/>
      <c r="F469" s="36"/>
      <c r="G469" s="31"/>
      <c r="H469" s="909"/>
      <c r="I469" s="910"/>
      <c r="J469" s="911"/>
      <c r="K469" s="912"/>
      <c r="L469" s="911"/>
      <c r="M469" s="912"/>
      <c r="N469" s="913"/>
      <c r="O469" s="910"/>
      <c r="P469" s="913"/>
      <c r="Q469" s="910"/>
      <c r="R469" s="914"/>
      <c r="S469" s="915"/>
      <c r="T469" s="916"/>
      <c r="U469" s="917"/>
      <c r="V469" s="917"/>
      <c r="W469" s="915"/>
      <c r="X469" s="29"/>
      <c r="Y469" s="147"/>
      <c r="Z469" s="147"/>
      <c r="AA469" s="28"/>
      <c r="AB469" s="147"/>
      <c r="AC469" s="36"/>
      <c r="AD469" s="148"/>
      <c r="AE469" s="147"/>
      <c r="AF469" s="28"/>
      <c r="AG469" s="29"/>
      <c r="AH469" s="149"/>
      <c r="AI469" s="153"/>
      <c r="AJ469" s="150"/>
      <c r="AK469" s="154"/>
      <c r="AL469" s="155"/>
      <c r="AM469" s="156"/>
      <c r="AN469" s="157"/>
    </row>
    <row r="470" spans="2:43" ht="12" customHeight="1" x14ac:dyDescent="0.25">
      <c r="B470" s="151"/>
      <c r="C470" s="151"/>
      <c r="D470" s="151"/>
      <c r="E470" s="151"/>
      <c r="F470" s="151"/>
      <c r="G470" s="151"/>
      <c r="H470" s="151"/>
      <c r="I470" s="151"/>
      <c r="J470" s="174"/>
      <c r="K470" s="174"/>
      <c r="L470" s="174"/>
      <c r="M470" s="174"/>
      <c r="N470" s="151"/>
      <c r="O470" s="151"/>
      <c r="P470" s="135"/>
      <c r="Q470" s="135"/>
      <c r="R470" s="918" t="s">
        <v>5</v>
      </c>
      <c r="S470" s="919"/>
      <c r="T470" s="919"/>
      <c r="U470" s="919"/>
      <c r="V470" s="919"/>
      <c r="W470" s="919"/>
      <c r="X470" s="919"/>
      <c r="Y470" s="919"/>
      <c r="Z470" s="919"/>
      <c r="AA470" s="919"/>
      <c r="AB470" s="919"/>
      <c r="AC470" s="919"/>
      <c r="AD470" s="919"/>
      <c r="AE470" s="919"/>
      <c r="AF470" s="919"/>
      <c r="AG470" s="265"/>
      <c r="AH470" s="932" t="s">
        <v>4</v>
      </c>
      <c r="AI470" s="933"/>
      <c r="AJ470" s="932" t="s">
        <v>3</v>
      </c>
      <c r="AK470" s="933"/>
      <c r="AL470" s="932" t="s">
        <v>2</v>
      </c>
      <c r="AM470" s="934"/>
      <c r="AN470" s="935"/>
    </row>
    <row r="471" spans="2:43" x14ac:dyDescent="0.25">
      <c r="B471" s="151"/>
      <c r="C471" s="151"/>
      <c r="D471" s="151"/>
      <c r="E471" s="151"/>
      <c r="F471" s="151"/>
      <c r="G471" s="151"/>
      <c r="H471" s="151"/>
      <c r="I471" s="151"/>
      <c r="J471" s="174"/>
      <c r="K471" s="174"/>
      <c r="L471" s="174"/>
      <c r="M471" s="174"/>
      <c r="N471" s="151"/>
      <c r="O471" s="151"/>
      <c r="P471" s="135"/>
      <c r="Q471" s="135"/>
      <c r="R471" s="930"/>
      <c r="S471" s="931"/>
      <c r="T471" s="931"/>
      <c r="U471" s="931"/>
      <c r="V471" s="931"/>
      <c r="W471" s="931"/>
      <c r="X471" s="931"/>
      <c r="Y471" s="931"/>
      <c r="Z471" s="931"/>
      <c r="AA471" s="931"/>
      <c r="AB471" s="931"/>
      <c r="AC471" s="931"/>
      <c r="AD471" s="931"/>
      <c r="AE471" s="931"/>
      <c r="AF471" s="931"/>
      <c r="AG471" s="265"/>
      <c r="AH471" s="936" t="s">
        <v>1</v>
      </c>
      <c r="AI471" s="938">
        <f>+SUM(AI461:AI469)</f>
        <v>46.56</v>
      </c>
      <c r="AJ471" s="936" t="s">
        <v>1</v>
      </c>
      <c r="AK471" s="938">
        <f>+SUM(AK461:AK469)</f>
        <v>46.97</v>
      </c>
      <c r="AL471" s="936" t="s">
        <v>1</v>
      </c>
      <c r="AM471" s="940">
        <f>+AK471-AI471</f>
        <v>0.40999999999999659</v>
      </c>
      <c r="AN471" s="851">
        <f>+AM471/AI471</f>
        <v>8.8058419243985525E-3</v>
      </c>
    </row>
    <row r="472" spans="2:43" ht="17.25" thickBot="1" x14ac:dyDescent="0.3">
      <c r="B472" s="151"/>
      <c r="C472" s="151"/>
      <c r="D472" s="151"/>
      <c r="E472" s="151"/>
      <c r="F472" s="151"/>
      <c r="G472" s="151"/>
      <c r="H472" s="151"/>
      <c r="I472" s="151"/>
      <c r="J472" s="174"/>
      <c r="K472" s="174"/>
      <c r="L472" s="174"/>
      <c r="M472" s="174"/>
      <c r="N472" s="151"/>
      <c r="O472" s="151"/>
      <c r="P472" s="135"/>
      <c r="Q472" s="135"/>
      <c r="R472" s="921"/>
      <c r="S472" s="922"/>
      <c r="T472" s="922"/>
      <c r="U472" s="922"/>
      <c r="V472" s="922"/>
      <c r="W472" s="922"/>
      <c r="X472" s="922"/>
      <c r="Y472" s="922"/>
      <c r="Z472" s="922"/>
      <c r="AA472" s="922"/>
      <c r="AB472" s="922"/>
      <c r="AC472" s="922"/>
      <c r="AD472" s="922"/>
      <c r="AE472" s="922"/>
      <c r="AF472" s="922"/>
      <c r="AG472" s="264"/>
      <c r="AH472" s="937"/>
      <c r="AI472" s="939"/>
      <c r="AJ472" s="937"/>
      <c r="AK472" s="939"/>
      <c r="AL472" s="937"/>
      <c r="AM472" s="941"/>
      <c r="AN472" s="852"/>
    </row>
    <row r="473" spans="2:43" ht="17.25" thickBot="1" x14ac:dyDescent="0.3"/>
    <row r="474" spans="2:43" x14ac:dyDescent="0.25">
      <c r="R474" s="918" t="s">
        <v>0</v>
      </c>
      <c r="S474" s="919"/>
      <c r="T474" s="919"/>
      <c r="U474" s="919"/>
      <c r="V474" s="919"/>
      <c r="W474" s="919"/>
      <c r="X474" s="919"/>
      <c r="Y474" s="919"/>
      <c r="Z474" s="919"/>
      <c r="AA474" s="919"/>
      <c r="AB474" s="919"/>
      <c r="AC474" s="919"/>
      <c r="AD474" s="919"/>
      <c r="AE474" s="919"/>
      <c r="AF474" s="920"/>
      <c r="AG474" s="18"/>
      <c r="AH474" s="924">
        <f>+AI471+AH451</f>
        <v>2916.3426363636363</v>
      </c>
      <c r="AI474" s="925"/>
      <c r="AJ474" s="924">
        <f>+AK471+AJ451</f>
        <v>3080.77</v>
      </c>
      <c r="AK474" s="925"/>
      <c r="AL474" s="928">
        <f>+AJ474-AH474</f>
        <v>164.42736363636368</v>
      </c>
      <c r="AM474" s="925"/>
      <c r="AN474" s="945">
        <f>+AL474/AH474</f>
        <v>5.6381359853308187E-2</v>
      </c>
    </row>
    <row r="475" spans="2:43" ht="17.25" thickBot="1" x14ac:dyDescent="0.3">
      <c r="R475" s="921"/>
      <c r="S475" s="922"/>
      <c r="T475" s="922"/>
      <c r="U475" s="922"/>
      <c r="V475" s="922"/>
      <c r="W475" s="922"/>
      <c r="X475" s="922"/>
      <c r="Y475" s="922"/>
      <c r="Z475" s="922"/>
      <c r="AA475" s="922"/>
      <c r="AB475" s="922"/>
      <c r="AC475" s="922"/>
      <c r="AD475" s="922"/>
      <c r="AE475" s="922"/>
      <c r="AF475" s="923"/>
      <c r="AG475" s="19"/>
      <c r="AH475" s="926"/>
      <c r="AI475" s="927"/>
      <c r="AJ475" s="926"/>
      <c r="AK475" s="927"/>
      <c r="AL475" s="929"/>
      <c r="AM475" s="927"/>
      <c r="AN475" s="946"/>
    </row>
    <row r="476" spans="2:43" ht="17.25" thickBot="1" x14ac:dyDescent="0.3"/>
    <row r="477" spans="2:43" ht="12" customHeight="1" x14ac:dyDescent="0.25">
      <c r="B477" s="882" t="s">
        <v>31</v>
      </c>
      <c r="C477" s="883"/>
      <c r="D477" s="883"/>
      <c r="E477" s="883"/>
      <c r="F477" s="883"/>
      <c r="G477" s="884"/>
      <c r="H477" s="888" t="s">
        <v>30</v>
      </c>
      <c r="I477" s="765"/>
      <c r="J477" s="765"/>
      <c r="K477" s="765"/>
      <c r="L477" s="765"/>
      <c r="M477" s="765"/>
      <c r="N477" s="765"/>
      <c r="O477" s="765"/>
      <c r="P477" s="765"/>
      <c r="Q477" s="765"/>
      <c r="R477" s="765"/>
      <c r="S477" s="765"/>
      <c r="T477" s="765"/>
      <c r="U477" s="765"/>
      <c r="V477" s="765"/>
      <c r="W477" s="765"/>
      <c r="X477" s="765"/>
      <c r="Y477" s="765"/>
      <c r="Z477" s="765"/>
      <c r="AA477" s="765"/>
      <c r="AB477" s="765"/>
      <c r="AC477" s="765"/>
      <c r="AD477" s="765"/>
      <c r="AE477" s="267"/>
      <c r="AF477" s="764" t="s">
        <v>29</v>
      </c>
      <c r="AG477" s="765"/>
      <c r="AH477" s="765"/>
      <c r="AI477" s="765"/>
      <c r="AJ477" s="765"/>
      <c r="AK477" s="766"/>
      <c r="AL477" s="889" t="s">
        <v>39</v>
      </c>
      <c r="AM477" s="890"/>
      <c r="AN477" s="891"/>
      <c r="AO477" s="22"/>
    </row>
    <row r="478" spans="2:43" ht="12" customHeight="1" x14ac:dyDescent="0.25">
      <c r="B478" s="885"/>
      <c r="C478" s="886"/>
      <c r="D478" s="886"/>
      <c r="E478" s="886"/>
      <c r="F478" s="886"/>
      <c r="G478" s="887"/>
      <c r="H478" s="892" t="s">
        <v>25</v>
      </c>
      <c r="I478" s="893"/>
      <c r="J478" s="893"/>
      <c r="K478" s="893"/>
      <c r="L478" s="893"/>
      <c r="M478" s="893"/>
      <c r="N478" s="893"/>
      <c r="O478" s="893"/>
      <c r="P478" s="893"/>
      <c r="Q478" s="893"/>
      <c r="R478" s="893"/>
      <c r="S478" s="893"/>
      <c r="T478" s="893"/>
      <c r="U478" s="893"/>
      <c r="V478" s="893"/>
      <c r="W478" s="893"/>
      <c r="X478" s="893"/>
      <c r="Y478" s="893"/>
      <c r="Z478" s="893"/>
      <c r="AA478" s="893"/>
      <c r="AB478" s="893"/>
      <c r="AC478" s="893"/>
      <c r="AD478" s="893"/>
      <c r="AE478" s="268"/>
      <c r="AF478" s="773">
        <v>44299</v>
      </c>
      <c r="AG478" s="774"/>
      <c r="AH478" s="774"/>
      <c r="AI478" s="774"/>
      <c r="AJ478" s="774"/>
      <c r="AK478" s="775"/>
      <c r="AL478" s="896" t="s">
        <v>40</v>
      </c>
      <c r="AM478" s="897"/>
      <c r="AN478" s="898"/>
      <c r="AO478" s="23"/>
    </row>
    <row r="479" spans="2:43" ht="12" customHeight="1" thickBot="1" x14ac:dyDescent="0.3">
      <c r="B479" s="902" t="s">
        <v>28</v>
      </c>
      <c r="C479" s="903"/>
      <c r="D479" s="903"/>
      <c r="E479" s="903"/>
      <c r="F479" s="903"/>
      <c r="G479" s="904"/>
      <c r="H479" s="894"/>
      <c r="I479" s="895"/>
      <c r="J479" s="895"/>
      <c r="K479" s="895"/>
      <c r="L479" s="895"/>
      <c r="M479" s="895"/>
      <c r="N479" s="895"/>
      <c r="O479" s="895"/>
      <c r="P479" s="895"/>
      <c r="Q479" s="895"/>
      <c r="R479" s="895"/>
      <c r="S479" s="895"/>
      <c r="T479" s="895"/>
      <c r="U479" s="895"/>
      <c r="V479" s="895"/>
      <c r="W479" s="895"/>
      <c r="X479" s="895"/>
      <c r="Y479" s="895"/>
      <c r="Z479" s="895"/>
      <c r="AA479" s="895"/>
      <c r="AB479" s="895"/>
      <c r="AC479" s="895"/>
      <c r="AD479" s="895"/>
      <c r="AE479" s="269"/>
      <c r="AF479" s="776"/>
      <c r="AG479" s="777"/>
      <c r="AH479" s="777"/>
      <c r="AI479" s="777"/>
      <c r="AJ479" s="777"/>
      <c r="AK479" s="778"/>
      <c r="AL479" s="899"/>
      <c r="AM479" s="900"/>
      <c r="AN479" s="901"/>
      <c r="AO479" s="141"/>
    </row>
    <row r="480" spans="2:43" ht="12" customHeight="1" thickBot="1" x14ac:dyDescent="0.3">
      <c r="B480" s="135"/>
      <c r="C480" s="135"/>
      <c r="D480" s="135"/>
      <c r="E480" s="135"/>
      <c r="F480" s="135"/>
      <c r="G480" s="135"/>
      <c r="H480" s="135"/>
      <c r="I480" s="135"/>
      <c r="J480" s="174"/>
      <c r="K480" s="174"/>
      <c r="L480" s="174"/>
      <c r="M480" s="174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5"/>
      <c r="AL480" s="135"/>
      <c r="AM480" s="135"/>
      <c r="AN480" s="135"/>
      <c r="AO480" s="141"/>
    </row>
    <row r="481" spans="2:43" ht="12" customHeight="1" thickBot="1" x14ac:dyDescent="0.3">
      <c r="B481" s="873" t="s">
        <v>27</v>
      </c>
      <c r="C481" s="874"/>
      <c r="D481" s="874"/>
      <c r="E481" s="875"/>
      <c r="F481" s="848" t="s">
        <v>26</v>
      </c>
      <c r="G481" s="850"/>
      <c r="H481" s="848" t="s">
        <v>44</v>
      </c>
      <c r="I481" s="849"/>
      <c r="J481" s="849"/>
      <c r="K481" s="849"/>
      <c r="L481" s="849"/>
      <c r="M481" s="849"/>
      <c r="N481" s="849"/>
      <c r="O481" s="849"/>
      <c r="P481" s="849"/>
      <c r="Q481" s="849"/>
      <c r="R481" s="849"/>
      <c r="S481" s="850"/>
      <c r="T481" s="848" t="s">
        <v>25</v>
      </c>
      <c r="U481" s="849"/>
      <c r="V481" s="849"/>
      <c r="W481" s="849"/>
      <c r="X481" s="849"/>
      <c r="Y481" s="849"/>
      <c r="Z481" s="849"/>
      <c r="AA481" s="849"/>
      <c r="AB481" s="849"/>
      <c r="AC481" s="849"/>
      <c r="AD481" s="849"/>
      <c r="AE481" s="849"/>
      <c r="AF481" s="850"/>
      <c r="AG481" s="879" t="s">
        <v>24</v>
      </c>
      <c r="AH481" s="880"/>
      <c r="AI481" s="881"/>
      <c r="AJ481" s="879" t="s">
        <v>24</v>
      </c>
      <c r="AK481" s="881"/>
      <c r="AL481" s="848" t="s">
        <v>23</v>
      </c>
      <c r="AM481" s="849"/>
      <c r="AN481" s="850"/>
      <c r="AO481" s="141"/>
    </row>
    <row r="482" spans="2:43" ht="12" customHeight="1" thickBot="1" x14ac:dyDescent="0.3">
      <c r="B482" s="1" t="s">
        <v>13</v>
      </c>
      <c r="C482" s="2" t="s">
        <v>22</v>
      </c>
      <c r="D482" s="3" t="s">
        <v>22</v>
      </c>
      <c r="E482" s="2" t="s">
        <v>21</v>
      </c>
      <c r="F482" s="907" t="s">
        <v>20</v>
      </c>
      <c r="G482" s="908"/>
      <c r="H482" s="876"/>
      <c r="I482" s="877"/>
      <c r="J482" s="877"/>
      <c r="K482" s="877"/>
      <c r="L482" s="877"/>
      <c r="M482" s="877"/>
      <c r="N482" s="877"/>
      <c r="O482" s="877"/>
      <c r="P482" s="877"/>
      <c r="Q482" s="877"/>
      <c r="R482" s="877"/>
      <c r="S482" s="878"/>
      <c r="T482" s="876"/>
      <c r="U482" s="877"/>
      <c r="V482" s="877"/>
      <c r="W482" s="877"/>
      <c r="X482" s="877"/>
      <c r="Y482" s="877"/>
      <c r="Z482" s="877"/>
      <c r="AA482" s="877"/>
      <c r="AB482" s="877"/>
      <c r="AC482" s="877"/>
      <c r="AD482" s="877"/>
      <c r="AE482" s="877"/>
      <c r="AF482" s="878"/>
      <c r="AG482" s="876" t="s">
        <v>19</v>
      </c>
      <c r="AH482" s="877"/>
      <c r="AI482" s="878"/>
      <c r="AJ482" s="876" t="s">
        <v>18</v>
      </c>
      <c r="AK482" s="878"/>
      <c r="AL482" s="876" t="s">
        <v>17</v>
      </c>
      <c r="AM482" s="877"/>
      <c r="AN482" s="878"/>
      <c r="AO482" s="141"/>
      <c r="AP482" s="846" t="s">
        <v>130</v>
      </c>
      <c r="AQ482" s="846" t="s">
        <v>131</v>
      </c>
    </row>
    <row r="483" spans="2:43" ht="12" customHeight="1" thickBot="1" x14ac:dyDescent="0.3">
      <c r="B483" s="4">
        <v>2021</v>
      </c>
      <c r="C483" s="5" t="s">
        <v>16</v>
      </c>
      <c r="D483" s="5" t="s">
        <v>15</v>
      </c>
      <c r="E483" s="30" t="s">
        <v>14</v>
      </c>
      <c r="F483" s="6" t="s">
        <v>14</v>
      </c>
      <c r="G483" s="7" t="s">
        <v>13</v>
      </c>
      <c r="H483" s="868" t="s">
        <v>34</v>
      </c>
      <c r="I483" s="869"/>
      <c r="J483" s="870" t="s">
        <v>43</v>
      </c>
      <c r="K483" s="871"/>
      <c r="L483" s="870" t="s">
        <v>42</v>
      </c>
      <c r="M483" s="871"/>
      <c r="N483" s="872" t="s">
        <v>33</v>
      </c>
      <c r="O483" s="869"/>
      <c r="P483" s="872" t="s">
        <v>12</v>
      </c>
      <c r="Q483" s="869"/>
      <c r="R483" s="872" t="s">
        <v>11</v>
      </c>
      <c r="S483" s="905"/>
      <c r="T483" s="868" t="s">
        <v>35</v>
      </c>
      <c r="U483" s="906"/>
      <c r="V483" s="906"/>
      <c r="W483" s="905"/>
      <c r="X483" s="868" t="s">
        <v>10</v>
      </c>
      <c r="Y483" s="906"/>
      <c r="Z483" s="906"/>
      <c r="AA483" s="905"/>
      <c r="AB483" s="604" t="s">
        <v>1084</v>
      </c>
      <c r="AC483" s="38" t="s">
        <v>38</v>
      </c>
      <c r="AD483" s="37" t="s">
        <v>36</v>
      </c>
      <c r="AE483" s="266" t="s">
        <v>41</v>
      </c>
      <c r="AF483" s="136" t="s">
        <v>9</v>
      </c>
      <c r="AG483" s="8" t="s">
        <v>37</v>
      </c>
      <c r="AH483" s="9" t="s">
        <v>8</v>
      </c>
      <c r="AI483" s="10" t="s">
        <v>7</v>
      </c>
      <c r="AJ483" s="6" t="s">
        <v>8</v>
      </c>
      <c r="AK483" s="7" t="s">
        <v>7</v>
      </c>
      <c r="AL483" s="6" t="s">
        <v>8</v>
      </c>
      <c r="AM483" s="11" t="s">
        <v>7</v>
      </c>
      <c r="AN483" s="7" t="s">
        <v>6</v>
      </c>
      <c r="AO483" s="141"/>
      <c r="AP483" s="847"/>
      <c r="AQ483" s="847"/>
    </row>
    <row r="484" spans="2:43" ht="12" customHeight="1" x14ac:dyDescent="0.25">
      <c r="B484" s="25">
        <v>44299</v>
      </c>
      <c r="C484" s="137">
        <v>0.15833333333333333</v>
      </c>
      <c r="D484" s="137">
        <v>0.16597222222222222</v>
      </c>
      <c r="E484" s="43">
        <v>1</v>
      </c>
      <c r="F484" s="43">
        <v>809</v>
      </c>
      <c r="G484" s="25">
        <v>44299</v>
      </c>
      <c r="H484" s="967" t="s">
        <v>199</v>
      </c>
      <c r="I484" s="968"/>
      <c r="J484" s="969"/>
      <c r="K484" s="970"/>
      <c r="L484" s="969"/>
      <c r="M484" s="970"/>
      <c r="N484" s="967"/>
      <c r="O484" s="968"/>
      <c r="P484" s="971" t="s">
        <v>1210</v>
      </c>
      <c r="Q484" s="972"/>
      <c r="R484" s="973" t="s">
        <v>306</v>
      </c>
      <c r="S484" s="974"/>
      <c r="T484" s="979" t="s">
        <v>544</v>
      </c>
      <c r="U484" s="980"/>
      <c r="V484" s="980"/>
      <c r="W484" s="981"/>
      <c r="X484" s="979" t="s">
        <v>544</v>
      </c>
      <c r="Y484" s="980"/>
      <c r="Z484" s="980"/>
      <c r="AA484" s="981"/>
      <c r="AB484" s="619"/>
      <c r="AC484" s="34"/>
      <c r="AD484" s="138"/>
      <c r="AE484" s="158"/>
      <c r="AF484" s="35" t="s">
        <v>32</v>
      </c>
      <c r="AG484" s="34"/>
      <c r="AH484" s="139">
        <v>18518</v>
      </c>
      <c r="AI484" s="140">
        <f t="shared" ref="AI484" si="189">+AH484/1000</f>
        <v>18.518000000000001</v>
      </c>
      <c r="AJ484" s="152">
        <v>19170</v>
      </c>
      <c r="AK484" s="142">
        <f t="shared" ref="AK484" si="190">+AJ484/1000</f>
        <v>19.170000000000002</v>
      </c>
      <c r="AL484" s="143">
        <f t="shared" ref="AL484" si="191">+AJ484-AH484</f>
        <v>652</v>
      </c>
      <c r="AM484" s="144">
        <f t="shared" ref="AM484" si="192">+AL484/1000</f>
        <v>0.65200000000000002</v>
      </c>
      <c r="AN484" s="145">
        <f t="shared" ref="AN484" si="193">+AL484/AH484</f>
        <v>3.5208985851603848E-2</v>
      </c>
      <c r="AO484" s="141"/>
      <c r="AP484" s="306"/>
      <c r="AQ484" s="306"/>
    </row>
    <row r="485" spans="2:43" ht="12" customHeight="1" x14ac:dyDescent="0.25">
      <c r="B485" s="25">
        <v>44299</v>
      </c>
      <c r="C485" s="137">
        <v>0.39027777777777778</v>
      </c>
      <c r="D485" s="137">
        <v>0.41041666666666665</v>
      </c>
      <c r="E485" s="43">
        <v>2</v>
      </c>
      <c r="F485" s="43">
        <v>26826</v>
      </c>
      <c r="G485" s="25">
        <v>44299</v>
      </c>
      <c r="H485" s="967" t="s">
        <v>1618</v>
      </c>
      <c r="I485" s="968"/>
      <c r="J485" s="969"/>
      <c r="K485" s="970"/>
      <c r="L485" s="969"/>
      <c r="M485" s="970"/>
      <c r="N485" s="967"/>
      <c r="O485" s="968"/>
      <c r="P485" s="971" t="s">
        <v>1219</v>
      </c>
      <c r="Q485" s="972"/>
      <c r="R485" s="973" t="s">
        <v>1218</v>
      </c>
      <c r="S485" s="974"/>
      <c r="T485" s="979" t="s">
        <v>744</v>
      </c>
      <c r="U485" s="980"/>
      <c r="V485" s="980"/>
      <c r="W485" s="988"/>
      <c r="X485" s="979" t="s">
        <v>744</v>
      </c>
      <c r="Y485" s="980"/>
      <c r="Z485" s="980"/>
      <c r="AA485" s="988"/>
      <c r="AB485" s="509"/>
      <c r="AC485" s="34"/>
      <c r="AD485" s="138"/>
      <c r="AE485" s="158"/>
      <c r="AF485" s="35"/>
      <c r="AG485" s="34"/>
      <c r="AH485" s="139">
        <v>720</v>
      </c>
      <c r="AI485" s="159">
        <f>+AH485/1000</f>
        <v>0.72</v>
      </c>
      <c r="AJ485" s="152">
        <v>720</v>
      </c>
      <c r="AK485" s="272">
        <f>+AJ485/1000</f>
        <v>0.72</v>
      </c>
      <c r="AL485" s="273">
        <f>+AJ485-AH485</f>
        <v>0</v>
      </c>
      <c r="AM485" s="274">
        <f>+AL485/1000</f>
        <v>0</v>
      </c>
      <c r="AN485" s="275">
        <f>+AL485/AH485</f>
        <v>0</v>
      </c>
      <c r="AO485" s="20"/>
      <c r="AP485" s="306"/>
      <c r="AQ485" s="306"/>
    </row>
    <row r="486" spans="2:43" ht="12" customHeight="1" x14ac:dyDescent="0.25">
      <c r="B486" s="25">
        <v>44299</v>
      </c>
      <c r="C486" s="137">
        <v>0.3923611111111111</v>
      </c>
      <c r="D486" s="137">
        <v>0.42569444444444443</v>
      </c>
      <c r="E486" s="43">
        <v>2</v>
      </c>
      <c r="F486" s="43">
        <v>23779</v>
      </c>
      <c r="G486" s="25">
        <v>44299</v>
      </c>
      <c r="H486" s="967" t="s">
        <v>1905</v>
      </c>
      <c r="I486" s="968"/>
      <c r="J486" s="969" t="s">
        <v>702</v>
      </c>
      <c r="K486" s="970"/>
      <c r="L486" s="969" t="s">
        <v>700</v>
      </c>
      <c r="M486" s="970"/>
      <c r="N486" s="967"/>
      <c r="O486" s="968"/>
      <c r="P486" s="971" t="s">
        <v>221</v>
      </c>
      <c r="Q486" s="972"/>
      <c r="R486" s="973" t="s">
        <v>696</v>
      </c>
      <c r="S486" s="985"/>
      <c r="T486" s="982" t="s">
        <v>1906</v>
      </c>
      <c r="U486" s="983"/>
      <c r="V486" s="983"/>
      <c r="W486" s="984"/>
      <c r="X486" s="982" t="s">
        <v>1907</v>
      </c>
      <c r="Y486" s="983"/>
      <c r="Z486" s="983"/>
      <c r="AA486" s="984"/>
      <c r="AB486" s="606">
        <v>1</v>
      </c>
      <c r="AC486" s="34"/>
      <c r="AD486" s="138" t="s">
        <v>699</v>
      </c>
      <c r="AE486" s="263"/>
      <c r="AF486" s="35" t="s">
        <v>32</v>
      </c>
      <c r="AG486" s="34"/>
      <c r="AH486" s="139">
        <v>9600</v>
      </c>
      <c r="AI486" s="140">
        <f>+AH486/1000</f>
        <v>9.6</v>
      </c>
      <c r="AJ486" s="152">
        <v>8890</v>
      </c>
      <c r="AK486" s="142">
        <f>+AJ486/1000</f>
        <v>8.89</v>
      </c>
      <c r="AL486" s="143">
        <f>+AJ486-AH486</f>
        <v>-710</v>
      </c>
      <c r="AM486" s="144">
        <f>+AL486/1000</f>
        <v>-0.71</v>
      </c>
      <c r="AN486" s="145">
        <f>+AL486/AH486</f>
        <v>-7.3958333333333334E-2</v>
      </c>
      <c r="AO486" s="21"/>
      <c r="AP486" s="306"/>
      <c r="AQ486" s="306"/>
    </row>
    <row r="487" spans="2:43" ht="12" customHeight="1" x14ac:dyDescent="0.25">
      <c r="B487" s="25">
        <v>44299</v>
      </c>
      <c r="C487" s="137">
        <v>0.41180555555555554</v>
      </c>
      <c r="D487" s="137"/>
      <c r="E487" s="43">
        <v>2</v>
      </c>
      <c r="F487" s="43">
        <v>23780</v>
      </c>
      <c r="G487" s="25">
        <v>44299</v>
      </c>
      <c r="H487" s="967" t="s">
        <v>902</v>
      </c>
      <c r="I487" s="968"/>
      <c r="J487" s="969" t="s">
        <v>1909</v>
      </c>
      <c r="K487" s="970"/>
      <c r="L487" s="969" t="s">
        <v>700</v>
      </c>
      <c r="M487" s="970"/>
      <c r="N487" s="967"/>
      <c r="O487" s="968"/>
      <c r="P487" s="971" t="s">
        <v>1293</v>
      </c>
      <c r="Q487" s="972"/>
      <c r="R487" s="973" t="s">
        <v>543</v>
      </c>
      <c r="S487" s="974"/>
      <c r="T487" s="975" t="s">
        <v>1908</v>
      </c>
      <c r="U487" s="976"/>
      <c r="V487" s="976"/>
      <c r="W487" s="977"/>
      <c r="X487" s="975" t="s">
        <v>1908</v>
      </c>
      <c r="Y487" s="976"/>
      <c r="Z487" s="976"/>
      <c r="AA487" s="977"/>
      <c r="AB487" s="620">
        <v>1</v>
      </c>
      <c r="AC487" s="34"/>
      <c r="AD487" s="138" t="s">
        <v>699</v>
      </c>
      <c r="AE487" s="263"/>
      <c r="AF487" s="35" t="s">
        <v>32</v>
      </c>
      <c r="AG487" s="34"/>
      <c r="AH487" s="139">
        <v>10396</v>
      </c>
      <c r="AI487" s="140">
        <f>+AH487/1000</f>
        <v>10.396000000000001</v>
      </c>
      <c r="AJ487" s="152"/>
      <c r="AK487" s="142">
        <f>+AJ487/1000</f>
        <v>0</v>
      </c>
      <c r="AL487" s="143">
        <f>+AJ487-AH487</f>
        <v>-10396</v>
      </c>
      <c r="AM487" s="144">
        <f>+AL487/1000</f>
        <v>-10.396000000000001</v>
      </c>
      <c r="AN487" s="145">
        <f>+AL487/AH487</f>
        <v>-1</v>
      </c>
      <c r="AO487" s="21"/>
      <c r="AP487" s="306"/>
      <c r="AQ487" s="306"/>
    </row>
    <row r="488" spans="2:43" ht="12" customHeight="1" x14ac:dyDescent="0.25">
      <c r="B488" s="25">
        <v>44299</v>
      </c>
      <c r="C488" s="137"/>
      <c r="D488" s="137"/>
      <c r="E488" s="43"/>
      <c r="F488" s="43"/>
      <c r="G488" s="25">
        <v>44299</v>
      </c>
      <c r="H488" s="967"/>
      <c r="I488" s="968"/>
      <c r="J488" s="969"/>
      <c r="K488" s="970"/>
      <c r="L488" s="969"/>
      <c r="M488" s="970"/>
      <c r="N488" s="967"/>
      <c r="O488" s="968"/>
      <c r="P488" s="971"/>
      <c r="Q488" s="972"/>
      <c r="R488" s="973"/>
      <c r="S488" s="974"/>
      <c r="T488" s="975"/>
      <c r="U488" s="976"/>
      <c r="V488" s="976"/>
      <c r="W488" s="977"/>
      <c r="X488" s="975"/>
      <c r="Y488" s="976"/>
      <c r="Z488" s="976"/>
      <c r="AA488" s="978"/>
      <c r="AB488" s="620"/>
      <c r="AC488" s="34"/>
      <c r="AD488" s="138"/>
      <c r="AE488" s="621"/>
      <c r="AF488" s="46"/>
      <c r="AG488" s="34"/>
      <c r="AH488" s="139"/>
      <c r="AI488" s="140">
        <f t="shared" ref="AI488:AI500" si="194">+AH488/1000</f>
        <v>0</v>
      </c>
      <c r="AJ488" s="152"/>
      <c r="AK488" s="142">
        <f t="shared" ref="AK488:AK500" si="195">+AJ488/1000</f>
        <v>0</v>
      </c>
      <c r="AL488" s="143">
        <f t="shared" ref="AL488:AL500" si="196">+AJ488-AH488</f>
        <v>0</v>
      </c>
      <c r="AM488" s="144">
        <f t="shared" ref="AM488:AM500" si="197">+AL488/1000</f>
        <v>0</v>
      </c>
      <c r="AN488" s="145" t="e">
        <f t="shared" ref="AN488:AN500" si="198">+AL488/AH488</f>
        <v>#DIV/0!</v>
      </c>
      <c r="AO488" s="21"/>
      <c r="AP488" s="306"/>
      <c r="AQ488" s="306"/>
    </row>
    <row r="489" spans="2:43" ht="12" customHeight="1" x14ac:dyDescent="0.25">
      <c r="B489" s="25">
        <v>44299</v>
      </c>
      <c r="C489" s="137"/>
      <c r="D489" s="137"/>
      <c r="E489" s="43"/>
      <c r="F489" s="43"/>
      <c r="G489" s="25">
        <v>44299</v>
      </c>
      <c r="H489" s="967"/>
      <c r="I489" s="968"/>
      <c r="J489" s="969"/>
      <c r="K489" s="970"/>
      <c r="L489" s="969"/>
      <c r="M489" s="970"/>
      <c r="N489" s="967"/>
      <c r="O489" s="968"/>
      <c r="P489" s="971"/>
      <c r="Q489" s="972"/>
      <c r="R489" s="973"/>
      <c r="S489" s="974"/>
      <c r="T489" s="975"/>
      <c r="U489" s="976"/>
      <c r="V489" s="976"/>
      <c r="W489" s="977"/>
      <c r="X489" s="975"/>
      <c r="Y489" s="976"/>
      <c r="Z489" s="976"/>
      <c r="AA489" s="978"/>
      <c r="AB489" s="620"/>
      <c r="AC489" s="34"/>
      <c r="AD489" s="138"/>
      <c r="AE489" s="621"/>
      <c r="AF489" s="46"/>
      <c r="AG489" s="34"/>
      <c r="AH489" s="139"/>
      <c r="AI489" s="140">
        <f t="shared" si="194"/>
        <v>0</v>
      </c>
      <c r="AJ489" s="152"/>
      <c r="AK489" s="142">
        <f t="shared" si="195"/>
        <v>0</v>
      </c>
      <c r="AL489" s="143">
        <f t="shared" si="196"/>
        <v>0</v>
      </c>
      <c r="AM489" s="144">
        <f t="shared" si="197"/>
        <v>0</v>
      </c>
      <c r="AN489" s="145" t="e">
        <f t="shared" si="198"/>
        <v>#DIV/0!</v>
      </c>
      <c r="AO489" s="21"/>
      <c r="AP489" s="306"/>
      <c r="AQ489" s="306"/>
    </row>
    <row r="490" spans="2:43" ht="12" customHeight="1" x14ac:dyDescent="0.25">
      <c r="B490" s="25">
        <v>44299</v>
      </c>
      <c r="C490" s="137"/>
      <c r="D490" s="137"/>
      <c r="E490" s="43"/>
      <c r="F490" s="43"/>
      <c r="G490" s="25">
        <v>44299</v>
      </c>
      <c r="H490" s="967"/>
      <c r="I490" s="968"/>
      <c r="J490" s="969"/>
      <c r="K490" s="970"/>
      <c r="L490" s="969"/>
      <c r="M490" s="970"/>
      <c r="N490" s="967"/>
      <c r="O490" s="968"/>
      <c r="P490" s="971"/>
      <c r="Q490" s="972"/>
      <c r="R490" s="973"/>
      <c r="S490" s="974"/>
      <c r="T490" s="975"/>
      <c r="U490" s="976"/>
      <c r="V490" s="976"/>
      <c r="W490" s="977"/>
      <c r="X490" s="975"/>
      <c r="Y490" s="976"/>
      <c r="Z490" s="976"/>
      <c r="AA490" s="978"/>
      <c r="AB490" s="620"/>
      <c r="AC490" s="34"/>
      <c r="AD490" s="138"/>
      <c r="AE490" s="621"/>
      <c r="AF490" s="46"/>
      <c r="AG490" s="34"/>
      <c r="AH490" s="139"/>
      <c r="AI490" s="140">
        <f t="shared" si="194"/>
        <v>0</v>
      </c>
      <c r="AJ490" s="152"/>
      <c r="AK490" s="142">
        <f t="shared" si="195"/>
        <v>0</v>
      </c>
      <c r="AL490" s="143">
        <f t="shared" si="196"/>
        <v>0</v>
      </c>
      <c r="AM490" s="144">
        <f t="shared" si="197"/>
        <v>0</v>
      </c>
      <c r="AN490" s="145" t="e">
        <f t="shared" si="198"/>
        <v>#DIV/0!</v>
      </c>
      <c r="AO490" s="21"/>
      <c r="AP490" s="306"/>
      <c r="AQ490" s="306"/>
    </row>
    <row r="491" spans="2:43" ht="12" customHeight="1" x14ac:dyDescent="0.25">
      <c r="B491" s="25">
        <v>44299</v>
      </c>
      <c r="C491" s="137"/>
      <c r="D491" s="137"/>
      <c r="E491" s="43"/>
      <c r="F491" s="43"/>
      <c r="G491" s="25">
        <v>44299</v>
      </c>
      <c r="H491" s="967"/>
      <c r="I491" s="968"/>
      <c r="J491" s="969"/>
      <c r="K491" s="970"/>
      <c r="L491" s="969"/>
      <c r="M491" s="970"/>
      <c r="N491" s="967"/>
      <c r="O491" s="968"/>
      <c r="P491" s="971"/>
      <c r="Q491" s="972"/>
      <c r="R491" s="973"/>
      <c r="S491" s="974"/>
      <c r="T491" s="975"/>
      <c r="U491" s="976"/>
      <c r="V491" s="976"/>
      <c r="W491" s="977"/>
      <c r="X491" s="975"/>
      <c r="Y491" s="976"/>
      <c r="Z491" s="976"/>
      <c r="AA491" s="978"/>
      <c r="AB491" s="620"/>
      <c r="AC491" s="34"/>
      <c r="AD491" s="138"/>
      <c r="AE491" s="621"/>
      <c r="AF491" s="46"/>
      <c r="AG491" s="34"/>
      <c r="AH491" s="139"/>
      <c r="AI491" s="140">
        <f t="shared" si="194"/>
        <v>0</v>
      </c>
      <c r="AJ491" s="152"/>
      <c r="AK491" s="142">
        <f t="shared" si="195"/>
        <v>0</v>
      </c>
      <c r="AL491" s="143">
        <f t="shared" si="196"/>
        <v>0</v>
      </c>
      <c r="AM491" s="144">
        <f t="shared" si="197"/>
        <v>0</v>
      </c>
      <c r="AN491" s="145" t="e">
        <f t="shared" si="198"/>
        <v>#DIV/0!</v>
      </c>
      <c r="AO491" s="21"/>
      <c r="AP491" s="306"/>
      <c r="AQ491" s="306"/>
    </row>
    <row r="492" spans="2:43" ht="12" customHeight="1" x14ac:dyDescent="0.25">
      <c r="B492" s="25">
        <v>44299</v>
      </c>
      <c r="C492" s="137"/>
      <c r="D492" s="137"/>
      <c r="E492" s="43"/>
      <c r="F492" s="43"/>
      <c r="G492" s="25">
        <v>44299</v>
      </c>
      <c r="H492" s="967"/>
      <c r="I492" s="968"/>
      <c r="J492" s="969"/>
      <c r="K492" s="970"/>
      <c r="L492" s="969"/>
      <c r="M492" s="970"/>
      <c r="N492" s="967"/>
      <c r="O492" s="968"/>
      <c r="P492" s="971"/>
      <c r="Q492" s="972"/>
      <c r="R492" s="973"/>
      <c r="S492" s="974"/>
      <c r="T492" s="975"/>
      <c r="U492" s="976"/>
      <c r="V492" s="976"/>
      <c r="W492" s="977"/>
      <c r="X492" s="975"/>
      <c r="Y492" s="976"/>
      <c r="Z492" s="976"/>
      <c r="AA492" s="978"/>
      <c r="AB492" s="620"/>
      <c r="AC492" s="34"/>
      <c r="AD492" s="138"/>
      <c r="AE492" s="621"/>
      <c r="AF492" s="46"/>
      <c r="AG492" s="34"/>
      <c r="AH492" s="139"/>
      <c r="AI492" s="140">
        <f t="shared" si="194"/>
        <v>0</v>
      </c>
      <c r="AJ492" s="152"/>
      <c r="AK492" s="142">
        <f t="shared" si="195"/>
        <v>0</v>
      </c>
      <c r="AL492" s="143">
        <f t="shared" si="196"/>
        <v>0</v>
      </c>
      <c r="AM492" s="144">
        <f t="shared" si="197"/>
        <v>0</v>
      </c>
      <c r="AN492" s="145" t="e">
        <f t="shared" si="198"/>
        <v>#DIV/0!</v>
      </c>
      <c r="AO492" s="21"/>
      <c r="AP492" s="306"/>
      <c r="AQ492" s="306"/>
    </row>
    <row r="493" spans="2:43" ht="12" customHeight="1" x14ac:dyDescent="0.25">
      <c r="B493" s="25">
        <v>44299</v>
      </c>
      <c r="C493" s="137"/>
      <c r="D493" s="137"/>
      <c r="E493" s="43"/>
      <c r="F493" s="43"/>
      <c r="G493" s="25">
        <v>44299</v>
      </c>
      <c r="H493" s="967"/>
      <c r="I493" s="968"/>
      <c r="J493" s="969"/>
      <c r="K493" s="970"/>
      <c r="L493" s="969"/>
      <c r="M493" s="970"/>
      <c r="N493" s="967"/>
      <c r="O493" s="968"/>
      <c r="P493" s="971"/>
      <c r="Q493" s="972"/>
      <c r="R493" s="973"/>
      <c r="S493" s="974"/>
      <c r="T493" s="975"/>
      <c r="U493" s="976"/>
      <c r="V493" s="976"/>
      <c r="W493" s="977"/>
      <c r="X493" s="975"/>
      <c r="Y493" s="976"/>
      <c r="Z493" s="976"/>
      <c r="AA493" s="978"/>
      <c r="AB493" s="620"/>
      <c r="AC493" s="34"/>
      <c r="AD493" s="138"/>
      <c r="AE493" s="621"/>
      <c r="AF493" s="46"/>
      <c r="AG493" s="34"/>
      <c r="AH493" s="139"/>
      <c r="AI493" s="140">
        <f t="shared" si="194"/>
        <v>0</v>
      </c>
      <c r="AJ493" s="152"/>
      <c r="AK493" s="142">
        <f t="shared" si="195"/>
        <v>0</v>
      </c>
      <c r="AL493" s="143">
        <f t="shared" si="196"/>
        <v>0</v>
      </c>
      <c r="AM493" s="144">
        <f t="shared" si="197"/>
        <v>0</v>
      </c>
      <c r="AN493" s="145" t="e">
        <f t="shared" si="198"/>
        <v>#DIV/0!</v>
      </c>
      <c r="AO493" s="21"/>
      <c r="AP493" s="306"/>
      <c r="AQ493" s="306"/>
    </row>
    <row r="494" spans="2:43" ht="12" customHeight="1" x14ac:dyDescent="0.25">
      <c r="B494" s="25">
        <v>44299</v>
      </c>
      <c r="C494" s="137"/>
      <c r="D494" s="137"/>
      <c r="E494" s="43"/>
      <c r="F494" s="43"/>
      <c r="G494" s="25">
        <v>44299</v>
      </c>
      <c r="H494" s="967"/>
      <c r="I494" s="968"/>
      <c r="J494" s="969"/>
      <c r="K494" s="970"/>
      <c r="L494" s="969"/>
      <c r="M494" s="970"/>
      <c r="N494" s="967"/>
      <c r="O494" s="968"/>
      <c r="P494" s="971"/>
      <c r="Q494" s="972"/>
      <c r="R494" s="973"/>
      <c r="S494" s="974"/>
      <c r="T494" s="975"/>
      <c r="U494" s="976"/>
      <c r="V494" s="976"/>
      <c r="W494" s="977"/>
      <c r="X494" s="975"/>
      <c r="Y494" s="976"/>
      <c r="Z494" s="976"/>
      <c r="AA494" s="978"/>
      <c r="AB494" s="620"/>
      <c r="AC494" s="34"/>
      <c r="AD494" s="138"/>
      <c r="AE494" s="621"/>
      <c r="AF494" s="46"/>
      <c r="AG494" s="34"/>
      <c r="AH494" s="139"/>
      <c r="AI494" s="140">
        <f t="shared" si="194"/>
        <v>0</v>
      </c>
      <c r="AJ494" s="152"/>
      <c r="AK494" s="142">
        <f t="shared" si="195"/>
        <v>0</v>
      </c>
      <c r="AL494" s="143">
        <f t="shared" si="196"/>
        <v>0</v>
      </c>
      <c r="AM494" s="144">
        <f t="shared" si="197"/>
        <v>0</v>
      </c>
      <c r="AN494" s="145" t="e">
        <f t="shared" si="198"/>
        <v>#DIV/0!</v>
      </c>
      <c r="AO494" s="21"/>
      <c r="AP494" s="306"/>
      <c r="AQ494" s="306"/>
    </row>
    <row r="495" spans="2:43" ht="12" customHeight="1" x14ac:dyDescent="0.25">
      <c r="B495" s="25">
        <v>44299</v>
      </c>
      <c r="C495" s="137"/>
      <c r="D495" s="137"/>
      <c r="E495" s="43"/>
      <c r="F495" s="43"/>
      <c r="G495" s="25">
        <v>44299</v>
      </c>
      <c r="H495" s="967"/>
      <c r="I495" s="968"/>
      <c r="J495" s="969"/>
      <c r="K495" s="970"/>
      <c r="L495" s="969"/>
      <c r="M495" s="970"/>
      <c r="N495" s="967"/>
      <c r="O495" s="968"/>
      <c r="P495" s="971"/>
      <c r="Q495" s="972"/>
      <c r="R495" s="973"/>
      <c r="S495" s="974"/>
      <c r="T495" s="975"/>
      <c r="U495" s="976"/>
      <c r="V495" s="976"/>
      <c r="W495" s="977"/>
      <c r="X495" s="975"/>
      <c r="Y495" s="976"/>
      <c r="Z495" s="976"/>
      <c r="AA495" s="978"/>
      <c r="AB495" s="620"/>
      <c r="AC495" s="34"/>
      <c r="AD495" s="138"/>
      <c r="AE495" s="621"/>
      <c r="AF495" s="46"/>
      <c r="AG495" s="34"/>
      <c r="AH495" s="139"/>
      <c r="AI495" s="140">
        <f t="shared" si="194"/>
        <v>0</v>
      </c>
      <c r="AJ495" s="152"/>
      <c r="AK495" s="142">
        <f t="shared" si="195"/>
        <v>0</v>
      </c>
      <c r="AL495" s="143">
        <f t="shared" si="196"/>
        <v>0</v>
      </c>
      <c r="AM495" s="144">
        <f t="shared" si="197"/>
        <v>0</v>
      </c>
      <c r="AN495" s="145" t="e">
        <f t="shared" si="198"/>
        <v>#DIV/0!</v>
      </c>
      <c r="AO495" s="21"/>
      <c r="AP495" s="306"/>
      <c r="AQ495" s="306"/>
    </row>
    <row r="496" spans="2:43" ht="12" customHeight="1" x14ac:dyDescent="0.25">
      <c r="B496" s="25">
        <v>44299</v>
      </c>
      <c r="C496" s="137"/>
      <c r="D496" s="137"/>
      <c r="E496" s="43"/>
      <c r="F496" s="43"/>
      <c r="G496" s="25">
        <v>44299</v>
      </c>
      <c r="H496" s="967"/>
      <c r="I496" s="968"/>
      <c r="J496" s="969"/>
      <c r="K496" s="970"/>
      <c r="L496" s="969"/>
      <c r="M496" s="970"/>
      <c r="N496" s="967"/>
      <c r="O496" s="968"/>
      <c r="P496" s="971"/>
      <c r="Q496" s="972"/>
      <c r="R496" s="973"/>
      <c r="S496" s="974"/>
      <c r="T496" s="975"/>
      <c r="U496" s="976"/>
      <c r="V496" s="976"/>
      <c r="W496" s="977"/>
      <c r="X496" s="975"/>
      <c r="Y496" s="976"/>
      <c r="Z496" s="976"/>
      <c r="AA496" s="978"/>
      <c r="AB496" s="620"/>
      <c r="AC496" s="34"/>
      <c r="AD496" s="138"/>
      <c r="AE496" s="621"/>
      <c r="AF496" s="46"/>
      <c r="AG496" s="34"/>
      <c r="AH496" s="139"/>
      <c r="AI496" s="140">
        <f t="shared" si="194"/>
        <v>0</v>
      </c>
      <c r="AJ496" s="152"/>
      <c r="AK496" s="142">
        <f t="shared" si="195"/>
        <v>0</v>
      </c>
      <c r="AL496" s="143">
        <f t="shared" si="196"/>
        <v>0</v>
      </c>
      <c r="AM496" s="144">
        <f t="shared" si="197"/>
        <v>0</v>
      </c>
      <c r="AN496" s="145" t="e">
        <f t="shared" si="198"/>
        <v>#DIV/0!</v>
      </c>
      <c r="AO496" s="21"/>
      <c r="AP496" s="306"/>
      <c r="AQ496" s="306"/>
    </row>
    <row r="497" spans="2:43" ht="12" customHeight="1" x14ac:dyDescent="0.25">
      <c r="B497" s="25">
        <v>44299</v>
      </c>
      <c r="C497" s="137"/>
      <c r="D497" s="137"/>
      <c r="E497" s="43"/>
      <c r="F497" s="43"/>
      <c r="G497" s="25">
        <v>44299</v>
      </c>
      <c r="H497" s="967"/>
      <c r="I497" s="968"/>
      <c r="J497" s="969"/>
      <c r="K497" s="970"/>
      <c r="L497" s="969"/>
      <c r="M497" s="970"/>
      <c r="N497" s="967"/>
      <c r="O497" s="968"/>
      <c r="P497" s="971"/>
      <c r="Q497" s="972"/>
      <c r="R497" s="973"/>
      <c r="S497" s="974"/>
      <c r="T497" s="975"/>
      <c r="U497" s="976"/>
      <c r="V497" s="976"/>
      <c r="W497" s="977"/>
      <c r="X497" s="975"/>
      <c r="Y497" s="976"/>
      <c r="Z497" s="976"/>
      <c r="AA497" s="978"/>
      <c r="AB497" s="620"/>
      <c r="AC497" s="34"/>
      <c r="AD497" s="138"/>
      <c r="AE497" s="621"/>
      <c r="AF497" s="46"/>
      <c r="AG497" s="34"/>
      <c r="AH497" s="139"/>
      <c r="AI497" s="140">
        <f t="shared" si="194"/>
        <v>0</v>
      </c>
      <c r="AJ497" s="152"/>
      <c r="AK497" s="142">
        <f t="shared" si="195"/>
        <v>0</v>
      </c>
      <c r="AL497" s="143">
        <f t="shared" si="196"/>
        <v>0</v>
      </c>
      <c r="AM497" s="144">
        <f t="shared" si="197"/>
        <v>0</v>
      </c>
      <c r="AN497" s="145" t="e">
        <f t="shared" si="198"/>
        <v>#DIV/0!</v>
      </c>
      <c r="AO497" s="21"/>
      <c r="AP497" s="306"/>
      <c r="AQ497" s="306"/>
    </row>
    <row r="498" spans="2:43" ht="12" customHeight="1" x14ac:dyDescent="0.25">
      <c r="B498" s="25">
        <v>44299</v>
      </c>
      <c r="C498" s="137"/>
      <c r="D498" s="137"/>
      <c r="E498" s="43"/>
      <c r="F498" s="43"/>
      <c r="G498" s="25">
        <v>44299</v>
      </c>
      <c r="H498" s="967"/>
      <c r="I498" s="968"/>
      <c r="J498" s="969"/>
      <c r="K498" s="970"/>
      <c r="L498" s="969"/>
      <c r="M498" s="970"/>
      <c r="N498" s="967"/>
      <c r="O498" s="968"/>
      <c r="P498" s="971"/>
      <c r="Q498" s="972"/>
      <c r="R498" s="973"/>
      <c r="S498" s="974"/>
      <c r="T498" s="975"/>
      <c r="U498" s="976"/>
      <c r="V498" s="976"/>
      <c r="W498" s="977"/>
      <c r="X498" s="975"/>
      <c r="Y498" s="976"/>
      <c r="Z498" s="976"/>
      <c r="AA498" s="978"/>
      <c r="AB498" s="620"/>
      <c r="AC498" s="34"/>
      <c r="AD498" s="138"/>
      <c r="AE498" s="621"/>
      <c r="AF498" s="46"/>
      <c r="AG498" s="34"/>
      <c r="AH498" s="139"/>
      <c r="AI498" s="140">
        <f t="shared" si="194"/>
        <v>0</v>
      </c>
      <c r="AJ498" s="152"/>
      <c r="AK498" s="142">
        <f t="shared" si="195"/>
        <v>0</v>
      </c>
      <c r="AL498" s="143">
        <f t="shared" si="196"/>
        <v>0</v>
      </c>
      <c r="AM498" s="144">
        <f t="shared" si="197"/>
        <v>0</v>
      </c>
      <c r="AN498" s="145" t="e">
        <f t="shared" si="198"/>
        <v>#DIV/0!</v>
      </c>
      <c r="AO498" s="21"/>
      <c r="AP498" s="306"/>
      <c r="AQ498" s="306"/>
    </row>
    <row r="499" spans="2:43" ht="12" customHeight="1" x14ac:dyDescent="0.25">
      <c r="B499" s="25">
        <v>44299</v>
      </c>
      <c r="C499" s="137"/>
      <c r="D499" s="137"/>
      <c r="E499" s="43"/>
      <c r="F499" s="43"/>
      <c r="G499" s="25">
        <v>44299</v>
      </c>
      <c r="H499" s="967"/>
      <c r="I499" s="968"/>
      <c r="J499" s="969"/>
      <c r="K499" s="970"/>
      <c r="L499" s="969"/>
      <c r="M499" s="970"/>
      <c r="N499" s="967"/>
      <c r="O499" s="968"/>
      <c r="P499" s="971"/>
      <c r="Q499" s="972"/>
      <c r="R499" s="973"/>
      <c r="S499" s="974"/>
      <c r="T499" s="975"/>
      <c r="U499" s="976"/>
      <c r="V499" s="976"/>
      <c r="W499" s="977"/>
      <c r="X499" s="975"/>
      <c r="Y499" s="976"/>
      <c r="Z499" s="976"/>
      <c r="AA499" s="978"/>
      <c r="AB499" s="620"/>
      <c r="AC499" s="34"/>
      <c r="AD499" s="138"/>
      <c r="AE499" s="621"/>
      <c r="AF499" s="46"/>
      <c r="AG499" s="34"/>
      <c r="AH499" s="139"/>
      <c r="AI499" s="140">
        <f t="shared" si="194"/>
        <v>0</v>
      </c>
      <c r="AJ499" s="152"/>
      <c r="AK499" s="142">
        <f t="shared" si="195"/>
        <v>0</v>
      </c>
      <c r="AL499" s="143">
        <f t="shared" si="196"/>
        <v>0</v>
      </c>
      <c r="AM499" s="144">
        <f t="shared" si="197"/>
        <v>0</v>
      </c>
      <c r="AN499" s="145" t="e">
        <f t="shared" si="198"/>
        <v>#DIV/0!</v>
      </c>
      <c r="AO499" s="21"/>
      <c r="AP499" s="306"/>
      <c r="AQ499" s="306"/>
    </row>
    <row r="500" spans="2:43" ht="12" customHeight="1" x14ac:dyDescent="0.25">
      <c r="B500" s="25">
        <v>44299</v>
      </c>
      <c r="C500" s="137"/>
      <c r="D500" s="137"/>
      <c r="E500" s="43"/>
      <c r="F500" s="43"/>
      <c r="G500" s="25">
        <v>44299</v>
      </c>
      <c r="H500" s="967"/>
      <c r="I500" s="968"/>
      <c r="J500" s="969"/>
      <c r="K500" s="970"/>
      <c r="L500" s="969"/>
      <c r="M500" s="970"/>
      <c r="N500" s="967"/>
      <c r="O500" s="968"/>
      <c r="P500" s="971"/>
      <c r="Q500" s="972"/>
      <c r="R500" s="973"/>
      <c r="S500" s="974"/>
      <c r="T500" s="975"/>
      <c r="U500" s="976"/>
      <c r="V500" s="976"/>
      <c r="W500" s="977"/>
      <c r="X500" s="975"/>
      <c r="Y500" s="976"/>
      <c r="Z500" s="976"/>
      <c r="AA500" s="978"/>
      <c r="AB500" s="620"/>
      <c r="AC500" s="34"/>
      <c r="AD500" s="138"/>
      <c r="AE500" s="621"/>
      <c r="AF500" s="46"/>
      <c r="AG500" s="34"/>
      <c r="AH500" s="139"/>
      <c r="AI500" s="140">
        <f t="shared" si="194"/>
        <v>0</v>
      </c>
      <c r="AJ500" s="152"/>
      <c r="AK500" s="142">
        <f t="shared" si="195"/>
        <v>0</v>
      </c>
      <c r="AL500" s="143">
        <f t="shared" si="196"/>
        <v>0</v>
      </c>
      <c r="AM500" s="144">
        <f t="shared" si="197"/>
        <v>0</v>
      </c>
      <c r="AN500" s="145" t="e">
        <f t="shared" si="198"/>
        <v>#DIV/0!</v>
      </c>
      <c r="AO500" s="21"/>
      <c r="AP500" s="306"/>
      <c r="AQ500" s="306"/>
    </row>
    <row r="501" spans="2:43" ht="12" customHeight="1" x14ac:dyDescent="0.25">
      <c r="B501" s="25">
        <v>44299</v>
      </c>
      <c r="C501" s="137"/>
      <c r="D501" s="137"/>
      <c r="E501" s="43"/>
      <c r="F501" s="43"/>
      <c r="G501" s="25">
        <v>44299</v>
      </c>
      <c r="H501" s="967"/>
      <c r="I501" s="968"/>
      <c r="J501" s="969"/>
      <c r="K501" s="970"/>
      <c r="L501" s="969"/>
      <c r="M501" s="970"/>
      <c r="N501" s="967"/>
      <c r="O501" s="968"/>
      <c r="P501" s="971"/>
      <c r="Q501" s="972"/>
      <c r="R501" s="973"/>
      <c r="S501" s="974"/>
      <c r="T501" s="975"/>
      <c r="U501" s="976"/>
      <c r="V501" s="976"/>
      <c r="W501" s="977"/>
      <c r="X501" s="975"/>
      <c r="Y501" s="976"/>
      <c r="Z501" s="976"/>
      <c r="AA501" s="978"/>
      <c r="AB501" s="620"/>
      <c r="AC501" s="34"/>
      <c r="AD501" s="138"/>
      <c r="AE501" s="263"/>
      <c r="AF501" s="46"/>
      <c r="AG501" s="34"/>
      <c r="AH501" s="139"/>
      <c r="AI501" s="140">
        <f>+AH501/1000</f>
        <v>0</v>
      </c>
      <c r="AJ501" s="152"/>
      <c r="AK501" s="142">
        <f>+AJ501/1000</f>
        <v>0</v>
      </c>
      <c r="AL501" s="143">
        <f>+AJ501-AH501</f>
        <v>0</v>
      </c>
      <c r="AM501" s="144">
        <f>+AL501/1000</f>
        <v>0</v>
      </c>
      <c r="AN501" s="145" t="e">
        <f>+AL501/AH501</f>
        <v>#DIV/0!</v>
      </c>
      <c r="AP501" s="306"/>
      <c r="AQ501" s="306"/>
    </row>
    <row r="502" spans="2:43" ht="12" customHeight="1" thickBot="1" x14ac:dyDescent="0.3">
      <c r="B502" s="24"/>
      <c r="C502" s="146"/>
      <c r="D502" s="146"/>
      <c r="E502" s="27"/>
      <c r="F502" s="36"/>
      <c r="G502" s="31"/>
      <c r="H502" s="909"/>
      <c r="I502" s="910"/>
      <c r="J502" s="911"/>
      <c r="K502" s="912"/>
      <c r="L502" s="911"/>
      <c r="M502" s="912"/>
      <c r="N502" s="913"/>
      <c r="O502" s="910"/>
      <c r="P502" s="913"/>
      <c r="Q502" s="910"/>
      <c r="R502" s="914"/>
      <c r="S502" s="915"/>
      <c r="T502" s="916"/>
      <c r="U502" s="917"/>
      <c r="V502" s="917"/>
      <c r="W502" s="915"/>
      <c r="X502" s="29"/>
      <c r="Y502" s="147"/>
      <c r="Z502" s="147"/>
      <c r="AA502" s="28"/>
      <c r="AB502" s="147"/>
      <c r="AC502" s="36"/>
      <c r="AD502" s="148"/>
      <c r="AE502" s="147"/>
      <c r="AF502" s="28"/>
      <c r="AG502" s="29"/>
      <c r="AH502" s="149"/>
      <c r="AI502" s="153"/>
      <c r="AJ502" s="150"/>
      <c r="AK502" s="154"/>
      <c r="AL502" s="155"/>
      <c r="AM502" s="156"/>
      <c r="AN502" s="157"/>
    </row>
    <row r="503" spans="2:43" ht="12" customHeight="1" x14ac:dyDescent="0.25">
      <c r="B503" s="151"/>
      <c r="C503" s="151"/>
      <c r="D503" s="151"/>
      <c r="E503" s="151"/>
      <c r="F503" s="151"/>
      <c r="G503" s="151"/>
      <c r="H503" s="151"/>
      <c r="I503" s="151"/>
      <c r="J503" s="174"/>
      <c r="K503" s="174"/>
      <c r="L503" s="174"/>
      <c r="M503" s="174"/>
      <c r="N503" s="151"/>
      <c r="O503" s="151"/>
      <c r="P503" s="135"/>
      <c r="Q503" s="135"/>
      <c r="R503" s="918" t="s">
        <v>5</v>
      </c>
      <c r="S503" s="919"/>
      <c r="T503" s="919"/>
      <c r="U503" s="919"/>
      <c r="V503" s="919"/>
      <c r="W503" s="919"/>
      <c r="X503" s="919"/>
      <c r="Y503" s="919"/>
      <c r="Z503" s="919"/>
      <c r="AA503" s="919"/>
      <c r="AB503" s="919"/>
      <c r="AC503" s="919"/>
      <c r="AD503" s="919"/>
      <c r="AE503" s="919"/>
      <c r="AF503" s="919"/>
      <c r="AG503" s="265"/>
      <c r="AH503" s="932" t="s">
        <v>4</v>
      </c>
      <c r="AI503" s="933"/>
      <c r="AJ503" s="932" t="s">
        <v>3</v>
      </c>
      <c r="AK503" s="933"/>
      <c r="AL503" s="932" t="s">
        <v>2</v>
      </c>
      <c r="AM503" s="934"/>
      <c r="AN503" s="935"/>
    </row>
    <row r="504" spans="2:43" x14ac:dyDescent="0.25">
      <c r="B504" s="151"/>
      <c r="C504" s="151"/>
      <c r="D504" s="151"/>
      <c r="E504" s="151"/>
      <c r="F504" s="151"/>
      <c r="G504" s="151"/>
      <c r="H504" s="151"/>
      <c r="I504" s="151"/>
      <c r="J504" s="174"/>
      <c r="K504" s="174"/>
      <c r="L504" s="174"/>
      <c r="M504" s="174"/>
      <c r="N504" s="151"/>
      <c r="O504" s="151"/>
      <c r="P504" s="135"/>
      <c r="Q504" s="135"/>
      <c r="R504" s="930"/>
      <c r="S504" s="931"/>
      <c r="T504" s="931"/>
      <c r="U504" s="931"/>
      <c r="V504" s="931"/>
      <c r="W504" s="931"/>
      <c r="X504" s="931"/>
      <c r="Y504" s="931"/>
      <c r="Z504" s="931"/>
      <c r="AA504" s="931"/>
      <c r="AB504" s="931"/>
      <c r="AC504" s="931"/>
      <c r="AD504" s="931"/>
      <c r="AE504" s="931"/>
      <c r="AF504" s="931"/>
      <c r="AG504" s="265"/>
      <c r="AH504" s="936" t="s">
        <v>1</v>
      </c>
      <c r="AI504" s="938">
        <f>+SUM(AI484:AI502)</f>
        <v>39.234000000000002</v>
      </c>
      <c r="AJ504" s="936" t="s">
        <v>1</v>
      </c>
      <c r="AK504" s="938">
        <f>+SUM(AK484:AK502)</f>
        <v>28.78</v>
      </c>
      <c r="AL504" s="936" t="s">
        <v>1</v>
      </c>
      <c r="AM504" s="940">
        <f>+AK504-AI504</f>
        <v>-10.454000000000001</v>
      </c>
      <c r="AN504" s="851">
        <f>+AM504/AI504</f>
        <v>-0.26645256665137379</v>
      </c>
    </row>
    <row r="505" spans="2:43" ht="17.25" thickBot="1" x14ac:dyDescent="0.3">
      <c r="B505" s="151"/>
      <c r="C505" s="151"/>
      <c r="D505" s="151"/>
      <c r="E505" s="151"/>
      <c r="F505" s="151"/>
      <c r="G505" s="151"/>
      <c r="H505" s="151"/>
      <c r="I505" s="151"/>
      <c r="J505" s="174"/>
      <c r="K505" s="174"/>
      <c r="L505" s="174"/>
      <c r="M505" s="174"/>
      <c r="N505" s="151"/>
      <c r="O505" s="151"/>
      <c r="P505" s="135"/>
      <c r="Q505" s="135"/>
      <c r="R505" s="921"/>
      <c r="S505" s="922"/>
      <c r="T505" s="922"/>
      <c r="U505" s="922"/>
      <c r="V505" s="922"/>
      <c r="W505" s="922"/>
      <c r="X505" s="922"/>
      <c r="Y505" s="922"/>
      <c r="Z505" s="922"/>
      <c r="AA505" s="922"/>
      <c r="AB505" s="922"/>
      <c r="AC505" s="922"/>
      <c r="AD505" s="922"/>
      <c r="AE505" s="922"/>
      <c r="AF505" s="922"/>
      <c r="AG505" s="264"/>
      <c r="AH505" s="937"/>
      <c r="AI505" s="939"/>
      <c r="AJ505" s="937"/>
      <c r="AK505" s="939"/>
      <c r="AL505" s="937"/>
      <c r="AM505" s="941"/>
      <c r="AN505" s="852"/>
    </row>
    <row r="506" spans="2:43" ht="17.25" thickBot="1" x14ac:dyDescent="0.3"/>
    <row r="507" spans="2:43" x14ac:dyDescent="0.25">
      <c r="R507" s="918" t="s">
        <v>0</v>
      </c>
      <c r="S507" s="919"/>
      <c r="T507" s="919"/>
      <c r="U507" s="919"/>
      <c r="V507" s="919"/>
      <c r="W507" s="919"/>
      <c r="X507" s="919"/>
      <c r="Y507" s="919"/>
      <c r="Z507" s="919"/>
      <c r="AA507" s="919"/>
      <c r="AB507" s="919"/>
      <c r="AC507" s="919"/>
      <c r="AD507" s="919"/>
      <c r="AE507" s="919"/>
      <c r="AF507" s="920"/>
      <c r="AG507" s="18"/>
      <c r="AH507" s="924">
        <f>+AI504+AH474</f>
        <v>2955.5766363636362</v>
      </c>
      <c r="AI507" s="925"/>
      <c r="AJ507" s="924">
        <f>+AK504+AJ474</f>
        <v>3109.55</v>
      </c>
      <c r="AK507" s="925"/>
      <c r="AL507" s="928">
        <f>+AJ507-AH507</f>
        <v>153.97336363636396</v>
      </c>
      <c r="AM507" s="925"/>
      <c r="AN507" s="945">
        <f>+AL507/AH507</f>
        <v>5.2095879275119564E-2</v>
      </c>
    </row>
    <row r="508" spans="2:43" ht="17.25" thickBot="1" x14ac:dyDescent="0.3">
      <c r="R508" s="921"/>
      <c r="S508" s="922"/>
      <c r="T508" s="922"/>
      <c r="U508" s="922"/>
      <c r="V508" s="922"/>
      <c r="W508" s="922"/>
      <c r="X508" s="922"/>
      <c r="Y508" s="922"/>
      <c r="Z508" s="922"/>
      <c r="AA508" s="922"/>
      <c r="AB508" s="922"/>
      <c r="AC508" s="922"/>
      <c r="AD508" s="922"/>
      <c r="AE508" s="922"/>
      <c r="AF508" s="923"/>
      <c r="AG508" s="19"/>
      <c r="AH508" s="926"/>
      <c r="AI508" s="927"/>
      <c r="AJ508" s="926"/>
      <c r="AK508" s="927"/>
      <c r="AL508" s="929"/>
      <c r="AM508" s="927"/>
      <c r="AN508" s="946"/>
    </row>
    <row r="509" spans="2:43" ht="17.25" thickBot="1" x14ac:dyDescent="0.3"/>
    <row r="510" spans="2:43" ht="12" customHeight="1" x14ac:dyDescent="0.25">
      <c r="B510" s="882" t="s">
        <v>31</v>
      </c>
      <c r="C510" s="883"/>
      <c r="D510" s="883"/>
      <c r="E510" s="883"/>
      <c r="F510" s="883"/>
      <c r="G510" s="884"/>
      <c r="H510" s="888" t="s">
        <v>30</v>
      </c>
      <c r="I510" s="765"/>
      <c r="J510" s="765"/>
      <c r="K510" s="765"/>
      <c r="L510" s="765"/>
      <c r="M510" s="765"/>
      <c r="N510" s="765"/>
      <c r="O510" s="765"/>
      <c r="P510" s="765"/>
      <c r="Q510" s="765"/>
      <c r="R510" s="765"/>
      <c r="S510" s="765"/>
      <c r="T510" s="765"/>
      <c r="U510" s="765"/>
      <c r="V510" s="765"/>
      <c r="W510" s="765"/>
      <c r="X510" s="765"/>
      <c r="Y510" s="765"/>
      <c r="Z510" s="765"/>
      <c r="AA510" s="765"/>
      <c r="AB510" s="765"/>
      <c r="AC510" s="765"/>
      <c r="AD510" s="765"/>
      <c r="AE510" s="267"/>
      <c r="AF510" s="764" t="s">
        <v>29</v>
      </c>
      <c r="AG510" s="765"/>
      <c r="AH510" s="765"/>
      <c r="AI510" s="765"/>
      <c r="AJ510" s="765"/>
      <c r="AK510" s="766"/>
      <c r="AL510" s="889" t="s">
        <v>39</v>
      </c>
      <c r="AM510" s="890"/>
      <c r="AN510" s="891"/>
      <c r="AO510" s="22"/>
      <c r="AP510" s="168" t="s">
        <v>46</v>
      </c>
    </row>
    <row r="511" spans="2:43" ht="12" customHeight="1" thickBot="1" x14ac:dyDescent="0.3">
      <c r="B511" s="885"/>
      <c r="C511" s="886"/>
      <c r="D511" s="886"/>
      <c r="E511" s="886"/>
      <c r="F511" s="886"/>
      <c r="G511" s="887"/>
      <c r="H511" s="892" t="s">
        <v>25</v>
      </c>
      <c r="I511" s="893"/>
      <c r="J511" s="893"/>
      <c r="K511" s="893"/>
      <c r="L511" s="893"/>
      <c r="M511" s="893"/>
      <c r="N511" s="893"/>
      <c r="O511" s="893"/>
      <c r="P511" s="893"/>
      <c r="Q511" s="893"/>
      <c r="R511" s="893"/>
      <c r="S511" s="893"/>
      <c r="T511" s="893"/>
      <c r="U511" s="893"/>
      <c r="V511" s="893"/>
      <c r="W511" s="893"/>
      <c r="X511" s="893"/>
      <c r="Y511" s="893"/>
      <c r="Z511" s="893"/>
      <c r="AA511" s="893"/>
      <c r="AB511" s="893"/>
      <c r="AC511" s="893"/>
      <c r="AD511" s="893"/>
      <c r="AE511" s="268"/>
      <c r="AF511" s="773"/>
      <c r="AG511" s="774"/>
      <c r="AH511" s="774"/>
      <c r="AI511" s="774"/>
      <c r="AJ511" s="774"/>
      <c r="AK511" s="775"/>
      <c r="AL511" s="896" t="s">
        <v>40</v>
      </c>
      <c r="AM511" s="897"/>
      <c r="AN511" s="898"/>
      <c r="AO511" s="23"/>
      <c r="AP511" s="169" t="s">
        <v>47</v>
      </c>
    </row>
    <row r="512" spans="2:43" ht="12" customHeight="1" thickBot="1" x14ac:dyDescent="0.3">
      <c r="B512" s="902" t="s">
        <v>28</v>
      </c>
      <c r="C512" s="903"/>
      <c r="D512" s="903"/>
      <c r="E512" s="903"/>
      <c r="F512" s="903"/>
      <c r="G512" s="904"/>
      <c r="H512" s="894"/>
      <c r="I512" s="895"/>
      <c r="J512" s="895"/>
      <c r="K512" s="895"/>
      <c r="L512" s="895"/>
      <c r="M512" s="895"/>
      <c r="N512" s="895"/>
      <c r="O512" s="895"/>
      <c r="P512" s="895"/>
      <c r="Q512" s="895"/>
      <c r="R512" s="895"/>
      <c r="S512" s="895"/>
      <c r="T512" s="895"/>
      <c r="U512" s="895"/>
      <c r="V512" s="895"/>
      <c r="W512" s="895"/>
      <c r="X512" s="895"/>
      <c r="Y512" s="895"/>
      <c r="Z512" s="895"/>
      <c r="AA512" s="895"/>
      <c r="AB512" s="895"/>
      <c r="AC512" s="895"/>
      <c r="AD512" s="895"/>
      <c r="AE512" s="269"/>
      <c r="AF512" s="776"/>
      <c r="AG512" s="777"/>
      <c r="AH512" s="777"/>
      <c r="AI512" s="777"/>
      <c r="AJ512" s="777"/>
      <c r="AK512" s="778"/>
      <c r="AL512" s="899"/>
      <c r="AM512" s="900"/>
      <c r="AN512" s="901"/>
      <c r="AO512" s="141"/>
      <c r="AP512" s="170"/>
    </row>
    <row r="513" spans="2:42" ht="12" customHeight="1" thickBot="1" x14ac:dyDescent="0.3">
      <c r="B513" s="135"/>
      <c r="C513" s="135"/>
      <c r="D513" s="135"/>
      <c r="E513" s="135"/>
      <c r="F513" s="135"/>
      <c r="G513" s="135"/>
      <c r="H513" s="135"/>
      <c r="I513" s="135"/>
      <c r="J513" s="174"/>
      <c r="K513" s="174"/>
      <c r="L513" s="174"/>
      <c r="M513" s="174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5"/>
      <c r="AL513" s="135"/>
      <c r="AM513" s="135"/>
      <c r="AN513" s="135"/>
      <c r="AO513" s="141"/>
      <c r="AP513" s="171"/>
    </row>
    <row r="514" spans="2:42" ht="12" customHeight="1" thickBot="1" x14ac:dyDescent="0.3">
      <c r="B514" s="873" t="s">
        <v>27</v>
      </c>
      <c r="C514" s="874"/>
      <c r="D514" s="874"/>
      <c r="E514" s="875"/>
      <c r="F514" s="848" t="s">
        <v>26</v>
      </c>
      <c r="G514" s="850"/>
      <c r="H514" s="848" t="s">
        <v>44</v>
      </c>
      <c r="I514" s="849"/>
      <c r="J514" s="849"/>
      <c r="K514" s="849"/>
      <c r="L514" s="849"/>
      <c r="M514" s="849"/>
      <c r="N514" s="849"/>
      <c r="O514" s="849"/>
      <c r="P514" s="849"/>
      <c r="Q514" s="849"/>
      <c r="R514" s="849"/>
      <c r="S514" s="850"/>
      <c r="T514" s="848" t="s">
        <v>25</v>
      </c>
      <c r="U514" s="849"/>
      <c r="V514" s="849"/>
      <c r="W514" s="849"/>
      <c r="X514" s="849"/>
      <c r="Y514" s="849"/>
      <c r="Z514" s="849"/>
      <c r="AA514" s="849"/>
      <c r="AB514" s="849"/>
      <c r="AC514" s="849"/>
      <c r="AD514" s="849"/>
      <c r="AE514" s="849"/>
      <c r="AF514" s="850"/>
      <c r="AG514" s="879" t="s">
        <v>24</v>
      </c>
      <c r="AH514" s="880"/>
      <c r="AI514" s="881"/>
      <c r="AJ514" s="879" t="s">
        <v>24</v>
      </c>
      <c r="AK514" s="881"/>
      <c r="AL514" s="848" t="s">
        <v>23</v>
      </c>
      <c r="AM514" s="849"/>
      <c r="AN514" s="850"/>
      <c r="AO514" s="141"/>
      <c r="AP514" s="171"/>
    </row>
    <row r="515" spans="2:42" ht="12" customHeight="1" thickBot="1" x14ac:dyDescent="0.3">
      <c r="B515" s="1" t="s">
        <v>13</v>
      </c>
      <c r="C515" s="2" t="s">
        <v>22</v>
      </c>
      <c r="D515" s="3" t="s">
        <v>22</v>
      </c>
      <c r="E515" s="2" t="s">
        <v>21</v>
      </c>
      <c r="F515" s="907" t="s">
        <v>20</v>
      </c>
      <c r="G515" s="908"/>
      <c r="H515" s="876"/>
      <c r="I515" s="877"/>
      <c r="J515" s="877"/>
      <c r="K515" s="877"/>
      <c r="L515" s="877"/>
      <c r="M515" s="877"/>
      <c r="N515" s="877"/>
      <c r="O515" s="877"/>
      <c r="P515" s="877"/>
      <c r="Q515" s="877"/>
      <c r="R515" s="877"/>
      <c r="S515" s="878"/>
      <c r="T515" s="876"/>
      <c r="U515" s="877"/>
      <c r="V515" s="877"/>
      <c r="W515" s="877"/>
      <c r="X515" s="877"/>
      <c r="Y515" s="877"/>
      <c r="Z515" s="877"/>
      <c r="AA515" s="877"/>
      <c r="AB515" s="877"/>
      <c r="AC515" s="877"/>
      <c r="AD515" s="877"/>
      <c r="AE515" s="877"/>
      <c r="AF515" s="878"/>
      <c r="AG515" s="876" t="s">
        <v>19</v>
      </c>
      <c r="AH515" s="877"/>
      <c r="AI515" s="878"/>
      <c r="AJ515" s="876" t="s">
        <v>18</v>
      </c>
      <c r="AK515" s="878"/>
      <c r="AL515" s="876" t="s">
        <v>17</v>
      </c>
      <c r="AM515" s="877"/>
      <c r="AN515" s="878"/>
      <c r="AO515" s="141"/>
      <c r="AP515" s="171"/>
    </row>
    <row r="516" spans="2:42" ht="12" customHeight="1" thickBot="1" x14ac:dyDescent="0.3">
      <c r="B516" s="4">
        <v>2020</v>
      </c>
      <c r="C516" s="5" t="s">
        <v>16</v>
      </c>
      <c r="D516" s="5" t="s">
        <v>15</v>
      </c>
      <c r="E516" s="30" t="s">
        <v>14</v>
      </c>
      <c r="F516" s="6" t="s">
        <v>14</v>
      </c>
      <c r="G516" s="7" t="s">
        <v>13</v>
      </c>
      <c r="H516" s="868" t="s">
        <v>34</v>
      </c>
      <c r="I516" s="869"/>
      <c r="J516" s="870" t="s">
        <v>43</v>
      </c>
      <c r="K516" s="871"/>
      <c r="L516" s="870" t="s">
        <v>42</v>
      </c>
      <c r="M516" s="871"/>
      <c r="N516" s="872" t="s">
        <v>33</v>
      </c>
      <c r="O516" s="869"/>
      <c r="P516" s="872" t="s">
        <v>12</v>
      </c>
      <c r="Q516" s="869"/>
      <c r="R516" s="872" t="s">
        <v>11</v>
      </c>
      <c r="S516" s="905"/>
      <c r="T516" s="868" t="s">
        <v>35</v>
      </c>
      <c r="U516" s="906"/>
      <c r="V516" s="906"/>
      <c r="W516" s="905"/>
      <c r="X516" s="868" t="s">
        <v>10</v>
      </c>
      <c r="Y516" s="906"/>
      <c r="Z516" s="906"/>
      <c r="AA516" s="905"/>
      <c r="AB516" s="604"/>
      <c r="AC516" s="38" t="s">
        <v>38</v>
      </c>
      <c r="AD516" s="37" t="s">
        <v>36</v>
      </c>
      <c r="AE516" s="266" t="s">
        <v>41</v>
      </c>
      <c r="AF516" s="136" t="s">
        <v>9</v>
      </c>
      <c r="AG516" s="8" t="s">
        <v>37</v>
      </c>
      <c r="AH516" s="9" t="s">
        <v>8</v>
      </c>
      <c r="AI516" s="10" t="s">
        <v>7</v>
      </c>
      <c r="AJ516" s="6" t="s">
        <v>8</v>
      </c>
      <c r="AK516" s="7" t="s">
        <v>7</v>
      </c>
      <c r="AL516" s="6" t="s">
        <v>8</v>
      </c>
      <c r="AM516" s="11" t="s">
        <v>7</v>
      </c>
      <c r="AN516" s="7" t="s">
        <v>6</v>
      </c>
      <c r="AO516" s="141"/>
      <c r="AP516" s="171"/>
    </row>
    <row r="517" spans="2:42" ht="12" customHeight="1" thickBot="1" x14ac:dyDescent="0.3">
      <c r="B517" s="25"/>
      <c r="C517" s="137"/>
      <c r="D517" s="137"/>
      <c r="E517" s="43"/>
      <c r="F517" s="43"/>
      <c r="G517" s="25"/>
      <c r="H517" s="960"/>
      <c r="I517" s="961"/>
      <c r="J517" s="962"/>
      <c r="K517" s="963"/>
      <c r="L517" s="962"/>
      <c r="M517" s="963"/>
      <c r="N517" s="960"/>
      <c r="O517" s="961"/>
      <c r="P517" s="964"/>
      <c r="Q517" s="965"/>
      <c r="R517" s="964"/>
      <c r="S517" s="966"/>
      <c r="T517" s="957"/>
      <c r="U517" s="958"/>
      <c r="V517" s="958"/>
      <c r="W517" s="959"/>
      <c r="X517" s="986"/>
      <c r="Y517" s="958"/>
      <c r="Z517" s="958"/>
      <c r="AA517" s="987"/>
      <c r="AB517" s="511"/>
      <c r="AC517" s="34"/>
      <c r="AD517" s="138"/>
      <c r="AE517" s="166"/>
      <c r="AF517" s="41"/>
      <c r="AG517" s="26"/>
      <c r="AH517" s="160"/>
      <c r="AI517" s="161">
        <f>+AH517/1000</f>
        <v>0</v>
      </c>
      <c r="AJ517" s="162"/>
      <c r="AK517" s="163">
        <f>+AJ517/1000</f>
        <v>0</v>
      </c>
      <c r="AL517" s="164">
        <f>+AJ517-AH517</f>
        <v>0</v>
      </c>
      <c r="AM517" s="163">
        <f>+AL517/1000</f>
        <v>0</v>
      </c>
      <c r="AN517" s="165" t="e">
        <f>+AL517/AH517</f>
        <v>#DIV/0!</v>
      </c>
      <c r="AO517" s="141"/>
      <c r="AP517" s="172"/>
    </row>
    <row r="518" spans="2:42" ht="12" customHeight="1" x14ac:dyDescent="0.25">
      <c r="B518" s="25"/>
      <c r="C518" s="137"/>
      <c r="D518" s="137"/>
      <c r="E518" s="43"/>
      <c r="F518" s="43"/>
      <c r="G518" s="25"/>
      <c r="H518" s="967"/>
      <c r="I518" s="968"/>
      <c r="J518" s="969"/>
      <c r="K518" s="970"/>
      <c r="L518" s="969"/>
      <c r="M518" s="970"/>
      <c r="N518" s="967"/>
      <c r="O518" s="968"/>
      <c r="P518" s="971"/>
      <c r="Q518" s="972"/>
      <c r="R518" s="973"/>
      <c r="S518" s="974"/>
      <c r="T518" s="979"/>
      <c r="U518" s="980"/>
      <c r="V518" s="980"/>
      <c r="W518" s="981"/>
      <c r="X518" s="979"/>
      <c r="Y518" s="980"/>
      <c r="Z518" s="980"/>
      <c r="AA518" s="988"/>
      <c r="AB518" s="509"/>
      <c r="AC518" s="34"/>
      <c r="AD518" s="138"/>
      <c r="AE518" s="158"/>
      <c r="AF518" s="35"/>
      <c r="AG518" s="34"/>
      <c r="AH518" s="139"/>
      <c r="AI518" s="159">
        <f>+AH518/1000</f>
        <v>0</v>
      </c>
      <c r="AJ518" s="152"/>
      <c r="AK518" s="272">
        <f>+AJ518/1000</f>
        <v>0</v>
      </c>
      <c r="AL518" s="273">
        <f>+AJ518-AH518</f>
        <v>0</v>
      </c>
      <c r="AM518" s="274">
        <f>+AL518/1000</f>
        <v>0</v>
      </c>
      <c r="AN518" s="275" t="e">
        <f>+AL518/AH518</f>
        <v>#DIV/0!</v>
      </c>
      <c r="AO518" s="20"/>
    </row>
    <row r="519" spans="2:42" ht="12" customHeight="1" x14ac:dyDescent="0.25">
      <c r="B519" s="25"/>
      <c r="C519" s="137"/>
      <c r="D519" s="137"/>
      <c r="E519" s="43"/>
      <c r="F519" s="43"/>
      <c r="G519" s="25"/>
      <c r="H519" s="967"/>
      <c r="I519" s="968"/>
      <c r="J519" s="969"/>
      <c r="K519" s="970"/>
      <c r="L519" s="969"/>
      <c r="M519" s="970"/>
      <c r="N519" s="967"/>
      <c r="O519" s="968"/>
      <c r="P519" s="971"/>
      <c r="Q519" s="972"/>
      <c r="R519" s="973"/>
      <c r="S519" s="985"/>
      <c r="T519" s="982"/>
      <c r="U519" s="983"/>
      <c r="V519" s="983"/>
      <c r="W519" s="984"/>
      <c r="X519" s="982"/>
      <c r="Y519" s="983"/>
      <c r="Z519" s="983"/>
      <c r="AA519" s="984"/>
      <c r="AB519" s="606"/>
      <c r="AC519" s="34"/>
      <c r="AD519" s="138"/>
      <c r="AE519" s="263"/>
      <c r="AF519" s="46"/>
      <c r="AG519" s="34"/>
      <c r="AH519" s="139"/>
      <c r="AI519" s="140">
        <f>+AH519/1000</f>
        <v>0</v>
      </c>
      <c r="AJ519" s="152"/>
      <c r="AK519" s="142">
        <f>+AJ519/1000</f>
        <v>0</v>
      </c>
      <c r="AL519" s="143">
        <f>+AJ519-AH519</f>
        <v>0</v>
      </c>
      <c r="AM519" s="144">
        <f>+AL519/1000</f>
        <v>0</v>
      </c>
      <c r="AN519" s="145" t="e">
        <f>+AL519/AH519</f>
        <v>#DIV/0!</v>
      </c>
      <c r="AO519" s="21"/>
    </row>
    <row r="520" spans="2:42" ht="12" customHeight="1" x14ac:dyDescent="0.25">
      <c r="B520" s="25"/>
      <c r="C520" s="137"/>
      <c r="D520" s="137"/>
      <c r="E520" s="43"/>
      <c r="F520" s="43"/>
      <c r="G520" s="25"/>
      <c r="H520" s="967"/>
      <c r="I520" s="968"/>
      <c r="J520" s="969"/>
      <c r="K520" s="970"/>
      <c r="L520" s="969"/>
      <c r="M520" s="970"/>
      <c r="N520" s="967"/>
      <c r="O520" s="968"/>
      <c r="P520" s="971"/>
      <c r="Q520" s="972"/>
      <c r="R520" s="973"/>
      <c r="S520" s="974"/>
      <c r="T520" s="975"/>
      <c r="U520" s="976"/>
      <c r="V520" s="976"/>
      <c r="W520" s="977"/>
      <c r="X520" s="975"/>
      <c r="Y520" s="976"/>
      <c r="Z520" s="976"/>
      <c r="AA520" s="978"/>
      <c r="AB520" s="510"/>
      <c r="AC520" s="34"/>
      <c r="AD520" s="138"/>
      <c r="AE520" s="263"/>
      <c r="AF520" s="46"/>
      <c r="AG520" s="34"/>
      <c r="AH520" s="139"/>
      <c r="AI520" s="140">
        <f>+AH520/1000</f>
        <v>0</v>
      </c>
      <c r="AJ520" s="152"/>
      <c r="AK520" s="142">
        <f>+AJ520/1000</f>
        <v>0</v>
      </c>
      <c r="AL520" s="143">
        <f>+AJ520-AH520</f>
        <v>0</v>
      </c>
      <c r="AM520" s="144">
        <f>+AL520/1000</f>
        <v>0</v>
      </c>
      <c r="AN520" s="145" t="e">
        <f>+AL520/AH520</f>
        <v>#DIV/0!</v>
      </c>
      <c r="AO520" s="21"/>
    </row>
    <row r="521" spans="2:42" ht="12" customHeight="1" x14ac:dyDescent="0.25">
      <c r="B521" s="25"/>
      <c r="C521" s="137"/>
      <c r="D521" s="137"/>
      <c r="E521" s="43"/>
      <c r="F521" s="43"/>
      <c r="G521" s="25"/>
      <c r="H521" s="967"/>
      <c r="I521" s="968"/>
      <c r="J521" s="969"/>
      <c r="K521" s="970"/>
      <c r="L521" s="969"/>
      <c r="M521" s="970"/>
      <c r="N521" s="967"/>
      <c r="O521" s="968"/>
      <c r="P521" s="989"/>
      <c r="Q521" s="990"/>
      <c r="R521" s="973"/>
      <c r="S521" s="974"/>
      <c r="T521" s="991"/>
      <c r="U521" s="992"/>
      <c r="V521" s="992"/>
      <c r="W521" s="974"/>
      <c r="X521" s="991"/>
      <c r="Y521" s="992"/>
      <c r="Z521" s="992"/>
      <c r="AA521" s="985"/>
      <c r="AB521" s="511"/>
      <c r="AC521" s="34"/>
      <c r="AD521" s="138"/>
      <c r="AE521" s="263"/>
      <c r="AF521" s="46"/>
      <c r="AG521" s="34"/>
      <c r="AH521" s="139"/>
      <c r="AI521" s="140">
        <f>+AH521/1000</f>
        <v>0</v>
      </c>
      <c r="AJ521" s="152"/>
      <c r="AK521" s="142">
        <f>+AJ521/1000</f>
        <v>0</v>
      </c>
      <c r="AL521" s="143">
        <f>+AJ521-AH521</f>
        <v>0</v>
      </c>
      <c r="AM521" s="144">
        <f>+AL521/1000</f>
        <v>0</v>
      </c>
      <c r="AN521" s="145" t="e">
        <f>+AL521/AH521</f>
        <v>#DIV/0!</v>
      </c>
    </row>
    <row r="522" spans="2:42" ht="12" customHeight="1" thickBot="1" x14ac:dyDescent="0.3">
      <c r="B522" s="24"/>
      <c r="C522" s="146"/>
      <c r="D522" s="146"/>
      <c r="E522" s="27"/>
      <c r="F522" s="36"/>
      <c r="G522" s="31"/>
      <c r="H522" s="909"/>
      <c r="I522" s="910"/>
      <c r="J522" s="911"/>
      <c r="K522" s="912"/>
      <c r="L522" s="911"/>
      <c r="M522" s="912"/>
      <c r="N522" s="913"/>
      <c r="O522" s="910"/>
      <c r="P522" s="913"/>
      <c r="Q522" s="910"/>
      <c r="R522" s="914"/>
      <c r="S522" s="915"/>
      <c r="T522" s="916"/>
      <c r="U522" s="917"/>
      <c r="V522" s="917"/>
      <c r="W522" s="915"/>
      <c r="X522" s="29"/>
      <c r="Y522" s="147"/>
      <c r="Z522" s="147"/>
      <c r="AA522" s="28"/>
      <c r="AB522" s="147"/>
      <c r="AC522" s="36"/>
      <c r="AD522" s="148"/>
      <c r="AE522" s="147"/>
      <c r="AF522" s="28"/>
      <c r="AG522" s="29"/>
      <c r="AH522" s="149"/>
      <c r="AI522" s="153"/>
      <c r="AJ522" s="150"/>
      <c r="AK522" s="154"/>
      <c r="AL522" s="155"/>
      <c r="AM522" s="156"/>
      <c r="AN522" s="157"/>
    </row>
    <row r="523" spans="2:42" ht="12" customHeight="1" x14ac:dyDescent="0.25">
      <c r="B523" s="151"/>
      <c r="C523" s="151"/>
      <c r="D523" s="151"/>
      <c r="E523" s="151"/>
      <c r="F523" s="151"/>
      <c r="G523" s="151"/>
      <c r="H523" s="151"/>
      <c r="I523" s="151"/>
      <c r="J523" s="174"/>
      <c r="K523" s="174"/>
      <c r="L523" s="174"/>
      <c r="M523" s="174"/>
      <c r="N523" s="151"/>
      <c r="O523" s="151"/>
      <c r="P523" s="135"/>
      <c r="Q523" s="135"/>
      <c r="R523" s="918" t="s">
        <v>5</v>
      </c>
      <c r="S523" s="919"/>
      <c r="T523" s="919"/>
      <c r="U523" s="919"/>
      <c r="V523" s="919"/>
      <c r="W523" s="919"/>
      <c r="X523" s="919"/>
      <c r="Y523" s="919"/>
      <c r="Z523" s="919"/>
      <c r="AA523" s="919"/>
      <c r="AB523" s="919"/>
      <c r="AC523" s="919"/>
      <c r="AD523" s="919"/>
      <c r="AE523" s="919"/>
      <c r="AF523" s="919"/>
      <c r="AG523" s="265"/>
      <c r="AH523" s="932" t="s">
        <v>4</v>
      </c>
      <c r="AI523" s="933"/>
      <c r="AJ523" s="932" t="s">
        <v>3</v>
      </c>
      <c r="AK523" s="933"/>
      <c r="AL523" s="932" t="s">
        <v>2</v>
      </c>
      <c r="AM523" s="934"/>
      <c r="AN523" s="935"/>
    </row>
    <row r="524" spans="2:42" x14ac:dyDescent="0.25">
      <c r="B524" s="151"/>
      <c r="C524" s="151"/>
      <c r="D524" s="151"/>
      <c r="E524" s="151"/>
      <c r="F524" s="151"/>
      <c r="G524" s="151"/>
      <c r="H524" s="151"/>
      <c r="I524" s="151"/>
      <c r="J524" s="174"/>
      <c r="K524" s="174"/>
      <c r="L524" s="174"/>
      <c r="M524" s="174"/>
      <c r="N524" s="151"/>
      <c r="O524" s="151"/>
      <c r="P524" s="135"/>
      <c r="Q524" s="135"/>
      <c r="R524" s="930"/>
      <c r="S524" s="931"/>
      <c r="T524" s="931"/>
      <c r="U524" s="931"/>
      <c r="V524" s="931"/>
      <c r="W524" s="931"/>
      <c r="X524" s="931"/>
      <c r="Y524" s="931"/>
      <c r="Z524" s="931"/>
      <c r="AA524" s="931"/>
      <c r="AB524" s="931"/>
      <c r="AC524" s="931"/>
      <c r="AD524" s="931"/>
      <c r="AE524" s="931"/>
      <c r="AF524" s="931"/>
      <c r="AG524" s="265"/>
      <c r="AH524" s="936" t="s">
        <v>1</v>
      </c>
      <c r="AI524" s="938">
        <f>+SUM(AI517:AI522)</f>
        <v>0</v>
      </c>
      <c r="AJ524" s="936" t="s">
        <v>1</v>
      </c>
      <c r="AK524" s="938">
        <f>+SUM(AK517:AK522)</f>
        <v>0</v>
      </c>
      <c r="AL524" s="936" t="s">
        <v>1</v>
      </c>
      <c r="AM524" s="940">
        <f>+AK524-AI524</f>
        <v>0</v>
      </c>
      <c r="AN524" s="851" t="e">
        <f>+AM524/AI524</f>
        <v>#DIV/0!</v>
      </c>
    </row>
    <row r="525" spans="2:42" ht="17.25" thickBot="1" x14ac:dyDescent="0.3">
      <c r="B525" s="151"/>
      <c r="C525" s="151"/>
      <c r="D525" s="151"/>
      <c r="E525" s="151"/>
      <c r="F525" s="151"/>
      <c r="G525" s="151"/>
      <c r="H525" s="151"/>
      <c r="I525" s="151"/>
      <c r="J525" s="174"/>
      <c r="K525" s="174"/>
      <c r="L525" s="174"/>
      <c r="M525" s="174"/>
      <c r="N525" s="151"/>
      <c r="O525" s="151"/>
      <c r="P525" s="135"/>
      <c r="Q525" s="135"/>
      <c r="R525" s="921"/>
      <c r="S525" s="922"/>
      <c r="T525" s="922"/>
      <c r="U525" s="922"/>
      <c r="V525" s="922"/>
      <c r="W525" s="922"/>
      <c r="X525" s="922"/>
      <c r="Y525" s="922"/>
      <c r="Z525" s="922"/>
      <c r="AA525" s="922"/>
      <c r="AB525" s="922"/>
      <c r="AC525" s="922"/>
      <c r="AD525" s="922"/>
      <c r="AE525" s="922"/>
      <c r="AF525" s="922"/>
      <c r="AG525" s="264"/>
      <c r="AH525" s="937"/>
      <c r="AI525" s="939"/>
      <c r="AJ525" s="937"/>
      <c r="AK525" s="939"/>
      <c r="AL525" s="937"/>
      <c r="AM525" s="941"/>
      <c r="AN525" s="852"/>
    </row>
    <row r="526" spans="2:42" ht="17.25" thickBot="1" x14ac:dyDescent="0.3"/>
    <row r="527" spans="2:42" x14ac:dyDescent="0.25">
      <c r="R527" s="918" t="s">
        <v>0</v>
      </c>
      <c r="S527" s="919"/>
      <c r="T527" s="919"/>
      <c r="U527" s="919"/>
      <c r="V527" s="919"/>
      <c r="W527" s="919"/>
      <c r="X527" s="919"/>
      <c r="Y527" s="919"/>
      <c r="Z527" s="919"/>
      <c r="AA527" s="919"/>
      <c r="AB527" s="919"/>
      <c r="AC527" s="919"/>
      <c r="AD527" s="919"/>
      <c r="AE527" s="919"/>
      <c r="AF527" s="920"/>
      <c r="AG527" s="18"/>
      <c r="AH527" s="924">
        <f>+AI524+AH507</f>
        <v>2955.5766363636362</v>
      </c>
      <c r="AI527" s="925"/>
      <c r="AJ527" s="924">
        <f>+AK524+AJ507</f>
        <v>3109.55</v>
      </c>
      <c r="AK527" s="925"/>
      <c r="AL527" s="928">
        <f>+AJ527-AH527</f>
        <v>153.97336363636396</v>
      </c>
      <c r="AM527" s="925"/>
      <c r="AN527" s="945">
        <f>+AL527/AH527</f>
        <v>5.2095879275119564E-2</v>
      </c>
    </row>
    <row r="528" spans="2:42" ht="17.25" thickBot="1" x14ac:dyDescent="0.3">
      <c r="R528" s="921"/>
      <c r="S528" s="922"/>
      <c r="T528" s="922"/>
      <c r="U528" s="922"/>
      <c r="V528" s="922"/>
      <c r="W528" s="922"/>
      <c r="X528" s="922"/>
      <c r="Y528" s="922"/>
      <c r="Z528" s="922"/>
      <c r="AA528" s="922"/>
      <c r="AB528" s="922"/>
      <c r="AC528" s="922"/>
      <c r="AD528" s="922"/>
      <c r="AE528" s="922"/>
      <c r="AF528" s="923"/>
      <c r="AG528" s="19"/>
      <c r="AH528" s="926"/>
      <c r="AI528" s="927"/>
      <c r="AJ528" s="926"/>
      <c r="AK528" s="927"/>
      <c r="AL528" s="929"/>
      <c r="AM528" s="927"/>
      <c r="AN528" s="946"/>
    </row>
    <row r="529" spans="2:42" ht="17.25" thickBot="1" x14ac:dyDescent="0.3"/>
    <row r="530" spans="2:42" ht="12" customHeight="1" x14ac:dyDescent="0.25">
      <c r="B530" s="882" t="s">
        <v>31</v>
      </c>
      <c r="C530" s="883"/>
      <c r="D530" s="883"/>
      <c r="E530" s="883"/>
      <c r="F530" s="883"/>
      <c r="G530" s="884"/>
      <c r="H530" s="888" t="s">
        <v>30</v>
      </c>
      <c r="I530" s="765"/>
      <c r="J530" s="765"/>
      <c r="K530" s="765"/>
      <c r="L530" s="765"/>
      <c r="M530" s="765"/>
      <c r="N530" s="765"/>
      <c r="O530" s="765"/>
      <c r="P530" s="765"/>
      <c r="Q530" s="765"/>
      <c r="R530" s="765"/>
      <c r="S530" s="765"/>
      <c r="T530" s="765"/>
      <c r="U530" s="765"/>
      <c r="V530" s="765"/>
      <c r="W530" s="765"/>
      <c r="X530" s="765"/>
      <c r="Y530" s="765"/>
      <c r="Z530" s="765"/>
      <c r="AA530" s="765"/>
      <c r="AB530" s="765"/>
      <c r="AC530" s="765"/>
      <c r="AD530" s="765"/>
      <c r="AE530" s="267"/>
      <c r="AF530" s="764" t="s">
        <v>29</v>
      </c>
      <c r="AG530" s="765"/>
      <c r="AH530" s="765"/>
      <c r="AI530" s="765"/>
      <c r="AJ530" s="765"/>
      <c r="AK530" s="766"/>
      <c r="AL530" s="889" t="s">
        <v>39</v>
      </c>
      <c r="AM530" s="890"/>
      <c r="AN530" s="891"/>
      <c r="AO530" s="22"/>
      <c r="AP530" s="168" t="s">
        <v>46</v>
      </c>
    </row>
    <row r="531" spans="2:42" ht="12" customHeight="1" thickBot="1" x14ac:dyDescent="0.3">
      <c r="B531" s="885"/>
      <c r="C531" s="886"/>
      <c r="D531" s="886"/>
      <c r="E531" s="886"/>
      <c r="F531" s="886"/>
      <c r="G531" s="887"/>
      <c r="H531" s="892" t="s">
        <v>25</v>
      </c>
      <c r="I531" s="893"/>
      <c r="J531" s="893"/>
      <c r="K531" s="893"/>
      <c r="L531" s="893"/>
      <c r="M531" s="893"/>
      <c r="N531" s="893"/>
      <c r="O531" s="893"/>
      <c r="P531" s="893"/>
      <c r="Q531" s="893"/>
      <c r="R531" s="893"/>
      <c r="S531" s="893"/>
      <c r="T531" s="893"/>
      <c r="U531" s="893"/>
      <c r="V531" s="893"/>
      <c r="W531" s="893"/>
      <c r="X531" s="893"/>
      <c r="Y531" s="893"/>
      <c r="Z531" s="893"/>
      <c r="AA531" s="893"/>
      <c r="AB531" s="893"/>
      <c r="AC531" s="893"/>
      <c r="AD531" s="893"/>
      <c r="AE531" s="268"/>
      <c r="AF531" s="773"/>
      <c r="AG531" s="774"/>
      <c r="AH531" s="774"/>
      <c r="AI531" s="774"/>
      <c r="AJ531" s="774"/>
      <c r="AK531" s="775"/>
      <c r="AL531" s="896" t="s">
        <v>40</v>
      </c>
      <c r="AM531" s="897"/>
      <c r="AN531" s="898"/>
      <c r="AO531" s="23"/>
      <c r="AP531" s="169" t="s">
        <v>47</v>
      </c>
    </row>
    <row r="532" spans="2:42" ht="12" customHeight="1" thickBot="1" x14ac:dyDescent="0.3">
      <c r="B532" s="902" t="s">
        <v>28</v>
      </c>
      <c r="C532" s="903"/>
      <c r="D532" s="903"/>
      <c r="E532" s="903"/>
      <c r="F532" s="903"/>
      <c r="G532" s="904"/>
      <c r="H532" s="894"/>
      <c r="I532" s="895"/>
      <c r="J532" s="895"/>
      <c r="K532" s="895"/>
      <c r="L532" s="895"/>
      <c r="M532" s="895"/>
      <c r="N532" s="895"/>
      <c r="O532" s="895"/>
      <c r="P532" s="895"/>
      <c r="Q532" s="895"/>
      <c r="R532" s="895"/>
      <c r="S532" s="895"/>
      <c r="T532" s="895"/>
      <c r="U532" s="895"/>
      <c r="V532" s="895"/>
      <c r="W532" s="895"/>
      <c r="X532" s="895"/>
      <c r="Y532" s="895"/>
      <c r="Z532" s="895"/>
      <c r="AA532" s="895"/>
      <c r="AB532" s="895"/>
      <c r="AC532" s="895"/>
      <c r="AD532" s="895"/>
      <c r="AE532" s="269"/>
      <c r="AF532" s="776"/>
      <c r="AG532" s="777"/>
      <c r="AH532" s="777"/>
      <c r="AI532" s="777"/>
      <c r="AJ532" s="777"/>
      <c r="AK532" s="778"/>
      <c r="AL532" s="899"/>
      <c r="AM532" s="900"/>
      <c r="AN532" s="901"/>
      <c r="AO532" s="141"/>
      <c r="AP532" s="170"/>
    </row>
    <row r="533" spans="2:42" ht="12" customHeight="1" thickBot="1" x14ac:dyDescent="0.3">
      <c r="B533" s="135"/>
      <c r="C533" s="135"/>
      <c r="D533" s="135"/>
      <c r="E533" s="135"/>
      <c r="F533" s="135"/>
      <c r="G533" s="135"/>
      <c r="H533" s="135"/>
      <c r="I533" s="135"/>
      <c r="J533" s="174"/>
      <c r="K533" s="174"/>
      <c r="L533" s="174"/>
      <c r="M533" s="174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  <c r="AL533" s="135"/>
      <c r="AM533" s="135"/>
      <c r="AN533" s="135"/>
      <c r="AO533" s="141"/>
      <c r="AP533" s="171"/>
    </row>
    <row r="534" spans="2:42" ht="12" customHeight="1" thickBot="1" x14ac:dyDescent="0.3">
      <c r="B534" s="873" t="s">
        <v>27</v>
      </c>
      <c r="C534" s="874"/>
      <c r="D534" s="874"/>
      <c r="E534" s="875"/>
      <c r="F534" s="848" t="s">
        <v>26</v>
      </c>
      <c r="G534" s="850"/>
      <c r="H534" s="848" t="s">
        <v>44</v>
      </c>
      <c r="I534" s="849"/>
      <c r="J534" s="849"/>
      <c r="K534" s="849"/>
      <c r="L534" s="849"/>
      <c r="M534" s="849"/>
      <c r="N534" s="849"/>
      <c r="O534" s="849"/>
      <c r="P534" s="849"/>
      <c r="Q534" s="849"/>
      <c r="R534" s="849"/>
      <c r="S534" s="850"/>
      <c r="T534" s="848" t="s">
        <v>25</v>
      </c>
      <c r="U534" s="849"/>
      <c r="V534" s="849"/>
      <c r="W534" s="849"/>
      <c r="X534" s="849"/>
      <c r="Y534" s="849"/>
      <c r="Z534" s="849"/>
      <c r="AA534" s="849"/>
      <c r="AB534" s="849"/>
      <c r="AC534" s="849"/>
      <c r="AD534" s="849"/>
      <c r="AE534" s="849"/>
      <c r="AF534" s="850"/>
      <c r="AG534" s="879" t="s">
        <v>24</v>
      </c>
      <c r="AH534" s="880"/>
      <c r="AI534" s="881"/>
      <c r="AJ534" s="879" t="s">
        <v>24</v>
      </c>
      <c r="AK534" s="881"/>
      <c r="AL534" s="848" t="s">
        <v>23</v>
      </c>
      <c r="AM534" s="849"/>
      <c r="AN534" s="850"/>
      <c r="AO534" s="141"/>
      <c r="AP534" s="171"/>
    </row>
    <row r="535" spans="2:42" ht="12" customHeight="1" thickBot="1" x14ac:dyDescent="0.3">
      <c r="B535" s="1" t="s">
        <v>13</v>
      </c>
      <c r="C535" s="2" t="s">
        <v>22</v>
      </c>
      <c r="D535" s="3" t="s">
        <v>22</v>
      </c>
      <c r="E535" s="2" t="s">
        <v>21</v>
      </c>
      <c r="F535" s="907" t="s">
        <v>20</v>
      </c>
      <c r="G535" s="908"/>
      <c r="H535" s="876"/>
      <c r="I535" s="877"/>
      <c r="J535" s="877"/>
      <c r="K535" s="877"/>
      <c r="L535" s="877"/>
      <c r="M535" s="877"/>
      <c r="N535" s="877"/>
      <c r="O535" s="877"/>
      <c r="P535" s="877"/>
      <c r="Q535" s="877"/>
      <c r="R535" s="877"/>
      <c r="S535" s="878"/>
      <c r="T535" s="876"/>
      <c r="U535" s="877"/>
      <c r="V535" s="877"/>
      <c r="W535" s="877"/>
      <c r="X535" s="877"/>
      <c r="Y535" s="877"/>
      <c r="Z535" s="877"/>
      <c r="AA535" s="877"/>
      <c r="AB535" s="877"/>
      <c r="AC535" s="877"/>
      <c r="AD535" s="877"/>
      <c r="AE535" s="877"/>
      <c r="AF535" s="878"/>
      <c r="AG535" s="876" t="s">
        <v>19</v>
      </c>
      <c r="AH535" s="877"/>
      <c r="AI535" s="878"/>
      <c r="AJ535" s="876" t="s">
        <v>18</v>
      </c>
      <c r="AK535" s="878"/>
      <c r="AL535" s="876" t="s">
        <v>17</v>
      </c>
      <c r="AM535" s="877"/>
      <c r="AN535" s="878"/>
      <c r="AO535" s="141"/>
      <c r="AP535" s="171"/>
    </row>
    <row r="536" spans="2:42" ht="12" customHeight="1" thickBot="1" x14ac:dyDescent="0.3">
      <c r="B536" s="4">
        <v>2020</v>
      </c>
      <c r="C536" s="5" t="s">
        <v>16</v>
      </c>
      <c r="D536" s="5" t="s">
        <v>15</v>
      </c>
      <c r="E536" s="30" t="s">
        <v>14</v>
      </c>
      <c r="F536" s="6" t="s">
        <v>14</v>
      </c>
      <c r="G536" s="7" t="s">
        <v>13</v>
      </c>
      <c r="H536" s="868" t="s">
        <v>34</v>
      </c>
      <c r="I536" s="869"/>
      <c r="J536" s="870" t="s">
        <v>43</v>
      </c>
      <c r="K536" s="871"/>
      <c r="L536" s="870" t="s">
        <v>42</v>
      </c>
      <c r="M536" s="871"/>
      <c r="N536" s="872" t="s">
        <v>33</v>
      </c>
      <c r="O536" s="869"/>
      <c r="P536" s="872" t="s">
        <v>12</v>
      </c>
      <c r="Q536" s="869"/>
      <c r="R536" s="872" t="s">
        <v>11</v>
      </c>
      <c r="S536" s="905"/>
      <c r="T536" s="868" t="s">
        <v>35</v>
      </c>
      <c r="U536" s="906"/>
      <c r="V536" s="906"/>
      <c r="W536" s="905"/>
      <c r="X536" s="868" t="s">
        <v>10</v>
      </c>
      <c r="Y536" s="906"/>
      <c r="Z536" s="906"/>
      <c r="AA536" s="905"/>
      <c r="AB536" s="604"/>
      <c r="AC536" s="38" t="s">
        <v>38</v>
      </c>
      <c r="AD536" s="37" t="s">
        <v>36</v>
      </c>
      <c r="AE536" s="266" t="s">
        <v>41</v>
      </c>
      <c r="AF536" s="136" t="s">
        <v>9</v>
      </c>
      <c r="AG536" s="8" t="s">
        <v>37</v>
      </c>
      <c r="AH536" s="9" t="s">
        <v>8</v>
      </c>
      <c r="AI536" s="10" t="s">
        <v>7</v>
      </c>
      <c r="AJ536" s="6" t="s">
        <v>8</v>
      </c>
      <c r="AK536" s="7" t="s">
        <v>7</v>
      </c>
      <c r="AL536" s="6" t="s">
        <v>8</v>
      </c>
      <c r="AM536" s="11" t="s">
        <v>7</v>
      </c>
      <c r="AN536" s="7" t="s">
        <v>6</v>
      </c>
      <c r="AO536" s="141"/>
      <c r="AP536" s="171"/>
    </row>
    <row r="537" spans="2:42" ht="12" customHeight="1" thickBot="1" x14ac:dyDescent="0.3">
      <c r="B537" s="25"/>
      <c r="C537" s="137"/>
      <c r="D537" s="137"/>
      <c r="E537" s="43"/>
      <c r="F537" s="43"/>
      <c r="G537" s="25"/>
      <c r="H537" s="960"/>
      <c r="I537" s="961"/>
      <c r="J537" s="962"/>
      <c r="K537" s="963"/>
      <c r="L537" s="962"/>
      <c r="M537" s="963"/>
      <c r="N537" s="960"/>
      <c r="O537" s="961"/>
      <c r="P537" s="964"/>
      <c r="Q537" s="965"/>
      <c r="R537" s="964"/>
      <c r="S537" s="966"/>
      <c r="T537" s="957"/>
      <c r="U537" s="958"/>
      <c r="V537" s="958"/>
      <c r="W537" s="959"/>
      <c r="X537" s="986"/>
      <c r="Y537" s="958"/>
      <c r="Z537" s="958"/>
      <c r="AA537" s="987"/>
      <c r="AB537" s="511"/>
      <c r="AC537" s="34"/>
      <c r="AD537" s="138"/>
      <c r="AE537" s="166"/>
      <c r="AF537" s="41"/>
      <c r="AG537" s="26"/>
      <c r="AH537" s="160"/>
      <c r="AI537" s="161">
        <f>+AH537/1000</f>
        <v>0</v>
      </c>
      <c r="AJ537" s="162"/>
      <c r="AK537" s="163">
        <f>+AJ537/1000</f>
        <v>0</v>
      </c>
      <c r="AL537" s="164">
        <f>+AJ537-AH537</f>
        <v>0</v>
      </c>
      <c r="AM537" s="163">
        <f>+AL537/1000</f>
        <v>0</v>
      </c>
      <c r="AN537" s="165" t="e">
        <f>+AL537/AH537</f>
        <v>#DIV/0!</v>
      </c>
      <c r="AO537" s="141"/>
      <c r="AP537" s="172"/>
    </row>
    <row r="538" spans="2:42" ht="12" customHeight="1" x14ac:dyDescent="0.25">
      <c r="B538" s="25"/>
      <c r="C538" s="137"/>
      <c r="D538" s="137"/>
      <c r="E538" s="43"/>
      <c r="F538" s="43"/>
      <c r="G538" s="25"/>
      <c r="H538" s="967"/>
      <c r="I538" s="968"/>
      <c r="J538" s="969"/>
      <c r="K538" s="970"/>
      <c r="L538" s="969"/>
      <c r="M538" s="970"/>
      <c r="N538" s="967"/>
      <c r="O538" s="968"/>
      <c r="P538" s="971"/>
      <c r="Q538" s="972"/>
      <c r="R538" s="973"/>
      <c r="S538" s="974"/>
      <c r="T538" s="979"/>
      <c r="U538" s="980"/>
      <c r="V538" s="980"/>
      <c r="W538" s="981"/>
      <c r="X538" s="979"/>
      <c r="Y538" s="980"/>
      <c r="Z538" s="980"/>
      <c r="AA538" s="988"/>
      <c r="AB538" s="509"/>
      <c r="AC538" s="34"/>
      <c r="AD538" s="138"/>
      <c r="AE538" s="158"/>
      <c r="AF538" s="35"/>
      <c r="AG538" s="34"/>
      <c r="AH538" s="139"/>
      <c r="AI538" s="159">
        <f>+AH538/1000</f>
        <v>0</v>
      </c>
      <c r="AJ538" s="152"/>
      <c r="AK538" s="272">
        <f>+AJ538/1000</f>
        <v>0</v>
      </c>
      <c r="AL538" s="273">
        <f>+AJ538-AH538</f>
        <v>0</v>
      </c>
      <c r="AM538" s="274">
        <f>+AL538/1000</f>
        <v>0</v>
      </c>
      <c r="AN538" s="275" t="e">
        <f>+AL538/AH538</f>
        <v>#DIV/0!</v>
      </c>
      <c r="AO538" s="20"/>
    </row>
    <row r="539" spans="2:42" ht="12" customHeight="1" x14ac:dyDescent="0.25">
      <c r="B539" s="25"/>
      <c r="C539" s="137"/>
      <c r="D539" s="137"/>
      <c r="E539" s="43"/>
      <c r="F539" s="43"/>
      <c r="G539" s="25"/>
      <c r="H539" s="967"/>
      <c r="I539" s="968"/>
      <c r="J539" s="969"/>
      <c r="K539" s="970"/>
      <c r="L539" s="969"/>
      <c r="M539" s="970"/>
      <c r="N539" s="967"/>
      <c r="O539" s="968"/>
      <c r="P539" s="971"/>
      <c r="Q539" s="972"/>
      <c r="R539" s="973"/>
      <c r="S539" s="985"/>
      <c r="T539" s="982"/>
      <c r="U539" s="983"/>
      <c r="V539" s="983"/>
      <c r="W539" s="984"/>
      <c r="X539" s="982"/>
      <c r="Y539" s="983"/>
      <c r="Z539" s="983"/>
      <c r="AA539" s="984"/>
      <c r="AB539" s="606"/>
      <c r="AC539" s="34"/>
      <c r="AD539" s="138"/>
      <c r="AE539" s="263"/>
      <c r="AF539" s="46"/>
      <c r="AG539" s="34"/>
      <c r="AH539" s="139"/>
      <c r="AI539" s="140">
        <f>+AH539/1000</f>
        <v>0</v>
      </c>
      <c r="AJ539" s="152"/>
      <c r="AK539" s="142">
        <f>+AJ539/1000</f>
        <v>0</v>
      </c>
      <c r="AL539" s="143">
        <f>+AJ539-AH539</f>
        <v>0</v>
      </c>
      <c r="AM539" s="144">
        <f>+AL539/1000</f>
        <v>0</v>
      </c>
      <c r="AN539" s="145" t="e">
        <f>+AL539/AH539</f>
        <v>#DIV/0!</v>
      </c>
      <c r="AO539" s="21"/>
    </row>
    <row r="540" spans="2:42" ht="12" customHeight="1" x14ac:dyDescent="0.25">
      <c r="B540" s="25"/>
      <c r="C540" s="137"/>
      <c r="D540" s="137"/>
      <c r="E540" s="43"/>
      <c r="F540" s="43"/>
      <c r="G540" s="25"/>
      <c r="H540" s="967"/>
      <c r="I540" s="968"/>
      <c r="J540" s="969"/>
      <c r="K540" s="970"/>
      <c r="L540" s="969"/>
      <c r="M540" s="970"/>
      <c r="N540" s="967"/>
      <c r="O540" s="968"/>
      <c r="P540" s="971"/>
      <c r="Q540" s="972"/>
      <c r="R540" s="973"/>
      <c r="S540" s="974"/>
      <c r="T540" s="975"/>
      <c r="U540" s="976"/>
      <c r="V540" s="976"/>
      <c r="W540" s="977"/>
      <c r="X540" s="975"/>
      <c r="Y540" s="976"/>
      <c r="Z540" s="976"/>
      <c r="AA540" s="978"/>
      <c r="AB540" s="510"/>
      <c r="AC540" s="34"/>
      <c r="AD540" s="138"/>
      <c r="AE540" s="263"/>
      <c r="AF540" s="46"/>
      <c r="AG540" s="34"/>
      <c r="AH540" s="139"/>
      <c r="AI540" s="140">
        <f>+AH540/1000</f>
        <v>0</v>
      </c>
      <c r="AJ540" s="152"/>
      <c r="AK540" s="142">
        <f>+AJ540/1000</f>
        <v>0</v>
      </c>
      <c r="AL540" s="143">
        <f>+AJ540-AH540</f>
        <v>0</v>
      </c>
      <c r="AM540" s="144">
        <f>+AL540/1000</f>
        <v>0</v>
      </c>
      <c r="AN540" s="145" t="e">
        <f>+AL540/AH540</f>
        <v>#DIV/0!</v>
      </c>
      <c r="AO540" s="21"/>
    </row>
    <row r="541" spans="2:42" ht="12" customHeight="1" x14ac:dyDescent="0.25">
      <c r="B541" s="25"/>
      <c r="C541" s="137"/>
      <c r="D541" s="137"/>
      <c r="E541" s="43"/>
      <c r="F541" s="43"/>
      <c r="G541" s="25"/>
      <c r="H541" s="967"/>
      <c r="I541" s="968"/>
      <c r="J541" s="969"/>
      <c r="K541" s="970"/>
      <c r="L541" s="969"/>
      <c r="M541" s="970"/>
      <c r="N541" s="967"/>
      <c r="O541" s="968"/>
      <c r="P541" s="989"/>
      <c r="Q541" s="990"/>
      <c r="R541" s="973"/>
      <c r="S541" s="974"/>
      <c r="T541" s="991"/>
      <c r="U541" s="992"/>
      <c r="V541" s="992"/>
      <c r="W541" s="974"/>
      <c r="X541" s="991"/>
      <c r="Y541" s="992"/>
      <c r="Z541" s="992"/>
      <c r="AA541" s="985"/>
      <c r="AB541" s="511"/>
      <c r="AC541" s="34"/>
      <c r="AD541" s="138"/>
      <c r="AE541" s="263"/>
      <c r="AF541" s="46"/>
      <c r="AG541" s="34"/>
      <c r="AH541" s="139"/>
      <c r="AI541" s="140">
        <f>+AH541/1000</f>
        <v>0</v>
      </c>
      <c r="AJ541" s="152"/>
      <c r="AK541" s="142">
        <f>+AJ541/1000</f>
        <v>0</v>
      </c>
      <c r="AL541" s="143">
        <f>+AJ541-AH541</f>
        <v>0</v>
      </c>
      <c r="AM541" s="144">
        <f>+AL541/1000</f>
        <v>0</v>
      </c>
      <c r="AN541" s="145" t="e">
        <f>+AL541/AH541</f>
        <v>#DIV/0!</v>
      </c>
    </row>
    <row r="542" spans="2:42" ht="12" customHeight="1" thickBot="1" x14ac:dyDescent="0.3">
      <c r="B542" s="24"/>
      <c r="C542" s="146"/>
      <c r="D542" s="146"/>
      <c r="E542" s="27"/>
      <c r="F542" s="36"/>
      <c r="G542" s="31"/>
      <c r="H542" s="909"/>
      <c r="I542" s="910"/>
      <c r="J542" s="911"/>
      <c r="K542" s="912"/>
      <c r="L542" s="911"/>
      <c r="M542" s="912"/>
      <c r="N542" s="913"/>
      <c r="O542" s="910"/>
      <c r="P542" s="913"/>
      <c r="Q542" s="910"/>
      <c r="R542" s="914"/>
      <c r="S542" s="915"/>
      <c r="T542" s="916"/>
      <c r="U542" s="917"/>
      <c r="V542" s="917"/>
      <c r="W542" s="915"/>
      <c r="X542" s="29"/>
      <c r="Y542" s="147"/>
      <c r="Z542" s="147"/>
      <c r="AA542" s="28"/>
      <c r="AB542" s="147"/>
      <c r="AC542" s="36"/>
      <c r="AD542" s="148"/>
      <c r="AE542" s="147"/>
      <c r="AF542" s="28"/>
      <c r="AG542" s="29"/>
      <c r="AH542" s="149"/>
      <c r="AI542" s="153"/>
      <c r="AJ542" s="150"/>
      <c r="AK542" s="154"/>
      <c r="AL542" s="155"/>
      <c r="AM542" s="156"/>
      <c r="AN542" s="157"/>
    </row>
    <row r="543" spans="2:42" ht="12" customHeight="1" x14ac:dyDescent="0.25">
      <c r="B543" s="151"/>
      <c r="C543" s="151"/>
      <c r="D543" s="151"/>
      <c r="E543" s="151"/>
      <c r="F543" s="151"/>
      <c r="G543" s="151"/>
      <c r="H543" s="151"/>
      <c r="I543" s="151"/>
      <c r="J543" s="174"/>
      <c r="K543" s="174"/>
      <c r="L543" s="174"/>
      <c r="M543" s="174"/>
      <c r="N543" s="151"/>
      <c r="O543" s="151"/>
      <c r="P543" s="135"/>
      <c r="Q543" s="135"/>
      <c r="R543" s="918" t="s">
        <v>5</v>
      </c>
      <c r="S543" s="919"/>
      <c r="T543" s="919"/>
      <c r="U543" s="919"/>
      <c r="V543" s="919"/>
      <c r="W543" s="919"/>
      <c r="X543" s="919"/>
      <c r="Y543" s="919"/>
      <c r="Z543" s="919"/>
      <c r="AA543" s="919"/>
      <c r="AB543" s="919"/>
      <c r="AC543" s="919"/>
      <c r="AD543" s="919"/>
      <c r="AE543" s="919"/>
      <c r="AF543" s="919"/>
      <c r="AG543" s="265"/>
      <c r="AH543" s="932" t="s">
        <v>4</v>
      </c>
      <c r="AI543" s="933"/>
      <c r="AJ543" s="932" t="s">
        <v>3</v>
      </c>
      <c r="AK543" s="933"/>
      <c r="AL543" s="932" t="s">
        <v>2</v>
      </c>
      <c r="AM543" s="934"/>
      <c r="AN543" s="935"/>
    </row>
    <row r="544" spans="2:42" x14ac:dyDescent="0.25">
      <c r="B544" s="151"/>
      <c r="C544" s="151"/>
      <c r="D544" s="151"/>
      <c r="E544" s="151"/>
      <c r="F544" s="151"/>
      <c r="G544" s="151"/>
      <c r="H544" s="151"/>
      <c r="I544" s="151"/>
      <c r="J544" s="174"/>
      <c r="K544" s="174"/>
      <c r="L544" s="174"/>
      <c r="M544" s="174"/>
      <c r="N544" s="151"/>
      <c r="O544" s="151"/>
      <c r="P544" s="135"/>
      <c r="Q544" s="135"/>
      <c r="R544" s="930"/>
      <c r="S544" s="931"/>
      <c r="T544" s="931"/>
      <c r="U544" s="931"/>
      <c r="V544" s="931"/>
      <c r="W544" s="931"/>
      <c r="X544" s="931"/>
      <c r="Y544" s="931"/>
      <c r="Z544" s="931"/>
      <c r="AA544" s="931"/>
      <c r="AB544" s="931"/>
      <c r="AC544" s="931"/>
      <c r="AD544" s="931"/>
      <c r="AE544" s="931"/>
      <c r="AF544" s="931"/>
      <c r="AG544" s="265"/>
      <c r="AH544" s="936" t="s">
        <v>1</v>
      </c>
      <c r="AI544" s="938">
        <f>+SUM(AI537:AI542)</f>
        <v>0</v>
      </c>
      <c r="AJ544" s="936" t="s">
        <v>1</v>
      </c>
      <c r="AK544" s="938">
        <f>+SUM(AK537:AK542)</f>
        <v>0</v>
      </c>
      <c r="AL544" s="936" t="s">
        <v>1</v>
      </c>
      <c r="AM544" s="940">
        <f>+AK544-AI544</f>
        <v>0</v>
      </c>
      <c r="AN544" s="851" t="e">
        <f>+AM544/AI544</f>
        <v>#DIV/0!</v>
      </c>
    </row>
    <row r="545" spans="2:42" ht="17.25" thickBot="1" x14ac:dyDescent="0.3">
      <c r="B545" s="151"/>
      <c r="C545" s="151"/>
      <c r="D545" s="151"/>
      <c r="E545" s="151"/>
      <c r="F545" s="151"/>
      <c r="G545" s="151"/>
      <c r="H545" s="151"/>
      <c r="I545" s="151"/>
      <c r="J545" s="174"/>
      <c r="K545" s="174"/>
      <c r="L545" s="174"/>
      <c r="M545" s="174"/>
      <c r="N545" s="151"/>
      <c r="O545" s="151"/>
      <c r="P545" s="135"/>
      <c r="Q545" s="135"/>
      <c r="R545" s="921"/>
      <c r="S545" s="922"/>
      <c r="T545" s="922"/>
      <c r="U545" s="922"/>
      <c r="V545" s="922"/>
      <c r="W545" s="922"/>
      <c r="X545" s="922"/>
      <c r="Y545" s="922"/>
      <c r="Z545" s="922"/>
      <c r="AA545" s="922"/>
      <c r="AB545" s="922"/>
      <c r="AC545" s="922"/>
      <c r="AD545" s="922"/>
      <c r="AE545" s="922"/>
      <c r="AF545" s="922"/>
      <c r="AG545" s="264"/>
      <c r="AH545" s="937"/>
      <c r="AI545" s="939"/>
      <c r="AJ545" s="937"/>
      <c r="AK545" s="939"/>
      <c r="AL545" s="937"/>
      <c r="AM545" s="941"/>
      <c r="AN545" s="852"/>
    </row>
    <row r="546" spans="2:42" ht="17.25" thickBot="1" x14ac:dyDescent="0.3"/>
    <row r="547" spans="2:42" x14ac:dyDescent="0.25">
      <c r="R547" s="918" t="s">
        <v>0</v>
      </c>
      <c r="S547" s="919"/>
      <c r="T547" s="919"/>
      <c r="U547" s="919"/>
      <c r="V547" s="919"/>
      <c r="W547" s="919"/>
      <c r="X547" s="919"/>
      <c r="Y547" s="919"/>
      <c r="Z547" s="919"/>
      <c r="AA547" s="919"/>
      <c r="AB547" s="919"/>
      <c r="AC547" s="919"/>
      <c r="AD547" s="919"/>
      <c r="AE547" s="919"/>
      <c r="AF547" s="920"/>
      <c r="AG547" s="18"/>
      <c r="AH547" s="924">
        <f>+AI544+AH527</f>
        <v>2955.5766363636362</v>
      </c>
      <c r="AI547" s="925"/>
      <c r="AJ547" s="924">
        <f>+AK544+AJ527</f>
        <v>3109.55</v>
      </c>
      <c r="AK547" s="925"/>
      <c r="AL547" s="928">
        <f>+AJ547-AH547</f>
        <v>153.97336363636396</v>
      </c>
      <c r="AM547" s="925"/>
      <c r="AN547" s="945">
        <f>+AL547/AH547</f>
        <v>5.2095879275119564E-2</v>
      </c>
    </row>
    <row r="548" spans="2:42" ht="17.25" thickBot="1" x14ac:dyDescent="0.3">
      <c r="R548" s="921"/>
      <c r="S548" s="922"/>
      <c r="T548" s="922"/>
      <c r="U548" s="922"/>
      <c r="V548" s="922"/>
      <c r="W548" s="922"/>
      <c r="X548" s="922"/>
      <c r="Y548" s="922"/>
      <c r="Z548" s="922"/>
      <c r="AA548" s="922"/>
      <c r="AB548" s="922"/>
      <c r="AC548" s="922"/>
      <c r="AD548" s="922"/>
      <c r="AE548" s="922"/>
      <c r="AF548" s="923"/>
      <c r="AG548" s="19"/>
      <c r="AH548" s="926"/>
      <c r="AI548" s="927"/>
      <c r="AJ548" s="926"/>
      <c r="AK548" s="927"/>
      <c r="AL548" s="929"/>
      <c r="AM548" s="927"/>
      <c r="AN548" s="946"/>
    </row>
    <row r="549" spans="2:42" ht="17.25" thickBot="1" x14ac:dyDescent="0.3"/>
    <row r="550" spans="2:42" ht="12" customHeight="1" x14ac:dyDescent="0.25">
      <c r="B550" s="882" t="s">
        <v>31</v>
      </c>
      <c r="C550" s="883"/>
      <c r="D550" s="883"/>
      <c r="E550" s="883"/>
      <c r="F550" s="883"/>
      <c r="G550" s="884"/>
      <c r="H550" s="888" t="s">
        <v>30</v>
      </c>
      <c r="I550" s="765"/>
      <c r="J550" s="765"/>
      <c r="K550" s="765"/>
      <c r="L550" s="765"/>
      <c r="M550" s="765"/>
      <c r="N550" s="765"/>
      <c r="O550" s="765"/>
      <c r="P550" s="765"/>
      <c r="Q550" s="765"/>
      <c r="R550" s="765"/>
      <c r="S550" s="765"/>
      <c r="T550" s="765"/>
      <c r="U550" s="765"/>
      <c r="V550" s="765"/>
      <c r="W550" s="765"/>
      <c r="X550" s="765"/>
      <c r="Y550" s="765"/>
      <c r="Z550" s="765"/>
      <c r="AA550" s="765"/>
      <c r="AB550" s="765"/>
      <c r="AC550" s="765"/>
      <c r="AD550" s="765"/>
      <c r="AE550" s="267"/>
      <c r="AF550" s="764" t="s">
        <v>29</v>
      </c>
      <c r="AG550" s="765"/>
      <c r="AH550" s="765"/>
      <c r="AI550" s="765"/>
      <c r="AJ550" s="765"/>
      <c r="AK550" s="766"/>
      <c r="AL550" s="889" t="s">
        <v>39</v>
      </c>
      <c r="AM550" s="890"/>
      <c r="AN550" s="891"/>
      <c r="AO550" s="22"/>
      <c r="AP550" s="168" t="s">
        <v>46</v>
      </c>
    </row>
    <row r="551" spans="2:42" ht="12" customHeight="1" thickBot="1" x14ac:dyDescent="0.3">
      <c r="B551" s="885"/>
      <c r="C551" s="886"/>
      <c r="D551" s="886"/>
      <c r="E551" s="886"/>
      <c r="F551" s="886"/>
      <c r="G551" s="887"/>
      <c r="H551" s="892" t="s">
        <v>25</v>
      </c>
      <c r="I551" s="893"/>
      <c r="J551" s="893"/>
      <c r="K551" s="893"/>
      <c r="L551" s="893"/>
      <c r="M551" s="893"/>
      <c r="N551" s="893"/>
      <c r="O551" s="893"/>
      <c r="P551" s="893"/>
      <c r="Q551" s="893"/>
      <c r="R551" s="893"/>
      <c r="S551" s="893"/>
      <c r="T551" s="893"/>
      <c r="U551" s="893"/>
      <c r="V551" s="893"/>
      <c r="W551" s="893"/>
      <c r="X551" s="893"/>
      <c r="Y551" s="893"/>
      <c r="Z551" s="893"/>
      <c r="AA551" s="893"/>
      <c r="AB551" s="893"/>
      <c r="AC551" s="893"/>
      <c r="AD551" s="893"/>
      <c r="AE551" s="268"/>
      <c r="AF551" s="773"/>
      <c r="AG551" s="774"/>
      <c r="AH551" s="774"/>
      <c r="AI551" s="774"/>
      <c r="AJ551" s="774"/>
      <c r="AK551" s="775"/>
      <c r="AL551" s="896" t="s">
        <v>40</v>
      </c>
      <c r="AM551" s="897"/>
      <c r="AN551" s="898"/>
      <c r="AO551" s="23"/>
      <c r="AP551" s="169" t="s">
        <v>47</v>
      </c>
    </row>
    <row r="552" spans="2:42" ht="12" customHeight="1" thickBot="1" x14ac:dyDescent="0.3">
      <c r="B552" s="902" t="s">
        <v>28</v>
      </c>
      <c r="C552" s="903"/>
      <c r="D552" s="903"/>
      <c r="E552" s="903"/>
      <c r="F552" s="903"/>
      <c r="G552" s="904"/>
      <c r="H552" s="894"/>
      <c r="I552" s="895"/>
      <c r="J552" s="895"/>
      <c r="K552" s="895"/>
      <c r="L552" s="895"/>
      <c r="M552" s="895"/>
      <c r="N552" s="895"/>
      <c r="O552" s="895"/>
      <c r="P552" s="895"/>
      <c r="Q552" s="895"/>
      <c r="R552" s="895"/>
      <c r="S552" s="895"/>
      <c r="T552" s="895"/>
      <c r="U552" s="895"/>
      <c r="V552" s="895"/>
      <c r="W552" s="895"/>
      <c r="X552" s="895"/>
      <c r="Y552" s="895"/>
      <c r="Z552" s="895"/>
      <c r="AA552" s="895"/>
      <c r="AB552" s="895"/>
      <c r="AC552" s="895"/>
      <c r="AD552" s="895"/>
      <c r="AE552" s="269"/>
      <c r="AF552" s="776"/>
      <c r="AG552" s="777"/>
      <c r="AH552" s="777"/>
      <c r="AI552" s="777"/>
      <c r="AJ552" s="777"/>
      <c r="AK552" s="778"/>
      <c r="AL552" s="899"/>
      <c r="AM552" s="900"/>
      <c r="AN552" s="901"/>
      <c r="AO552" s="141"/>
      <c r="AP552" s="170"/>
    </row>
    <row r="553" spans="2:42" ht="12" customHeight="1" thickBot="1" x14ac:dyDescent="0.3">
      <c r="B553" s="135"/>
      <c r="C553" s="135"/>
      <c r="D553" s="135"/>
      <c r="E553" s="135"/>
      <c r="F553" s="135"/>
      <c r="G553" s="135"/>
      <c r="H553" s="135"/>
      <c r="I553" s="135"/>
      <c r="J553" s="174"/>
      <c r="K553" s="174"/>
      <c r="L553" s="174"/>
      <c r="M553" s="174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5"/>
      <c r="AL553" s="135"/>
      <c r="AM553" s="135"/>
      <c r="AN553" s="135"/>
      <c r="AO553" s="141"/>
      <c r="AP553" s="171"/>
    </row>
    <row r="554" spans="2:42" ht="12" customHeight="1" thickBot="1" x14ac:dyDescent="0.3">
      <c r="B554" s="873" t="s">
        <v>27</v>
      </c>
      <c r="C554" s="874"/>
      <c r="D554" s="874"/>
      <c r="E554" s="875"/>
      <c r="F554" s="848" t="s">
        <v>26</v>
      </c>
      <c r="G554" s="850"/>
      <c r="H554" s="848" t="s">
        <v>44</v>
      </c>
      <c r="I554" s="849"/>
      <c r="J554" s="849"/>
      <c r="K554" s="849"/>
      <c r="L554" s="849"/>
      <c r="M554" s="849"/>
      <c r="N554" s="849"/>
      <c r="O554" s="849"/>
      <c r="P554" s="849"/>
      <c r="Q554" s="849"/>
      <c r="R554" s="849"/>
      <c r="S554" s="850"/>
      <c r="T554" s="848" t="s">
        <v>25</v>
      </c>
      <c r="U554" s="849"/>
      <c r="V554" s="849"/>
      <c r="W554" s="849"/>
      <c r="X554" s="849"/>
      <c r="Y554" s="849"/>
      <c r="Z554" s="849"/>
      <c r="AA554" s="849"/>
      <c r="AB554" s="849"/>
      <c r="AC554" s="849"/>
      <c r="AD554" s="849"/>
      <c r="AE554" s="849"/>
      <c r="AF554" s="850"/>
      <c r="AG554" s="879" t="s">
        <v>24</v>
      </c>
      <c r="AH554" s="880"/>
      <c r="AI554" s="881"/>
      <c r="AJ554" s="879" t="s">
        <v>24</v>
      </c>
      <c r="AK554" s="881"/>
      <c r="AL554" s="848" t="s">
        <v>23</v>
      </c>
      <c r="AM554" s="849"/>
      <c r="AN554" s="850"/>
      <c r="AO554" s="141"/>
      <c r="AP554" s="171"/>
    </row>
    <row r="555" spans="2:42" ht="12" customHeight="1" thickBot="1" x14ac:dyDescent="0.3">
      <c r="B555" s="1" t="s">
        <v>13</v>
      </c>
      <c r="C555" s="2" t="s">
        <v>22</v>
      </c>
      <c r="D555" s="3" t="s">
        <v>22</v>
      </c>
      <c r="E555" s="2" t="s">
        <v>21</v>
      </c>
      <c r="F555" s="907" t="s">
        <v>20</v>
      </c>
      <c r="G555" s="908"/>
      <c r="H555" s="876"/>
      <c r="I555" s="877"/>
      <c r="J555" s="877"/>
      <c r="K555" s="877"/>
      <c r="L555" s="877"/>
      <c r="M555" s="877"/>
      <c r="N555" s="877"/>
      <c r="O555" s="877"/>
      <c r="P555" s="877"/>
      <c r="Q555" s="877"/>
      <c r="R555" s="877"/>
      <c r="S555" s="878"/>
      <c r="T555" s="876"/>
      <c r="U555" s="877"/>
      <c r="V555" s="877"/>
      <c r="W555" s="877"/>
      <c r="X555" s="877"/>
      <c r="Y555" s="877"/>
      <c r="Z555" s="877"/>
      <c r="AA555" s="877"/>
      <c r="AB555" s="877"/>
      <c r="AC555" s="877"/>
      <c r="AD555" s="877"/>
      <c r="AE555" s="877"/>
      <c r="AF555" s="878"/>
      <c r="AG555" s="876" t="s">
        <v>19</v>
      </c>
      <c r="AH555" s="877"/>
      <c r="AI555" s="878"/>
      <c r="AJ555" s="876" t="s">
        <v>18</v>
      </c>
      <c r="AK555" s="878"/>
      <c r="AL555" s="876" t="s">
        <v>17</v>
      </c>
      <c r="AM555" s="877"/>
      <c r="AN555" s="878"/>
      <c r="AO555" s="141"/>
      <c r="AP555" s="171"/>
    </row>
    <row r="556" spans="2:42" ht="12" customHeight="1" thickBot="1" x14ac:dyDescent="0.3">
      <c r="B556" s="4">
        <v>2020</v>
      </c>
      <c r="C556" s="5" t="s">
        <v>16</v>
      </c>
      <c r="D556" s="5" t="s">
        <v>15</v>
      </c>
      <c r="E556" s="30" t="s">
        <v>14</v>
      </c>
      <c r="F556" s="6" t="s">
        <v>14</v>
      </c>
      <c r="G556" s="7" t="s">
        <v>13</v>
      </c>
      <c r="H556" s="868" t="s">
        <v>34</v>
      </c>
      <c r="I556" s="869"/>
      <c r="J556" s="870" t="s">
        <v>43</v>
      </c>
      <c r="K556" s="871"/>
      <c r="L556" s="870" t="s">
        <v>42</v>
      </c>
      <c r="M556" s="871"/>
      <c r="N556" s="872" t="s">
        <v>33</v>
      </c>
      <c r="O556" s="869"/>
      <c r="P556" s="872" t="s">
        <v>12</v>
      </c>
      <c r="Q556" s="869"/>
      <c r="R556" s="872" t="s">
        <v>11</v>
      </c>
      <c r="S556" s="905"/>
      <c r="T556" s="868" t="s">
        <v>35</v>
      </c>
      <c r="U556" s="906"/>
      <c r="V556" s="906"/>
      <c r="W556" s="905"/>
      <c r="X556" s="868" t="s">
        <v>10</v>
      </c>
      <c r="Y556" s="906"/>
      <c r="Z556" s="906"/>
      <c r="AA556" s="905"/>
      <c r="AB556" s="604"/>
      <c r="AC556" s="38" t="s">
        <v>38</v>
      </c>
      <c r="AD556" s="37" t="s">
        <v>36</v>
      </c>
      <c r="AE556" s="266" t="s">
        <v>41</v>
      </c>
      <c r="AF556" s="136" t="s">
        <v>9</v>
      </c>
      <c r="AG556" s="8" t="s">
        <v>37</v>
      </c>
      <c r="AH556" s="9" t="s">
        <v>8</v>
      </c>
      <c r="AI556" s="10" t="s">
        <v>7</v>
      </c>
      <c r="AJ556" s="6" t="s">
        <v>8</v>
      </c>
      <c r="AK556" s="7" t="s">
        <v>7</v>
      </c>
      <c r="AL556" s="6" t="s">
        <v>8</v>
      </c>
      <c r="AM556" s="11" t="s">
        <v>7</v>
      </c>
      <c r="AN556" s="7" t="s">
        <v>6</v>
      </c>
      <c r="AO556" s="141"/>
      <c r="AP556" s="171"/>
    </row>
    <row r="557" spans="2:42" ht="12" customHeight="1" thickBot="1" x14ac:dyDescent="0.3">
      <c r="B557" s="25"/>
      <c r="C557" s="137"/>
      <c r="D557" s="137"/>
      <c r="E557" s="43"/>
      <c r="F557" s="43"/>
      <c r="G557" s="25"/>
      <c r="H557" s="960"/>
      <c r="I557" s="961"/>
      <c r="J557" s="962"/>
      <c r="K557" s="963"/>
      <c r="L557" s="962"/>
      <c r="M557" s="963"/>
      <c r="N557" s="960"/>
      <c r="O557" s="961"/>
      <c r="P557" s="964"/>
      <c r="Q557" s="965"/>
      <c r="R557" s="964"/>
      <c r="S557" s="966"/>
      <c r="T557" s="957"/>
      <c r="U557" s="958"/>
      <c r="V557" s="958"/>
      <c r="W557" s="959"/>
      <c r="X557" s="986"/>
      <c r="Y557" s="958"/>
      <c r="Z557" s="958"/>
      <c r="AA557" s="987"/>
      <c r="AB557" s="511"/>
      <c r="AC557" s="34"/>
      <c r="AD557" s="138"/>
      <c r="AE557" s="166"/>
      <c r="AF557" s="41"/>
      <c r="AG557" s="26"/>
      <c r="AH557" s="160"/>
      <c r="AI557" s="161">
        <f>+AH557/1000</f>
        <v>0</v>
      </c>
      <c r="AJ557" s="162"/>
      <c r="AK557" s="163">
        <f>+AJ557/1000</f>
        <v>0</v>
      </c>
      <c r="AL557" s="164">
        <f>+AJ557-AH557</f>
        <v>0</v>
      </c>
      <c r="AM557" s="163">
        <f>+AL557/1000</f>
        <v>0</v>
      </c>
      <c r="AN557" s="165" t="e">
        <f>+AL557/AH557</f>
        <v>#DIV/0!</v>
      </c>
      <c r="AO557" s="141"/>
      <c r="AP557" s="172"/>
    </row>
    <row r="558" spans="2:42" ht="12" customHeight="1" x14ac:dyDescent="0.25">
      <c r="B558" s="25"/>
      <c r="C558" s="137"/>
      <c r="D558" s="137"/>
      <c r="E558" s="43"/>
      <c r="F558" s="43"/>
      <c r="G558" s="25"/>
      <c r="H558" s="967"/>
      <c r="I558" s="968"/>
      <c r="J558" s="969"/>
      <c r="K558" s="970"/>
      <c r="L558" s="969"/>
      <c r="M558" s="970"/>
      <c r="N558" s="967"/>
      <c r="O558" s="968"/>
      <c r="P558" s="971"/>
      <c r="Q558" s="972"/>
      <c r="R558" s="973"/>
      <c r="S558" s="974"/>
      <c r="T558" s="979"/>
      <c r="U558" s="980"/>
      <c r="V558" s="980"/>
      <c r="W558" s="981"/>
      <c r="X558" s="979"/>
      <c r="Y558" s="980"/>
      <c r="Z558" s="980"/>
      <c r="AA558" s="988"/>
      <c r="AB558" s="509"/>
      <c r="AC558" s="34"/>
      <c r="AD558" s="138"/>
      <c r="AE558" s="158"/>
      <c r="AF558" s="35"/>
      <c r="AG558" s="34"/>
      <c r="AH558" s="139"/>
      <c r="AI558" s="159">
        <f>+AH558/1000</f>
        <v>0</v>
      </c>
      <c r="AJ558" s="152"/>
      <c r="AK558" s="272">
        <f>+AJ558/1000</f>
        <v>0</v>
      </c>
      <c r="AL558" s="273">
        <f>+AJ558-AH558</f>
        <v>0</v>
      </c>
      <c r="AM558" s="274">
        <f>+AL558/1000</f>
        <v>0</v>
      </c>
      <c r="AN558" s="275" t="e">
        <f>+AL558/AH558</f>
        <v>#DIV/0!</v>
      </c>
      <c r="AO558" s="20"/>
    </row>
    <row r="559" spans="2:42" ht="12" customHeight="1" x14ac:dyDescent="0.25">
      <c r="B559" s="25"/>
      <c r="C559" s="137"/>
      <c r="D559" s="137"/>
      <c r="E559" s="43"/>
      <c r="F559" s="43"/>
      <c r="G559" s="25"/>
      <c r="H559" s="967"/>
      <c r="I559" s="968"/>
      <c r="J559" s="969"/>
      <c r="K559" s="970"/>
      <c r="L559" s="969"/>
      <c r="M559" s="970"/>
      <c r="N559" s="967"/>
      <c r="O559" s="968"/>
      <c r="P559" s="971"/>
      <c r="Q559" s="972"/>
      <c r="R559" s="973"/>
      <c r="S559" s="985"/>
      <c r="T559" s="982"/>
      <c r="U559" s="983"/>
      <c r="V559" s="983"/>
      <c r="W559" s="984"/>
      <c r="X559" s="982"/>
      <c r="Y559" s="983"/>
      <c r="Z559" s="983"/>
      <c r="AA559" s="984"/>
      <c r="AB559" s="606"/>
      <c r="AC559" s="34"/>
      <c r="AD559" s="138"/>
      <c r="AE559" s="263"/>
      <c r="AF559" s="46"/>
      <c r="AG559" s="34"/>
      <c r="AH559" s="139"/>
      <c r="AI559" s="140">
        <f>+AH559/1000</f>
        <v>0</v>
      </c>
      <c r="AJ559" s="152"/>
      <c r="AK559" s="142">
        <f>+AJ559/1000</f>
        <v>0</v>
      </c>
      <c r="AL559" s="143">
        <f>+AJ559-AH559</f>
        <v>0</v>
      </c>
      <c r="AM559" s="144">
        <f>+AL559/1000</f>
        <v>0</v>
      </c>
      <c r="AN559" s="145" t="e">
        <f>+AL559/AH559</f>
        <v>#DIV/0!</v>
      </c>
      <c r="AO559" s="21"/>
    </row>
    <row r="560" spans="2:42" ht="12" customHeight="1" x14ac:dyDescent="0.25">
      <c r="B560" s="25"/>
      <c r="C560" s="137"/>
      <c r="D560" s="137"/>
      <c r="E560" s="43"/>
      <c r="F560" s="43"/>
      <c r="G560" s="25"/>
      <c r="H560" s="967"/>
      <c r="I560" s="968"/>
      <c r="J560" s="969"/>
      <c r="K560" s="970"/>
      <c r="L560" s="969"/>
      <c r="M560" s="970"/>
      <c r="N560" s="967"/>
      <c r="O560" s="968"/>
      <c r="P560" s="971"/>
      <c r="Q560" s="972"/>
      <c r="R560" s="973"/>
      <c r="S560" s="974"/>
      <c r="T560" s="975"/>
      <c r="U560" s="976"/>
      <c r="V560" s="976"/>
      <c r="W560" s="977"/>
      <c r="X560" s="975"/>
      <c r="Y560" s="976"/>
      <c r="Z560" s="976"/>
      <c r="AA560" s="978"/>
      <c r="AB560" s="510"/>
      <c r="AC560" s="34"/>
      <c r="AD560" s="138"/>
      <c r="AE560" s="263"/>
      <c r="AF560" s="46"/>
      <c r="AG560" s="34"/>
      <c r="AH560" s="139"/>
      <c r="AI560" s="140">
        <f>+AH560/1000</f>
        <v>0</v>
      </c>
      <c r="AJ560" s="152"/>
      <c r="AK560" s="142">
        <f>+AJ560/1000</f>
        <v>0</v>
      </c>
      <c r="AL560" s="143">
        <f>+AJ560-AH560</f>
        <v>0</v>
      </c>
      <c r="AM560" s="144">
        <f>+AL560/1000</f>
        <v>0</v>
      </c>
      <c r="AN560" s="145" t="e">
        <f>+AL560/AH560</f>
        <v>#DIV/0!</v>
      </c>
      <c r="AO560" s="21"/>
    </row>
    <row r="561" spans="2:42" ht="12" customHeight="1" x14ac:dyDescent="0.25">
      <c r="B561" s="25"/>
      <c r="C561" s="137"/>
      <c r="D561" s="137"/>
      <c r="E561" s="43"/>
      <c r="F561" s="43"/>
      <c r="G561" s="25"/>
      <c r="H561" s="967"/>
      <c r="I561" s="968"/>
      <c r="J561" s="969"/>
      <c r="K561" s="970"/>
      <c r="L561" s="969"/>
      <c r="M561" s="970"/>
      <c r="N561" s="967"/>
      <c r="O561" s="968"/>
      <c r="P561" s="989"/>
      <c r="Q561" s="990"/>
      <c r="R561" s="973"/>
      <c r="S561" s="974"/>
      <c r="T561" s="991"/>
      <c r="U561" s="992"/>
      <c r="V561" s="992"/>
      <c r="W561" s="974"/>
      <c r="X561" s="991"/>
      <c r="Y561" s="992"/>
      <c r="Z561" s="992"/>
      <c r="AA561" s="985"/>
      <c r="AB561" s="511"/>
      <c r="AC561" s="34"/>
      <c r="AD561" s="138"/>
      <c r="AE561" s="263"/>
      <c r="AF561" s="46"/>
      <c r="AG561" s="34"/>
      <c r="AH561" s="139"/>
      <c r="AI561" s="140">
        <f>+AH561/1000</f>
        <v>0</v>
      </c>
      <c r="AJ561" s="152"/>
      <c r="AK561" s="142">
        <f>+AJ561/1000</f>
        <v>0</v>
      </c>
      <c r="AL561" s="143">
        <f>+AJ561-AH561</f>
        <v>0</v>
      </c>
      <c r="AM561" s="144">
        <f>+AL561/1000</f>
        <v>0</v>
      </c>
      <c r="AN561" s="145" t="e">
        <f>+AL561/AH561</f>
        <v>#DIV/0!</v>
      </c>
    </row>
    <row r="562" spans="2:42" ht="12" customHeight="1" thickBot="1" x14ac:dyDescent="0.3">
      <c r="B562" s="24"/>
      <c r="C562" s="146"/>
      <c r="D562" s="146"/>
      <c r="E562" s="27"/>
      <c r="F562" s="36"/>
      <c r="G562" s="31"/>
      <c r="H562" s="909"/>
      <c r="I562" s="910"/>
      <c r="J562" s="911"/>
      <c r="K562" s="912"/>
      <c r="L562" s="911"/>
      <c r="M562" s="912"/>
      <c r="N562" s="913"/>
      <c r="O562" s="910"/>
      <c r="P562" s="913"/>
      <c r="Q562" s="910"/>
      <c r="R562" s="914"/>
      <c r="S562" s="915"/>
      <c r="T562" s="916"/>
      <c r="U562" s="917"/>
      <c r="V562" s="917"/>
      <c r="W562" s="915"/>
      <c r="X562" s="29"/>
      <c r="Y562" s="147"/>
      <c r="Z562" s="147"/>
      <c r="AA562" s="28"/>
      <c r="AB562" s="147"/>
      <c r="AC562" s="36"/>
      <c r="AD562" s="148"/>
      <c r="AE562" s="147"/>
      <c r="AF562" s="28"/>
      <c r="AG562" s="29"/>
      <c r="AH562" s="149"/>
      <c r="AI562" s="153"/>
      <c r="AJ562" s="150"/>
      <c r="AK562" s="154"/>
      <c r="AL562" s="155"/>
      <c r="AM562" s="156"/>
      <c r="AN562" s="157"/>
    </row>
    <row r="563" spans="2:42" ht="12" customHeight="1" x14ac:dyDescent="0.25">
      <c r="B563" s="151"/>
      <c r="C563" s="151"/>
      <c r="D563" s="151"/>
      <c r="E563" s="151"/>
      <c r="F563" s="151"/>
      <c r="G563" s="151"/>
      <c r="H563" s="151"/>
      <c r="I563" s="151"/>
      <c r="J563" s="174"/>
      <c r="K563" s="174"/>
      <c r="L563" s="174"/>
      <c r="M563" s="174"/>
      <c r="N563" s="151"/>
      <c r="O563" s="151"/>
      <c r="P563" s="135"/>
      <c r="Q563" s="135"/>
      <c r="R563" s="918" t="s">
        <v>5</v>
      </c>
      <c r="S563" s="919"/>
      <c r="T563" s="919"/>
      <c r="U563" s="919"/>
      <c r="V563" s="919"/>
      <c r="W563" s="919"/>
      <c r="X563" s="919"/>
      <c r="Y563" s="919"/>
      <c r="Z563" s="919"/>
      <c r="AA563" s="919"/>
      <c r="AB563" s="919"/>
      <c r="AC563" s="919"/>
      <c r="AD563" s="919"/>
      <c r="AE563" s="919"/>
      <c r="AF563" s="919"/>
      <c r="AG563" s="265"/>
      <c r="AH563" s="932" t="s">
        <v>4</v>
      </c>
      <c r="AI563" s="933"/>
      <c r="AJ563" s="932" t="s">
        <v>3</v>
      </c>
      <c r="AK563" s="933"/>
      <c r="AL563" s="932" t="s">
        <v>2</v>
      </c>
      <c r="AM563" s="934"/>
      <c r="AN563" s="935"/>
    </row>
    <row r="564" spans="2:42" x14ac:dyDescent="0.25">
      <c r="B564" s="151"/>
      <c r="C564" s="151"/>
      <c r="D564" s="151"/>
      <c r="E564" s="151"/>
      <c r="F564" s="151"/>
      <c r="G564" s="151"/>
      <c r="H564" s="151"/>
      <c r="I564" s="151"/>
      <c r="J564" s="174"/>
      <c r="K564" s="174"/>
      <c r="L564" s="174"/>
      <c r="M564" s="174"/>
      <c r="N564" s="151"/>
      <c r="O564" s="151"/>
      <c r="P564" s="135"/>
      <c r="Q564" s="135"/>
      <c r="R564" s="930"/>
      <c r="S564" s="931"/>
      <c r="T564" s="931"/>
      <c r="U564" s="931"/>
      <c r="V564" s="931"/>
      <c r="W564" s="931"/>
      <c r="X564" s="931"/>
      <c r="Y564" s="931"/>
      <c r="Z564" s="931"/>
      <c r="AA564" s="931"/>
      <c r="AB564" s="931"/>
      <c r="AC564" s="931"/>
      <c r="AD564" s="931"/>
      <c r="AE564" s="931"/>
      <c r="AF564" s="931"/>
      <c r="AG564" s="265"/>
      <c r="AH564" s="936" t="s">
        <v>1</v>
      </c>
      <c r="AI564" s="938">
        <f>+SUM(AI557:AI562)</f>
        <v>0</v>
      </c>
      <c r="AJ564" s="936" t="s">
        <v>1</v>
      </c>
      <c r="AK564" s="938">
        <f>+SUM(AK557:AK562)</f>
        <v>0</v>
      </c>
      <c r="AL564" s="936" t="s">
        <v>1</v>
      </c>
      <c r="AM564" s="940">
        <f>+AK564-AI564</f>
        <v>0</v>
      </c>
      <c r="AN564" s="851" t="e">
        <f>+AM564/AI564</f>
        <v>#DIV/0!</v>
      </c>
    </row>
    <row r="565" spans="2:42" ht="17.25" thickBot="1" x14ac:dyDescent="0.3">
      <c r="B565" s="151"/>
      <c r="C565" s="151"/>
      <c r="D565" s="151"/>
      <c r="E565" s="151"/>
      <c r="F565" s="151"/>
      <c r="G565" s="151"/>
      <c r="H565" s="151"/>
      <c r="I565" s="151"/>
      <c r="J565" s="174"/>
      <c r="K565" s="174"/>
      <c r="L565" s="174"/>
      <c r="M565" s="174"/>
      <c r="N565" s="151"/>
      <c r="O565" s="151"/>
      <c r="P565" s="135"/>
      <c r="Q565" s="135"/>
      <c r="R565" s="921"/>
      <c r="S565" s="922"/>
      <c r="T565" s="922"/>
      <c r="U565" s="922"/>
      <c r="V565" s="922"/>
      <c r="W565" s="922"/>
      <c r="X565" s="922"/>
      <c r="Y565" s="922"/>
      <c r="Z565" s="922"/>
      <c r="AA565" s="922"/>
      <c r="AB565" s="922"/>
      <c r="AC565" s="922"/>
      <c r="AD565" s="922"/>
      <c r="AE565" s="922"/>
      <c r="AF565" s="922"/>
      <c r="AG565" s="264"/>
      <c r="AH565" s="937"/>
      <c r="AI565" s="939"/>
      <c r="AJ565" s="937"/>
      <c r="AK565" s="939"/>
      <c r="AL565" s="937"/>
      <c r="AM565" s="941"/>
      <c r="AN565" s="852"/>
    </row>
    <row r="566" spans="2:42" ht="17.25" thickBot="1" x14ac:dyDescent="0.3"/>
    <row r="567" spans="2:42" x14ac:dyDescent="0.25">
      <c r="R567" s="918" t="s">
        <v>0</v>
      </c>
      <c r="S567" s="919"/>
      <c r="T567" s="919"/>
      <c r="U567" s="919"/>
      <c r="V567" s="919"/>
      <c r="W567" s="919"/>
      <c r="X567" s="919"/>
      <c r="Y567" s="919"/>
      <c r="Z567" s="919"/>
      <c r="AA567" s="919"/>
      <c r="AB567" s="919"/>
      <c r="AC567" s="919"/>
      <c r="AD567" s="919"/>
      <c r="AE567" s="919"/>
      <c r="AF567" s="920"/>
      <c r="AG567" s="18"/>
      <c r="AH567" s="924">
        <f>+AI564+AH547</f>
        <v>2955.5766363636362</v>
      </c>
      <c r="AI567" s="925"/>
      <c r="AJ567" s="924">
        <f>+AK564+AJ547</f>
        <v>3109.55</v>
      </c>
      <c r="AK567" s="925"/>
      <c r="AL567" s="928">
        <f>+AJ567-AH567</f>
        <v>153.97336363636396</v>
      </c>
      <c r="AM567" s="925"/>
      <c r="AN567" s="945">
        <f>+AL567/AH567</f>
        <v>5.2095879275119564E-2</v>
      </c>
    </row>
    <row r="568" spans="2:42" ht="17.25" thickBot="1" x14ac:dyDescent="0.3">
      <c r="R568" s="921"/>
      <c r="S568" s="922"/>
      <c r="T568" s="922"/>
      <c r="U568" s="922"/>
      <c r="V568" s="922"/>
      <c r="W568" s="922"/>
      <c r="X568" s="922"/>
      <c r="Y568" s="922"/>
      <c r="Z568" s="922"/>
      <c r="AA568" s="922"/>
      <c r="AB568" s="922"/>
      <c r="AC568" s="922"/>
      <c r="AD568" s="922"/>
      <c r="AE568" s="922"/>
      <c r="AF568" s="923"/>
      <c r="AG568" s="19"/>
      <c r="AH568" s="926"/>
      <c r="AI568" s="927"/>
      <c r="AJ568" s="926"/>
      <c r="AK568" s="927"/>
      <c r="AL568" s="929"/>
      <c r="AM568" s="927"/>
      <c r="AN568" s="946"/>
    </row>
    <row r="569" spans="2:42" ht="17.25" thickBot="1" x14ac:dyDescent="0.3"/>
    <row r="570" spans="2:42" ht="12" customHeight="1" x14ac:dyDescent="0.25">
      <c r="B570" s="882" t="s">
        <v>31</v>
      </c>
      <c r="C570" s="883"/>
      <c r="D570" s="883"/>
      <c r="E570" s="883"/>
      <c r="F570" s="883"/>
      <c r="G570" s="884"/>
      <c r="H570" s="888" t="s">
        <v>30</v>
      </c>
      <c r="I570" s="765"/>
      <c r="J570" s="765"/>
      <c r="K570" s="765"/>
      <c r="L570" s="765"/>
      <c r="M570" s="765"/>
      <c r="N570" s="765"/>
      <c r="O570" s="765"/>
      <c r="P570" s="765"/>
      <c r="Q570" s="765"/>
      <c r="R570" s="765"/>
      <c r="S570" s="765"/>
      <c r="T570" s="765"/>
      <c r="U570" s="765"/>
      <c r="V570" s="765"/>
      <c r="W570" s="765"/>
      <c r="X570" s="765"/>
      <c r="Y570" s="765"/>
      <c r="Z570" s="765"/>
      <c r="AA570" s="765"/>
      <c r="AB570" s="765"/>
      <c r="AC570" s="765"/>
      <c r="AD570" s="765"/>
      <c r="AE570" s="267"/>
      <c r="AF570" s="764" t="s">
        <v>29</v>
      </c>
      <c r="AG570" s="765"/>
      <c r="AH570" s="765"/>
      <c r="AI570" s="765"/>
      <c r="AJ570" s="765"/>
      <c r="AK570" s="766"/>
      <c r="AL570" s="889" t="s">
        <v>39</v>
      </c>
      <c r="AM570" s="890"/>
      <c r="AN570" s="891"/>
      <c r="AO570" s="22"/>
      <c r="AP570" s="168" t="s">
        <v>46</v>
      </c>
    </row>
    <row r="571" spans="2:42" ht="12" customHeight="1" thickBot="1" x14ac:dyDescent="0.3">
      <c r="B571" s="885"/>
      <c r="C571" s="886"/>
      <c r="D571" s="886"/>
      <c r="E571" s="886"/>
      <c r="F571" s="886"/>
      <c r="G571" s="887"/>
      <c r="H571" s="892" t="s">
        <v>25</v>
      </c>
      <c r="I571" s="893"/>
      <c r="J571" s="893"/>
      <c r="K571" s="893"/>
      <c r="L571" s="893"/>
      <c r="M571" s="893"/>
      <c r="N571" s="893"/>
      <c r="O571" s="893"/>
      <c r="P571" s="893"/>
      <c r="Q571" s="893"/>
      <c r="R571" s="893"/>
      <c r="S571" s="893"/>
      <c r="T571" s="893"/>
      <c r="U571" s="893"/>
      <c r="V571" s="893"/>
      <c r="W571" s="893"/>
      <c r="X571" s="893"/>
      <c r="Y571" s="893"/>
      <c r="Z571" s="893"/>
      <c r="AA571" s="893"/>
      <c r="AB571" s="893"/>
      <c r="AC571" s="893"/>
      <c r="AD571" s="893"/>
      <c r="AE571" s="268"/>
      <c r="AF571" s="773"/>
      <c r="AG571" s="774"/>
      <c r="AH571" s="774"/>
      <c r="AI571" s="774"/>
      <c r="AJ571" s="774"/>
      <c r="AK571" s="775"/>
      <c r="AL571" s="896" t="s">
        <v>40</v>
      </c>
      <c r="AM571" s="897"/>
      <c r="AN571" s="898"/>
      <c r="AO571" s="23"/>
      <c r="AP571" s="169" t="s">
        <v>47</v>
      </c>
    </row>
    <row r="572" spans="2:42" ht="12" customHeight="1" thickBot="1" x14ac:dyDescent="0.3">
      <c r="B572" s="902" t="s">
        <v>28</v>
      </c>
      <c r="C572" s="903"/>
      <c r="D572" s="903"/>
      <c r="E572" s="903"/>
      <c r="F572" s="903"/>
      <c r="G572" s="904"/>
      <c r="H572" s="894"/>
      <c r="I572" s="895"/>
      <c r="J572" s="895"/>
      <c r="K572" s="895"/>
      <c r="L572" s="895"/>
      <c r="M572" s="895"/>
      <c r="N572" s="895"/>
      <c r="O572" s="895"/>
      <c r="P572" s="895"/>
      <c r="Q572" s="895"/>
      <c r="R572" s="895"/>
      <c r="S572" s="895"/>
      <c r="T572" s="895"/>
      <c r="U572" s="895"/>
      <c r="V572" s="895"/>
      <c r="W572" s="895"/>
      <c r="X572" s="895"/>
      <c r="Y572" s="895"/>
      <c r="Z572" s="895"/>
      <c r="AA572" s="895"/>
      <c r="AB572" s="895"/>
      <c r="AC572" s="895"/>
      <c r="AD572" s="895"/>
      <c r="AE572" s="269"/>
      <c r="AF572" s="776"/>
      <c r="AG572" s="777"/>
      <c r="AH572" s="777"/>
      <c r="AI572" s="777"/>
      <c r="AJ572" s="777"/>
      <c r="AK572" s="778"/>
      <c r="AL572" s="899"/>
      <c r="AM572" s="900"/>
      <c r="AN572" s="901"/>
      <c r="AO572" s="141"/>
      <c r="AP572" s="170"/>
    </row>
    <row r="573" spans="2:42" ht="12" customHeight="1" thickBot="1" x14ac:dyDescent="0.3">
      <c r="B573" s="135"/>
      <c r="C573" s="135"/>
      <c r="D573" s="135"/>
      <c r="E573" s="135"/>
      <c r="F573" s="135"/>
      <c r="G573" s="135"/>
      <c r="H573" s="135"/>
      <c r="I573" s="135"/>
      <c r="J573" s="174"/>
      <c r="K573" s="174"/>
      <c r="L573" s="174"/>
      <c r="M573" s="174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  <c r="AL573" s="135"/>
      <c r="AM573" s="135"/>
      <c r="AN573" s="135"/>
      <c r="AO573" s="141"/>
      <c r="AP573" s="171"/>
    </row>
    <row r="574" spans="2:42" ht="12" customHeight="1" thickBot="1" x14ac:dyDescent="0.3">
      <c r="B574" s="873" t="s">
        <v>27</v>
      </c>
      <c r="C574" s="874"/>
      <c r="D574" s="874"/>
      <c r="E574" s="875"/>
      <c r="F574" s="848" t="s">
        <v>26</v>
      </c>
      <c r="G574" s="850"/>
      <c r="H574" s="848" t="s">
        <v>44</v>
      </c>
      <c r="I574" s="849"/>
      <c r="J574" s="849"/>
      <c r="K574" s="849"/>
      <c r="L574" s="849"/>
      <c r="M574" s="849"/>
      <c r="N574" s="849"/>
      <c r="O574" s="849"/>
      <c r="P574" s="849"/>
      <c r="Q574" s="849"/>
      <c r="R574" s="849"/>
      <c r="S574" s="850"/>
      <c r="T574" s="848" t="s">
        <v>25</v>
      </c>
      <c r="U574" s="849"/>
      <c r="V574" s="849"/>
      <c r="W574" s="849"/>
      <c r="X574" s="849"/>
      <c r="Y574" s="849"/>
      <c r="Z574" s="849"/>
      <c r="AA574" s="849"/>
      <c r="AB574" s="849"/>
      <c r="AC574" s="849"/>
      <c r="AD574" s="849"/>
      <c r="AE574" s="849"/>
      <c r="AF574" s="850"/>
      <c r="AG574" s="879" t="s">
        <v>24</v>
      </c>
      <c r="AH574" s="880"/>
      <c r="AI574" s="881"/>
      <c r="AJ574" s="879" t="s">
        <v>24</v>
      </c>
      <c r="AK574" s="881"/>
      <c r="AL574" s="848" t="s">
        <v>23</v>
      </c>
      <c r="AM574" s="849"/>
      <c r="AN574" s="850"/>
      <c r="AO574" s="141"/>
      <c r="AP574" s="171"/>
    </row>
    <row r="575" spans="2:42" ht="12" customHeight="1" thickBot="1" x14ac:dyDescent="0.3">
      <c r="B575" s="1" t="s">
        <v>13</v>
      </c>
      <c r="C575" s="2" t="s">
        <v>22</v>
      </c>
      <c r="D575" s="3" t="s">
        <v>22</v>
      </c>
      <c r="E575" s="2" t="s">
        <v>21</v>
      </c>
      <c r="F575" s="907" t="s">
        <v>20</v>
      </c>
      <c r="G575" s="908"/>
      <c r="H575" s="876"/>
      <c r="I575" s="877"/>
      <c r="J575" s="877"/>
      <c r="K575" s="877"/>
      <c r="L575" s="877"/>
      <c r="M575" s="877"/>
      <c r="N575" s="877"/>
      <c r="O575" s="877"/>
      <c r="P575" s="877"/>
      <c r="Q575" s="877"/>
      <c r="R575" s="877"/>
      <c r="S575" s="878"/>
      <c r="T575" s="876"/>
      <c r="U575" s="877"/>
      <c r="V575" s="877"/>
      <c r="W575" s="877"/>
      <c r="X575" s="877"/>
      <c r="Y575" s="877"/>
      <c r="Z575" s="877"/>
      <c r="AA575" s="877"/>
      <c r="AB575" s="877"/>
      <c r="AC575" s="877"/>
      <c r="AD575" s="877"/>
      <c r="AE575" s="877"/>
      <c r="AF575" s="878"/>
      <c r="AG575" s="876" t="s">
        <v>19</v>
      </c>
      <c r="AH575" s="877"/>
      <c r="AI575" s="878"/>
      <c r="AJ575" s="876" t="s">
        <v>18</v>
      </c>
      <c r="AK575" s="878"/>
      <c r="AL575" s="876" t="s">
        <v>17</v>
      </c>
      <c r="AM575" s="877"/>
      <c r="AN575" s="878"/>
      <c r="AO575" s="141"/>
      <c r="AP575" s="171"/>
    </row>
    <row r="576" spans="2:42" ht="12" customHeight="1" thickBot="1" x14ac:dyDescent="0.3">
      <c r="B576" s="4">
        <v>2020</v>
      </c>
      <c r="C576" s="5" t="s">
        <v>16</v>
      </c>
      <c r="D576" s="5" t="s">
        <v>15</v>
      </c>
      <c r="E576" s="30" t="s">
        <v>14</v>
      </c>
      <c r="F576" s="6" t="s">
        <v>14</v>
      </c>
      <c r="G576" s="7" t="s">
        <v>13</v>
      </c>
      <c r="H576" s="868" t="s">
        <v>34</v>
      </c>
      <c r="I576" s="869"/>
      <c r="J576" s="870" t="s">
        <v>43</v>
      </c>
      <c r="K576" s="871"/>
      <c r="L576" s="870" t="s">
        <v>42</v>
      </c>
      <c r="M576" s="871"/>
      <c r="N576" s="872" t="s">
        <v>33</v>
      </c>
      <c r="O576" s="869"/>
      <c r="P576" s="872" t="s">
        <v>12</v>
      </c>
      <c r="Q576" s="869"/>
      <c r="R576" s="872" t="s">
        <v>11</v>
      </c>
      <c r="S576" s="905"/>
      <c r="T576" s="868" t="s">
        <v>35</v>
      </c>
      <c r="U576" s="906"/>
      <c r="V576" s="906"/>
      <c r="W576" s="905"/>
      <c r="X576" s="868" t="s">
        <v>10</v>
      </c>
      <c r="Y576" s="906"/>
      <c r="Z576" s="906"/>
      <c r="AA576" s="905"/>
      <c r="AB576" s="604"/>
      <c r="AC576" s="38" t="s">
        <v>38</v>
      </c>
      <c r="AD576" s="37" t="s">
        <v>36</v>
      </c>
      <c r="AE576" s="266" t="s">
        <v>41</v>
      </c>
      <c r="AF576" s="136" t="s">
        <v>9</v>
      </c>
      <c r="AG576" s="8" t="s">
        <v>37</v>
      </c>
      <c r="AH576" s="9" t="s">
        <v>8</v>
      </c>
      <c r="AI576" s="10" t="s">
        <v>7</v>
      </c>
      <c r="AJ576" s="6" t="s">
        <v>8</v>
      </c>
      <c r="AK576" s="7" t="s">
        <v>7</v>
      </c>
      <c r="AL576" s="6" t="s">
        <v>8</v>
      </c>
      <c r="AM576" s="11" t="s">
        <v>7</v>
      </c>
      <c r="AN576" s="7" t="s">
        <v>6</v>
      </c>
      <c r="AO576" s="141"/>
      <c r="AP576" s="171"/>
    </row>
    <row r="577" spans="2:42" ht="12" customHeight="1" thickBot="1" x14ac:dyDescent="0.3">
      <c r="B577" s="25"/>
      <c r="C577" s="137"/>
      <c r="D577" s="137"/>
      <c r="E577" s="43"/>
      <c r="F577" s="43"/>
      <c r="G577" s="25"/>
      <c r="H577" s="960"/>
      <c r="I577" s="961"/>
      <c r="J577" s="962"/>
      <c r="K577" s="963"/>
      <c r="L577" s="962"/>
      <c r="M577" s="963"/>
      <c r="N577" s="960"/>
      <c r="O577" s="961"/>
      <c r="P577" s="964"/>
      <c r="Q577" s="965"/>
      <c r="R577" s="964"/>
      <c r="S577" s="966"/>
      <c r="T577" s="957"/>
      <c r="U577" s="958"/>
      <c r="V577" s="958"/>
      <c r="W577" s="959"/>
      <c r="X577" s="986"/>
      <c r="Y577" s="958"/>
      <c r="Z577" s="958"/>
      <c r="AA577" s="987"/>
      <c r="AB577" s="511"/>
      <c r="AC577" s="34"/>
      <c r="AD577" s="138"/>
      <c r="AE577" s="166"/>
      <c r="AF577" s="41"/>
      <c r="AG577" s="26"/>
      <c r="AH577" s="160"/>
      <c r="AI577" s="161">
        <f>+AH577/1000</f>
        <v>0</v>
      </c>
      <c r="AJ577" s="162"/>
      <c r="AK577" s="163">
        <f>+AJ577/1000</f>
        <v>0</v>
      </c>
      <c r="AL577" s="164">
        <f>+AJ577-AH577</f>
        <v>0</v>
      </c>
      <c r="AM577" s="163">
        <f>+AL577/1000</f>
        <v>0</v>
      </c>
      <c r="AN577" s="165" t="e">
        <f>+AL577/AH577</f>
        <v>#DIV/0!</v>
      </c>
      <c r="AO577" s="141"/>
      <c r="AP577" s="172"/>
    </row>
    <row r="578" spans="2:42" ht="12" customHeight="1" x14ac:dyDescent="0.25">
      <c r="B578" s="25"/>
      <c r="C578" s="137"/>
      <c r="D578" s="137"/>
      <c r="E578" s="43"/>
      <c r="F578" s="43"/>
      <c r="G578" s="25"/>
      <c r="H578" s="967"/>
      <c r="I578" s="968"/>
      <c r="J578" s="969"/>
      <c r="K578" s="970"/>
      <c r="L578" s="969"/>
      <c r="M578" s="970"/>
      <c r="N578" s="967"/>
      <c r="O578" s="968"/>
      <c r="P578" s="971"/>
      <c r="Q578" s="972"/>
      <c r="R578" s="973"/>
      <c r="S578" s="974"/>
      <c r="T578" s="979"/>
      <c r="U578" s="980"/>
      <c r="V578" s="980"/>
      <c r="W578" s="981"/>
      <c r="X578" s="979"/>
      <c r="Y578" s="980"/>
      <c r="Z578" s="980"/>
      <c r="AA578" s="988"/>
      <c r="AB578" s="509"/>
      <c r="AC578" s="34"/>
      <c r="AD578" s="138"/>
      <c r="AE578" s="158"/>
      <c r="AF578" s="35"/>
      <c r="AG578" s="34"/>
      <c r="AH578" s="139"/>
      <c r="AI578" s="159">
        <f>+AH578/1000</f>
        <v>0</v>
      </c>
      <c r="AJ578" s="152"/>
      <c r="AK578" s="272">
        <f>+AJ578/1000</f>
        <v>0</v>
      </c>
      <c r="AL578" s="273">
        <f>+AJ578-AH578</f>
        <v>0</v>
      </c>
      <c r="AM578" s="274">
        <f>+AL578/1000</f>
        <v>0</v>
      </c>
      <c r="AN578" s="275" t="e">
        <f>+AL578/AH578</f>
        <v>#DIV/0!</v>
      </c>
      <c r="AO578" s="20"/>
    </row>
    <row r="579" spans="2:42" ht="12" customHeight="1" x14ac:dyDescent="0.25">
      <c r="B579" s="25"/>
      <c r="C579" s="137"/>
      <c r="D579" s="137"/>
      <c r="E579" s="43"/>
      <c r="F579" s="43"/>
      <c r="G579" s="25"/>
      <c r="H579" s="967"/>
      <c r="I579" s="968"/>
      <c r="J579" s="969"/>
      <c r="K579" s="970"/>
      <c r="L579" s="969"/>
      <c r="M579" s="970"/>
      <c r="N579" s="967"/>
      <c r="O579" s="968"/>
      <c r="P579" s="971"/>
      <c r="Q579" s="972"/>
      <c r="R579" s="973"/>
      <c r="S579" s="985"/>
      <c r="T579" s="982"/>
      <c r="U579" s="983"/>
      <c r="V579" s="983"/>
      <c r="W579" s="984"/>
      <c r="X579" s="982"/>
      <c r="Y579" s="983"/>
      <c r="Z579" s="983"/>
      <c r="AA579" s="984"/>
      <c r="AB579" s="606"/>
      <c r="AC579" s="34"/>
      <c r="AD579" s="138"/>
      <c r="AE579" s="263"/>
      <c r="AF579" s="46"/>
      <c r="AG579" s="34"/>
      <c r="AH579" s="139"/>
      <c r="AI579" s="140">
        <f>+AH579/1000</f>
        <v>0</v>
      </c>
      <c r="AJ579" s="152"/>
      <c r="AK579" s="142">
        <f>+AJ579/1000</f>
        <v>0</v>
      </c>
      <c r="AL579" s="143">
        <f>+AJ579-AH579</f>
        <v>0</v>
      </c>
      <c r="AM579" s="144">
        <f>+AL579/1000</f>
        <v>0</v>
      </c>
      <c r="AN579" s="145" t="e">
        <f>+AL579/AH579</f>
        <v>#DIV/0!</v>
      </c>
      <c r="AO579" s="21"/>
    </row>
    <row r="580" spans="2:42" ht="12" customHeight="1" x14ac:dyDescent="0.25">
      <c r="B580" s="25"/>
      <c r="C580" s="137"/>
      <c r="D580" s="137"/>
      <c r="E580" s="43"/>
      <c r="F580" s="43"/>
      <c r="G580" s="25"/>
      <c r="H580" s="967"/>
      <c r="I580" s="968"/>
      <c r="J580" s="969"/>
      <c r="K580" s="970"/>
      <c r="L580" s="969"/>
      <c r="M580" s="970"/>
      <c r="N580" s="967"/>
      <c r="O580" s="968"/>
      <c r="P580" s="971"/>
      <c r="Q580" s="972"/>
      <c r="R580" s="973"/>
      <c r="S580" s="974"/>
      <c r="T580" s="975"/>
      <c r="U580" s="976"/>
      <c r="V580" s="976"/>
      <c r="W580" s="977"/>
      <c r="X580" s="975"/>
      <c r="Y580" s="976"/>
      <c r="Z580" s="976"/>
      <c r="AA580" s="978"/>
      <c r="AB580" s="510"/>
      <c r="AC580" s="34"/>
      <c r="AD580" s="138"/>
      <c r="AE580" s="263"/>
      <c r="AF580" s="46"/>
      <c r="AG580" s="34"/>
      <c r="AH580" s="139"/>
      <c r="AI580" s="140">
        <f>+AH580/1000</f>
        <v>0</v>
      </c>
      <c r="AJ580" s="152"/>
      <c r="AK580" s="142">
        <f>+AJ580/1000</f>
        <v>0</v>
      </c>
      <c r="AL580" s="143">
        <f>+AJ580-AH580</f>
        <v>0</v>
      </c>
      <c r="AM580" s="144">
        <f>+AL580/1000</f>
        <v>0</v>
      </c>
      <c r="AN580" s="145" t="e">
        <f>+AL580/AH580</f>
        <v>#DIV/0!</v>
      </c>
      <c r="AO580" s="21"/>
    </row>
    <row r="581" spans="2:42" ht="12" customHeight="1" x14ac:dyDescent="0.25">
      <c r="B581" s="25"/>
      <c r="C581" s="137"/>
      <c r="D581" s="137"/>
      <c r="E581" s="43"/>
      <c r="F581" s="43"/>
      <c r="G581" s="25"/>
      <c r="H581" s="967"/>
      <c r="I581" s="968"/>
      <c r="J581" s="969"/>
      <c r="K581" s="970"/>
      <c r="L581" s="969"/>
      <c r="M581" s="970"/>
      <c r="N581" s="967"/>
      <c r="O581" s="968"/>
      <c r="P581" s="989"/>
      <c r="Q581" s="990"/>
      <c r="R581" s="973"/>
      <c r="S581" s="974"/>
      <c r="T581" s="991"/>
      <c r="U581" s="992"/>
      <c r="V581" s="992"/>
      <c r="W581" s="974"/>
      <c r="X581" s="991"/>
      <c r="Y581" s="992"/>
      <c r="Z581" s="992"/>
      <c r="AA581" s="985"/>
      <c r="AB581" s="511"/>
      <c r="AC581" s="34"/>
      <c r="AD581" s="138"/>
      <c r="AE581" s="263"/>
      <c r="AF581" s="46"/>
      <c r="AG581" s="34"/>
      <c r="AH581" s="139"/>
      <c r="AI581" s="140">
        <f>+AH581/1000</f>
        <v>0</v>
      </c>
      <c r="AJ581" s="152"/>
      <c r="AK581" s="142">
        <f>+AJ581/1000</f>
        <v>0</v>
      </c>
      <c r="AL581" s="143">
        <f>+AJ581-AH581</f>
        <v>0</v>
      </c>
      <c r="AM581" s="144">
        <f>+AL581/1000</f>
        <v>0</v>
      </c>
      <c r="AN581" s="145" t="e">
        <f>+AL581/AH581</f>
        <v>#DIV/0!</v>
      </c>
    </row>
    <row r="582" spans="2:42" ht="12" customHeight="1" thickBot="1" x14ac:dyDescent="0.3">
      <c r="B582" s="24"/>
      <c r="C582" s="146"/>
      <c r="D582" s="146"/>
      <c r="E582" s="27"/>
      <c r="F582" s="36"/>
      <c r="G582" s="31"/>
      <c r="H582" s="909"/>
      <c r="I582" s="910"/>
      <c r="J582" s="911"/>
      <c r="K582" s="912"/>
      <c r="L582" s="911"/>
      <c r="M582" s="912"/>
      <c r="N582" s="913"/>
      <c r="O582" s="910"/>
      <c r="P582" s="913"/>
      <c r="Q582" s="910"/>
      <c r="R582" s="914"/>
      <c r="S582" s="915"/>
      <c r="T582" s="916"/>
      <c r="U582" s="917"/>
      <c r="V582" s="917"/>
      <c r="W582" s="915"/>
      <c r="X582" s="29"/>
      <c r="Y582" s="147"/>
      <c r="Z582" s="147"/>
      <c r="AA582" s="28"/>
      <c r="AB582" s="147"/>
      <c r="AC582" s="36"/>
      <c r="AD582" s="148"/>
      <c r="AE582" s="147"/>
      <c r="AF582" s="28"/>
      <c r="AG582" s="29"/>
      <c r="AH582" s="149"/>
      <c r="AI582" s="153"/>
      <c r="AJ582" s="150"/>
      <c r="AK582" s="154"/>
      <c r="AL582" s="155"/>
      <c r="AM582" s="156"/>
      <c r="AN582" s="157"/>
    </row>
    <row r="583" spans="2:42" ht="12" customHeight="1" x14ac:dyDescent="0.25">
      <c r="B583" s="151"/>
      <c r="C583" s="151"/>
      <c r="D583" s="151"/>
      <c r="E583" s="151"/>
      <c r="F583" s="151"/>
      <c r="G583" s="151"/>
      <c r="H583" s="151"/>
      <c r="I583" s="151"/>
      <c r="J583" s="174"/>
      <c r="K583" s="174"/>
      <c r="L583" s="174"/>
      <c r="M583" s="174"/>
      <c r="N583" s="151"/>
      <c r="O583" s="151"/>
      <c r="P583" s="135"/>
      <c r="Q583" s="135"/>
      <c r="R583" s="918" t="s">
        <v>5</v>
      </c>
      <c r="S583" s="919"/>
      <c r="T583" s="919"/>
      <c r="U583" s="919"/>
      <c r="V583" s="919"/>
      <c r="W583" s="919"/>
      <c r="X583" s="919"/>
      <c r="Y583" s="919"/>
      <c r="Z583" s="919"/>
      <c r="AA583" s="919"/>
      <c r="AB583" s="919"/>
      <c r="AC583" s="919"/>
      <c r="AD583" s="919"/>
      <c r="AE583" s="919"/>
      <c r="AF583" s="919"/>
      <c r="AG583" s="265"/>
      <c r="AH583" s="932" t="s">
        <v>4</v>
      </c>
      <c r="AI583" s="933"/>
      <c r="AJ583" s="932" t="s">
        <v>3</v>
      </c>
      <c r="AK583" s="933"/>
      <c r="AL583" s="932" t="s">
        <v>2</v>
      </c>
      <c r="AM583" s="934"/>
      <c r="AN583" s="935"/>
    </row>
    <row r="584" spans="2:42" x14ac:dyDescent="0.25">
      <c r="B584" s="151"/>
      <c r="C584" s="151"/>
      <c r="D584" s="151"/>
      <c r="E584" s="151"/>
      <c r="F584" s="151"/>
      <c r="G584" s="151"/>
      <c r="H584" s="151"/>
      <c r="I584" s="151"/>
      <c r="J584" s="174"/>
      <c r="K584" s="174"/>
      <c r="L584" s="174"/>
      <c r="M584" s="174"/>
      <c r="N584" s="151"/>
      <c r="O584" s="151"/>
      <c r="P584" s="135"/>
      <c r="Q584" s="135"/>
      <c r="R584" s="930"/>
      <c r="S584" s="931"/>
      <c r="T584" s="931"/>
      <c r="U584" s="931"/>
      <c r="V584" s="931"/>
      <c r="W584" s="931"/>
      <c r="X584" s="931"/>
      <c r="Y584" s="931"/>
      <c r="Z584" s="931"/>
      <c r="AA584" s="931"/>
      <c r="AB584" s="931"/>
      <c r="AC584" s="931"/>
      <c r="AD584" s="931"/>
      <c r="AE584" s="931"/>
      <c r="AF584" s="931"/>
      <c r="AG584" s="265"/>
      <c r="AH584" s="936" t="s">
        <v>1</v>
      </c>
      <c r="AI584" s="938">
        <f>+SUM(AI577:AI582)</f>
        <v>0</v>
      </c>
      <c r="AJ584" s="936" t="s">
        <v>1</v>
      </c>
      <c r="AK584" s="938">
        <f>+SUM(AK577:AK582)</f>
        <v>0</v>
      </c>
      <c r="AL584" s="936" t="s">
        <v>1</v>
      </c>
      <c r="AM584" s="940">
        <f>+AK584-AI584</f>
        <v>0</v>
      </c>
      <c r="AN584" s="851" t="e">
        <f>+AM584/AI584</f>
        <v>#DIV/0!</v>
      </c>
    </row>
    <row r="585" spans="2:42" ht="17.25" thickBot="1" x14ac:dyDescent="0.3">
      <c r="B585" s="151"/>
      <c r="C585" s="151"/>
      <c r="D585" s="151"/>
      <c r="E585" s="151"/>
      <c r="F585" s="151"/>
      <c r="G585" s="151"/>
      <c r="H585" s="151"/>
      <c r="I585" s="151"/>
      <c r="J585" s="174"/>
      <c r="K585" s="174"/>
      <c r="L585" s="174"/>
      <c r="M585" s="174"/>
      <c r="N585" s="151"/>
      <c r="O585" s="151"/>
      <c r="P585" s="135"/>
      <c r="Q585" s="135"/>
      <c r="R585" s="921"/>
      <c r="S585" s="922"/>
      <c r="T585" s="922"/>
      <c r="U585" s="922"/>
      <c r="V585" s="922"/>
      <c r="W585" s="922"/>
      <c r="X585" s="922"/>
      <c r="Y585" s="922"/>
      <c r="Z585" s="922"/>
      <c r="AA585" s="922"/>
      <c r="AB585" s="922"/>
      <c r="AC585" s="922"/>
      <c r="AD585" s="922"/>
      <c r="AE585" s="922"/>
      <c r="AF585" s="922"/>
      <c r="AG585" s="264"/>
      <c r="AH585" s="937"/>
      <c r="AI585" s="939"/>
      <c r="AJ585" s="937"/>
      <c r="AK585" s="939"/>
      <c r="AL585" s="937"/>
      <c r="AM585" s="941"/>
      <c r="AN585" s="852"/>
    </row>
    <row r="586" spans="2:42" ht="17.25" thickBot="1" x14ac:dyDescent="0.3"/>
    <row r="587" spans="2:42" x14ac:dyDescent="0.25">
      <c r="R587" s="918" t="s">
        <v>0</v>
      </c>
      <c r="S587" s="919"/>
      <c r="T587" s="919"/>
      <c r="U587" s="919"/>
      <c r="V587" s="919"/>
      <c r="W587" s="919"/>
      <c r="X587" s="919"/>
      <c r="Y587" s="919"/>
      <c r="Z587" s="919"/>
      <c r="AA587" s="919"/>
      <c r="AB587" s="919"/>
      <c r="AC587" s="919"/>
      <c r="AD587" s="919"/>
      <c r="AE587" s="919"/>
      <c r="AF587" s="920"/>
      <c r="AG587" s="18"/>
      <c r="AH587" s="924">
        <f>+AI584+AH567</f>
        <v>2955.5766363636362</v>
      </c>
      <c r="AI587" s="925"/>
      <c r="AJ587" s="924">
        <f>+AK584+AJ567</f>
        <v>3109.55</v>
      </c>
      <c r="AK587" s="925"/>
      <c r="AL587" s="928">
        <f>+AJ587-AH587</f>
        <v>153.97336363636396</v>
      </c>
      <c r="AM587" s="925"/>
      <c r="AN587" s="945">
        <f>+AL587/AH587</f>
        <v>5.2095879275119564E-2</v>
      </c>
    </row>
    <row r="588" spans="2:42" ht="17.25" thickBot="1" x14ac:dyDescent="0.3">
      <c r="R588" s="921"/>
      <c r="S588" s="922"/>
      <c r="T588" s="922"/>
      <c r="U588" s="922"/>
      <c r="V588" s="922"/>
      <c r="W588" s="922"/>
      <c r="X588" s="922"/>
      <c r="Y588" s="922"/>
      <c r="Z588" s="922"/>
      <c r="AA588" s="922"/>
      <c r="AB588" s="922"/>
      <c r="AC588" s="922"/>
      <c r="AD588" s="922"/>
      <c r="AE588" s="922"/>
      <c r="AF588" s="923"/>
      <c r="AG588" s="19"/>
      <c r="AH588" s="926"/>
      <c r="AI588" s="927"/>
      <c r="AJ588" s="926"/>
      <c r="AK588" s="927"/>
      <c r="AL588" s="929"/>
      <c r="AM588" s="927"/>
      <c r="AN588" s="946"/>
    </row>
    <row r="589" spans="2:42" ht="17.25" thickBot="1" x14ac:dyDescent="0.3"/>
    <row r="590" spans="2:42" ht="12" customHeight="1" x14ac:dyDescent="0.25">
      <c r="B590" s="882" t="s">
        <v>31</v>
      </c>
      <c r="C590" s="883"/>
      <c r="D590" s="883"/>
      <c r="E590" s="883"/>
      <c r="F590" s="883"/>
      <c r="G590" s="884"/>
      <c r="H590" s="888" t="s">
        <v>30</v>
      </c>
      <c r="I590" s="765"/>
      <c r="J590" s="765"/>
      <c r="K590" s="765"/>
      <c r="L590" s="765"/>
      <c r="M590" s="765"/>
      <c r="N590" s="765"/>
      <c r="O590" s="765"/>
      <c r="P590" s="765"/>
      <c r="Q590" s="765"/>
      <c r="R590" s="765"/>
      <c r="S590" s="765"/>
      <c r="T590" s="765"/>
      <c r="U590" s="765"/>
      <c r="V590" s="765"/>
      <c r="W590" s="765"/>
      <c r="X590" s="765"/>
      <c r="Y590" s="765"/>
      <c r="Z590" s="765"/>
      <c r="AA590" s="765"/>
      <c r="AB590" s="765"/>
      <c r="AC590" s="765"/>
      <c r="AD590" s="765"/>
      <c r="AE590" s="267"/>
      <c r="AF590" s="764" t="s">
        <v>29</v>
      </c>
      <c r="AG590" s="765"/>
      <c r="AH590" s="765"/>
      <c r="AI590" s="765"/>
      <c r="AJ590" s="765"/>
      <c r="AK590" s="766"/>
      <c r="AL590" s="889" t="s">
        <v>39</v>
      </c>
      <c r="AM590" s="890"/>
      <c r="AN590" s="891"/>
      <c r="AO590" s="22"/>
      <c r="AP590" s="168" t="s">
        <v>46</v>
      </c>
    </row>
    <row r="591" spans="2:42" ht="12" customHeight="1" thickBot="1" x14ac:dyDescent="0.3">
      <c r="B591" s="885"/>
      <c r="C591" s="886"/>
      <c r="D591" s="886"/>
      <c r="E591" s="886"/>
      <c r="F591" s="886"/>
      <c r="G591" s="887"/>
      <c r="H591" s="892" t="s">
        <v>25</v>
      </c>
      <c r="I591" s="893"/>
      <c r="J591" s="893"/>
      <c r="K591" s="893"/>
      <c r="L591" s="893"/>
      <c r="M591" s="893"/>
      <c r="N591" s="893"/>
      <c r="O591" s="893"/>
      <c r="P591" s="893"/>
      <c r="Q591" s="893"/>
      <c r="R591" s="893"/>
      <c r="S591" s="893"/>
      <c r="T591" s="893"/>
      <c r="U591" s="893"/>
      <c r="V591" s="893"/>
      <c r="W591" s="893"/>
      <c r="X591" s="893"/>
      <c r="Y591" s="893"/>
      <c r="Z591" s="893"/>
      <c r="AA591" s="893"/>
      <c r="AB591" s="893"/>
      <c r="AC591" s="893"/>
      <c r="AD591" s="893"/>
      <c r="AE591" s="268"/>
      <c r="AF591" s="773"/>
      <c r="AG591" s="774"/>
      <c r="AH591" s="774"/>
      <c r="AI591" s="774"/>
      <c r="AJ591" s="774"/>
      <c r="AK591" s="775"/>
      <c r="AL591" s="896" t="s">
        <v>40</v>
      </c>
      <c r="AM591" s="897"/>
      <c r="AN591" s="898"/>
      <c r="AO591" s="23"/>
      <c r="AP591" s="169" t="s">
        <v>47</v>
      </c>
    </row>
    <row r="592" spans="2:42" ht="12" customHeight="1" thickBot="1" x14ac:dyDescent="0.3">
      <c r="B592" s="902" t="s">
        <v>28</v>
      </c>
      <c r="C592" s="903"/>
      <c r="D592" s="903"/>
      <c r="E592" s="903"/>
      <c r="F592" s="903"/>
      <c r="G592" s="904"/>
      <c r="H592" s="894"/>
      <c r="I592" s="895"/>
      <c r="J592" s="895"/>
      <c r="K592" s="895"/>
      <c r="L592" s="895"/>
      <c r="M592" s="895"/>
      <c r="N592" s="895"/>
      <c r="O592" s="895"/>
      <c r="P592" s="895"/>
      <c r="Q592" s="895"/>
      <c r="R592" s="895"/>
      <c r="S592" s="895"/>
      <c r="T592" s="895"/>
      <c r="U592" s="895"/>
      <c r="V592" s="895"/>
      <c r="W592" s="895"/>
      <c r="X592" s="895"/>
      <c r="Y592" s="895"/>
      <c r="Z592" s="895"/>
      <c r="AA592" s="895"/>
      <c r="AB592" s="895"/>
      <c r="AC592" s="895"/>
      <c r="AD592" s="895"/>
      <c r="AE592" s="269"/>
      <c r="AF592" s="776"/>
      <c r="AG592" s="777"/>
      <c r="AH592" s="777"/>
      <c r="AI592" s="777"/>
      <c r="AJ592" s="777"/>
      <c r="AK592" s="778"/>
      <c r="AL592" s="899"/>
      <c r="AM592" s="900"/>
      <c r="AN592" s="901"/>
      <c r="AO592" s="141"/>
      <c r="AP592" s="170"/>
    </row>
    <row r="593" spans="2:42" ht="12" customHeight="1" thickBot="1" x14ac:dyDescent="0.3">
      <c r="B593" s="135"/>
      <c r="C593" s="135"/>
      <c r="D593" s="135"/>
      <c r="E593" s="135"/>
      <c r="F593" s="135"/>
      <c r="G593" s="135"/>
      <c r="H593" s="135"/>
      <c r="I593" s="135"/>
      <c r="J593" s="174"/>
      <c r="K593" s="174"/>
      <c r="L593" s="174"/>
      <c r="M593" s="174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5"/>
      <c r="AL593" s="135"/>
      <c r="AM593" s="135"/>
      <c r="AN593" s="135"/>
      <c r="AO593" s="141"/>
      <c r="AP593" s="171"/>
    </row>
    <row r="594" spans="2:42" ht="12" customHeight="1" thickBot="1" x14ac:dyDescent="0.3">
      <c r="B594" s="873" t="s">
        <v>27</v>
      </c>
      <c r="C594" s="874"/>
      <c r="D594" s="874"/>
      <c r="E594" s="875"/>
      <c r="F594" s="848" t="s">
        <v>26</v>
      </c>
      <c r="G594" s="850"/>
      <c r="H594" s="848" t="s">
        <v>44</v>
      </c>
      <c r="I594" s="849"/>
      <c r="J594" s="849"/>
      <c r="K594" s="849"/>
      <c r="L594" s="849"/>
      <c r="M594" s="849"/>
      <c r="N594" s="849"/>
      <c r="O594" s="849"/>
      <c r="P594" s="849"/>
      <c r="Q594" s="849"/>
      <c r="R594" s="849"/>
      <c r="S594" s="850"/>
      <c r="T594" s="848" t="s">
        <v>25</v>
      </c>
      <c r="U594" s="849"/>
      <c r="V594" s="849"/>
      <c r="W594" s="849"/>
      <c r="X594" s="849"/>
      <c r="Y594" s="849"/>
      <c r="Z594" s="849"/>
      <c r="AA594" s="849"/>
      <c r="AB594" s="849"/>
      <c r="AC594" s="849"/>
      <c r="AD594" s="849"/>
      <c r="AE594" s="849"/>
      <c r="AF594" s="850"/>
      <c r="AG594" s="879" t="s">
        <v>24</v>
      </c>
      <c r="AH594" s="880"/>
      <c r="AI594" s="881"/>
      <c r="AJ594" s="879" t="s">
        <v>24</v>
      </c>
      <c r="AK594" s="881"/>
      <c r="AL594" s="848" t="s">
        <v>23</v>
      </c>
      <c r="AM594" s="849"/>
      <c r="AN594" s="850"/>
      <c r="AO594" s="141"/>
      <c r="AP594" s="171"/>
    </row>
    <row r="595" spans="2:42" ht="12" customHeight="1" thickBot="1" x14ac:dyDescent="0.3">
      <c r="B595" s="1" t="s">
        <v>13</v>
      </c>
      <c r="C595" s="2" t="s">
        <v>22</v>
      </c>
      <c r="D595" s="3" t="s">
        <v>22</v>
      </c>
      <c r="E595" s="2" t="s">
        <v>21</v>
      </c>
      <c r="F595" s="907" t="s">
        <v>20</v>
      </c>
      <c r="G595" s="908"/>
      <c r="H595" s="876"/>
      <c r="I595" s="877"/>
      <c r="J595" s="877"/>
      <c r="K595" s="877"/>
      <c r="L595" s="877"/>
      <c r="M595" s="877"/>
      <c r="N595" s="877"/>
      <c r="O595" s="877"/>
      <c r="P595" s="877"/>
      <c r="Q595" s="877"/>
      <c r="R595" s="877"/>
      <c r="S595" s="878"/>
      <c r="T595" s="876"/>
      <c r="U595" s="877"/>
      <c r="V595" s="877"/>
      <c r="W595" s="877"/>
      <c r="X595" s="877"/>
      <c r="Y595" s="877"/>
      <c r="Z595" s="877"/>
      <c r="AA595" s="877"/>
      <c r="AB595" s="877"/>
      <c r="AC595" s="877"/>
      <c r="AD595" s="877"/>
      <c r="AE595" s="877"/>
      <c r="AF595" s="878"/>
      <c r="AG595" s="876" t="s">
        <v>19</v>
      </c>
      <c r="AH595" s="877"/>
      <c r="AI595" s="878"/>
      <c r="AJ595" s="876" t="s">
        <v>18</v>
      </c>
      <c r="AK595" s="878"/>
      <c r="AL595" s="876" t="s">
        <v>17</v>
      </c>
      <c r="AM595" s="877"/>
      <c r="AN595" s="878"/>
      <c r="AO595" s="141"/>
      <c r="AP595" s="171"/>
    </row>
    <row r="596" spans="2:42" ht="12" customHeight="1" thickBot="1" x14ac:dyDescent="0.3">
      <c r="B596" s="4">
        <v>2020</v>
      </c>
      <c r="C596" s="5" t="s">
        <v>16</v>
      </c>
      <c r="D596" s="5" t="s">
        <v>15</v>
      </c>
      <c r="E596" s="30" t="s">
        <v>14</v>
      </c>
      <c r="F596" s="6" t="s">
        <v>14</v>
      </c>
      <c r="G596" s="7" t="s">
        <v>13</v>
      </c>
      <c r="H596" s="868" t="s">
        <v>34</v>
      </c>
      <c r="I596" s="869"/>
      <c r="J596" s="870" t="s">
        <v>43</v>
      </c>
      <c r="K596" s="871"/>
      <c r="L596" s="870" t="s">
        <v>42</v>
      </c>
      <c r="M596" s="871"/>
      <c r="N596" s="872" t="s">
        <v>33</v>
      </c>
      <c r="O596" s="869"/>
      <c r="P596" s="872" t="s">
        <v>12</v>
      </c>
      <c r="Q596" s="869"/>
      <c r="R596" s="872" t="s">
        <v>11</v>
      </c>
      <c r="S596" s="905"/>
      <c r="T596" s="868" t="s">
        <v>35</v>
      </c>
      <c r="U596" s="906"/>
      <c r="V596" s="906"/>
      <c r="W596" s="905"/>
      <c r="X596" s="868" t="s">
        <v>10</v>
      </c>
      <c r="Y596" s="906"/>
      <c r="Z596" s="906"/>
      <c r="AA596" s="905"/>
      <c r="AB596" s="604"/>
      <c r="AC596" s="38" t="s">
        <v>38</v>
      </c>
      <c r="AD596" s="37" t="s">
        <v>36</v>
      </c>
      <c r="AE596" s="266" t="s">
        <v>41</v>
      </c>
      <c r="AF596" s="136" t="s">
        <v>9</v>
      </c>
      <c r="AG596" s="8" t="s">
        <v>37</v>
      </c>
      <c r="AH596" s="9" t="s">
        <v>8</v>
      </c>
      <c r="AI596" s="10" t="s">
        <v>7</v>
      </c>
      <c r="AJ596" s="6" t="s">
        <v>8</v>
      </c>
      <c r="AK596" s="7" t="s">
        <v>7</v>
      </c>
      <c r="AL596" s="6" t="s">
        <v>8</v>
      </c>
      <c r="AM596" s="11" t="s">
        <v>7</v>
      </c>
      <c r="AN596" s="7" t="s">
        <v>6</v>
      </c>
      <c r="AO596" s="141"/>
      <c r="AP596" s="171"/>
    </row>
    <row r="597" spans="2:42" ht="12" customHeight="1" thickBot="1" x14ac:dyDescent="0.3">
      <c r="B597" s="25"/>
      <c r="C597" s="137"/>
      <c r="D597" s="137"/>
      <c r="E597" s="43"/>
      <c r="F597" s="43"/>
      <c r="G597" s="25"/>
      <c r="H597" s="960"/>
      <c r="I597" s="961"/>
      <c r="J597" s="962"/>
      <c r="K597" s="963"/>
      <c r="L597" s="962"/>
      <c r="M597" s="963"/>
      <c r="N597" s="960"/>
      <c r="O597" s="961"/>
      <c r="P597" s="964"/>
      <c r="Q597" s="965"/>
      <c r="R597" s="964"/>
      <c r="S597" s="966"/>
      <c r="T597" s="957"/>
      <c r="U597" s="958"/>
      <c r="V597" s="958"/>
      <c r="W597" s="959"/>
      <c r="X597" s="986"/>
      <c r="Y597" s="958"/>
      <c r="Z597" s="958"/>
      <c r="AA597" s="987"/>
      <c r="AB597" s="511"/>
      <c r="AC597" s="34"/>
      <c r="AD597" s="138"/>
      <c r="AE597" s="166"/>
      <c r="AF597" s="41"/>
      <c r="AG597" s="26"/>
      <c r="AH597" s="160"/>
      <c r="AI597" s="161">
        <f>+AH597/1000</f>
        <v>0</v>
      </c>
      <c r="AJ597" s="162"/>
      <c r="AK597" s="163">
        <f>+AJ597/1000</f>
        <v>0</v>
      </c>
      <c r="AL597" s="164">
        <f>+AJ597-AH597</f>
        <v>0</v>
      </c>
      <c r="AM597" s="163">
        <f>+AL597/1000</f>
        <v>0</v>
      </c>
      <c r="AN597" s="165" t="e">
        <f>+AL597/AH597</f>
        <v>#DIV/0!</v>
      </c>
      <c r="AO597" s="141"/>
      <c r="AP597" s="172"/>
    </row>
    <row r="598" spans="2:42" ht="12" customHeight="1" x14ac:dyDescent="0.25">
      <c r="B598" s="25"/>
      <c r="C598" s="137"/>
      <c r="D598" s="137"/>
      <c r="E598" s="43"/>
      <c r="F598" s="43"/>
      <c r="G598" s="25"/>
      <c r="H598" s="967"/>
      <c r="I598" s="968"/>
      <c r="J598" s="969"/>
      <c r="K598" s="970"/>
      <c r="L598" s="969"/>
      <c r="M598" s="970"/>
      <c r="N598" s="967"/>
      <c r="O598" s="968"/>
      <c r="P598" s="971"/>
      <c r="Q598" s="972"/>
      <c r="R598" s="973"/>
      <c r="S598" s="974"/>
      <c r="T598" s="979"/>
      <c r="U598" s="980"/>
      <c r="V598" s="980"/>
      <c r="W598" s="981"/>
      <c r="X598" s="979"/>
      <c r="Y598" s="980"/>
      <c r="Z598" s="980"/>
      <c r="AA598" s="988"/>
      <c r="AB598" s="509"/>
      <c r="AC598" s="34"/>
      <c r="AD598" s="138"/>
      <c r="AE598" s="158"/>
      <c r="AF598" s="35"/>
      <c r="AG598" s="34"/>
      <c r="AH598" s="139"/>
      <c r="AI598" s="159">
        <f>+AH598/1000</f>
        <v>0</v>
      </c>
      <c r="AJ598" s="152"/>
      <c r="AK598" s="272">
        <f>+AJ598/1000</f>
        <v>0</v>
      </c>
      <c r="AL598" s="273">
        <f>+AJ598-AH598</f>
        <v>0</v>
      </c>
      <c r="AM598" s="274">
        <f>+AL598/1000</f>
        <v>0</v>
      </c>
      <c r="AN598" s="275" t="e">
        <f>+AL598/AH598</f>
        <v>#DIV/0!</v>
      </c>
      <c r="AO598" s="20"/>
    </row>
    <row r="599" spans="2:42" ht="12" customHeight="1" x14ac:dyDescent="0.25">
      <c r="B599" s="25"/>
      <c r="C599" s="137"/>
      <c r="D599" s="137"/>
      <c r="E599" s="43"/>
      <c r="F599" s="43"/>
      <c r="G599" s="25"/>
      <c r="H599" s="967"/>
      <c r="I599" s="968"/>
      <c r="J599" s="969"/>
      <c r="K599" s="970"/>
      <c r="L599" s="969"/>
      <c r="M599" s="970"/>
      <c r="N599" s="967"/>
      <c r="O599" s="968"/>
      <c r="P599" s="971"/>
      <c r="Q599" s="972"/>
      <c r="R599" s="973"/>
      <c r="S599" s="985"/>
      <c r="T599" s="982"/>
      <c r="U599" s="983"/>
      <c r="V599" s="983"/>
      <c r="W599" s="984"/>
      <c r="X599" s="982"/>
      <c r="Y599" s="983"/>
      <c r="Z599" s="983"/>
      <c r="AA599" s="984"/>
      <c r="AB599" s="606"/>
      <c r="AC599" s="34"/>
      <c r="AD599" s="138"/>
      <c r="AE599" s="263"/>
      <c r="AF599" s="46"/>
      <c r="AG599" s="34"/>
      <c r="AH599" s="139"/>
      <c r="AI599" s="140">
        <f>+AH599/1000</f>
        <v>0</v>
      </c>
      <c r="AJ599" s="152"/>
      <c r="AK599" s="142">
        <f>+AJ599/1000</f>
        <v>0</v>
      </c>
      <c r="AL599" s="143">
        <f>+AJ599-AH599</f>
        <v>0</v>
      </c>
      <c r="AM599" s="144">
        <f>+AL599/1000</f>
        <v>0</v>
      </c>
      <c r="AN599" s="145" t="e">
        <f>+AL599/AH599</f>
        <v>#DIV/0!</v>
      </c>
      <c r="AO599" s="21"/>
    </row>
    <row r="600" spans="2:42" ht="12" customHeight="1" x14ac:dyDescent="0.25">
      <c r="B600" s="25"/>
      <c r="C600" s="137"/>
      <c r="D600" s="137"/>
      <c r="E600" s="43"/>
      <c r="F600" s="43"/>
      <c r="G600" s="25"/>
      <c r="H600" s="967"/>
      <c r="I600" s="968"/>
      <c r="J600" s="969"/>
      <c r="K600" s="970"/>
      <c r="L600" s="969"/>
      <c r="M600" s="970"/>
      <c r="N600" s="967"/>
      <c r="O600" s="968"/>
      <c r="P600" s="971"/>
      <c r="Q600" s="972"/>
      <c r="R600" s="973"/>
      <c r="S600" s="974"/>
      <c r="T600" s="975"/>
      <c r="U600" s="976"/>
      <c r="V600" s="976"/>
      <c r="W600" s="977"/>
      <c r="X600" s="975"/>
      <c r="Y600" s="976"/>
      <c r="Z600" s="976"/>
      <c r="AA600" s="978"/>
      <c r="AB600" s="510"/>
      <c r="AC600" s="34"/>
      <c r="AD600" s="138"/>
      <c r="AE600" s="263"/>
      <c r="AF600" s="46"/>
      <c r="AG600" s="34"/>
      <c r="AH600" s="139"/>
      <c r="AI600" s="140">
        <f>+AH600/1000</f>
        <v>0</v>
      </c>
      <c r="AJ600" s="152"/>
      <c r="AK600" s="142">
        <f>+AJ600/1000</f>
        <v>0</v>
      </c>
      <c r="AL600" s="143">
        <f>+AJ600-AH600</f>
        <v>0</v>
      </c>
      <c r="AM600" s="144">
        <f>+AL600/1000</f>
        <v>0</v>
      </c>
      <c r="AN600" s="145" t="e">
        <f>+AL600/AH600</f>
        <v>#DIV/0!</v>
      </c>
      <c r="AO600" s="21"/>
    </row>
    <row r="601" spans="2:42" ht="12" customHeight="1" x14ac:dyDescent="0.25">
      <c r="B601" s="25"/>
      <c r="C601" s="137"/>
      <c r="D601" s="137"/>
      <c r="E601" s="43"/>
      <c r="F601" s="43"/>
      <c r="G601" s="25"/>
      <c r="H601" s="967"/>
      <c r="I601" s="968"/>
      <c r="J601" s="969"/>
      <c r="K601" s="970"/>
      <c r="L601" s="969"/>
      <c r="M601" s="970"/>
      <c r="N601" s="967"/>
      <c r="O601" s="968"/>
      <c r="P601" s="989"/>
      <c r="Q601" s="990"/>
      <c r="R601" s="973"/>
      <c r="S601" s="974"/>
      <c r="T601" s="991"/>
      <c r="U601" s="992"/>
      <c r="V601" s="992"/>
      <c r="W601" s="974"/>
      <c r="X601" s="991"/>
      <c r="Y601" s="992"/>
      <c r="Z601" s="992"/>
      <c r="AA601" s="985"/>
      <c r="AB601" s="511"/>
      <c r="AC601" s="34"/>
      <c r="AD601" s="138"/>
      <c r="AE601" s="263"/>
      <c r="AF601" s="46"/>
      <c r="AG601" s="34"/>
      <c r="AH601" s="139"/>
      <c r="AI601" s="140">
        <f>+AH601/1000</f>
        <v>0</v>
      </c>
      <c r="AJ601" s="152"/>
      <c r="AK601" s="142">
        <f>+AJ601/1000</f>
        <v>0</v>
      </c>
      <c r="AL601" s="143">
        <f>+AJ601-AH601</f>
        <v>0</v>
      </c>
      <c r="AM601" s="144">
        <f>+AL601/1000</f>
        <v>0</v>
      </c>
      <c r="AN601" s="145" t="e">
        <f>+AL601/AH601</f>
        <v>#DIV/0!</v>
      </c>
    </row>
    <row r="602" spans="2:42" ht="12" customHeight="1" thickBot="1" x14ac:dyDescent="0.3">
      <c r="B602" s="24"/>
      <c r="C602" s="146"/>
      <c r="D602" s="146"/>
      <c r="E602" s="27"/>
      <c r="F602" s="36"/>
      <c r="G602" s="31"/>
      <c r="H602" s="909"/>
      <c r="I602" s="910"/>
      <c r="J602" s="911"/>
      <c r="K602" s="912"/>
      <c r="L602" s="911"/>
      <c r="M602" s="912"/>
      <c r="N602" s="913"/>
      <c r="O602" s="910"/>
      <c r="P602" s="913"/>
      <c r="Q602" s="910"/>
      <c r="R602" s="914"/>
      <c r="S602" s="915"/>
      <c r="T602" s="916"/>
      <c r="U602" s="917"/>
      <c r="V602" s="917"/>
      <c r="W602" s="915"/>
      <c r="X602" s="29"/>
      <c r="Y602" s="147"/>
      <c r="Z602" s="147"/>
      <c r="AA602" s="28"/>
      <c r="AB602" s="147"/>
      <c r="AC602" s="36"/>
      <c r="AD602" s="148"/>
      <c r="AE602" s="147"/>
      <c r="AF602" s="28"/>
      <c r="AG602" s="29"/>
      <c r="AH602" s="149"/>
      <c r="AI602" s="153"/>
      <c r="AJ602" s="150"/>
      <c r="AK602" s="154"/>
      <c r="AL602" s="155"/>
      <c r="AM602" s="156"/>
      <c r="AN602" s="157"/>
    </row>
    <row r="603" spans="2:42" ht="12" customHeight="1" x14ac:dyDescent="0.25">
      <c r="B603" s="151"/>
      <c r="C603" s="151"/>
      <c r="D603" s="151"/>
      <c r="E603" s="151"/>
      <c r="F603" s="151"/>
      <c r="G603" s="151"/>
      <c r="H603" s="151"/>
      <c r="I603" s="151"/>
      <c r="J603" s="174"/>
      <c r="K603" s="174"/>
      <c r="L603" s="174"/>
      <c r="M603" s="174"/>
      <c r="N603" s="151"/>
      <c r="O603" s="151"/>
      <c r="P603" s="135"/>
      <c r="Q603" s="135"/>
      <c r="R603" s="918" t="s">
        <v>5</v>
      </c>
      <c r="S603" s="919"/>
      <c r="T603" s="919"/>
      <c r="U603" s="919"/>
      <c r="V603" s="919"/>
      <c r="W603" s="919"/>
      <c r="X603" s="919"/>
      <c r="Y603" s="919"/>
      <c r="Z603" s="919"/>
      <c r="AA603" s="919"/>
      <c r="AB603" s="919"/>
      <c r="AC603" s="919"/>
      <c r="AD603" s="919"/>
      <c r="AE603" s="919"/>
      <c r="AF603" s="919"/>
      <c r="AG603" s="265"/>
      <c r="AH603" s="932" t="s">
        <v>4</v>
      </c>
      <c r="AI603" s="933"/>
      <c r="AJ603" s="932" t="s">
        <v>3</v>
      </c>
      <c r="AK603" s="933"/>
      <c r="AL603" s="932" t="s">
        <v>2</v>
      </c>
      <c r="AM603" s="934"/>
      <c r="AN603" s="935"/>
    </row>
    <row r="604" spans="2:42" x14ac:dyDescent="0.25">
      <c r="B604" s="151"/>
      <c r="C604" s="151"/>
      <c r="D604" s="151"/>
      <c r="E604" s="151"/>
      <c r="F604" s="151"/>
      <c r="G604" s="151"/>
      <c r="H604" s="151"/>
      <c r="I604" s="151"/>
      <c r="J604" s="174"/>
      <c r="K604" s="174"/>
      <c r="L604" s="174"/>
      <c r="M604" s="174"/>
      <c r="N604" s="151"/>
      <c r="O604" s="151"/>
      <c r="P604" s="135"/>
      <c r="Q604" s="135"/>
      <c r="R604" s="930"/>
      <c r="S604" s="931"/>
      <c r="T604" s="931"/>
      <c r="U604" s="931"/>
      <c r="V604" s="931"/>
      <c r="W604" s="931"/>
      <c r="X604" s="931"/>
      <c r="Y604" s="931"/>
      <c r="Z604" s="931"/>
      <c r="AA604" s="931"/>
      <c r="AB604" s="931"/>
      <c r="AC604" s="931"/>
      <c r="AD604" s="931"/>
      <c r="AE604" s="931"/>
      <c r="AF604" s="931"/>
      <c r="AG604" s="265"/>
      <c r="AH604" s="936" t="s">
        <v>1</v>
      </c>
      <c r="AI604" s="938">
        <f>+SUM(AI597:AI602)</f>
        <v>0</v>
      </c>
      <c r="AJ604" s="936" t="s">
        <v>1</v>
      </c>
      <c r="AK604" s="938">
        <f>+SUM(AK597:AK602)</f>
        <v>0</v>
      </c>
      <c r="AL604" s="936" t="s">
        <v>1</v>
      </c>
      <c r="AM604" s="940">
        <f>+AK604-AI604</f>
        <v>0</v>
      </c>
      <c r="AN604" s="851" t="e">
        <f>+AM604/AI604</f>
        <v>#DIV/0!</v>
      </c>
    </row>
    <row r="605" spans="2:42" ht="17.25" thickBot="1" x14ac:dyDescent="0.3">
      <c r="B605" s="151"/>
      <c r="C605" s="151"/>
      <c r="D605" s="151"/>
      <c r="E605" s="151"/>
      <c r="F605" s="151"/>
      <c r="G605" s="151"/>
      <c r="H605" s="151"/>
      <c r="I605" s="151"/>
      <c r="J605" s="174"/>
      <c r="K605" s="174"/>
      <c r="L605" s="174"/>
      <c r="M605" s="174"/>
      <c r="N605" s="151"/>
      <c r="O605" s="151"/>
      <c r="P605" s="135"/>
      <c r="Q605" s="135"/>
      <c r="R605" s="921"/>
      <c r="S605" s="922"/>
      <c r="T605" s="922"/>
      <c r="U605" s="922"/>
      <c r="V605" s="922"/>
      <c r="W605" s="922"/>
      <c r="X605" s="922"/>
      <c r="Y605" s="922"/>
      <c r="Z605" s="922"/>
      <c r="AA605" s="922"/>
      <c r="AB605" s="922"/>
      <c r="AC605" s="922"/>
      <c r="AD605" s="922"/>
      <c r="AE605" s="922"/>
      <c r="AF605" s="922"/>
      <c r="AG605" s="264"/>
      <c r="AH605" s="937"/>
      <c r="AI605" s="939"/>
      <c r="AJ605" s="937"/>
      <c r="AK605" s="939"/>
      <c r="AL605" s="937"/>
      <c r="AM605" s="941"/>
      <c r="AN605" s="852"/>
    </row>
    <row r="606" spans="2:42" ht="17.25" thickBot="1" x14ac:dyDescent="0.3"/>
    <row r="607" spans="2:42" x14ac:dyDescent="0.25">
      <c r="R607" s="918" t="s">
        <v>0</v>
      </c>
      <c r="S607" s="919"/>
      <c r="T607" s="919"/>
      <c r="U607" s="919"/>
      <c r="V607" s="919"/>
      <c r="W607" s="919"/>
      <c r="X607" s="919"/>
      <c r="Y607" s="919"/>
      <c r="Z607" s="919"/>
      <c r="AA607" s="919"/>
      <c r="AB607" s="919"/>
      <c r="AC607" s="919"/>
      <c r="AD607" s="919"/>
      <c r="AE607" s="919"/>
      <c r="AF607" s="920"/>
      <c r="AG607" s="18"/>
      <c r="AH607" s="924">
        <f>+AI604+AH587</f>
        <v>2955.5766363636362</v>
      </c>
      <c r="AI607" s="925"/>
      <c r="AJ607" s="924">
        <f>+AK604+AJ587</f>
        <v>3109.55</v>
      </c>
      <c r="AK607" s="925"/>
      <c r="AL607" s="928">
        <f>+AJ607-AH607</f>
        <v>153.97336363636396</v>
      </c>
      <c r="AM607" s="925"/>
      <c r="AN607" s="945">
        <f>+AL607/AH607</f>
        <v>5.2095879275119564E-2</v>
      </c>
    </row>
    <row r="608" spans="2:42" ht="17.25" thickBot="1" x14ac:dyDescent="0.3">
      <c r="R608" s="921"/>
      <c r="S608" s="922"/>
      <c r="T608" s="922"/>
      <c r="U608" s="922"/>
      <c r="V608" s="922"/>
      <c r="W608" s="922"/>
      <c r="X608" s="922"/>
      <c r="Y608" s="922"/>
      <c r="Z608" s="922"/>
      <c r="AA608" s="922"/>
      <c r="AB608" s="922"/>
      <c r="AC608" s="922"/>
      <c r="AD608" s="922"/>
      <c r="AE608" s="922"/>
      <c r="AF608" s="923"/>
      <c r="AG608" s="19"/>
      <c r="AH608" s="926"/>
      <c r="AI608" s="927"/>
      <c r="AJ608" s="926"/>
      <c r="AK608" s="927"/>
      <c r="AL608" s="929"/>
      <c r="AM608" s="927"/>
      <c r="AN608" s="946"/>
    </row>
    <row r="609" spans="2:42" ht="17.25" thickBot="1" x14ac:dyDescent="0.3"/>
    <row r="610" spans="2:42" ht="12" customHeight="1" x14ac:dyDescent="0.25">
      <c r="B610" s="882" t="s">
        <v>31</v>
      </c>
      <c r="C610" s="883"/>
      <c r="D610" s="883"/>
      <c r="E610" s="883"/>
      <c r="F610" s="883"/>
      <c r="G610" s="884"/>
      <c r="H610" s="888" t="s">
        <v>30</v>
      </c>
      <c r="I610" s="765"/>
      <c r="J610" s="765"/>
      <c r="K610" s="765"/>
      <c r="L610" s="765"/>
      <c r="M610" s="765"/>
      <c r="N610" s="765"/>
      <c r="O610" s="765"/>
      <c r="P610" s="765"/>
      <c r="Q610" s="765"/>
      <c r="R610" s="765"/>
      <c r="S610" s="765"/>
      <c r="T610" s="765"/>
      <c r="U610" s="765"/>
      <c r="V610" s="765"/>
      <c r="W610" s="765"/>
      <c r="X610" s="765"/>
      <c r="Y610" s="765"/>
      <c r="Z610" s="765"/>
      <c r="AA610" s="765"/>
      <c r="AB610" s="765"/>
      <c r="AC610" s="765"/>
      <c r="AD610" s="765"/>
      <c r="AE610" s="267"/>
      <c r="AF610" s="764" t="s">
        <v>29</v>
      </c>
      <c r="AG610" s="765"/>
      <c r="AH610" s="765"/>
      <c r="AI610" s="765"/>
      <c r="AJ610" s="765"/>
      <c r="AK610" s="766"/>
      <c r="AL610" s="889" t="s">
        <v>39</v>
      </c>
      <c r="AM610" s="890"/>
      <c r="AN610" s="891"/>
      <c r="AO610" s="22"/>
      <c r="AP610" s="168" t="s">
        <v>46</v>
      </c>
    </row>
    <row r="611" spans="2:42" ht="12" customHeight="1" thickBot="1" x14ac:dyDescent="0.3">
      <c r="B611" s="885"/>
      <c r="C611" s="886"/>
      <c r="D611" s="886"/>
      <c r="E611" s="886"/>
      <c r="F611" s="886"/>
      <c r="G611" s="887"/>
      <c r="H611" s="892" t="s">
        <v>25</v>
      </c>
      <c r="I611" s="893"/>
      <c r="J611" s="893"/>
      <c r="K611" s="893"/>
      <c r="L611" s="893"/>
      <c r="M611" s="893"/>
      <c r="N611" s="893"/>
      <c r="O611" s="893"/>
      <c r="P611" s="893"/>
      <c r="Q611" s="893"/>
      <c r="R611" s="893"/>
      <c r="S611" s="893"/>
      <c r="T611" s="893"/>
      <c r="U611" s="893"/>
      <c r="V611" s="893"/>
      <c r="W611" s="893"/>
      <c r="X611" s="893"/>
      <c r="Y611" s="893"/>
      <c r="Z611" s="893"/>
      <c r="AA611" s="893"/>
      <c r="AB611" s="893"/>
      <c r="AC611" s="893"/>
      <c r="AD611" s="893"/>
      <c r="AE611" s="268"/>
      <c r="AF611" s="773"/>
      <c r="AG611" s="774"/>
      <c r="AH611" s="774"/>
      <c r="AI611" s="774"/>
      <c r="AJ611" s="774"/>
      <c r="AK611" s="775"/>
      <c r="AL611" s="896" t="s">
        <v>40</v>
      </c>
      <c r="AM611" s="897"/>
      <c r="AN611" s="898"/>
      <c r="AO611" s="23"/>
      <c r="AP611" s="169" t="s">
        <v>47</v>
      </c>
    </row>
    <row r="612" spans="2:42" ht="12" customHeight="1" thickBot="1" x14ac:dyDescent="0.3">
      <c r="B612" s="902" t="s">
        <v>28</v>
      </c>
      <c r="C612" s="903"/>
      <c r="D612" s="903"/>
      <c r="E612" s="903"/>
      <c r="F612" s="903"/>
      <c r="G612" s="904"/>
      <c r="H612" s="894"/>
      <c r="I612" s="895"/>
      <c r="J612" s="895"/>
      <c r="K612" s="895"/>
      <c r="L612" s="895"/>
      <c r="M612" s="895"/>
      <c r="N612" s="895"/>
      <c r="O612" s="895"/>
      <c r="P612" s="895"/>
      <c r="Q612" s="895"/>
      <c r="R612" s="895"/>
      <c r="S612" s="895"/>
      <c r="T612" s="895"/>
      <c r="U612" s="895"/>
      <c r="V612" s="895"/>
      <c r="W612" s="895"/>
      <c r="X612" s="895"/>
      <c r="Y612" s="895"/>
      <c r="Z612" s="895"/>
      <c r="AA612" s="895"/>
      <c r="AB612" s="895"/>
      <c r="AC612" s="895"/>
      <c r="AD612" s="895"/>
      <c r="AE612" s="269"/>
      <c r="AF612" s="776"/>
      <c r="AG612" s="777"/>
      <c r="AH612" s="777"/>
      <c r="AI612" s="777"/>
      <c r="AJ612" s="777"/>
      <c r="AK612" s="778"/>
      <c r="AL612" s="899"/>
      <c r="AM612" s="900"/>
      <c r="AN612" s="901"/>
      <c r="AO612" s="141"/>
      <c r="AP612" s="170"/>
    </row>
    <row r="613" spans="2:42" ht="12" customHeight="1" thickBot="1" x14ac:dyDescent="0.3">
      <c r="B613" s="135"/>
      <c r="C613" s="135"/>
      <c r="D613" s="135"/>
      <c r="E613" s="135"/>
      <c r="F613" s="135"/>
      <c r="G613" s="135"/>
      <c r="H613" s="135"/>
      <c r="I613" s="135"/>
      <c r="J613" s="174"/>
      <c r="K613" s="174"/>
      <c r="L613" s="174"/>
      <c r="M613" s="174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  <c r="AL613" s="135"/>
      <c r="AM613" s="135"/>
      <c r="AN613" s="135"/>
      <c r="AO613" s="141"/>
      <c r="AP613" s="171"/>
    </row>
    <row r="614" spans="2:42" ht="12" customHeight="1" thickBot="1" x14ac:dyDescent="0.3">
      <c r="B614" s="873" t="s">
        <v>27</v>
      </c>
      <c r="C614" s="874"/>
      <c r="D614" s="874"/>
      <c r="E614" s="875"/>
      <c r="F614" s="848" t="s">
        <v>26</v>
      </c>
      <c r="G614" s="850"/>
      <c r="H614" s="848" t="s">
        <v>44</v>
      </c>
      <c r="I614" s="849"/>
      <c r="J614" s="849"/>
      <c r="K614" s="849"/>
      <c r="L614" s="849"/>
      <c r="M614" s="849"/>
      <c r="N614" s="849"/>
      <c r="O614" s="849"/>
      <c r="P614" s="849"/>
      <c r="Q614" s="849"/>
      <c r="R614" s="849"/>
      <c r="S614" s="850"/>
      <c r="T614" s="848" t="s">
        <v>25</v>
      </c>
      <c r="U614" s="849"/>
      <c r="V614" s="849"/>
      <c r="W614" s="849"/>
      <c r="X614" s="849"/>
      <c r="Y614" s="849"/>
      <c r="Z614" s="849"/>
      <c r="AA614" s="849"/>
      <c r="AB614" s="849"/>
      <c r="AC614" s="849"/>
      <c r="AD614" s="849"/>
      <c r="AE614" s="849"/>
      <c r="AF614" s="850"/>
      <c r="AG614" s="879" t="s">
        <v>24</v>
      </c>
      <c r="AH614" s="880"/>
      <c r="AI614" s="881"/>
      <c r="AJ614" s="879" t="s">
        <v>24</v>
      </c>
      <c r="AK614" s="881"/>
      <c r="AL614" s="848" t="s">
        <v>23</v>
      </c>
      <c r="AM614" s="849"/>
      <c r="AN614" s="850"/>
      <c r="AO614" s="141"/>
      <c r="AP614" s="171"/>
    </row>
    <row r="615" spans="2:42" ht="12" customHeight="1" thickBot="1" x14ac:dyDescent="0.3">
      <c r="B615" s="1" t="s">
        <v>13</v>
      </c>
      <c r="C615" s="2" t="s">
        <v>22</v>
      </c>
      <c r="D615" s="3" t="s">
        <v>22</v>
      </c>
      <c r="E615" s="2" t="s">
        <v>21</v>
      </c>
      <c r="F615" s="907" t="s">
        <v>20</v>
      </c>
      <c r="G615" s="908"/>
      <c r="H615" s="876"/>
      <c r="I615" s="877"/>
      <c r="J615" s="877"/>
      <c r="K615" s="877"/>
      <c r="L615" s="877"/>
      <c r="M615" s="877"/>
      <c r="N615" s="877"/>
      <c r="O615" s="877"/>
      <c r="P615" s="877"/>
      <c r="Q615" s="877"/>
      <c r="R615" s="877"/>
      <c r="S615" s="878"/>
      <c r="T615" s="876"/>
      <c r="U615" s="877"/>
      <c r="V615" s="877"/>
      <c r="W615" s="877"/>
      <c r="X615" s="877"/>
      <c r="Y615" s="877"/>
      <c r="Z615" s="877"/>
      <c r="AA615" s="877"/>
      <c r="AB615" s="877"/>
      <c r="AC615" s="877"/>
      <c r="AD615" s="877"/>
      <c r="AE615" s="877"/>
      <c r="AF615" s="878"/>
      <c r="AG615" s="876" t="s">
        <v>19</v>
      </c>
      <c r="AH615" s="877"/>
      <c r="AI615" s="878"/>
      <c r="AJ615" s="876" t="s">
        <v>18</v>
      </c>
      <c r="AK615" s="878"/>
      <c r="AL615" s="876" t="s">
        <v>17</v>
      </c>
      <c r="AM615" s="877"/>
      <c r="AN615" s="878"/>
      <c r="AO615" s="141"/>
      <c r="AP615" s="171"/>
    </row>
    <row r="616" spans="2:42" ht="12" customHeight="1" thickBot="1" x14ac:dyDescent="0.3">
      <c r="B616" s="4">
        <v>2020</v>
      </c>
      <c r="C616" s="5" t="s">
        <v>16</v>
      </c>
      <c r="D616" s="5" t="s">
        <v>15</v>
      </c>
      <c r="E616" s="30" t="s">
        <v>14</v>
      </c>
      <c r="F616" s="6" t="s">
        <v>14</v>
      </c>
      <c r="G616" s="7" t="s">
        <v>13</v>
      </c>
      <c r="H616" s="868" t="s">
        <v>34</v>
      </c>
      <c r="I616" s="869"/>
      <c r="J616" s="870" t="s">
        <v>43</v>
      </c>
      <c r="K616" s="871"/>
      <c r="L616" s="870" t="s">
        <v>42</v>
      </c>
      <c r="M616" s="871"/>
      <c r="N616" s="872" t="s">
        <v>33</v>
      </c>
      <c r="O616" s="869"/>
      <c r="P616" s="872" t="s">
        <v>12</v>
      </c>
      <c r="Q616" s="869"/>
      <c r="R616" s="872" t="s">
        <v>11</v>
      </c>
      <c r="S616" s="905"/>
      <c r="T616" s="868" t="s">
        <v>35</v>
      </c>
      <c r="U616" s="906"/>
      <c r="V616" s="906"/>
      <c r="W616" s="905"/>
      <c r="X616" s="868" t="s">
        <v>10</v>
      </c>
      <c r="Y616" s="906"/>
      <c r="Z616" s="906"/>
      <c r="AA616" s="905"/>
      <c r="AB616" s="604"/>
      <c r="AC616" s="38" t="s">
        <v>38</v>
      </c>
      <c r="AD616" s="37" t="s">
        <v>36</v>
      </c>
      <c r="AE616" s="266" t="s">
        <v>41</v>
      </c>
      <c r="AF616" s="136" t="s">
        <v>9</v>
      </c>
      <c r="AG616" s="8" t="s">
        <v>37</v>
      </c>
      <c r="AH616" s="9" t="s">
        <v>8</v>
      </c>
      <c r="AI616" s="10" t="s">
        <v>7</v>
      </c>
      <c r="AJ616" s="6" t="s">
        <v>8</v>
      </c>
      <c r="AK616" s="7" t="s">
        <v>7</v>
      </c>
      <c r="AL616" s="6" t="s">
        <v>8</v>
      </c>
      <c r="AM616" s="11" t="s">
        <v>7</v>
      </c>
      <c r="AN616" s="7" t="s">
        <v>6</v>
      </c>
      <c r="AO616" s="141"/>
      <c r="AP616" s="171"/>
    </row>
    <row r="617" spans="2:42" ht="12" customHeight="1" thickBot="1" x14ac:dyDescent="0.3">
      <c r="B617" s="25"/>
      <c r="C617" s="137"/>
      <c r="D617" s="137"/>
      <c r="E617" s="43"/>
      <c r="F617" s="43"/>
      <c r="G617" s="25"/>
      <c r="H617" s="960"/>
      <c r="I617" s="961"/>
      <c r="J617" s="962"/>
      <c r="K617" s="963"/>
      <c r="L617" s="962"/>
      <c r="M617" s="963"/>
      <c r="N617" s="960"/>
      <c r="O617" s="961"/>
      <c r="P617" s="964"/>
      <c r="Q617" s="965"/>
      <c r="R617" s="964"/>
      <c r="S617" s="966"/>
      <c r="T617" s="957"/>
      <c r="U617" s="958"/>
      <c r="V617" s="958"/>
      <c r="W617" s="959"/>
      <c r="X617" s="986"/>
      <c r="Y617" s="958"/>
      <c r="Z617" s="958"/>
      <c r="AA617" s="987"/>
      <c r="AB617" s="511"/>
      <c r="AC617" s="34"/>
      <c r="AD617" s="138"/>
      <c r="AE617" s="166"/>
      <c r="AF617" s="41"/>
      <c r="AG617" s="26"/>
      <c r="AH617" s="160"/>
      <c r="AI617" s="161">
        <f>+AH617/1000</f>
        <v>0</v>
      </c>
      <c r="AJ617" s="162"/>
      <c r="AK617" s="163">
        <f>+AJ617/1000</f>
        <v>0</v>
      </c>
      <c r="AL617" s="164">
        <f>+AJ617-AH617</f>
        <v>0</v>
      </c>
      <c r="AM617" s="163">
        <f>+AL617/1000</f>
        <v>0</v>
      </c>
      <c r="AN617" s="165" t="e">
        <f>+AL617/AH617</f>
        <v>#DIV/0!</v>
      </c>
      <c r="AO617" s="141"/>
      <c r="AP617" s="172"/>
    </row>
    <row r="618" spans="2:42" ht="12" customHeight="1" x14ac:dyDescent="0.25">
      <c r="B618" s="25"/>
      <c r="C618" s="137"/>
      <c r="D618" s="137"/>
      <c r="E618" s="43"/>
      <c r="F618" s="43"/>
      <c r="G618" s="25"/>
      <c r="H618" s="967"/>
      <c r="I618" s="968"/>
      <c r="J618" s="969"/>
      <c r="K618" s="970"/>
      <c r="L618" s="969"/>
      <c r="M618" s="970"/>
      <c r="N618" s="967"/>
      <c r="O618" s="968"/>
      <c r="P618" s="971"/>
      <c r="Q618" s="972"/>
      <c r="R618" s="973"/>
      <c r="S618" s="974"/>
      <c r="T618" s="979"/>
      <c r="U618" s="980"/>
      <c r="V618" s="980"/>
      <c r="W618" s="981"/>
      <c r="X618" s="979"/>
      <c r="Y618" s="980"/>
      <c r="Z618" s="980"/>
      <c r="AA618" s="988"/>
      <c r="AB618" s="509"/>
      <c r="AC618" s="34"/>
      <c r="AD618" s="138"/>
      <c r="AE618" s="158"/>
      <c r="AF618" s="35"/>
      <c r="AG618" s="34"/>
      <c r="AH618" s="139"/>
      <c r="AI618" s="159">
        <f>+AH618/1000</f>
        <v>0</v>
      </c>
      <c r="AJ618" s="152"/>
      <c r="AK618" s="272">
        <f>+AJ618/1000</f>
        <v>0</v>
      </c>
      <c r="AL618" s="273">
        <f>+AJ618-AH618</f>
        <v>0</v>
      </c>
      <c r="AM618" s="274">
        <f>+AL618/1000</f>
        <v>0</v>
      </c>
      <c r="AN618" s="275" t="e">
        <f>+AL618/AH618</f>
        <v>#DIV/0!</v>
      </c>
      <c r="AO618" s="20"/>
    </row>
    <row r="619" spans="2:42" ht="12" customHeight="1" x14ac:dyDescent="0.25">
      <c r="B619" s="25"/>
      <c r="C619" s="137"/>
      <c r="D619" s="137"/>
      <c r="E619" s="43"/>
      <c r="F619" s="43"/>
      <c r="G619" s="25"/>
      <c r="H619" s="967"/>
      <c r="I619" s="968"/>
      <c r="J619" s="969"/>
      <c r="K619" s="970"/>
      <c r="L619" s="969"/>
      <c r="M619" s="970"/>
      <c r="N619" s="967"/>
      <c r="O619" s="968"/>
      <c r="P619" s="971"/>
      <c r="Q619" s="972"/>
      <c r="R619" s="973"/>
      <c r="S619" s="985"/>
      <c r="T619" s="982"/>
      <c r="U619" s="983"/>
      <c r="V619" s="983"/>
      <c r="W619" s="984"/>
      <c r="X619" s="982"/>
      <c r="Y619" s="983"/>
      <c r="Z619" s="983"/>
      <c r="AA619" s="984"/>
      <c r="AB619" s="606"/>
      <c r="AC619" s="34"/>
      <c r="AD619" s="138"/>
      <c r="AE619" s="263"/>
      <c r="AF619" s="46"/>
      <c r="AG619" s="34"/>
      <c r="AH619" s="139"/>
      <c r="AI619" s="140">
        <f>+AH619/1000</f>
        <v>0</v>
      </c>
      <c r="AJ619" s="152"/>
      <c r="AK619" s="142">
        <f>+AJ619/1000</f>
        <v>0</v>
      </c>
      <c r="AL619" s="143">
        <f>+AJ619-AH619</f>
        <v>0</v>
      </c>
      <c r="AM619" s="144">
        <f>+AL619/1000</f>
        <v>0</v>
      </c>
      <c r="AN619" s="145" t="e">
        <f>+AL619/AH619</f>
        <v>#DIV/0!</v>
      </c>
      <c r="AO619" s="21"/>
    </row>
    <row r="620" spans="2:42" ht="12" customHeight="1" x14ac:dyDescent="0.25">
      <c r="B620" s="25"/>
      <c r="C620" s="137"/>
      <c r="D620" s="137"/>
      <c r="E620" s="43"/>
      <c r="F620" s="43"/>
      <c r="G620" s="25"/>
      <c r="H620" s="967"/>
      <c r="I620" s="968"/>
      <c r="J620" s="969"/>
      <c r="K620" s="970"/>
      <c r="L620" s="969"/>
      <c r="M620" s="970"/>
      <c r="N620" s="967"/>
      <c r="O620" s="968"/>
      <c r="P620" s="971"/>
      <c r="Q620" s="972"/>
      <c r="R620" s="973"/>
      <c r="S620" s="974"/>
      <c r="T620" s="975"/>
      <c r="U620" s="976"/>
      <c r="V620" s="976"/>
      <c r="W620" s="977"/>
      <c r="X620" s="975"/>
      <c r="Y620" s="976"/>
      <c r="Z620" s="976"/>
      <c r="AA620" s="978"/>
      <c r="AB620" s="510"/>
      <c r="AC620" s="34"/>
      <c r="AD620" s="138"/>
      <c r="AE620" s="263"/>
      <c r="AF620" s="46"/>
      <c r="AG620" s="34"/>
      <c r="AH620" s="139"/>
      <c r="AI620" s="140">
        <f>+AH620/1000</f>
        <v>0</v>
      </c>
      <c r="AJ620" s="152"/>
      <c r="AK620" s="142">
        <f>+AJ620/1000</f>
        <v>0</v>
      </c>
      <c r="AL620" s="143">
        <f>+AJ620-AH620</f>
        <v>0</v>
      </c>
      <c r="AM620" s="144">
        <f>+AL620/1000</f>
        <v>0</v>
      </c>
      <c r="AN620" s="145" t="e">
        <f>+AL620/AH620</f>
        <v>#DIV/0!</v>
      </c>
      <c r="AO620" s="21"/>
    </row>
    <row r="621" spans="2:42" ht="12" customHeight="1" x14ac:dyDescent="0.25">
      <c r="B621" s="25"/>
      <c r="C621" s="137"/>
      <c r="D621" s="137"/>
      <c r="E621" s="43"/>
      <c r="F621" s="43"/>
      <c r="G621" s="25"/>
      <c r="H621" s="967"/>
      <c r="I621" s="968"/>
      <c r="J621" s="969"/>
      <c r="K621" s="970"/>
      <c r="L621" s="969"/>
      <c r="M621" s="970"/>
      <c r="N621" s="967"/>
      <c r="O621" s="968"/>
      <c r="P621" s="989"/>
      <c r="Q621" s="990"/>
      <c r="R621" s="973"/>
      <c r="S621" s="974"/>
      <c r="T621" s="991"/>
      <c r="U621" s="992"/>
      <c r="V621" s="992"/>
      <c r="W621" s="974"/>
      <c r="X621" s="991"/>
      <c r="Y621" s="992"/>
      <c r="Z621" s="992"/>
      <c r="AA621" s="985"/>
      <c r="AB621" s="511"/>
      <c r="AC621" s="34"/>
      <c r="AD621" s="138"/>
      <c r="AE621" s="263"/>
      <c r="AF621" s="46"/>
      <c r="AG621" s="34"/>
      <c r="AH621" s="139"/>
      <c r="AI621" s="140">
        <f>+AH621/1000</f>
        <v>0</v>
      </c>
      <c r="AJ621" s="152"/>
      <c r="AK621" s="142">
        <f>+AJ621/1000</f>
        <v>0</v>
      </c>
      <c r="AL621" s="143">
        <f>+AJ621-AH621</f>
        <v>0</v>
      </c>
      <c r="AM621" s="144">
        <f>+AL621/1000</f>
        <v>0</v>
      </c>
      <c r="AN621" s="145" t="e">
        <f>+AL621/AH621</f>
        <v>#DIV/0!</v>
      </c>
    </row>
    <row r="622" spans="2:42" ht="12" customHeight="1" thickBot="1" x14ac:dyDescent="0.3">
      <c r="B622" s="24"/>
      <c r="C622" s="146"/>
      <c r="D622" s="146"/>
      <c r="E622" s="27"/>
      <c r="F622" s="36"/>
      <c r="G622" s="31"/>
      <c r="H622" s="909"/>
      <c r="I622" s="910"/>
      <c r="J622" s="911"/>
      <c r="K622" s="912"/>
      <c r="L622" s="911"/>
      <c r="M622" s="912"/>
      <c r="N622" s="913"/>
      <c r="O622" s="910"/>
      <c r="P622" s="913"/>
      <c r="Q622" s="910"/>
      <c r="R622" s="914"/>
      <c r="S622" s="915"/>
      <c r="T622" s="916"/>
      <c r="U622" s="917"/>
      <c r="V622" s="917"/>
      <c r="W622" s="915"/>
      <c r="X622" s="29"/>
      <c r="Y622" s="147"/>
      <c r="Z622" s="147"/>
      <c r="AA622" s="28"/>
      <c r="AB622" s="147"/>
      <c r="AC622" s="36"/>
      <c r="AD622" s="148"/>
      <c r="AE622" s="147"/>
      <c r="AF622" s="28"/>
      <c r="AG622" s="29"/>
      <c r="AH622" s="149"/>
      <c r="AI622" s="153"/>
      <c r="AJ622" s="150"/>
      <c r="AK622" s="154"/>
      <c r="AL622" s="155"/>
      <c r="AM622" s="156"/>
      <c r="AN622" s="157"/>
    </row>
    <row r="623" spans="2:42" ht="12" customHeight="1" x14ac:dyDescent="0.25">
      <c r="B623" s="151"/>
      <c r="C623" s="151"/>
      <c r="D623" s="151"/>
      <c r="E623" s="151"/>
      <c r="F623" s="151"/>
      <c r="G623" s="151"/>
      <c r="H623" s="151"/>
      <c r="I623" s="151"/>
      <c r="J623" s="174"/>
      <c r="K623" s="174"/>
      <c r="L623" s="174"/>
      <c r="M623" s="174"/>
      <c r="N623" s="151"/>
      <c r="O623" s="151"/>
      <c r="P623" s="135"/>
      <c r="Q623" s="135"/>
      <c r="R623" s="918" t="s">
        <v>5</v>
      </c>
      <c r="S623" s="919"/>
      <c r="T623" s="919"/>
      <c r="U623" s="919"/>
      <c r="V623" s="919"/>
      <c r="W623" s="919"/>
      <c r="X623" s="919"/>
      <c r="Y623" s="919"/>
      <c r="Z623" s="919"/>
      <c r="AA623" s="919"/>
      <c r="AB623" s="919"/>
      <c r="AC623" s="919"/>
      <c r="AD623" s="919"/>
      <c r="AE623" s="919"/>
      <c r="AF623" s="919"/>
      <c r="AG623" s="265"/>
      <c r="AH623" s="932" t="s">
        <v>4</v>
      </c>
      <c r="AI623" s="933"/>
      <c r="AJ623" s="932" t="s">
        <v>3</v>
      </c>
      <c r="AK623" s="933"/>
      <c r="AL623" s="932" t="s">
        <v>2</v>
      </c>
      <c r="AM623" s="934"/>
      <c r="AN623" s="935"/>
    </row>
    <row r="624" spans="2:42" x14ac:dyDescent="0.25">
      <c r="B624" s="151"/>
      <c r="C624" s="151"/>
      <c r="D624" s="151"/>
      <c r="E624" s="151"/>
      <c r="F624" s="151"/>
      <c r="G624" s="151"/>
      <c r="H624" s="151"/>
      <c r="I624" s="151"/>
      <c r="J624" s="174"/>
      <c r="K624" s="174"/>
      <c r="L624" s="174"/>
      <c r="M624" s="174"/>
      <c r="N624" s="151"/>
      <c r="O624" s="151"/>
      <c r="P624" s="135"/>
      <c r="Q624" s="135"/>
      <c r="R624" s="930"/>
      <c r="S624" s="931"/>
      <c r="T624" s="931"/>
      <c r="U624" s="931"/>
      <c r="V624" s="931"/>
      <c r="W624" s="931"/>
      <c r="X624" s="931"/>
      <c r="Y624" s="931"/>
      <c r="Z624" s="931"/>
      <c r="AA624" s="931"/>
      <c r="AB624" s="931"/>
      <c r="AC624" s="931"/>
      <c r="AD624" s="931"/>
      <c r="AE624" s="931"/>
      <c r="AF624" s="931"/>
      <c r="AG624" s="265"/>
      <c r="AH624" s="936" t="s">
        <v>1</v>
      </c>
      <c r="AI624" s="938">
        <f>+SUM(AI617:AI622)</f>
        <v>0</v>
      </c>
      <c r="AJ624" s="936" t="s">
        <v>1</v>
      </c>
      <c r="AK624" s="938">
        <f>+SUM(AK617:AK622)</f>
        <v>0</v>
      </c>
      <c r="AL624" s="936" t="s">
        <v>1</v>
      </c>
      <c r="AM624" s="940">
        <f>+AK624-AI624</f>
        <v>0</v>
      </c>
      <c r="AN624" s="851" t="e">
        <f>+AM624/AI624</f>
        <v>#DIV/0!</v>
      </c>
    </row>
    <row r="625" spans="2:42" ht="17.25" thickBot="1" x14ac:dyDescent="0.3">
      <c r="B625" s="151"/>
      <c r="C625" s="151"/>
      <c r="D625" s="151"/>
      <c r="E625" s="151"/>
      <c r="F625" s="151"/>
      <c r="G625" s="151"/>
      <c r="H625" s="151"/>
      <c r="I625" s="151"/>
      <c r="J625" s="174"/>
      <c r="K625" s="174"/>
      <c r="L625" s="174"/>
      <c r="M625" s="174"/>
      <c r="N625" s="151"/>
      <c r="O625" s="151"/>
      <c r="P625" s="135"/>
      <c r="Q625" s="135"/>
      <c r="R625" s="921"/>
      <c r="S625" s="922"/>
      <c r="T625" s="922"/>
      <c r="U625" s="922"/>
      <c r="V625" s="922"/>
      <c r="W625" s="922"/>
      <c r="X625" s="922"/>
      <c r="Y625" s="922"/>
      <c r="Z625" s="922"/>
      <c r="AA625" s="922"/>
      <c r="AB625" s="922"/>
      <c r="AC625" s="922"/>
      <c r="AD625" s="922"/>
      <c r="AE625" s="922"/>
      <c r="AF625" s="922"/>
      <c r="AG625" s="264"/>
      <c r="AH625" s="937"/>
      <c r="AI625" s="939"/>
      <c r="AJ625" s="937"/>
      <c r="AK625" s="939"/>
      <c r="AL625" s="937"/>
      <c r="AM625" s="941"/>
      <c r="AN625" s="852"/>
    </row>
    <row r="626" spans="2:42" ht="17.25" thickBot="1" x14ac:dyDescent="0.3"/>
    <row r="627" spans="2:42" x14ac:dyDescent="0.25">
      <c r="R627" s="918" t="s">
        <v>0</v>
      </c>
      <c r="S627" s="919"/>
      <c r="T627" s="919"/>
      <c r="U627" s="919"/>
      <c r="V627" s="919"/>
      <c r="W627" s="919"/>
      <c r="X627" s="919"/>
      <c r="Y627" s="919"/>
      <c r="Z627" s="919"/>
      <c r="AA627" s="919"/>
      <c r="AB627" s="919"/>
      <c r="AC627" s="919"/>
      <c r="AD627" s="919"/>
      <c r="AE627" s="919"/>
      <c r="AF627" s="920"/>
      <c r="AG627" s="18"/>
      <c r="AH627" s="924">
        <f>+AI624+AH607</f>
        <v>2955.5766363636362</v>
      </c>
      <c r="AI627" s="925"/>
      <c r="AJ627" s="924">
        <f>+AK624+AJ607</f>
        <v>3109.55</v>
      </c>
      <c r="AK627" s="925"/>
      <c r="AL627" s="928">
        <f>+AJ627-AH627</f>
        <v>153.97336363636396</v>
      </c>
      <c r="AM627" s="925"/>
      <c r="AN627" s="945">
        <f>+AL627/AH627</f>
        <v>5.2095879275119564E-2</v>
      </c>
    </row>
    <row r="628" spans="2:42" ht="17.25" thickBot="1" x14ac:dyDescent="0.3">
      <c r="R628" s="921"/>
      <c r="S628" s="922"/>
      <c r="T628" s="922"/>
      <c r="U628" s="922"/>
      <c r="V628" s="922"/>
      <c r="W628" s="922"/>
      <c r="X628" s="922"/>
      <c r="Y628" s="922"/>
      <c r="Z628" s="922"/>
      <c r="AA628" s="922"/>
      <c r="AB628" s="922"/>
      <c r="AC628" s="922"/>
      <c r="AD628" s="922"/>
      <c r="AE628" s="922"/>
      <c r="AF628" s="923"/>
      <c r="AG628" s="19"/>
      <c r="AH628" s="926"/>
      <c r="AI628" s="927"/>
      <c r="AJ628" s="926"/>
      <c r="AK628" s="927"/>
      <c r="AL628" s="929"/>
      <c r="AM628" s="927"/>
      <c r="AN628" s="946"/>
    </row>
    <row r="629" spans="2:42" ht="17.25" thickBot="1" x14ac:dyDescent="0.3"/>
    <row r="630" spans="2:42" ht="12" customHeight="1" x14ac:dyDescent="0.25">
      <c r="B630" s="882" t="s">
        <v>31</v>
      </c>
      <c r="C630" s="883"/>
      <c r="D630" s="883"/>
      <c r="E630" s="883"/>
      <c r="F630" s="883"/>
      <c r="G630" s="884"/>
      <c r="H630" s="888" t="s">
        <v>30</v>
      </c>
      <c r="I630" s="765"/>
      <c r="J630" s="765"/>
      <c r="K630" s="765"/>
      <c r="L630" s="765"/>
      <c r="M630" s="765"/>
      <c r="N630" s="765"/>
      <c r="O630" s="765"/>
      <c r="P630" s="765"/>
      <c r="Q630" s="765"/>
      <c r="R630" s="765"/>
      <c r="S630" s="765"/>
      <c r="T630" s="765"/>
      <c r="U630" s="765"/>
      <c r="V630" s="765"/>
      <c r="W630" s="765"/>
      <c r="X630" s="765"/>
      <c r="Y630" s="765"/>
      <c r="Z630" s="765"/>
      <c r="AA630" s="765"/>
      <c r="AB630" s="765"/>
      <c r="AC630" s="765"/>
      <c r="AD630" s="765"/>
      <c r="AE630" s="267"/>
      <c r="AF630" s="764" t="s">
        <v>29</v>
      </c>
      <c r="AG630" s="765"/>
      <c r="AH630" s="765"/>
      <c r="AI630" s="765"/>
      <c r="AJ630" s="765"/>
      <c r="AK630" s="766"/>
      <c r="AL630" s="889" t="s">
        <v>39</v>
      </c>
      <c r="AM630" s="890"/>
      <c r="AN630" s="891"/>
      <c r="AO630" s="22"/>
      <c r="AP630" s="168" t="s">
        <v>46</v>
      </c>
    </row>
    <row r="631" spans="2:42" ht="12" customHeight="1" thickBot="1" x14ac:dyDescent="0.3">
      <c r="B631" s="885"/>
      <c r="C631" s="886"/>
      <c r="D631" s="886"/>
      <c r="E631" s="886"/>
      <c r="F631" s="886"/>
      <c r="G631" s="887"/>
      <c r="H631" s="892" t="s">
        <v>25</v>
      </c>
      <c r="I631" s="893"/>
      <c r="J631" s="893"/>
      <c r="K631" s="893"/>
      <c r="L631" s="893"/>
      <c r="M631" s="893"/>
      <c r="N631" s="893"/>
      <c r="O631" s="893"/>
      <c r="P631" s="893"/>
      <c r="Q631" s="893"/>
      <c r="R631" s="893"/>
      <c r="S631" s="893"/>
      <c r="T631" s="893"/>
      <c r="U631" s="893"/>
      <c r="V631" s="893"/>
      <c r="W631" s="893"/>
      <c r="X631" s="893"/>
      <c r="Y631" s="893"/>
      <c r="Z631" s="893"/>
      <c r="AA631" s="893"/>
      <c r="AB631" s="893"/>
      <c r="AC631" s="893"/>
      <c r="AD631" s="893"/>
      <c r="AE631" s="268"/>
      <c r="AF631" s="773"/>
      <c r="AG631" s="774"/>
      <c r="AH631" s="774"/>
      <c r="AI631" s="774"/>
      <c r="AJ631" s="774"/>
      <c r="AK631" s="775"/>
      <c r="AL631" s="896" t="s">
        <v>40</v>
      </c>
      <c r="AM631" s="897"/>
      <c r="AN631" s="898"/>
      <c r="AO631" s="23"/>
      <c r="AP631" s="169" t="s">
        <v>47</v>
      </c>
    </row>
    <row r="632" spans="2:42" ht="12" customHeight="1" thickBot="1" x14ac:dyDescent="0.3">
      <c r="B632" s="902" t="s">
        <v>28</v>
      </c>
      <c r="C632" s="903"/>
      <c r="D632" s="903"/>
      <c r="E632" s="903"/>
      <c r="F632" s="903"/>
      <c r="G632" s="904"/>
      <c r="H632" s="894"/>
      <c r="I632" s="895"/>
      <c r="J632" s="895"/>
      <c r="K632" s="895"/>
      <c r="L632" s="895"/>
      <c r="M632" s="895"/>
      <c r="N632" s="895"/>
      <c r="O632" s="895"/>
      <c r="P632" s="895"/>
      <c r="Q632" s="895"/>
      <c r="R632" s="895"/>
      <c r="S632" s="895"/>
      <c r="T632" s="895"/>
      <c r="U632" s="895"/>
      <c r="V632" s="895"/>
      <c r="W632" s="895"/>
      <c r="X632" s="895"/>
      <c r="Y632" s="895"/>
      <c r="Z632" s="895"/>
      <c r="AA632" s="895"/>
      <c r="AB632" s="895"/>
      <c r="AC632" s="895"/>
      <c r="AD632" s="895"/>
      <c r="AE632" s="269"/>
      <c r="AF632" s="776"/>
      <c r="AG632" s="777"/>
      <c r="AH632" s="777"/>
      <c r="AI632" s="777"/>
      <c r="AJ632" s="777"/>
      <c r="AK632" s="778"/>
      <c r="AL632" s="899"/>
      <c r="AM632" s="900"/>
      <c r="AN632" s="901"/>
      <c r="AO632" s="141"/>
      <c r="AP632" s="170"/>
    </row>
    <row r="633" spans="2:42" ht="12" customHeight="1" thickBot="1" x14ac:dyDescent="0.3">
      <c r="B633" s="135"/>
      <c r="C633" s="135"/>
      <c r="D633" s="135"/>
      <c r="E633" s="135"/>
      <c r="F633" s="135"/>
      <c r="G633" s="135"/>
      <c r="H633" s="135"/>
      <c r="I633" s="135"/>
      <c r="J633" s="174"/>
      <c r="K633" s="174"/>
      <c r="L633" s="174"/>
      <c r="M633" s="174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5"/>
      <c r="AL633" s="135"/>
      <c r="AM633" s="135"/>
      <c r="AN633" s="135"/>
      <c r="AO633" s="141"/>
      <c r="AP633" s="171"/>
    </row>
    <row r="634" spans="2:42" ht="12" customHeight="1" thickBot="1" x14ac:dyDescent="0.3">
      <c r="B634" s="873" t="s">
        <v>27</v>
      </c>
      <c r="C634" s="874"/>
      <c r="D634" s="874"/>
      <c r="E634" s="875"/>
      <c r="F634" s="848" t="s">
        <v>26</v>
      </c>
      <c r="G634" s="850"/>
      <c r="H634" s="848" t="s">
        <v>44</v>
      </c>
      <c r="I634" s="849"/>
      <c r="J634" s="849"/>
      <c r="K634" s="849"/>
      <c r="L634" s="849"/>
      <c r="M634" s="849"/>
      <c r="N634" s="849"/>
      <c r="O634" s="849"/>
      <c r="P634" s="849"/>
      <c r="Q634" s="849"/>
      <c r="R634" s="849"/>
      <c r="S634" s="850"/>
      <c r="T634" s="848" t="s">
        <v>25</v>
      </c>
      <c r="U634" s="849"/>
      <c r="V634" s="849"/>
      <c r="W634" s="849"/>
      <c r="X634" s="849"/>
      <c r="Y634" s="849"/>
      <c r="Z634" s="849"/>
      <c r="AA634" s="849"/>
      <c r="AB634" s="849"/>
      <c r="AC634" s="849"/>
      <c r="AD634" s="849"/>
      <c r="AE634" s="849"/>
      <c r="AF634" s="850"/>
      <c r="AG634" s="879" t="s">
        <v>24</v>
      </c>
      <c r="AH634" s="880"/>
      <c r="AI634" s="881"/>
      <c r="AJ634" s="879" t="s">
        <v>24</v>
      </c>
      <c r="AK634" s="881"/>
      <c r="AL634" s="848" t="s">
        <v>23</v>
      </c>
      <c r="AM634" s="849"/>
      <c r="AN634" s="850"/>
      <c r="AO634" s="141"/>
      <c r="AP634" s="171"/>
    </row>
    <row r="635" spans="2:42" ht="12" customHeight="1" thickBot="1" x14ac:dyDescent="0.3">
      <c r="B635" s="1" t="s">
        <v>13</v>
      </c>
      <c r="C635" s="2" t="s">
        <v>22</v>
      </c>
      <c r="D635" s="3" t="s">
        <v>22</v>
      </c>
      <c r="E635" s="2" t="s">
        <v>21</v>
      </c>
      <c r="F635" s="907" t="s">
        <v>20</v>
      </c>
      <c r="G635" s="908"/>
      <c r="H635" s="876"/>
      <c r="I635" s="877"/>
      <c r="J635" s="877"/>
      <c r="K635" s="877"/>
      <c r="L635" s="877"/>
      <c r="M635" s="877"/>
      <c r="N635" s="877"/>
      <c r="O635" s="877"/>
      <c r="P635" s="877"/>
      <c r="Q635" s="877"/>
      <c r="R635" s="877"/>
      <c r="S635" s="878"/>
      <c r="T635" s="876"/>
      <c r="U635" s="877"/>
      <c r="V635" s="877"/>
      <c r="W635" s="877"/>
      <c r="X635" s="877"/>
      <c r="Y635" s="877"/>
      <c r="Z635" s="877"/>
      <c r="AA635" s="877"/>
      <c r="AB635" s="877"/>
      <c r="AC635" s="877"/>
      <c r="AD635" s="877"/>
      <c r="AE635" s="877"/>
      <c r="AF635" s="878"/>
      <c r="AG635" s="876" t="s">
        <v>19</v>
      </c>
      <c r="AH635" s="877"/>
      <c r="AI635" s="878"/>
      <c r="AJ635" s="876" t="s">
        <v>18</v>
      </c>
      <c r="AK635" s="878"/>
      <c r="AL635" s="876" t="s">
        <v>17</v>
      </c>
      <c r="AM635" s="877"/>
      <c r="AN635" s="878"/>
      <c r="AO635" s="141"/>
      <c r="AP635" s="171"/>
    </row>
    <row r="636" spans="2:42" ht="12" customHeight="1" thickBot="1" x14ac:dyDescent="0.3">
      <c r="B636" s="4">
        <v>2020</v>
      </c>
      <c r="C636" s="5" t="s">
        <v>16</v>
      </c>
      <c r="D636" s="5" t="s">
        <v>15</v>
      </c>
      <c r="E636" s="30" t="s">
        <v>14</v>
      </c>
      <c r="F636" s="6" t="s">
        <v>14</v>
      </c>
      <c r="G636" s="7" t="s">
        <v>13</v>
      </c>
      <c r="H636" s="868" t="s">
        <v>34</v>
      </c>
      <c r="I636" s="869"/>
      <c r="J636" s="870" t="s">
        <v>43</v>
      </c>
      <c r="K636" s="871"/>
      <c r="L636" s="870" t="s">
        <v>42</v>
      </c>
      <c r="M636" s="871"/>
      <c r="N636" s="872" t="s">
        <v>33</v>
      </c>
      <c r="O636" s="869"/>
      <c r="P636" s="872" t="s">
        <v>12</v>
      </c>
      <c r="Q636" s="869"/>
      <c r="R636" s="872" t="s">
        <v>11</v>
      </c>
      <c r="S636" s="905"/>
      <c r="T636" s="868" t="s">
        <v>35</v>
      </c>
      <c r="U636" s="906"/>
      <c r="V636" s="906"/>
      <c r="W636" s="905"/>
      <c r="X636" s="868" t="s">
        <v>10</v>
      </c>
      <c r="Y636" s="906"/>
      <c r="Z636" s="906"/>
      <c r="AA636" s="905"/>
      <c r="AB636" s="604"/>
      <c r="AC636" s="38" t="s">
        <v>38</v>
      </c>
      <c r="AD636" s="37" t="s">
        <v>36</v>
      </c>
      <c r="AE636" s="266" t="s">
        <v>41</v>
      </c>
      <c r="AF636" s="136" t="s">
        <v>9</v>
      </c>
      <c r="AG636" s="8" t="s">
        <v>37</v>
      </c>
      <c r="AH636" s="9" t="s">
        <v>8</v>
      </c>
      <c r="AI636" s="10" t="s">
        <v>7</v>
      </c>
      <c r="AJ636" s="6" t="s">
        <v>8</v>
      </c>
      <c r="AK636" s="7" t="s">
        <v>7</v>
      </c>
      <c r="AL636" s="6" t="s">
        <v>8</v>
      </c>
      <c r="AM636" s="11" t="s">
        <v>7</v>
      </c>
      <c r="AN636" s="7" t="s">
        <v>6</v>
      </c>
      <c r="AO636" s="141"/>
      <c r="AP636" s="171"/>
    </row>
    <row r="637" spans="2:42" ht="12" customHeight="1" thickBot="1" x14ac:dyDescent="0.3">
      <c r="B637" s="25"/>
      <c r="C637" s="137"/>
      <c r="D637" s="137"/>
      <c r="E637" s="43"/>
      <c r="F637" s="43"/>
      <c r="G637" s="25"/>
      <c r="H637" s="960"/>
      <c r="I637" s="961"/>
      <c r="J637" s="962"/>
      <c r="K637" s="963"/>
      <c r="L637" s="962"/>
      <c r="M637" s="963"/>
      <c r="N637" s="960"/>
      <c r="O637" s="961"/>
      <c r="P637" s="964"/>
      <c r="Q637" s="965"/>
      <c r="R637" s="964"/>
      <c r="S637" s="966"/>
      <c r="T637" s="957"/>
      <c r="U637" s="958"/>
      <c r="V637" s="958"/>
      <c r="W637" s="959"/>
      <c r="X637" s="986"/>
      <c r="Y637" s="958"/>
      <c r="Z637" s="958"/>
      <c r="AA637" s="987"/>
      <c r="AB637" s="511"/>
      <c r="AC637" s="34"/>
      <c r="AD637" s="138"/>
      <c r="AE637" s="166"/>
      <c r="AF637" s="41"/>
      <c r="AG637" s="26"/>
      <c r="AH637" s="160"/>
      <c r="AI637" s="161">
        <f>+AH637/1000</f>
        <v>0</v>
      </c>
      <c r="AJ637" s="162"/>
      <c r="AK637" s="163">
        <f>+AJ637/1000</f>
        <v>0</v>
      </c>
      <c r="AL637" s="164">
        <f>+AJ637-AH637</f>
        <v>0</v>
      </c>
      <c r="AM637" s="163">
        <f>+AL637/1000</f>
        <v>0</v>
      </c>
      <c r="AN637" s="165" t="e">
        <f>+AL637/AH637</f>
        <v>#DIV/0!</v>
      </c>
      <c r="AO637" s="141"/>
      <c r="AP637" s="172"/>
    </row>
    <row r="638" spans="2:42" ht="12" customHeight="1" x14ac:dyDescent="0.25">
      <c r="B638" s="25"/>
      <c r="C638" s="137"/>
      <c r="D638" s="137"/>
      <c r="E638" s="43"/>
      <c r="F638" s="43"/>
      <c r="G638" s="25"/>
      <c r="H638" s="967"/>
      <c r="I638" s="968"/>
      <c r="J638" s="969"/>
      <c r="K638" s="970"/>
      <c r="L638" s="969"/>
      <c r="M638" s="970"/>
      <c r="N638" s="967"/>
      <c r="O638" s="968"/>
      <c r="P638" s="971"/>
      <c r="Q638" s="972"/>
      <c r="R638" s="973"/>
      <c r="S638" s="974"/>
      <c r="T638" s="979"/>
      <c r="U638" s="980"/>
      <c r="V638" s="980"/>
      <c r="W638" s="981"/>
      <c r="X638" s="979"/>
      <c r="Y638" s="980"/>
      <c r="Z638" s="980"/>
      <c r="AA638" s="988"/>
      <c r="AB638" s="509"/>
      <c r="AC638" s="34"/>
      <c r="AD638" s="138"/>
      <c r="AE638" s="158"/>
      <c r="AF638" s="35"/>
      <c r="AG638" s="34"/>
      <c r="AH638" s="139"/>
      <c r="AI638" s="159">
        <f>+AH638/1000</f>
        <v>0</v>
      </c>
      <c r="AJ638" s="152"/>
      <c r="AK638" s="272">
        <f>+AJ638/1000</f>
        <v>0</v>
      </c>
      <c r="AL638" s="273">
        <f>+AJ638-AH638</f>
        <v>0</v>
      </c>
      <c r="AM638" s="274">
        <f>+AL638/1000</f>
        <v>0</v>
      </c>
      <c r="AN638" s="275" t="e">
        <f>+AL638/AH638</f>
        <v>#DIV/0!</v>
      </c>
      <c r="AO638" s="20"/>
    </row>
    <row r="639" spans="2:42" ht="12" customHeight="1" x14ac:dyDescent="0.25">
      <c r="B639" s="25"/>
      <c r="C639" s="137"/>
      <c r="D639" s="137"/>
      <c r="E639" s="43"/>
      <c r="F639" s="43"/>
      <c r="G639" s="25"/>
      <c r="H639" s="967"/>
      <c r="I639" s="968"/>
      <c r="J639" s="969"/>
      <c r="K639" s="970"/>
      <c r="L639" s="969"/>
      <c r="M639" s="970"/>
      <c r="N639" s="967"/>
      <c r="O639" s="968"/>
      <c r="P639" s="971"/>
      <c r="Q639" s="972"/>
      <c r="R639" s="973"/>
      <c r="S639" s="985"/>
      <c r="T639" s="982"/>
      <c r="U639" s="983"/>
      <c r="V639" s="983"/>
      <c r="W639" s="984"/>
      <c r="X639" s="982"/>
      <c r="Y639" s="983"/>
      <c r="Z639" s="983"/>
      <c r="AA639" s="984"/>
      <c r="AB639" s="606"/>
      <c r="AC639" s="34"/>
      <c r="AD639" s="138"/>
      <c r="AE639" s="263"/>
      <c r="AF639" s="46"/>
      <c r="AG639" s="34"/>
      <c r="AH639" s="139"/>
      <c r="AI639" s="140">
        <f>+AH639/1000</f>
        <v>0</v>
      </c>
      <c r="AJ639" s="152"/>
      <c r="AK639" s="142">
        <f>+AJ639/1000</f>
        <v>0</v>
      </c>
      <c r="AL639" s="143">
        <f>+AJ639-AH639</f>
        <v>0</v>
      </c>
      <c r="AM639" s="144">
        <f>+AL639/1000</f>
        <v>0</v>
      </c>
      <c r="AN639" s="145" t="e">
        <f>+AL639/AH639</f>
        <v>#DIV/0!</v>
      </c>
      <c r="AO639" s="21"/>
    </row>
    <row r="640" spans="2:42" ht="12" customHeight="1" x14ac:dyDescent="0.25">
      <c r="B640" s="25"/>
      <c r="C640" s="137"/>
      <c r="D640" s="137"/>
      <c r="E640" s="43"/>
      <c r="F640" s="43"/>
      <c r="G640" s="25"/>
      <c r="H640" s="967"/>
      <c r="I640" s="968"/>
      <c r="J640" s="969"/>
      <c r="K640" s="970"/>
      <c r="L640" s="969"/>
      <c r="M640" s="970"/>
      <c r="N640" s="967"/>
      <c r="O640" s="968"/>
      <c r="P640" s="971"/>
      <c r="Q640" s="972"/>
      <c r="R640" s="973"/>
      <c r="S640" s="974"/>
      <c r="T640" s="975"/>
      <c r="U640" s="976"/>
      <c r="V640" s="976"/>
      <c r="W640" s="977"/>
      <c r="X640" s="975"/>
      <c r="Y640" s="976"/>
      <c r="Z640" s="976"/>
      <c r="AA640" s="978"/>
      <c r="AB640" s="510"/>
      <c r="AC640" s="34"/>
      <c r="AD640" s="138"/>
      <c r="AE640" s="263"/>
      <c r="AF640" s="46"/>
      <c r="AG640" s="34"/>
      <c r="AH640" s="139"/>
      <c r="AI640" s="140">
        <f>+AH640/1000</f>
        <v>0</v>
      </c>
      <c r="AJ640" s="152"/>
      <c r="AK640" s="142">
        <f>+AJ640/1000</f>
        <v>0</v>
      </c>
      <c r="AL640" s="143">
        <f>+AJ640-AH640</f>
        <v>0</v>
      </c>
      <c r="AM640" s="144">
        <f>+AL640/1000</f>
        <v>0</v>
      </c>
      <c r="AN640" s="145" t="e">
        <f>+AL640/AH640</f>
        <v>#DIV/0!</v>
      </c>
      <c r="AO640" s="21"/>
    </row>
    <row r="641" spans="2:42" ht="12" customHeight="1" x14ac:dyDescent="0.25">
      <c r="B641" s="25"/>
      <c r="C641" s="137"/>
      <c r="D641" s="137"/>
      <c r="E641" s="43"/>
      <c r="F641" s="43"/>
      <c r="G641" s="25"/>
      <c r="H641" s="967"/>
      <c r="I641" s="968"/>
      <c r="J641" s="969"/>
      <c r="K641" s="970"/>
      <c r="L641" s="969"/>
      <c r="M641" s="970"/>
      <c r="N641" s="967"/>
      <c r="O641" s="968"/>
      <c r="P641" s="989"/>
      <c r="Q641" s="990"/>
      <c r="R641" s="973"/>
      <c r="S641" s="974"/>
      <c r="T641" s="991"/>
      <c r="U641" s="992"/>
      <c r="V641" s="992"/>
      <c r="W641" s="974"/>
      <c r="X641" s="991"/>
      <c r="Y641" s="992"/>
      <c r="Z641" s="992"/>
      <c r="AA641" s="985"/>
      <c r="AB641" s="511"/>
      <c r="AC641" s="34"/>
      <c r="AD641" s="138"/>
      <c r="AE641" s="263"/>
      <c r="AF641" s="46"/>
      <c r="AG641" s="34"/>
      <c r="AH641" s="139"/>
      <c r="AI641" s="140">
        <f>+AH641/1000</f>
        <v>0</v>
      </c>
      <c r="AJ641" s="152"/>
      <c r="AK641" s="142">
        <f>+AJ641/1000</f>
        <v>0</v>
      </c>
      <c r="AL641" s="143">
        <f>+AJ641-AH641</f>
        <v>0</v>
      </c>
      <c r="AM641" s="144">
        <f>+AL641/1000</f>
        <v>0</v>
      </c>
      <c r="AN641" s="145" t="e">
        <f>+AL641/AH641</f>
        <v>#DIV/0!</v>
      </c>
    </row>
    <row r="642" spans="2:42" ht="12" customHeight="1" thickBot="1" x14ac:dyDescent="0.3">
      <c r="B642" s="24"/>
      <c r="C642" s="146"/>
      <c r="D642" s="146"/>
      <c r="E642" s="27"/>
      <c r="F642" s="36"/>
      <c r="G642" s="31"/>
      <c r="H642" s="909"/>
      <c r="I642" s="910"/>
      <c r="J642" s="911"/>
      <c r="K642" s="912"/>
      <c r="L642" s="911"/>
      <c r="M642" s="912"/>
      <c r="N642" s="913"/>
      <c r="O642" s="910"/>
      <c r="P642" s="913"/>
      <c r="Q642" s="910"/>
      <c r="R642" s="914"/>
      <c r="S642" s="915"/>
      <c r="T642" s="916"/>
      <c r="U642" s="917"/>
      <c r="V642" s="917"/>
      <c r="W642" s="915"/>
      <c r="X642" s="29"/>
      <c r="Y642" s="147"/>
      <c r="Z642" s="147"/>
      <c r="AA642" s="28"/>
      <c r="AB642" s="147"/>
      <c r="AC642" s="36"/>
      <c r="AD642" s="148"/>
      <c r="AE642" s="147"/>
      <c r="AF642" s="28"/>
      <c r="AG642" s="29"/>
      <c r="AH642" s="149"/>
      <c r="AI642" s="153"/>
      <c r="AJ642" s="150"/>
      <c r="AK642" s="154"/>
      <c r="AL642" s="155"/>
      <c r="AM642" s="156"/>
      <c r="AN642" s="157"/>
    </row>
    <row r="643" spans="2:42" ht="12" customHeight="1" x14ac:dyDescent="0.25">
      <c r="B643" s="151"/>
      <c r="C643" s="151"/>
      <c r="D643" s="151"/>
      <c r="E643" s="151"/>
      <c r="F643" s="151"/>
      <c r="G643" s="151"/>
      <c r="H643" s="151"/>
      <c r="I643" s="151"/>
      <c r="J643" s="174"/>
      <c r="K643" s="174"/>
      <c r="L643" s="174"/>
      <c r="M643" s="174"/>
      <c r="N643" s="151"/>
      <c r="O643" s="151"/>
      <c r="P643" s="135"/>
      <c r="Q643" s="135"/>
      <c r="R643" s="918" t="s">
        <v>5</v>
      </c>
      <c r="S643" s="919"/>
      <c r="T643" s="919"/>
      <c r="U643" s="919"/>
      <c r="V643" s="919"/>
      <c r="W643" s="919"/>
      <c r="X643" s="919"/>
      <c r="Y643" s="919"/>
      <c r="Z643" s="919"/>
      <c r="AA643" s="919"/>
      <c r="AB643" s="919"/>
      <c r="AC643" s="919"/>
      <c r="AD643" s="919"/>
      <c r="AE643" s="919"/>
      <c r="AF643" s="919"/>
      <c r="AG643" s="265"/>
      <c r="AH643" s="932" t="s">
        <v>4</v>
      </c>
      <c r="AI643" s="933"/>
      <c r="AJ643" s="932" t="s">
        <v>3</v>
      </c>
      <c r="AK643" s="933"/>
      <c r="AL643" s="932" t="s">
        <v>2</v>
      </c>
      <c r="AM643" s="934"/>
      <c r="AN643" s="935"/>
    </row>
    <row r="644" spans="2:42" x14ac:dyDescent="0.25">
      <c r="B644" s="151"/>
      <c r="C644" s="151"/>
      <c r="D644" s="151"/>
      <c r="E644" s="151"/>
      <c r="F644" s="151"/>
      <c r="G644" s="151"/>
      <c r="H644" s="151"/>
      <c r="I644" s="151"/>
      <c r="J644" s="174"/>
      <c r="K644" s="174"/>
      <c r="L644" s="174"/>
      <c r="M644" s="174"/>
      <c r="N644" s="151"/>
      <c r="O644" s="151"/>
      <c r="P644" s="135"/>
      <c r="Q644" s="135"/>
      <c r="R644" s="930"/>
      <c r="S644" s="931"/>
      <c r="T644" s="931"/>
      <c r="U644" s="931"/>
      <c r="V644" s="931"/>
      <c r="W644" s="931"/>
      <c r="X644" s="931"/>
      <c r="Y644" s="931"/>
      <c r="Z644" s="931"/>
      <c r="AA644" s="931"/>
      <c r="AB644" s="931"/>
      <c r="AC644" s="931"/>
      <c r="AD644" s="931"/>
      <c r="AE644" s="931"/>
      <c r="AF644" s="931"/>
      <c r="AG644" s="265"/>
      <c r="AH644" s="936" t="s">
        <v>1</v>
      </c>
      <c r="AI644" s="938">
        <f>+SUM(AI637:AI642)</f>
        <v>0</v>
      </c>
      <c r="AJ644" s="936" t="s">
        <v>1</v>
      </c>
      <c r="AK644" s="938">
        <f>+SUM(AK637:AK642)</f>
        <v>0</v>
      </c>
      <c r="AL644" s="936" t="s">
        <v>1</v>
      </c>
      <c r="AM644" s="940">
        <f>+AK644-AI644</f>
        <v>0</v>
      </c>
      <c r="AN644" s="851" t="e">
        <f>+AM644/AI644</f>
        <v>#DIV/0!</v>
      </c>
    </row>
    <row r="645" spans="2:42" ht="17.25" thickBot="1" x14ac:dyDescent="0.3">
      <c r="B645" s="151"/>
      <c r="C645" s="151"/>
      <c r="D645" s="151"/>
      <c r="E645" s="151"/>
      <c r="F645" s="151"/>
      <c r="G645" s="151"/>
      <c r="H645" s="151"/>
      <c r="I645" s="151"/>
      <c r="J645" s="174"/>
      <c r="K645" s="174"/>
      <c r="L645" s="174"/>
      <c r="M645" s="174"/>
      <c r="N645" s="151"/>
      <c r="O645" s="151"/>
      <c r="P645" s="135"/>
      <c r="Q645" s="135"/>
      <c r="R645" s="921"/>
      <c r="S645" s="922"/>
      <c r="T645" s="922"/>
      <c r="U645" s="922"/>
      <c r="V645" s="922"/>
      <c r="W645" s="922"/>
      <c r="X645" s="922"/>
      <c r="Y645" s="922"/>
      <c r="Z645" s="922"/>
      <c r="AA645" s="922"/>
      <c r="AB645" s="922"/>
      <c r="AC645" s="922"/>
      <c r="AD645" s="922"/>
      <c r="AE645" s="922"/>
      <c r="AF645" s="922"/>
      <c r="AG645" s="264"/>
      <c r="AH645" s="937"/>
      <c r="AI645" s="939"/>
      <c r="AJ645" s="937"/>
      <c r="AK645" s="939"/>
      <c r="AL645" s="937"/>
      <c r="AM645" s="941"/>
      <c r="AN645" s="852"/>
    </row>
    <row r="646" spans="2:42" ht="17.25" thickBot="1" x14ac:dyDescent="0.3"/>
    <row r="647" spans="2:42" x14ac:dyDescent="0.25">
      <c r="R647" s="918" t="s">
        <v>0</v>
      </c>
      <c r="S647" s="919"/>
      <c r="T647" s="919"/>
      <c r="U647" s="919"/>
      <c r="V647" s="919"/>
      <c r="W647" s="919"/>
      <c r="X647" s="919"/>
      <c r="Y647" s="919"/>
      <c r="Z647" s="919"/>
      <c r="AA647" s="919"/>
      <c r="AB647" s="919"/>
      <c r="AC647" s="919"/>
      <c r="AD647" s="919"/>
      <c r="AE647" s="919"/>
      <c r="AF647" s="920"/>
      <c r="AG647" s="18"/>
      <c r="AH647" s="924">
        <f>+AI644+AH627</f>
        <v>2955.5766363636362</v>
      </c>
      <c r="AI647" s="925"/>
      <c r="AJ647" s="924">
        <f>+AK644+AJ627</f>
        <v>3109.55</v>
      </c>
      <c r="AK647" s="925"/>
      <c r="AL647" s="928">
        <f>+AJ647-AH647</f>
        <v>153.97336363636396</v>
      </c>
      <c r="AM647" s="925"/>
      <c r="AN647" s="945">
        <f>+AL647/AH647</f>
        <v>5.2095879275119564E-2</v>
      </c>
    </row>
    <row r="648" spans="2:42" ht="17.25" thickBot="1" x14ac:dyDescent="0.3">
      <c r="R648" s="921"/>
      <c r="S648" s="922"/>
      <c r="T648" s="922"/>
      <c r="U648" s="922"/>
      <c r="V648" s="922"/>
      <c r="W648" s="922"/>
      <c r="X648" s="922"/>
      <c r="Y648" s="922"/>
      <c r="Z648" s="922"/>
      <c r="AA648" s="922"/>
      <c r="AB648" s="922"/>
      <c r="AC648" s="922"/>
      <c r="AD648" s="922"/>
      <c r="AE648" s="922"/>
      <c r="AF648" s="923"/>
      <c r="AG648" s="19"/>
      <c r="AH648" s="926"/>
      <c r="AI648" s="927"/>
      <c r="AJ648" s="926"/>
      <c r="AK648" s="927"/>
      <c r="AL648" s="929"/>
      <c r="AM648" s="927"/>
      <c r="AN648" s="946"/>
    </row>
    <row r="649" spans="2:42" ht="17.25" thickBot="1" x14ac:dyDescent="0.3"/>
    <row r="650" spans="2:42" ht="12" customHeight="1" x14ac:dyDescent="0.25">
      <c r="B650" s="882" t="s">
        <v>31</v>
      </c>
      <c r="C650" s="883"/>
      <c r="D650" s="883"/>
      <c r="E650" s="883"/>
      <c r="F650" s="883"/>
      <c r="G650" s="884"/>
      <c r="H650" s="888" t="s">
        <v>30</v>
      </c>
      <c r="I650" s="765"/>
      <c r="J650" s="765"/>
      <c r="K650" s="765"/>
      <c r="L650" s="765"/>
      <c r="M650" s="765"/>
      <c r="N650" s="765"/>
      <c r="O650" s="765"/>
      <c r="P650" s="765"/>
      <c r="Q650" s="765"/>
      <c r="R650" s="765"/>
      <c r="S650" s="765"/>
      <c r="T650" s="765"/>
      <c r="U650" s="765"/>
      <c r="V650" s="765"/>
      <c r="W650" s="765"/>
      <c r="X650" s="765"/>
      <c r="Y650" s="765"/>
      <c r="Z650" s="765"/>
      <c r="AA650" s="765"/>
      <c r="AB650" s="765"/>
      <c r="AC650" s="765"/>
      <c r="AD650" s="765"/>
      <c r="AE650" s="267"/>
      <c r="AF650" s="764" t="s">
        <v>29</v>
      </c>
      <c r="AG650" s="765"/>
      <c r="AH650" s="765"/>
      <c r="AI650" s="765"/>
      <c r="AJ650" s="765"/>
      <c r="AK650" s="766"/>
      <c r="AL650" s="889" t="s">
        <v>39</v>
      </c>
      <c r="AM650" s="890"/>
      <c r="AN650" s="891"/>
      <c r="AO650" s="22"/>
      <c r="AP650" s="168" t="s">
        <v>46</v>
      </c>
    </row>
    <row r="651" spans="2:42" ht="12" customHeight="1" thickBot="1" x14ac:dyDescent="0.3">
      <c r="B651" s="885"/>
      <c r="C651" s="886"/>
      <c r="D651" s="886"/>
      <c r="E651" s="886"/>
      <c r="F651" s="886"/>
      <c r="G651" s="887"/>
      <c r="H651" s="892" t="s">
        <v>25</v>
      </c>
      <c r="I651" s="893"/>
      <c r="J651" s="893"/>
      <c r="K651" s="893"/>
      <c r="L651" s="893"/>
      <c r="M651" s="893"/>
      <c r="N651" s="893"/>
      <c r="O651" s="893"/>
      <c r="P651" s="893"/>
      <c r="Q651" s="893"/>
      <c r="R651" s="893"/>
      <c r="S651" s="893"/>
      <c r="T651" s="893"/>
      <c r="U651" s="893"/>
      <c r="V651" s="893"/>
      <c r="W651" s="893"/>
      <c r="X651" s="893"/>
      <c r="Y651" s="893"/>
      <c r="Z651" s="893"/>
      <c r="AA651" s="893"/>
      <c r="AB651" s="893"/>
      <c r="AC651" s="893"/>
      <c r="AD651" s="893"/>
      <c r="AE651" s="268"/>
      <c r="AF651" s="773"/>
      <c r="AG651" s="774"/>
      <c r="AH651" s="774"/>
      <c r="AI651" s="774"/>
      <c r="AJ651" s="774"/>
      <c r="AK651" s="775"/>
      <c r="AL651" s="896" t="s">
        <v>40</v>
      </c>
      <c r="AM651" s="897"/>
      <c r="AN651" s="898"/>
      <c r="AO651" s="23"/>
      <c r="AP651" s="169" t="s">
        <v>47</v>
      </c>
    </row>
    <row r="652" spans="2:42" ht="12" customHeight="1" thickBot="1" x14ac:dyDescent="0.3">
      <c r="B652" s="902" t="s">
        <v>28</v>
      </c>
      <c r="C652" s="903"/>
      <c r="D652" s="903"/>
      <c r="E652" s="903"/>
      <c r="F652" s="903"/>
      <c r="G652" s="904"/>
      <c r="H652" s="894"/>
      <c r="I652" s="895"/>
      <c r="J652" s="895"/>
      <c r="K652" s="895"/>
      <c r="L652" s="895"/>
      <c r="M652" s="895"/>
      <c r="N652" s="895"/>
      <c r="O652" s="895"/>
      <c r="P652" s="895"/>
      <c r="Q652" s="895"/>
      <c r="R652" s="895"/>
      <c r="S652" s="895"/>
      <c r="T652" s="895"/>
      <c r="U652" s="895"/>
      <c r="V652" s="895"/>
      <c r="W652" s="895"/>
      <c r="X652" s="895"/>
      <c r="Y652" s="895"/>
      <c r="Z652" s="895"/>
      <c r="AA652" s="895"/>
      <c r="AB652" s="895"/>
      <c r="AC652" s="895"/>
      <c r="AD652" s="895"/>
      <c r="AE652" s="269"/>
      <c r="AF652" s="776"/>
      <c r="AG652" s="777"/>
      <c r="AH652" s="777"/>
      <c r="AI652" s="777"/>
      <c r="AJ652" s="777"/>
      <c r="AK652" s="778"/>
      <c r="AL652" s="899"/>
      <c r="AM652" s="900"/>
      <c r="AN652" s="901"/>
      <c r="AO652" s="141"/>
      <c r="AP652" s="170"/>
    </row>
    <row r="653" spans="2:42" ht="12" customHeight="1" thickBot="1" x14ac:dyDescent="0.3">
      <c r="B653" s="135"/>
      <c r="C653" s="135"/>
      <c r="D653" s="135"/>
      <c r="E653" s="135"/>
      <c r="F653" s="135"/>
      <c r="G653" s="135"/>
      <c r="H653" s="135"/>
      <c r="I653" s="135"/>
      <c r="J653" s="174"/>
      <c r="K653" s="174"/>
      <c r="L653" s="174"/>
      <c r="M653" s="174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  <c r="AL653" s="135"/>
      <c r="AM653" s="135"/>
      <c r="AN653" s="135"/>
      <c r="AO653" s="141"/>
      <c r="AP653" s="171"/>
    </row>
    <row r="654" spans="2:42" ht="12" customHeight="1" thickBot="1" x14ac:dyDescent="0.3">
      <c r="B654" s="873" t="s">
        <v>27</v>
      </c>
      <c r="C654" s="874"/>
      <c r="D654" s="874"/>
      <c r="E654" s="875"/>
      <c r="F654" s="848" t="s">
        <v>26</v>
      </c>
      <c r="G654" s="850"/>
      <c r="H654" s="848" t="s">
        <v>44</v>
      </c>
      <c r="I654" s="849"/>
      <c r="J654" s="849"/>
      <c r="K654" s="849"/>
      <c r="L654" s="849"/>
      <c r="M654" s="849"/>
      <c r="N654" s="849"/>
      <c r="O654" s="849"/>
      <c r="P654" s="849"/>
      <c r="Q654" s="849"/>
      <c r="R654" s="849"/>
      <c r="S654" s="850"/>
      <c r="T654" s="848" t="s">
        <v>25</v>
      </c>
      <c r="U654" s="849"/>
      <c r="V654" s="849"/>
      <c r="W654" s="849"/>
      <c r="X654" s="849"/>
      <c r="Y654" s="849"/>
      <c r="Z654" s="849"/>
      <c r="AA654" s="849"/>
      <c r="AB654" s="849"/>
      <c r="AC654" s="849"/>
      <c r="AD654" s="849"/>
      <c r="AE654" s="849"/>
      <c r="AF654" s="850"/>
      <c r="AG654" s="879" t="s">
        <v>24</v>
      </c>
      <c r="AH654" s="880"/>
      <c r="AI654" s="881"/>
      <c r="AJ654" s="879" t="s">
        <v>24</v>
      </c>
      <c r="AK654" s="881"/>
      <c r="AL654" s="848" t="s">
        <v>23</v>
      </c>
      <c r="AM654" s="849"/>
      <c r="AN654" s="850"/>
      <c r="AO654" s="141"/>
      <c r="AP654" s="171"/>
    </row>
    <row r="655" spans="2:42" ht="12" customHeight="1" thickBot="1" x14ac:dyDescent="0.3">
      <c r="B655" s="1" t="s">
        <v>13</v>
      </c>
      <c r="C655" s="2" t="s">
        <v>22</v>
      </c>
      <c r="D655" s="3" t="s">
        <v>22</v>
      </c>
      <c r="E655" s="2" t="s">
        <v>21</v>
      </c>
      <c r="F655" s="907" t="s">
        <v>20</v>
      </c>
      <c r="G655" s="908"/>
      <c r="H655" s="876"/>
      <c r="I655" s="877"/>
      <c r="J655" s="877"/>
      <c r="K655" s="877"/>
      <c r="L655" s="877"/>
      <c r="M655" s="877"/>
      <c r="N655" s="877"/>
      <c r="O655" s="877"/>
      <c r="P655" s="877"/>
      <c r="Q655" s="877"/>
      <c r="R655" s="877"/>
      <c r="S655" s="878"/>
      <c r="T655" s="876"/>
      <c r="U655" s="877"/>
      <c r="V655" s="877"/>
      <c r="W655" s="877"/>
      <c r="X655" s="877"/>
      <c r="Y655" s="877"/>
      <c r="Z655" s="877"/>
      <c r="AA655" s="877"/>
      <c r="AB655" s="877"/>
      <c r="AC655" s="877"/>
      <c r="AD655" s="877"/>
      <c r="AE655" s="877"/>
      <c r="AF655" s="878"/>
      <c r="AG655" s="876" t="s">
        <v>19</v>
      </c>
      <c r="AH655" s="877"/>
      <c r="AI655" s="878"/>
      <c r="AJ655" s="876" t="s">
        <v>18</v>
      </c>
      <c r="AK655" s="878"/>
      <c r="AL655" s="876" t="s">
        <v>17</v>
      </c>
      <c r="AM655" s="877"/>
      <c r="AN655" s="878"/>
      <c r="AO655" s="141"/>
      <c r="AP655" s="171"/>
    </row>
    <row r="656" spans="2:42" ht="12" customHeight="1" thickBot="1" x14ac:dyDescent="0.3">
      <c r="B656" s="4">
        <v>2020</v>
      </c>
      <c r="C656" s="5" t="s">
        <v>16</v>
      </c>
      <c r="D656" s="5" t="s">
        <v>15</v>
      </c>
      <c r="E656" s="30" t="s">
        <v>14</v>
      </c>
      <c r="F656" s="6" t="s">
        <v>14</v>
      </c>
      <c r="G656" s="7" t="s">
        <v>13</v>
      </c>
      <c r="H656" s="868" t="s">
        <v>34</v>
      </c>
      <c r="I656" s="869"/>
      <c r="J656" s="870" t="s">
        <v>43</v>
      </c>
      <c r="K656" s="871"/>
      <c r="L656" s="870" t="s">
        <v>42</v>
      </c>
      <c r="M656" s="871"/>
      <c r="N656" s="872" t="s">
        <v>33</v>
      </c>
      <c r="O656" s="869"/>
      <c r="P656" s="872" t="s">
        <v>12</v>
      </c>
      <c r="Q656" s="869"/>
      <c r="R656" s="872" t="s">
        <v>11</v>
      </c>
      <c r="S656" s="905"/>
      <c r="T656" s="868" t="s">
        <v>35</v>
      </c>
      <c r="U656" s="906"/>
      <c r="V656" s="906"/>
      <c r="W656" s="905"/>
      <c r="X656" s="868" t="s">
        <v>10</v>
      </c>
      <c r="Y656" s="906"/>
      <c r="Z656" s="906"/>
      <c r="AA656" s="905"/>
      <c r="AB656" s="604"/>
      <c r="AC656" s="38" t="s">
        <v>38</v>
      </c>
      <c r="AD656" s="37" t="s">
        <v>36</v>
      </c>
      <c r="AE656" s="266" t="s">
        <v>41</v>
      </c>
      <c r="AF656" s="136" t="s">
        <v>9</v>
      </c>
      <c r="AG656" s="8" t="s">
        <v>37</v>
      </c>
      <c r="AH656" s="9" t="s">
        <v>8</v>
      </c>
      <c r="AI656" s="10" t="s">
        <v>7</v>
      </c>
      <c r="AJ656" s="6" t="s">
        <v>8</v>
      </c>
      <c r="AK656" s="7" t="s">
        <v>7</v>
      </c>
      <c r="AL656" s="6" t="s">
        <v>8</v>
      </c>
      <c r="AM656" s="11" t="s">
        <v>7</v>
      </c>
      <c r="AN656" s="7" t="s">
        <v>6</v>
      </c>
      <c r="AO656" s="141"/>
      <c r="AP656" s="171"/>
    </row>
    <row r="657" spans="2:42" ht="12" customHeight="1" thickBot="1" x14ac:dyDescent="0.3">
      <c r="B657" s="25"/>
      <c r="C657" s="137"/>
      <c r="D657" s="137"/>
      <c r="E657" s="43"/>
      <c r="F657" s="43"/>
      <c r="G657" s="25"/>
      <c r="H657" s="960"/>
      <c r="I657" s="961"/>
      <c r="J657" s="962"/>
      <c r="K657" s="963"/>
      <c r="L657" s="962"/>
      <c r="M657" s="963"/>
      <c r="N657" s="960"/>
      <c r="O657" s="961"/>
      <c r="P657" s="964"/>
      <c r="Q657" s="965"/>
      <c r="R657" s="964"/>
      <c r="S657" s="966"/>
      <c r="T657" s="957"/>
      <c r="U657" s="958"/>
      <c r="V657" s="958"/>
      <c r="W657" s="959"/>
      <c r="X657" s="986"/>
      <c r="Y657" s="958"/>
      <c r="Z657" s="958"/>
      <c r="AA657" s="987"/>
      <c r="AB657" s="511"/>
      <c r="AC657" s="34"/>
      <c r="AD657" s="138"/>
      <c r="AE657" s="166"/>
      <c r="AF657" s="41"/>
      <c r="AG657" s="26"/>
      <c r="AH657" s="160"/>
      <c r="AI657" s="161">
        <f>+AH657/1000</f>
        <v>0</v>
      </c>
      <c r="AJ657" s="162"/>
      <c r="AK657" s="163">
        <f>+AJ657/1000</f>
        <v>0</v>
      </c>
      <c r="AL657" s="164">
        <f>+AJ657-AH657</f>
        <v>0</v>
      </c>
      <c r="AM657" s="163">
        <f>+AL657/1000</f>
        <v>0</v>
      </c>
      <c r="AN657" s="165" t="e">
        <f>+AL657/AH657</f>
        <v>#DIV/0!</v>
      </c>
      <c r="AO657" s="141"/>
      <c r="AP657" s="172"/>
    </row>
    <row r="658" spans="2:42" ht="12" customHeight="1" x14ac:dyDescent="0.25">
      <c r="B658" s="25"/>
      <c r="C658" s="137"/>
      <c r="D658" s="137"/>
      <c r="E658" s="43"/>
      <c r="F658" s="43"/>
      <c r="G658" s="25"/>
      <c r="H658" s="967"/>
      <c r="I658" s="968"/>
      <c r="J658" s="969"/>
      <c r="K658" s="970"/>
      <c r="L658" s="969"/>
      <c r="M658" s="970"/>
      <c r="N658" s="967"/>
      <c r="O658" s="968"/>
      <c r="P658" s="971"/>
      <c r="Q658" s="972"/>
      <c r="R658" s="973"/>
      <c r="S658" s="974"/>
      <c r="T658" s="979"/>
      <c r="U658" s="980"/>
      <c r="V658" s="980"/>
      <c r="W658" s="981"/>
      <c r="X658" s="979"/>
      <c r="Y658" s="980"/>
      <c r="Z658" s="980"/>
      <c r="AA658" s="988"/>
      <c r="AB658" s="509"/>
      <c r="AC658" s="34"/>
      <c r="AD658" s="138"/>
      <c r="AE658" s="158"/>
      <c r="AF658" s="35"/>
      <c r="AG658" s="34"/>
      <c r="AH658" s="139"/>
      <c r="AI658" s="159">
        <f>+AH658/1000</f>
        <v>0</v>
      </c>
      <c r="AJ658" s="152"/>
      <c r="AK658" s="272">
        <f>+AJ658/1000</f>
        <v>0</v>
      </c>
      <c r="AL658" s="273">
        <f>+AJ658-AH658</f>
        <v>0</v>
      </c>
      <c r="AM658" s="274">
        <f>+AL658/1000</f>
        <v>0</v>
      </c>
      <c r="AN658" s="275" t="e">
        <f>+AL658/AH658</f>
        <v>#DIV/0!</v>
      </c>
      <c r="AO658" s="20"/>
    </row>
    <row r="659" spans="2:42" ht="12" customHeight="1" x14ac:dyDescent="0.25">
      <c r="B659" s="25"/>
      <c r="C659" s="137"/>
      <c r="D659" s="137"/>
      <c r="E659" s="43"/>
      <c r="F659" s="43"/>
      <c r="G659" s="25"/>
      <c r="H659" s="967"/>
      <c r="I659" s="968"/>
      <c r="J659" s="969"/>
      <c r="K659" s="970"/>
      <c r="L659" s="969"/>
      <c r="M659" s="970"/>
      <c r="N659" s="967"/>
      <c r="O659" s="968"/>
      <c r="P659" s="971"/>
      <c r="Q659" s="972"/>
      <c r="R659" s="973"/>
      <c r="S659" s="985"/>
      <c r="T659" s="982"/>
      <c r="U659" s="983"/>
      <c r="V659" s="983"/>
      <c r="W659" s="984"/>
      <c r="X659" s="982"/>
      <c r="Y659" s="983"/>
      <c r="Z659" s="983"/>
      <c r="AA659" s="984"/>
      <c r="AB659" s="606"/>
      <c r="AC659" s="34"/>
      <c r="AD659" s="138"/>
      <c r="AE659" s="263"/>
      <c r="AF659" s="46"/>
      <c r="AG659" s="34"/>
      <c r="AH659" s="139"/>
      <c r="AI659" s="140">
        <f>+AH659/1000</f>
        <v>0</v>
      </c>
      <c r="AJ659" s="152"/>
      <c r="AK659" s="142">
        <f>+AJ659/1000</f>
        <v>0</v>
      </c>
      <c r="AL659" s="143">
        <f>+AJ659-AH659</f>
        <v>0</v>
      </c>
      <c r="AM659" s="144">
        <f>+AL659/1000</f>
        <v>0</v>
      </c>
      <c r="AN659" s="145" t="e">
        <f>+AL659/AH659</f>
        <v>#DIV/0!</v>
      </c>
      <c r="AO659" s="21"/>
    </row>
    <row r="660" spans="2:42" ht="12" customHeight="1" x14ac:dyDescent="0.25">
      <c r="B660" s="25"/>
      <c r="C660" s="137"/>
      <c r="D660" s="137"/>
      <c r="E660" s="43"/>
      <c r="F660" s="43"/>
      <c r="G660" s="25"/>
      <c r="H660" s="967"/>
      <c r="I660" s="968"/>
      <c r="J660" s="969"/>
      <c r="K660" s="970"/>
      <c r="L660" s="969"/>
      <c r="M660" s="970"/>
      <c r="N660" s="967"/>
      <c r="O660" s="968"/>
      <c r="P660" s="971"/>
      <c r="Q660" s="972"/>
      <c r="R660" s="973"/>
      <c r="S660" s="974"/>
      <c r="T660" s="975"/>
      <c r="U660" s="976"/>
      <c r="V660" s="976"/>
      <c r="W660" s="977"/>
      <c r="X660" s="975"/>
      <c r="Y660" s="976"/>
      <c r="Z660" s="976"/>
      <c r="AA660" s="978"/>
      <c r="AB660" s="510"/>
      <c r="AC660" s="34"/>
      <c r="AD660" s="138"/>
      <c r="AE660" s="263"/>
      <c r="AF660" s="46"/>
      <c r="AG660" s="34"/>
      <c r="AH660" s="139"/>
      <c r="AI660" s="140">
        <f>+AH660/1000</f>
        <v>0</v>
      </c>
      <c r="AJ660" s="152"/>
      <c r="AK660" s="142">
        <f>+AJ660/1000</f>
        <v>0</v>
      </c>
      <c r="AL660" s="143">
        <f>+AJ660-AH660</f>
        <v>0</v>
      </c>
      <c r="AM660" s="144">
        <f>+AL660/1000</f>
        <v>0</v>
      </c>
      <c r="AN660" s="145" t="e">
        <f>+AL660/AH660</f>
        <v>#DIV/0!</v>
      </c>
      <c r="AO660" s="21"/>
    </row>
    <row r="661" spans="2:42" ht="12" customHeight="1" x14ac:dyDescent="0.25">
      <c r="B661" s="25"/>
      <c r="C661" s="137"/>
      <c r="D661" s="137"/>
      <c r="E661" s="43"/>
      <c r="F661" s="43"/>
      <c r="G661" s="25"/>
      <c r="H661" s="967"/>
      <c r="I661" s="968"/>
      <c r="J661" s="969"/>
      <c r="K661" s="970"/>
      <c r="L661" s="969"/>
      <c r="M661" s="970"/>
      <c r="N661" s="967"/>
      <c r="O661" s="968"/>
      <c r="P661" s="989"/>
      <c r="Q661" s="990"/>
      <c r="R661" s="973"/>
      <c r="S661" s="974"/>
      <c r="T661" s="991"/>
      <c r="U661" s="992"/>
      <c r="V661" s="992"/>
      <c r="W661" s="974"/>
      <c r="X661" s="991"/>
      <c r="Y661" s="992"/>
      <c r="Z661" s="992"/>
      <c r="AA661" s="985"/>
      <c r="AB661" s="511"/>
      <c r="AC661" s="34"/>
      <c r="AD661" s="138"/>
      <c r="AE661" s="263"/>
      <c r="AF661" s="46"/>
      <c r="AG661" s="34"/>
      <c r="AH661" s="139"/>
      <c r="AI661" s="140">
        <f>+AH661/1000</f>
        <v>0</v>
      </c>
      <c r="AJ661" s="152"/>
      <c r="AK661" s="142">
        <f>+AJ661/1000</f>
        <v>0</v>
      </c>
      <c r="AL661" s="143">
        <f>+AJ661-AH661</f>
        <v>0</v>
      </c>
      <c r="AM661" s="144">
        <f>+AL661/1000</f>
        <v>0</v>
      </c>
      <c r="AN661" s="145" t="e">
        <f>+AL661/AH661</f>
        <v>#DIV/0!</v>
      </c>
    </row>
    <row r="662" spans="2:42" ht="12" customHeight="1" thickBot="1" x14ac:dyDescent="0.3">
      <c r="B662" s="24"/>
      <c r="C662" s="146"/>
      <c r="D662" s="146"/>
      <c r="E662" s="27"/>
      <c r="F662" s="36"/>
      <c r="G662" s="31"/>
      <c r="H662" s="909"/>
      <c r="I662" s="910"/>
      <c r="J662" s="911"/>
      <c r="K662" s="912"/>
      <c r="L662" s="911"/>
      <c r="M662" s="912"/>
      <c r="N662" s="913"/>
      <c r="O662" s="910"/>
      <c r="P662" s="913"/>
      <c r="Q662" s="910"/>
      <c r="R662" s="914"/>
      <c r="S662" s="915"/>
      <c r="T662" s="916"/>
      <c r="U662" s="917"/>
      <c r="V662" s="917"/>
      <c r="W662" s="915"/>
      <c r="X662" s="29"/>
      <c r="Y662" s="147"/>
      <c r="Z662" s="147"/>
      <c r="AA662" s="28"/>
      <c r="AB662" s="147"/>
      <c r="AC662" s="36"/>
      <c r="AD662" s="148"/>
      <c r="AE662" s="147"/>
      <c r="AF662" s="28"/>
      <c r="AG662" s="29"/>
      <c r="AH662" s="149"/>
      <c r="AI662" s="153"/>
      <c r="AJ662" s="150"/>
      <c r="AK662" s="154"/>
      <c r="AL662" s="155"/>
      <c r="AM662" s="156"/>
      <c r="AN662" s="157"/>
    </row>
    <row r="663" spans="2:42" ht="12" customHeight="1" x14ac:dyDescent="0.25">
      <c r="B663" s="151"/>
      <c r="C663" s="151"/>
      <c r="D663" s="151"/>
      <c r="E663" s="151"/>
      <c r="F663" s="151"/>
      <c r="G663" s="151"/>
      <c r="H663" s="151"/>
      <c r="I663" s="151"/>
      <c r="J663" s="174"/>
      <c r="K663" s="174"/>
      <c r="L663" s="174"/>
      <c r="M663" s="174"/>
      <c r="N663" s="151"/>
      <c r="O663" s="151"/>
      <c r="P663" s="135"/>
      <c r="Q663" s="135"/>
      <c r="R663" s="918" t="s">
        <v>5</v>
      </c>
      <c r="S663" s="919"/>
      <c r="T663" s="919"/>
      <c r="U663" s="919"/>
      <c r="V663" s="919"/>
      <c r="W663" s="919"/>
      <c r="X663" s="919"/>
      <c r="Y663" s="919"/>
      <c r="Z663" s="919"/>
      <c r="AA663" s="919"/>
      <c r="AB663" s="919"/>
      <c r="AC663" s="919"/>
      <c r="AD663" s="919"/>
      <c r="AE663" s="919"/>
      <c r="AF663" s="919"/>
      <c r="AG663" s="265"/>
      <c r="AH663" s="932" t="s">
        <v>4</v>
      </c>
      <c r="AI663" s="933"/>
      <c r="AJ663" s="932" t="s">
        <v>3</v>
      </c>
      <c r="AK663" s="933"/>
      <c r="AL663" s="932" t="s">
        <v>2</v>
      </c>
      <c r="AM663" s="934"/>
      <c r="AN663" s="935"/>
    </row>
    <row r="664" spans="2:42" x14ac:dyDescent="0.25">
      <c r="B664" s="151"/>
      <c r="C664" s="151"/>
      <c r="D664" s="151"/>
      <c r="E664" s="151"/>
      <c r="F664" s="151"/>
      <c r="G664" s="151"/>
      <c r="H664" s="151"/>
      <c r="I664" s="151"/>
      <c r="J664" s="174"/>
      <c r="K664" s="174"/>
      <c r="L664" s="174"/>
      <c r="M664" s="174"/>
      <c r="N664" s="151"/>
      <c r="O664" s="151"/>
      <c r="P664" s="135"/>
      <c r="Q664" s="135"/>
      <c r="R664" s="930"/>
      <c r="S664" s="931"/>
      <c r="T664" s="931"/>
      <c r="U664" s="931"/>
      <c r="V664" s="931"/>
      <c r="W664" s="931"/>
      <c r="X664" s="931"/>
      <c r="Y664" s="931"/>
      <c r="Z664" s="931"/>
      <c r="AA664" s="931"/>
      <c r="AB664" s="931"/>
      <c r="AC664" s="931"/>
      <c r="AD664" s="931"/>
      <c r="AE664" s="931"/>
      <c r="AF664" s="931"/>
      <c r="AG664" s="265"/>
      <c r="AH664" s="936" t="s">
        <v>1</v>
      </c>
      <c r="AI664" s="938">
        <f>+SUM(AI657:AI662)</f>
        <v>0</v>
      </c>
      <c r="AJ664" s="936" t="s">
        <v>1</v>
      </c>
      <c r="AK664" s="938">
        <f>+SUM(AK657:AK662)</f>
        <v>0</v>
      </c>
      <c r="AL664" s="936" t="s">
        <v>1</v>
      </c>
      <c r="AM664" s="940">
        <f>+AK664-AI664</f>
        <v>0</v>
      </c>
      <c r="AN664" s="851" t="e">
        <f>+AM664/AI664</f>
        <v>#DIV/0!</v>
      </c>
    </row>
    <row r="665" spans="2:42" ht="17.25" thickBot="1" x14ac:dyDescent="0.3">
      <c r="B665" s="151"/>
      <c r="C665" s="151"/>
      <c r="D665" s="151"/>
      <c r="E665" s="151"/>
      <c r="F665" s="151"/>
      <c r="G665" s="151"/>
      <c r="H665" s="151"/>
      <c r="I665" s="151"/>
      <c r="J665" s="174"/>
      <c r="K665" s="174"/>
      <c r="L665" s="174"/>
      <c r="M665" s="174"/>
      <c r="N665" s="151"/>
      <c r="O665" s="151"/>
      <c r="P665" s="135"/>
      <c r="Q665" s="135"/>
      <c r="R665" s="921"/>
      <c r="S665" s="922"/>
      <c r="T665" s="922"/>
      <c r="U665" s="922"/>
      <c r="V665" s="922"/>
      <c r="W665" s="922"/>
      <c r="X665" s="922"/>
      <c r="Y665" s="922"/>
      <c r="Z665" s="922"/>
      <c r="AA665" s="922"/>
      <c r="AB665" s="922"/>
      <c r="AC665" s="922"/>
      <c r="AD665" s="922"/>
      <c r="AE665" s="922"/>
      <c r="AF665" s="922"/>
      <c r="AG665" s="264"/>
      <c r="AH665" s="937"/>
      <c r="AI665" s="939"/>
      <c r="AJ665" s="937"/>
      <c r="AK665" s="939"/>
      <c r="AL665" s="937"/>
      <c r="AM665" s="941"/>
      <c r="AN665" s="852"/>
    </row>
    <row r="666" spans="2:42" ht="17.25" thickBot="1" x14ac:dyDescent="0.3"/>
    <row r="667" spans="2:42" x14ac:dyDescent="0.25">
      <c r="R667" s="918" t="s">
        <v>0</v>
      </c>
      <c r="S667" s="919"/>
      <c r="T667" s="919"/>
      <c r="U667" s="919"/>
      <c r="V667" s="919"/>
      <c r="W667" s="919"/>
      <c r="X667" s="919"/>
      <c r="Y667" s="919"/>
      <c r="Z667" s="919"/>
      <c r="AA667" s="919"/>
      <c r="AB667" s="919"/>
      <c r="AC667" s="919"/>
      <c r="AD667" s="919"/>
      <c r="AE667" s="919"/>
      <c r="AF667" s="920"/>
      <c r="AG667" s="18"/>
      <c r="AH667" s="924">
        <f>+AI664+AH647</f>
        <v>2955.5766363636362</v>
      </c>
      <c r="AI667" s="925"/>
      <c r="AJ667" s="924">
        <f>+AK664+AJ647</f>
        <v>3109.55</v>
      </c>
      <c r="AK667" s="925"/>
      <c r="AL667" s="928">
        <f>+AJ667-AH667</f>
        <v>153.97336363636396</v>
      </c>
      <c r="AM667" s="925"/>
      <c r="AN667" s="945">
        <f>+AL667/AH667</f>
        <v>5.2095879275119564E-2</v>
      </c>
    </row>
    <row r="668" spans="2:42" ht="17.25" thickBot="1" x14ac:dyDescent="0.3">
      <c r="R668" s="921"/>
      <c r="S668" s="922"/>
      <c r="T668" s="922"/>
      <c r="U668" s="922"/>
      <c r="V668" s="922"/>
      <c r="W668" s="922"/>
      <c r="X668" s="922"/>
      <c r="Y668" s="922"/>
      <c r="Z668" s="922"/>
      <c r="AA668" s="922"/>
      <c r="AB668" s="922"/>
      <c r="AC668" s="922"/>
      <c r="AD668" s="922"/>
      <c r="AE668" s="922"/>
      <c r="AF668" s="923"/>
      <c r="AG668" s="19"/>
      <c r="AH668" s="926"/>
      <c r="AI668" s="927"/>
      <c r="AJ668" s="926"/>
      <c r="AK668" s="927"/>
      <c r="AL668" s="929"/>
      <c r="AM668" s="927"/>
      <c r="AN668" s="946"/>
    </row>
    <row r="669" spans="2:42" ht="17.25" thickBot="1" x14ac:dyDescent="0.3"/>
    <row r="670" spans="2:42" ht="12" customHeight="1" x14ac:dyDescent="0.25">
      <c r="B670" s="882" t="s">
        <v>31</v>
      </c>
      <c r="C670" s="883"/>
      <c r="D670" s="883"/>
      <c r="E670" s="883"/>
      <c r="F670" s="883"/>
      <c r="G670" s="884"/>
      <c r="H670" s="888" t="s">
        <v>30</v>
      </c>
      <c r="I670" s="765"/>
      <c r="J670" s="765"/>
      <c r="K670" s="765"/>
      <c r="L670" s="765"/>
      <c r="M670" s="765"/>
      <c r="N670" s="765"/>
      <c r="O670" s="765"/>
      <c r="P670" s="765"/>
      <c r="Q670" s="765"/>
      <c r="R670" s="765"/>
      <c r="S670" s="765"/>
      <c r="T670" s="765"/>
      <c r="U670" s="765"/>
      <c r="V670" s="765"/>
      <c r="W670" s="765"/>
      <c r="X670" s="765"/>
      <c r="Y670" s="765"/>
      <c r="Z670" s="765"/>
      <c r="AA670" s="765"/>
      <c r="AB670" s="765"/>
      <c r="AC670" s="765"/>
      <c r="AD670" s="765"/>
      <c r="AE670" s="267"/>
      <c r="AF670" s="764" t="s">
        <v>29</v>
      </c>
      <c r="AG670" s="765"/>
      <c r="AH670" s="765"/>
      <c r="AI670" s="765"/>
      <c r="AJ670" s="765"/>
      <c r="AK670" s="766"/>
      <c r="AL670" s="889" t="s">
        <v>39</v>
      </c>
      <c r="AM670" s="890"/>
      <c r="AN670" s="891"/>
      <c r="AO670" s="22"/>
      <c r="AP670" s="168" t="s">
        <v>46</v>
      </c>
    </row>
    <row r="671" spans="2:42" ht="12" customHeight="1" thickBot="1" x14ac:dyDescent="0.3">
      <c r="B671" s="885"/>
      <c r="C671" s="886"/>
      <c r="D671" s="886"/>
      <c r="E671" s="886"/>
      <c r="F671" s="886"/>
      <c r="G671" s="887"/>
      <c r="H671" s="892" t="s">
        <v>25</v>
      </c>
      <c r="I671" s="893"/>
      <c r="J671" s="893"/>
      <c r="K671" s="893"/>
      <c r="L671" s="893"/>
      <c r="M671" s="893"/>
      <c r="N671" s="893"/>
      <c r="O671" s="893"/>
      <c r="P671" s="893"/>
      <c r="Q671" s="893"/>
      <c r="R671" s="893"/>
      <c r="S671" s="893"/>
      <c r="T671" s="893"/>
      <c r="U671" s="893"/>
      <c r="V671" s="893"/>
      <c r="W671" s="893"/>
      <c r="X671" s="893"/>
      <c r="Y671" s="893"/>
      <c r="Z671" s="893"/>
      <c r="AA671" s="893"/>
      <c r="AB671" s="893"/>
      <c r="AC671" s="893"/>
      <c r="AD671" s="893"/>
      <c r="AE671" s="268"/>
      <c r="AF671" s="773"/>
      <c r="AG671" s="774"/>
      <c r="AH671" s="774"/>
      <c r="AI671" s="774"/>
      <c r="AJ671" s="774"/>
      <c r="AK671" s="775"/>
      <c r="AL671" s="896" t="s">
        <v>40</v>
      </c>
      <c r="AM671" s="897"/>
      <c r="AN671" s="898"/>
      <c r="AO671" s="23"/>
      <c r="AP671" s="169" t="s">
        <v>47</v>
      </c>
    </row>
    <row r="672" spans="2:42" ht="12" customHeight="1" thickBot="1" x14ac:dyDescent="0.3">
      <c r="B672" s="902" t="s">
        <v>28</v>
      </c>
      <c r="C672" s="903"/>
      <c r="D672" s="903"/>
      <c r="E672" s="903"/>
      <c r="F672" s="903"/>
      <c r="G672" s="904"/>
      <c r="H672" s="894"/>
      <c r="I672" s="895"/>
      <c r="J672" s="895"/>
      <c r="K672" s="895"/>
      <c r="L672" s="895"/>
      <c r="M672" s="895"/>
      <c r="N672" s="895"/>
      <c r="O672" s="895"/>
      <c r="P672" s="895"/>
      <c r="Q672" s="895"/>
      <c r="R672" s="895"/>
      <c r="S672" s="895"/>
      <c r="T672" s="895"/>
      <c r="U672" s="895"/>
      <c r="V672" s="895"/>
      <c r="W672" s="895"/>
      <c r="X672" s="895"/>
      <c r="Y672" s="895"/>
      <c r="Z672" s="895"/>
      <c r="AA672" s="895"/>
      <c r="AB672" s="895"/>
      <c r="AC672" s="895"/>
      <c r="AD672" s="895"/>
      <c r="AE672" s="269"/>
      <c r="AF672" s="776"/>
      <c r="AG672" s="777"/>
      <c r="AH672" s="777"/>
      <c r="AI672" s="777"/>
      <c r="AJ672" s="777"/>
      <c r="AK672" s="778"/>
      <c r="AL672" s="899"/>
      <c r="AM672" s="900"/>
      <c r="AN672" s="901"/>
      <c r="AO672" s="141"/>
      <c r="AP672" s="170"/>
    </row>
    <row r="673" spans="2:42" ht="12" customHeight="1" thickBot="1" x14ac:dyDescent="0.3">
      <c r="B673" s="135"/>
      <c r="C673" s="135"/>
      <c r="D673" s="135"/>
      <c r="E673" s="135"/>
      <c r="F673" s="135"/>
      <c r="G673" s="135"/>
      <c r="H673" s="135"/>
      <c r="I673" s="135"/>
      <c r="J673" s="174"/>
      <c r="K673" s="174"/>
      <c r="L673" s="174"/>
      <c r="M673" s="174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  <c r="AL673" s="135"/>
      <c r="AM673" s="135"/>
      <c r="AN673" s="135"/>
      <c r="AO673" s="141"/>
      <c r="AP673" s="171"/>
    </row>
    <row r="674" spans="2:42" ht="12" customHeight="1" thickBot="1" x14ac:dyDescent="0.3">
      <c r="B674" s="873" t="s">
        <v>27</v>
      </c>
      <c r="C674" s="874"/>
      <c r="D674" s="874"/>
      <c r="E674" s="875"/>
      <c r="F674" s="848" t="s">
        <v>26</v>
      </c>
      <c r="G674" s="850"/>
      <c r="H674" s="848" t="s">
        <v>44</v>
      </c>
      <c r="I674" s="849"/>
      <c r="J674" s="849"/>
      <c r="K674" s="849"/>
      <c r="L674" s="849"/>
      <c r="M674" s="849"/>
      <c r="N674" s="849"/>
      <c r="O674" s="849"/>
      <c r="P674" s="849"/>
      <c r="Q674" s="849"/>
      <c r="R674" s="849"/>
      <c r="S674" s="850"/>
      <c r="T674" s="848" t="s">
        <v>25</v>
      </c>
      <c r="U674" s="849"/>
      <c r="V674" s="849"/>
      <c r="W674" s="849"/>
      <c r="X674" s="849"/>
      <c r="Y674" s="849"/>
      <c r="Z674" s="849"/>
      <c r="AA674" s="849"/>
      <c r="AB674" s="849"/>
      <c r="AC674" s="849"/>
      <c r="AD674" s="849"/>
      <c r="AE674" s="849"/>
      <c r="AF674" s="850"/>
      <c r="AG674" s="879" t="s">
        <v>24</v>
      </c>
      <c r="AH674" s="880"/>
      <c r="AI674" s="881"/>
      <c r="AJ674" s="879" t="s">
        <v>24</v>
      </c>
      <c r="AK674" s="881"/>
      <c r="AL674" s="848" t="s">
        <v>23</v>
      </c>
      <c r="AM674" s="849"/>
      <c r="AN674" s="850"/>
      <c r="AO674" s="141"/>
      <c r="AP674" s="171"/>
    </row>
    <row r="675" spans="2:42" ht="12" customHeight="1" thickBot="1" x14ac:dyDescent="0.3">
      <c r="B675" s="1" t="s">
        <v>13</v>
      </c>
      <c r="C675" s="2" t="s">
        <v>22</v>
      </c>
      <c r="D675" s="3" t="s">
        <v>22</v>
      </c>
      <c r="E675" s="2" t="s">
        <v>21</v>
      </c>
      <c r="F675" s="907" t="s">
        <v>20</v>
      </c>
      <c r="G675" s="908"/>
      <c r="H675" s="876"/>
      <c r="I675" s="877"/>
      <c r="J675" s="877"/>
      <c r="K675" s="877"/>
      <c r="L675" s="877"/>
      <c r="M675" s="877"/>
      <c r="N675" s="877"/>
      <c r="O675" s="877"/>
      <c r="P675" s="877"/>
      <c r="Q675" s="877"/>
      <c r="R675" s="877"/>
      <c r="S675" s="878"/>
      <c r="T675" s="876"/>
      <c r="U675" s="877"/>
      <c r="V675" s="877"/>
      <c r="W675" s="877"/>
      <c r="X675" s="877"/>
      <c r="Y675" s="877"/>
      <c r="Z675" s="877"/>
      <c r="AA675" s="877"/>
      <c r="AB675" s="877"/>
      <c r="AC675" s="877"/>
      <c r="AD675" s="877"/>
      <c r="AE675" s="877"/>
      <c r="AF675" s="878"/>
      <c r="AG675" s="876" t="s">
        <v>19</v>
      </c>
      <c r="AH675" s="877"/>
      <c r="AI675" s="878"/>
      <c r="AJ675" s="876" t="s">
        <v>18</v>
      </c>
      <c r="AK675" s="878"/>
      <c r="AL675" s="876" t="s">
        <v>17</v>
      </c>
      <c r="AM675" s="877"/>
      <c r="AN675" s="878"/>
      <c r="AO675" s="141"/>
      <c r="AP675" s="171"/>
    </row>
    <row r="676" spans="2:42" ht="12" customHeight="1" thickBot="1" x14ac:dyDescent="0.3">
      <c r="B676" s="4">
        <v>2020</v>
      </c>
      <c r="C676" s="5" t="s">
        <v>16</v>
      </c>
      <c r="D676" s="5" t="s">
        <v>15</v>
      </c>
      <c r="E676" s="30" t="s">
        <v>14</v>
      </c>
      <c r="F676" s="6" t="s">
        <v>14</v>
      </c>
      <c r="G676" s="7" t="s">
        <v>13</v>
      </c>
      <c r="H676" s="868" t="s">
        <v>34</v>
      </c>
      <c r="I676" s="869"/>
      <c r="J676" s="870" t="s">
        <v>43</v>
      </c>
      <c r="K676" s="871"/>
      <c r="L676" s="870" t="s">
        <v>42</v>
      </c>
      <c r="M676" s="871"/>
      <c r="N676" s="872" t="s">
        <v>33</v>
      </c>
      <c r="O676" s="869"/>
      <c r="P676" s="872" t="s">
        <v>12</v>
      </c>
      <c r="Q676" s="869"/>
      <c r="R676" s="872" t="s">
        <v>11</v>
      </c>
      <c r="S676" s="905"/>
      <c r="T676" s="868" t="s">
        <v>35</v>
      </c>
      <c r="U676" s="906"/>
      <c r="V676" s="906"/>
      <c r="W676" s="905"/>
      <c r="X676" s="868" t="s">
        <v>10</v>
      </c>
      <c r="Y676" s="906"/>
      <c r="Z676" s="906"/>
      <c r="AA676" s="905"/>
      <c r="AB676" s="604"/>
      <c r="AC676" s="38" t="s">
        <v>38</v>
      </c>
      <c r="AD676" s="37" t="s">
        <v>36</v>
      </c>
      <c r="AE676" s="266" t="s">
        <v>41</v>
      </c>
      <c r="AF676" s="136" t="s">
        <v>9</v>
      </c>
      <c r="AG676" s="8" t="s">
        <v>37</v>
      </c>
      <c r="AH676" s="9" t="s">
        <v>8</v>
      </c>
      <c r="AI676" s="10" t="s">
        <v>7</v>
      </c>
      <c r="AJ676" s="6" t="s">
        <v>8</v>
      </c>
      <c r="AK676" s="7" t="s">
        <v>7</v>
      </c>
      <c r="AL676" s="6" t="s">
        <v>8</v>
      </c>
      <c r="AM676" s="11" t="s">
        <v>7</v>
      </c>
      <c r="AN676" s="7" t="s">
        <v>6</v>
      </c>
      <c r="AO676" s="141"/>
      <c r="AP676" s="171"/>
    </row>
    <row r="677" spans="2:42" ht="12" customHeight="1" thickBot="1" x14ac:dyDescent="0.3">
      <c r="B677" s="25"/>
      <c r="C677" s="137"/>
      <c r="D677" s="137"/>
      <c r="E677" s="43"/>
      <c r="F677" s="43"/>
      <c r="G677" s="25"/>
      <c r="H677" s="960"/>
      <c r="I677" s="961"/>
      <c r="J677" s="962"/>
      <c r="K677" s="963"/>
      <c r="L677" s="962"/>
      <c r="M677" s="963"/>
      <c r="N677" s="960"/>
      <c r="O677" s="961"/>
      <c r="P677" s="964"/>
      <c r="Q677" s="965"/>
      <c r="R677" s="964"/>
      <c r="S677" s="966"/>
      <c r="T677" s="957"/>
      <c r="U677" s="958"/>
      <c r="V677" s="958"/>
      <c r="W677" s="959"/>
      <c r="X677" s="986"/>
      <c r="Y677" s="958"/>
      <c r="Z677" s="958"/>
      <c r="AA677" s="987"/>
      <c r="AB677" s="511"/>
      <c r="AC677" s="34"/>
      <c r="AD677" s="138"/>
      <c r="AE677" s="166"/>
      <c r="AF677" s="41"/>
      <c r="AG677" s="26"/>
      <c r="AH677" s="160"/>
      <c r="AI677" s="161">
        <f>+AH677/1000</f>
        <v>0</v>
      </c>
      <c r="AJ677" s="162"/>
      <c r="AK677" s="163">
        <f>+AJ677/1000</f>
        <v>0</v>
      </c>
      <c r="AL677" s="164">
        <f>+AJ677-AH677</f>
        <v>0</v>
      </c>
      <c r="AM677" s="163">
        <f>+AL677/1000</f>
        <v>0</v>
      </c>
      <c r="AN677" s="165" t="e">
        <f>+AL677/AH677</f>
        <v>#DIV/0!</v>
      </c>
      <c r="AO677" s="141"/>
      <c r="AP677" s="172"/>
    </row>
    <row r="678" spans="2:42" ht="12" customHeight="1" x14ac:dyDescent="0.25">
      <c r="B678" s="25"/>
      <c r="C678" s="137"/>
      <c r="D678" s="137"/>
      <c r="E678" s="43"/>
      <c r="F678" s="43"/>
      <c r="G678" s="25"/>
      <c r="H678" s="967"/>
      <c r="I678" s="968"/>
      <c r="J678" s="969"/>
      <c r="K678" s="970"/>
      <c r="L678" s="969"/>
      <c r="M678" s="970"/>
      <c r="N678" s="967"/>
      <c r="O678" s="968"/>
      <c r="P678" s="971"/>
      <c r="Q678" s="972"/>
      <c r="R678" s="973"/>
      <c r="S678" s="974"/>
      <c r="T678" s="979"/>
      <c r="U678" s="980"/>
      <c r="V678" s="980"/>
      <c r="W678" s="981"/>
      <c r="X678" s="979"/>
      <c r="Y678" s="980"/>
      <c r="Z678" s="980"/>
      <c r="AA678" s="988"/>
      <c r="AB678" s="509"/>
      <c r="AC678" s="34"/>
      <c r="AD678" s="138"/>
      <c r="AE678" s="158"/>
      <c r="AF678" s="35"/>
      <c r="AG678" s="34"/>
      <c r="AH678" s="139"/>
      <c r="AI678" s="159">
        <f>+AH678/1000</f>
        <v>0</v>
      </c>
      <c r="AJ678" s="152"/>
      <c r="AK678" s="272">
        <f>+AJ678/1000</f>
        <v>0</v>
      </c>
      <c r="AL678" s="273">
        <f>+AJ678-AH678</f>
        <v>0</v>
      </c>
      <c r="AM678" s="274">
        <f>+AL678/1000</f>
        <v>0</v>
      </c>
      <c r="AN678" s="275" t="e">
        <f>+AL678/AH678</f>
        <v>#DIV/0!</v>
      </c>
      <c r="AO678" s="20"/>
    </row>
    <row r="679" spans="2:42" ht="12" customHeight="1" x14ac:dyDescent="0.25">
      <c r="B679" s="25"/>
      <c r="C679" s="137"/>
      <c r="D679" s="137"/>
      <c r="E679" s="43"/>
      <c r="F679" s="43"/>
      <c r="G679" s="25"/>
      <c r="H679" s="967"/>
      <c r="I679" s="968"/>
      <c r="J679" s="969"/>
      <c r="K679" s="970"/>
      <c r="L679" s="969"/>
      <c r="M679" s="970"/>
      <c r="N679" s="967"/>
      <c r="O679" s="968"/>
      <c r="P679" s="971"/>
      <c r="Q679" s="972"/>
      <c r="R679" s="973"/>
      <c r="S679" s="985"/>
      <c r="T679" s="982"/>
      <c r="U679" s="983"/>
      <c r="V679" s="983"/>
      <c r="W679" s="984"/>
      <c r="X679" s="982"/>
      <c r="Y679" s="983"/>
      <c r="Z679" s="983"/>
      <c r="AA679" s="984"/>
      <c r="AB679" s="606"/>
      <c r="AC679" s="34"/>
      <c r="AD679" s="138"/>
      <c r="AE679" s="263"/>
      <c r="AF679" s="46"/>
      <c r="AG679" s="34"/>
      <c r="AH679" s="139"/>
      <c r="AI679" s="140">
        <f>+AH679/1000</f>
        <v>0</v>
      </c>
      <c r="AJ679" s="152"/>
      <c r="AK679" s="142">
        <f>+AJ679/1000</f>
        <v>0</v>
      </c>
      <c r="AL679" s="143">
        <f>+AJ679-AH679</f>
        <v>0</v>
      </c>
      <c r="AM679" s="144">
        <f>+AL679/1000</f>
        <v>0</v>
      </c>
      <c r="AN679" s="145" t="e">
        <f>+AL679/AH679</f>
        <v>#DIV/0!</v>
      </c>
      <c r="AO679" s="21"/>
    </row>
    <row r="680" spans="2:42" ht="12" customHeight="1" x14ac:dyDescent="0.25">
      <c r="B680" s="25"/>
      <c r="C680" s="137"/>
      <c r="D680" s="137"/>
      <c r="E680" s="43"/>
      <c r="F680" s="43"/>
      <c r="G680" s="25"/>
      <c r="H680" s="967"/>
      <c r="I680" s="968"/>
      <c r="J680" s="969"/>
      <c r="K680" s="970"/>
      <c r="L680" s="969"/>
      <c r="M680" s="970"/>
      <c r="N680" s="967"/>
      <c r="O680" s="968"/>
      <c r="P680" s="971"/>
      <c r="Q680" s="972"/>
      <c r="R680" s="973"/>
      <c r="S680" s="974"/>
      <c r="T680" s="975"/>
      <c r="U680" s="976"/>
      <c r="V680" s="976"/>
      <c r="W680" s="977"/>
      <c r="X680" s="975"/>
      <c r="Y680" s="976"/>
      <c r="Z680" s="976"/>
      <c r="AA680" s="978"/>
      <c r="AB680" s="510"/>
      <c r="AC680" s="34"/>
      <c r="AD680" s="138"/>
      <c r="AE680" s="263"/>
      <c r="AF680" s="46"/>
      <c r="AG680" s="34"/>
      <c r="AH680" s="139"/>
      <c r="AI680" s="140">
        <f>+AH680/1000</f>
        <v>0</v>
      </c>
      <c r="AJ680" s="152"/>
      <c r="AK680" s="142">
        <f>+AJ680/1000</f>
        <v>0</v>
      </c>
      <c r="AL680" s="143">
        <f>+AJ680-AH680</f>
        <v>0</v>
      </c>
      <c r="AM680" s="144">
        <f>+AL680/1000</f>
        <v>0</v>
      </c>
      <c r="AN680" s="145" t="e">
        <f>+AL680/AH680</f>
        <v>#DIV/0!</v>
      </c>
      <c r="AO680" s="21"/>
    </row>
    <row r="681" spans="2:42" ht="12" customHeight="1" x14ac:dyDescent="0.25">
      <c r="B681" s="25"/>
      <c r="C681" s="137"/>
      <c r="D681" s="137"/>
      <c r="E681" s="43"/>
      <c r="F681" s="43"/>
      <c r="G681" s="25"/>
      <c r="H681" s="967"/>
      <c r="I681" s="968"/>
      <c r="J681" s="969"/>
      <c r="K681" s="970"/>
      <c r="L681" s="969"/>
      <c r="M681" s="970"/>
      <c r="N681" s="967"/>
      <c r="O681" s="968"/>
      <c r="P681" s="989"/>
      <c r="Q681" s="990"/>
      <c r="R681" s="973"/>
      <c r="S681" s="974"/>
      <c r="T681" s="991"/>
      <c r="U681" s="992"/>
      <c r="V681" s="992"/>
      <c r="W681" s="974"/>
      <c r="X681" s="991"/>
      <c r="Y681" s="992"/>
      <c r="Z681" s="992"/>
      <c r="AA681" s="985"/>
      <c r="AB681" s="511"/>
      <c r="AC681" s="34"/>
      <c r="AD681" s="138"/>
      <c r="AE681" s="263"/>
      <c r="AF681" s="46"/>
      <c r="AG681" s="34"/>
      <c r="AH681" s="139"/>
      <c r="AI681" s="140">
        <f>+AH681/1000</f>
        <v>0</v>
      </c>
      <c r="AJ681" s="152"/>
      <c r="AK681" s="142">
        <f>+AJ681/1000</f>
        <v>0</v>
      </c>
      <c r="AL681" s="143">
        <f>+AJ681-AH681</f>
        <v>0</v>
      </c>
      <c r="AM681" s="144">
        <f>+AL681/1000</f>
        <v>0</v>
      </c>
      <c r="AN681" s="145" t="e">
        <f>+AL681/AH681</f>
        <v>#DIV/0!</v>
      </c>
    </row>
    <row r="682" spans="2:42" ht="12" customHeight="1" thickBot="1" x14ac:dyDescent="0.3">
      <c r="B682" s="24"/>
      <c r="C682" s="146"/>
      <c r="D682" s="146"/>
      <c r="E682" s="27"/>
      <c r="F682" s="36"/>
      <c r="G682" s="31"/>
      <c r="H682" s="909"/>
      <c r="I682" s="910"/>
      <c r="J682" s="911"/>
      <c r="K682" s="912"/>
      <c r="L682" s="911"/>
      <c r="M682" s="912"/>
      <c r="N682" s="913"/>
      <c r="O682" s="910"/>
      <c r="P682" s="913"/>
      <c r="Q682" s="910"/>
      <c r="R682" s="914"/>
      <c r="S682" s="915"/>
      <c r="T682" s="916"/>
      <c r="U682" s="917"/>
      <c r="V682" s="917"/>
      <c r="W682" s="915"/>
      <c r="X682" s="29"/>
      <c r="Y682" s="147"/>
      <c r="Z682" s="147"/>
      <c r="AA682" s="28"/>
      <c r="AB682" s="147"/>
      <c r="AC682" s="36"/>
      <c r="AD682" s="148"/>
      <c r="AE682" s="147"/>
      <c r="AF682" s="28"/>
      <c r="AG682" s="29"/>
      <c r="AH682" s="149"/>
      <c r="AI682" s="153"/>
      <c r="AJ682" s="150"/>
      <c r="AK682" s="154"/>
      <c r="AL682" s="155"/>
      <c r="AM682" s="156"/>
      <c r="AN682" s="157"/>
    </row>
    <row r="683" spans="2:42" ht="12" customHeight="1" x14ac:dyDescent="0.25">
      <c r="B683" s="151"/>
      <c r="C683" s="151"/>
      <c r="D683" s="151"/>
      <c r="E683" s="151"/>
      <c r="F683" s="151"/>
      <c r="G683" s="151"/>
      <c r="H683" s="151"/>
      <c r="I683" s="151"/>
      <c r="J683" s="174"/>
      <c r="K683" s="174"/>
      <c r="L683" s="174"/>
      <c r="M683" s="174"/>
      <c r="N683" s="151"/>
      <c r="O683" s="151"/>
      <c r="P683" s="135"/>
      <c r="Q683" s="135"/>
      <c r="R683" s="918" t="s">
        <v>5</v>
      </c>
      <c r="S683" s="919"/>
      <c r="T683" s="919"/>
      <c r="U683" s="919"/>
      <c r="V683" s="919"/>
      <c r="W683" s="919"/>
      <c r="X683" s="919"/>
      <c r="Y683" s="919"/>
      <c r="Z683" s="919"/>
      <c r="AA683" s="919"/>
      <c r="AB683" s="919"/>
      <c r="AC683" s="919"/>
      <c r="AD683" s="919"/>
      <c r="AE683" s="919"/>
      <c r="AF683" s="919"/>
      <c r="AG683" s="265"/>
      <c r="AH683" s="932" t="s">
        <v>4</v>
      </c>
      <c r="AI683" s="933"/>
      <c r="AJ683" s="932" t="s">
        <v>3</v>
      </c>
      <c r="AK683" s="933"/>
      <c r="AL683" s="932" t="s">
        <v>2</v>
      </c>
      <c r="AM683" s="934"/>
      <c r="AN683" s="935"/>
    </row>
    <row r="684" spans="2:42" x14ac:dyDescent="0.25">
      <c r="B684" s="151"/>
      <c r="C684" s="151"/>
      <c r="D684" s="151"/>
      <c r="E684" s="151"/>
      <c r="F684" s="151"/>
      <c r="G684" s="151"/>
      <c r="H684" s="151"/>
      <c r="I684" s="151"/>
      <c r="J684" s="174"/>
      <c r="K684" s="174"/>
      <c r="L684" s="174"/>
      <c r="M684" s="174"/>
      <c r="N684" s="151"/>
      <c r="O684" s="151"/>
      <c r="P684" s="135"/>
      <c r="Q684" s="135"/>
      <c r="R684" s="930"/>
      <c r="S684" s="931"/>
      <c r="T684" s="931"/>
      <c r="U684" s="931"/>
      <c r="V684" s="931"/>
      <c r="W684" s="931"/>
      <c r="X684" s="931"/>
      <c r="Y684" s="931"/>
      <c r="Z684" s="931"/>
      <c r="AA684" s="931"/>
      <c r="AB684" s="931"/>
      <c r="AC684" s="931"/>
      <c r="AD684" s="931"/>
      <c r="AE684" s="931"/>
      <c r="AF684" s="931"/>
      <c r="AG684" s="265"/>
      <c r="AH684" s="936" t="s">
        <v>1</v>
      </c>
      <c r="AI684" s="938">
        <f>+SUM(AI677:AI682)</f>
        <v>0</v>
      </c>
      <c r="AJ684" s="936" t="s">
        <v>1</v>
      </c>
      <c r="AK684" s="938">
        <f>+SUM(AK677:AK682)</f>
        <v>0</v>
      </c>
      <c r="AL684" s="936" t="s">
        <v>1</v>
      </c>
      <c r="AM684" s="940">
        <f>+AK684-AI684</f>
        <v>0</v>
      </c>
      <c r="AN684" s="851" t="e">
        <f>+AM684/AI684</f>
        <v>#DIV/0!</v>
      </c>
    </row>
    <row r="685" spans="2:42" ht="17.25" thickBot="1" x14ac:dyDescent="0.3">
      <c r="B685" s="151"/>
      <c r="C685" s="151"/>
      <c r="D685" s="151"/>
      <c r="E685" s="151"/>
      <c r="F685" s="151"/>
      <c r="G685" s="151"/>
      <c r="H685" s="151"/>
      <c r="I685" s="151"/>
      <c r="J685" s="174"/>
      <c r="K685" s="174"/>
      <c r="L685" s="174"/>
      <c r="M685" s="174"/>
      <c r="N685" s="151"/>
      <c r="O685" s="151"/>
      <c r="P685" s="135"/>
      <c r="Q685" s="135"/>
      <c r="R685" s="921"/>
      <c r="S685" s="922"/>
      <c r="T685" s="922"/>
      <c r="U685" s="922"/>
      <c r="V685" s="922"/>
      <c r="W685" s="922"/>
      <c r="X685" s="922"/>
      <c r="Y685" s="922"/>
      <c r="Z685" s="922"/>
      <c r="AA685" s="922"/>
      <c r="AB685" s="922"/>
      <c r="AC685" s="922"/>
      <c r="AD685" s="922"/>
      <c r="AE685" s="922"/>
      <c r="AF685" s="922"/>
      <c r="AG685" s="264"/>
      <c r="AH685" s="937"/>
      <c r="AI685" s="939"/>
      <c r="AJ685" s="937"/>
      <c r="AK685" s="939"/>
      <c r="AL685" s="937"/>
      <c r="AM685" s="941"/>
      <c r="AN685" s="852"/>
    </row>
    <row r="686" spans="2:42" ht="17.25" thickBot="1" x14ac:dyDescent="0.3"/>
    <row r="687" spans="2:42" x14ac:dyDescent="0.25">
      <c r="R687" s="918" t="s">
        <v>0</v>
      </c>
      <c r="S687" s="919"/>
      <c r="T687" s="919"/>
      <c r="U687" s="919"/>
      <c r="V687" s="919"/>
      <c r="W687" s="919"/>
      <c r="X687" s="919"/>
      <c r="Y687" s="919"/>
      <c r="Z687" s="919"/>
      <c r="AA687" s="919"/>
      <c r="AB687" s="919"/>
      <c r="AC687" s="919"/>
      <c r="AD687" s="919"/>
      <c r="AE687" s="919"/>
      <c r="AF687" s="920"/>
      <c r="AG687" s="18"/>
      <c r="AH687" s="924">
        <f>+AI684+AH667</f>
        <v>2955.5766363636362</v>
      </c>
      <c r="AI687" s="925"/>
      <c r="AJ687" s="924">
        <f>+AK684+AJ667</f>
        <v>3109.55</v>
      </c>
      <c r="AK687" s="925"/>
      <c r="AL687" s="928">
        <f>+AJ687-AH687</f>
        <v>153.97336363636396</v>
      </c>
      <c r="AM687" s="925"/>
      <c r="AN687" s="945">
        <f>+AL687/AH687</f>
        <v>5.2095879275119564E-2</v>
      </c>
    </row>
    <row r="688" spans="2:42" ht="17.25" thickBot="1" x14ac:dyDescent="0.3">
      <c r="R688" s="921"/>
      <c r="S688" s="922"/>
      <c r="T688" s="922"/>
      <c r="U688" s="922"/>
      <c r="V688" s="922"/>
      <c r="W688" s="922"/>
      <c r="X688" s="922"/>
      <c r="Y688" s="922"/>
      <c r="Z688" s="922"/>
      <c r="AA688" s="922"/>
      <c r="AB688" s="922"/>
      <c r="AC688" s="922"/>
      <c r="AD688" s="922"/>
      <c r="AE688" s="922"/>
      <c r="AF688" s="923"/>
      <c r="AG688" s="19"/>
      <c r="AH688" s="926"/>
      <c r="AI688" s="927"/>
      <c r="AJ688" s="926"/>
      <c r="AK688" s="927"/>
      <c r="AL688" s="929"/>
      <c r="AM688" s="927"/>
      <c r="AN688" s="946"/>
    </row>
    <row r="689" spans="2:42" ht="17.25" thickBot="1" x14ac:dyDescent="0.3"/>
    <row r="690" spans="2:42" ht="12" customHeight="1" x14ac:dyDescent="0.25">
      <c r="B690" s="882" t="s">
        <v>31</v>
      </c>
      <c r="C690" s="883"/>
      <c r="D690" s="883"/>
      <c r="E690" s="883"/>
      <c r="F690" s="883"/>
      <c r="G690" s="884"/>
      <c r="H690" s="888" t="s">
        <v>30</v>
      </c>
      <c r="I690" s="765"/>
      <c r="J690" s="765"/>
      <c r="K690" s="765"/>
      <c r="L690" s="765"/>
      <c r="M690" s="765"/>
      <c r="N690" s="765"/>
      <c r="O690" s="765"/>
      <c r="P690" s="765"/>
      <c r="Q690" s="765"/>
      <c r="R690" s="765"/>
      <c r="S690" s="765"/>
      <c r="T690" s="765"/>
      <c r="U690" s="765"/>
      <c r="V690" s="765"/>
      <c r="W690" s="765"/>
      <c r="X690" s="765"/>
      <c r="Y690" s="765"/>
      <c r="Z690" s="765"/>
      <c r="AA690" s="765"/>
      <c r="AB690" s="765"/>
      <c r="AC690" s="765"/>
      <c r="AD690" s="765"/>
      <c r="AE690" s="267"/>
      <c r="AF690" s="764" t="s">
        <v>29</v>
      </c>
      <c r="AG690" s="765"/>
      <c r="AH690" s="765"/>
      <c r="AI690" s="765"/>
      <c r="AJ690" s="765"/>
      <c r="AK690" s="766"/>
      <c r="AL690" s="889" t="s">
        <v>39</v>
      </c>
      <c r="AM690" s="890"/>
      <c r="AN690" s="891"/>
      <c r="AO690" s="22"/>
      <c r="AP690" s="168" t="s">
        <v>46</v>
      </c>
    </row>
    <row r="691" spans="2:42" ht="12" customHeight="1" thickBot="1" x14ac:dyDescent="0.3">
      <c r="B691" s="885"/>
      <c r="C691" s="886"/>
      <c r="D691" s="886"/>
      <c r="E691" s="886"/>
      <c r="F691" s="886"/>
      <c r="G691" s="887"/>
      <c r="H691" s="892" t="s">
        <v>25</v>
      </c>
      <c r="I691" s="893"/>
      <c r="J691" s="893"/>
      <c r="K691" s="893"/>
      <c r="L691" s="893"/>
      <c r="M691" s="893"/>
      <c r="N691" s="893"/>
      <c r="O691" s="893"/>
      <c r="P691" s="893"/>
      <c r="Q691" s="893"/>
      <c r="R691" s="893"/>
      <c r="S691" s="893"/>
      <c r="T691" s="893"/>
      <c r="U691" s="893"/>
      <c r="V691" s="893"/>
      <c r="W691" s="893"/>
      <c r="X691" s="893"/>
      <c r="Y691" s="893"/>
      <c r="Z691" s="893"/>
      <c r="AA691" s="893"/>
      <c r="AB691" s="893"/>
      <c r="AC691" s="893"/>
      <c r="AD691" s="893"/>
      <c r="AE691" s="268"/>
      <c r="AF691" s="773"/>
      <c r="AG691" s="774"/>
      <c r="AH691" s="774"/>
      <c r="AI691" s="774"/>
      <c r="AJ691" s="774"/>
      <c r="AK691" s="775"/>
      <c r="AL691" s="896" t="s">
        <v>40</v>
      </c>
      <c r="AM691" s="897"/>
      <c r="AN691" s="898"/>
      <c r="AO691" s="23"/>
      <c r="AP691" s="169" t="s">
        <v>47</v>
      </c>
    </row>
    <row r="692" spans="2:42" ht="12" customHeight="1" thickBot="1" x14ac:dyDescent="0.3">
      <c r="B692" s="902" t="s">
        <v>28</v>
      </c>
      <c r="C692" s="903"/>
      <c r="D692" s="903"/>
      <c r="E692" s="903"/>
      <c r="F692" s="903"/>
      <c r="G692" s="904"/>
      <c r="H692" s="894"/>
      <c r="I692" s="895"/>
      <c r="J692" s="895"/>
      <c r="K692" s="895"/>
      <c r="L692" s="895"/>
      <c r="M692" s="895"/>
      <c r="N692" s="895"/>
      <c r="O692" s="895"/>
      <c r="P692" s="895"/>
      <c r="Q692" s="895"/>
      <c r="R692" s="895"/>
      <c r="S692" s="895"/>
      <c r="T692" s="895"/>
      <c r="U692" s="895"/>
      <c r="V692" s="895"/>
      <c r="W692" s="895"/>
      <c r="X692" s="895"/>
      <c r="Y692" s="895"/>
      <c r="Z692" s="895"/>
      <c r="AA692" s="895"/>
      <c r="AB692" s="895"/>
      <c r="AC692" s="895"/>
      <c r="AD692" s="895"/>
      <c r="AE692" s="269"/>
      <c r="AF692" s="776"/>
      <c r="AG692" s="777"/>
      <c r="AH692" s="777"/>
      <c r="AI692" s="777"/>
      <c r="AJ692" s="777"/>
      <c r="AK692" s="778"/>
      <c r="AL692" s="899"/>
      <c r="AM692" s="900"/>
      <c r="AN692" s="901"/>
      <c r="AO692" s="141"/>
      <c r="AP692" s="170"/>
    </row>
    <row r="693" spans="2:42" ht="12" customHeight="1" thickBot="1" x14ac:dyDescent="0.3">
      <c r="B693" s="135"/>
      <c r="C693" s="135"/>
      <c r="D693" s="135"/>
      <c r="E693" s="135"/>
      <c r="F693" s="135"/>
      <c r="G693" s="135"/>
      <c r="H693" s="135"/>
      <c r="I693" s="135"/>
      <c r="J693" s="174"/>
      <c r="K693" s="174"/>
      <c r="L693" s="174"/>
      <c r="M693" s="174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5"/>
      <c r="AL693" s="135"/>
      <c r="AM693" s="135"/>
      <c r="AN693" s="135"/>
      <c r="AO693" s="141"/>
      <c r="AP693" s="171"/>
    </row>
    <row r="694" spans="2:42" ht="12" customHeight="1" thickBot="1" x14ac:dyDescent="0.3">
      <c r="B694" s="873" t="s">
        <v>27</v>
      </c>
      <c r="C694" s="874"/>
      <c r="D694" s="874"/>
      <c r="E694" s="875"/>
      <c r="F694" s="848" t="s">
        <v>26</v>
      </c>
      <c r="G694" s="850"/>
      <c r="H694" s="848" t="s">
        <v>44</v>
      </c>
      <c r="I694" s="849"/>
      <c r="J694" s="849"/>
      <c r="K694" s="849"/>
      <c r="L694" s="849"/>
      <c r="M694" s="849"/>
      <c r="N694" s="849"/>
      <c r="O694" s="849"/>
      <c r="P694" s="849"/>
      <c r="Q694" s="849"/>
      <c r="R694" s="849"/>
      <c r="S694" s="850"/>
      <c r="T694" s="848" t="s">
        <v>25</v>
      </c>
      <c r="U694" s="849"/>
      <c r="V694" s="849"/>
      <c r="W694" s="849"/>
      <c r="X694" s="849"/>
      <c r="Y694" s="849"/>
      <c r="Z694" s="849"/>
      <c r="AA694" s="849"/>
      <c r="AB694" s="849"/>
      <c r="AC694" s="849"/>
      <c r="AD694" s="849"/>
      <c r="AE694" s="849"/>
      <c r="AF694" s="850"/>
      <c r="AG694" s="879" t="s">
        <v>24</v>
      </c>
      <c r="AH694" s="880"/>
      <c r="AI694" s="881"/>
      <c r="AJ694" s="879" t="s">
        <v>24</v>
      </c>
      <c r="AK694" s="881"/>
      <c r="AL694" s="848" t="s">
        <v>23</v>
      </c>
      <c r="AM694" s="849"/>
      <c r="AN694" s="850"/>
      <c r="AO694" s="141"/>
      <c r="AP694" s="171"/>
    </row>
    <row r="695" spans="2:42" ht="12" customHeight="1" thickBot="1" x14ac:dyDescent="0.3">
      <c r="B695" s="1" t="s">
        <v>13</v>
      </c>
      <c r="C695" s="2" t="s">
        <v>22</v>
      </c>
      <c r="D695" s="3" t="s">
        <v>22</v>
      </c>
      <c r="E695" s="2" t="s">
        <v>21</v>
      </c>
      <c r="F695" s="907" t="s">
        <v>20</v>
      </c>
      <c r="G695" s="908"/>
      <c r="H695" s="876"/>
      <c r="I695" s="877"/>
      <c r="J695" s="877"/>
      <c r="K695" s="877"/>
      <c r="L695" s="877"/>
      <c r="M695" s="877"/>
      <c r="N695" s="877"/>
      <c r="O695" s="877"/>
      <c r="P695" s="877"/>
      <c r="Q695" s="877"/>
      <c r="R695" s="877"/>
      <c r="S695" s="878"/>
      <c r="T695" s="876"/>
      <c r="U695" s="877"/>
      <c r="V695" s="877"/>
      <c r="W695" s="877"/>
      <c r="X695" s="877"/>
      <c r="Y695" s="877"/>
      <c r="Z695" s="877"/>
      <c r="AA695" s="877"/>
      <c r="AB695" s="877"/>
      <c r="AC695" s="877"/>
      <c r="AD695" s="877"/>
      <c r="AE695" s="877"/>
      <c r="AF695" s="878"/>
      <c r="AG695" s="876" t="s">
        <v>19</v>
      </c>
      <c r="AH695" s="877"/>
      <c r="AI695" s="878"/>
      <c r="AJ695" s="876" t="s">
        <v>18</v>
      </c>
      <c r="AK695" s="878"/>
      <c r="AL695" s="876" t="s">
        <v>17</v>
      </c>
      <c r="AM695" s="877"/>
      <c r="AN695" s="878"/>
      <c r="AO695" s="141"/>
      <c r="AP695" s="171"/>
    </row>
    <row r="696" spans="2:42" ht="12" customHeight="1" thickBot="1" x14ac:dyDescent="0.3">
      <c r="B696" s="4">
        <v>2020</v>
      </c>
      <c r="C696" s="5" t="s">
        <v>16</v>
      </c>
      <c r="D696" s="5" t="s">
        <v>15</v>
      </c>
      <c r="E696" s="30" t="s">
        <v>14</v>
      </c>
      <c r="F696" s="6" t="s">
        <v>14</v>
      </c>
      <c r="G696" s="7" t="s">
        <v>13</v>
      </c>
      <c r="H696" s="868" t="s">
        <v>34</v>
      </c>
      <c r="I696" s="869"/>
      <c r="J696" s="870" t="s">
        <v>43</v>
      </c>
      <c r="K696" s="871"/>
      <c r="L696" s="870" t="s">
        <v>42</v>
      </c>
      <c r="M696" s="871"/>
      <c r="N696" s="872" t="s">
        <v>33</v>
      </c>
      <c r="O696" s="869"/>
      <c r="P696" s="872" t="s">
        <v>12</v>
      </c>
      <c r="Q696" s="869"/>
      <c r="R696" s="872" t="s">
        <v>11</v>
      </c>
      <c r="S696" s="905"/>
      <c r="T696" s="868" t="s">
        <v>35</v>
      </c>
      <c r="U696" s="906"/>
      <c r="V696" s="906"/>
      <c r="W696" s="905"/>
      <c r="X696" s="868" t="s">
        <v>10</v>
      </c>
      <c r="Y696" s="906"/>
      <c r="Z696" s="906"/>
      <c r="AA696" s="905"/>
      <c r="AB696" s="604"/>
      <c r="AC696" s="38" t="s">
        <v>38</v>
      </c>
      <c r="AD696" s="37" t="s">
        <v>36</v>
      </c>
      <c r="AE696" s="266" t="s">
        <v>41</v>
      </c>
      <c r="AF696" s="136" t="s">
        <v>9</v>
      </c>
      <c r="AG696" s="8" t="s">
        <v>37</v>
      </c>
      <c r="AH696" s="9" t="s">
        <v>8</v>
      </c>
      <c r="AI696" s="10" t="s">
        <v>7</v>
      </c>
      <c r="AJ696" s="6" t="s">
        <v>8</v>
      </c>
      <c r="AK696" s="7" t="s">
        <v>7</v>
      </c>
      <c r="AL696" s="6" t="s">
        <v>8</v>
      </c>
      <c r="AM696" s="11" t="s">
        <v>7</v>
      </c>
      <c r="AN696" s="7" t="s">
        <v>6</v>
      </c>
      <c r="AO696" s="141"/>
      <c r="AP696" s="171"/>
    </row>
    <row r="697" spans="2:42" ht="12" customHeight="1" thickBot="1" x14ac:dyDescent="0.3">
      <c r="B697" s="25"/>
      <c r="C697" s="137"/>
      <c r="D697" s="137"/>
      <c r="E697" s="43"/>
      <c r="F697" s="43"/>
      <c r="G697" s="25"/>
      <c r="H697" s="960"/>
      <c r="I697" s="961"/>
      <c r="J697" s="962"/>
      <c r="K697" s="963"/>
      <c r="L697" s="962"/>
      <c r="M697" s="963"/>
      <c r="N697" s="960"/>
      <c r="O697" s="961"/>
      <c r="P697" s="964"/>
      <c r="Q697" s="965"/>
      <c r="R697" s="964"/>
      <c r="S697" s="966"/>
      <c r="T697" s="957"/>
      <c r="U697" s="958"/>
      <c r="V697" s="958"/>
      <c r="W697" s="959"/>
      <c r="X697" s="986"/>
      <c r="Y697" s="958"/>
      <c r="Z697" s="958"/>
      <c r="AA697" s="987"/>
      <c r="AB697" s="511"/>
      <c r="AC697" s="34"/>
      <c r="AD697" s="138"/>
      <c r="AE697" s="166"/>
      <c r="AF697" s="41"/>
      <c r="AG697" s="26"/>
      <c r="AH697" s="160"/>
      <c r="AI697" s="161">
        <f>+AH697/1000</f>
        <v>0</v>
      </c>
      <c r="AJ697" s="162"/>
      <c r="AK697" s="163">
        <f>+AJ697/1000</f>
        <v>0</v>
      </c>
      <c r="AL697" s="164">
        <f>+AJ697-AH697</f>
        <v>0</v>
      </c>
      <c r="AM697" s="163">
        <f>+AL697/1000</f>
        <v>0</v>
      </c>
      <c r="AN697" s="165" t="e">
        <f>+AL697/AH697</f>
        <v>#DIV/0!</v>
      </c>
      <c r="AO697" s="141"/>
      <c r="AP697" s="172"/>
    </row>
    <row r="698" spans="2:42" ht="12" customHeight="1" x14ac:dyDescent="0.25">
      <c r="B698" s="25"/>
      <c r="C698" s="137"/>
      <c r="D698" s="137"/>
      <c r="E698" s="43"/>
      <c r="F698" s="43"/>
      <c r="G698" s="25"/>
      <c r="H698" s="967"/>
      <c r="I698" s="968"/>
      <c r="J698" s="969"/>
      <c r="K698" s="970"/>
      <c r="L698" s="969"/>
      <c r="M698" s="970"/>
      <c r="N698" s="967"/>
      <c r="O698" s="968"/>
      <c r="P698" s="971"/>
      <c r="Q698" s="972"/>
      <c r="R698" s="973"/>
      <c r="S698" s="974"/>
      <c r="T698" s="979"/>
      <c r="U698" s="980"/>
      <c r="V698" s="980"/>
      <c r="W698" s="981"/>
      <c r="X698" s="979"/>
      <c r="Y698" s="980"/>
      <c r="Z698" s="980"/>
      <c r="AA698" s="988"/>
      <c r="AB698" s="509"/>
      <c r="AC698" s="34"/>
      <c r="AD698" s="138"/>
      <c r="AE698" s="158"/>
      <c r="AF698" s="35"/>
      <c r="AG698" s="34"/>
      <c r="AH698" s="139"/>
      <c r="AI698" s="159">
        <f>+AH698/1000</f>
        <v>0</v>
      </c>
      <c r="AJ698" s="152"/>
      <c r="AK698" s="272">
        <f>+AJ698/1000</f>
        <v>0</v>
      </c>
      <c r="AL698" s="273">
        <f>+AJ698-AH698</f>
        <v>0</v>
      </c>
      <c r="AM698" s="274">
        <f>+AL698/1000</f>
        <v>0</v>
      </c>
      <c r="AN698" s="275" t="e">
        <f>+AL698/AH698</f>
        <v>#DIV/0!</v>
      </c>
      <c r="AO698" s="20"/>
    </row>
    <row r="699" spans="2:42" ht="12" customHeight="1" x14ac:dyDescent="0.25">
      <c r="B699" s="25"/>
      <c r="C699" s="137"/>
      <c r="D699" s="137"/>
      <c r="E699" s="43"/>
      <c r="F699" s="43"/>
      <c r="G699" s="25"/>
      <c r="H699" s="967"/>
      <c r="I699" s="968"/>
      <c r="J699" s="969"/>
      <c r="K699" s="970"/>
      <c r="L699" s="969"/>
      <c r="M699" s="970"/>
      <c r="N699" s="967"/>
      <c r="O699" s="968"/>
      <c r="P699" s="971"/>
      <c r="Q699" s="972"/>
      <c r="R699" s="973"/>
      <c r="S699" s="985"/>
      <c r="T699" s="982"/>
      <c r="U699" s="983"/>
      <c r="V699" s="983"/>
      <c r="W699" s="984"/>
      <c r="X699" s="982"/>
      <c r="Y699" s="983"/>
      <c r="Z699" s="983"/>
      <c r="AA699" s="984"/>
      <c r="AB699" s="606"/>
      <c r="AC699" s="34"/>
      <c r="AD699" s="138"/>
      <c r="AE699" s="263"/>
      <c r="AF699" s="46"/>
      <c r="AG699" s="34"/>
      <c r="AH699" s="139"/>
      <c r="AI699" s="140">
        <f>+AH699/1000</f>
        <v>0</v>
      </c>
      <c r="AJ699" s="152"/>
      <c r="AK699" s="142">
        <f>+AJ699/1000</f>
        <v>0</v>
      </c>
      <c r="AL699" s="143">
        <f>+AJ699-AH699</f>
        <v>0</v>
      </c>
      <c r="AM699" s="144">
        <f>+AL699/1000</f>
        <v>0</v>
      </c>
      <c r="AN699" s="145" t="e">
        <f>+AL699/AH699</f>
        <v>#DIV/0!</v>
      </c>
      <c r="AO699" s="21"/>
    </row>
    <row r="700" spans="2:42" ht="12" customHeight="1" x14ac:dyDescent="0.25">
      <c r="B700" s="25"/>
      <c r="C700" s="137"/>
      <c r="D700" s="137"/>
      <c r="E700" s="43"/>
      <c r="F700" s="43"/>
      <c r="G700" s="25"/>
      <c r="H700" s="967"/>
      <c r="I700" s="968"/>
      <c r="J700" s="969"/>
      <c r="K700" s="970"/>
      <c r="L700" s="969"/>
      <c r="M700" s="970"/>
      <c r="N700" s="967"/>
      <c r="O700" s="968"/>
      <c r="P700" s="971"/>
      <c r="Q700" s="972"/>
      <c r="R700" s="973"/>
      <c r="S700" s="974"/>
      <c r="T700" s="975"/>
      <c r="U700" s="976"/>
      <c r="V700" s="976"/>
      <c r="W700" s="977"/>
      <c r="X700" s="975"/>
      <c r="Y700" s="976"/>
      <c r="Z700" s="976"/>
      <c r="AA700" s="978"/>
      <c r="AB700" s="510"/>
      <c r="AC700" s="34"/>
      <c r="AD700" s="138"/>
      <c r="AE700" s="263"/>
      <c r="AF700" s="46"/>
      <c r="AG700" s="34"/>
      <c r="AH700" s="139"/>
      <c r="AI700" s="140">
        <f>+AH700/1000</f>
        <v>0</v>
      </c>
      <c r="AJ700" s="152"/>
      <c r="AK700" s="142">
        <f>+AJ700/1000</f>
        <v>0</v>
      </c>
      <c r="AL700" s="143">
        <f>+AJ700-AH700</f>
        <v>0</v>
      </c>
      <c r="AM700" s="144">
        <f>+AL700/1000</f>
        <v>0</v>
      </c>
      <c r="AN700" s="145" t="e">
        <f>+AL700/AH700</f>
        <v>#DIV/0!</v>
      </c>
      <c r="AO700" s="21"/>
    </row>
    <row r="701" spans="2:42" ht="12" customHeight="1" x14ac:dyDescent="0.25">
      <c r="B701" s="25"/>
      <c r="C701" s="137"/>
      <c r="D701" s="137"/>
      <c r="E701" s="43"/>
      <c r="F701" s="43"/>
      <c r="G701" s="25"/>
      <c r="H701" s="967"/>
      <c r="I701" s="968"/>
      <c r="J701" s="969"/>
      <c r="K701" s="970"/>
      <c r="L701" s="969"/>
      <c r="M701" s="970"/>
      <c r="N701" s="967"/>
      <c r="O701" s="968"/>
      <c r="P701" s="989"/>
      <c r="Q701" s="990"/>
      <c r="R701" s="973"/>
      <c r="S701" s="974"/>
      <c r="T701" s="991"/>
      <c r="U701" s="992"/>
      <c r="V701" s="992"/>
      <c r="W701" s="974"/>
      <c r="X701" s="991"/>
      <c r="Y701" s="992"/>
      <c r="Z701" s="992"/>
      <c r="AA701" s="985"/>
      <c r="AB701" s="511"/>
      <c r="AC701" s="34"/>
      <c r="AD701" s="138"/>
      <c r="AE701" s="263"/>
      <c r="AF701" s="46"/>
      <c r="AG701" s="34"/>
      <c r="AH701" s="139"/>
      <c r="AI701" s="140">
        <f>+AH701/1000</f>
        <v>0</v>
      </c>
      <c r="AJ701" s="152"/>
      <c r="AK701" s="142">
        <f>+AJ701/1000</f>
        <v>0</v>
      </c>
      <c r="AL701" s="143">
        <f>+AJ701-AH701</f>
        <v>0</v>
      </c>
      <c r="AM701" s="144">
        <f>+AL701/1000</f>
        <v>0</v>
      </c>
      <c r="AN701" s="145" t="e">
        <f>+AL701/AH701</f>
        <v>#DIV/0!</v>
      </c>
    </row>
    <row r="702" spans="2:42" ht="12" customHeight="1" thickBot="1" x14ac:dyDescent="0.3">
      <c r="B702" s="24"/>
      <c r="C702" s="146"/>
      <c r="D702" s="146"/>
      <c r="E702" s="27"/>
      <c r="F702" s="36"/>
      <c r="G702" s="31"/>
      <c r="H702" s="909"/>
      <c r="I702" s="910"/>
      <c r="J702" s="911"/>
      <c r="K702" s="912"/>
      <c r="L702" s="911"/>
      <c r="M702" s="912"/>
      <c r="N702" s="913"/>
      <c r="O702" s="910"/>
      <c r="P702" s="913"/>
      <c r="Q702" s="910"/>
      <c r="R702" s="914"/>
      <c r="S702" s="915"/>
      <c r="T702" s="916"/>
      <c r="U702" s="917"/>
      <c r="V702" s="917"/>
      <c r="W702" s="915"/>
      <c r="X702" s="29"/>
      <c r="Y702" s="147"/>
      <c r="Z702" s="147"/>
      <c r="AA702" s="28"/>
      <c r="AB702" s="147"/>
      <c r="AC702" s="36"/>
      <c r="AD702" s="148"/>
      <c r="AE702" s="147"/>
      <c r="AF702" s="28"/>
      <c r="AG702" s="29"/>
      <c r="AH702" s="149"/>
      <c r="AI702" s="153"/>
      <c r="AJ702" s="150"/>
      <c r="AK702" s="154"/>
      <c r="AL702" s="155"/>
      <c r="AM702" s="156"/>
      <c r="AN702" s="157"/>
    </row>
    <row r="703" spans="2:42" ht="12" customHeight="1" x14ac:dyDescent="0.25">
      <c r="B703" s="151"/>
      <c r="C703" s="151"/>
      <c r="D703" s="151"/>
      <c r="E703" s="151"/>
      <c r="F703" s="151"/>
      <c r="G703" s="151"/>
      <c r="H703" s="151"/>
      <c r="I703" s="151"/>
      <c r="J703" s="174"/>
      <c r="K703" s="174"/>
      <c r="L703" s="174"/>
      <c r="M703" s="174"/>
      <c r="N703" s="151"/>
      <c r="O703" s="151"/>
      <c r="P703" s="135"/>
      <c r="Q703" s="135"/>
      <c r="R703" s="918" t="s">
        <v>5</v>
      </c>
      <c r="S703" s="919"/>
      <c r="T703" s="919"/>
      <c r="U703" s="919"/>
      <c r="V703" s="919"/>
      <c r="W703" s="919"/>
      <c r="X703" s="919"/>
      <c r="Y703" s="919"/>
      <c r="Z703" s="919"/>
      <c r="AA703" s="919"/>
      <c r="AB703" s="919"/>
      <c r="AC703" s="919"/>
      <c r="AD703" s="919"/>
      <c r="AE703" s="919"/>
      <c r="AF703" s="919"/>
      <c r="AG703" s="265"/>
      <c r="AH703" s="932" t="s">
        <v>4</v>
      </c>
      <c r="AI703" s="933"/>
      <c r="AJ703" s="932" t="s">
        <v>3</v>
      </c>
      <c r="AK703" s="933"/>
      <c r="AL703" s="932" t="s">
        <v>2</v>
      </c>
      <c r="AM703" s="934"/>
      <c r="AN703" s="935"/>
    </row>
    <row r="704" spans="2:42" x14ac:dyDescent="0.25">
      <c r="B704" s="151"/>
      <c r="C704" s="151"/>
      <c r="D704" s="151"/>
      <c r="E704" s="151"/>
      <c r="F704" s="151"/>
      <c r="G704" s="151"/>
      <c r="H704" s="151"/>
      <c r="I704" s="151"/>
      <c r="J704" s="174"/>
      <c r="K704" s="174"/>
      <c r="L704" s="174"/>
      <c r="M704" s="174"/>
      <c r="N704" s="151"/>
      <c r="O704" s="151"/>
      <c r="P704" s="135"/>
      <c r="Q704" s="135"/>
      <c r="R704" s="930"/>
      <c r="S704" s="931"/>
      <c r="T704" s="931"/>
      <c r="U704" s="931"/>
      <c r="V704" s="931"/>
      <c r="W704" s="931"/>
      <c r="X704" s="931"/>
      <c r="Y704" s="931"/>
      <c r="Z704" s="931"/>
      <c r="AA704" s="931"/>
      <c r="AB704" s="931"/>
      <c r="AC704" s="931"/>
      <c r="AD704" s="931"/>
      <c r="AE704" s="931"/>
      <c r="AF704" s="931"/>
      <c r="AG704" s="265"/>
      <c r="AH704" s="936" t="s">
        <v>1</v>
      </c>
      <c r="AI704" s="938">
        <f>+SUM(AI697:AI702)</f>
        <v>0</v>
      </c>
      <c r="AJ704" s="936" t="s">
        <v>1</v>
      </c>
      <c r="AK704" s="938">
        <f>+SUM(AK697:AK702)</f>
        <v>0</v>
      </c>
      <c r="AL704" s="936" t="s">
        <v>1</v>
      </c>
      <c r="AM704" s="940">
        <f>+AK704-AI704</f>
        <v>0</v>
      </c>
      <c r="AN704" s="851" t="e">
        <f>+AM704/AI704</f>
        <v>#DIV/0!</v>
      </c>
    </row>
    <row r="705" spans="2:42" ht="17.25" thickBot="1" x14ac:dyDescent="0.3">
      <c r="B705" s="151"/>
      <c r="C705" s="151"/>
      <c r="D705" s="151"/>
      <c r="E705" s="151"/>
      <c r="F705" s="151"/>
      <c r="G705" s="151"/>
      <c r="H705" s="151"/>
      <c r="I705" s="151"/>
      <c r="J705" s="174"/>
      <c r="K705" s="174"/>
      <c r="L705" s="174"/>
      <c r="M705" s="174"/>
      <c r="N705" s="151"/>
      <c r="O705" s="151"/>
      <c r="P705" s="135"/>
      <c r="Q705" s="135"/>
      <c r="R705" s="921"/>
      <c r="S705" s="922"/>
      <c r="T705" s="922"/>
      <c r="U705" s="922"/>
      <c r="V705" s="922"/>
      <c r="W705" s="922"/>
      <c r="X705" s="922"/>
      <c r="Y705" s="922"/>
      <c r="Z705" s="922"/>
      <c r="AA705" s="922"/>
      <c r="AB705" s="922"/>
      <c r="AC705" s="922"/>
      <c r="AD705" s="922"/>
      <c r="AE705" s="922"/>
      <c r="AF705" s="922"/>
      <c r="AG705" s="264"/>
      <c r="AH705" s="937"/>
      <c r="AI705" s="939"/>
      <c r="AJ705" s="937"/>
      <c r="AK705" s="939"/>
      <c r="AL705" s="937"/>
      <c r="AM705" s="941"/>
      <c r="AN705" s="852"/>
    </row>
    <row r="706" spans="2:42" ht="17.25" thickBot="1" x14ac:dyDescent="0.3"/>
    <row r="707" spans="2:42" x14ac:dyDescent="0.25">
      <c r="R707" s="918" t="s">
        <v>0</v>
      </c>
      <c r="S707" s="919"/>
      <c r="T707" s="919"/>
      <c r="U707" s="919"/>
      <c r="V707" s="919"/>
      <c r="W707" s="919"/>
      <c r="X707" s="919"/>
      <c r="Y707" s="919"/>
      <c r="Z707" s="919"/>
      <c r="AA707" s="919"/>
      <c r="AB707" s="919"/>
      <c r="AC707" s="919"/>
      <c r="AD707" s="919"/>
      <c r="AE707" s="919"/>
      <c r="AF707" s="920"/>
      <c r="AG707" s="18"/>
      <c r="AH707" s="924">
        <f>+AI704+AH687</f>
        <v>2955.5766363636362</v>
      </c>
      <c r="AI707" s="925"/>
      <c r="AJ707" s="924">
        <f>+AK704+AJ687</f>
        <v>3109.55</v>
      </c>
      <c r="AK707" s="925"/>
      <c r="AL707" s="928">
        <f>+AJ707-AH707</f>
        <v>153.97336363636396</v>
      </c>
      <c r="AM707" s="925"/>
      <c r="AN707" s="945">
        <f>+AL707/AH707</f>
        <v>5.2095879275119564E-2</v>
      </c>
    </row>
    <row r="708" spans="2:42" ht="17.25" thickBot="1" x14ac:dyDescent="0.3">
      <c r="R708" s="921"/>
      <c r="S708" s="922"/>
      <c r="T708" s="922"/>
      <c r="U708" s="922"/>
      <c r="V708" s="922"/>
      <c r="W708" s="922"/>
      <c r="X708" s="922"/>
      <c r="Y708" s="922"/>
      <c r="Z708" s="922"/>
      <c r="AA708" s="922"/>
      <c r="AB708" s="922"/>
      <c r="AC708" s="922"/>
      <c r="AD708" s="922"/>
      <c r="AE708" s="922"/>
      <c r="AF708" s="923"/>
      <c r="AG708" s="19"/>
      <c r="AH708" s="926"/>
      <c r="AI708" s="927"/>
      <c r="AJ708" s="926"/>
      <c r="AK708" s="927"/>
      <c r="AL708" s="929"/>
      <c r="AM708" s="927"/>
      <c r="AN708" s="946"/>
    </row>
    <row r="709" spans="2:42" ht="17.25" thickBot="1" x14ac:dyDescent="0.3"/>
    <row r="710" spans="2:42" ht="12" customHeight="1" x14ac:dyDescent="0.25">
      <c r="B710" s="882" t="s">
        <v>31</v>
      </c>
      <c r="C710" s="883"/>
      <c r="D710" s="883"/>
      <c r="E710" s="883"/>
      <c r="F710" s="883"/>
      <c r="G710" s="884"/>
      <c r="H710" s="888" t="s">
        <v>30</v>
      </c>
      <c r="I710" s="765"/>
      <c r="J710" s="765"/>
      <c r="K710" s="765"/>
      <c r="L710" s="765"/>
      <c r="M710" s="765"/>
      <c r="N710" s="765"/>
      <c r="O710" s="765"/>
      <c r="P710" s="765"/>
      <c r="Q710" s="765"/>
      <c r="R710" s="765"/>
      <c r="S710" s="765"/>
      <c r="T710" s="765"/>
      <c r="U710" s="765"/>
      <c r="V710" s="765"/>
      <c r="W710" s="765"/>
      <c r="X710" s="765"/>
      <c r="Y710" s="765"/>
      <c r="Z710" s="765"/>
      <c r="AA710" s="765"/>
      <c r="AB710" s="765"/>
      <c r="AC710" s="765"/>
      <c r="AD710" s="765"/>
      <c r="AE710" s="267"/>
      <c r="AF710" s="764" t="s">
        <v>29</v>
      </c>
      <c r="AG710" s="765"/>
      <c r="AH710" s="765"/>
      <c r="AI710" s="765"/>
      <c r="AJ710" s="765"/>
      <c r="AK710" s="766"/>
      <c r="AL710" s="889" t="s">
        <v>39</v>
      </c>
      <c r="AM710" s="890"/>
      <c r="AN710" s="891"/>
      <c r="AO710" s="22"/>
      <c r="AP710" s="168" t="s">
        <v>46</v>
      </c>
    </row>
    <row r="711" spans="2:42" ht="12" customHeight="1" thickBot="1" x14ac:dyDescent="0.3">
      <c r="B711" s="885"/>
      <c r="C711" s="886"/>
      <c r="D711" s="886"/>
      <c r="E711" s="886"/>
      <c r="F711" s="886"/>
      <c r="G711" s="887"/>
      <c r="H711" s="892" t="s">
        <v>25</v>
      </c>
      <c r="I711" s="893"/>
      <c r="J711" s="893"/>
      <c r="K711" s="893"/>
      <c r="L711" s="893"/>
      <c r="M711" s="893"/>
      <c r="N711" s="893"/>
      <c r="O711" s="893"/>
      <c r="P711" s="893"/>
      <c r="Q711" s="893"/>
      <c r="R711" s="893"/>
      <c r="S711" s="893"/>
      <c r="T711" s="893"/>
      <c r="U711" s="893"/>
      <c r="V711" s="893"/>
      <c r="W711" s="893"/>
      <c r="X711" s="893"/>
      <c r="Y711" s="893"/>
      <c r="Z711" s="893"/>
      <c r="AA711" s="893"/>
      <c r="AB711" s="893"/>
      <c r="AC711" s="893"/>
      <c r="AD711" s="893"/>
      <c r="AE711" s="268"/>
      <c r="AF711" s="773"/>
      <c r="AG711" s="774"/>
      <c r="AH711" s="774"/>
      <c r="AI711" s="774"/>
      <c r="AJ711" s="774"/>
      <c r="AK711" s="775"/>
      <c r="AL711" s="896" t="s">
        <v>40</v>
      </c>
      <c r="AM711" s="897"/>
      <c r="AN711" s="898"/>
      <c r="AO711" s="23"/>
      <c r="AP711" s="169" t="s">
        <v>47</v>
      </c>
    </row>
    <row r="712" spans="2:42" ht="12" customHeight="1" thickBot="1" x14ac:dyDescent="0.3">
      <c r="B712" s="902" t="s">
        <v>28</v>
      </c>
      <c r="C712" s="903"/>
      <c r="D712" s="903"/>
      <c r="E712" s="903"/>
      <c r="F712" s="903"/>
      <c r="G712" s="904"/>
      <c r="H712" s="894"/>
      <c r="I712" s="895"/>
      <c r="J712" s="895"/>
      <c r="K712" s="895"/>
      <c r="L712" s="895"/>
      <c r="M712" s="895"/>
      <c r="N712" s="895"/>
      <c r="O712" s="895"/>
      <c r="P712" s="895"/>
      <c r="Q712" s="895"/>
      <c r="R712" s="895"/>
      <c r="S712" s="895"/>
      <c r="T712" s="895"/>
      <c r="U712" s="895"/>
      <c r="V712" s="895"/>
      <c r="W712" s="895"/>
      <c r="X712" s="895"/>
      <c r="Y712" s="895"/>
      <c r="Z712" s="895"/>
      <c r="AA712" s="895"/>
      <c r="AB712" s="895"/>
      <c r="AC712" s="895"/>
      <c r="AD712" s="895"/>
      <c r="AE712" s="269"/>
      <c r="AF712" s="776"/>
      <c r="AG712" s="777"/>
      <c r="AH712" s="777"/>
      <c r="AI712" s="777"/>
      <c r="AJ712" s="777"/>
      <c r="AK712" s="778"/>
      <c r="AL712" s="899"/>
      <c r="AM712" s="900"/>
      <c r="AN712" s="901"/>
      <c r="AO712" s="141"/>
      <c r="AP712" s="170"/>
    </row>
    <row r="713" spans="2:42" ht="12" customHeight="1" thickBot="1" x14ac:dyDescent="0.3">
      <c r="B713" s="135"/>
      <c r="C713" s="135"/>
      <c r="D713" s="135"/>
      <c r="E713" s="135"/>
      <c r="F713" s="135"/>
      <c r="G713" s="135"/>
      <c r="H713" s="135"/>
      <c r="I713" s="135"/>
      <c r="J713" s="174"/>
      <c r="K713" s="174"/>
      <c r="L713" s="174"/>
      <c r="M713" s="174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5"/>
      <c r="AL713" s="135"/>
      <c r="AM713" s="135"/>
      <c r="AN713" s="135"/>
      <c r="AO713" s="141"/>
      <c r="AP713" s="171"/>
    </row>
    <row r="714" spans="2:42" ht="12" customHeight="1" thickBot="1" x14ac:dyDescent="0.3">
      <c r="B714" s="873" t="s">
        <v>27</v>
      </c>
      <c r="C714" s="874"/>
      <c r="D714" s="874"/>
      <c r="E714" s="875"/>
      <c r="F714" s="848" t="s">
        <v>26</v>
      </c>
      <c r="G714" s="850"/>
      <c r="H714" s="848" t="s">
        <v>44</v>
      </c>
      <c r="I714" s="849"/>
      <c r="J714" s="849"/>
      <c r="K714" s="849"/>
      <c r="L714" s="849"/>
      <c r="M714" s="849"/>
      <c r="N714" s="849"/>
      <c r="O714" s="849"/>
      <c r="P714" s="849"/>
      <c r="Q714" s="849"/>
      <c r="R714" s="849"/>
      <c r="S714" s="850"/>
      <c r="T714" s="848" t="s">
        <v>25</v>
      </c>
      <c r="U714" s="849"/>
      <c r="V714" s="849"/>
      <c r="W714" s="849"/>
      <c r="X714" s="849"/>
      <c r="Y714" s="849"/>
      <c r="Z714" s="849"/>
      <c r="AA714" s="849"/>
      <c r="AB714" s="849"/>
      <c r="AC714" s="849"/>
      <c r="AD714" s="849"/>
      <c r="AE714" s="849"/>
      <c r="AF714" s="850"/>
      <c r="AG714" s="879" t="s">
        <v>24</v>
      </c>
      <c r="AH714" s="880"/>
      <c r="AI714" s="881"/>
      <c r="AJ714" s="879" t="s">
        <v>24</v>
      </c>
      <c r="AK714" s="881"/>
      <c r="AL714" s="848" t="s">
        <v>23</v>
      </c>
      <c r="AM714" s="849"/>
      <c r="AN714" s="850"/>
      <c r="AO714" s="141"/>
      <c r="AP714" s="171"/>
    </row>
    <row r="715" spans="2:42" ht="12" customHeight="1" thickBot="1" x14ac:dyDescent="0.3">
      <c r="B715" s="1" t="s">
        <v>13</v>
      </c>
      <c r="C715" s="2" t="s">
        <v>22</v>
      </c>
      <c r="D715" s="3" t="s">
        <v>22</v>
      </c>
      <c r="E715" s="2" t="s">
        <v>21</v>
      </c>
      <c r="F715" s="907" t="s">
        <v>20</v>
      </c>
      <c r="G715" s="908"/>
      <c r="H715" s="876"/>
      <c r="I715" s="877"/>
      <c r="J715" s="877"/>
      <c r="K715" s="877"/>
      <c r="L715" s="877"/>
      <c r="M715" s="877"/>
      <c r="N715" s="877"/>
      <c r="O715" s="877"/>
      <c r="P715" s="877"/>
      <c r="Q715" s="877"/>
      <c r="R715" s="877"/>
      <c r="S715" s="878"/>
      <c r="T715" s="876"/>
      <c r="U715" s="877"/>
      <c r="V715" s="877"/>
      <c r="W715" s="877"/>
      <c r="X715" s="877"/>
      <c r="Y715" s="877"/>
      <c r="Z715" s="877"/>
      <c r="AA715" s="877"/>
      <c r="AB715" s="877"/>
      <c r="AC715" s="877"/>
      <c r="AD715" s="877"/>
      <c r="AE715" s="877"/>
      <c r="AF715" s="878"/>
      <c r="AG715" s="876" t="s">
        <v>19</v>
      </c>
      <c r="AH715" s="877"/>
      <c r="AI715" s="878"/>
      <c r="AJ715" s="876" t="s">
        <v>18</v>
      </c>
      <c r="AK715" s="878"/>
      <c r="AL715" s="876" t="s">
        <v>17</v>
      </c>
      <c r="AM715" s="877"/>
      <c r="AN715" s="878"/>
      <c r="AO715" s="141"/>
      <c r="AP715" s="171"/>
    </row>
    <row r="716" spans="2:42" ht="12" customHeight="1" thickBot="1" x14ac:dyDescent="0.3">
      <c r="B716" s="4">
        <v>2020</v>
      </c>
      <c r="C716" s="5" t="s">
        <v>16</v>
      </c>
      <c r="D716" s="5" t="s">
        <v>15</v>
      </c>
      <c r="E716" s="30" t="s">
        <v>14</v>
      </c>
      <c r="F716" s="6" t="s">
        <v>14</v>
      </c>
      <c r="G716" s="7" t="s">
        <v>13</v>
      </c>
      <c r="H716" s="868" t="s">
        <v>34</v>
      </c>
      <c r="I716" s="869"/>
      <c r="J716" s="870" t="s">
        <v>43</v>
      </c>
      <c r="K716" s="871"/>
      <c r="L716" s="870" t="s">
        <v>42</v>
      </c>
      <c r="M716" s="871"/>
      <c r="N716" s="872" t="s">
        <v>33</v>
      </c>
      <c r="O716" s="869"/>
      <c r="P716" s="872" t="s">
        <v>12</v>
      </c>
      <c r="Q716" s="869"/>
      <c r="R716" s="872" t="s">
        <v>11</v>
      </c>
      <c r="S716" s="905"/>
      <c r="T716" s="868" t="s">
        <v>35</v>
      </c>
      <c r="U716" s="906"/>
      <c r="V716" s="906"/>
      <c r="W716" s="905"/>
      <c r="X716" s="868" t="s">
        <v>10</v>
      </c>
      <c r="Y716" s="906"/>
      <c r="Z716" s="906"/>
      <c r="AA716" s="905"/>
      <c r="AB716" s="604"/>
      <c r="AC716" s="38" t="s">
        <v>38</v>
      </c>
      <c r="AD716" s="37" t="s">
        <v>36</v>
      </c>
      <c r="AE716" s="266" t="s">
        <v>41</v>
      </c>
      <c r="AF716" s="136" t="s">
        <v>9</v>
      </c>
      <c r="AG716" s="8" t="s">
        <v>37</v>
      </c>
      <c r="AH716" s="9" t="s">
        <v>8</v>
      </c>
      <c r="AI716" s="10" t="s">
        <v>7</v>
      </c>
      <c r="AJ716" s="6" t="s">
        <v>8</v>
      </c>
      <c r="AK716" s="7" t="s">
        <v>7</v>
      </c>
      <c r="AL716" s="6" t="s">
        <v>8</v>
      </c>
      <c r="AM716" s="11" t="s">
        <v>7</v>
      </c>
      <c r="AN716" s="7" t="s">
        <v>6</v>
      </c>
      <c r="AO716" s="141"/>
      <c r="AP716" s="171"/>
    </row>
    <row r="717" spans="2:42" ht="12" customHeight="1" thickBot="1" x14ac:dyDescent="0.3">
      <c r="B717" s="25"/>
      <c r="C717" s="137"/>
      <c r="D717" s="137"/>
      <c r="E717" s="43"/>
      <c r="F717" s="43"/>
      <c r="G717" s="25"/>
      <c r="H717" s="960"/>
      <c r="I717" s="961"/>
      <c r="J717" s="962"/>
      <c r="K717" s="963"/>
      <c r="L717" s="962"/>
      <c r="M717" s="963"/>
      <c r="N717" s="960"/>
      <c r="O717" s="961"/>
      <c r="P717" s="964"/>
      <c r="Q717" s="965"/>
      <c r="R717" s="964"/>
      <c r="S717" s="966"/>
      <c r="T717" s="957"/>
      <c r="U717" s="958"/>
      <c r="V717" s="958"/>
      <c r="W717" s="959"/>
      <c r="X717" s="986"/>
      <c r="Y717" s="958"/>
      <c r="Z717" s="958"/>
      <c r="AA717" s="987"/>
      <c r="AB717" s="511"/>
      <c r="AC717" s="34"/>
      <c r="AD717" s="138"/>
      <c r="AE717" s="166"/>
      <c r="AF717" s="41"/>
      <c r="AG717" s="26"/>
      <c r="AH717" s="160"/>
      <c r="AI717" s="161">
        <f>+AH717/1000</f>
        <v>0</v>
      </c>
      <c r="AJ717" s="162"/>
      <c r="AK717" s="163">
        <f>+AJ717/1000</f>
        <v>0</v>
      </c>
      <c r="AL717" s="164">
        <f>+AJ717-AH717</f>
        <v>0</v>
      </c>
      <c r="AM717" s="163">
        <f>+AL717/1000</f>
        <v>0</v>
      </c>
      <c r="AN717" s="165" t="e">
        <f>+AL717/AH717</f>
        <v>#DIV/0!</v>
      </c>
      <c r="AO717" s="141"/>
      <c r="AP717" s="172"/>
    </row>
    <row r="718" spans="2:42" ht="12" customHeight="1" x14ac:dyDescent="0.25">
      <c r="B718" s="25"/>
      <c r="C718" s="137"/>
      <c r="D718" s="137"/>
      <c r="E718" s="43"/>
      <c r="F718" s="43"/>
      <c r="G718" s="25"/>
      <c r="H718" s="967"/>
      <c r="I718" s="968"/>
      <c r="J718" s="969"/>
      <c r="K718" s="970"/>
      <c r="L718" s="969"/>
      <c r="M718" s="970"/>
      <c r="N718" s="967"/>
      <c r="O718" s="968"/>
      <c r="P718" s="971"/>
      <c r="Q718" s="972"/>
      <c r="R718" s="973"/>
      <c r="S718" s="974"/>
      <c r="T718" s="979"/>
      <c r="U718" s="980"/>
      <c r="V718" s="980"/>
      <c r="W718" s="981"/>
      <c r="X718" s="979"/>
      <c r="Y718" s="980"/>
      <c r="Z718" s="980"/>
      <c r="AA718" s="988"/>
      <c r="AB718" s="509"/>
      <c r="AC718" s="34"/>
      <c r="AD718" s="138"/>
      <c r="AE718" s="158"/>
      <c r="AF718" s="35"/>
      <c r="AG718" s="34"/>
      <c r="AH718" s="139"/>
      <c r="AI718" s="159">
        <f>+AH718/1000</f>
        <v>0</v>
      </c>
      <c r="AJ718" s="152"/>
      <c r="AK718" s="272">
        <f>+AJ718/1000</f>
        <v>0</v>
      </c>
      <c r="AL718" s="273">
        <f>+AJ718-AH718</f>
        <v>0</v>
      </c>
      <c r="AM718" s="274">
        <f>+AL718/1000</f>
        <v>0</v>
      </c>
      <c r="AN718" s="275" t="e">
        <f>+AL718/AH718</f>
        <v>#DIV/0!</v>
      </c>
      <c r="AO718" s="20"/>
    </row>
    <row r="719" spans="2:42" ht="12" customHeight="1" x14ac:dyDescent="0.25">
      <c r="B719" s="25"/>
      <c r="C719" s="137"/>
      <c r="D719" s="137"/>
      <c r="E719" s="43"/>
      <c r="F719" s="43"/>
      <c r="G719" s="25"/>
      <c r="H719" s="967"/>
      <c r="I719" s="968"/>
      <c r="J719" s="969"/>
      <c r="K719" s="970"/>
      <c r="L719" s="969"/>
      <c r="M719" s="970"/>
      <c r="N719" s="967"/>
      <c r="O719" s="968"/>
      <c r="P719" s="971"/>
      <c r="Q719" s="972"/>
      <c r="R719" s="973"/>
      <c r="S719" s="985"/>
      <c r="T719" s="982"/>
      <c r="U719" s="983"/>
      <c r="V719" s="983"/>
      <c r="W719" s="984"/>
      <c r="X719" s="982"/>
      <c r="Y719" s="983"/>
      <c r="Z719" s="983"/>
      <c r="AA719" s="984"/>
      <c r="AB719" s="606"/>
      <c r="AC719" s="34"/>
      <c r="AD719" s="138"/>
      <c r="AE719" s="263"/>
      <c r="AF719" s="46"/>
      <c r="AG719" s="34"/>
      <c r="AH719" s="139"/>
      <c r="AI719" s="140">
        <f>+AH719/1000</f>
        <v>0</v>
      </c>
      <c r="AJ719" s="152"/>
      <c r="AK719" s="142">
        <f>+AJ719/1000</f>
        <v>0</v>
      </c>
      <c r="AL719" s="143">
        <f>+AJ719-AH719</f>
        <v>0</v>
      </c>
      <c r="AM719" s="144">
        <f>+AL719/1000</f>
        <v>0</v>
      </c>
      <c r="AN719" s="145" t="e">
        <f>+AL719/AH719</f>
        <v>#DIV/0!</v>
      </c>
      <c r="AO719" s="21"/>
    </row>
    <row r="720" spans="2:42" ht="12" customHeight="1" x14ac:dyDescent="0.25">
      <c r="B720" s="25"/>
      <c r="C720" s="137"/>
      <c r="D720" s="137"/>
      <c r="E720" s="43"/>
      <c r="F720" s="43"/>
      <c r="G720" s="25"/>
      <c r="H720" s="967"/>
      <c r="I720" s="968"/>
      <c r="J720" s="969"/>
      <c r="K720" s="970"/>
      <c r="L720" s="969"/>
      <c r="M720" s="970"/>
      <c r="N720" s="967"/>
      <c r="O720" s="968"/>
      <c r="P720" s="971"/>
      <c r="Q720" s="972"/>
      <c r="R720" s="973"/>
      <c r="S720" s="974"/>
      <c r="T720" s="975"/>
      <c r="U720" s="976"/>
      <c r="V720" s="976"/>
      <c r="W720" s="977"/>
      <c r="X720" s="975"/>
      <c r="Y720" s="976"/>
      <c r="Z720" s="976"/>
      <c r="AA720" s="978"/>
      <c r="AB720" s="510"/>
      <c r="AC720" s="34"/>
      <c r="AD720" s="138"/>
      <c r="AE720" s="263"/>
      <c r="AF720" s="46"/>
      <c r="AG720" s="34"/>
      <c r="AH720" s="139"/>
      <c r="AI720" s="140">
        <f>+AH720/1000</f>
        <v>0</v>
      </c>
      <c r="AJ720" s="152"/>
      <c r="AK720" s="142">
        <f>+AJ720/1000</f>
        <v>0</v>
      </c>
      <c r="AL720" s="143">
        <f>+AJ720-AH720</f>
        <v>0</v>
      </c>
      <c r="AM720" s="144">
        <f>+AL720/1000</f>
        <v>0</v>
      </c>
      <c r="AN720" s="145" t="e">
        <f>+AL720/AH720</f>
        <v>#DIV/0!</v>
      </c>
      <c r="AO720" s="21"/>
    </row>
    <row r="721" spans="2:42" ht="12" customHeight="1" x14ac:dyDescent="0.25">
      <c r="B721" s="25"/>
      <c r="C721" s="137"/>
      <c r="D721" s="137"/>
      <c r="E721" s="43"/>
      <c r="F721" s="43"/>
      <c r="G721" s="25"/>
      <c r="H721" s="967"/>
      <c r="I721" s="968"/>
      <c r="J721" s="969"/>
      <c r="K721" s="970"/>
      <c r="L721" s="969"/>
      <c r="M721" s="970"/>
      <c r="N721" s="967"/>
      <c r="O721" s="968"/>
      <c r="P721" s="989"/>
      <c r="Q721" s="990"/>
      <c r="R721" s="973"/>
      <c r="S721" s="974"/>
      <c r="T721" s="991"/>
      <c r="U721" s="992"/>
      <c r="V721" s="992"/>
      <c r="W721" s="974"/>
      <c r="X721" s="991"/>
      <c r="Y721" s="992"/>
      <c r="Z721" s="992"/>
      <c r="AA721" s="985"/>
      <c r="AB721" s="511"/>
      <c r="AC721" s="34"/>
      <c r="AD721" s="138"/>
      <c r="AE721" s="263"/>
      <c r="AF721" s="46"/>
      <c r="AG721" s="34"/>
      <c r="AH721" s="139"/>
      <c r="AI721" s="140">
        <f>+AH721/1000</f>
        <v>0</v>
      </c>
      <c r="AJ721" s="152"/>
      <c r="AK721" s="142">
        <f>+AJ721/1000</f>
        <v>0</v>
      </c>
      <c r="AL721" s="143">
        <f>+AJ721-AH721</f>
        <v>0</v>
      </c>
      <c r="AM721" s="144">
        <f>+AL721/1000</f>
        <v>0</v>
      </c>
      <c r="AN721" s="145" t="e">
        <f>+AL721/AH721</f>
        <v>#DIV/0!</v>
      </c>
    </row>
    <row r="722" spans="2:42" ht="12" customHeight="1" thickBot="1" x14ac:dyDescent="0.3">
      <c r="B722" s="24"/>
      <c r="C722" s="146"/>
      <c r="D722" s="146"/>
      <c r="E722" s="27"/>
      <c r="F722" s="36"/>
      <c r="G722" s="31"/>
      <c r="H722" s="909"/>
      <c r="I722" s="910"/>
      <c r="J722" s="911"/>
      <c r="K722" s="912"/>
      <c r="L722" s="911"/>
      <c r="M722" s="912"/>
      <c r="N722" s="913"/>
      <c r="O722" s="910"/>
      <c r="P722" s="913"/>
      <c r="Q722" s="910"/>
      <c r="R722" s="914"/>
      <c r="S722" s="915"/>
      <c r="T722" s="916"/>
      <c r="U722" s="917"/>
      <c r="V722" s="917"/>
      <c r="W722" s="915"/>
      <c r="X722" s="29"/>
      <c r="Y722" s="147"/>
      <c r="Z722" s="147"/>
      <c r="AA722" s="28"/>
      <c r="AB722" s="147"/>
      <c r="AC722" s="36"/>
      <c r="AD722" s="148"/>
      <c r="AE722" s="147"/>
      <c r="AF722" s="28"/>
      <c r="AG722" s="29"/>
      <c r="AH722" s="149"/>
      <c r="AI722" s="153"/>
      <c r="AJ722" s="150"/>
      <c r="AK722" s="154"/>
      <c r="AL722" s="155"/>
      <c r="AM722" s="156"/>
      <c r="AN722" s="157"/>
    </row>
    <row r="723" spans="2:42" ht="12" customHeight="1" x14ac:dyDescent="0.25">
      <c r="B723" s="151"/>
      <c r="C723" s="151"/>
      <c r="D723" s="151"/>
      <c r="E723" s="151"/>
      <c r="F723" s="151"/>
      <c r="G723" s="151"/>
      <c r="H723" s="151"/>
      <c r="I723" s="151"/>
      <c r="J723" s="174"/>
      <c r="K723" s="174"/>
      <c r="L723" s="174"/>
      <c r="M723" s="174"/>
      <c r="N723" s="151"/>
      <c r="O723" s="151"/>
      <c r="P723" s="135"/>
      <c r="Q723" s="135"/>
      <c r="R723" s="918" t="s">
        <v>5</v>
      </c>
      <c r="S723" s="919"/>
      <c r="T723" s="919"/>
      <c r="U723" s="919"/>
      <c r="V723" s="919"/>
      <c r="W723" s="919"/>
      <c r="X723" s="919"/>
      <c r="Y723" s="919"/>
      <c r="Z723" s="919"/>
      <c r="AA723" s="919"/>
      <c r="AB723" s="919"/>
      <c r="AC723" s="919"/>
      <c r="AD723" s="919"/>
      <c r="AE723" s="919"/>
      <c r="AF723" s="919"/>
      <c r="AG723" s="265"/>
      <c r="AH723" s="932" t="s">
        <v>4</v>
      </c>
      <c r="AI723" s="933"/>
      <c r="AJ723" s="932" t="s">
        <v>3</v>
      </c>
      <c r="AK723" s="933"/>
      <c r="AL723" s="932" t="s">
        <v>2</v>
      </c>
      <c r="AM723" s="934"/>
      <c r="AN723" s="935"/>
    </row>
    <row r="724" spans="2:42" x14ac:dyDescent="0.25">
      <c r="B724" s="151"/>
      <c r="C724" s="151"/>
      <c r="D724" s="151"/>
      <c r="E724" s="151"/>
      <c r="F724" s="151"/>
      <c r="G724" s="151"/>
      <c r="H724" s="151"/>
      <c r="I724" s="151"/>
      <c r="J724" s="174"/>
      <c r="K724" s="174"/>
      <c r="L724" s="174"/>
      <c r="M724" s="174"/>
      <c r="N724" s="151"/>
      <c r="O724" s="151"/>
      <c r="P724" s="135"/>
      <c r="Q724" s="135"/>
      <c r="R724" s="930"/>
      <c r="S724" s="931"/>
      <c r="T724" s="931"/>
      <c r="U724" s="931"/>
      <c r="V724" s="931"/>
      <c r="W724" s="931"/>
      <c r="X724" s="931"/>
      <c r="Y724" s="931"/>
      <c r="Z724" s="931"/>
      <c r="AA724" s="931"/>
      <c r="AB724" s="931"/>
      <c r="AC724" s="931"/>
      <c r="AD724" s="931"/>
      <c r="AE724" s="931"/>
      <c r="AF724" s="931"/>
      <c r="AG724" s="265"/>
      <c r="AH724" s="936" t="s">
        <v>1</v>
      </c>
      <c r="AI724" s="938">
        <f>+SUM(AI717:AI722)</f>
        <v>0</v>
      </c>
      <c r="AJ724" s="936" t="s">
        <v>1</v>
      </c>
      <c r="AK724" s="938">
        <f>+SUM(AK717:AK722)</f>
        <v>0</v>
      </c>
      <c r="AL724" s="936" t="s">
        <v>1</v>
      </c>
      <c r="AM724" s="940">
        <f>+AK724-AI724</f>
        <v>0</v>
      </c>
      <c r="AN724" s="851" t="e">
        <f>+AM724/AI724</f>
        <v>#DIV/0!</v>
      </c>
    </row>
    <row r="725" spans="2:42" ht="17.25" thickBot="1" x14ac:dyDescent="0.3">
      <c r="B725" s="151"/>
      <c r="C725" s="151"/>
      <c r="D725" s="151"/>
      <c r="E725" s="151"/>
      <c r="F725" s="151"/>
      <c r="G725" s="151"/>
      <c r="H725" s="151"/>
      <c r="I725" s="151"/>
      <c r="J725" s="174"/>
      <c r="K725" s="174"/>
      <c r="L725" s="174"/>
      <c r="M725" s="174"/>
      <c r="N725" s="151"/>
      <c r="O725" s="151"/>
      <c r="P725" s="135"/>
      <c r="Q725" s="135"/>
      <c r="R725" s="921"/>
      <c r="S725" s="922"/>
      <c r="T725" s="922"/>
      <c r="U725" s="922"/>
      <c r="V725" s="922"/>
      <c r="W725" s="922"/>
      <c r="X725" s="922"/>
      <c r="Y725" s="922"/>
      <c r="Z725" s="922"/>
      <c r="AA725" s="922"/>
      <c r="AB725" s="922"/>
      <c r="AC725" s="922"/>
      <c r="AD725" s="922"/>
      <c r="AE725" s="922"/>
      <c r="AF725" s="922"/>
      <c r="AG725" s="264"/>
      <c r="AH725" s="937"/>
      <c r="AI725" s="939"/>
      <c r="AJ725" s="937"/>
      <c r="AK725" s="939"/>
      <c r="AL725" s="937"/>
      <c r="AM725" s="941"/>
      <c r="AN725" s="852"/>
    </row>
    <row r="726" spans="2:42" ht="17.25" thickBot="1" x14ac:dyDescent="0.3"/>
    <row r="727" spans="2:42" x14ac:dyDescent="0.25">
      <c r="R727" s="918" t="s">
        <v>0</v>
      </c>
      <c r="S727" s="919"/>
      <c r="T727" s="919"/>
      <c r="U727" s="919"/>
      <c r="V727" s="919"/>
      <c r="W727" s="919"/>
      <c r="X727" s="919"/>
      <c r="Y727" s="919"/>
      <c r="Z727" s="919"/>
      <c r="AA727" s="919"/>
      <c r="AB727" s="919"/>
      <c r="AC727" s="919"/>
      <c r="AD727" s="919"/>
      <c r="AE727" s="919"/>
      <c r="AF727" s="920"/>
      <c r="AG727" s="18"/>
      <c r="AH727" s="924">
        <f>+AI724+AH707</f>
        <v>2955.5766363636362</v>
      </c>
      <c r="AI727" s="925"/>
      <c r="AJ727" s="924">
        <f>+AK724+AJ707</f>
        <v>3109.55</v>
      </c>
      <c r="AK727" s="925"/>
      <c r="AL727" s="928">
        <f>+AJ727-AH727</f>
        <v>153.97336363636396</v>
      </c>
      <c r="AM727" s="925"/>
      <c r="AN727" s="945">
        <f>+AL727/AH727</f>
        <v>5.2095879275119564E-2</v>
      </c>
    </row>
    <row r="728" spans="2:42" ht="17.25" thickBot="1" x14ac:dyDescent="0.3">
      <c r="R728" s="921"/>
      <c r="S728" s="922"/>
      <c r="T728" s="922"/>
      <c r="U728" s="922"/>
      <c r="V728" s="922"/>
      <c r="W728" s="922"/>
      <c r="X728" s="922"/>
      <c r="Y728" s="922"/>
      <c r="Z728" s="922"/>
      <c r="AA728" s="922"/>
      <c r="AB728" s="922"/>
      <c r="AC728" s="922"/>
      <c r="AD728" s="922"/>
      <c r="AE728" s="922"/>
      <c r="AF728" s="923"/>
      <c r="AG728" s="19"/>
      <c r="AH728" s="926"/>
      <c r="AI728" s="927"/>
      <c r="AJ728" s="926"/>
      <c r="AK728" s="927"/>
      <c r="AL728" s="929"/>
      <c r="AM728" s="927"/>
      <c r="AN728" s="946"/>
    </row>
    <row r="729" spans="2:42" ht="17.25" thickBot="1" x14ac:dyDescent="0.3"/>
    <row r="730" spans="2:42" ht="12" customHeight="1" x14ac:dyDescent="0.25">
      <c r="B730" s="882" t="s">
        <v>31</v>
      </c>
      <c r="C730" s="883"/>
      <c r="D730" s="883"/>
      <c r="E730" s="883"/>
      <c r="F730" s="883"/>
      <c r="G730" s="884"/>
      <c r="H730" s="888" t="s">
        <v>30</v>
      </c>
      <c r="I730" s="765"/>
      <c r="J730" s="765"/>
      <c r="K730" s="765"/>
      <c r="L730" s="765"/>
      <c r="M730" s="765"/>
      <c r="N730" s="765"/>
      <c r="O730" s="765"/>
      <c r="P730" s="765"/>
      <c r="Q730" s="765"/>
      <c r="R730" s="765"/>
      <c r="S730" s="765"/>
      <c r="T730" s="765"/>
      <c r="U730" s="765"/>
      <c r="V730" s="765"/>
      <c r="W730" s="765"/>
      <c r="X730" s="765"/>
      <c r="Y730" s="765"/>
      <c r="Z730" s="765"/>
      <c r="AA730" s="765"/>
      <c r="AB730" s="765"/>
      <c r="AC730" s="765"/>
      <c r="AD730" s="765"/>
      <c r="AE730" s="267"/>
      <c r="AF730" s="764" t="s">
        <v>29</v>
      </c>
      <c r="AG730" s="765"/>
      <c r="AH730" s="765"/>
      <c r="AI730" s="765"/>
      <c r="AJ730" s="765"/>
      <c r="AK730" s="766"/>
      <c r="AL730" s="889" t="s">
        <v>39</v>
      </c>
      <c r="AM730" s="890"/>
      <c r="AN730" s="891"/>
      <c r="AO730" s="22"/>
      <c r="AP730" s="168" t="s">
        <v>46</v>
      </c>
    </row>
    <row r="731" spans="2:42" ht="12" customHeight="1" thickBot="1" x14ac:dyDescent="0.3">
      <c r="B731" s="885"/>
      <c r="C731" s="886"/>
      <c r="D731" s="886"/>
      <c r="E731" s="886"/>
      <c r="F731" s="886"/>
      <c r="G731" s="887"/>
      <c r="H731" s="892" t="s">
        <v>25</v>
      </c>
      <c r="I731" s="893"/>
      <c r="J731" s="893"/>
      <c r="K731" s="893"/>
      <c r="L731" s="893"/>
      <c r="M731" s="893"/>
      <c r="N731" s="893"/>
      <c r="O731" s="893"/>
      <c r="P731" s="893"/>
      <c r="Q731" s="893"/>
      <c r="R731" s="893"/>
      <c r="S731" s="893"/>
      <c r="T731" s="893"/>
      <c r="U731" s="893"/>
      <c r="V731" s="893"/>
      <c r="W731" s="893"/>
      <c r="X731" s="893"/>
      <c r="Y731" s="893"/>
      <c r="Z731" s="893"/>
      <c r="AA731" s="893"/>
      <c r="AB731" s="893"/>
      <c r="AC731" s="893"/>
      <c r="AD731" s="893"/>
      <c r="AE731" s="268"/>
      <c r="AF731" s="773"/>
      <c r="AG731" s="774"/>
      <c r="AH731" s="774"/>
      <c r="AI731" s="774"/>
      <c r="AJ731" s="774"/>
      <c r="AK731" s="775"/>
      <c r="AL731" s="896" t="s">
        <v>40</v>
      </c>
      <c r="AM731" s="897"/>
      <c r="AN731" s="898"/>
      <c r="AO731" s="23"/>
      <c r="AP731" s="169" t="s">
        <v>47</v>
      </c>
    </row>
    <row r="732" spans="2:42" ht="12" customHeight="1" thickBot="1" x14ac:dyDescent="0.3">
      <c r="B732" s="902" t="s">
        <v>28</v>
      </c>
      <c r="C732" s="903"/>
      <c r="D732" s="903"/>
      <c r="E732" s="903"/>
      <c r="F732" s="903"/>
      <c r="G732" s="904"/>
      <c r="H732" s="894"/>
      <c r="I732" s="895"/>
      <c r="J732" s="895"/>
      <c r="K732" s="895"/>
      <c r="L732" s="895"/>
      <c r="M732" s="895"/>
      <c r="N732" s="895"/>
      <c r="O732" s="895"/>
      <c r="P732" s="895"/>
      <c r="Q732" s="895"/>
      <c r="R732" s="895"/>
      <c r="S732" s="895"/>
      <c r="T732" s="895"/>
      <c r="U732" s="895"/>
      <c r="V732" s="895"/>
      <c r="W732" s="895"/>
      <c r="X732" s="895"/>
      <c r="Y732" s="895"/>
      <c r="Z732" s="895"/>
      <c r="AA732" s="895"/>
      <c r="AB732" s="895"/>
      <c r="AC732" s="895"/>
      <c r="AD732" s="895"/>
      <c r="AE732" s="269"/>
      <c r="AF732" s="776"/>
      <c r="AG732" s="777"/>
      <c r="AH732" s="777"/>
      <c r="AI732" s="777"/>
      <c r="AJ732" s="777"/>
      <c r="AK732" s="778"/>
      <c r="AL732" s="899"/>
      <c r="AM732" s="900"/>
      <c r="AN732" s="901"/>
      <c r="AO732" s="141"/>
      <c r="AP732" s="170"/>
    </row>
    <row r="733" spans="2:42" ht="12" customHeight="1" thickBot="1" x14ac:dyDescent="0.3">
      <c r="B733" s="135"/>
      <c r="C733" s="135"/>
      <c r="D733" s="135"/>
      <c r="E733" s="135"/>
      <c r="F733" s="135"/>
      <c r="G733" s="135"/>
      <c r="H733" s="135"/>
      <c r="I733" s="135"/>
      <c r="J733" s="174"/>
      <c r="K733" s="174"/>
      <c r="L733" s="174"/>
      <c r="M733" s="174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5"/>
      <c r="AL733" s="135"/>
      <c r="AM733" s="135"/>
      <c r="AN733" s="135"/>
      <c r="AO733" s="141"/>
      <c r="AP733" s="171"/>
    </row>
    <row r="734" spans="2:42" ht="12" customHeight="1" thickBot="1" x14ac:dyDescent="0.3">
      <c r="B734" s="873" t="s">
        <v>27</v>
      </c>
      <c r="C734" s="874"/>
      <c r="D734" s="874"/>
      <c r="E734" s="875"/>
      <c r="F734" s="848" t="s">
        <v>26</v>
      </c>
      <c r="G734" s="850"/>
      <c r="H734" s="848" t="s">
        <v>44</v>
      </c>
      <c r="I734" s="849"/>
      <c r="J734" s="849"/>
      <c r="K734" s="849"/>
      <c r="L734" s="849"/>
      <c r="M734" s="849"/>
      <c r="N734" s="849"/>
      <c r="O734" s="849"/>
      <c r="P734" s="849"/>
      <c r="Q734" s="849"/>
      <c r="R734" s="849"/>
      <c r="S734" s="850"/>
      <c r="T734" s="848" t="s">
        <v>25</v>
      </c>
      <c r="U734" s="849"/>
      <c r="V734" s="849"/>
      <c r="W734" s="849"/>
      <c r="X734" s="849"/>
      <c r="Y734" s="849"/>
      <c r="Z734" s="849"/>
      <c r="AA734" s="849"/>
      <c r="AB734" s="849"/>
      <c r="AC734" s="849"/>
      <c r="AD734" s="849"/>
      <c r="AE734" s="849"/>
      <c r="AF734" s="850"/>
      <c r="AG734" s="879" t="s">
        <v>24</v>
      </c>
      <c r="AH734" s="880"/>
      <c r="AI734" s="881"/>
      <c r="AJ734" s="879" t="s">
        <v>24</v>
      </c>
      <c r="AK734" s="881"/>
      <c r="AL734" s="848" t="s">
        <v>23</v>
      </c>
      <c r="AM734" s="849"/>
      <c r="AN734" s="850"/>
      <c r="AO734" s="141"/>
      <c r="AP734" s="171"/>
    </row>
    <row r="735" spans="2:42" ht="12" customHeight="1" thickBot="1" x14ac:dyDescent="0.3">
      <c r="B735" s="1" t="s">
        <v>13</v>
      </c>
      <c r="C735" s="2" t="s">
        <v>22</v>
      </c>
      <c r="D735" s="3" t="s">
        <v>22</v>
      </c>
      <c r="E735" s="2" t="s">
        <v>21</v>
      </c>
      <c r="F735" s="907" t="s">
        <v>20</v>
      </c>
      <c r="G735" s="908"/>
      <c r="H735" s="876"/>
      <c r="I735" s="877"/>
      <c r="J735" s="877"/>
      <c r="K735" s="877"/>
      <c r="L735" s="877"/>
      <c r="M735" s="877"/>
      <c r="N735" s="877"/>
      <c r="O735" s="877"/>
      <c r="P735" s="877"/>
      <c r="Q735" s="877"/>
      <c r="R735" s="877"/>
      <c r="S735" s="878"/>
      <c r="T735" s="876"/>
      <c r="U735" s="877"/>
      <c r="V735" s="877"/>
      <c r="W735" s="877"/>
      <c r="X735" s="877"/>
      <c r="Y735" s="877"/>
      <c r="Z735" s="877"/>
      <c r="AA735" s="877"/>
      <c r="AB735" s="877"/>
      <c r="AC735" s="877"/>
      <c r="AD735" s="877"/>
      <c r="AE735" s="877"/>
      <c r="AF735" s="878"/>
      <c r="AG735" s="876" t="s">
        <v>19</v>
      </c>
      <c r="AH735" s="877"/>
      <c r="AI735" s="878"/>
      <c r="AJ735" s="876" t="s">
        <v>18</v>
      </c>
      <c r="AK735" s="878"/>
      <c r="AL735" s="876" t="s">
        <v>17</v>
      </c>
      <c r="AM735" s="877"/>
      <c r="AN735" s="878"/>
      <c r="AO735" s="141"/>
      <c r="AP735" s="171"/>
    </row>
    <row r="736" spans="2:42" ht="12" customHeight="1" thickBot="1" x14ac:dyDescent="0.3">
      <c r="B736" s="4">
        <v>2020</v>
      </c>
      <c r="C736" s="5" t="s">
        <v>16</v>
      </c>
      <c r="D736" s="5" t="s">
        <v>15</v>
      </c>
      <c r="E736" s="30" t="s">
        <v>14</v>
      </c>
      <c r="F736" s="6" t="s">
        <v>14</v>
      </c>
      <c r="G736" s="7" t="s">
        <v>13</v>
      </c>
      <c r="H736" s="868" t="s">
        <v>34</v>
      </c>
      <c r="I736" s="869"/>
      <c r="J736" s="870" t="s">
        <v>43</v>
      </c>
      <c r="K736" s="871"/>
      <c r="L736" s="870" t="s">
        <v>42</v>
      </c>
      <c r="M736" s="871"/>
      <c r="N736" s="872" t="s">
        <v>33</v>
      </c>
      <c r="O736" s="869"/>
      <c r="P736" s="872" t="s">
        <v>12</v>
      </c>
      <c r="Q736" s="869"/>
      <c r="R736" s="872" t="s">
        <v>11</v>
      </c>
      <c r="S736" s="905"/>
      <c r="T736" s="868" t="s">
        <v>35</v>
      </c>
      <c r="U736" s="906"/>
      <c r="V736" s="906"/>
      <c r="W736" s="905"/>
      <c r="X736" s="868" t="s">
        <v>10</v>
      </c>
      <c r="Y736" s="906"/>
      <c r="Z736" s="906"/>
      <c r="AA736" s="905"/>
      <c r="AB736" s="604"/>
      <c r="AC736" s="38" t="s">
        <v>38</v>
      </c>
      <c r="AD736" s="37" t="s">
        <v>36</v>
      </c>
      <c r="AE736" s="266" t="s">
        <v>41</v>
      </c>
      <c r="AF736" s="136" t="s">
        <v>9</v>
      </c>
      <c r="AG736" s="8" t="s">
        <v>37</v>
      </c>
      <c r="AH736" s="9" t="s">
        <v>8</v>
      </c>
      <c r="AI736" s="10" t="s">
        <v>7</v>
      </c>
      <c r="AJ736" s="6" t="s">
        <v>8</v>
      </c>
      <c r="AK736" s="7" t="s">
        <v>7</v>
      </c>
      <c r="AL736" s="6" t="s">
        <v>8</v>
      </c>
      <c r="AM736" s="11" t="s">
        <v>7</v>
      </c>
      <c r="AN736" s="7" t="s">
        <v>6</v>
      </c>
      <c r="AO736" s="141"/>
      <c r="AP736" s="171"/>
    </row>
    <row r="737" spans="2:42" ht="12" customHeight="1" thickBot="1" x14ac:dyDescent="0.3">
      <c r="B737" s="25"/>
      <c r="C737" s="137"/>
      <c r="D737" s="137"/>
      <c r="E737" s="43"/>
      <c r="F737" s="43"/>
      <c r="G737" s="25"/>
      <c r="H737" s="960"/>
      <c r="I737" s="961"/>
      <c r="J737" s="962"/>
      <c r="K737" s="963"/>
      <c r="L737" s="962"/>
      <c r="M737" s="963"/>
      <c r="N737" s="960"/>
      <c r="O737" s="961"/>
      <c r="P737" s="964"/>
      <c r="Q737" s="965"/>
      <c r="R737" s="964"/>
      <c r="S737" s="966"/>
      <c r="T737" s="957"/>
      <c r="U737" s="958"/>
      <c r="V737" s="958"/>
      <c r="W737" s="959"/>
      <c r="X737" s="986"/>
      <c r="Y737" s="958"/>
      <c r="Z737" s="958"/>
      <c r="AA737" s="987"/>
      <c r="AB737" s="511"/>
      <c r="AC737" s="34"/>
      <c r="AD737" s="138"/>
      <c r="AE737" s="166"/>
      <c r="AF737" s="41"/>
      <c r="AG737" s="26"/>
      <c r="AH737" s="160"/>
      <c r="AI737" s="161">
        <f>+AH737/1000</f>
        <v>0</v>
      </c>
      <c r="AJ737" s="162"/>
      <c r="AK737" s="163">
        <f>+AJ737/1000</f>
        <v>0</v>
      </c>
      <c r="AL737" s="164">
        <f>+AJ737-AH737</f>
        <v>0</v>
      </c>
      <c r="AM737" s="163">
        <f>+AL737/1000</f>
        <v>0</v>
      </c>
      <c r="AN737" s="165" t="e">
        <f>+AL737/AH737</f>
        <v>#DIV/0!</v>
      </c>
      <c r="AO737" s="141"/>
      <c r="AP737" s="172"/>
    </row>
    <row r="738" spans="2:42" ht="12" customHeight="1" x14ac:dyDescent="0.25">
      <c r="B738" s="25"/>
      <c r="C738" s="137"/>
      <c r="D738" s="137"/>
      <c r="E738" s="43"/>
      <c r="F738" s="43"/>
      <c r="G738" s="25"/>
      <c r="H738" s="967"/>
      <c r="I738" s="968"/>
      <c r="J738" s="969"/>
      <c r="K738" s="970"/>
      <c r="L738" s="969"/>
      <c r="M738" s="970"/>
      <c r="N738" s="967"/>
      <c r="O738" s="968"/>
      <c r="P738" s="971"/>
      <c r="Q738" s="972"/>
      <c r="R738" s="973"/>
      <c r="S738" s="974"/>
      <c r="T738" s="979"/>
      <c r="U738" s="980"/>
      <c r="V738" s="980"/>
      <c r="W738" s="981"/>
      <c r="X738" s="979"/>
      <c r="Y738" s="980"/>
      <c r="Z738" s="980"/>
      <c r="AA738" s="988"/>
      <c r="AB738" s="509"/>
      <c r="AC738" s="34"/>
      <c r="AD738" s="138"/>
      <c r="AE738" s="158"/>
      <c r="AF738" s="35"/>
      <c r="AG738" s="34"/>
      <c r="AH738" s="139"/>
      <c r="AI738" s="159">
        <f>+AH738/1000</f>
        <v>0</v>
      </c>
      <c r="AJ738" s="152"/>
      <c r="AK738" s="272">
        <f>+AJ738/1000</f>
        <v>0</v>
      </c>
      <c r="AL738" s="273">
        <f>+AJ738-AH738</f>
        <v>0</v>
      </c>
      <c r="AM738" s="274">
        <f>+AL738/1000</f>
        <v>0</v>
      </c>
      <c r="AN738" s="275" t="e">
        <f>+AL738/AH738</f>
        <v>#DIV/0!</v>
      </c>
      <c r="AO738" s="20"/>
    </row>
    <row r="739" spans="2:42" ht="12" customHeight="1" x14ac:dyDescent="0.25">
      <c r="B739" s="25"/>
      <c r="C739" s="137"/>
      <c r="D739" s="137"/>
      <c r="E739" s="43"/>
      <c r="F739" s="43"/>
      <c r="G739" s="25"/>
      <c r="H739" s="967"/>
      <c r="I739" s="968"/>
      <c r="J739" s="969"/>
      <c r="K739" s="970"/>
      <c r="L739" s="969"/>
      <c r="M739" s="970"/>
      <c r="N739" s="967"/>
      <c r="O739" s="968"/>
      <c r="P739" s="971"/>
      <c r="Q739" s="972"/>
      <c r="R739" s="973"/>
      <c r="S739" s="985"/>
      <c r="T739" s="982"/>
      <c r="U739" s="983"/>
      <c r="V739" s="983"/>
      <c r="W739" s="984"/>
      <c r="X739" s="982"/>
      <c r="Y739" s="983"/>
      <c r="Z739" s="983"/>
      <c r="AA739" s="984"/>
      <c r="AB739" s="606"/>
      <c r="AC739" s="34"/>
      <c r="AD739" s="138"/>
      <c r="AE739" s="263"/>
      <c r="AF739" s="46"/>
      <c r="AG739" s="34"/>
      <c r="AH739" s="139"/>
      <c r="AI739" s="140">
        <f>+AH739/1000</f>
        <v>0</v>
      </c>
      <c r="AJ739" s="152"/>
      <c r="AK739" s="142">
        <f>+AJ739/1000</f>
        <v>0</v>
      </c>
      <c r="AL739" s="143">
        <f>+AJ739-AH739</f>
        <v>0</v>
      </c>
      <c r="AM739" s="144">
        <f>+AL739/1000</f>
        <v>0</v>
      </c>
      <c r="AN739" s="145" t="e">
        <f>+AL739/AH739</f>
        <v>#DIV/0!</v>
      </c>
      <c r="AO739" s="21"/>
    </row>
    <row r="740" spans="2:42" ht="12" customHeight="1" x14ac:dyDescent="0.25">
      <c r="B740" s="25"/>
      <c r="C740" s="137"/>
      <c r="D740" s="137"/>
      <c r="E740" s="43"/>
      <c r="F740" s="43"/>
      <c r="G740" s="25"/>
      <c r="H740" s="967"/>
      <c r="I740" s="968"/>
      <c r="J740" s="969"/>
      <c r="K740" s="970"/>
      <c r="L740" s="969"/>
      <c r="M740" s="970"/>
      <c r="N740" s="967"/>
      <c r="O740" s="968"/>
      <c r="P740" s="971"/>
      <c r="Q740" s="972"/>
      <c r="R740" s="973"/>
      <c r="S740" s="974"/>
      <c r="T740" s="975"/>
      <c r="U740" s="976"/>
      <c r="V740" s="976"/>
      <c r="W740" s="977"/>
      <c r="X740" s="975"/>
      <c r="Y740" s="976"/>
      <c r="Z740" s="976"/>
      <c r="AA740" s="978"/>
      <c r="AB740" s="510"/>
      <c r="AC740" s="34"/>
      <c r="AD740" s="138"/>
      <c r="AE740" s="263"/>
      <c r="AF740" s="46"/>
      <c r="AG740" s="34"/>
      <c r="AH740" s="139"/>
      <c r="AI740" s="140">
        <f>+AH740/1000</f>
        <v>0</v>
      </c>
      <c r="AJ740" s="152"/>
      <c r="AK740" s="142">
        <f>+AJ740/1000</f>
        <v>0</v>
      </c>
      <c r="AL740" s="143">
        <f>+AJ740-AH740</f>
        <v>0</v>
      </c>
      <c r="AM740" s="144">
        <f>+AL740/1000</f>
        <v>0</v>
      </c>
      <c r="AN740" s="145" t="e">
        <f>+AL740/AH740</f>
        <v>#DIV/0!</v>
      </c>
      <c r="AO740" s="21"/>
    </row>
    <row r="741" spans="2:42" ht="12" customHeight="1" x14ac:dyDescent="0.25">
      <c r="B741" s="25"/>
      <c r="C741" s="137"/>
      <c r="D741" s="137"/>
      <c r="E741" s="43"/>
      <c r="F741" s="43"/>
      <c r="G741" s="25"/>
      <c r="H741" s="967"/>
      <c r="I741" s="968"/>
      <c r="J741" s="969"/>
      <c r="K741" s="970"/>
      <c r="L741" s="969"/>
      <c r="M741" s="970"/>
      <c r="N741" s="967"/>
      <c r="O741" s="968"/>
      <c r="P741" s="989"/>
      <c r="Q741" s="990"/>
      <c r="R741" s="973"/>
      <c r="S741" s="974"/>
      <c r="T741" s="991"/>
      <c r="U741" s="992"/>
      <c r="V741" s="992"/>
      <c r="W741" s="974"/>
      <c r="X741" s="991"/>
      <c r="Y741" s="992"/>
      <c r="Z741" s="992"/>
      <c r="AA741" s="985"/>
      <c r="AB741" s="511"/>
      <c r="AC741" s="34"/>
      <c r="AD741" s="138"/>
      <c r="AE741" s="263"/>
      <c r="AF741" s="46"/>
      <c r="AG741" s="34"/>
      <c r="AH741" s="139"/>
      <c r="AI741" s="140">
        <f>+AH741/1000</f>
        <v>0</v>
      </c>
      <c r="AJ741" s="152"/>
      <c r="AK741" s="142">
        <f>+AJ741/1000</f>
        <v>0</v>
      </c>
      <c r="AL741" s="143">
        <f>+AJ741-AH741</f>
        <v>0</v>
      </c>
      <c r="AM741" s="144">
        <f>+AL741/1000</f>
        <v>0</v>
      </c>
      <c r="AN741" s="145" t="e">
        <f>+AL741/AH741</f>
        <v>#DIV/0!</v>
      </c>
    </row>
    <row r="742" spans="2:42" ht="12" customHeight="1" thickBot="1" x14ac:dyDescent="0.3">
      <c r="B742" s="24"/>
      <c r="C742" s="146"/>
      <c r="D742" s="146"/>
      <c r="E742" s="27"/>
      <c r="F742" s="36"/>
      <c r="G742" s="31"/>
      <c r="H742" s="909"/>
      <c r="I742" s="910"/>
      <c r="J742" s="911"/>
      <c r="K742" s="912"/>
      <c r="L742" s="911"/>
      <c r="M742" s="912"/>
      <c r="N742" s="913"/>
      <c r="O742" s="910"/>
      <c r="P742" s="913"/>
      <c r="Q742" s="910"/>
      <c r="R742" s="914"/>
      <c r="S742" s="915"/>
      <c r="T742" s="916"/>
      <c r="U742" s="917"/>
      <c r="V742" s="917"/>
      <c r="W742" s="915"/>
      <c r="X742" s="29"/>
      <c r="Y742" s="147"/>
      <c r="Z742" s="147"/>
      <c r="AA742" s="28"/>
      <c r="AB742" s="147"/>
      <c r="AC742" s="36"/>
      <c r="AD742" s="148"/>
      <c r="AE742" s="147"/>
      <c r="AF742" s="28"/>
      <c r="AG742" s="29"/>
      <c r="AH742" s="149"/>
      <c r="AI742" s="153"/>
      <c r="AJ742" s="150"/>
      <c r="AK742" s="154"/>
      <c r="AL742" s="155"/>
      <c r="AM742" s="156"/>
      <c r="AN742" s="157"/>
    </row>
    <row r="743" spans="2:42" ht="12" customHeight="1" x14ac:dyDescent="0.25">
      <c r="B743" s="151"/>
      <c r="C743" s="151"/>
      <c r="D743" s="151"/>
      <c r="E743" s="151"/>
      <c r="F743" s="151"/>
      <c r="G743" s="151"/>
      <c r="H743" s="151"/>
      <c r="I743" s="151"/>
      <c r="J743" s="174"/>
      <c r="K743" s="174"/>
      <c r="L743" s="174"/>
      <c r="M743" s="174"/>
      <c r="N743" s="151"/>
      <c r="O743" s="151"/>
      <c r="P743" s="135"/>
      <c r="Q743" s="135"/>
      <c r="R743" s="918" t="s">
        <v>5</v>
      </c>
      <c r="S743" s="919"/>
      <c r="T743" s="919"/>
      <c r="U743" s="919"/>
      <c r="V743" s="919"/>
      <c r="W743" s="919"/>
      <c r="X743" s="919"/>
      <c r="Y743" s="919"/>
      <c r="Z743" s="919"/>
      <c r="AA743" s="919"/>
      <c r="AB743" s="919"/>
      <c r="AC743" s="919"/>
      <c r="AD743" s="919"/>
      <c r="AE743" s="919"/>
      <c r="AF743" s="919"/>
      <c r="AG743" s="265"/>
      <c r="AH743" s="932" t="s">
        <v>4</v>
      </c>
      <c r="AI743" s="933"/>
      <c r="AJ743" s="932" t="s">
        <v>3</v>
      </c>
      <c r="AK743" s="933"/>
      <c r="AL743" s="932" t="s">
        <v>2</v>
      </c>
      <c r="AM743" s="934"/>
      <c r="AN743" s="935"/>
    </row>
    <row r="744" spans="2:42" x14ac:dyDescent="0.25">
      <c r="B744" s="151"/>
      <c r="C744" s="151"/>
      <c r="D744" s="151"/>
      <c r="E744" s="151"/>
      <c r="F744" s="151"/>
      <c r="G744" s="151"/>
      <c r="H744" s="151"/>
      <c r="I744" s="151"/>
      <c r="J744" s="174"/>
      <c r="K744" s="174"/>
      <c r="L744" s="174"/>
      <c r="M744" s="174"/>
      <c r="N744" s="151"/>
      <c r="O744" s="151"/>
      <c r="P744" s="135"/>
      <c r="Q744" s="135"/>
      <c r="R744" s="930"/>
      <c r="S744" s="931"/>
      <c r="T744" s="931"/>
      <c r="U744" s="931"/>
      <c r="V744" s="931"/>
      <c r="W744" s="931"/>
      <c r="X744" s="931"/>
      <c r="Y744" s="931"/>
      <c r="Z744" s="931"/>
      <c r="AA744" s="931"/>
      <c r="AB744" s="931"/>
      <c r="AC744" s="931"/>
      <c r="AD744" s="931"/>
      <c r="AE744" s="931"/>
      <c r="AF744" s="931"/>
      <c r="AG744" s="265"/>
      <c r="AH744" s="936" t="s">
        <v>1</v>
      </c>
      <c r="AI744" s="938">
        <f>+SUM(AI737:AI742)</f>
        <v>0</v>
      </c>
      <c r="AJ744" s="936" t="s">
        <v>1</v>
      </c>
      <c r="AK744" s="938">
        <f>+SUM(AK737:AK742)</f>
        <v>0</v>
      </c>
      <c r="AL744" s="936" t="s">
        <v>1</v>
      </c>
      <c r="AM744" s="940">
        <f>+AK744-AI744</f>
        <v>0</v>
      </c>
      <c r="AN744" s="851" t="e">
        <f>+AM744/AI744</f>
        <v>#DIV/0!</v>
      </c>
    </row>
    <row r="745" spans="2:42" ht="17.25" thickBot="1" x14ac:dyDescent="0.3">
      <c r="B745" s="151"/>
      <c r="C745" s="151"/>
      <c r="D745" s="151"/>
      <c r="E745" s="151"/>
      <c r="F745" s="151"/>
      <c r="G745" s="151"/>
      <c r="H745" s="151"/>
      <c r="I745" s="151"/>
      <c r="J745" s="174"/>
      <c r="K745" s="174"/>
      <c r="L745" s="174"/>
      <c r="M745" s="174"/>
      <c r="N745" s="151"/>
      <c r="O745" s="151"/>
      <c r="P745" s="135"/>
      <c r="Q745" s="135"/>
      <c r="R745" s="921"/>
      <c r="S745" s="922"/>
      <c r="T745" s="922"/>
      <c r="U745" s="922"/>
      <c r="V745" s="922"/>
      <c r="W745" s="922"/>
      <c r="X745" s="922"/>
      <c r="Y745" s="922"/>
      <c r="Z745" s="922"/>
      <c r="AA745" s="922"/>
      <c r="AB745" s="922"/>
      <c r="AC745" s="922"/>
      <c r="AD745" s="922"/>
      <c r="AE745" s="922"/>
      <c r="AF745" s="922"/>
      <c r="AG745" s="264"/>
      <c r="AH745" s="937"/>
      <c r="AI745" s="939"/>
      <c r="AJ745" s="937"/>
      <c r="AK745" s="939"/>
      <c r="AL745" s="937"/>
      <c r="AM745" s="941"/>
      <c r="AN745" s="852"/>
    </row>
    <row r="746" spans="2:42" ht="17.25" thickBot="1" x14ac:dyDescent="0.3"/>
    <row r="747" spans="2:42" x14ac:dyDescent="0.25">
      <c r="R747" s="918" t="s">
        <v>0</v>
      </c>
      <c r="S747" s="919"/>
      <c r="T747" s="919"/>
      <c r="U747" s="919"/>
      <c r="V747" s="919"/>
      <c r="W747" s="919"/>
      <c r="X747" s="919"/>
      <c r="Y747" s="919"/>
      <c r="Z747" s="919"/>
      <c r="AA747" s="919"/>
      <c r="AB747" s="919"/>
      <c r="AC747" s="919"/>
      <c r="AD747" s="919"/>
      <c r="AE747" s="919"/>
      <c r="AF747" s="920"/>
      <c r="AG747" s="18"/>
      <c r="AH747" s="924">
        <f>+AI744+AH727</f>
        <v>2955.5766363636362</v>
      </c>
      <c r="AI747" s="925"/>
      <c r="AJ747" s="924">
        <f>+AK744+AJ727</f>
        <v>3109.55</v>
      </c>
      <c r="AK747" s="925"/>
      <c r="AL747" s="928">
        <f>+AJ747-AH747</f>
        <v>153.97336363636396</v>
      </c>
      <c r="AM747" s="925"/>
      <c r="AN747" s="945">
        <f>+AL747/AH747</f>
        <v>5.2095879275119564E-2</v>
      </c>
    </row>
    <row r="748" spans="2:42" ht="17.25" thickBot="1" x14ac:dyDescent="0.3">
      <c r="R748" s="921"/>
      <c r="S748" s="922"/>
      <c r="T748" s="922"/>
      <c r="U748" s="922"/>
      <c r="V748" s="922"/>
      <c r="W748" s="922"/>
      <c r="X748" s="922"/>
      <c r="Y748" s="922"/>
      <c r="Z748" s="922"/>
      <c r="AA748" s="922"/>
      <c r="AB748" s="922"/>
      <c r="AC748" s="922"/>
      <c r="AD748" s="922"/>
      <c r="AE748" s="922"/>
      <c r="AF748" s="923"/>
      <c r="AG748" s="19"/>
      <c r="AH748" s="926"/>
      <c r="AI748" s="927"/>
      <c r="AJ748" s="926"/>
      <c r="AK748" s="927"/>
      <c r="AL748" s="929"/>
      <c r="AM748" s="927"/>
      <c r="AN748" s="946"/>
    </row>
    <row r="749" spans="2:42" ht="17.25" thickBot="1" x14ac:dyDescent="0.3"/>
    <row r="750" spans="2:42" ht="12" customHeight="1" x14ac:dyDescent="0.25">
      <c r="B750" s="882" t="s">
        <v>31</v>
      </c>
      <c r="C750" s="883"/>
      <c r="D750" s="883"/>
      <c r="E750" s="883"/>
      <c r="F750" s="883"/>
      <c r="G750" s="884"/>
      <c r="H750" s="888" t="s">
        <v>30</v>
      </c>
      <c r="I750" s="765"/>
      <c r="J750" s="765"/>
      <c r="K750" s="765"/>
      <c r="L750" s="765"/>
      <c r="M750" s="765"/>
      <c r="N750" s="765"/>
      <c r="O750" s="765"/>
      <c r="P750" s="765"/>
      <c r="Q750" s="765"/>
      <c r="R750" s="765"/>
      <c r="S750" s="765"/>
      <c r="T750" s="765"/>
      <c r="U750" s="765"/>
      <c r="V750" s="765"/>
      <c r="W750" s="765"/>
      <c r="X750" s="765"/>
      <c r="Y750" s="765"/>
      <c r="Z750" s="765"/>
      <c r="AA750" s="765"/>
      <c r="AB750" s="765"/>
      <c r="AC750" s="765"/>
      <c r="AD750" s="765"/>
      <c r="AE750" s="267"/>
      <c r="AF750" s="764" t="s">
        <v>29</v>
      </c>
      <c r="AG750" s="765"/>
      <c r="AH750" s="765"/>
      <c r="AI750" s="765"/>
      <c r="AJ750" s="765"/>
      <c r="AK750" s="766"/>
      <c r="AL750" s="889" t="s">
        <v>39</v>
      </c>
      <c r="AM750" s="890"/>
      <c r="AN750" s="891"/>
      <c r="AO750" s="22"/>
      <c r="AP750" s="168" t="s">
        <v>46</v>
      </c>
    </row>
    <row r="751" spans="2:42" ht="12" customHeight="1" thickBot="1" x14ac:dyDescent="0.3">
      <c r="B751" s="885"/>
      <c r="C751" s="886"/>
      <c r="D751" s="886"/>
      <c r="E751" s="886"/>
      <c r="F751" s="886"/>
      <c r="G751" s="887"/>
      <c r="H751" s="892" t="s">
        <v>25</v>
      </c>
      <c r="I751" s="893"/>
      <c r="J751" s="893"/>
      <c r="K751" s="893"/>
      <c r="L751" s="893"/>
      <c r="M751" s="893"/>
      <c r="N751" s="893"/>
      <c r="O751" s="893"/>
      <c r="P751" s="893"/>
      <c r="Q751" s="893"/>
      <c r="R751" s="893"/>
      <c r="S751" s="893"/>
      <c r="T751" s="893"/>
      <c r="U751" s="893"/>
      <c r="V751" s="893"/>
      <c r="W751" s="893"/>
      <c r="X751" s="893"/>
      <c r="Y751" s="893"/>
      <c r="Z751" s="893"/>
      <c r="AA751" s="893"/>
      <c r="AB751" s="893"/>
      <c r="AC751" s="893"/>
      <c r="AD751" s="893"/>
      <c r="AE751" s="268"/>
      <c r="AF751" s="773"/>
      <c r="AG751" s="774"/>
      <c r="AH751" s="774"/>
      <c r="AI751" s="774"/>
      <c r="AJ751" s="774"/>
      <c r="AK751" s="775"/>
      <c r="AL751" s="896" t="s">
        <v>40</v>
      </c>
      <c r="AM751" s="897"/>
      <c r="AN751" s="898"/>
      <c r="AO751" s="23"/>
      <c r="AP751" s="169" t="s">
        <v>47</v>
      </c>
    </row>
    <row r="752" spans="2:42" ht="12" customHeight="1" thickBot="1" x14ac:dyDescent="0.3">
      <c r="B752" s="902" t="s">
        <v>28</v>
      </c>
      <c r="C752" s="903"/>
      <c r="D752" s="903"/>
      <c r="E752" s="903"/>
      <c r="F752" s="903"/>
      <c r="G752" s="904"/>
      <c r="H752" s="894"/>
      <c r="I752" s="895"/>
      <c r="J752" s="895"/>
      <c r="K752" s="895"/>
      <c r="L752" s="895"/>
      <c r="M752" s="895"/>
      <c r="N752" s="895"/>
      <c r="O752" s="895"/>
      <c r="P752" s="895"/>
      <c r="Q752" s="895"/>
      <c r="R752" s="895"/>
      <c r="S752" s="895"/>
      <c r="T752" s="895"/>
      <c r="U752" s="895"/>
      <c r="V752" s="895"/>
      <c r="W752" s="895"/>
      <c r="X752" s="895"/>
      <c r="Y752" s="895"/>
      <c r="Z752" s="895"/>
      <c r="AA752" s="895"/>
      <c r="AB752" s="895"/>
      <c r="AC752" s="895"/>
      <c r="AD752" s="895"/>
      <c r="AE752" s="269"/>
      <c r="AF752" s="776"/>
      <c r="AG752" s="777"/>
      <c r="AH752" s="777"/>
      <c r="AI752" s="777"/>
      <c r="AJ752" s="777"/>
      <c r="AK752" s="778"/>
      <c r="AL752" s="899"/>
      <c r="AM752" s="900"/>
      <c r="AN752" s="901"/>
      <c r="AO752" s="141"/>
      <c r="AP752" s="170"/>
    </row>
    <row r="753" spans="2:42" ht="12" customHeight="1" thickBot="1" x14ac:dyDescent="0.3">
      <c r="B753" s="135"/>
      <c r="C753" s="135"/>
      <c r="D753" s="135"/>
      <c r="E753" s="135"/>
      <c r="F753" s="135"/>
      <c r="G753" s="135"/>
      <c r="H753" s="135"/>
      <c r="I753" s="135"/>
      <c r="J753" s="174"/>
      <c r="K753" s="174"/>
      <c r="L753" s="174"/>
      <c r="M753" s="174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5"/>
      <c r="AL753" s="135"/>
      <c r="AM753" s="135"/>
      <c r="AN753" s="135"/>
      <c r="AO753" s="141"/>
      <c r="AP753" s="171"/>
    </row>
    <row r="754" spans="2:42" ht="12" customHeight="1" thickBot="1" x14ac:dyDescent="0.3">
      <c r="B754" s="873" t="s">
        <v>27</v>
      </c>
      <c r="C754" s="874"/>
      <c r="D754" s="874"/>
      <c r="E754" s="875"/>
      <c r="F754" s="848" t="s">
        <v>26</v>
      </c>
      <c r="G754" s="850"/>
      <c r="H754" s="848" t="s">
        <v>44</v>
      </c>
      <c r="I754" s="849"/>
      <c r="J754" s="849"/>
      <c r="K754" s="849"/>
      <c r="L754" s="849"/>
      <c r="M754" s="849"/>
      <c r="N754" s="849"/>
      <c r="O754" s="849"/>
      <c r="P754" s="849"/>
      <c r="Q754" s="849"/>
      <c r="R754" s="849"/>
      <c r="S754" s="850"/>
      <c r="T754" s="848" t="s">
        <v>25</v>
      </c>
      <c r="U754" s="849"/>
      <c r="V754" s="849"/>
      <c r="W754" s="849"/>
      <c r="X754" s="849"/>
      <c r="Y754" s="849"/>
      <c r="Z754" s="849"/>
      <c r="AA754" s="849"/>
      <c r="AB754" s="849"/>
      <c r="AC754" s="849"/>
      <c r="AD754" s="849"/>
      <c r="AE754" s="849"/>
      <c r="AF754" s="850"/>
      <c r="AG754" s="879" t="s">
        <v>24</v>
      </c>
      <c r="AH754" s="880"/>
      <c r="AI754" s="881"/>
      <c r="AJ754" s="879" t="s">
        <v>24</v>
      </c>
      <c r="AK754" s="881"/>
      <c r="AL754" s="848" t="s">
        <v>23</v>
      </c>
      <c r="AM754" s="849"/>
      <c r="AN754" s="850"/>
      <c r="AO754" s="141"/>
      <c r="AP754" s="171"/>
    </row>
    <row r="755" spans="2:42" ht="12" customHeight="1" thickBot="1" x14ac:dyDescent="0.3">
      <c r="B755" s="1" t="s">
        <v>13</v>
      </c>
      <c r="C755" s="2" t="s">
        <v>22</v>
      </c>
      <c r="D755" s="3" t="s">
        <v>22</v>
      </c>
      <c r="E755" s="2" t="s">
        <v>21</v>
      </c>
      <c r="F755" s="907" t="s">
        <v>20</v>
      </c>
      <c r="G755" s="908"/>
      <c r="H755" s="876"/>
      <c r="I755" s="877"/>
      <c r="J755" s="877"/>
      <c r="K755" s="877"/>
      <c r="L755" s="877"/>
      <c r="M755" s="877"/>
      <c r="N755" s="877"/>
      <c r="O755" s="877"/>
      <c r="P755" s="877"/>
      <c r="Q755" s="877"/>
      <c r="R755" s="877"/>
      <c r="S755" s="878"/>
      <c r="T755" s="876"/>
      <c r="U755" s="877"/>
      <c r="V755" s="877"/>
      <c r="W755" s="877"/>
      <c r="X755" s="877"/>
      <c r="Y755" s="877"/>
      <c r="Z755" s="877"/>
      <c r="AA755" s="877"/>
      <c r="AB755" s="877"/>
      <c r="AC755" s="877"/>
      <c r="AD755" s="877"/>
      <c r="AE755" s="877"/>
      <c r="AF755" s="878"/>
      <c r="AG755" s="876" t="s">
        <v>19</v>
      </c>
      <c r="AH755" s="877"/>
      <c r="AI755" s="878"/>
      <c r="AJ755" s="876" t="s">
        <v>18</v>
      </c>
      <c r="AK755" s="878"/>
      <c r="AL755" s="876" t="s">
        <v>17</v>
      </c>
      <c r="AM755" s="877"/>
      <c r="AN755" s="878"/>
      <c r="AO755" s="141"/>
      <c r="AP755" s="171"/>
    </row>
    <row r="756" spans="2:42" ht="12" customHeight="1" thickBot="1" x14ac:dyDescent="0.3">
      <c r="B756" s="4">
        <v>2020</v>
      </c>
      <c r="C756" s="5" t="s">
        <v>16</v>
      </c>
      <c r="D756" s="5" t="s">
        <v>15</v>
      </c>
      <c r="E756" s="30" t="s">
        <v>14</v>
      </c>
      <c r="F756" s="6" t="s">
        <v>14</v>
      </c>
      <c r="G756" s="7" t="s">
        <v>13</v>
      </c>
      <c r="H756" s="868" t="s">
        <v>34</v>
      </c>
      <c r="I756" s="869"/>
      <c r="J756" s="870" t="s">
        <v>43</v>
      </c>
      <c r="K756" s="871"/>
      <c r="L756" s="870" t="s">
        <v>42</v>
      </c>
      <c r="M756" s="871"/>
      <c r="N756" s="872" t="s">
        <v>33</v>
      </c>
      <c r="O756" s="869"/>
      <c r="P756" s="872" t="s">
        <v>12</v>
      </c>
      <c r="Q756" s="869"/>
      <c r="R756" s="872" t="s">
        <v>11</v>
      </c>
      <c r="S756" s="905"/>
      <c r="T756" s="868" t="s">
        <v>35</v>
      </c>
      <c r="U756" s="906"/>
      <c r="V756" s="906"/>
      <c r="W756" s="905"/>
      <c r="X756" s="868" t="s">
        <v>10</v>
      </c>
      <c r="Y756" s="906"/>
      <c r="Z756" s="906"/>
      <c r="AA756" s="905"/>
      <c r="AB756" s="604"/>
      <c r="AC756" s="38" t="s">
        <v>38</v>
      </c>
      <c r="AD756" s="37" t="s">
        <v>36</v>
      </c>
      <c r="AE756" s="266" t="s">
        <v>41</v>
      </c>
      <c r="AF756" s="136" t="s">
        <v>9</v>
      </c>
      <c r="AG756" s="8" t="s">
        <v>37</v>
      </c>
      <c r="AH756" s="9" t="s">
        <v>8</v>
      </c>
      <c r="AI756" s="10" t="s">
        <v>7</v>
      </c>
      <c r="AJ756" s="6" t="s">
        <v>8</v>
      </c>
      <c r="AK756" s="7" t="s">
        <v>7</v>
      </c>
      <c r="AL756" s="6" t="s">
        <v>8</v>
      </c>
      <c r="AM756" s="11" t="s">
        <v>7</v>
      </c>
      <c r="AN756" s="7" t="s">
        <v>6</v>
      </c>
      <c r="AO756" s="141"/>
      <c r="AP756" s="171"/>
    </row>
    <row r="757" spans="2:42" ht="12" customHeight="1" thickBot="1" x14ac:dyDescent="0.3">
      <c r="B757" s="25"/>
      <c r="C757" s="137"/>
      <c r="D757" s="137"/>
      <c r="E757" s="43"/>
      <c r="F757" s="43"/>
      <c r="G757" s="25"/>
      <c r="H757" s="960"/>
      <c r="I757" s="961"/>
      <c r="J757" s="962"/>
      <c r="K757" s="963"/>
      <c r="L757" s="962"/>
      <c r="M757" s="963"/>
      <c r="N757" s="960"/>
      <c r="O757" s="961"/>
      <c r="P757" s="964"/>
      <c r="Q757" s="965"/>
      <c r="R757" s="964"/>
      <c r="S757" s="966"/>
      <c r="T757" s="957"/>
      <c r="U757" s="958"/>
      <c r="V757" s="958"/>
      <c r="W757" s="959"/>
      <c r="X757" s="986"/>
      <c r="Y757" s="958"/>
      <c r="Z757" s="958"/>
      <c r="AA757" s="987"/>
      <c r="AB757" s="511"/>
      <c r="AC757" s="34"/>
      <c r="AD757" s="138"/>
      <c r="AE757" s="166"/>
      <c r="AF757" s="41"/>
      <c r="AG757" s="26"/>
      <c r="AH757" s="160"/>
      <c r="AI757" s="161">
        <f>+AH757/1000</f>
        <v>0</v>
      </c>
      <c r="AJ757" s="162"/>
      <c r="AK757" s="163">
        <f>+AJ757/1000</f>
        <v>0</v>
      </c>
      <c r="AL757" s="164">
        <f>+AJ757-AH757</f>
        <v>0</v>
      </c>
      <c r="AM757" s="163">
        <f>+AL757/1000</f>
        <v>0</v>
      </c>
      <c r="AN757" s="165" t="e">
        <f>+AL757/AH757</f>
        <v>#DIV/0!</v>
      </c>
      <c r="AO757" s="141"/>
      <c r="AP757" s="172"/>
    </row>
    <row r="758" spans="2:42" ht="12" customHeight="1" x14ac:dyDescent="0.25">
      <c r="B758" s="25"/>
      <c r="C758" s="137"/>
      <c r="D758" s="137"/>
      <c r="E758" s="43"/>
      <c r="F758" s="43"/>
      <c r="G758" s="25"/>
      <c r="H758" s="967"/>
      <c r="I758" s="968"/>
      <c r="J758" s="969"/>
      <c r="K758" s="970"/>
      <c r="L758" s="969"/>
      <c r="M758" s="970"/>
      <c r="N758" s="967"/>
      <c r="O758" s="968"/>
      <c r="P758" s="971"/>
      <c r="Q758" s="972"/>
      <c r="R758" s="973"/>
      <c r="S758" s="974"/>
      <c r="T758" s="979"/>
      <c r="U758" s="980"/>
      <c r="V758" s="980"/>
      <c r="W758" s="981"/>
      <c r="X758" s="979"/>
      <c r="Y758" s="980"/>
      <c r="Z758" s="980"/>
      <c r="AA758" s="988"/>
      <c r="AB758" s="509"/>
      <c r="AC758" s="34"/>
      <c r="AD758" s="138"/>
      <c r="AE758" s="158"/>
      <c r="AF758" s="35"/>
      <c r="AG758" s="34"/>
      <c r="AH758" s="139"/>
      <c r="AI758" s="159">
        <f>+AH758/1000</f>
        <v>0</v>
      </c>
      <c r="AJ758" s="152"/>
      <c r="AK758" s="272">
        <f>+AJ758/1000</f>
        <v>0</v>
      </c>
      <c r="AL758" s="273">
        <f>+AJ758-AH758</f>
        <v>0</v>
      </c>
      <c r="AM758" s="274">
        <f>+AL758/1000</f>
        <v>0</v>
      </c>
      <c r="AN758" s="275" t="e">
        <f>+AL758/AH758</f>
        <v>#DIV/0!</v>
      </c>
      <c r="AO758" s="20"/>
    </row>
    <row r="759" spans="2:42" ht="12" customHeight="1" x14ac:dyDescent="0.25">
      <c r="B759" s="25"/>
      <c r="C759" s="137"/>
      <c r="D759" s="137"/>
      <c r="E759" s="43"/>
      <c r="F759" s="43"/>
      <c r="G759" s="25"/>
      <c r="H759" s="967"/>
      <c r="I759" s="968"/>
      <c r="J759" s="969"/>
      <c r="K759" s="970"/>
      <c r="L759" s="969"/>
      <c r="M759" s="970"/>
      <c r="N759" s="967"/>
      <c r="O759" s="968"/>
      <c r="P759" s="971"/>
      <c r="Q759" s="972"/>
      <c r="R759" s="973"/>
      <c r="S759" s="985"/>
      <c r="T759" s="982"/>
      <c r="U759" s="983"/>
      <c r="V759" s="983"/>
      <c r="W759" s="984"/>
      <c r="X759" s="982"/>
      <c r="Y759" s="983"/>
      <c r="Z759" s="983"/>
      <c r="AA759" s="984"/>
      <c r="AB759" s="606"/>
      <c r="AC759" s="34"/>
      <c r="AD759" s="138"/>
      <c r="AE759" s="263"/>
      <c r="AF759" s="46"/>
      <c r="AG759" s="34"/>
      <c r="AH759" s="139"/>
      <c r="AI759" s="140">
        <f>+AH759/1000</f>
        <v>0</v>
      </c>
      <c r="AJ759" s="152"/>
      <c r="AK759" s="142">
        <f>+AJ759/1000</f>
        <v>0</v>
      </c>
      <c r="AL759" s="143">
        <f>+AJ759-AH759</f>
        <v>0</v>
      </c>
      <c r="AM759" s="144">
        <f>+AL759/1000</f>
        <v>0</v>
      </c>
      <c r="AN759" s="145" t="e">
        <f>+AL759/AH759</f>
        <v>#DIV/0!</v>
      </c>
      <c r="AO759" s="21"/>
    </row>
    <row r="760" spans="2:42" ht="12" customHeight="1" x14ac:dyDescent="0.25">
      <c r="B760" s="25"/>
      <c r="C760" s="137"/>
      <c r="D760" s="137"/>
      <c r="E760" s="43"/>
      <c r="F760" s="43"/>
      <c r="G760" s="25"/>
      <c r="H760" s="967"/>
      <c r="I760" s="968"/>
      <c r="J760" s="969"/>
      <c r="K760" s="970"/>
      <c r="L760" s="969"/>
      <c r="M760" s="970"/>
      <c r="N760" s="967"/>
      <c r="O760" s="968"/>
      <c r="P760" s="971"/>
      <c r="Q760" s="972"/>
      <c r="R760" s="973"/>
      <c r="S760" s="974"/>
      <c r="T760" s="975"/>
      <c r="U760" s="976"/>
      <c r="V760" s="976"/>
      <c r="W760" s="977"/>
      <c r="X760" s="975"/>
      <c r="Y760" s="976"/>
      <c r="Z760" s="976"/>
      <c r="AA760" s="978"/>
      <c r="AB760" s="510"/>
      <c r="AC760" s="34"/>
      <c r="AD760" s="138"/>
      <c r="AE760" s="263"/>
      <c r="AF760" s="46"/>
      <c r="AG760" s="34"/>
      <c r="AH760" s="139"/>
      <c r="AI760" s="140">
        <f>+AH760/1000</f>
        <v>0</v>
      </c>
      <c r="AJ760" s="152"/>
      <c r="AK760" s="142">
        <f>+AJ760/1000</f>
        <v>0</v>
      </c>
      <c r="AL760" s="143">
        <f>+AJ760-AH760</f>
        <v>0</v>
      </c>
      <c r="AM760" s="144">
        <f>+AL760/1000</f>
        <v>0</v>
      </c>
      <c r="AN760" s="145" t="e">
        <f>+AL760/AH760</f>
        <v>#DIV/0!</v>
      </c>
      <c r="AO760" s="21"/>
    </row>
    <row r="761" spans="2:42" ht="12" customHeight="1" x14ac:dyDescent="0.25">
      <c r="B761" s="25"/>
      <c r="C761" s="137"/>
      <c r="D761" s="137"/>
      <c r="E761" s="43"/>
      <c r="F761" s="43"/>
      <c r="G761" s="25"/>
      <c r="H761" s="967"/>
      <c r="I761" s="968"/>
      <c r="J761" s="969"/>
      <c r="K761" s="970"/>
      <c r="L761" s="969"/>
      <c r="M761" s="970"/>
      <c r="N761" s="967"/>
      <c r="O761" s="968"/>
      <c r="P761" s="989"/>
      <c r="Q761" s="990"/>
      <c r="R761" s="973"/>
      <c r="S761" s="974"/>
      <c r="T761" s="991"/>
      <c r="U761" s="992"/>
      <c r="V761" s="992"/>
      <c r="W761" s="974"/>
      <c r="X761" s="991"/>
      <c r="Y761" s="992"/>
      <c r="Z761" s="992"/>
      <c r="AA761" s="985"/>
      <c r="AB761" s="511"/>
      <c r="AC761" s="34"/>
      <c r="AD761" s="138"/>
      <c r="AE761" s="263"/>
      <c r="AF761" s="46"/>
      <c r="AG761" s="34"/>
      <c r="AH761" s="139"/>
      <c r="AI761" s="140">
        <f>+AH761/1000</f>
        <v>0</v>
      </c>
      <c r="AJ761" s="152"/>
      <c r="AK761" s="142">
        <f>+AJ761/1000</f>
        <v>0</v>
      </c>
      <c r="AL761" s="143">
        <f>+AJ761-AH761</f>
        <v>0</v>
      </c>
      <c r="AM761" s="144">
        <f>+AL761/1000</f>
        <v>0</v>
      </c>
      <c r="AN761" s="145" t="e">
        <f>+AL761/AH761</f>
        <v>#DIV/0!</v>
      </c>
    </row>
    <row r="762" spans="2:42" ht="12" customHeight="1" thickBot="1" x14ac:dyDescent="0.3">
      <c r="B762" s="24"/>
      <c r="C762" s="146"/>
      <c r="D762" s="146"/>
      <c r="E762" s="27"/>
      <c r="F762" s="36"/>
      <c r="G762" s="31"/>
      <c r="H762" s="909"/>
      <c r="I762" s="910"/>
      <c r="J762" s="911"/>
      <c r="K762" s="912"/>
      <c r="L762" s="911"/>
      <c r="M762" s="912"/>
      <c r="N762" s="913"/>
      <c r="O762" s="910"/>
      <c r="P762" s="913"/>
      <c r="Q762" s="910"/>
      <c r="R762" s="914"/>
      <c r="S762" s="915"/>
      <c r="T762" s="916"/>
      <c r="U762" s="917"/>
      <c r="V762" s="917"/>
      <c r="W762" s="915"/>
      <c r="X762" s="29"/>
      <c r="Y762" s="147"/>
      <c r="Z762" s="147"/>
      <c r="AA762" s="28"/>
      <c r="AB762" s="147"/>
      <c r="AC762" s="36"/>
      <c r="AD762" s="148"/>
      <c r="AE762" s="147"/>
      <c r="AF762" s="28"/>
      <c r="AG762" s="29"/>
      <c r="AH762" s="149"/>
      <c r="AI762" s="153"/>
      <c r="AJ762" s="150"/>
      <c r="AK762" s="154"/>
      <c r="AL762" s="155"/>
      <c r="AM762" s="156"/>
      <c r="AN762" s="157"/>
    </row>
    <row r="763" spans="2:42" ht="12" customHeight="1" x14ac:dyDescent="0.25">
      <c r="B763" s="151"/>
      <c r="C763" s="151"/>
      <c r="D763" s="151"/>
      <c r="E763" s="151"/>
      <c r="F763" s="151"/>
      <c r="G763" s="151"/>
      <c r="H763" s="151"/>
      <c r="I763" s="151"/>
      <c r="J763" s="174"/>
      <c r="K763" s="174"/>
      <c r="L763" s="174"/>
      <c r="M763" s="174"/>
      <c r="N763" s="151"/>
      <c r="O763" s="151"/>
      <c r="P763" s="135"/>
      <c r="Q763" s="135"/>
      <c r="R763" s="918" t="s">
        <v>5</v>
      </c>
      <c r="S763" s="919"/>
      <c r="T763" s="919"/>
      <c r="U763" s="919"/>
      <c r="V763" s="919"/>
      <c r="W763" s="919"/>
      <c r="X763" s="919"/>
      <c r="Y763" s="919"/>
      <c r="Z763" s="919"/>
      <c r="AA763" s="919"/>
      <c r="AB763" s="919"/>
      <c r="AC763" s="919"/>
      <c r="AD763" s="919"/>
      <c r="AE763" s="919"/>
      <c r="AF763" s="919"/>
      <c r="AG763" s="265"/>
      <c r="AH763" s="932" t="s">
        <v>4</v>
      </c>
      <c r="AI763" s="933"/>
      <c r="AJ763" s="932" t="s">
        <v>3</v>
      </c>
      <c r="AK763" s="933"/>
      <c r="AL763" s="932" t="s">
        <v>2</v>
      </c>
      <c r="AM763" s="934"/>
      <c r="AN763" s="935"/>
    </row>
    <row r="764" spans="2:42" x14ac:dyDescent="0.25">
      <c r="B764" s="151"/>
      <c r="C764" s="151"/>
      <c r="D764" s="151"/>
      <c r="E764" s="151"/>
      <c r="F764" s="151"/>
      <c r="G764" s="151"/>
      <c r="H764" s="151"/>
      <c r="I764" s="151"/>
      <c r="J764" s="174"/>
      <c r="K764" s="174"/>
      <c r="L764" s="174"/>
      <c r="M764" s="174"/>
      <c r="N764" s="151"/>
      <c r="O764" s="151"/>
      <c r="P764" s="135"/>
      <c r="Q764" s="135"/>
      <c r="R764" s="930"/>
      <c r="S764" s="931"/>
      <c r="T764" s="931"/>
      <c r="U764" s="931"/>
      <c r="V764" s="931"/>
      <c r="W764" s="931"/>
      <c r="X764" s="931"/>
      <c r="Y764" s="931"/>
      <c r="Z764" s="931"/>
      <c r="AA764" s="931"/>
      <c r="AB764" s="931"/>
      <c r="AC764" s="931"/>
      <c r="AD764" s="931"/>
      <c r="AE764" s="931"/>
      <c r="AF764" s="931"/>
      <c r="AG764" s="265"/>
      <c r="AH764" s="936" t="s">
        <v>1</v>
      </c>
      <c r="AI764" s="938">
        <f>+SUM(AI757:AI762)</f>
        <v>0</v>
      </c>
      <c r="AJ764" s="936" t="s">
        <v>1</v>
      </c>
      <c r="AK764" s="938">
        <f>+SUM(AK757:AK762)</f>
        <v>0</v>
      </c>
      <c r="AL764" s="936" t="s">
        <v>1</v>
      </c>
      <c r="AM764" s="940">
        <f>+AK764-AI764</f>
        <v>0</v>
      </c>
      <c r="AN764" s="851" t="e">
        <f>+AM764/AI764</f>
        <v>#DIV/0!</v>
      </c>
    </row>
    <row r="765" spans="2:42" ht="17.25" thickBot="1" x14ac:dyDescent="0.3">
      <c r="B765" s="151"/>
      <c r="C765" s="151"/>
      <c r="D765" s="151"/>
      <c r="E765" s="151"/>
      <c r="F765" s="151"/>
      <c r="G765" s="151"/>
      <c r="H765" s="151"/>
      <c r="I765" s="151"/>
      <c r="J765" s="174"/>
      <c r="K765" s="174"/>
      <c r="L765" s="174"/>
      <c r="M765" s="174"/>
      <c r="N765" s="151"/>
      <c r="O765" s="151"/>
      <c r="P765" s="135"/>
      <c r="Q765" s="135"/>
      <c r="R765" s="921"/>
      <c r="S765" s="922"/>
      <c r="T765" s="922"/>
      <c r="U765" s="922"/>
      <c r="V765" s="922"/>
      <c r="W765" s="922"/>
      <c r="X765" s="922"/>
      <c r="Y765" s="922"/>
      <c r="Z765" s="922"/>
      <c r="AA765" s="922"/>
      <c r="AB765" s="922"/>
      <c r="AC765" s="922"/>
      <c r="AD765" s="922"/>
      <c r="AE765" s="922"/>
      <c r="AF765" s="922"/>
      <c r="AG765" s="264"/>
      <c r="AH765" s="937"/>
      <c r="AI765" s="939"/>
      <c r="AJ765" s="937"/>
      <c r="AK765" s="939"/>
      <c r="AL765" s="937"/>
      <c r="AM765" s="941"/>
      <c r="AN765" s="852"/>
    </row>
    <row r="766" spans="2:42" ht="17.25" thickBot="1" x14ac:dyDescent="0.3"/>
    <row r="767" spans="2:42" x14ac:dyDescent="0.25">
      <c r="R767" s="918" t="s">
        <v>0</v>
      </c>
      <c r="S767" s="919"/>
      <c r="T767" s="919"/>
      <c r="U767" s="919"/>
      <c r="V767" s="919"/>
      <c r="W767" s="919"/>
      <c r="X767" s="919"/>
      <c r="Y767" s="919"/>
      <c r="Z767" s="919"/>
      <c r="AA767" s="919"/>
      <c r="AB767" s="919"/>
      <c r="AC767" s="919"/>
      <c r="AD767" s="919"/>
      <c r="AE767" s="919"/>
      <c r="AF767" s="920"/>
      <c r="AG767" s="18"/>
      <c r="AH767" s="924">
        <f>+AI764+AH747</f>
        <v>2955.5766363636362</v>
      </c>
      <c r="AI767" s="925"/>
      <c r="AJ767" s="924">
        <f>+AK764+AJ747</f>
        <v>3109.55</v>
      </c>
      <c r="AK767" s="925"/>
      <c r="AL767" s="928">
        <f>+AJ767-AH767</f>
        <v>153.97336363636396</v>
      </c>
      <c r="AM767" s="925"/>
      <c r="AN767" s="945">
        <f>+AL767/AH767</f>
        <v>5.2095879275119564E-2</v>
      </c>
    </row>
    <row r="768" spans="2:42" ht="17.25" thickBot="1" x14ac:dyDescent="0.3">
      <c r="R768" s="921"/>
      <c r="S768" s="922"/>
      <c r="T768" s="922"/>
      <c r="U768" s="922"/>
      <c r="V768" s="922"/>
      <c r="W768" s="922"/>
      <c r="X768" s="922"/>
      <c r="Y768" s="922"/>
      <c r="Z768" s="922"/>
      <c r="AA768" s="922"/>
      <c r="AB768" s="922"/>
      <c r="AC768" s="922"/>
      <c r="AD768" s="922"/>
      <c r="AE768" s="922"/>
      <c r="AF768" s="923"/>
      <c r="AG768" s="19"/>
      <c r="AH768" s="926"/>
      <c r="AI768" s="927"/>
      <c r="AJ768" s="926"/>
      <c r="AK768" s="927"/>
      <c r="AL768" s="929"/>
      <c r="AM768" s="927"/>
      <c r="AN768" s="946"/>
    </row>
    <row r="769" spans="2:42" ht="17.25" thickBot="1" x14ac:dyDescent="0.3"/>
    <row r="770" spans="2:42" ht="12" customHeight="1" x14ac:dyDescent="0.25">
      <c r="B770" s="882" t="s">
        <v>31</v>
      </c>
      <c r="C770" s="883"/>
      <c r="D770" s="883"/>
      <c r="E770" s="883"/>
      <c r="F770" s="883"/>
      <c r="G770" s="884"/>
      <c r="H770" s="888" t="s">
        <v>30</v>
      </c>
      <c r="I770" s="765"/>
      <c r="J770" s="765"/>
      <c r="K770" s="765"/>
      <c r="L770" s="765"/>
      <c r="M770" s="765"/>
      <c r="N770" s="765"/>
      <c r="O770" s="765"/>
      <c r="P770" s="765"/>
      <c r="Q770" s="765"/>
      <c r="R770" s="765"/>
      <c r="S770" s="765"/>
      <c r="T770" s="765"/>
      <c r="U770" s="765"/>
      <c r="V770" s="765"/>
      <c r="W770" s="765"/>
      <c r="X770" s="765"/>
      <c r="Y770" s="765"/>
      <c r="Z770" s="765"/>
      <c r="AA770" s="765"/>
      <c r="AB770" s="765"/>
      <c r="AC770" s="765"/>
      <c r="AD770" s="765"/>
      <c r="AE770" s="267"/>
      <c r="AF770" s="764" t="s">
        <v>29</v>
      </c>
      <c r="AG770" s="765"/>
      <c r="AH770" s="765"/>
      <c r="AI770" s="765"/>
      <c r="AJ770" s="765"/>
      <c r="AK770" s="766"/>
      <c r="AL770" s="889" t="s">
        <v>39</v>
      </c>
      <c r="AM770" s="890"/>
      <c r="AN770" s="891"/>
      <c r="AO770" s="22"/>
      <c r="AP770" s="168" t="s">
        <v>46</v>
      </c>
    </row>
    <row r="771" spans="2:42" ht="12" customHeight="1" thickBot="1" x14ac:dyDescent="0.3">
      <c r="B771" s="885"/>
      <c r="C771" s="886"/>
      <c r="D771" s="886"/>
      <c r="E771" s="886"/>
      <c r="F771" s="886"/>
      <c r="G771" s="887"/>
      <c r="H771" s="892" t="s">
        <v>25</v>
      </c>
      <c r="I771" s="893"/>
      <c r="J771" s="893"/>
      <c r="K771" s="893"/>
      <c r="L771" s="893"/>
      <c r="M771" s="893"/>
      <c r="N771" s="893"/>
      <c r="O771" s="893"/>
      <c r="P771" s="893"/>
      <c r="Q771" s="893"/>
      <c r="R771" s="893"/>
      <c r="S771" s="893"/>
      <c r="T771" s="893"/>
      <c r="U771" s="893"/>
      <c r="V771" s="893"/>
      <c r="W771" s="893"/>
      <c r="X771" s="893"/>
      <c r="Y771" s="893"/>
      <c r="Z771" s="893"/>
      <c r="AA771" s="893"/>
      <c r="AB771" s="893"/>
      <c r="AC771" s="893"/>
      <c r="AD771" s="893"/>
      <c r="AE771" s="268"/>
      <c r="AF771" s="773"/>
      <c r="AG771" s="774"/>
      <c r="AH771" s="774"/>
      <c r="AI771" s="774"/>
      <c r="AJ771" s="774"/>
      <c r="AK771" s="775"/>
      <c r="AL771" s="896" t="s">
        <v>40</v>
      </c>
      <c r="AM771" s="897"/>
      <c r="AN771" s="898"/>
      <c r="AO771" s="23"/>
      <c r="AP771" s="169" t="s">
        <v>47</v>
      </c>
    </row>
    <row r="772" spans="2:42" ht="12" customHeight="1" thickBot="1" x14ac:dyDescent="0.3">
      <c r="B772" s="902" t="s">
        <v>28</v>
      </c>
      <c r="C772" s="903"/>
      <c r="D772" s="903"/>
      <c r="E772" s="903"/>
      <c r="F772" s="903"/>
      <c r="G772" s="904"/>
      <c r="H772" s="894"/>
      <c r="I772" s="895"/>
      <c r="J772" s="895"/>
      <c r="K772" s="895"/>
      <c r="L772" s="895"/>
      <c r="M772" s="895"/>
      <c r="N772" s="895"/>
      <c r="O772" s="895"/>
      <c r="P772" s="895"/>
      <c r="Q772" s="895"/>
      <c r="R772" s="895"/>
      <c r="S772" s="895"/>
      <c r="T772" s="895"/>
      <c r="U772" s="895"/>
      <c r="V772" s="895"/>
      <c r="W772" s="895"/>
      <c r="X772" s="895"/>
      <c r="Y772" s="895"/>
      <c r="Z772" s="895"/>
      <c r="AA772" s="895"/>
      <c r="AB772" s="895"/>
      <c r="AC772" s="895"/>
      <c r="AD772" s="895"/>
      <c r="AE772" s="269"/>
      <c r="AF772" s="776"/>
      <c r="AG772" s="777"/>
      <c r="AH772" s="777"/>
      <c r="AI772" s="777"/>
      <c r="AJ772" s="777"/>
      <c r="AK772" s="778"/>
      <c r="AL772" s="899"/>
      <c r="AM772" s="900"/>
      <c r="AN772" s="901"/>
      <c r="AO772" s="141"/>
      <c r="AP772" s="170"/>
    </row>
    <row r="773" spans="2:42" ht="12" customHeight="1" thickBot="1" x14ac:dyDescent="0.3">
      <c r="B773" s="135"/>
      <c r="C773" s="135"/>
      <c r="D773" s="135"/>
      <c r="E773" s="135"/>
      <c r="F773" s="135"/>
      <c r="G773" s="135"/>
      <c r="H773" s="135"/>
      <c r="I773" s="135"/>
      <c r="J773" s="174"/>
      <c r="K773" s="174"/>
      <c r="L773" s="174"/>
      <c r="M773" s="174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  <c r="AL773" s="135"/>
      <c r="AM773" s="135"/>
      <c r="AN773" s="135"/>
      <c r="AO773" s="141"/>
      <c r="AP773" s="171"/>
    </row>
    <row r="774" spans="2:42" ht="12" customHeight="1" thickBot="1" x14ac:dyDescent="0.3">
      <c r="B774" s="873" t="s">
        <v>27</v>
      </c>
      <c r="C774" s="874"/>
      <c r="D774" s="874"/>
      <c r="E774" s="875"/>
      <c r="F774" s="848" t="s">
        <v>26</v>
      </c>
      <c r="G774" s="850"/>
      <c r="H774" s="848" t="s">
        <v>44</v>
      </c>
      <c r="I774" s="849"/>
      <c r="J774" s="849"/>
      <c r="K774" s="849"/>
      <c r="L774" s="849"/>
      <c r="M774" s="849"/>
      <c r="N774" s="849"/>
      <c r="O774" s="849"/>
      <c r="P774" s="849"/>
      <c r="Q774" s="849"/>
      <c r="R774" s="849"/>
      <c r="S774" s="850"/>
      <c r="T774" s="848" t="s">
        <v>25</v>
      </c>
      <c r="U774" s="849"/>
      <c r="V774" s="849"/>
      <c r="W774" s="849"/>
      <c r="X774" s="849"/>
      <c r="Y774" s="849"/>
      <c r="Z774" s="849"/>
      <c r="AA774" s="849"/>
      <c r="AB774" s="849"/>
      <c r="AC774" s="849"/>
      <c r="AD774" s="849"/>
      <c r="AE774" s="849"/>
      <c r="AF774" s="850"/>
      <c r="AG774" s="879" t="s">
        <v>24</v>
      </c>
      <c r="AH774" s="880"/>
      <c r="AI774" s="881"/>
      <c r="AJ774" s="879" t="s">
        <v>24</v>
      </c>
      <c r="AK774" s="881"/>
      <c r="AL774" s="848" t="s">
        <v>23</v>
      </c>
      <c r="AM774" s="849"/>
      <c r="AN774" s="850"/>
      <c r="AO774" s="141"/>
      <c r="AP774" s="171"/>
    </row>
    <row r="775" spans="2:42" ht="12" customHeight="1" thickBot="1" x14ac:dyDescent="0.3">
      <c r="B775" s="1" t="s">
        <v>13</v>
      </c>
      <c r="C775" s="2" t="s">
        <v>22</v>
      </c>
      <c r="D775" s="3" t="s">
        <v>22</v>
      </c>
      <c r="E775" s="2" t="s">
        <v>21</v>
      </c>
      <c r="F775" s="907" t="s">
        <v>20</v>
      </c>
      <c r="G775" s="908"/>
      <c r="H775" s="876"/>
      <c r="I775" s="877"/>
      <c r="J775" s="877"/>
      <c r="K775" s="877"/>
      <c r="L775" s="877"/>
      <c r="M775" s="877"/>
      <c r="N775" s="877"/>
      <c r="O775" s="877"/>
      <c r="P775" s="877"/>
      <c r="Q775" s="877"/>
      <c r="R775" s="877"/>
      <c r="S775" s="878"/>
      <c r="T775" s="876"/>
      <c r="U775" s="877"/>
      <c r="V775" s="877"/>
      <c r="W775" s="877"/>
      <c r="X775" s="877"/>
      <c r="Y775" s="877"/>
      <c r="Z775" s="877"/>
      <c r="AA775" s="877"/>
      <c r="AB775" s="877"/>
      <c r="AC775" s="877"/>
      <c r="AD775" s="877"/>
      <c r="AE775" s="877"/>
      <c r="AF775" s="878"/>
      <c r="AG775" s="876" t="s">
        <v>19</v>
      </c>
      <c r="AH775" s="877"/>
      <c r="AI775" s="878"/>
      <c r="AJ775" s="876" t="s">
        <v>18</v>
      </c>
      <c r="AK775" s="878"/>
      <c r="AL775" s="876" t="s">
        <v>17</v>
      </c>
      <c r="AM775" s="877"/>
      <c r="AN775" s="878"/>
      <c r="AO775" s="141"/>
      <c r="AP775" s="171"/>
    </row>
    <row r="776" spans="2:42" ht="12" customHeight="1" thickBot="1" x14ac:dyDescent="0.3">
      <c r="B776" s="4">
        <v>2020</v>
      </c>
      <c r="C776" s="5" t="s">
        <v>16</v>
      </c>
      <c r="D776" s="5" t="s">
        <v>15</v>
      </c>
      <c r="E776" s="30" t="s">
        <v>14</v>
      </c>
      <c r="F776" s="6" t="s">
        <v>14</v>
      </c>
      <c r="G776" s="7" t="s">
        <v>13</v>
      </c>
      <c r="H776" s="868" t="s">
        <v>34</v>
      </c>
      <c r="I776" s="869"/>
      <c r="J776" s="870" t="s">
        <v>43</v>
      </c>
      <c r="K776" s="871"/>
      <c r="L776" s="870" t="s">
        <v>42</v>
      </c>
      <c r="M776" s="871"/>
      <c r="N776" s="872" t="s">
        <v>33</v>
      </c>
      <c r="O776" s="869"/>
      <c r="P776" s="872" t="s">
        <v>12</v>
      </c>
      <c r="Q776" s="869"/>
      <c r="R776" s="872" t="s">
        <v>11</v>
      </c>
      <c r="S776" s="905"/>
      <c r="T776" s="868" t="s">
        <v>35</v>
      </c>
      <c r="U776" s="906"/>
      <c r="V776" s="906"/>
      <c r="W776" s="905"/>
      <c r="X776" s="868" t="s">
        <v>10</v>
      </c>
      <c r="Y776" s="906"/>
      <c r="Z776" s="906"/>
      <c r="AA776" s="905"/>
      <c r="AB776" s="604"/>
      <c r="AC776" s="38" t="s">
        <v>38</v>
      </c>
      <c r="AD776" s="37" t="s">
        <v>36</v>
      </c>
      <c r="AE776" s="266" t="s">
        <v>41</v>
      </c>
      <c r="AF776" s="136" t="s">
        <v>9</v>
      </c>
      <c r="AG776" s="8" t="s">
        <v>37</v>
      </c>
      <c r="AH776" s="9" t="s">
        <v>8</v>
      </c>
      <c r="AI776" s="10" t="s">
        <v>7</v>
      </c>
      <c r="AJ776" s="6" t="s">
        <v>8</v>
      </c>
      <c r="AK776" s="7" t="s">
        <v>7</v>
      </c>
      <c r="AL776" s="6" t="s">
        <v>8</v>
      </c>
      <c r="AM776" s="11" t="s">
        <v>7</v>
      </c>
      <c r="AN776" s="7" t="s">
        <v>6</v>
      </c>
      <c r="AO776" s="141"/>
      <c r="AP776" s="171"/>
    </row>
    <row r="777" spans="2:42" ht="12" customHeight="1" thickBot="1" x14ac:dyDescent="0.3">
      <c r="B777" s="25"/>
      <c r="C777" s="137"/>
      <c r="D777" s="137"/>
      <c r="E777" s="43"/>
      <c r="F777" s="43"/>
      <c r="G777" s="25"/>
      <c r="H777" s="960"/>
      <c r="I777" s="961"/>
      <c r="J777" s="962"/>
      <c r="K777" s="963"/>
      <c r="L777" s="962"/>
      <c r="M777" s="963"/>
      <c r="N777" s="960"/>
      <c r="O777" s="961"/>
      <c r="P777" s="964"/>
      <c r="Q777" s="965"/>
      <c r="R777" s="964"/>
      <c r="S777" s="966"/>
      <c r="T777" s="957"/>
      <c r="U777" s="958"/>
      <c r="V777" s="958"/>
      <c r="W777" s="959"/>
      <c r="X777" s="986"/>
      <c r="Y777" s="958"/>
      <c r="Z777" s="958"/>
      <c r="AA777" s="987"/>
      <c r="AB777" s="511"/>
      <c r="AC777" s="34"/>
      <c r="AD777" s="138"/>
      <c r="AE777" s="166"/>
      <c r="AF777" s="41"/>
      <c r="AG777" s="26"/>
      <c r="AH777" s="160"/>
      <c r="AI777" s="161">
        <f>+AH777/1000</f>
        <v>0</v>
      </c>
      <c r="AJ777" s="162"/>
      <c r="AK777" s="163">
        <f>+AJ777/1000</f>
        <v>0</v>
      </c>
      <c r="AL777" s="164">
        <f>+AJ777-AH777</f>
        <v>0</v>
      </c>
      <c r="AM777" s="163">
        <f>+AL777/1000</f>
        <v>0</v>
      </c>
      <c r="AN777" s="165" t="e">
        <f>+AL777/AH777</f>
        <v>#DIV/0!</v>
      </c>
      <c r="AO777" s="141"/>
      <c r="AP777" s="172"/>
    </row>
    <row r="778" spans="2:42" ht="12" customHeight="1" x14ac:dyDescent="0.25">
      <c r="B778" s="25"/>
      <c r="C778" s="137"/>
      <c r="D778" s="137"/>
      <c r="E778" s="43"/>
      <c r="F778" s="43"/>
      <c r="G778" s="25"/>
      <c r="H778" s="967"/>
      <c r="I778" s="968"/>
      <c r="J778" s="969"/>
      <c r="K778" s="970"/>
      <c r="L778" s="969"/>
      <c r="M778" s="970"/>
      <c r="N778" s="967"/>
      <c r="O778" s="968"/>
      <c r="P778" s="971"/>
      <c r="Q778" s="972"/>
      <c r="R778" s="973"/>
      <c r="S778" s="974"/>
      <c r="T778" s="979"/>
      <c r="U778" s="980"/>
      <c r="V778" s="980"/>
      <c r="W778" s="981"/>
      <c r="X778" s="979"/>
      <c r="Y778" s="980"/>
      <c r="Z778" s="980"/>
      <c r="AA778" s="988"/>
      <c r="AB778" s="509"/>
      <c r="AC778" s="34"/>
      <c r="AD778" s="138"/>
      <c r="AE778" s="158"/>
      <c r="AF778" s="35"/>
      <c r="AG778" s="34"/>
      <c r="AH778" s="139"/>
      <c r="AI778" s="159">
        <f>+AH778/1000</f>
        <v>0</v>
      </c>
      <c r="AJ778" s="152"/>
      <c r="AK778" s="272">
        <f>+AJ778/1000</f>
        <v>0</v>
      </c>
      <c r="AL778" s="273">
        <f>+AJ778-AH778</f>
        <v>0</v>
      </c>
      <c r="AM778" s="274">
        <f>+AL778/1000</f>
        <v>0</v>
      </c>
      <c r="AN778" s="275" t="e">
        <f>+AL778/AH778</f>
        <v>#DIV/0!</v>
      </c>
      <c r="AO778" s="20"/>
    </row>
    <row r="779" spans="2:42" ht="12" customHeight="1" x14ac:dyDescent="0.25">
      <c r="B779" s="25"/>
      <c r="C779" s="137"/>
      <c r="D779" s="137"/>
      <c r="E779" s="43"/>
      <c r="F779" s="43"/>
      <c r="G779" s="25"/>
      <c r="H779" s="967"/>
      <c r="I779" s="968"/>
      <c r="J779" s="969"/>
      <c r="K779" s="970"/>
      <c r="L779" s="969"/>
      <c r="M779" s="970"/>
      <c r="N779" s="967"/>
      <c r="O779" s="968"/>
      <c r="P779" s="971"/>
      <c r="Q779" s="972"/>
      <c r="R779" s="973"/>
      <c r="S779" s="985"/>
      <c r="T779" s="982"/>
      <c r="U779" s="983"/>
      <c r="V779" s="983"/>
      <c r="W779" s="984"/>
      <c r="X779" s="982"/>
      <c r="Y779" s="983"/>
      <c r="Z779" s="983"/>
      <c r="AA779" s="984"/>
      <c r="AB779" s="606"/>
      <c r="AC779" s="34"/>
      <c r="AD779" s="138"/>
      <c r="AE779" s="263"/>
      <c r="AF779" s="46"/>
      <c r="AG779" s="34"/>
      <c r="AH779" s="139"/>
      <c r="AI779" s="140">
        <f>+AH779/1000</f>
        <v>0</v>
      </c>
      <c r="AJ779" s="152"/>
      <c r="AK779" s="142">
        <f>+AJ779/1000</f>
        <v>0</v>
      </c>
      <c r="AL779" s="143">
        <f>+AJ779-AH779</f>
        <v>0</v>
      </c>
      <c r="AM779" s="144">
        <f>+AL779/1000</f>
        <v>0</v>
      </c>
      <c r="AN779" s="145" t="e">
        <f>+AL779/AH779</f>
        <v>#DIV/0!</v>
      </c>
      <c r="AO779" s="21"/>
    </row>
    <row r="780" spans="2:42" ht="12" customHeight="1" x14ac:dyDescent="0.25">
      <c r="B780" s="25"/>
      <c r="C780" s="137"/>
      <c r="D780" s="137"/>
      <c r="E780" s="43"/>
      <c r="F780" s="43"/>
      <c r="G780" s="25"/>
      <c r="H780" s="967"/>
      <c r="I780" s="968"/>
      <c r="J780" s="969"/>
      <c r="K780" s="970"/>
      <c r="L780" s="969"/>
      <c r="M780" s="970"/>
      <c r="N780" s="967"/>
      <c r="O780" s="968"/>
      <c r="P780" s="971"/>
      <c r="Q780" s="972"/>
      <c r="R780" s="973"/>
      <c r="S780" s="974"/>
      <c r="T780" s="975"/>
      <c r="U780" s="976"/>
      <c r="V780" s="976"/>
      <c r="W780" s="977"/>
      <c r="X780" s="975"/>
      <c r="Y780" s="976"/>
      <c r="Z780" s="976"/>
      <c r="AA780" s="978"/>
      <c r="AB780" s="510"/>
      <c r="AC780" s="34"/>
      <c r="AD780" s="138"/>
      <c r="AE780" s="263"/>
      <c r="AF780" s="46"/>
      <c r="AG780" s="34"/>
      <c r="AH780" s="139"/>
      <c r="AI780" s="140">
        <f>+AH780/1000</f>
        <v>0</v>
      </c>
      <c r="AJ780" s="152"/>
      <c r="AK780" s="142">
        <f>+AJ780/1000</f>
        <v>0</v>
      </c>
      <c r="AL780" s="143">
        <f>+AJ780-AH780</f>
        <v>0</v>
      </c>
      <c r="AM780" s="144">
        <f>+AL780/1000</f>
        <v>0</v>
      </c>
      <c r="AN780" s="145" t="e">
        <f>+AL780/AH780</f>
        <v>#DIV/0!</v>
      </c>
      <c r="AO780" s="21"/>
    </row>
    <row r="781" spans="2:42" ht="12" customHeight="1" x14ac:dyDescent="0.25">
      <c r="B781" s="25"/>
      <c r="C781" s="137"/>
      <c r="D781" s="137"/>
      <c r="E781" s="43"/>
      <c r="F781" s="43"/>
      <c r="G781" s="25"/>
      <c r="H781" s="967"/>
      <c r="I781" s="968"/>
      <c r="J781" s="969"/>
      <c r="K781" s="970"/>
      <c r="L781" s="969"/>
      <c r="M781" s="970"/>
      <c r="N781" s="967"/>
      <c r="O781" s="968"/>
      <c r="P781" s="989"/>
      <c r="Q781" s="990"/>
      <c r="R781" s="973"/>
      <c r="S781" s="974"/>
      <c r="T781" s="991"/>
      <c r="U781" s="992"/>
      <c r="V781" s="992"/>
      <c r="W781" s="974"/>
      <c r="X781" s="991"/>
      <c r="Y781" s="992"/>
      <c r="Z781" s="992"/>
      <c r="AA781" s="985"/>
      <c r="AB781" s="511"/>
      <c r="AC781" s="34"/>
      <c r="AD781" s="138"/>
      <c r="AE781" s="263"/>
      <c r="AF781" s="46"/>
      <c r="AG781" s="34"/>
      <c r="AH781" s="139"/>
      <c r="AI781" s="140">
        <f>+AH781/1000</f>
        <v>0</v>
      </c>
      <c r="AJ781" s="152"/>
      <c r="AK781" s="142">
        <f>+AJ781/1000</f>
        <v>0</v>
      </c>
      <c r="AL781" s="143">
        <f>+AJ781-AH781</f>
        <v>0</v>
      </c>
      <c r="AM781" s="144">
        <f>+AL781/1000</f>
        <v>0</v>
      </c>
      <c r="AN781" s="145" t="e">
        <f>+AL781/AH781</f>
        <v>#DIV/0!</v>
      </c>
    </row>
    <row r="782" spans="2:42" ht="12" customHeight="1" thickBot="1" x14ac:dyDescent="0.3">
      <c r="B782" s="24"/>
      <c r="C782" s="146"/>
      <c r="D782" s="146"/>
      <c r="E782" s="27"/>
      <c r="F782" s="36"/>
      <c r="G782" s="31"/>
      <c r="H782" s="909"/>
      <c r="I782" s="910"/>
      <c r="J782" s="911"/>
      <c r="K782" s="912"/>
      <c r="L782" s="911"/>
      <c r="M782" s="912"/>
      <c r="N782" s="913"/>
      <c r="O782" s="910"/>
      <c r="P782" s="913"/>
      <c r="Q782" s="910"/>
      <c r="R782" s="914"/>
      <c r="S782" s="915"/>
      <c r="T782" s="916"/>
      <c r="U782" s="917"/>
      <c r="V782" s="917"/>
      <c r="W782" s="915"/>
      <c r="X782" s="29"/>
      <c r="Y782" s="147"/>
      <c r="Z782" s="147"/>
      <c r="AA782" s="28"/>
      <c r="AB782" s="147"/>
      <c r="AC782" s="36"/>
      <c r="AD782" s="148"/>
      <c r="AE782" s="147"/>
      <c r="AF782" s="28"/>
      <c r="AG782" s="29"/>
      <c r="AH782" s="149"/>
      <c r="AI782" s="153"/>
      <c r="AJ782" s="150"/>
      <c r="AK782" s="154"/>
      <c r="AL782" s="155"/>
      <c r="AM782" s="156"/>
      <c r="AN782" s="157"/>
    </row>
    <row r="783" spans="2:42" ht="12" customHeight="1" x14ac:dyDescent="0.25">
      <c r="B783" s="151"/>
      <c r="C783" s="151"/>
      <c r="D783" s="151"/>
      <c r="E783" s="151"/>
      <c r="F783" s="151"/>
      <c r="G783" s="151"/>
      <c r="H783" s="151"/>
      <c r="I783" s="151"/>
      <c r="J783" s="174"/>
      <c r="K783" s="174"/>
      <c r="L783" s="174"/>
      <c r="M783" s="174"/>
      <c r="N783" s="151"/>
      <c r="O783" s="151"/>
      <c r="P783" s="135"/>
      <c r="Q783" s="135"/>
      <c r="R783" s="918" t="s">
        <v>5</v>
      </c>
      <c r="S783" s="919"/>
      <c r="T783" s="919"/>
      <c r="U783" s="919"/>
      <c r="V783" s="919"/>
      <c r="W783" s="919"/>
      <c r="X783" s="919"/>
      <c r="Y783" s="919"/>
      <c r="Z783" s="919"/>
      <c r="AA783" s="919"/>
      <c r="AB783" s="919"/>
      <c r="AC783" s="919"/>
      <c r="AD783" s="919"/>
      <c r="AE783" s="919"/>
      <c r="AF783" s="919"/>
      <c r="AG783" s="265"/>
      <c r="AH783" s="932" t="s">
        <v>4</v>
      </c>
      <c r="AI783" s="933"/>
      <c r="AJ783" s="932" t="s">
        <v>3</v>
      </c>
      <c r="AK783" s="933"/>
      <c r="AL783" s="932" t="s">
        <v>2</v>
      </c>
      <c r="AM783" s="934"/>
      <c r="AN783" s="935"/>
    </row>
    <row r="784" spans="2:42" x14ac:dyDescent="0.25">
      <c r="B784" s="151"/>
      <c r="C784" s="151"/>
      <c r="D784" s="151"/>
      <c r="E784" s="151"/>
      <c r="F784" s="151"/>
      <c r="G784" s="151"/>
      <c r="H784" s="151"/>
      <c r="I784" s="151"/>
      <c r="J784" s="174"/>
      <c r="K784" s="174"/>
      <c r="L784" s="174"/>
      <c r="M784" s="174"/>
      <c r="N784" s="151"/>
      <c r="O784" s="151"/>
      <c r="P784" s="135"/>
      <c r="Q784" s="135"/>
      <c r="R784" s="930"/>
      <c r="S784" s="931"/>
      <c r="T784" s="931"/>
      <c r="U784" s="931"/>
      <c r="V784" s="931"/>
      <c r="W784" s="931"/>
      <c r="X784" s="931"/>
      <c r="Y784" s="931"/>
      <c r="Z784" s="931"/>
      <c r="AA784" s="931"/>
      <c r="AB784" s="931"/>
      <c r="AC784" s="931"/>
      <c r="AD784" s="931"/>
      <c r="AE784" s="931"/>
      <c r="AF784" s="931"/>
      <c r="AG784" s="265"/>
      <c r="AH784" s="936" t="s">
        <v>1</v>
      </c>
      <c r="AI784" s="938">
        <f>+SUM(AI777:AI782)</f>
        <v>0</v>
      </c>
      <c r="AJ784" s="936" t="s">
        <v>1</v>
      </c>
      <c r="AK784" s="938">
        <f>+SUM(AK777:AK782)</f>
        <v>0</v>
      </c>
      <c r="AL784" s="936" t="s">
        <v>1</v>
      </c>
      <c r="AM784" s="940">
        <f>+AK784-AI784</f>
        <v>0</v>
      </c>
      <c r="AN784" s="851" t="e">
        <f>+AM784/AI784</f>
        <v>#DIV/0!</v>
      </c>
    </row>
    <row r="785" spans="2:42" ht="17.25" thickBot="1" x14ac:dyDescent="0.3">
      <c r="B785" s="151"/>
      <c r="C785" s="151"/>
      <c r="D785" s="151"/>
      <c r="E785" s="151"/>
      <c r="F785" s="151"/>
      <c r="G785" s="151"/>
      <c r="H785" s="151"/>
      <c r="I785" s="151"/>
      <c r="J785" s="174"/>
      <c r="K785" s="174"/>
      <c r="L785" s="174"/>
      <c r="M785" s="174"/>
      <c r="N785" s="151"/>
      <c r="O785" s="151"/>
      <c r="P785" s="135"/>
      <c r="Q785" s="135"/>
      <c r="R785" s="921"/>
      <c r="S785" s="922"/>
      <c r="T785" s="922"/>
      <c r="U785" s="922"/>
      <c r="V785" s="922"/>
      <c r="W785" s="922"/>
      <c r="X785" s="922"/>
      <c r="Y785" s="922"/>
      <c r="Z785" s="922"/>
      <c r="AA785" s="922"/>
      <c r="AB785" s="922"/>
      <c r="AC785" s="922"/>
      <c r="AD785" s="922"/>
      <c r="AE785" s="922"/>
      <c r="AF785" s="922"/>
      <c r="AG785" s="264"/>
      <c r="AH785" s="937"/>
      <c r="AI785" s="939"/>
      <c r="AJ785" s="937"/>
      <c r="AK785" s="939"/>
      <c r="AL785" s="937"/>
      <c r="AM785" s="941"/>
      <c r="AN785" s="852"/>
    </row>
    <row r="786" spans="2:42" ht="17.25" thickBot="1" x14ac:dyDescent="0.3"/>
    <row r="787" spans="2:42" x14ac:dyDescent="0.25">
      <c r="R787" s="918" t="s">
        <v>0</v>
      </c>
      <c r="S787" s="919"/>
      <c r="T787" s="919"/>
      <c r="U787" s="919"/>
      <c r="V787" s="919"/>
      <c r="W787" s="919"/>
      <c r="X787" s="919"/>
      <c r="Y787" s="919"/>
      <c r="Z787" s="919"/>
      <c r="AA787" s="919"/>
      <c r="AB787" s="919"/>
      <c r="AC787" s="919"/>
      <c r="AD787" s="919"/>
      <c r="AE787" s="919"/>
      <c r="AF787" s="920"/>
      <c r="AG787" s="18"/>
      <c r="AH787" s="924">
        <f>+AI784+AH767</f>
        <v>2955.5766363636362</v>
      </c>
      <c r="AI787" s="925"/>
      <c r="AJ787" s="924">
        <f>+AK784+AJ767</f>
        <v>3109.55</v>
      </c>
      <c r="AK787" s="925"/>
      <c r="AL787" s="928">
        <f>+AJ787-AH787</f>
        <v>153.97336363636396</v>
      </c>
      <c r="AM787" s="925"/>
      <c r="AN787" s="945">
        <f>+AL787/AH787</f>
        <v>5.2095879275119564E-2</v>
      </c>
    </row>
    <row r="788" spans="2:42" ht="17.25" thickBot="1" x14ac:dyDescent="0.3">
      <c r="R788" s="921"/>
      <c r="S788" s="922"/>
      <c r="T788" s="922"/>
      <c r="U788" s="922"/>
      <c r="V788" s="922"/>
      <c r="W788" s="922"/>
      <c r="X788" s="922"/>
      <c r="Y788" s="922"/>
      <c r="Z788" s="922"/>
      <c r="AA788" s="922"/>
      <c r="AB788" s="922"/>
      <c r="AC788" s="922"/>
      <c r="AD788" s="922"/>
      <c r="AE788" s="922"/>
      <c r="AF788" s="923"/>
      <c r="AG788" s="19"/>
      <c r="AH788" s="926"/>
      <c r="AI788" s="927"/>
      <c r="AJ788" s="926"/>
      <c r="AK788" s="927"/>
      <c r="AL788" s="929"/>
      <c r="AM788" s="927"/>
      <c r="AN788" s="946"/>
    </row>
    <row r="789" spans="2:42" ht="17.25" thickBot="1" x14ac:dyDescent="0.3"/>
    <row r="790" spans="2:42" ht="12" customHeight="1" x14ac:dyDescent="0.25">
      <c r="B790" s="882" t="s">
        <v>31</v>
      </c>
      <c r="C790" s="883"/>
      <c r="D790" s="883"/>
      <c r="E790" s="883"/>
      <c r="F790" s="883"/>
      <c r="G790" s="884"/>
      <c r="H790" s="888" t="s">
        <v>30</v>
      </c>
      <c r="I790" s="765"/>
      <c r="J790" s="765"/>
      <c r="K790" s="765"/>
      <c r="L790" s="765"/>
      <c r="M790" s="765"/>
      <c r="N790" s="765"/>
      <c r="O790" s="765"/>
      <c r="P790" s="765"/>
      <c r="Q790" s="765"/>
      <c r="R790" s="765"/>
      <c r="S790" s="765"/>
      <c r="T790" s="765"/>
      <c r="U790" s="765"/>
      <c r="V790" s="765"/>
      <c r="W790" s="765"/>
      <c r="X790" s="765"/>
      <c r="Y790" s="765"/>
      <c r="Z790" s="765"/>
      <c r="AA790" s="765"/>
      <c r="AB790" s="765"/>
      <c r="AC790" s="765"/>
      <c r="AD790" s="765"/>
      <c r="AE790" s="267"/>
      <c r="AF790" s="764" t="s">
        <v>29</v>
      </c>
      <c r="AG790" s="765"/>
      <c r="AH790" s="765"/>
      <c r="AI790" s="765"/>
      <c r="AJ790" s="765"/>
      <c r="AK790" s="766"/>
      <c r="AL790" s="889" t="s">
        <v>39</v>
      </c>
      <c r="AM790" s="890"/>
      <c r="AN790" s="891"/>
      <c r="AO790" s="22"/>
      <c r="AP790" s="168" t="s">
        <v>46</v>
      </c>
    </row>
    <row r="791" spans="2:42" ht="12" customHeight="1" thickBot="1" x14ac:dyDescent="0.3">
      <c r="B791" s="885"/>
      <c r="C791" s="886"/>
      <c r="D791" s="886"/>
      <c r="E791" s="886"/>
      <c r="F791" s="886"/>
      <c r="G791" s="887"/>
      <c r="H791" s="892" t="s">
        <v>25</v>
      </c>
      <c r="I791" s="893"/>
      <c r="J791" s="893"/>
      <c r="K791" s="893"/>
      <c r="L791" s="893"/>
      <c r="M791" s="893"/>
      <c r="N791" s="893"/>
      <c r="O791" s="893"/>
      <c r="P791" s="893"/>
      <c r="Q791" s="893"/>
      <c r="R791" s="893"/>
      <c r="S791" s="893"/>
      <c r="T791" s="893"/>
      <c r="U791" s="893"/>
      <c r="V791" s="893"/>
      <c r="W791" s="893"/>
      <c r="X791" s="893"/>
      <c r="Y791" s="893"/>
      <c r="Z791" s="893"/>
      <c r="AA791" s="893"/>
      <c r="AB791" s="893"/>
      <c r="AC791" s="893"/>
      <c r="AD791" s="893"/>
      <c r="AE791" s="268"/>
      <c r="AF791" s="773"/>
      <c r="AG791" s="774"/>
      <c r="AH791" s="774"/>
      <c r="AI791" s="774"/>
      <c r="AJ791" s="774"/>
      <c r="AK791" s="775"/>
      <c r="AL791" s="896" t="s">
        <v>40</v>
      </c>
      <c r="AM791" s="897"/>
      <c r="AN791" s="898"/>
      <c r="AO791" s="23"/>
      <c r="AP791" s="169" t="s">
        <v>47</v>
      </c>
    </row>
    <row r="792" spans="2:42" ht="12" customHeight="1" thickBot="1" x14ac:dyDescent="0.3">
      <c r="B792" s="902" t="s">
        <v>28</v>
      </c>
      <c r="C792" s="903"/>
      <c r="D792" s="903"/>
      <c r="E792" s="903"/>
      <c r="F792" s="903"/>
      <c r="G792" s="904"/>
      <c r="H792" s="894"/>
      <c r="I792" s="895"/>
      <c r="J792" s="895"/>
      <c r="K792" s="895"/>
      <c r="L792" s="895"/>
      <c r="M792" s="895"/>
      <c r="N792" s="895"/>
      <c r="O792" s="895"/>
      <c r="P792" s="895"/>
      <c r="Q792" s="895"/>
      <c r="R792" s="895"/>
      <c r="S792" s="895"/>
      <c r="T792" s="895"/>
      <c r="U792" s="895"/>
      <c r="V792" s="895"/>
      <c r="W792" s="895"/>
      <c r="X792" s="895"/>
      <c r="Y792" s="895"/>
      <c r="Z792" s="895"/>
      <c r="AA792" s="895"/>
      <c r="AB792" s="895"/>
      <c r="AC792" s="895"/>
      <c r="AD792" s="895"/>
      <c r="AE792" s="269"/>
      <c r="AF792" s="776"/>
      <c r="AG792" s="777"/>
      <c r="AH792" s="777"/>
      <c r="AI792" s="777"/>
      <c r="AJ792" s="777"/>
      <c r="AK792" s="778"/>
      <c r="AL792" s="899"/>
      <c r="AM792" s="900"/>
      <c r="AN792" s="901"/>
      <c r="AO792" s="141"/>
      <c r="AP792" s="170"/>
    </row>
    <row r="793" spans="2:42" ht="12" customHeight="1" thickBot="1" x14ac:dyDescent="0.3">
      <c r="B793" s="135"/>
      <c r="C793" s="135"/>
      <c r="D793" s="135"/>
      <c r="E793" s="135"/>
      <c r="F793" s="135"/>
      <c r="G793" s="135"/>
      <c r="H793" s="135"/>
      <c r="I793" s="135"/>
      <c r="J793" s="174"/>
      <c r="K793" s="174"/>
      <c r="L793" s="174"/>
      <c r="M793" s="174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5"/>
      <c r="AL793" s="135"/>
      <c r="AM793" s="135"/>
      <c r="AN793" s="135"/>
      <c r="AO793" s="141"/>
      <c r="AP793" s="171"/>
    </row>
    <row r="794" spans="2:42" ht="12" customHeight="1" thickBot="1" x14ac:dyDescent="0.3">
      <c r="B794" s="873" t="s">
        <v>27</v>
      </c>
      <c r="C794" s="874"/>
      <c r="D794" s="874"/>
      <c r="E794" s="875"/>
      <c r="F794" s="848" t="s">
        <v>26</v>
      </c>
      <c r="G794" s="850"/>
      <c r="H794" s="848" t="s">
        <v>44</v>
      </c>
      <c r="I794" s="849"/>
      <c r="J794" s="849"/>
      <c r="K794" s="849"/>
      <c r="L794" s="849"/>
      <c r="M794" s="849"/>
      <c r="N794" s="849"/>
      <c r="O794" s="849"/>
      <c r="P794" s="849"/>
      <c r="Q794" s="849"/>
      <c r="R794" s="849"/>
      <c r="S794" s="850"/>
      <c r="T794" s="848" t="s">
        <v>25</v>
      </c>
      <c r="U794" s="849"/>
      <c r="V794" s="849"/>
      <c r="W794" s="849"/>
      <c r="X794" s="849"/>
      <c r="Y794" s="849"/>
      <c r="Z794" s="849"/>
      <c r="AA794" s="849"/>
      <c r="AB794" s="849"/>
      <c r="AC794" s="849"/>
      <c r="AD794" s="849"/>
      <c r="AE794" s="849"/>
      <c r="AF794" s="850"/>
      <c r="AG794" s="879" t="s">
        <v>24</v>
      </c>
      <c r="AH794" s="880"/>
      <c r="AI794" s="881"/>
      <c r="AJ794" s="879" t="s">
        <v>24</v>
      </c>
      <c r="AK794" s="881"/>
      <c r="AL794" s="848" t="s">
        <v>23</v>
      </c>
      <c r="AM794" s="849"/>
      <c r="AN794" s="850"/>
      <c r="AO794" s="141"/>
      <c r="AP794" s="171"/>
    </row>
    <row r="795" spans="2:42" ht="12" customHeight="1" thickBot="1" x14ac:dyDescent="0.3">
      <c r="B795" s="1" t="s">
        <v>13</v>
      </c>
      <c r="C795" s="2" t="s">
        <v>22</v>
      </c>
      <c r="D795" s="3" t="s">
        <v>22</v>
      </c>
      <c r="E795" s="2" t="s">
        <v>21</v>
      </c>
      <c r="F795" s="907" t="s">
        <v>20</v>
      </c>
      <c r="G795" s="908"/>
      <c r="H795" s="876"/>
      <c r="I795" s="877"/>
      <c r="J795" s="877"/>
      <c r="K795" s="877"/>
      <c r="L795" s="877"/>
      <c r="M795" s="877"/>
      <c r="N795" s="877"/>
      <c r="O795" s="877"/>
      <c r="P795" s="877"/>
      <c r="Q795" s="877"/>
      <c r="R795" s="877"/>
      <c r="S795" s="878"/>
      <c r="T795" s="876"/>
      <c r="U795" s="877"/>
      <c r="V795" s="877"/>
      <c r="W795" s="877"/>
      <c r="X795" s="877"/>
      <c r="Y795" s="877"/>
      <c r="Z795" s="877"/>
      <c r="AA795" s="877"/>
      <c r="AB795" s="877"/>
      <c r="AC795" s="877"/>
      <c r="AD795" s="877"/>
      <c r="AE795" s="877"/>
      <c r="AF795" s="878"/>
      <c r="AG795" s="876" t="s">
        <v>19</v>
      </c>
      <c r="AH795" s="877"/>
      <c r="AI795" s="878"/>
      <c r="AJ795" s="876" t="s">
        <v>18</v>
      </c>
      <c r="AK795" s="878"/>
      <c r="AL795" s="876" t="s">
        <v>17</v>
      </c>
      <c r="AM795" s="877"/>
      <c r="AN795" s="878"/>
      <c r="AO795" s="141"/>
      <c r="AP795" s="171"/>
    </row>
    <row r="796" spans="2:42" ht="12" customHeight="1" thickBot="1" x14ac:dyDescent="0.3">
      <c r="B796" s="4">
        <v>2020</v>
      </c>
      <c r="C796" s="5" t="s">
        <v>16</v>
      </c>
      <c r="D796" s="5" t="s">
        <v>15</v>
      </c>
      <c r="E796" s="30" t="s">
        <v>14</v>
      </c>
      <c r="F796" s="6" t="s">
        <v>14</v>
      </c>
      <c r="G796" s="7" t="s">
        <v>13</v>
      </c>
      <c r="H796" s="868" t="s">
        <v>34</v>
      </c>
      <c r="I796" s="869"/>
      <c r="J796" s="870" t="s">
        <v>43</v>
      </c>
      <c r="K796" s="871"/>
      <c r="L796" s="870" t="s">
        <v>42</v>
      </c>
      <c r="M796" s="871"/>
      <c r="N796" s="872" t="s">
        <v>33</v>
      </c>
      <c r="O796" s="869"/>
      <c r="P796" s="872" t="s">
        <v>12</v>
      </c>
      <c r="Q796" s="869"/>
      <c r="R796" s="872" t="s">
        <v>11</v>
      </c>
      <c r="S796" s="905"/>
      <c r="T796" s="868" t="s">
        <v>35</v>
      </c>
      <c r="U796" s="906"/>
      <c r="V796" s="906"/>
      <c r="W796" s="905"/>
      <c r="X796" s="868" t="s">
        <v>10</v>
      </c>
      <c r="Y796" s="906"/>
      <c r="Z796" s="906"/>
      <c r="AA796" s="905"/>
      <c r="AB796" s="604"/>
      <c r="AC796" s="38" t="s">
        <v>38</v>
      </c>
      <c r="AD796" s="37" t="s">
        <v>36</v>
      </c>
      <c r="AE796" s="266" t="s">
        <v>41</v>
      </c>
      <c r="AF796" s="136" t="s">
        <v>9</v>
      </c>
      <c r="AG796" s="8" t="s">
        <v>37</v>
      </c>
      <c r="AH796" s="9" t="s">
        <v>8</v>
      </c>
      <c r="AI796" s="10" t="s">
        <v>7</v>
      </c>
      <c r="AJ796" s="6" t="s">
        <v>8</v>
      </c>
      <c r="AK796" s="7" t="s">
        <v>7</v>
      </c>
      <c r="AL796" s="6" t="s">
        <v>8</v>
      </c>
      <c r="AM796" s="11" t="s">
        <v>7</v>
      </c>
      <c r="AN796" s="7" t="s">
        <v>6</v>
      </c>
      <c r="AO796" s="141"/>
      <c r="AP796" s="171"/>
    </row>
    <row r="797" spans="2:42" ht="12" customHeight="1" thickBot="1" x14ac:dyDescent="0.3">
      <c r="B797" s="25"/>
      <c r="C797" s="137"/>
      <c r="D797" s="137"/>
      <c r="E797" s="43"/>
      <c r="F797" s="43"/>
      <c r="G797" s="25"/>
      <c r="H797" s="960"/>
      <c r="I797" s="961"/>
      <c r="J797" s="962"/>
      <c r="K797" s="963"/>
      <c r="L797" s="962"/>
      <c r="M797" s="963"/>
      <c r="N797" s="960"/>
      <c r="O797" s="961"/>
      <c r="P797" s="964"/>
      <c r="Q797" s="965"/>
      <c r="R797" s="964"/>
      <c r="S797" s="966"/>
      <c r="T797" s="957"/>
      <c r="U797" s="958"/>
      <c r="V797" s="958"/>
      <c r="W797" s="959"/>
      <c r="X797" s="986"/>
      <c r="Y797" s="958"/>
      <c r="Z797" s="958"/>
      <c r="AA797" s="987"/>
      <c r="AB797" s="511"/>
      <c r="AC797" s="34"/>
      <c r="AD797" s="138"/>
      <c r="AE797" s="166"/>
      <c r="AF797" s="41"/>
      <c r="AG797" s="26"/>
      <c r="AH797" s="160"/>
      <c r="AI797" s="161">
        <f>+AH797/1000</f>
        <v>0</v>
      </c>
      <c r="AJ797" s="162"/>
      <c r="AK797" s="163">
        <f>+AJ797/1000</f>
        <v>0</v>
      </c>
      <c r="AL797" s="164">
        <f>+AJ797-AH797</f>
        <v>0</v>
      </c>
      <c r="AM797" s="163">
        <f>+AL797/1000</f>
        <v>0</v>
      </c>
      <c r="AN797" s="165" t="e">
        <f>+AL797/AH797</f>
        <v>#DIV/0!</v>
      </c>
      <c r="AO797" s="141"/>
      <c r="AP797" s="172"/>
    </row>
    <row r="798" spans="2:42" ht="12" customHeight="1" x14ac:dyDescent="0.25">
      <c r="B798" s="25"/>
      <c r="C798" s="137"/>
      <c r="D798" s="137"/>
      <c r="E798" s="43"/>
      <c r="F798" s="43"/>
      <c r="G798" s="25"/>
      <c r="H798" s="967"/>
      <c r="I798" s="968"/>
      <c r="J798" s="969"/>
      <c r="K798" s="970"/>
      <c r="L798" s="969"/>
      <c r="M798" s="970"/>
      <c r="N798" s="967"/>
      <c r="O798" s="968"/>
      <c r="P798" s="971"/>
      <c r="Q798" s="972"/>
      <c r="R798" s="973"/>
      <c r="S798" s="974"/>
      <c r="T798" s="979"/>
      <c r="U798" s="980"/>
      <c r="V798" s="980"/>
      <c r="W798" s="981"/>
      <c r="X798" s="979"/>
      <c r="Y798" s="980"/>
      <c r="Z798" s="980"/>
      <c r="AA798" s="988"/>
      <c r="AB798" s="509"/>
      <c r="AC798" s="34"/>
      <c r="AD798" s="138"/>
      <c r="AE798" s="158"/>
      <c r="AF798" s="35"/>
      <c r="AG798" s="34"/>
      <c r="AH798" s="139"/>
      <c r="AI798" s="159">
        <f>+AH798/1000</f>
        <v>0</v>
      </c>
      <c r="AJ798" s="152"/>
      <c r="AK798" s="272">
        <f>+AJ798/1000</f>
        <v>0</v>
      </c>
      <c r="AL798" s="273">
        <f>+AJ798-AH798</f>
        <v>0</v>
      </c>
      <c r="AM798" s="274">
        <f>+AL798/1000</f>
        <v>0</v>
      </c>
      <c r="AN798" s="275" t="e">
        <f>+AL798/AH798</f>
        <v>#DIV/0!</v>
      </c>
      <c r="AO798" s="20"/>
    </row>
    <row r="799" spans="2:42" ht="12" customHeight="1" x14ac:dyDescent="0.25">
      <c r="B799" s="25"/>
      <c r="C799" s="137"/>
      <c r="D799" s="137"/>
      <c r="E799" s="43"/>
      <c r="F799" s="43"/>
      <c r="G799" s="25"/>
      <c r="H799" s="967"/>
      <c r="I799" s="968"/>
      <c r="J799" s="969"/>
      <c r="K799" s="970"/>
      <c r="L799" s="969"/>
      <c r="M799" s="970"/>
      <c r="N799" s="967"/>
      <c r="O799" s="968"/>
      <c r="P799" s="971"/>
      <c r="Q799" s="972"/>
      <c r="R799" s="973"/>
      <c r="S799" s="985"/>
      <c r="T799" s="982"/>
      <c r="U799" s="983"/>
      <c r="V799" s="983"/>
      <c r="W799" s="984"/>
      <c r="X799" s="982"/>
      <c r="Y799" s="983"/>
      <c r="Z799" s="983"/>
      <c r="AA799" s="984"/>
      <c r="AB799" s="606"/>
      <c r="AC799" s="34"/>
      <c r="AD799" s="138"/>
      <c r="AE799" s="263"/>
      <c r="AF799" s="46"/>
      <c r="AG799" s="34"/>
      <c r="AH799" s="139"/>
      <c r="AI799" s="140">
        <f>+AH799/1000</f>
        <v>0</v>
      </c>
      <c r="AJ799" s="152"/>
      <c r="AK799" s="142">
        <f>+AJ799/1000</f>
        <v>0</v>
      </c>
      <c r="AL799" s="143">
        <f>+AJ799-AH799</f>
        <v>0</v>
      </c>
      <c r="AM799" s="144">
        <f>+AL799/1000</f>
        <v>0</v>
      </c>
      <c r="AN799" s="145" t="e">
        <f>+AL799/AH799</f>
        <v>#DIV/0!</v>
      </c>
      <c r="AO799" s="21"/>
    </row>
    <row r="800" spans="2:42" ht="12" customHeight="1" x14ac:dyDescent="0.25">
      <c r="B800" s="25"/>
      <c r="C800" s="137"/>
      <c r="D800" s="137"/>
      <c r="E800" s="43"/>
      <c r="F800" s="43"/>
      <c r="G800" s="25"/>
      <c r="H800" s="967"/>
      <c r="I800" s="968"/>
      <c r="J800" s="969"/>
      <c r="K800" s="970"/>
      <c r="L800" s="969"/>
      <c r="M800" s="970"/>
      <c r="N800" s="967"/>
      <c r="O800" s="968"/>
      <c r="P800" s="971"/>
      <c r="Q800" s="972"/>
      <c r="R800" s="973"/>
      <c r="S800" s="974"/>
      <c r="T800" s="975"/>
      <c r="U800" s="976"/>
      <c r="V800" s="976"/>
      <c r="W800" s="977"/>
      <c r="X800" s="975"/>
      <c r="Y800" s="976"/>
      <c r="Z800" s="976"/>
      <c r="AA800" s="978"/>
      <c r="AB800" s="510"/>
      <c r="AC800" s="34"/>
      <c r="AD800" s="138"/>
      <c r="AE800" s="263"/>
      <c r="AF800" s="46"/>
      <c r="AG800" s="34"/>
      <c r="AH800" s="139"/>
      <c r="AI800" s="140">
        <f>+AH800/1000</f>
        <v>0</v>
      </c>
      <c r="AJ800" s="152"/>
      <c r="AK800" s="142">
        <f>+AJ800/1000</f>
        <v>0</v>
      </c>
      <c r="AL800" s="143">
        <f>+AJ800-AH800</f>
        <v>0</v>
      </c>
      <c r="AM800" s="144">
        <f>+AL800/1000</f>
        <v>0</v>
      </c>
      <c r="AN800" s="145" t="e">
        <f>+AL800/AH800</f>
        <v>#DIV/0!</v>
      </c>
      <c r="AO800" s="21"/>
    </row>
    <row r="801" spans="2:42" ht="12" customHeight="1" x14ac:dyDescent="0.25">
      <c r="B801" s="25"/>
      <c r="C801" s="137"/>
      <c r="D801" s="137"/>
      <c r="E801" s="43"/>
      <c r="F801" s="43"/>
      <c r="G801" s="25"/>
      <c r="H801" s="967"/>
      <c r="I801" s="968"/>
      <c r="J801" s="969"/>
      <c r="K801" s="970"/>
      <c r="L801" s="969"/>
      <c r="M801" s="970"/>
      <c r="N801" s="967"/>
      <c r="O801" s="968"/>
      <c r="P801" s="989"/>
      <c r="Q801" s="990"/>
      <c r="R801" s="973"/>
      <c r="S801" s="974"/>
      <c r="T801" s="991"/>
      <c r="U801" s="992"/>
      <c r="V801" s="992"/>
      <c r="W801" s="974"/>
      <c r="X801" s="991"/>
      <c r="Y801" s="992"/>
      <c r="Z801" s="992"/>
      <c r="AA801" s="985"/>
      <c r="AB801" s="511"/>
      <c r="AC801" s="34"/>
      <c r="AD801" s="138"/>
      <c r="AE801" s="263"/>
      <c r="AF801" s="46"/>
      <c r="AG801" s="34"/>
      <c r="AH801" s="139"/>
      <c r="AI801" s="140">
        <f>+AH801/1000</f>
        <v>0</v>
      </c>
      <c r="AJ801" s="152"/>
      <c r="AK801" s="142">
        <f>+AJ801/1000</f>
        <v>0</v>
      </c>
      <c r="AL801" s="143">
        <f>+AJ801-AH801</f>
        <v>0</v>
      </c>
      <c r="AM801" s="144">
        <f>+AL801/1000</f>
        <v>0</v>
      </c>
      <c r="AN801" s="145" t="e">
        <f>+AL801/AH801</f>
        <v>#DIV/0!</v>
      </c>
    </row>
    <row r="802" spans="2:42" ht="12" customHeight="1" thickBot="1" x14ac:dyDescent="0.3">
      <c r="B802" s="24"/>
      <c r="C802" s="146"/>
      <c r="D802" s="146"/>
      <c r="E802" s="27"/>
      <c r="F802" s="36"/>
      <c r="G802" s="31"/>
      <c r="H802" s="909"/>
      <c r="I802" s="910"/>
      <c r="J802" s="911"/>
      <c r="K802" s="912"/>
      <c r="L802" s="911"/>
      <c r="M802" s="912"/>
      <c r="N802" s="913"/>
      <c r="O802" s="910"/>
      <c r="P802" s="913"/>
      <c r="Q802" s="910"/>
      <c r="R802" s="914"/>
      <c r="S802" s="915"/>
      <c r="T802" s="916"/>
      <c r="U802" s="917"/>
      <c r="V802" s="917"/>
      <c r="W802" s="915"/>
      <c r="X802" s="29"/>
      <c r="Y802" s="147"/>
      <c r="Z802" s="147"/>
      <c r="AA802" s="28"/>
      <c r="AB802" s="147"/>
      <c r="AC802" s="36"/>
      <c r="AD802" s="148"/>
      <c r="AE802" s="147"/>
      <c r="AF802" s="28"/>
      <c r="AG802" s="29"/>
      <c r="AH802" s="149"/>
      <c r="AI802" s="153"/>
      <c r="AJ802" s="150"/>
      <c r="AK802" s="154"/>
      <c r="AL802" s="155"/>
      <c r="AM802" s="156"/>
      <c r="AN802" s="157"/>
    </row>
    <row r="803" spans="2:42" ht="12" customHeight="1" x14ac:dyDescent="0.25">
      <c r="B803" s="151"/>
      <c r="C803" s="151"/>
      <c r="D803" s="151"/>
      <c r="E803" s="151"/>
      <c r="F803" s="151"/>
      <c r="G803" s="151"/>
      <c r="H803" s="151"/>
      <c r="I803" s="151"/>
      <c r="J803" s="174"/>
      <c r="K803" s="174"/>
      <c r="L803" s="174"/>
      <c r="M803" s="174"/>
      <c r="N803" s="151"/>
      <c r="O803" s="151"/>
      <c r="P803" s="135"/>
      <c r="Q803" s="135"/>
      <c r="R803" s="918" t="s">
        <v>5</v>
      </c>
      <c r="S803" s="919"/>
      <c r="T803" s="919"/>
      <c r="U803" s="919"/>
      <c r="V803" s="919"/>
      <c r="W803" s="919"/>
      <c r="X803" s="919"/>
      <c r="Y803" s="919"/>
      <c r="Z803" s="919"/>
      <c r="AA803" s="919"/>
      <c r="AB803" s="919"/>
      <c r="AC803" s="919"/>
      <c r="AD803" s="919"/>
      <c r="AE803" s="919"/>
      <c r="AF803" s="919"/>
      <c r="AG803" s="265"/>
      <c r="AH803" s="932" t="s">
        <v>4</v>
      </c>
      <c r="AI803" s="933"/>
      <c r="AJ803" s="932" t="s">
        <v>3</v>
      </c>
      <c r="AK803" s="933"/>
      <c r="AL803" s="932" t="s">
        <v>2</v>
      </c>
      <c r="AM803" s="934"/>
      <c r="AN803" s="935"/>
    </row>
    <row r="804" spans="2:42" x14ac:dyDescent="0.25">
      <c r="B804" s="151"/>
      <c r="C804" s="151"/>
      <c r="D804" s="151"/>
      <c r="E804" s="151"/>
      <c r="F804" s="151"/>
      <c r="G804" s="151"/>
      <c r="H804" s="151"/>
      <c r="I804" s="151"/>
      <c r="J804" s="174"/>
      <c r="K804" s="174"/>
      <c r="L804" s="174"/>
      <c r="M804" s="174"/>
      <c r="N804" s="151"/>
      <c r="O804" s="151"/>
      <c r="P804" s="135"/>
      <c r="Q804" s="135"/>
      <c r="R804" s="930"/>
      <c r="S804" s="931"/>
      <c r="T804" s="931"/>
      <c r="U804" s="931"/>
      <c r="V804" s="931"/>
      <c r="W804" s="931"/>
      <c r="X804" s="931"/>
      <c r="Y804" s="931"/>
      <c r="Z804" s="931"/>
      <c r="AA804" s="931"/>
      <c r="AB804" s="931"/>
      <c r="AC804" s="931"/>
      <c r="AD804" s="931"/>
      <c r="AE804" s="931"/>
      <c r="AF804" s="931"/>
      <c r="AG804" s="265"/>
      <c r="AH804" s="936" t="s">
        <v>1</v>
      </c>
      <c r="AI804" s="938">
        <f>+SUM(AI797:AI802)</f>
        <v>0</v>
      </c>
      <c r="AJ804" s="936" t="s">
        <v>1</v>
      </c>
      <c r="AK804" s="938">
        <f>+SUM(AK797:AK802)</f>
        <v>0</v>
      </c>
      <c r="AL804" s="936" t="s">
        <v>1</v>
      </c>
      <c r="AM804" s="940">
        <f>+AK804-AI804</f>
        <v>0</v>
      </c>
      <c r="AN804" s="851" t="e">
        <f>+AM804/AI804</f>
        <v>#DIV/0!</v>
      </c>
    </row>
    <row r="805" spans="2:42" ht="17.25" thickBot="1" x14ac:dyDescent="0.3">
      <c r="B805" s="151"/>
      <c r="C805" s="151"/>
      <c r="D805" s="151"/>
      <c r="E805" s="151"/>
      <c r="F805" s="151"/>
      <c r="G805" s="151"/>
      <c r="H805" s="151"/>
      <c r="I805" s="151"/>
      <c r="J805" s="174"/>
      <c r="K805" s="174"/>
      <c r="L805" s="174"/>
      <c r="M805" s="174"/>
      <c r="N805" s="151"/>
      <c r="O805" s="151"/>
      <c r="P805" s="135"/>
      <c r="Q805" s="135"/>
      <c r="R805" s="921"/>
      <c r="S805" s="922"/>
      <c r="T805" s="922"/>
      <c r="U805" s="922"/>
      <c r="V805" s="922"/>
      <c r="W805" s="922"/>
      <c r="X805" s="922"/>
      <c r="Y805" s="922"/>
      <c r="Z805" s="922"/>
      <c r="AA805" s="922"/>
      <c r="AB805" s="922"/>
      <c r="AC805" s="922"/>
      <c r="AD805" s="922"/>
      <c r="AE805" s="922"/>
      <c r="AF805" s="922"/>
      <c r="AG805" s="264"/>
      <c r="AH805" s="937"/>
      <c r="AI805" s="939"/>
      <c r="AJ805" s="937"/>
      <c r="AK805" s="939"/>
      <c r="AL805" s="937"/>
      <c r="AM805" s="941"/>
      <c r="AN805" s="852"/>
    </row>
    <row r="806" spans="2:42" ht="17.25" thickBot="1" x14ac:dyDescent="0.3"/>
    <row r="807" spans="2:42" x14ac:dyDescent="0.25">
      <c r="R807" s="918" t="s">
        <v>0</v>
      </c>
      <c r="S807" s="919"/>
      <c r="T807" s="919"/>
      <c r="U807" s="919"/>
      <c r="V807" s="919"/>
      <c r="W807" s="919"/>
      <c r="X807" s="919"/>
      <c r="Y807" s="919"/>
      <c r="Z807" s="919"/>
      <c r="AA807" s="919"/>
      <c r="AB807" s="919"/>
      <c r="AC807" s="919"/>
      <c r="AD807" s="919"/>
      <c r="AE807" s="919"/>
      <c r="AF807" s="920"/>
      <c r="AG807" s="18"/>
      <c r="AH807" s="924">
        <f>+AI804+AH787</f>
        <v>2955.5766363636362</v>
      </c>
      <c r="AI807" s="925"/>
      <c r="AJ807" s="924">
        <f>+AK804+AJ787</f>
        <v>3109.55</v>
      </c>
      <c r="AK807" s="925"/>
      <c r="AL807" s="928">
        <f>+AJ807-AH807</f>
        <v>153.97336363636396</v>
      </c>
      <c r="AM807" s="925"/>
      <c r="AN807" s="945">
        <f>+AL807/AH807</f>
        <v>5.2095879275119564E-2</v>
      </c>
    </row>
    <row r="808" spans="2:42" ht="17.25" thickBot="1" x14ac:dyDescent="0.3">
      <c r="R808" s="921"/>
      <c r="S808" s="922"/>
      <c r="T808" s="922"/>
      <c r="U808" s="922"/>
      <c r="V808" s="922"/>
      <c r="W808" s="922"/>
      <c r="X808" s="922"/>
      <c r="Y808" s="922"/>
      <c r="Z808" s="922"/>
      <c r="AA808" s="922"/>
      <c r="AB808" s="922"/>
      <c r="AC808" s="922"/>
      <c r="AD808" s="922"/>
      <c r="AE808" s="922"/>
      <c r="AF808" s="923"/>
      <c r="AG808" s="19"/>
      <c r="AH808" s="926"/>
      <c r="AI808" s="927"/>
      <c r="AJ808" s="926"/>
      <c r="AK808" s="927"/>
      <c r="AL808" s="929"/>
      <c r="AM808" s="927"/>
      <c r="AN808" s="946"/>
    </row>
    <row r="809" spans="2:42" ht="17.25" thickBot="1" x14ac:dyDescent="0.3"/>
    <row r="810" spans="2:42" ht="12" customHeight="1" x14ac:dyDescent="0.25">
      <c r="B810" s="882" t="s">
        <v>31</v>
      </c>
      <c r="C810" s="883"/>
      <c r="D810" s="883"/>
      <c r="E810" s="883"/>
      <c r="F810" s="883"/>
      <c r="G810" s="884"/>
      <c r="H810" s="888" t="s">
        <v>30</v>
      </c>
      <c r="I810" s="765"/>
      <c r="J810" s="765"/>
      <c r="K810" s="765"/>
      <c r="L810" s="765"/>
      <c r="M810" s="765"/>
      <c r="N810" s="765"/>
      <c r="O810" s="765"/>
      <c r="P810" s="765"/>
      <c r="Q810" s="765"/>
      <c r="R810" s="765"/>
      <c r="S810" s="765"/>
      <c r="T810" s="765"/>
      <c r="U810" s="765"/>
      <c r="V810" s="765"/>
      <c r="W810" s="765"/>
      <c r="X810" s="765"/>
      <c r="Y810" s="765"/>
      <c r="Z810" s="765"/>
      <c r="AA810" s="765"/>
      <c r="AB810" s="765"/>
      <c r="AC810" s="765"/>
      <c r="AD810" s="765"/>
      <c r="AE810" s="267"/>
      <c r="AF810" s="764" t="s">
        <v>29</v>
      </c>
      <c r="AG810" s="765"/>
      <c r="AH810" s="765"/>
      <c r="AI810" s="765"/>
      <c r="AJ810" s="765"/>
      <c r="AK810" s="766"/>
      <c r="AL810" s="889" t="s">
        <v>39</v>
      </c>
      <c r="AM810" s="890"/>
      <c r="AN810" s="891"/>
      <c r="AO810" s="22"/>
      <c r="AP810" s="168" t="s">
        <v>46</v>
      </c>
    </row>
    <row r="811" spans="2:42" ht="12" customHeight="1" thickBot="1" x14ac:dyDescent="0.3">
      <c r="B811" s="885"/>
      <c r="C811" s="886"/>
      <c r="D811" s="886"/>
      <c r="E811" s="886"/>
      <c r="F811" s="886"/>
      <c r="G811" s="887"/>
      <c r="H811" s="892" t="s">
        <v>25</v>
      </c>
      <c r="I811" s="893"/>
      <c r="J811" s="893"/>
      <c r="K811" s="893"/>
      <c r="L811" s="893"/>
      <c r="M811" s="893"/>
      <c r="N811" s="893"/>
      <c r="O811" s="893"/>
      <c r="P811" s="893"/>
      <c r="Q811" s="893"/>
      <c r="R811" s="893"/>
      <c r="S811" s="893"/>
      <c r="T811" s="893"/>
      <c r="U811" s="893"/>
      <c r="V811" s="893"/>
      <c r="W811" s="893"/>
      <c r="X811" s="893"/>
      <c r="Y811" s="893"/>
      <c r="Z811" s="893"/>
      <c r="AA811" s="893"/>
      <c r="AB811" s="893"/>
      <c r="AC811" s="893"/>
      <c r="AD811" s="893"/>
      <c r="AE811" s="268"/>
      <c r="AF811" s="773"/>
      <c r="AG811" s="774"/>
      <c r="AH811" s="774"/>
      <c r="AI811" s="774"/>
      <c r="AJ811" s="774"/>
      <c r="AK811" s="775"/>
      <c r="AL811" s="896" t="s">
        <v>40</v>
      </c>
      <c r="AM811" s="897"/>
      <c r="AN811" s="898"/>
      <c r="AO811" s="23"/>
      <c r="AP811" s="169" t="s">
        <v>47</v>
      </c>
    </row>
    <row r="812" spans="2:42" ht="12" customHeight="1" thickBot="1" x14ac:dyDescent="0.3">
      <c r="B812" s="902" t="s">
        <v>28</v>
      </c>
      <c r="C812" s="903"/>
      <c r="D812" s="903"/>
      <c r="E812" s="903"/>
      <c r="F812" s="903"/>
      <c r="G812" s="904"/>
      <c r="H812" s="894"/>
      <c r="I812" s="895"/>
      <c r="J812" s="895"/>
      <c r="K812" s="895"/>
      <c r="L812" s="895"/>
      <c r="M812" s="895"/>
      <c r="N812" s="895"/>
      <c r="O812" s="895"/>
      <c r="P812" s="895"/>
      <c r="Q812" s="895"/>
      <c r="R812" s="895"/>
      <c r="S812" s="895"/>
      <c r="T812" s="895"/>
      <c r="U812" s="895"/>
      <c r="V812" s="895"/>
      <c r="W812" s="895"/>
      <c r="X812" s="895"/>
      <c r="Y812" s="895"/>
      <c r="Z812" s="895"/>
      <c r="AA812" s="895"/>
      <c r="AB812" s="895"/>
      <c r="AC812" s="895"/>
      <c r="AD812" s="895"/>
      <c r="AE812" s="269"/>
      <c r="AF812" s="776"/>
      <c r="AG812" s="777"/>
      <c r="AH812" s="777"/>
      <c r="AI812" s="777"/>
      <c r="AJ812" s="777"/>
      <c r="AK812" s="778"/>
      <c r="AL812" s="899"/>
      <c r="AM812" s="900"/>
      <c r="AN812" s="901"/>
      <c r="AO812" s="141"/>
      <c r="AP812" s="170"/>
    </row>
    <row r="813" spans="2:42" ht="12" customHeight="1" thickBot="1" x14ac:dyDescent="0.3">
      <c r="B813" s="135"/>
      <c r="C813" s="135"/>
      <c r="D813" s="135"/>
      <c r="E813" s="135"/>
      <c r="F813" s="135"/>
      <c r="G813" s="135"/>
      <c r="H813" s="135"/>
      <c r="I813" s="135"/>
      <c r="J813" s="174"/>
      <c r="K813" s="174"/>
      <c r="L813" s="174"/>
      <c r="M813" s="174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5"/>
      <c r="AL813" s="135"/>
      <c r="AM813" s="135"/>
      <c r="AN813" s="135"/>
      <c r="AO813" s="141"/>
      <c r="AP813" s="171"/>
    </row>
    <row r="814" spans="2:42" ht="12" customHeight="1" thickBot="1" x14ac:dyDescent="0.3">
      <c r="B814" s="873" t="s">
        <v>27</v>
      </c>
      <c r="C814" s="874"/>
      <c r="D814" s="874"/>
      <c r="E814" s="875"/>
      <c r="F814" s="848" t="s">
        <v>26</v>
      </c>
      <c r="G814" s="850"/>
      <c r="H814" s="848" t="s">
        <v>44</v>
      </c>
      <c r="I814" s="849"/>
      <c r="J814" s="849"/>
      <c r="K814" s="849"/>
      <c r="L814" s="849"/>
      <c r="M814" s="849"/>
      <c r="N814" s="849"/>
      <c r="O814" s="849"/>
      <c r="P814" s="849"/>
      <c r="Q814" s="849"/>
      <c r="R814" s="849"/>
      <c r="S814" s="850"/>
      <c r="T814" s="848" t="s">
        <v>25</v>
      </c>
      <c r="U814" s="849"/>
      <c r="V814" s="849"/>
      <c r="W814" s="849"/>
      <c r="X814" s="849"/>
      <c r="Y814" s="849"/>
      <c r="Z814" s="849"/>
      <c r="AA814" s="849"/>
      <c r="AB814" s="849"/>
      <c r="AC814" s="849"/>
      <c r="AD814" s="849"/>
      <c r="AE814" s="849"/>
      <c r="AF814" s="850"/>
      <c r="AG814" s="879" t="s">
        <v>24</v>
      </c>
      <c r="AH814" s="880"/>
      <c r="AI814" s="881"/>
      <c r="AJ814" s="879" t="s">
        <v>24</v>
      </c>
      <c r="AK814" s="881"/>
      <c r="AL814" s="848" t="s">
        <v>23</v>
      </c>
      <c r="AM814" s="849"/>
      <c r="AN814" s="850"/>
      <c r="AO814" s="141"/>
      <c r="AP814" s="171"/>
    </row>
    <row r="815" spans="2:42" ht="12" customHeight="1" thickBot="1" x14ac:dyDescent="0.3">
      <c r="B815" s="1" t="s">
        <v>13</v>
      </c>
      <c r="C815" s="2" t="s">
        <v>22</v>
      </c>
      <c r="D815" s="3" t="s">
        <v>22</v>
      </c>
      <c r="E815" s="2" t="s">
        <v>21</v>
      </c>
      <c r="F815" s="907" t="s">
        <v>20</v>
      </c>
      <c r="G815" s="908"/>
      <c r="H815" s="876"/>
      <c r="I815" s="877"/>
      <c r="J815" s="877"/>
      <c r="K815" s="877"/>
      <c r="L815" s="877"/>
      <c r="M815" s="877"/>
      <c r="N815" s="877"/>
      <c r="O815" s="877"/>
      <c r="P815" s="877"/>
      <c r="Q815" s="877"/>
      <c r="R815" s="877"/>
      <c r="S815" s="878"/>
      <c r="T815" s="876"/>
      <c r="U815" s="877"/>
      <c r="V815" s="877"/>
      <c r="W815" s="877"/>
      <c r="X815" s="877"/>
      <c r="Y815" s="877"/>
      <c r="Z815" s="877"/>
      <c r="AA815" s="877"/>
      <c r="AB815" s="877"/>
      <c r="AC815" s="877"/>
      <c r="AD815" s="877"/>
      <c r="AE815" s="877"/>
      <c r="AF815" s="878"/>
      <c r="AG815" s="876" t="s">
        <v>19</v>
      </c>
      <c r="AH815" s="877"/>
      <c r="AI815" s="878"/>
      <c r="AJ815" s="876" t="s">
        <v>18</v>
      </c>
      <c r="AK815" s="878"/>
      <c r="AL815" s="876" t="s">
        <v>17</v>
      </c>
      <c r="AM815" s="877"/>
      <c r="AN815" s="878"/>
      <c r="AO815" s="141"/>
      <c r="AP815" s="171"/>
    </row>
    <row r="816" spans="2:42" ht="12" customHeight="1" thickBot="1" x14ac:dyDescent="0.3">
      <c r="B816" s="4">
        <v>2020</v>
      </c>
      <c r="C816" s="5" t="s">
        <v>16</v>
      </c>
      <c r="D816" s="5" t="s">
        <v>15</v>
      </c>
      <c r="E816" s="30" t="s">
        <v>14</v>
      </c>
      <c r="F816" s="6" t="s">
        <v>14</v>
      </c>
      <c r="G816" s="7" t="s">
        <v>13</v>
      </c>
      <c r="H816" s="868" t="s">
        <v>34</v>
      </c>
      <c r="I816" s="869"/>
      <c r="J816" s="870" t="s">
        <v>43</v>
      </c>
      <c r="K816" s="871"/>
      <c r="L816" s="870" t="s">
        <v>42</v>
      </c>
      <c r="M816" s="871"/>
      <c r="N816" s="872" t="s">
        <v>33</v>
      </c>
      <c r="O816" s="869"/>
      <c r="P816" s="872" t="s">
        <v>12</v>
      </c>
      <c r="Q816" s="869"/>
      <c r="R816" s="872" t="s">
        <v>11</v>
      </c>
      <c r="S816" s="905"/>
      <c r="T816" s="868" t="s">
        <v>35</v>
      </c>
      <c r="U816" s="906"/>
      <c r="V816" s="906"/>
      <c r="W816" s="905"/>
      <c r="X816" s="868" t="s">
        <v>10</v>
      </c>
      <c r="Y816" s="906"/>
      <c r="Z816" s="906"/>
      <c r="AA816" s="905"/>
      <c r="AB816" s="604"/>
      <c r="AC816" s="38" t="s">
        <v>38</v>
      </c>
      <c r="AD816" s="37" t="s">
        <v>36</v>
      </c>
      <c r="AE816" s="266" t="s">
        <v>41</v>
      </c>
      <c r="AF816" s="136" t="s">
        <v>9</v>
      </c>
      <c r="AG816" s="8" t="s">
        <v>37</v>
      </c>
      <c r="AH816" s="9" t="s">
        <v>8</v>
      </c>
      <c r="AI816" s="10" t="s">
        <v>7</v>
      </c>
      <c r="AJ816" s="6" t="s">
        <v>8</v>
      </c>
      <c r="AK816" s="7" t="s">
        <v>7</v>
      </c>
      <c r="AL816" s="6" t="s">
        <v>8</v>
      </c>
      <c r="AM816" s="11" t="s">
        <v>7</v>
      </c>
      <c r="AN816" s="7" t="s">
        <v>6</v>
      </c>
      <c r="AO816" s="141"/>
      <c r="AP816" s="171"/>
    </row>
    <row r="817" spans="2:42" ht="12" customHeight="1" thickBot="1" x14ac:dyDescent="0.3">
      <c r="B817" s="25"/>
      <c r="C817" s="137"/>
      <c r="D817" s="137"/>
      <c r="E817" s="43"/>
      <c r="F817" s="43"/>
      <c r="G817" s="25"/>
      <c r="H817" s="960"/>
      <c r="I817" s="961"/>
      <c r="J817" s="962"/>
      <c r="K817" s="963"/>
      <c r="L817" s="962"/>
      <c r="M817" s="963"/>
      <c r="N817" s="960"/>
      <c r="O817" s="961"/>
      <c r="P817" s="964"/>
      <c r="Q817" s="965"/>
      <c r="R817" s="964"/>
      <c r="S817" s="966"/>
      <c r="T817" s="957"/>
      <c r="U817" s="958"/>
      <c r="V817" s="958"/>
      <c r="W817" s="959"/>
      <c r="X817" s="986"/>
      <c r="Y817" s="958"/>
      <c r="Z817" s="958"/>
      <c r="AA817" s="987"/>
      <c r="AB817" s="511"/>
      <c r="AC817" s="34"/>
      <c r="AD817" s="138"/>
      <c r="AE817" s="166"/>
      <c r="AF817" s="41"/>
      <c r="AG817" s="26"/>
      <c r="AH817" s="160"/>
      <c r="AI817" s="161">
        <f>+AH817/1000</f>
        <v>0</v>
      </c>
      <c r="AJ817" s="162"/>
      <c r="AK817" s="163">
        <f>+AJ817/1000</f>
        <v>0</v>
      </c>
      <c r="AL817" s="164">
        <f>+AJ817-AH817</f>
        <v>0</v>
      </c>
      <c r="AM817" s="163">
        <f>+AL817/1000</f>
        <v>0</v>
      </c>
      <c r="AN817" s="165" t="e">
        <f>+AL817/AH817</f>
        <v>#DIV/0!</v>
      </c>
      <c r="AO817" s="141"/>
      <c r="AP817" s="172"/>
    </row>
    <row r="818" spans="2:42" ht="12" customHeight="1" x14ac:dyDescent="0.25">
      <c r="B818" s="25"/>
      <c r="C818" s="137"/>
      <c r="D818" s="137"/>
      <c r="E818" s="43"/>
      <c r="F818" s="43"/>
      <c r="G818" s="25"/>
      <c r="H818" s="967"/>
      <c r="I818" s="968"/>
      <c r="J818" s="969"/>
      <c r="K818" s="970"/>
      <c r="L818" s="969"/>
      <c r="M818" s="970"/>
      <c r="N818" s="967"/>
      <c r="O818" s="968"/>
      <c r="P818" s="971"/>
      <c r="Q818" s="972"/>
      <c r="R818" s="973"/>
      <c r="S818" s="974"/>
      <c r="T818" s="979"/>
      <c r="U818" s="980"/>
      <c r="V818" s="980"/>
      <c r="W818" s="981"/>
      <c r="X818" s="979"/>
      <c r="Y818" s="980"/>
      <c r="Z818" s="980"/>
      <c r="AA818" s="988"/>
      <c r="AB818" s="509"/>
      <c r="AC818" s="34"/>
      <c r="AD818" s="138"/>
      <c r="AE818" s="158"/>
      <c r="AF818" s="35"/>
      <c r="AG818" s="34"/>
      <c r="AH818" s="139"/>
      <c r="AI818" s="159">
        <f>+AH818/1000</f>
        <v>0</v>
      </c>
      <c r="AJ818" s="152"/>
      <c r="AK818" s="272">
        <f>+AJ818/1000</f>
        <v>0</v>
      </c>
      <c r="AL818" s="273">
        <f>+AJ818-AH818</f>
        <v>0</v>
      </c>
      <c r="AM818" s="274">
        <f>+AL818/1000</f>
        <v>0</v>
      </c>
      <c r="AN818" s="275" t="e">
        <f>+AL818/AH818</f>
        <v>#DIV/0!</v>
      </c>
      <c r="AO818" s="20"/>
    </row>
    <row r="819" spans="2:42" ht="12" customHeight="1" x14ac:dyDescent="0.25">
      <c r="B819" s="25"/>
      <c r="C819" s="137"/>
      <c r="D819" s="137"/>
      <c r="E819" s="43"/>
      <c r="F819" s="43"/>
      <c r="G819" s="25"/>
      <c r="H819" s="967"/>
      <c r="I819" s="968"/>
      <c r="J819" s="969"/>
      <c r="K819" s="970"/>
      <c r="L819" s="969"/>
      <c r="M819" s="970"/>
      <c r="N819" s="967"/>
      <c r="O819" s="968"/>
      <c r="P819" s="971"/>
      <c r="Q819" s="972"/>
      <c r="R819" s="973"/>
      <c r="S819" s="985"/>
      <c r="T819" s="982"/>
      <c r="U819" s="983"/>
      <c r="V819" s="983"/>
      <c r="W819" s="984"/>
      <c r="X819" s="982"/>
      <c r="Y819" s="983"/>
      <c r="Z819" s="983"/>
      <c r="AA819" s="984"/>
      <c r="AB819" s="606"/>
      <c r="AC819" s="34"/>
      <c r="AD819" s="138"/>
      <c r="AE819" s="263"/>
      <c r="AF819" s="46"/>
      <c r="AG819" s="34"/>
      <c r="AH819" s="139"/>
      <c r="AI819" s="140">
        <f>+AH819/1000</f>
        <v>0</v>
      </c>
      <c r="AJ819" s="152"/>
      <c r="AK819" s="142">
        <f>+AJ819/1000</f>
        <v>0</v>
      </c>
      <c r="AL819" s="143">
        <f>+AJ819-AH819</f>
        <v>0</v>
      </c>
      <c r="AM819" s="144">
        <f>+AL819/1000</f>
        <v>0</v>
      </c>
      <c r="AN819" s="145" t="e">
        <f>+AL819/AH819</f>
        <v>#DIV/0!</v>
      </c>
      <c r="AO819" s="21"/>
    </row>
    <row r="820" spans="2:42" ht="12" customHeight="1" x14ac:dyDescent="0.25">
      <c r="B820" s="25"/>
      <c r="C820" s="137"/>
      <c r="D820" s="137"/>
      <c r="E820" s="43"/>
      <c r="F820" s="43"/>
      <c r="G820" s="25"/>
      <c r="H820" s="967"/>
      <c r="I820" s="968"/>
      <c r="J820" s="969"/>
      <c r="K820" s="970"/>
      <c r="L820" s="969"/>
      <c r="M820" s="970"/>
      <c r="N820" s="967"/>
      <c r="O820" s="968"/>
      <c r="P820" s="971"/>
      <c r="Q820" s="972"/>
      <c r="R820" s="973"/>
      <c r="S820" s="974"/>
      <c r="T820" s="975"/>
      <c r="U820" s="976"/>
      <c r="V820" s="976"/>
      <c r="W820" s="977"/>
      <c r="X820" s="975"/>
      <c r="Y820" s="976"/>
      <c r="Z820" s="976"/>
      <c r="AA820" s="978"/>
      <c r="AB820" s="510"/>
      <c r="AC820" s="34"/>
      <c r="AD820" s="138"/>
      <c r="AE820" s="263"/>
      <c r="AF820" s="46"/>
      <c r="AG820" s="34"/>
      <c r="AH820" s="139"/>
      <c r="AI820" s="140">
        <f>+AH820/1000</f>
        <v>0</v>
      </c>
      <c r="AJ820" s="152"/>
      <c r="AK820" s="142">
        <f>+AJ820/1000</f>
        <v>0</v>
      </c>
      <c r="AL820" s="143">
        <f>+AJ820-AH820</f>
        <v>0</v>
      </c>
      <c r="AM820" s="144">
        <f>+AL820/1000</f>
        <v>0</v>
      </c>
      <c r="AN820" s="145" t="e">
        <f>+AL820/AH820</f>
        <v>#DIV/0!</v>
      </c>
      <c r="AO820" s="21"/>
    </row>
    <row r="821" spans="2:42" ht="12" customHeight="1" x14ac:dyDescent="0.25">
      <c r="B821" s="25"/>
      <c r="C821" s="137"/>
      <c r="D821" s="137"/>
      <c r="E821" s="43"/>
      <c r="F821" s="43"/>
      <c r="G821" s="25"/>
      <c r="H821" s="967"/>
      <c r="I821" s="968"/>
      <c r="J821" s="969"/>
      <c r="K821" s="970"/>
      <c r="L821" s="969"/>
      <c r="M821" s="970"/>
      <c r="N821" s="967"/>
      <c r="O821" s="968"/>
      <c r="P821" s="989"/>
      <c r="Q821" s="990"/>
      <c r="R821" s="973"/>
      <c r="S821" s="974"/>
      <c r="T821" s="991"/>
      <c r="U821" s="992"/>
      <c r="V821" s="992"/>
      <c r="W821" s="974"/>
      <c r="X821" s="991"/>
      <c r="Y821" s="992"/>
      <c r="Z821" s="992"/>
      <c r="AA821" s="985"/>
      <c r="AB821" s="511"/>
      <c r="AC821" s="34"/>
      <c r="AD821" s="138"/>
      <c r="AE821" s="263"/>
      <c r="AF821" s="46"/>
      <c r="AG821" s="34"/>
      <c r="AH821" s="139"/>
      <c r="AI821" s="140">
        <f>+AH821/1000</f>
        <v>0</v>
      </c>
      <c r="AJ821" s="152"/>
      <c r="AK821" s="142">
        <f>+AJ821/1000</f>
        <v>0</v>
      </c>
      <c r="AL821" s="143">
        <f>+AJ821-AH821</f>
        <v>0</v>
      </c>
      <c r="AM821" s="144">
        <f>+AL821/1000</f>
        <v>0</v>
      </c>
      <c r="AN821" s="145" t="e">
        <f>+AL821/AH821</f>
        <v>#DIV/0!</v>
      </c>
    </row>
    <row r="822" spans="2:42" ht="12" customHeight="1" thickBot="1" x14ac:dyDescent="0.3">
      <c r="B822" s="24"/>
      <c r="C822" s="146"/>
      <c r="D822" s="146"/>
      <c r="E822" s="27"/>
      <c r="F822" s="36"/>
      <c r="G822" s="31"/>
      <c r="H822" s="909"/>
      <c r="I822" s="910"/>
      <c r="J822" s="911"/>
      <c r="K822" s="912"/>
      <c r="L822" s="911"/>
      <c r="M822" s="912"/>
      <c r="N822" s="913"/>
      <c r="O822" s="910"/>
      <c r="P822" s="913"/>
      <c r="Q822" s="910"/>
      <c r="R822" s="914"/>
      <c r="S822" s="915"/>
      <c r="T822" s="916"/>
      <c r="U822" s="917"/>
      <c r="V822" s="917"/>
      <c r="W822" s="915"/>
      <c r="X822" s="29"/>
      <c r="Y822" s="147"/>
      <c r="Z822" s="147"/>
      <c r="AA822" s="28"/>
      <c r="AB822" s="147"/>
      <c r="AC822" s="36"/>
      <c r="AD822" s="148"/>
      <c r="AE822" s="147"/>
      <c r="AF822" s="28"/>
      <c r="AG822" s="29"/>
      <c r="AH822" s="149"/>
      <c r="AI822" s="153"/>
      <c r="AJ822" s="150"/>
      <c r="AK822" s="154"/>
      <c r="AL822" s="155"/>
      <c r="AM822" s="156"/>
      <c r="AN822" s="157"/>
    </row>
    <row r="823" spans="2:42" ht="12" customHeight="1" x14ac:dyDescent="0.25">
      <c r="B823" s="151"/>
      <c r="C823" s="151"/>
      <c r="D823" s="151"/>
      <c r="E823" s="151"/>
      <c r="F823" s="151"/>
      <c r="G823" s="151"/>
      <c r="H823" s="151"/>
      <c r="I823" s="151"/>
      <c r="J823" s="174"/>
      <c r="K823" s="174"/>
      <c r="L823" s="174"/>
      <c r="M823" s="174"/>
      <c r="N823" s="151"/>
      <c r="O823" s="151"/>
      <c r="P823" s="135"/>
      <c r="Q823" s="135"/>
      <c r="R823" s="918" t="s">
        <v>5</v>
      </c>
      <c r="S823" s="919"/>
      <c r="T823" s="919"/>
      <c r="U823" s="919"/>
      <c r="V823" s="919"/>
      <c r="W823" s="919"/>
      <c r="X823" s="919"/>
      <c r="Y823" s="919"/>
      <c r="Z823" s="919"/>
      <c r="AA823" s="919"/>
      <c r="AB823" s="919"/>
      <c r="AC823" s="919"/>
      <c r="AD823" s="919"/>
      <c r="AE823" s="919"/>
      <c r="AF823" s="919"/>
      <c r="AG823" s="265"/>
      <c r="AH823" s="932" t="s">
        <v>4</v>
      </c>
      <c r="AI823" s="933"/>
      <c r="AJ823" s="932" t="s">
        <v>3</v>
      </c>
      <c r="AK823" s="933"/>
      <c r="AL823" s="932" t="s">
        <v>2</v>
      </c>
      <c r="AM823" s="934"/>
      <c r="AN823" s="935"/>
    </row>
    <row r="824" spans="2:42" x14ac:dyDescent="0.25">
      <c r="B824" s="151"/>
      <c r="C824" s="151"/>
      <c r="D824" s="151"/>
      <c r="E824" s="151"/>
      <c r="F824" s="151"/>
      <c r="G824" s="151"/>
      <c r="H824" s="151"/>
      <c r="I824" s="151"/>
      <c r="J824" s="174"/>
      <c r="K824" s="174"/>
      <c r="L824" s="174"/>
      <c r="M824" s="174"/>
      <c r="N824" s="151"/>
      <c r="O824" s="151"/>
      <c r="P824" s="135"/>
      <c r="Q824" s="135"/>
      <c r="R824" s="930"/>
      <c r="S824" s="931"/>
      <c r="T824" s="931"/>
      <c r="U824" s="931"/>
      <c r="V824" s="931"/>
      <c r="W824" s="931"/>
      <c r="X824" s="931"/>
      <c r="Y824" s="931"/>
      <c r="Z824" s="931"/>
      <c r="AA824" s="931"/>
      <c r="AB824" s="931"/>
      <c r="AC824" s="931"/>
      <c r="AD824" s="931"/>
      <c r="AE824" s="931"/>
      <c r="AF824" s="931"/>
      <c r="AG824" s="265"/>
      <c r="AH824" s="936" t="s">
        <v>1</v>
      </c>
      <c r="AI824" s="938">
        <f>+SUM(AI817:AI822)</f>
        <v>0</v>
      </c>
      <c r="AJ824" s="936" t="s">
        <v>1</v>
      </c>
      <c r="AK824" s="938">
        <f>+SUM(AK817:AK822)</f>
        <v>0</v>
      </c>
      <c r="AL824" s="936" t="s">
        <v>1</v>
      </c>
      <c r="AM824" s="940">
        <f>+AK824-AI824</f>
        <v>0</v>
      </c>
      <c r="AN824" s="851" t="e">
        <f>+AM824/AI824</f>
        <v>#DIV/0!</v>
      </c>
    </row>
    <row r="825" spans="2:42" ht="17.25" thickBot="1" x14ac:dyDescent="0.3">
      <c r="B825" s="151"/>
      <c r="C825" s="151"/>
      <c r="D825" s="151"/>
      <c r="E825" s="151"/>
      <c r="F825" s="151"/>
      <c r="G825" s="151"/>
      <c r="H825" s="151"/>
      <c r="I825" s="151"/>
      <c r="J825" s="174"/>
      <c r="K825" s="174"/>
      <c r="L825" s="174"/>
      <c r="M825" s="174"/>
      <c r="N825" s="151"/>
      <c r="O825" s="151"/>
      <c r="P825" s="135"/>
      <c r="Q825" s="135"/>
      <c r="R825" s="921"/>
      <c r="S825" s="922"/>
      <c r="T825" s="922"/>
      <c r="U825" s="922"/>
      <c r="V825" s="922"/>
      <c r="W825" s="922"/>
      <c r="X825" s="922"/>
      <c r="Y825" s="922"/>
      <c r="Z825" s="922"/>
      <c r="AA825" s="922"/>
      <c r="AB825" s="922"/>
      <c r="AC825" s="922"/>
      <c r="AD825" s="922"/>
      <c r="AE825" s="922"/>
      <c r="AF825" s="922"/>
      <c r="AG825" s="264"/>
      <c r="AH825" s="937"/>
      <c r="AI825" s="939"/>
      <c r="AJ825" s="937"/>
      <c r="AK825" s="939"/>
      <c r="AL825" s="937"/>
      <c r="AM825" s="941"/>
      <c r="AN825" s="852"/>
    </row>
    <row r="826" spans="2:42" ht="17.25" thickBot="1" x14ac:dyDescent="0.3"/>
    <row r="827" spans="2:42" x14ac:dyDescent="0.25">
      <c r="R827" s="918" t="s">
        <v>0</v>
      </c>
      <c r="S827" s="919"/>
      <c r="T827" s="919"/>
      <c r="U827" s="919"/>
      <c r="V827" s="919"/>
      <c r="W827" s="919"/>
      <c r="X827" s="919"/>
      <c r="Y827" s="919"/>
      <c r="Z827" s="919"/>
      <c r="AA827" s="919"/>
      <c r="AB827" s="919"/>
      <c r="AC827" s="919"/>
      <c r="AD827" s="919"/>
      <c r="AE827" s="919"/>
      <c r="AF827" s="920"/>
      <c r="AG827" s="18"/>
      <c r="AH827" s="924">
        <f>+AI824+AH807</f>
        <v>2955.5766363636362</v>
      </c>
      <c r="AI827" s="925"/>
      <c r="AJ827" s="924">
        <f>+AK824+AJ807</f>
        <v>3109.55</v>
      </c>
      <c r="AK827" s="925"/>
      <c r="AL827" s="928">
        <f>+AJ827-AH827</f>
        <v>153.97336363636396</v>
      </c>
      <c r="AM827" s="925"/>
      <c r="AN827" s="945">
        <f>+AL827/AH827</f>
        <v>5.2095879275119564E-2</v>
      </c>
    </row>
    <row r="828" spans="2:42" ht="17.25" thickBot="1" x14ac:dyDescent="0.3">
      <c r="R828" s="921"/>
      <c r="S828" s="922"/>
      <c r="T828" s="922"/>
      <c r="U828" s="922"/>
      <c r="V828" s="922"/>
      <c r="W828" s="922"/>
      <c r="X828" s="922"/>
      <c r="Y828" s="922"/>
      <c r="Z828" s="922"/>
      <c r="AA828" s="922"/>
      <c r="AB828" s="922"/>
      <c r="AC828" s="922"/>
      <c r="AD828" s="922"/>
      <c r="AE828" s="922"/>
      <c r="AF828" s="923"/>
      <c r="AG828" s="19"/>
      <c r="AH828" s="926"/>
      <c r="AI828" s="927"/>
      <c r="AJ828" s="926"/>
      <c r="AK828" s="927"/>
      <c r="AL828" s="929"/>
      <c r="AM828" s="927"/>
      <c r="AN828" s="946"/>
    </row>
    <row r="829" spans="2:42" ht="17.25" thickBot="1" x14ac:dyDescent="0.3"/>
    <row r="830" spans="2:42" ht="12" customHeight="1" x14ac:dyDescent="0.25">
      <c r="B830" s="882" t="s">
        <v>31</v>
      </c>
      <c r="C830" s="883"/>
      <c r="D830" s="883"/>
      <c r="E830" s="883"/>
      <c r="F830" s="883"/>
      <c r="G830" s="884"/>
      <c r="H830" s="888" t="s">
        <v>30</v>
      </c>
      <c r="I830" s="765"/>
      <c r="J830" s="765"/>
      <c r="K830" s="765"/>
      <c r="L830" s="765"/>
      <c r="M830" s="765"/>
      <c r="N830" s="765"/>
      <c r="O830" s="765"/>
      <c r="P830" s="765"/>
      <c r="Q830" s="765"/>
      <c r="R830" s="765"/>
      <c r="S830" s="765"/>
      <c r="T830" s="765"/>
      <c r="U830" s="765"/>
      <c r="V830" s="765"/>
      <c r="W830" s="765"/>
      <c r="X830" s="765"/>
      <c r="Y830" s="765"/>
      <c r="Z830" s="765"/>
      <c r="AA830" s="765"/>
      <c r="AB830" s="765"/>
      <c r="AC830" s="765"/>
      <c r="AD830" s="765"/>
      <c r="AE830" s="267"/>
      <c r="AF830" s="764" t="s">
        <v>29</v>
      </c>
      <c r="AG830" s="765"/>
      <c r="AH830" s="765"/>
      <c r="AI830" s="765"/>
      <c r="AJ830" s="765"/>
      <c r="AK830" s="766"/>
      <c r="AL830" s="889" t="s">
        <v>39</v>
      </c>
      <c r="AM830" s="890"/>
      <c r="AN830" s="891"/>
      <c r="AO830" s="22"/>
      <c r="AP830" s="168" t="s">
        <v>46</v>
      </c>
    </row>
    <row r="831" spans="2:42" ht="12" customHeight="1" thickBot="1" x14ac:dyDescent="0.3">
      <c r="B831" s="885"/>
      <c r="C831" s="886"/>
      <c r="D831" s="886"/>
      <c r="E831" s="886"/>
      <c r="F831" s="886"/>
      <c r="G831" s="887"/>
      <c r="H831" s="892" t="s">
        <v>25</v>
      </c>
      <c r="I831" s="893"/>
      <c r="J831" s="893"/>
      <c r="K831" s="893"/>
      <c r="L831" s="893"/>
      <c r="M831" s="893"/>
      <c r="N831" s="893"/>
      <c r="O831" s="893"/>
      <c r="P831" s="893"/>
      <c r="Q831" s="893"/>
      <c r="R831" s="893"/>
      <c r="S831" s="893"/>
      <c r="T831" s="893"/>
      <c r="U831" s="893"/>
      <c r="V831" s="893"/>
      <c r="W831" s="893"/>
      <c r="X831" s="893"/>
      <c r="Y831" s="893"/>
      <c r="Z831" s="893"/>
      <c r="AA831" s="893"/>
      <c r="AB831" s="893"/>
      <c r="AC831" s="893"/>
      <c r="AD831" s="893"/>
      <c r="AE831" s="268"/>
      <c r="AF831" s="773"/>
      <c r="AG831" s="774"/>
      <c r="AH831" s="774"/>
      <c r="AI831" s="774"/>
      <c r="AJ831" s="774"/>
      <c r="AK831" s="775"/>
      <c r="AL831" s="896" t="s">
        <v>40</v>
      </c>
      <c r="AM831" s="897"/>
      <c r="AN831" s="898"/>
      <c r="AO831" s="23"/>
      <c r="AP831" s="169" t="s">
        <v>47</v>
      </c>
    </row>
    <row r="832" spans="2:42" ht="12" customHeight="1" thickBot="1" x14ac:dyDescent="0.3">
      <c r="B832" s="902" t="s">
        <v>28</v>
      </c>
      <c r="C832" s="903"/>
      <c r="D832" s="903"/>
      <c r="E832" s="903"/>
      <c r="F832" s="903"/>
      <c r="G832" s="904"/>
      <c r="H832" s="894"/>
      <c r="I832" s="895"/>
      <c r="J832" s="895"/>
      <c r="K832" s="895"/>
      <c r="L832" s="895"/>
      <c r="M832" s="895"/>
      <c r="N832" s="895"/>
      <c r="O832" s="895"/>
      <c r="P832" s="895"/>
      <c r="Q832" s="895"/>
      <c r="R832" s="895"/>
      <c r="S832" s="895"/>
      <c r="T832" s="895"/>
      <c r="U832" s="895"/>
      <c r="V832" s="895"/>
      <c r="W832" s="895"/>
      <c r="X832" s="895"/>
      <c r="Y832" s="895"/>
      <c r="Z832" s="895"/>
      <c r="AA832" s="895"/>
      <c r="AB832" s="895"/>
      <c r="AC832" s="895"/>
      <c r="AD832" s="895"/>
      <c r="AE832" s="269"/>
      <c r="AF832" s="776"/>
      <c r="AG832" s="777"/>
      <c r="AH832" s="777"/>
      <c r="AI832" s="777"/>
      <c r="AJ832" s="777"/>
      <c r="AK832" s="778"/>
      <c r="AL832" s="899"/>
      <c r="AM832" s="900"/>
      <c r="AN832" s="901"/>
      <c r="AO832" s="141"/>
      <c r="AP832" s="170"/>
    </row>
    <row r="833" spans="2:42" ht="12" customHeight="1" thickBot="1" x14ac:dyDescent="0.3">
      <c r="B833" s="135"/>
      <c r="C833" s="135"/>
      <c r="D833" s="135"/>
      <c r="E833" s="135"/>
      <c r="F833" s="135"/>
      <c r="G833" s="135"/>
      <c r="H833" s="135"/>
      <c r="I833" s="135"/>
      <c r="J833" s="174"/>
      <c r="K833" s="174"/>
      <c r="L833" s="174"/>
      <c r="M833" s="174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5"/>
      <c r="AL833" s="135"/>
      <c r="AM833" s="135"/>
      <c r="AN833" s="135"/>
      <c r="AO833" s="141"/>
      <c r="AP833" s="171"/>
    </row>
    <row r="834" spans="2:42" ht="12" customHeight="1" thickBot="1" x14ac:dyDescent="0.3">
      <c r="B834" s="873" t="s">
        <v>27</v>
      </c>
      <c r="C834" s="874"/>
      <c r="D834" s="874"/>
      <c r="E834" s="875"/>
      <c r="F834" s="848" t="s">
        <v>26</v>
      </c>
      <c r="G834" s="850"/>
      <c r="H834" s="848" t="s">
        <v>44</v>
      </c>
      <c r="I834" s="849"/>
      <c r="J834" s="849"/>
      <c r="K834" s="849"/>
      <c r="L834" s="849"/>
      <c r="M834" s="849"/>
      <c r="N834" s="849"/>
      <c r="O834" s="849"/>
      <c r="P834" s="849"/>
      <c r="Q834" s="849"/>
      <c r="R834" s="849"/>
      <c r="S834" s="850"/>
      <c r="T834" s="848" t="s">
        <v>25</v>
      </c>
      <c r="U834" s="849"/>
      <c r="V834" s="849"/>
      <c r="W834" s="849"/>
      <c r="X834" s="849"/>
      <c r="Y834" s="849"/>
      <c r="Z834" s="849"/>
      <c r="AA834" s="849"/>
      <c r="AB834" s="849"/>
      <c r="AC834" s="849"/>
      <c r="AD834" s="849"/>
      <c r="AE834" s="849"/>
      <c r="AF834" s="850"/>
      <c r="AG834" s="879" t="s">
        <v>24</v>
      </c>
      <c r="AH834" s="880"/>
      <c r="AI834" s="881"/>
      <c r="AJ834" s="879" t="s">
        <v>24</v>
      </c>
      <c r="AK834" s="881"/>
      <c r="AL834" s="848" t="s">
        <v>23</v>
      </c>
      <c r="AM834" s="849"/>
      <c r="AN834" s="850"/>
      <c r="AO834" s="141"/>
      <c r="AP834" s="171"/>
    </row>
    <row r="835" spans="2:42" ht="12" customHeight="1" thickBot="1" x14ac:dyDescent="0.3">
      <c r="B835" s="1" t="s">
        <v>13</v>
      </c>
      <c r="C835" s="2" t="s">
        <v>22</v>
      </c>
      <c r="D835" s="3" t="s">
        <v>22</v>
      </c>
      <c r="E835" s="2" t="s">
        <v>21</v>
      </c>
      <c r="F835" s="907" t="s">
        <v>20</v>
      </c>
      <c r="G835" s="908"/>
      <c r="H835" s="876"/>
      <c r="I835" s="877"/>
      <c r="J835" s="877"/>
      <c r="K835" s="877"/>
      <c r="L835" s="877"/>
      <c r="M835" s="877"/>
      <c r="N835" s="877"/>
      <c r="O835" s="877"/>
      <c r="P835" s="877"/>
      <c r="Q835" s="877"/>
      <c r="R835" s="877"/>
      <c r="S835" s="878"/>
      <c r="T835" s="876"/>
      <c r="U835" s="877"/>
      <c r="V835" s="877"/>
      <c r="W835" s="877"/>
      <c r="X835" s="877"/>
      <c r="Y835" s="877"/>
      <c r="Z835" s="877"/>
      <c r="AA835" s="877"/>
      <c r="AB835" s="877"/>
      <c r="AC835" s="877"/>
      <c r="AD835" s="877"/>
      <c r="AE835" s="877"/>
      <c r="AF835" s="878"/>
      <c r="AG835" s="876" t="s">
        <v>19</v>
      </c>
      <c r="AH835" s="877"/>
      <c r="AI835" s="878"/>
      <c r="AJ835" s="876" t="s">
        <v>18</v>
      </c>
      <c r="AK835" s="878"/>
      <c r="AL835" s="876" t="s">
        <v>17</v>
      </c>
      <c r="AM835" s="877"/>
      <c r="AN835" s="878"/>
      <c r="AO835" s="141"/>
      <c r="AP835" s="171"/>
    </row>
    <row r="836" spans="2:42" ht="12" customHeight="1" thickBot="1" x14ac:dyDescent="0.3">
      <c r="B836" s="4">
        <v>2020</v>
      </c>
      <c r="C836" s="5" t="s">
        <v>16</v>
      </c>
      <c r="D836" s="5" t="s">
        <v>15</v>
      </c>
      <c r="E836" s="30" t="s">
        <v>14</v>
      </c>
      <c r="F836" s="6" t="s">
        <v>14</v>
      </c>
      <c r="G836" s="7" t="s">
        <v>13</v>
      </c>
      <c r="H836" s="868" t="s">
        <v>34</v>
      </c>
      <c r="I836" s="869"/>
      <c r="J836" s="870" t="s">
        <v>43</v>
      </c>
      <c r="K836" s="871"/>
      <c r="L836" s="870" t="s">
        <v>42</v>
      </c>
      <c r="M836" s="871"/>
      <c r="N836" s="872" t="s">
        <v>33</v>
      </c>
      <c r="O836" s="869"/>
      <c r="P836" s="872" t="s">
        <v>12</v>
      </c>
      <c r="Q836" s="869"/>
      <c r="R836" s="872" t="s">
        <v>11</v>
      </c>
      <c r="S836" s="905"/>
      <c r="T836" s="868" t="s">
        <v>35</v>
      </c>
      <c r="U836" s="906"/>
      <c r="V836" s="906"/>
      <c r="W836" s="905"/>
      <c r="X836" s="868" t="s">
        <v>10</v>
      </c>
      <c r="Y836" s="906"/>
      <c r="Z836" s="906"/>
      <c r="AA836" s="905"/>
      <c r="AB836" s="604"/>
      <c r="AC836" s="38" t="s">
        <v>38</v>
      </c>
      <c r="AD836" s="37" t="s">
        <v>36</v>
      </c>
      <c r="AE836" s="266" t="s">
        <v>41</v>
      </c>
      <c r="AF836" s="136" t="s">
        <v>9</v>
      </c>
      <c r="AG836" s="8" t="s">
        <v>37</v>
      </c>
      <c r="AH836" s="9" t="s">
        <v>8</v>
      </c>
      <c r="AI836" s="10" t="s">
        <v>7</v>
      </c>
      <c r="AJ836" s="6" t="s">
        <v>8</v>
      </c>
      <c r="AK836" s="7" t="s">
        <v>7</v>
      </c>
      <c r="AL836" s="6" t="s">
        <v>8</v>
      </c>
      <c r="AM836" s="11" t="s">
        <v>7</v>
      </c>
      <c r="AN836" s="7" t="s">
        <v>6</v>
      </c>
      <c r="AO836" s="141"/>
      <c r="AP836" s="171"/>
    </row>
    <row r="837" spans="2:42" ht="12" customHeight="1" thickBot="1" x14ac:dyDescent="0.3">
      <c r="B837" s="25"/>
      <c r="C837" s="137"/>
      <c r="D837" s="137"/>
      <c r="E837" s="43"/>
      <c r="F837" s="43"/>
      <c r="G837" s="25"/>
      <c r="H837" s="960"/>
      <c r="I837" s="961"/>
      <c r="J837" s="962"/>
      <c r="K837" s="963"/>
      <c r="L837" s="962"/>
      <c r="M837" s="963"/>
      <c r="N837" s="960"/>
      <c r="O837" s="961"/>
      <c r="P837" s="964"/>
      <c r="Q837" s="965"/>
      <c r="R837" s="964"/>
      <c r="S837" s="966"/>
      <c r="T837" s="957"/>
      <c r="U837" s="958"/>
      <c r="V837" s="958"/>
      <c r="W837" s="959"/>
      <c r="X837" s="986"/>
      <c r="Y837" s="958"/>
      <c r="Z837" s="958"/>
      <c r="AA837" s="987"/>
      <c r="AB837" s="511"/>
      <c r="AC837" s="34"/>
      <c r="AD837" s="138"/>
      <c r="AE837" s="166"/>
      <c r="AF837" s="41"/>
      <c r="AG837" s="26"/>
      <c r="AH837" s="160"/>
      <c r="AI837" s="161">
        <f>+AH837/1000</f>
        <v>0</v>
      </c>
      <c r="AJ837" s="162"/>
      <c r="AK837" s="163">
        <f>+AJ837/1000</f>
        <v>0</v>
      </c>
      <c r="AL837" s="164">
        <f>+AJ837-AH837</f>
        <v>0</v>
      </c>
      <c r="AM837" s="163">
        <f>+AL837/1000</f>
        <v>0</v>
      </c>
      <c r="AN837" s="165" t="e">
        <f>+AL837/AH837</f>
        <v>#DIV/0!</v>
      </c>
      <c r="AO837" s="141"/>
      <c r="AP837" s="172"/>
    </row>
    <row r="838" spans="2:42" ht="12" customHeight="1" x14ac:dyDescent="0.25">
      <c r="B838" s="25"/>
      <c r="C838" s="137"/>
      <c r="D838" s="137"/>
      <c r="E838" s="43"/>
      <c r="F838" s="43"/>
      <c r="G838" s="25"/>
      <c r="H838" s="967"/>
      <c r="I838" s="968"/>
      <c r="J838" s="969"/>
      <c r="K838" s="970"/>
      <c r="L838" s="969"/>
      <c r="M838" s="970"/>
      <c r="N838" s="967"/>
      <c r="O838" s="968"/>
      <c r="P838" s="971"/>
      <c r="Q838" s="972"/>
      <c r="R838" s="973"/>
      <c r="S838" s="974"/>
      <c r="T838" s="979"/>
      <c r="U838" s="980"/>
      <c r="V838" s="980"/>
      <c r="W838" s="981"/>
      <c r="X838" s="979"/>
      <c r="Y838" s="980"/>
      <c r="Z838" s="980"/>
      <c r="AA838" s="988"/>
      <c r="AB838" s="509"/>
      <c r="AC838" s="34"/>
      <c r="AD838" s="138"/>
      <c r="AE838" s="158"/>
      <c r="AF838" s="35"/>
      <c r="AG838" s="34"/>
      <c r="AH838" s="139"/>
      <c r="AI838" s="159">
        <f>+AH838/1000</f>
        <v>0</v>
      </c>
      <c r="AJ838" s="152"/>
      <c r="AK838" s="272">
        <f>+AJ838/1000</f>
        <v>0</v>
      </c>
      <c r="AL838" s="273">
        <f>+AJ838-AH838</f>
        <v>0</v>
      </c>
      <c r="AM838" s="274">
        <f>+AL838/1000</f>
        <v>0</v>
      </c>
      <c r="AN838" s="275" t="e">
        <f>+AL838/AH838</f>
        <v>#DIV/0!</v>
      </c>
      <c r="AO838" s="20"/>
    </row>
    <row r="839" spans="2:42" ht="12" customHeight="1" x14ac:dyDescent="0.25">
      <c r="B839" s="25"/>
      <c r="C839" s="137"/>
      <c r="D839" s="137"/>
      <c r="E839" s="43"/>
      <c r="F839" s="43"/>
      <c r="G839" s="25"/>
      <c r="H839" s="967"/>
      <c r="I839" s="968"/>
      <c r="J839" s="969"/>
      <c r="K839" s="970"/>
      <c r="L839" s="969"/>
      <c r="M839" s="970"/>
      <c r="N839" s="967"/>
      <c r="O839" s="968"/>
      <c r="P839" s="971"/>
      <c r="Q839" s="972"/>
      <c r="R839" s="973"/>
      <c r="S839" s="985"/>
      <c r="T839" s="982"/>
      <c r="U839" s="983"/>
      <c r="V839" s="983"/>
      <c r="W839" s="984"/>
      <c r="X839" s="982"/>
      <c r="Y839" s="983"/>
      <c r="Z839" s="983"/>
      <c r="AA839" s="984"/>
      <c r="AB839" s="606"/>
      <c r="AC839" s="34"/>
      <c r="AD839" s="138"/>
      <c r="AE839" s="263"/>
      <c r="AF839" s="46"/>
      <c r="AG839" s="34"/>
      <c r="AH839" s="139"/>
      <c r="AI839" s="140">
        <f>+AH839/1000</f>
        <v>0</v>
      </c>
      <c r="AJ839" s="152"/>
      <c r="AK839" s="142">
        <f>+AJ839/1000</f>
        <v>0</v>
      </c>
      <c r="AL839" s="143">
        <f>+AJ839-AH839</f>
        <v>0</v>
      </c>
      <c r="AM839" s="144">
        <f>+AL839/1000</f>
        <v>0</v>
      </c>
      <c r="AN839" s="145" t="e">
        <f>+AL839/AH839</f>
        <v>#DIV/0!</v>
      </c>
      <c r="AO839" s="21"/>
    </row>
    <row r="840" spans="2:42" ht="12" customHeight="1" x14ac:dyDescent="0.25">
      <c r="B840" s="25"/>
      <c r="C840" s="137"/>
      <c r="D840" s="137"/>
      <c r="E840" s="43"/>
      <c r="F840" s="43"/>
      <c r="G840" s="25"/>
      <c r="H840" s="967"/>
      <c r="I840" s="968"/>
      <c r="J840" s="969"/>
      <c r="K840" s="970"/>
      <c r="L840" s="969"/>
      <c r="M840" s="970"/>
      <c r="N840" s="967"/>
      <c r="O840" s="968"/>
      <c r="P840" s="971"/>
      <c r="Q840" s="972"/>
      <c r="R840" s="973"/>
      <c r="S840" s="974"/>
      <c r="T840" s="975"/>
      <c r="U840" s="976"/>
      <c r="V840" s="976"/>
      <c r="W840" s="977"/>
      <c r="X840" s="975"/>
      <c r="Y840" s="976"/>
      <c r="Z840" s="976"/>
      <c r="AA840" s="978"/>
      <c r="AB840" s="510"/>
      <c r="AC840" s="34"/>
      <c r="AD840" s="138"/>
      <c r="AE840" s="263"/>
      <c r="AF840" s="46"/>
      <c r="AG840" s="34"/>
      <c r="AH840" s="139"/>
      <c r="AI840" s="140">
        <f>+AH840/1000</f>
        <v>0</v>
      </c>
      <c r="AJ840" s="152"/>
      <c r="AK840" s="142">
        <f>+AJ840/1000</f>
        <v>0</v>
      </c>
      <c r="AL840" s="143">
        <f>+AJ840-AH840</f>
        <v>0</v>
      </c>
      <c r="AM840" s="144">
        <f>+AL840/1000</f>
        <v>0</v>
      </c>
      <c r="AN840" s="145" t="e">
        <f>+AL840/AH840</f>
        <v>#DIV/0!</v>
      </c>
      <c r="AO840" s="21"/>
    </row>
    <row r="841" spans="2:42" ht="12" customHeight="1" x14ac:dyDescent="0.25">
      <c r="B841" s="25"/>
      <c r="C841" s="137"/>
      <c r="D841" s="137"/>
      <c r="E841" s="43"/>
      <c r="F841" s="43"/>
      <c r="G841" s="25"/>
      <c r="H841" s="967"/>
      <c r="I841" s="968"/>
      <c r="J841" s="969"/>
      <c r="K841" s="970"/>
      <c r="L841" s="969"/>
      <c r="M841" s="970"/>
      <c r="N841" s="967"/>
      <c r="O841" s="968"/>
      <c r="P841" s="989"/>
      <c r="Q841" s="990"/>
      <c r="R841" s="973"/>
      <c r="S841" s="974"/>
      <c r="T841" s="991"/>
      <c r="U841" s="992"/>
      <c r="V841" s="992"/>
      <c r="W841" s="974"/>
      <c r="X841" s="991"/>
      <c r="Y841" s="992"/>
      <c r="Z841" s="992"/>
      <c r="AA841" s="985"/>
      <c r="AB841" s="511"/>
      <c r="AC841" s="34"/>
      <c r="AD841" s="138"/>
      <c r="AE841" s="263"/>
      <c r="AF841" s="46"/>
      <c r="AG841" s="34"/>
      <c r="AH841" s="139"/>
      <c r="AI841" s="140">
        <f>+AH841/1000</f>
        <v>0</v>
      </c>
      <c r="AJ841" s="152"/>
      <c r="AK841" s="142">
        <f>+AJ841/1000</f>
        <v>0</v>
      </c>
      <c r="AL841" s="143">
        <f>+AJ841-AH841</f>
        <v>0</v>
      </c>
      <c r="AM841" s="144">
        <f>+AL841/1000</f>
        <v>0</v>
      </c>
      <c r="AN841" s="145" t="e">
        <f>+AL841/AH841</f>
        <v>#DIV/0!</v>
      </c>
    </row>
    <row r="842" spans="2:42" ht="12" customHeight="1" thickBot="1" x14ac:dyDescent="0.3">
      <c r="B842" s="24"/>
      <c r="C842" s="146"/>
      <c r="D842" s="146"/>
      <c r="E842" s="27"/>
      <c r="F842" s="36"/>
      <c r="G842" s="31"/>
      <c r="H842" s="909"/>
      <c r="I842" s="910"/>
      <c r="J842" s="911"/>
      <c r="K842" s="912"/>
      <c r="L842" s="911"/>
      <c r="M842" s="912"/>
      <c r="N842" s="913"/>
      <c r="O842" s="910"/>
      <c r="P842" s="913"/>
      <c r="Q842" s="910"/>
      <c r="R842" s="914"/>
      <c r="S842" s="915"/>
      <c r="T842" s="916"/>
      <c r="U842" s="917"/>
      <c r="V842" s="917"/>
      <c r="W842" s="915"/>
      <c r="X842" s="29"/>
      <c r="Y842" s="147"/>
      <c r="Z842" s="147"/>
      <c r="AA842" s="28"/>
      <c r="AB842" s="147"/>
      <c r="AC842" s="36"/>
      <c r="AD842" s="148"/>
      <c r="AE842" s="147"/>
      <c r="AF842" s="28"/>
      <c r="AG842" s="29"/>
      <c r="AH842" s="149"/>
      <c r="AI842" s="153"/>
      <c r="AJ842" s="150"/>
      <c r="AK842" s="154"/>
      <c r="AL842" s="155"/>
      <c r="AM842" s="156"/>
      <c r="AN842" s="157"/>
    </row>
    <row r="843" spans="2:42" ht="12" customHeight="1" x14ac:dyDescent="0.25">
      <c r="B843" s="151"/>
      <c r="C843" s="151"/>
      <c r="D843" s="151"/>
      <c r="E843" s="151"/>
      <c r="F843" s="151"/>
      <c r="G843" s="151"/>
      <c r="H843" s="151"/>
      <c r="I843" s="151"/>
      <c r="J843" s="174"/>
      <c r="K843" s="174"/>
      <c r="L843" s="174"/>
      <c r="M843" s="174"/>
      <c r="N843" s="151"/>
      <c r="O843" s="151"/>
      <c r="P843" s="135"/>
      <c r="Q843" s="135"/>
      <c r="R843" s="918" t="s">
        <v>5</v>
      </c>
      <c r="S843" s="919"/>
      <c r="T843" s="919"/>
      <c r="U843" s="919"/>
      <c r="V843" s="919"/>
      <c r="W843" s="919"/>
      <c r="X843" s="919"/>
      <c r="Y843" s="919"/>
      <c r="Z843" s="919"/>
      <c r="AA843" s="919"/>
      <c r="AB843" s="919"/>
      <c r="AC843" s="919"/>
      <c r="AD843" s="919"/>
      <c r="AE843" s="919"/>
      <c r="AF843" s="919"/>
      <c r="AG843" s="265"/>
      <c r="AH843" s="932" t="s">
        <v>4</v>
      </c>
      <c r="AI843" s="933"/>
      <c r="AJ843" s="932" t="s">
        <v>3</v>
      </c>
      <c r="AK843" s="933"/>
      <c r="AL843" s="932" t="s">
        <v>2</v>
      </c>
      <c r="AM843" s="934"/>
      <c r="AN843" s="935"/>
    </row>
    <row r="844" spans="2:42" x14ac:dyDescent="0.25">
      <c r="B844" s="151"/>
      <c r="C844" s="151"/>
      <c r="D844" s="151"/>
      <c r="E844" s="151"/>
      <c r="F844" s="151"/>
      <c r="G844" s="151"/>
      <c r="H844" s="151"/>
      <c r="I844" s="151"/>
      <c r="J844" s="174"/>
      <c r="K844" s="174"/>
      <c r="L844" s="174"/>
      <c r="M844" s="174"/>
      <c r="N844" s="151"/>
      <c r="O844" s="151"/>
      <c r="P844" s="135"/>
      <c r="Q844" s="135"/>
      <c r="R844" s="930"/>
      <c r="S844" s="931"/>
      <c r="T844" s="931"/>
      <c r="U844" s="931"/>
      <c r="V844" s="931"/>
      <c r="W844" s="931"/>
      <c r="X844" s="931"/>
      <c r="Y844" s="931"/>
      <c r="Z844" s="931"/>
      <c r="AA844" s="931"/>
      <c r="AB844" s="931"/>
      <c r="AC844" s="931"/>
      <c r="AD844" s="931"/>
      <c r="AE844" s="931"/>
      <c r="AF844" s="931"/>
      <c r="AG844" s="265"/>
      <c r="AH844" s="936" t="s">
        <v>1</v>
      </c>
      <c r="AI844" s="938">
        <f>+SUM(AI837:AI842)</f>
        <v>0</v>
      </c>
      <c r="AJ844" s="936" t="s">
        <v>1</v>
      </c>
      <c r="AK844" s="938">
        <f>+SUM(AK837:AK842)</f>
        <v>0</v>
      </c>
      <c r="AL844" s="936" t="s">
        <v>1</v>
      </c>
      <c r="AM844" s="940">
        <f>+AK844-AI844</f>
        <v>0</v>
      </c>
      <c r="AN844" s="851" t="e">
        <f>+AM844/AI844</f>
        <v>#DIV/0!</v>
      </c>
    </row>
    <row r="845" spans="2:42" ht="17.25" thickBot="1" x14ac:dyDescent="0.3">
      <c r="B845" s="151"/>
      <c r="C845" s="151"/>
      <c r="D845" s="151"/>
      <c r="E845" s="151"/>
      <c r="F845" s="151"/>
      <c r="G845" s="151"/>
      <c r="H845" s="151"/>
      <c r="I845" s="151"/>
      <c r="J845" s="174"/>
      <c r="K845" s="174"/>
      <c r="L845" s="174"/>
      <c r="M845" s="174"/>
      <c r="N845" s="151"/>
      <c r="O845" s="151"/>
      <c r="P845" s="135"/>
      <c r="Q845" s="135"/>
      <c r="R845" s="921"/>
      <c r="S845" s="922"/>
      <c r="T845" s="922"/>
      <c r="U845" s="922"/>
      <c r="V845" s="922"/>
      <c r="W845" s="922"/>
      <c r="X845" s="922"/>
      <c r="Y845" s="922"/>
      <c r="Z845" s="922"/>
      <c r="AA845" s="922"/>
      <c r="AB845" s="922"/>
      <c r="AC845" s="922"/>
      <c r="AD845" s="922"/>
      <c r="AE845" s="922"/>
      <c r="AF845" s="922"/>
      <c r="AG845" s="264"/>
      <c r="AH845" s="937"/>
      <c r="AI845" s="939"/>
      <c r="AJ845" s="937"/>
      <c r="AK845" s="939"/>
      <c r="AL845" s="937"/>
      <c r="AM845" s="941"/>
      <c r="AN845" s="852"/>
    </row>
    <row r="846" spans="2:42" ht="17.25" thickBot="1" x14ac:dyDescent="0.3"/>
    <row r="847" spans="2:42" x14ac:dyDescent="0.25">
      <c r="R847" s="918" t="s">
        <v>0</v>
      </c>
      <c r="S847" s="919"/>
      <c r="T847" s="919"/>
      <c r="U847" s="919"/>
      <c r="V847" s="919"/>
      <c r="W847" s="919"/>
      <c r="X847" s="919"/>
      <c r="Y847" s="919"/>
      <c r="Z847" s="919"/>
      <c r="AA847" s="919"/>
      <c r="AB847" s="919"/>
      <c r="AC847" s="919"/>
      <c r="AD847" s="919"/>
      <c r="AE847" s="919"/>
      <c r="AF847" s="920"/>
      <c r="AG847" s="18"/>
      <c r="AH847" s="924">
        <f>+AI844+AH827</f>
        <v>2955.5766363636362</v>
      </c>
      <c r="AI847" s="925"/>
      <c r="AJ847" s="924">
        <f>+AK844+AJ827</f>
        <v>3109.55</v>
      </c>
      <c r="AK847" s="925"/>
      <c r="AL847" s="928">
        <f>+AJ847-AH847</f>
        <v>153.97336363636396</v>
      </c>
      <c r="AM847" s="925"/>
      <c r="AN847" s="945">
        <f>+AL847/AH847</f>
        <v>5.2095879275119564E-2</v>
      </c>
    </row>
    <row r="848" spans="2:42" ht="17.25" thickBot="1" x14ac:dyDescent="0.3">
      <c r="R848" s="921"/>
      <c r="S848" s="922"/>
      <c r="T848" s="922"/>
      <c r="U848" s="922"/>
      <c r="V848" s="922"/>
      <c r="W848" s="922"/>
      <c r="X848" s="922"/>
      <c r="Y848" s="922"/>
      <c r="Z848" s="922"/>
      <c r="AA848" s="922"/>
      <c r="AB848" s="922"/>
      <c r="AC848" s="922"/>
      <c r="AD848" s="922"/>
      <c r="AE848" s="922"/>
      <c r="AF848" s="923"/>
      <c r="AG848" s="19"/>
      <c r="AH848" s="926"/>
      <c r="AI848" s="927"/>
      <c r="AJ848" s="926"/>
      <c r="AK848" s="927"/>
      <c r="AL848" s="929"/>
      <c r="AM848" s="927"/>
      <c r="AN848" s="946"/>
    </row>
    <row r="849" spans="2:42" ht="17.25" thickBot="1" x14ac:dyDescent="0.3"/>
    <row r="850" spans="2:42" ht="12" customHeight="1" x14ac:dyDescent="0.25">
      <c r="B850" s="882" t="s">
        <v>31</v>
      </c>
      <c r="C850" s="883"/>
      <c r="D850" s="883"/>
      <c r="E850" s="883"/>
      <c r="F850" s="883"/>
      <c r="G850" s="884"/>
      <c r="H850" s="888" t="s">
        <v>30</v>
      </c>
      <c r="I850" s="765"/>
      <c r="J850" s="765"/>
      <c r="K850" s="765"/>
      <c r="L850" s="765"/>
      <c r="M850" s="765"/>
      <c r="N850" s="765"/>
      <c r="O850" s="765"/>
      <c r="P850" s="765"/>
      <c r="Q850" s="765"/>
      <c r="R850" s="765"/>
      <c r="S850" s="765"/>
      <c r="T850" s="765"/>
      <c r="U850" s="765"/>
      <c r="V850" s="765"/>
      <c r="W850" s="765"/>
      <c r="X850" s="765"/>
      <c r="Y850" s="765"/>
      <c r="Z850" s="765"/>
      <c r="AA850" s="765"/>
      <c r="AB850" s="765"/>
      <c r="AC850" s="765"/>
      <c r="AD850" s="765"/>
      <c r="AE850" s="267"/>
      <c r="AF850" s="764" t="s">
        <v>29</v>
      </c>
      <c r="AG850" s="765"/>
      <c r="AH850" s="765"/>
      <c r="AI850" s="765"/>
      <c r="AJ850" s="765"/>
      <c r="AK850" s="766"/>
      <c r="AL850" s="889" t="s">
        <v>39</v>
      </c>
      <c r="AM850" s="890"/>
      <c r="AN850" s="891"/>
      <c r="AO850" s="22"/>
      <c r="AP850" s="168" t="s">
        <v>46</v>
      </c>
    </row>
    <row r="851" spans="2:42" ht="12" customHeight="1" thickBot="1" x14ac:dyDescent="0.3">
      <c r="B851" s="885"/>
      <c r="C851" s="886"/>
      <c r="D851" s="886"/>
      <c r="E851" s="886"/>
      <c r="F851" s="886"/>
      <c r="G851" s="887"/>
      <c r="H851" s="892" t="s">
        <v>25</v>
      </c>
      <c r="I851" s="893"/>
      <c r="J851" s="893"/>
      <c r="K851" s="893"/>
      <c r="L851" s="893"/>
      <c r="M851" s="893"/>
      <c r="N851" s="893"/>
      <c r="O851" s="893"/>
      <c r="P851" s="893"/>
      <c r="Q851" s="893"/>
      <c r="R851" s="893"/>
      <c r="S851" s="893"/>
      <c r="T851" s="893"/>
      <c r="U851" s="893"/>
      <c r="V851" s="893"/>
      <c r="W851" s="893"/>
      <c r="X851" s="893"/>
      <c r="Y851" s="893"/>
      <c r="Z851" s="893"/>
      <c r="AA851" s="893"/>
      <c r="AB851" s="893"/>
      <c r="AC851" s="893"/>
      <c r="AD851" s="893"/>
      <c r="AE851" s="268"/>
      <c r="AF851" s="773"/>
      <c r="AG851" s="774"/>
      <c r="AH851" s="774"/>
      <c r="AI851" s="774"/>
      <c r="AJ851" s="774"/>
      <c r="AK851" s="775"/>
      <c r="AL851" s="896" t="s">
        <v>40</v>
      </c>
      <c r="AM851" s="897"/>
      <c r="AN851" s="898"/>
      <c r="AO851" s="23"/>
      <c r="AP851" s="169" t="s">
        <v>47</v>
      </c>
    </row>
    <row r="852" spans="2:42" ht="12" customHeight="1" thickBot="1" x14ac:dyDescent="0.3">
      <c r="B852" s="902" t="s">
        <v>28</v>
      </c>
      <c r="C852" s="903"/>
      <c r="D852" s="903"/>
      <c r="E852" s="903"/>
      <c r="F852" s="903"/>
      <c r="G852" s="904"/>
      <c r="H852" s="894"/>
      <c r="I852" s="895"/>
      <c r="J852" s="895"/>
      <c r="K852" s="895"/>
      <c r="L852" s="895"/>
      <c r="M852" s="895"/>
      <c r="N852" s="895"/>
      <c r="O852" s="895"/>
      <c r="P852" s="895"/>
      <c r="Q852" s="895"/>
      <c r="R852" s="895"/>
      <c r="S852" s="895"/>
      <c r="T852" s="895"/>
      <c r="U852" s="895"/>
      <c r="V852" s="895"/>
      <c r="W852" s="895"/>
      <c r="X852" s="895"/>
      <c r="Y852" s="895"/>
      <c r="Z852" s="895"/>
      <c r="AA852" s="895"/>
      <c r="AB852" s="895"/>
      <c r="AC852" s="895"/>
      <c r="AD852" s="895"/>
      <c r="AE852" s="269"/>
      <c r="AF852" s="776"/>
      <c r="AG852" s="777"/>
      <c r="AH852" s="777"/>
      <c r="AI852" s="777"/>
      <c r="AJ852" s="777"/>
      <c r="AK852" s="778"/>
      <c r="AL852" s="899"/>
      <c r="AM852" s="900"/>
      <c r="AN852" s="901"/>
      <c r="AO852" s="141"/>
      <c r="AP852" s="170"/>
    </row>
    <row r="853" spans="2:42" ht="12" customHeight="1" thickBot="1" x14ac:dyDescent="0.3">
      <c r="B853" s="135"/>
      <c r="C853" s="135"/>
      <c r="D853" s="135"/>
      <c r="E853" s="135"/>
      <c r="F853" s="135"/>
      <c r="G853" s="135"/>
      <c r="H853" s="135"/>
      <c r="I853" s="135"/>
      <c r="J853" s="174"/>
      <c r="K853" s="174"/>
      <c r="L853" s="174"/>
      <c r="M853" s="174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5"/>
      <c r="AL853" s="135"/>
      <c r="AM853" s="135"/>
      <c r="AN853" s="135"/>
      <c r="AO853" s="141"/>
      <c r="AP853" s="171"/>
    </row>
    <row r="854" spans="2:42" ht="12" customHeight="1" thickBot="1" x14ac:dyDescent="0.3">
      <c r="B854" s="873" t="s">
        <v>27</v>
      </c>
      <c r="C854" s="874"/>
      <c r="D854" s="874"/>
      <c r="E854" s="875"/>
      <c r="F854" s="848" t="s">
        <v>26</v>
      </c>
      <c r="G854" s="850"/>
      <c r="H854" s="848" t="s">
        <v>44</v>
      </c>
      <c r="I854" s="849"/>
      <c r="J854" s="849"/>
      <c r="K854" s="849"/>
      <c r="L854" s="849"/>
      <c r="M854" s="849"/>
      <c r="N854" s="849"/>
      <c r="O854" s="849"/>
      <c r="P854" s="849"/>
      <c r="Q854" s="849"/>
      <c r="R854" s="849"/>
      <c r="S854" s="850"/>
      <c r="T854" s="848" t="s">
        <v>25</v>
      </c>
      <c r="U854" s="849"/>
      <c r="V854" s="849"/>
      <c r="W854" s="849"/>
      <c r="X854" s="849"/>
      <c r="Y854" s="849"/>
      <c r="Z854" s="849"/>
      <c r="AA854" s="849"/>
      <c r="AB854" s="849"/>
      <c r="AC854" s="849"/>
      <c r="AD854" s="849"/>
      <c r="AE854" s="849"/>
      <c r="AF854" s="850"/>
      <c r="AG854" s="879" t="s">
        <v>24</v>
      </c>
      <c r="AH854" s="880"/>
      <c r="AI854" s="881"/>
      <c r="AJ854" s="879" t="s">
        <v>24</v>
      </c>
      <c r="AK854" s="881"/>
      <c r="AL854" s="848" t="s">
        <v>23</v>
      </c>
      <c r="AM854" s="849"/>
      <c r="AN854" s="850"/>
      <c r="AO854" s="141"/>
      <c r="AP854" s="171"/>
    </row>
    <row r="855" spans="2:42" ht="12" customHeight="1" thickBot="1" x14ac:dyDescent="0.3">
      <c r="B855" s="1" t="s">
        <v>13</v>
      </c>
      <c r="C855" s="2" t="s">
        <v>22</v>
      </c>
      <c r="D855" s="3" t="s">
        <v>22</v>
      </c>
      <c r="E855" s="2" t="s">
        <v>21</v>
      </c>
      <c r="F855" s="907" t="s">
        <v>20</v>
      </c>
      <c r="G855" s="908"/>
      <c r="H855" s="876"/>
      <c r="I855" s="877"/>
      <c r="J855" s="877"/>
      <c r="K855" s="877"/>
      <c r="L855" s="877"/>
      <c r="M855" s="877"/>
      <c r="N855" s="877"/>
      <c r="O855" s="877"/>
      <c r="P855" s="877"/>
      <c r="Q855" s="877"/>
      <c r="R855" s="877"/>
      <c r="S855" s="878"/>
      <c r="T855" s="876"/>
      <c r="U855" s="877"/>
      <c r="V855" s="877"/>
      <c r="W855" s="877"/>
      <c r="X855" s="877"/>
      <c r="Y855" s="877"/>
      <c r="Z855" s="877"/>
      <c r="AA855" s="877"/>
      <c r="AB855" s="877"/>
      <c r="AC855" s="877"/>
      <c r="AD855" s="877"/>
      <c r="AE855" s="877"/>
      <c r="AF855" s="878"/>
      <c r="AG855" s="876" t="s">
        <v>19</v>
      </c>
      <c r="AH855" s="877"/>
      <c r="AI855" s="878"/>
      <c r="AJ855" s="876" t="s">
        <v>18</v>
      </c>
      <c r="AK855" s="878"/>
      <c r="AL855" s="876" t="s">
        <v>17</v>
      </c>
      <c r="AM855" s="877"/>
      <c r="AN855" s="878"/>
      <c r="AO855" s="141"/>
      <c r="AP855" s="171"/>
    </row>
    <row r="856" spans="2:42" ht="12" customHeight="1" thickBot="1" x14ac:dyDescent="0.3">
      <c r="B856" s="4">
        <v>2020</v>
      </c>
      <c r="C856" s="5" t="s">
        <v>16</v>
      </c>
      <c r="D856" s="5" t="s">
        <v>15</v>
      </c>
      <c r="E856" s="30" t="s">
        <v>14</v>
      </c>
      <c r="F856" s="6" t="s">
        <v>14</v>
      </c>
      <c r="G856" s="7" t="s">
        <v>13</v>
      </c>
      <c r="H856" s="868" t="s">
        <v>34</v>
      </c>
      <c r="I856" s="869"/>
      <c r="J856" s="870" t="s">
        <v>43</v>
      </c>
      <c r="K856" s="871"/>
      <c r="L856" s="870" t="s">
        <v>42</v>
      </c>
      <c r="M856" s="871"/>
      <c r="N856" s="872" t="s">
        <v>33</v>
      </c>
      <c r="O856" s="869"/>
      <c r="P856" s="872" t="s">
        <v>12</v>
      </c>
      <c r="Q856" s="869"/>
      <c r="R856" s="872" t="s">
        <v>11</v>
      </c>
      <c r="S856" s="905"/>
      <c r="T856" s="868" t="s">
        <v>35</v>
      </c>
      <c r="U856" s="906"/>
      <c r="V856" s="906"/>
      <c r="W856" s="905"/>
      <c r="X856" s="868" t="s">
        <v>10</v>
      </c>
      <c r="Y856" s="906"/>
      <c r="Z856" s="906"/>
      <c r="AA856" s="905"/>
      <c r="AB856" s="604"/>
      <c r="AC856" s="38" t="s">
        <v>38</v>
      </c>
      <c r="AD856" s="37" t="s">
        <v>36</v>
      </c>
      <c r="AE856" s="266" t="s">
        <v>41</v>
      </c>
      <c r="AF856" s="136" t="s">
        <v>9</v>
      </c>
      <c r="AG856" s="8" t="s">
        <v>37</v>
      </c>
      <c r="AH856" s="9" t="s">
        <v>8</v>
      </c>
      <c r="AI856" s="10" t="s">
        <v>7</v>
      </c>
      <c r="AJ856" s="6" t="s">
        <v>8</v>
      </c>
      <c r="AK856" s="7" t="s">
        <v>7</v>
      </c>
      <c r="AL856" s="6" t="s">
        <v>8</v>
      </c>
      <c r="AM856" s="11" t="s">
        <v>7</v>
      </c>
      <c r="AN856" s="7" t="s">
        <v>6</v>
      </c>
      <c r="AO856" s="141"/>
      <c r="AP856" s="171"/>
    </row>
    <row r="857" spans="2:42" ht="12" customHeight="1" thickBot="1" x14ac:dyDescent="0.3">
      <c r="B857" s="25"/>
      <c r="C857" s="137"/>
      <c r="D857" s="137"/>
      <c r="E857" s="43"/>
      <c r="F857" s="43"/>
      <c r="G857" s="25"/>
      <c r="H857" s="960"/>
      <c r="I857" s="961"/>
      <c r="J857" s="962"/>
      <c r="K857" s="963"/>
      <c r="L857" s="962"/>
      <c r="M857" s="963"/>
      <c r="N857" s="960"/>
      <c r="O857" s="961"/>
      <c r="P857" s="964"/>
      <c r="Q857" s="965"/>
      <c r="R857" s="964"/>
      <c r="S857" s="966"/>
      <c r="T857" s="957"/>
      <c r="U857" s="958"/>
      <c r="V857" s="958"/>
      <c r="W857" s="959"/>
      <c r="X857" s="986"/>
      <c r="Y857" s="958"/>
      <c r="Z857" s="958"/>
      <c r="AA857" s="987"/>
      <c r="AB857" s="511"/>
      <c r="AC857" s="34"/>
      <c r="AD857" s="138"/>
      <c r="AE857" s="166"/>
      <c r="AF857" s="41"/>
      <c r="AG857" s="26"/>
      <c r="AH857" s="160"/>
      <c r="AI857" s="161">
        <f>+AH857/1000</f>
        <v>0</v>
      </c>
      <c r="AJ857" s="162"/>
      <c r="AK857" s="163">
        <f>+AJ857/1000</f>
        <v>0</v>
      </c>
      <c r="AL857" s="164">
        <f>+AJ857-AH857</f>
        <v>0</v>
      </c>
      <c r="AM857" s="163">
        <f>+AL857/1000</f>
        <v>0</v>
      </c>
      <c r="AN857" s="165" t="e">
        <f>+AL857/AH857</f>
        <v>#DIV/0!</v>
      </c>
      <c r="AO857" s="141"/>
      <c r="AP857" s="172"/>
    </row>
    <row r="858" spans="2:42" ht="12" customHeight="1" x14ac:dyDescent="0.25">
      <c r="B858" s="25"/>
      <c r="C858" s="137"/>
      <c r="D858" s="137"/>
      <c r="E858" s="43"/>
      <c r="F858" s="43"/>
      <c r="G858" s="25"/>
      <c r="H858" s="967"/>
      <c r="I858" s="968"/>
      <c r="J858" s="969"/>
      <c r="K858" s="970"/>
      <c r="L858" s="969"/>
      <c r="M858" s="970"/>
      <c r="N858" s="967"/>
      <c r="O858" s="968"/>
      <c r="P858" s="971"/>
      <c r="Q858" s="972"/>
      <c r="R858" s="973"/>
      <c r="S858" s="974"/>
      <c r="T858" s="979"/>
      <c r="U858" s="980"/>
      <c r="V858" s="980"/>
      <c r="W858" s="981"/>
      <c r="X858" s="979"/>
      <c r="Y858" s="980"/>
      <c r="Z858" s="980"/>
      <c r="AA858" s="988"/>
      <c r="AB858" s="509"/>
      <c r="AC858" s="34"/>
      <c r="AD858" s="138"/>
      <c r="AE858" s="158"/>
      <c r="AF858" s="35"/>
      <c r="AG858" s="34"/>
      <c r="AH858" s="139"/>
      <c r="AI858" s="159">
        <f>+AH858/1000</f>
        <v>0</v>
      </c>
      <c r="AJ858" s="152"/>
      <c r="AK858" s="272">
        <f>+AJ858/1000</f>
        <v>0</v>
      </c>
      <c r="AL858" s="273">
        <f>+AJ858-AH858</f>
        <v>0</v>
      </c>
      <c r="AM858" s="274">
        <f>+AL858/1000</f>
        <v>0</v>
      </c>
      <c r="AN858" s="275" t="e">
        <f>+AL858/AH858</f>
        <v>#DIV/0!</v>
      </c>
      <c r="AO858" s="20"/>
    </row>
    <row r="859" spans="2:42" ht="12" customHeight="1" x14ac:dyDescent="0.25">
      <c r="B859" s="25"/>
      <c r="C859" s="137"/>
      <c r="D859" s="137"/>
      <c r="E859" s="43"/>
      <c r="F859" s="43"/>
      <c r="G859" s="25"/>
      <c r="H859" s="967"/>
      <c r="I859" s="968"/>
      <c r="J859" s="969"/>
      <c r="K859" s="970"/>
      <c r="L859" s="969"/>
      <c r="M859" s="970"/>
      <c r="N859" s="967"/>
      <c r="O859" s="968"/>
      <c r="P859" s="971"/>
      <c r="Q859" s="972"/>
      <c r="R859" s="973"/>
      <c r="S859" s="985"/>
      <c r="T859" s="982"/>
      <c r="U859" s="983"/>
      <c r="V859" s="983"/>
      <c r="W859" s="984"/>
      <c r="X859" s="982"/>
      <c r="Y859" s="983"/>
      <c r="Z859" s="983"/>
      <c r="AA859" s="984"/>
      <c r="AB859" s="606"/>
      <c r="AC859" s="34"/>
      <c r="AD859" s="138"/>
      <c r="AE859" s="263"/>
      <c r="AF859" s="46"/>
      <c r="AG859" s="34"/>
      <c r="AH859" s="139"/>
      <c r="AI859" s="140">
        <f>+AH859/1000</f>
        <v>0</v>
      </c>
      <c r="AJ859" s="152"/>
      <c r="AK859" s="142">
        <f>+AJ859/1000</f>
        <v>0</v>
      </c>
      <c r="AL859" s="143">
        <f>+AJ859-AH859</f>
        <v>0</v>
      </c>
      <c r="AM859" s="144">
        <f>+AL859/1000</f>
        <v>0</v>
      </c>
      <c r="AN859" s="145" t="e">
        <f>+AL859/AH859</f>
        <v>#DIV/0!</v>
      </c>
      <c r="AO859" s="21"/>
    </row>
    <row r="860" spans="2:42" ht="12" customHeight="1" x14ac:dyDescent="0.25">
      <c r="B860" s="25"/>
      <c r="C860" s="137"/>
      <c r="D860" s="137"/>
      <c r="E860" s="43"/>
      <c r="F860" s="43"/>
      <c r="G860" s="25"/>
      <c r="H860" s="967"/>
      <c r="I860" s="968"/>
      <c r="J860" s="969"/>
      <c r="K860" s="970"/>
      <c r="L860" s="969"/>
      <c r="M860" s="970"/>
      <c r="N860" s="967"/>
      <c r="O860" s="968"/>
      <c r="P860" s="971"/>
      <c r="Q860" s="972"/>
      <c r="R860" s="973"/>
      <c r="S860" s="974"/>
      <c r="T860" s="975"/>
      <c r="U860" s="976"/>
      <c r="V860" s="976"/>
      <c r="W860" s="977"/>
      <c r="X860" s="975"/>
      <c r="Y860" s="976"/>
      <c r="Z860" s="976"/>
      <c r="AA860" s="978"/>
      <c r="AB860" s="510"/>
      <c r="AC860" s="34"/>
      <c r="AD860" s="138"/>
      <c r="AE860" s="263"/>
      <c r="AF860" s="46"/>
      <c r="AG860" s="34"/>
      <c r="AH860" s="139"/>
      <c r="AI860" s="140">
        <f>+AH860/1000</f>
        <v>0</v>
      </c>
      <c r="AJ860" s="152"/>
      <c r="AK860" s="142">
        <f>+AJ860/1000</f>
        <v>0</v>
      </c>
      <c r="AL860" s="143">
        <f>+AJ860-AH860</f>
        <v>0</v>
      </c>
      <c r="AM860" s="144">
        <f>+AL860/1000</f>
        <v>0</v>
      </c>
      <c r="AN860" s="145" t="e">
        <f>+AL860/AH860</f>
        <v>#DIV/0!</v>
      </c>
      <c r="AO860" s="21"/>
    </row>
    <row r="861" spans="2:42" ht="12" customHeight="1" x14ac:dyDescent="0.25">
      <c r="B861" s="25"/>
      <c r="C861" s="137"/>
      <c r="D861" s="137"/>
      <c r="E861" s="43"/>
      <c r="F861" s="43"/>
      <c r="G861" s="25"/>
      <c r="H861" s="967"/>
      <c r="I861" s="968"/>
      <c r="J861" s="969"/>
      <c r="K861" s="970"/>
      <c r="L861" s="969"/>
      <c r="M861" s="970"/>
      <c r="N861" s="967"/>
      <c r="O861" s="968"/>
      <c r="P861" s="989"/>
      <c r="Q861" s="990"/>
      <c r="R861" s="973"/>
      <c r="S861" s="974"/>
      <c r="T861" s="991"/>
      <c r="U861" s="992"/>
      <c r="V861" s="992"/>
      <c r="W861" s="974"/>
      <c r="X861" s="991"/>
      <c r="Y861" s="992"/>
      <c r="Z861" s="992"/>
      <c r="AA861" s="985"/>
      <c r="AB861" s="511"/>
      <c r="AC861" s="34"/>
      <c r="AD861" s="138"/>
      <c r="AE861" s="263"/>
      <c r="AF861" s="46"/>
      <c r="AG861" s="34"/>
      <c r="AH861" s="139"/>
      <c r="AI861" s="140">
        <f>+AH861/1000</f>
        <v>0</v>
      </c>
      <c r="AJ861" s="152"/>
      <c r="AK861" s="142">
        <f>+AJ861/1000</f>
        <v>0</v>
      </c>
      <c r="AL861" s="143">
        <f>+AJ861-AH861</f>
        <v>0</v>
      </c>
      <c r="AM861" s="144">
        <f>+AL861/1000</f>
        <v>0</v>
      </c>
      <c r="AN861" s="145" t="e">
        <f>+AL861/AH861</f>
        <v>#DIV/0!</v>
      </c>
    </row>
    <row r="862" spans="2:42" ht="12" customHeight="1" thickBot="1" x14ac:dyDescent="0.3">
      <c r="B862" s="24"/>
      <c r="C862" s="146"/>
      <c r="D862" s="146"/>
      <c r="E862" s="27"/>
      <c r="F862" s="36"/>
      <c r="G862" s="31"/>
      <c r="H862" s="909"/>
      <c r="I862" s="910"/>
      <c r="J862" s="911"/>
      <c r="K862" s="912"/>
      <c r="L862" s="911"/>
      <c r="M862" s="912"/>
      <c r="N862" s="913"/>
      <c r="O862" s="910"/>
      <c r="P862" s="913"/>
      <c r="Q862" s="910"/>
      <c r="R862" s="914"/>
      <c r="S862" s="915"/>
      <c r="T862" s="916"/>
      <c r="U862" s="917"/>
      <c r="V862" s="917"/>
      <c r="W862" s="915"/>
      <c r="X862" s="29"/>
      <c r="Y862" s="147"/>
      <c r="Z862" s="147"/>
      <c r="AA862" s="28"/>
      <c r="AB862" s="147"/>
      <c r="AC862" s="36"/>
      <c r="AD862" s="148"/>
      <c r="AE862" s="147"/>
      <c r="AF862" s="28"/>
      <c r="AG862" s="29"/>
      <c r="AH862" s="149"/>
      <c r="AI862" s="153"/>
      <c r="AJ862" s="150"/>
      <c r="AK862" s="154"/>
      <c r="AL862" s="155"/>
      <c r="AM862" s="156"/>
      <c r="AN862" s="157"/>
    </row>
    <row r="863" spans="2:42" ht="12" customHeight="1" x14ac:dyDescent="0.25">
      <c r="B863" s="151"/>
      <c r="C863" s="151"/>
      <c r="D863" s="151"/>
      <c r="E863" s="151"/>
      <c r="F863" s="151"/>
      <c r="G863" s="151"/>
      <c r="H863" s="151"/>
      <c r="I863" s="151"/>
      <c r="J863" s="174"/>
      <c r="K863" s="174"/>
      <c r="L863" s="174"/>
      <c r="M863" s="174"/>
      <c r="N863" s="151"/>
      <c r="O863" s="151"/>
      <c r="P863" s="135"/>
      <c r="Q863" s="135"/>
      <c r="R863" s="918" t="s">
        <v>5</v>
      </c>
      <c r="S863" s="919"/>
      <c r="T863" s="919"/>
      <c r="U863" s="919"/>
      <c r="V863" s="919"/>
      <c r="W863" s="919"/>
      <c r="X863" s="919"/>
      <c r="Y863" s="919"/>
      <c r="Z863" s="919"/>
      <c r="AA863" s="919"/>
      <c r="AB863" s="919"/>
      <c r="AC863" s="919"/>
      <c r="AD863" s="919"/>
      <c r="AE863" s="919"/>
      <c r="AF863" s="919"/>
      <c r="AG863" s="265"/>
      <c r="AH863" s="932" t="s">
        <v>4</v>
      </c>
      <c r="AI863" s="933"/>
      <c r="AJ863" s="932" t="s">
        <v>3</v>
      </c>
      <c r="AK863" s="933"/>
      <c r="AL863" s="932" t="s">
        <v>2</v>
      </c>
      <c r="AM863" s="934"/>
      <c r="AN863" s="935"/>
    </row>
    <row r="864" spans="2:42" x14ac:dyDescent="0.25">
      <c r="B864" s="151"/>
      <c r="C864" s="151"/>
      <c r="D864" s="151"/>
      <c r="E864" s="151"/>
      <c r="F864" s="151"/>
      <c r="G864" s="151"/>
      <c r="H864" s="151"/>
      <c r="I864" s="151"/>
      <c r="J864" s="174"/>
      <c r="K864" s="174"/>
      <c r="L864" s="174"/>
      <c r="M864" s="174"/>
      <c r="N864" s="151"/>
      <c r="O864" s="151"/>
      <c r="P864" s="135"/>
      <c r="Q864" s="135"/>
      <c r="R864" s="930"/>
      <c r="S864" s="931"/>
      <c r="T864" s="931"/>
      <c r="U864" s="931"/>
      <c r="V864" s="931"/>
      <c r="W864" s="931"/>
      <c r="X864" s="931"/>
      <c r="Y864" s="931"/>
      <c r="Z864" s="931"/>
      <c r="AA864" s="931"/>
      <c r="AB864" s="931"/>
      <c r="AC864" s="931"/>
      <c r="AD864" s="931"/>
      <c r="AE864" s="931"/>
      <c r="AF864" s="931"/>
      <c r="AG864" s="265"/>
      <c r="AH864" s="936" t="s">
        <v>1</v>
      </c>
      <c r="AI864" s="938">
        <f>+SUM(AI857:AI862)</f>
        <v>0</v>
      </c>
      <c r="AJ864" s="936" t="s">
        <v>1</v>
      </c>
      <c r="AK864" s="938">
        <f>+SUM(AK857:AK862)</f>
        <v>0</v>
      </c>
      <c r="AL864" s="936" t="s">
        <v>1</v>
      </c>
      <c r="AM864" s="940">
        <f>+AK864-AI864</f>
        <v>0</v>
      </c>
      <c r="AN864" s="851" t="e">
        <f>+AM864/AI864</f>
        <v>#DIV/0!</v>
      </c>
    </row>
    <row r="865" spans="2:42" ht="17.25" thickBot="1" x14ac:dyDescent="0.3">
      <c r="B865" s="151"/>
      <c r="C865" s="151"/>
      <c r="D865" s="151"/>
      <c r="E865" s="151"/>
      <c r="F865" s="151"/>
      <c r="G865" s="151"/>
      <c r="H865" s="151"/>
      <c r="I865" s="151"/>
      <c r="J865" s="174"/>
      <c r="K865" s="174"/>
      <c r="L865" s="174"/>
      <c r="M865" s="174"/>
      <c r="N865" s="151"/>
      <c r="O865" s="151"/>
      <c r="P865" s="135"/>
      <c r="Q865" s="135"/>
      <c r="R865" s="921"/>
      <c r="S865" s="922"/>
      <c r="T865" s="922"/>
      <c r="U865" s="922"/>
      <c r="V865" s="922"/>
      <c r="W865" s="922"/>
      <c r="X865" s="922"/>
      <c r="Y865" s="922"/>
      <c r="Z865" s="922"/>
      <c r="AA865" s="922"/>
      <c r="AB865" s="922"/>
      <c r="AC865" s="922"/>
      <c r="AD865" s="922"/>
      <c r="AE865" s="922"/>
      <c r="AF865" s="922"/>
      <c r="AG865" s="264"/>
      <c r="AH865" s="937"/>
      <c r="AI865" s="939"/>
      <c r="AJ865" s="937"/>
      <c r="AK865" s="939"/>
      <c r="AL865" s="937"/>
      <c r="AM865" s="941"/>
      <c r="AN865" s="852"/>
    </row>
    <row r="866" spans="2:42" ht="17.25" thickBot="1" x14ac:dyDescent="0.3"/>
    <row r="867" spans="2:42" x14ac:dyDescent="0.25">
      <c r="R867" s="918" t="s">
        <v>0</v>
      </c>
      <c r="S867" s="919"/>
      <c r="T867" s="919"/>
      <c r="U867" s="919"/>
      <c r="V867" s="919"/>
      <c r="W867" s="919"/>
      <c r="X867" s="919"/>
      <c r="Y867" s="919"/>
      <c r="Z867" s="919"/>
      <c r="AA867" s="919"/>
      <c r="AB867" s="919"/>
      <c r="AC867" s="919"/>
      <c r="AD867" s="919"/>
      <c r="AE867" s="919"/>
      <c r="AF867" s="920"/>
      <c r="AG867" s="18"/>
      <c r="AH867" s="924">
        <f>+AI864+AH847</f>
        <v>2955.5766363636362</v>
      </c>
      <c r="AI867" s="925"/>
      <c r="AJ867" s="924">
        <f>+AK864+AJ847</f>
        <v>3109.55</v>
      </c>
      <c r="AK867" s="925"/>
      <c r="AL867" s="928">
        <f>+AJ867-AH867</f>
        <v>153.97336363636396</v>
      </c>
      <c r="AM867" s="925"/>
      <c r="AN867" s="945">
        <f>+AL867/AH867</f>
        <v>5.2095879275119564E-2</v>
      </c>
    </row>
    <row r="868" spans="2:42" ht="17.25" thickBot="1" x14ac:dyDescent="0.3">
      <c r="R868" s="921"/>
      <c r="S868" s="922"/>
      <c r="T868" s="922"/>
      <c r="U868" s="922"/>
      <c r="V868" s="922"/>
      <c r="W868" s="922"/>
      <c r="X868" s="922"/>
      <c r="Y868" s="922"/>
      <c r="Z868" s="922"/>
      <c r="AA868" s="922"/>
      <c r="AB868" s="922"/>
      <c r="AC868" s="922"/>
      <c r="AD868" s="922"/>
      <c r="AE868" s="922"/>
      <c r="AF868" s="923"/>
      <c r="AG868" s="19"/>
      <c r="AH868" s="926"/>
      <c r="AI868" s="927"/>
      <c r="AJ868" s="926"/>
      <c r="AK868" s="927"/>
      <c r="AL868" s="929"/>
      <c r="AM868" s="927"/>
      <c r="AN868" s="946"/>
    </row>
    <row r="869" spans="2:42" ht="17.25" thickBot="1" x14ac:dyDescent="0.3"/>
    <row r="870" spans="2:42" ht="12" customHeight="1" x14ac:dyDescent="0.25">
      <c r="B870" s="882" t="s">
        <v>31</v>
      </c>
      <c r="C870" s="883"/>
      <c r="D870" s="883"/>
      <c r="E870" s="883"/>
      <c r="F870" s="883"/>
      <c r="G870" s="884"/>
      <c r="H870" s="888" t="s">
        <v>30</v>
      </c>
      <c r="I870" s="765"/>
      <c r="J870" s="765"/>
      <c r="K870" s="765"/>
      <c r="L870" s="765"/>
      <c r="M870" s="765"/>
      <c r="N870" s="765"/>
      <c r="O870" s="765"/>
      <c r="P870" s="765"/>
      <c r="Q870" s="765"/>
      <c r="R870" s="765"/>
      <c r="S870" s="765"/>
      <c r="T870" s="765"/>
      <c r="U870" s="765"/>
      <c r="V870" s="765"/>
      <c r="W870" s="765"/>
      <c r="X870" s="765"/>
      <c r="Y870" s="765"/>
      <c r="Z870" s="765"/>
      <c r="AA870" s="765"/>
      <c r="AB870" s="765"/>
      <c r="AC870" s="765"/>
      <c r="AD870" s="765"/>
      <c r="AE870" s="267"/>
      <c r="AF870" s="764" t="s">
        <v>29</v>
      </c>
      <c r="AG870" s="765"/>
      <c r="AH870" s="765"/>
      <c r="AI870" s="765"/>
      <c r="AJ870" s="765"/>
      <c r="AK870" s="766"/>
      <c r="AL870" s="889" t="s">
        <v>39</v>
      </c>
      <c r="AM870" s="890"/>
      <c r="AN870" s="891"/>
      <c r="AO870" s="22"/>
      <c r="AP870" s="168" t="s">
        <v>46</v>
      </c>
    </row>
    <row r="871" spans="2:42" ht="12" customHeight="1" thickBot="1" x14ac:dyDescent="0.3">
      <c r="B871" s="885"/>
      <c r="C871" s="886"/>
      <c r="D871" s="886"/>
      <c r="E871" s="886"/>
      <c r="F871" s="886"/>
      <c r="G871" s="887"/>
      <c r="H871" s="892" t="s">
        <v>25</v>
      </c>
      <c r="I871" s="893"/>
      <c r="J871" s="893"/>
      <c r="K871" s="893"/>
      <c r="L871" s="893"/>
      <c r="M871" s="893"/>
      <c r="N871" s="893"/>
      <c r="O871" s="893"/>
      <c r="P871" s="893"/>
      <c r="Q871" s="893"/>
      <c r="R871" s="893"/>
      <c r="S871" s="893"/>
      <c r="T871" s="893"/>
      <c r="U871" s="893"/>
      <c r="V871" s="893"/>
      <c r="W871" s="893"/>
      <c r="X871" s="893"/>
      <c r="Y871" s="893"/>
      <c r="Z871" s="893"/>
      <c r="AA871" s="893"/>
      <c r="AB871" s="893"/>
      <c r="AC871" s="893"/>
      <c r="AD871" s="893"/>
      <c r="AE871" s="268"/>
      <c r="AF871" s="773"/>
      <c r="AG871" s="774"/>
      <c r="AH871" s="774"/>
      <c r="AI871" s="774"/>
      <c r="AJ871" s="774"/>
      <c r="AK871" s="775"/>
      <c r="AL871" s="896" t="s">
        <v>40</v>
      </c>
      <c r="AM871" s="897"/>
      <c r="AN871" s="898"/>
      <c r="AO871" s="23"/>
      <c r="AP871" s="169" t="s">
        <v>47</v>
      </c>
    </row>
    <row r="872" spans="2:42" ht="12" customHeight="1" thickBot="1" x14ac:dyDescent="0.3">
      <c r="B872" s="902" t="s">
        <v>28</v>
      </c>
      <c r="C872" s="903"/>
      <c r="D872" s="903"/>
      <c r="E872" s="903"/>
      <c r="F872" s="903"/>
      <c r="G872" s="904"/>
      <c r="H872" s="894"/>
      <c r="I872" s="895"/>
      <c r="J872" s="895"/>
      <c r="K872" s="895"/>
      <c r="L872" s="895"/>
      <c r="M872" s="895"/>
      <c r="N872" s="895"/>
      <c r="O872" s="895"/>
      <c r="P872" s="895"/>
      <c r="Q872" s="895"/>
      <c r="R872" s="895"/>
      <c r="S872" s="895"/>
      <c r="T872" s="895"/>
      <c r="U872" s="895"/>
      <c r="V872" s="895"/>
      <c r="W872" s="895"/>
      <c r="X872" s="895"/>
      <c r="Y872" s="895"/>
      <c r="Z872" s="895"/>
      <c r="AA872" s="895"/>
      <c r="AB872" s="895"/>
      <c r="AC872" s="895"/>
      <c r="AD872" s="895"/>
      <c r="AE872" s="269"/>
      <c r="AF872" s="776"/>
      <c r="AG872" s="777"/>
      <c r="AH872" s="777"/>
      <c r="AI872" s="777"/>
      <c r="AJ872" s="777"/>
      <c r="AK872" s="778"/>
      <c r="AL872" s="899"/>
      <c r="AM872" s="900"/>
      <c r="AN872" s="901"/>
      <c r="AO872" s="141"/>
      <c r="AP872" s="170"/>
    </row>
    <row r="873" spans="2:42" ht="12" customHeight="1" thickBot="1" x14ac:dyDescent="0.3">
      <c r="B873" s="135"/>
      <c r="C873" s="135"/>
      <c r="D873" s="135"/>
      <c r="E873" s="135"/>
      <c r="F873" s="135"/>
      <c r="G873" s="135"/>
      <c r="H873" s="135"/>
      <c r="I873" s="135"/>
      <c r="J873" s="174"/>
      <c r="K873" s="174"/>
      <c r="L873" s="174"/>
      <c r="M873" s="174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5"/>
      <c r="AL873" s="135"/>
      <c r="AM873" s="135"/>
      <c r="AN873" s="135"/>
      <c r="AO873" s="141"/>
      <c r="AP873" s="171"/>
    </row>
    <row r="874" spans="2:42" ht="12" customHeight="1" thickBot="1" x14ac:dyDescent="0.3">
      <c r="B874" s="873" t="s">
        <v>27</v>
      </c>
      <c r="C874" s="874"/>
      <c r="D874" s="874"/>
      <c r="E874" s="875"/>
      <c r="F874" s="848" t="s">
        <v>26</v>
      </c>
      <c r="G874" s="850"/>
      <c r="H874" s="848" t="s">
        <v>44</v>
      </c>
      <c r="I874" s="849"/>
      <c r="J874" s="849"/>
      <c r="K874" s="849"/>
      <c r="L874" s="849"/>
      <c r="M874" s="849"/>
      <c r="N874" s="849"/>
      <c r="O874" s="849"/>
      <c r="P874" s="849"/>
      <c r="Q874" s="849"/>
      <c r="R874" s="849"/>
      <c r="S874" s="850"/>
      <c r="T874" s="848" t="s">
        <v>25</v>
      </c>
      <c r="U874" s="849"/>
      <c r="V874" s="849"/>
      <c r="W874" s="849"/>
      <c r="X874" s="849"/>
      <c r="Y874" s="849"/>
      <c r="Z874" s="849"/>
      <c r="AA874" s="849"/>
      <c r="AB874" s="849"/>
      <c r="AC874" s="849"/>
      <c r="AD874" s="849"/>
      <c r="AE874" s="849"/>
      <c r="AF874" s="850"/>
      <c r="AG874" s="879" t="s">
        <v>24</v>
      </c>
      <c r="AH874" s="880"/>
      <c r="AI874" s="881"/>
      <c r="AJ874" s="879" t="s">
        <v>24</v>
      </c>
      <c r="AK874" s="881"/>
      <c r="AL874" s="848" t="s">
        <v>23</v>
      </c>
      <c r="AM874" s="849"/>
      <c r="AN874" s="850"/>
      <c r="AO874" s="141"/>
      <c r="AP874" s="171"/>
    </row>
    <row r="875" spans="2:42" ht="12" customHeight="1" thickBot="1" x14ac:dyDescent="0.3">
      <c r="B875" s="1" t="s">
        <v>13</v>
      </c>
      <c r="C875" s="2" t="s">
        <v>22</v>
      </c>
      <c r="D875" s="3" t="s">
        <v>22</v>
      </c>
      <c r="E875" s="2" t="s">
        <v>21</v>
      </c>
      <c r="F875" s="907" t="s">
        <v>20</v>
      </c>
      <c r="G875" s="908"/>
      <c r="H875" s="876"/>
      <c r="I875" s="877"/>
      <c r="J875" s="877"/>
      <c r="K875" s="877"/>
      <c r="L875" s="877"/>
      <c r="M875" s="877"/>
      <c r="N875" s="877"/>
      <c r="O875" s="877"/>
      <c r="P875" s="877"/>
      <c r="Q875" s="877"/>
      <c r="R875" s="877"/>
      <c r="S875" s="878"/>
      <c r="T875" s="876"/>
      <c r="U875" s="877"/>
      <c r="V875" s="877"/>
      <c r="W875" s="877"/>
      <c r="X875" s="877"/>
      <c r="Y875" s="877"/>
      <c r="Z875" s="877"/>
      <c r="AA875" s="877"/>
      <c r="AB875" s="877"/>
      <c r="AC875" s="877"/>
      <c r="AD875" s="877"/>
      <c r="AE875" s="877"/>
      <c r="AF875" s="878"/>
      <c r="AG875" s="876" t="s">
        <v>19</v>
      </c>
      <c r="AH875" s="877"/>
      <c r="AI875" s="878"/>
      <c r="AJ875" s="876" t="s">
        <v>18</v>
      </c>
      <c r="AK875" s="878"/>
      <c r="AL875" s="876" t="s">
        <v>17</v>
      </c>
      <c r="AM875" s="877"/>
      <c r="AN875" s="878"/>
      <c r="AO875" s="141"/>
      <c r="AP875" s="171"/>
    </row>
    <row r="876" spans="2:42" ht="12" customHeight="1" thickBot="1" x14ac:dyDescent="0.3">
      <c r="B876" s="4">
        <v>2020</v>
      </c>
      <c r="C876" s="5" t="s">
        <v>16</v>
      </c>
      <c r="D876" s="5" t="s">
        <v>15</v>
      </c>
      <c r="E876" s="30" t="s">
        <v>14</v>
      </c>
      <c r="F876" s="6" t="s">
        <v>14</v>
      </c>
      <c r="G876" s="7" t="s">
        <v>13</v>
      </c>
      <c r="H876" s="868" t="s">
        <v>34</v>
      </c>
      <c r="I876" s="869"/>
      <c r="J876" s="870" t="s">
        <v>43</v>
      </c>
      <c r="K876" s="871"/>
      <c r="L876" s="870" t="s">
        <v>42</v>
      </c>
      <c r="M876" s="871"/>
      <c r="N876" s="872" t="s">
        <v>33</v>
      </c>
      <c r="O876" s="869"/>
      <c r="P876" s="872" t="s">
        <v>12</v>
      </c>
      <c r="Q876" s="869"/>
      <c r="R876" s="872" t="s">
        <v>11</v>
      </c>
      <c r="S876" s="905"/>
      <c r="T876" s="868" t="s">
        <v>35</v>
      </c>
      <c r="U876" s="906"/>
      <c r="V876" s="906"/>
      <c r="W876" s="905"/>
      <c r="X876" s="868" t="s">
        <v>10</v>
      </c>
      <c r="Y876" s="906"/>
      <c r="Z876" s="906"/>
      <c r="AA876" s="905"/>
      <c r="AB876" s="604"/>
      <c r="AC876" s="38" t="s">
        <v>38</v>
      </c>
      <c r="AD876" s="37" t="s">
        <v>36</v>
      </c>
      <c r="AE876" s="266" t="s">
        <v>41</v>
      </c>
      <c r="AF876" s="136" t="s">
        <v>9</v>
      </c>
      <c r="AG876" s="8" t="s">
        <v>37</v>
      </c>
      <c r="AH876" s="9" t="s">
        <v>8</v>
      </c>
      <c r="AI876" s="10" t="s">
        <v>7</v>
      </c>
      <c r="AJ876" s="6" t="s">
        <v>8</v>
      </c>
      <c r="AK876" s="7" t="s">
        <v>7</v>
      </c>
      <c r="AL876" s="6" t="s">
        <v>8</v>
      </c>
      <c r="AM876" s="11" t="s">
        <v>7</v>
      </c>
      <c r="AN876" s="7" t="s">
        <v>6</v>
      </c>
      <c r="AO876" s="141"/>
      <c r="AP876" s="171"/>
    </row>
    <row r="877" spans="2:42" ht="12" customHeight="1" thickBot="1" x14ac:dyDescent="0.3">
      <c r="B877" s="25"/>
      <c r="C877" s="137"/>
      <c r="D877" s="137"/>
      <c r="E877" s="43"/>
      <c r="F877" s="43"/>
      <c r="G877" s="25"/>
      <c r="H877" s="960"/>
      <c r="I877" s="961"/>
      <c r="J877" s="962"/>
      <c r="K877" s="963"/>
      <c r="L877" s="962"/>
      <c r="M877" s="963"/>
      <c r="N877" s="960"/>
      <c r="O877" s="961"/>
      <c r="P877" s="964"/>
      <c r="Q877" s="965"/>
      <c r="R877" s="964"/>
      <c r="S877" s="966"/>
      <c r="T877" s="957"/>
      <c r="U877" s="958"/>
      <c r="V877" s="958"/>
      <c r="W877" s="959"/>
      <c r="X877" s="986"/>
      <c r="Y877" s="958"/>
      <c r="Z877" s="958"/>
      <c r="AA877" s="987"/>
      <c r="AB877" s="511"/>
      <c r="AC877" s="34"/>
      <c r="AD877" s="138"/>
      <c r="AE877" s="166"/>
      <c r="AF877" s="41"/>
      <c r="AG877" s="26"/>
      <c r="AH877" s="160"/>
      <c r="AI877" s="161">
        <f>+AH877/1000</f>
        <v>0</v>
      </c>
      <c r="AJ877" s="162"/>
      <c r="AK877" s="163">
        <f>+AJ877/1000</f>
        <v>0</v>
      </c>
      <c r="AL877" s="164">
        <f>+AJ877-AH877</f>
        <v>0</v>
      </c>
      <c r="AM877" s="163">
        <f>+AL877/1000</f>
        <v>0</v>
      </c>
      <c r="AN877" s="165" t="e">
        <f>+AL877/AH877</f>
        <v>#DIV/0!</v>
      </c>
      <c r="AO877" s="141"/>
      <c r="AP877" s="172"/>
    </row>
    <row r="878" spans="2:42" ht="12" customHeight="1" x14ac:dyDescent="0.25">
      <c r="B878" s="25"/>
      <c r="C878" s="137"/>
      <c r="D878" s="137"/>
      <c r="E878" s="43"/>
      <c r="F878" s="43"/>
      <c r="G878" s="25"/>
      <c r="H878" s="967"/>
      <c r="I878" s="968"/>
      <c r="J878" s="969"/>
      <c r="K878" s="970"/>
      <c r="L878" s="969"/>
      <c r="M878" s="970"/>
      <c r="N878" s="967"/>
      <c r="O878" s="968"/>
      <c r="P878" s="971"/>
      <c r="Q878" s="972"/>
      <c r="R878" s="973"/>
      <c r="S878" s="974"/>
      <c r="T878" s="979"/>
      <c r="U878" s="980"/>
      <c r="V878" s="980"/>
      <c r="W878" s="981"/>
      <c r="X878" s="979"/>
      <c r="Y878" s="980"/>
      <c r="Z878" s="980"/>
      <c r="AA878" s="988"/>
      <c r="AB878" s="509"/>
      <c r="AC878" s="34"/>
      <c r="AD878" s="138"/>
      <c r="AE878" s="158"/>
      <c r="AF878" s="35"/>
      <c r="AG878" s="34"/>
      <c r="AH878" s="139"/>
      <c r="AI878" s="159">
        <f>+AH878/1000</f>
        <v>0</v>
      </c>
      <c r="AJ878" s="152"/>
      <c r="AK878" s="272">
        <f>+AJ878/1000</f>
        <v>0</v>
      </c>
      <c r="AL878" s="273">
        <f>+AJ878-AH878</f>
        <v>0</v>
      </c>
      <c r="AM878" s="274">
        <f>+AL878/1000</f>
        <v>0</v>
      </c>
      <c r="AN878" s="275" t="e">
        <f>+AL878/AH878</f>
        <v>#DIV/0!</v>
      </c>
      <c r="AO878" s="20"/>
    </row>
    <row r="879" spans="2:42" ht="12" customHeight="1" x14ac:dyDescent="0.25">
      <c r="B879" s="25"/>
      <c r="C879" s="137"/>
      <c r="D879" s="137"/>
      <c r="E879" s="43"/>
      <c r="F879" s="43"/>
      <c r="G879" s="25"/>
      <c r="H879" s="967"/>
      <c r="I879" s="968"/>
      <c r="J879" s="969"/>
      <c r="K879" s="970"/>
      <c r="L879" s="969"/>
      <c r="M879" s="970"/>
      <c r="N879" s="967"/>
      <c r="O879" s="968"/>
      <c r="P879" s="971"/>
      <c r="Q879" s="972"/>
      <c r="R879" s="973"/>
      <c r="S879" s="985"/>
      <c r="T879" s="982"/>
      <c r="U879" s="983"/>
      <c r="V879" s="983"/>
      <c r="W879" s="984"/>
      <c r="X879" s="982"/>
      <c r="Y879" s="983"/>
      <c r="Z879" s="983"/>
      <c r="AA879" s="984"/>
      <c r="AB879" s="606"/>
      <c r="AC879" s="34"/>
      <c r="AD879" s="138"/>
      <c r="AE879" s="263"/>
      <c r="AF879" s="46"/>
      <c r="AG879" s="34"/>
      <c r="AH879" s="139"/>
      <c r="AI879" s="140">
        <f>+AH879/1000</f>
        <v>0</v>
      </c>
      <c r="AJ879" s="152"/>
      <c r="AK879" s="142">
        <f>+AJ879/1000</f>
        <v>0</v>
      </c>
      <c r="AL879" s="143">
        <f>+AJ879-AH879</f>
        <v>0</v>
      </c>
      <c r="AM879" s="144">
        <f>+AL879/1000</f>
        <v>0</v>
      </c>
      <c r="AN879" s="145" t="e">
        <f>+AL879/AH879</f>
        <v>#DIV/0!</v>
      </c>
      <c r="AO879" s="21"/>
    </row>
    <row r="880" spans="2:42" ht="12" customHeight="1" x14ac:dyDescent="0.25">
      <c r="B880" s="25"/>
      <c r="C880" s="137"/>
      <c r="D880" s="137"/>
      <c r="E880" s="43"/>
      <c r="F880" s="43"/>
      <c r="G880" s="25"/>
      <c r="H880" s="967"/>
      <c r="I880" s="968"/>
      <c r="J880" s="969"/>
      <c r="K880" s="970"/>
      <c r="L880" s="969"/>
      <c r="M880" s="970"/>
      <c r="N880" s="967"/>
      <c r="O880" s="968"/>
      <c r="P880" s="971"/>
      <c r="Q880" s="972"/>
      <c r="R880" s="973"/>
      <c r="S880" s="974"/>
      <c r="T880" s="975"/>
      <c r="U880" s="976"/>
      <c r="V880" s="976"/>
      <c r="W880" s="977"/>
      <c r="X880" s="975"/>
      <c r="Y880" s="976"/>
      <c r="Z880" s="976"/>
      <c r="AA880" s="978"/>
      <c r="AB880" s="510"/>
      <c r="AC880" s="34"/>
      <c r="AD880" s="138"/>
      <c r="AE880" s="263"/>
      <c r="AF880" s="46"/>
      <c r="AG880" s="34"/>
      <c r="AH880" s="139"/>
      <c r="AI880" s="140">
        <f>+AH880/1000</f>
        <v>0</v>
      </c>
      <c r="AJ880" s="152"/>
      <c r="AK880" s="142">
        <f>+AJ880/1000</f>
        <v>0</v>
      </c>
      <c r="AL880" s="143">
        <f>+AJ880-AH880</f>
        <v>0</v>
      </c>
      <c r="AM880" s="144">
        <f>+AL880/1000</f>
        <v>0</v>
      </c>
      <c r="AN880" s="145" t="e">
        <f>+AL880/AH880</f>
        <v>#DIV/0!</v>
      </c>
      <c r="AO880" s="21"/>
    </row>
    <row r="881" spans="2:42" ht="12" customHeight="1" x14ac:dyDescent="0.25">
      <c r="B881" s="25"/>
      <c r="C881" s="137"/>
      <c r="D881" s="137"/>
      <c r="E881" s="43"/>
      <c r="F881" s="43"/>
      <c r="G881" s="25"/>
      <c r="H881" s="967"/>
      <c r="I881" s="968"/>
      <c r="J881" s="969"/>
      <c r="K881" s="970"/>
      <c r="L881" s="969"/>
      <c r="M881" s="970"/>
      <c r="N881" s="967"/>
      <c r="O881" s="968"/>
      <c r="P881" s="989"/>
      <c r="Q881" s="990"/>
      <c r="R881" s="973"/>
      <c r="S881" s="974"/>
      <c r="T881" s="991"/>
      <c r="U881" s="992"/>
      <c r="V881" s="992"/>
      <c r="W881" s="974"/>
      <c r="X881" s="991"/>
      <c r="Y881" s="992"/>
      <c r="Z881" s="992"/>
      <c r="AA881" s="985"/>
      <c r="AB881" s="511"/>
      <c r="AC881" s="34"/>
      <c r="AD881" s="138"/>
      <c r="AE881" s="263"/>
      <c r="AF881" s="46"/>
      <c r="AG881" s="34"/>
      <c r="AH881" s="139"/>
      <c r="AI881" s="140">
        <f>+AH881/1000</f>
        <v>0</v>
      </c>
      <c r="AJ881" s="152"/>
      <c r="AK881" s="142">
        <f>+AJ881/1000</f>
        <v>0</v>
      </c>
      <c r="AL881" s="143">
        <f>+AJ881-AH881</f>
        <v>0</v>
      </c>
      <c r="AM881" s="144">
        <f>+AL881/1000</f>
        <v>0</v>
      </c>
      <c r="AN881" s="145" t="e">
        <f>+AL881/AH881</f>
        <v>#DIV/0!</v>
      </c>
    </row>
    <row r="882" spans="2:42" ht="12" customHeight="1" thickBot="1" x14ac:dyDescent="0.3">
      <c r="B882" s="24"/>
      <c r="C882" s="146"/>
      <c r="D882" s="146"/>
      <c r="E882" s="27"/>
      <c r="F882" s="36"/>
      <c r="G882" s="31"/>
      <c r="H882" s="909"/>
      <c r="I882" s="910"/>
      <c r="J882" s="911"/>
      <c r="K882" s="912"/>
      <c r="L882" s="911"/>
      <c r="M882" s="912"/>
      <c r="N882" s="913"/>
      <c r="O882" s="910"/>
      <c r="P882" s="913"/>
      <c r="Q882" s="910"/>
      <c r="R882" s="914"/>
      <c r="S882" s="915"/>
      <c r="T882" s="916"/>
      <c r="U882" s="917"/>
      <c r="V882" s="917"/>
      <c r="W882" s="915"/>
      <c r="X882" s="29"/>
      <c r="Y882" s="147"/>
      <c r="Z882" s="147"/>
      <c r="AA882" s="28"/>
      <c r="AB882" s="147"/>
      <c r="AC882" s="36"/>
      <c r="AD882" s="148"/>
      <c r="AE882" s="147"/>
      <c r="AF882" s="28"/>
      <c r="AG882" s="29"/>
      <c r="AH882" s="149"/>
      <c r="AI882" s="153"/>
      <c r="AJ882" s="150"/>
      <c r="AK882" s="154"/>
      <c r="AL882" s="155"/>
      <c r="AM882" s="156"/>
      <c r="AN882" s="157"/>
    </row>
    <row r="883" spans="2:42" ht="12" customHeight="1" x14ac:dyDescent="0.25">
      <c r="B883" s="151"/>
      <c r="C883" s="151"/>
      <c r="D883" s="151"/>
      <c r="E883" s="151"/>
      <c r="F883" s="151"/>
      <c r="G883" s="151"/>
      <c r="H883" s="151"/>
      <c r="I883" s="151"/>
      <c r="J883" s="174"/>
      <c r="K883" s="174"/>
      <c r="L883" s="174"/>
      <c r="M883" s="174"/>
      <c r="N883" s="151"/>
      <c r="O883" s="151"/>
      <c r="P883" s="135"/>
      <c r="Q883" s="135"/>
      <c r="R883" s="918" t="s">
        <v>5</v>
      </c>
      <c r="S883" s="919"/>
      <c r="T883" s="919"/>
      <c r="U883" s="919"/>
      <c r="V883" s="919"/>
      <c r="W883" s="919"/>
      <c r="X883" s="919"/>
      <c r="Y883" s="919"/>
      <c r="Z883" s="919"/>
      <c r="AA883" s="919"/>
      <c r="AB883" s="919"/>
      <c r="AC883" s="919"/>
      <c r="AD883" s="919"/>
      <c r="AE883" s="919"/>
      <c r="AF883" s="919"/>
      <c r="AG883" s="265"/>
      <c r="AH883" s="932" t="s">
        <v>4</v>
      </c>
      <c r="AI883" s="933"/>
      <c r="AJ883" s="932" t="s">
        <v>3</v>
      </c>
      <c r="AK883" s="933"/>
      <c r="AL883" s="932" t="s">
        <v>2</v>
      </c>
      <c r="AM883" s="934"/>
      <c r="AN883" s="935"/>
    </row>
    <row r="884" spans="2:42" x14ac:dyDescent="0.25">
      <c r="B884" s="151"/>
      <c r="C884" s="151"/>
      <c r="D884" s="151"/>
      <c r="E884" s="151"/>
      <c r="F884" s="151"/>
      <c r="G884" s="151"/>
      <c r="H884" s="151"/>
      <c r="I884" s="151"/>
      <c r="J884" s="174"/>
      <c r="K884" s="174"/>
      <c r="L884" s="174"/>
      <c r="M884" s="174"/>
      <c r="N884" s="151"/>
      <c r="O884" s="151"/>
      <c r="P884" s="135"/>
      <c r="Q884" s="135"/>
      <c r="R884" s="930"/>
      <c r="S884" s="931"/>
      <c r="T884" s="931"/>
      <c r="U884" s="931"/>
      <c r="V884" s="931"/>
      <c r="W884" s="931"/>
      <c r="X884" s="931"/>
      <c r="Y884" s="931"/>
      <c r="Z884" s="931"/>
      <c r="AA884" s="931"/>
      <c r="AB884" s="931"/>
      <c r="AC884" s="931"/>
      <c r="AD884" s="931"/>
      <c r="AE884" s="931"/>
      <c r="AF884" s="931"/>
      <c r="AG884" s="265"/>
      <c r="AH884" s="936" t="s">
        <v>1</v>
      </c>
      <c r="AI884" s="938">
        <f>+SUM(AI877:AI882)</f>
        <v>0</v>
      </c>
      <c r="AJ884" s="936" t="s">
        <v>1</v>
      </c>
      <c r="AK884" s="938">
        <f>+SUM(AK877:AK882)</f>
        <v>0</v>
      </c>
      <c r="AL884" s="936" t="s">
        <v>1</v>
      </c>
      <c r="AM884" s="940">
        <f>+AK884-AI884</f>
        <v>0</v>
      </c>
      <c r="AN884" s="851" t="e">
        <f>+AM884/AI884</f>
        <v>#DIV/0!</v>
      </c>
    </row>
    <row r="885" spans="2:42" ht="17.25" thickBot="1" x14ac:dyDescent="0.3">
      <c r="B885" s="151"/>
      <c r="C885" s="151"/>
      <c r="D885" s="151"/>
      <c r="E885" s="151"/>
      <c r="F885" s="151"/>
      <c r="G885" s="151"/>
      <c r="H885" s="151"/>
      <c r="I885" s="151"/>
      <c r="J885" s="174"/>
      <c r="K885" s="174"/>
      <c r="L885" s="174"/>
      <c r="M885" s="174"/>
      <c r="N885" s="151"/>
      <c r="O885" s="151"/>
      <c r="P885" s="135"/>
      <c r="Q885" s="135"/>
      <c r="R885" s="921"/>
      <c r="S885" s="922"/>
      <c r="T885" s="922"/>
      <c r="U885" s="922"/>
      <c r="V885" s="922"/>
      <c r="W885" s="922"/>
      <c r="X885" s="922"/>
      <c r="Y885" s="922"/>
      <c r="Z885" s="922"/>
      <c r="AA885" s="922"/>
      <c r="AB885" s="922"/>
      <c r="AC885" s="922"/>
      <c r="AD885" s="922"/>
      <c r="AE885" s="922"/>
      <c r="AF885" s="922"/>
      <c r="AG885" s="264"/>
      <c r="AH885" s="937"/>
      <c r="AI885" s="939"/>
      <c r="AJ885" s="937"/>
      <c r="AK885" s="939"/>
      <c r="AL885" s="937"/>
      <c r="AM885" s="941"/>
      <c r="AN885" s="852"/>
    </row>
    <row r="886" spans="2:42" ht="17.25" thickBot="1" x14ac:dyDescent="0.3"/>
    <row r="887" spans="2:42" x14ac:dyDescent="0.25">
      <c r="R887" s="918" t="s">
        <v>0</v>
      </c>
      <c r="S887" s="919"/>
      <c r="T887" s="919"/>
      <c r="U887" s="919"/>
      <c r="V887" s="919"/>
      <c r="W887" s="919"/>
      <c r="X887" s="919"/>
      <c r="Y887" s="919"/>
      <c r="Z887" s="919"/>
      <c r="AA887" s="919"/>
      <c r="AB887" s="919"/>
      <c r="AC887" s="919"/>
      <c r="AD887" s="919"/>
      <c r="AE887" s="919"/>
      <c r="AF887" s="920"/>
      <c r="AG887" s="18"/>
      <c r="AH887" s="924">
        <f>+AI884+AH867</f>
        <v>2955.5766363636362</v>
      </c>
      <c r="AI887" s="925"/>
      <c r="AJ887" s="924">
        <f>+AK884+AJ867</f>
        <v>3109.55</v>
      </c>
      <c r="AK887" s="925"/>
      <c r="AL887" s="928">
        <f>+AJ887-AH887</f>
        <v>153.97336363636396</v>
      </c>
      <c r="AM887" s="925"/>
      <c r="AN887" s="945">
        <f>+AL887/AH887</f>
        <v>5.2095879275119564E-2</v>
      </c>
    </row>
    <row r="888" spans="2:42" ht="17.25" thickBot="1" x14ac:dyDescent="0.3">
      <c r="R888" s="921"/>
      <c r="S888" s="922"/>
      <c r="T888" s="922"/>
      <c r="U888" s="922"/>
      <c r="V888" s="922"/>
      <c r="W888" s="922"/>
      <c r="X888" s="922"/>
      <c r="Y888" s="922"/>
      <c r="Z888" s="922"/>
      <c r="AA888" s="922"/>
      <c r="AB888" s="922"/>
      <c r="AC888" s="922"/>
      <c r="AD888" s="922"/>
      <c r="AE888" s="922"/>
      <c r="AF888" s="923"/>
      <c r="AG888" s="19"/>
      <c r="AH888" s="926"/>
      <c r="AI888" s="927"/>
      <c r="AJ888" s="926"/>
      <c r="AK888" s="927"/>
      <c r="AL888" s="929"/>
      <c r="AM888" s="927"/>
      <c r="AN888" s="946"/>
    </row>
    <row r="889" spans="2:42" ht="17.25" thickBot="1" x14ac:dyDescent="0.3"/>
    <row r="890" spans="2:42" ht="12" customHeight="1" x14ac:dyDescent="0.25">
      <c r="B890" s="882" t="s">
        <v>31</v>
      </c>
      <c r="C890" s="883"/>
      <c r="D890" s="883"/>
      <c r="E890" s="883"/>
      <c r="F890" s="883"/>
      <c r="G890" s="884"/>
      <c r="H890" s="888" t="s">
        <v>30</v>
      </c>
      <c r="I890" s="765"/>
      <c r="J890" s="765"/>
      <c r="K890" s="765"/>
      <c r="L890" s="765"/>
      <c r="M890" s="765"/>
      <c r="N890" s="765"/>
      <c r="O890" s="765"/>
      <c r="P890" s="765"/>
      <c r="Q890" s="765"/>
      <c r="R890" s="765"/>
      <c r="S890" s="765"/>
      <c r="T890" s="765"/>
      <c r="U890" s="765"/>
      <c r="V890" s="765"/>
      <c r="W890" s="765"/>
      <c r="X890" s="765"/>
      <c r="Y890" s="765"/>
      <c r="Z890" s="765"/>
      <c r="AA890" s="765"/>
      <c r="AB890" s="765"/>
      <c r="AC890" s="765"/>
      <c r="AD890" s="765"/>
      <c r="AE890" s="267"/>
      <c r="AF890" s="764" t="s">
        <v>29</v>
      </c>
      <c r="AG890" s="765"/>
      <c r="AH890" s="765"/>
      <c r="AI890" s="765"/>
      <c r="AJ890" s="765"/>
      <c r="AK890" s="766"/>
      <c r="AL890" s="889" t="s">
        <v>39</v>
      </c>
      <c r="AM890" s="890"/>
      <c r="AN890" s="891"/>
      <c r="AO890" s="22"/>
      <c r="AP890" s="168" t="s">
        <v>46</v>
      </c>
    </row>
    <row r="891" spans="2:42" ht="12" customHeight="1" thickBot="1" x14ac:dyDescent="0.3">
      <c r="B891" s="885"/>
      <c r="C891" s="886"/>
      <c r="D891" s="886"/>
      <c r="E891" s="886"/>
      <c r="F891" s="886"/>
      <c r="G891" s="887"/>
      <c r="H891" s="892" t="s">
        <v>25</v>
      </c>
      <c r="I891" s="893"/>
      <c r="J891" s="893"/>
      <c r="K891" s="893"/>
      <c r="L891" s="893"/>
      <c r="M891" s="893"/>
      <c r="N891" s="893"/>
      <c r="O891" s="893"/>
      <c r="P891" s="893"/>
      <c r="Q891" s="893"/>
      <c r="R891" s="893"/>
      <c r="S891" s="893"/>
      <c r="T891" s="893"/>
      <c r="U891" s="893"/>
      <c r="V891" s="893"/>
      <c r="W891" s="893"/>
      <c r="X891" s="893"/>
      <c r="Y891" s="893"/>
      <c r="Z891" s="893"/>
      <c r="AA891" s="893"/>
      <c r="AB891" s="893"/>
      <c r="AC891" s="893"/>
      <c r="AD891" s="893"/>
      <c r="AE891" s="268"/>
      <c r="AF891" s="773"/>
      <c r="AG891" s="774"/>
      <c r="AH891" s="774"/>
      <c r="AI891" s="774"/>
      <c r="AJ891" s="774"/>
      <c r="AK891" s="775"/>
      <c r="AL891" s="896" t="s">
        <v>40</v>
      </c>
      <c r="AM891" s="897"/>
      <c r="AN891" s="898"/>
      <c r="AO891" s="23"/>
      <c r="AP891" s="169" t="s">
        <v>47</v>
      </c>
    </row>
    <row r="892" spans="2:42" ht="12" customHeight="1" thickBot="1" x14ac:dyDescent="0.3">
      <c r="B892" s="902" t="s">
        <v>28</v>
      </c>
      <c r="C892" s="903"/>
      <c r="D892" s="903"/>
      <c r="E892" s="903"/>
      <c r="F892" s="903"/>
      <c r="G892" s="904"/>
      <c r="H892" s="894"/>
      <c r="I892" s="895"/>
      <c r="J892" s="895"/>
      <c r="K892" s="895"/>
      <c r="L892" s="895"/>
      <c r="M892" s="895"/>
      <c r="N892" s="895"/>
      <c r="O892" s="895"/>
      <c r="P892" s="895"/>
      <c r="Q892" s="895"/>
      <c r="R892" s="895"/>
      <c r="S892" s="895"/>
      <c r="T892" s="895"/>
      <c r="U892" s="895"/>
      <c r="V892" s="895"/>
      <c r="W892" s="895"/>
      <c r="X892" s="895"/>
      <c r="Y892" s="895"/>
      <c r="Z892" s="895"/>
      <c r="AA892" s="895"/>
      <c r="AB892" s="895"/>
      <c r="AC892" s="895"/>
      <c r="AD892" s="895"/>
      <c r="AE892" s="269"/>
      <c r="AF892" s="776"/>
      <c r="AG892" s="777"/>
      <c r="AH892" s="777"/>
      <c r="AI892" s="777"/>
      <c r="AJ892" s="777"/>
      <c r="AK892" s="778"/>
      <c r="AL892" s="899"/>
      <c r="AM892" s="900"/>
      <c r="AN892" s="901"/>
      <c r="AO892" s="141"/>
      <c r="AP892" s="170"/>
    </row>
    <row r="893" spans="2:42" ht="12" customHeight="1" thickBot="1" x14ac:dyDescent="0.3">
      <c r="B893" s="135"/>
      <c r="C893" s="135"/>
      <c r="D893" s="135"/>
      <c r="E893" s="135"/>
      <c r="F893" s="135"/>
      <c r="G893" s="135"/>
      <c r="H893" s="135"/>
      <c r="I893" s="135"/>
      <c r="J893" s="174"/>
      <c r="K893" s="174"/>
      <c r="L893" s="174"/>
      <c r="M893" s="174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5"/>
      <c r="AL893" s="135"/>
      <c r="AM893" s="135"/>
      <c r="AN893" s="135"/>
      <c r="AO893" s="141"/>
      <c r="AP893" s="171"/>
    </row>
    <row r="894" spans="2:42" ht="12" customHeight="1" thickBot="1" x14ac:dyDescent="0.3">
      <c r="B894" s="873" t="s">
        <v>27</v>
      </c>
      <c r="C894" s="874"/>
      <c r="D894" s="874"/>
      <c r="E894" s="875"/>
      <c r="F894" s="848" t="s">
        <v>26</v>
      </c>
      <c r="G894" s="850"/>
      <c r="H894" s="848" t="s">
        <v>44</v>
      </c>
      <c r="I894" s="849"/>
      <c r="J894" s="849"/>
      <c r="K894" s="849"/>
      <c r="L894" s="849"/>
      <c r="M894" s="849"/>
      <c r="N894" s="849"/>
      <c r="O894" s="849"/>
      <c r="P894" s="849"/>
      <c r="Q894" s="849"/>
      <c r="R894" s="849"/>
      <c r="S894" s="850"/>
      <c r="T894" s="848" t="s">
        <v>25</v>
      </c>
      <c r="U894" s="849"/>
      <c r="V894" s="849"/>
      <c r="W894" s="849"/>
      <c r="X894" s="849"/>
      <c r="Y894" s="849"/>
      <c r="Z894" s="849"/>
      <c r="AA894" s="849"/>
      <c r="AB894" s="849"/>
      <c r="AC894" s="849"/>
      <c r="AD894" s="849"/>
      <c r="AE894" s="849"/>
      <c r="AF894" s="850"/>
      <c r="AG894" s="879" t="s">
        <v>24</v>
      </c>
      <c r="AH894" s="880"/>
      <c r="AI894" s="881"/>
      <c r="AJ894" s="879" t="s">
        <v>24</v>
      </c>
      <c r="AK894" s="881"/>
      <c r="AL894" s="848" t="s">
        <v>23</v>
      </c>
      <c r="AM894" s="849"/>
      <c r="AN894" s="850"/>
      <c r="AO894" s="141"/>
      <c r="AP894" s="171"/>
    </row>
    <row r="895" spans="2:42" ht="12" customHeight="1" thickBot="1" x14ac:dyDescent="0.3">
      <c r="B895" s="1" t="s">
        <v>13</v>
      </c>
      <c r="C895" s="2" t="s">
        <v>22</v>
      </c>
      <c r="D895" s="3" t="s">
        <v>22</v>
      </c>
      <c r="E895" s="2" t="s">
        <v>21</v>
      </c>
      <c r="F895" s="907" t="s">
        <v>20</v>
      </c>
      <c r="G895" s="908"/>
      <c r="H895" s="876"/>
      <c r="I895" s="877"/>
      <c r="J895" s="877"/>
      <c r="K895" s="877"/>
      <c r="L895" s="877"/>
      <c r="M895" s="877"/>
      <c r="N895" s="877"/>
      <c r="O895" s="877"/>
      <c r="P895" s="877"/>
      <c r="Q895" s="877"/>
      <c r="R895" s="877"/>
      <c r="S895" s="878"/>
      <c r="T895" s="876"/>
      <c r="U895" s="877"/>
      <c r="V895" s="877"/>
      <c r="W895" s="877"/>
      <c r="X895" s="877"/>
      <c r="Y895" s="877"/>
      <c r="Z895" s="877"/>
      <c r="AA895" s="877"/>
      <c r="AB895" s="877"/>
      <c r="AC895" s="877"/>
      <c r="AD895" s="877"/>
      <c r="AE895" s="877"/>
      <c r="AF895" s="878"/>
      <c r="AG895" s="876" t="s">
        <v>19</v>
      </c>
      <c r="AH895" s="877"/>
      <c r="AI895" s="878"/>
      <c r="AJ895" s="876" t="s">
        <v>18</v>
      </c>
      <c r="AK895" s="878"/>
      <c r="AL895" s="876" t="s">
        <v>17</v>
      </c>
      <c r="AM895" s="877"/>
      <c r="AN895" s="878"/>
      <c r="AO895" s="141"/>
      <c r="AP895" s="171"/>
    </row>
    <row r="896" spans="2:42" ht="12" customHeight="1" thickBot="1" x14ac:dyDescent="0.3">
      <c r="B896" s="4">
        <v>2020</v>
      </c>
      <c r="C896" s="5" t="s">
        <v>16</v>
      </c>
      <c r="D896" s="5" t="s">
        <v>15</v>
      </c>
      <c r="E896" s="30" t="s">
        <v>14</v>
      </c>
      <c r="F896" s="6" t="s">
        <v>14</v>
      </c>
      <c r="G896" s="7" t="s">
        <v>13</v>
      </c>
      <c r="H896" s="868" t="s">
        <v>34</v>
      </c>
      <c r="I896" s="869"/>
      <c r="J896" s="870" t="s">
        <v>43</v>
      </c>
      <c r="K896" s="871"/>
      <c r="L896" s="870" t="s">
        <v>42</v>
      </c>
      <c r="M896" s="871"/>
      <c r="N896" s="872" t="s">
        <v>33</v>
      </c>
      <c r="O896" s="869"/>
      <c r="P896" s="872" t="s">
        <v>12</v>
      </c>
      <c r="Q896" s="869"/>
      <c r="R896" s="872" t="s">
        <v>11</v>
      </c>
      <c r="S896" s="905"/>
      <c r="T896" s="868" t="s">
        <v>35</v>
      </c>
      <c r="U896" s="906"/>
      <c r="V896" s="906"/>
      <c r="W896" s="905"/>
      <c r="X896" s="868" t="s">
        <v>10</v>
      </c>
      <c r="Y896" s="906"/>
      <c r="Z896" s="906"/>
      <c r="AA896" s="905"/>
      <c r="AB896" s="604"/>
      <c r="AC896" s="38" t="s">
        <v>38</v>
      </c>
      <c r="AD896" s="37" t="s">
        <v>36</v>
      </c>
      <c r="AE896" s="266" t="s">
        <v>41</v>
      </c>
      <c r="AF896" s="136" t="s">
        <v>9</v>
      </c>
      <c r="AG896" s="8" t="s">
        <v>37</v>
      </c>
      <c r="AH896" s="9" t="s">
        <v>8</v>
      </c>
      <c r="AI896" s="10" t="s">
        <v>7</v>
      </c>
      <c r="AJ896" s="6" t="s">
        <v>8</v>
      </c>
      <c r="AK896" s="7" t="s">
        <v>7</v>
      </c>
      <c r="AL896" s="6" t="s">
        <v>8</v>
      </c>
      <c r="AM896" s="11" t="s">
        <v>7</v>
      </c>
      <c r="AN896" s="7" t="s">
        <v>6</v>
      </c>
      <c r="AO896" s="141"/>
      <c r="AP896" s="171"/>
    </row>
    <row r="897" spans="2:42" ht="12" customHeight="1" thickBot="1" x14ac:dyDescent="0.3">
      <c r="B897" s="25"/>
      <c r="C897" s="137"/>
      <c r="D897" s="137"/>
      <c r="E897" s="43"/>
      <c r="F897" s="43"/>
      <c r="G897" s="25"/>
      <c r="H897" s="960"/>
      <c r="I897" s="961"/>
      <c r="J897" s="962"/>
      <c r="K897" s="963"/>
      <c r="L897" s="962"/>
      <c r="M897" s="963"/>
      <c r="N897" s="960"/>
      <c r="O897" s="961"/>
      <c r="P897" s="964"/>
      <c r="Q897" s="965"/>
      <c r="R897" s="964"/>
      <c r="S897" s="966"/>
      <c r="T897" s="957"/>
      <c r="U897" s="958"/>
      <c r="V897" s="958"/>
      <c r="W897" s="959"/>
      <c r="X897" s="986"/>
      <c r="Y897" s="958"/>
      <c r="Z897" s="958"/>
      <c r="AA897" s="987"/>
      <c r="AB897" s="511"/>
      <c r="AC897" s="34"/>
      <c r="AD897" s="138"/>
      <c r="AE897" s="166"/>
      <c r="AF897" s="41"/>
      <c r="AG897" s="26"/>
      <c r="AH897" s="160"/>
      <c r="AI897" s="161">
        <f>+AH897/1000</f>
        <v>0</v>
      </c>
      <c r="AJ897" s="162"/>
      <c r="AK897" s="163">
        <f>+AJ897/1000</f>
        <v>0</v>
      </c>
      <c r="AL897" s="164">
        <f>+AJ897-AH897</f>
        <v>0</v>
      </c>
      <c r="AM897" s="163">
        <f>+AL897/1000</f>
        <v>0</v>
      </c>
      <c r="AN897" s="165" t="e">
        <f>+AL897/AH897</f>
        <v>#DIV/0!</v>
      </c>
      <c r="AO897" s="141"/>
      <c r="AP897" s="172"/>
    </row>
    <row r="898" spans="2:42" ht="12" customHeight="1" x14ac:dyDescent="0.25">
      <c r="B898" s="25"/>
      <c r="C898" s="137"/>
      <c r="D898" s="137"/>
      <c r="E898" s="43"/>
      <c r="F898" s="43"/>
      <c r="G898" s="25"/>
      <c r="H898" s="967"/>
      <c r="I898" s="968"/>
      <c r="J898" s="969"/>
      <c r="K898" s="970"/>
      <c r="L898" s="969"/>
      <c r="M898" s="970"/>
      <c r="N898" s="967"/>
      <c r="O898" s="968"/>
      <c r="P898" s="971"/>
      <c r="Q898" s="972"/>
      <c r="R898" s="973"/>
      <c r="S898" s="974"/>
      <c r="T898" s="979"/>
      <c r="U898" s="980"/>
      <c r="V898" s="980"/>
      <c r="W898" s="981"/>
      <c r="X898" s="979"/>
      <c r="Y898" s="980"/>
      <c r="Z898" s="980"/>
      <c r="AA898" s="988"/>
      <c r="AB898" s="509"/>
      <c r="AC898" s="34"/>
      <c r="AD898" s="138"/>
      <c r="AE898" s="158"/>
      <c r="AF898" s="35"/>
      <c r="AG898" s="34"/>
      <c r="AH898" s="139"/>
      <c r="AI898" s="159">
        <f>+AH898/1000</f>
        <v>0</v>
      </c>
      <c r="AJ898" s="152"/>
      <c r="AK898" s="272">
        <f>+AJ898/1000</f>
        <v>0</v>
      </c>
      <c r="AL898" s="273">
        <f>+AJ898-AH898</f>
        <v>0</v>
      </c>
      <c r="AM898" s="274">
        <f>+AL898/1000</f>
        <v>0</v>
      </c>
      <c r="AN898" s="275" t="e">
        <f>+AL898/AH898</f>
        <v>#DIV/0!</v>
      </c>
      <c r="AO898" s="20"/>
    </row>
    <row r="899" spans="2:42" ht="12" customHeight="1" x14ac:dyDescent="0.25">
      <c r="B899" s="25"/>
      <c r="C899" s="137"/>
      <c r="D899" s="137"/>
      <c r="E899" s="43"/>
      <c r="F899" s="43"/>
      <c r="G899" s="25"/>
      <c r="H899" s="967"/>
      <c r="I899" s="968"/>
      <c r="J899" s="969"/>
      <c r="K899" s="970"/>
      <c r="L899" s="969"/>
      <c r="M899" s="970"/>
      <c r="N899" s="967"/>
      <c r="O899" s="968"/>
      <c r="P899" s="971"/>
      <c r="Q899" s="972"/>
      <c r="R899" s="973"/>
      <c r="S899" s="985"/>
      <c r="T899" s="982"/>
      <c r="U899" s="983"/>
      <c r="V899" s="983"/>
      <c r="W899" s="984"/>
      <c r="X899" s="982"/>
      <c r="Y899" s="983"/>
      <c r="Z899" s="983"/>
      <c r="AA899" s="984"/>
      <c r="AB899" s="606"/>
      <c r="AC899" s="34"/>
      <c r="AD899" s="138"/>
      <c r="AE899" s="263"/>
      <c r="AF899" s="46"/>
      <c r="AG899" s="34"/>
      <c r="AH899" s="139"/>
      <c r="AI899" s="140">
        <f>+AH899/1000</f>
        <v>0</v>
      </c>
      <c r="AJ899" s="152"/>
      <c r="AK899" s="142">
        <f>+AJ899/1000</f>
        <v>0</v>
      </c>
      <c r="AL899" s="143">
        <f>+AJ899-AH899</f>
        <v>0</v>
      </c>
      <c r="AM899" s="144">
        <f>+AL899/1000</f>
        <v>0</v>
      </c>
      <c r="AN899" s="145" t="e">
        <f>+AL899/AH899</f>
        <v>#DIV/0!</v>
      </c>
      <c r="AO899" s="21"/>
    </row>
    <row r="900" spans="2:42" ht="12" customHeight="1" x14ac:dyDescent="0.25">
      <c r="B900" s="25"/>
      <c r="C900" s="137"/>
      <c r="D900" s="137"/>
      <c r="E900" s="43"/>
      <c r="F900" s="43"/>
      <c r="G900" s="25"/>
      <c r="H900" s="967"/>
      <c r="I900" s="968"/>
      <c r="J900" s="969"/>
      <c r="K900" s="970"/>
      <c r="L900" s="969"/>
      <c r="M900" s="970"/>
      <c r="N900" s="967"/>
      <c r="O900" s="968"/>
      <c r="P900" s="971"/>
      <c r="Q900" s="972"/>
      <c r="R900" s="973"/>
      <c r="S900" s="974"/>
      <c r="T900" s="975"/>
      <c r="U900" s="976"/>
      <c r="V900" s="976"/>
      <c r="W900" s="977"/>
      <c r="X900" s="975"/>
      <c r="Y900" s="976"/>
      <c r="Z900" s="976"/>
      <c r="AA900" s="978"/>
      <c r="AB900" s="510"/>
      <c r="AC900" s="34"/>
      <c r="AD900" s="138"/>
      <c r="AE900" s="263"/>
      <c r="AF900" s="46"/>
      <c r="AG900" s="34"/>
      <c r="AH900" s="139"/>
      <c r="AI900" s="140">
        <f>+AH900/1000</f>
        <v>0</v>
      </c>
      <c r="AJ900" s="152"/>
      <c r="AK900" s="142">
        <f>+AJ900/1000</f>
        <v>0</v>
      </c>
      <c r="AL900" s="143">
        <f>+AJ900-AH900</f>
        <v>0</v>
      </c>
      <c r="AM900" s="144">
        <f>+AL900/1000</f>
        <v>0</v>
      </c>
      <c r="AN900" s="145" t="e">
        <f>+AL900/AH900</f>
        <v>#DIV/0!</v>
      </c>
      <c r="AO900" s="21"/>
    </row>
    <row r="901" spans="2:42" ht="12" customHeight="1" x14ac:dyDescent="0.25">
      <c r="B901" s="25"/>
      <c r="C901" s="137"/>
      <c r="D901" s="137"/>
      <c r="E901" s="43"/>
      <c r="F901" s="43"/>
      <c r="G901" s="25"/>
      <c r="H901" s="967"/>
      <c r="I901" s="968"/>
      <c r="J901" s="969"/>
      <c r="K901" s="970"/>
      <c r="L901" s="969"/>
      <c r="M901" s="970"/>
      <c r="N901" s="967"/>
      <c r="O901" s="968"/>
      <c r="P901" s="989"/>
      <c r="Q901" s="990"/>
      <c r="R901" s="973"/>
      <c r="S901" s="974"/>
      <c r="T901" s="991"/>
      <c r="U901" s="992"/>
      <c r="V901" s="992"/>
      <c r="W901" s="974"/>
      <c r="X901" s="991"/>
      <c r="Y901" s="992"/>
      <c r="Z901" s="992"/>
      <c r="AA901" s="985"/>
      <c r="AB901" s="511"/>
      <c r="AC901" s="34"/>
      <c r="AD901" s="138"/>
      <c r="AE901" s="263"/>
      <c r="AF901" s="46"/>
      <c r="AG901" s="34"/>
      <c r="AH901" s="139"/>
      <c r="AI901" s="140">
        <f>+AH901/1000</f>
        <v>0</v>
      </c>
      <c r="AJ901" s="152"/>
      <c r="AK901" s="142">
        <f>+AJ901/1000</f>
        <v>0</v>
      </c>
      <c r="AL901" s="143">
        <f>+AJ901-AH901</f>
        <v>0</v>
      </c>
      <c r="AM901" s="144">
        <f>+AL901/1000</f>
        <v>0</v>
      </c>
      <c r="AN901" s="145" t="e">
        <f>+AL901/AH901</f>
        <v>#DIV/0!</v>
      </c>
    </row>
    <row r="902" spans="2:42" ht="12" customHeight="1" thickBot="1" x14ac:dyDescent="0.3">
      <c r="B902" s="24"/>
      <c r="C902" s="146"/>
      <c r="D902" s="146"/>
      <c r="E902" s="27"/>
      <c r="F902" s="36"/>
      <c r="G902" s="31"/>
      <c r="H902" s="909"/>
      <c r="I902" s="910"/>
      <c r="J902" s="911"/>
      <c r="K902" s="912"/>
      <c r="L902" s="911"/>
      <c r="M902" s="912"/>
      <c r="N902" s="913"/>
      <c r="O902" s="910"/>
      <c r="P902" s="913"/>
      <c r="Q902" s="910"/>
      <c r="R902" s="914"/>
      <c r="S902" s="915"/>
      <c r="T902" s="916"/>
      <c r="U902" s="917"/>
      <c r="V902" s="917"/>
      <c r="W902" s="915"/>
      <c r="X902" s="29"/>
      <c r="Y902" s="147"/>
      <c r="Z902" s="147"/>
      <c r="AA902" s="28"/>
      <c r="AB902" s="147"/>
      <c r="AC902" s="36"/>
      <c r="AD902" s="148"/>
      <c r="AE902" s="147"/>
      <c r="AF902" s="28"/>
      <c r="AG902" s="29"/>
      <c r="AH902" s="149"/>
      <c r="AI902" s="153"/>
      <c r="AJ902" s="150"/>
      <c r="AK902" s="154"/>
      <c r="AL902" s="155"/>
      <c r="AM902" s="156"/>
      <c r="AN902" s="157"/>
    </row>
    <row r="903" spans="2:42" ht="12" customHeight="1" x14ac:dyDescent="0.25">
      <c r="B903" s="151"/>
      <c r="C903" s="151"/>
      <c r="D903" s="151"/>
      <c r="E903" s="151"/>
      <c r="F903" s="151"/>
      <c r="G903" s="151"/>
      <c r="H903" s="151"/>
      <c r="I903" s="151"/>
      <c r="J903" s="174"/>
      <c r="K903" s="174"/>
      <c r="L903" s="174"/>
      <c r="M903" s="174"/>
      <c r="N903" s="151"/>
      <c r="O903" s="151"/>
      <c r="P903" s="135"/>
      <c r="Q903" s="135"/>
      <c r="R903" s="918" t="s">
        <v>5</v>
      </c>
      <c r="S903" s="919"/>
      <c r="T903" s="919"/>
      <c r="U903" s="919"/>
      <c r="V903" s="919"/>
      <c r="W903" s="919"/>
      <c r="X903" s="919"/>
      <c r="Y903" s="919"/>
      <c r="Z903" s="919"/>
      <c r="AA903" s="919"/>
      <c r="AB903" s="919"/>
      <c r="AC903" s="919"/>
      <c r="AD903" s="919"/>
      <c r="AE903" s="919"/>
      <c r="AF903" s="919"/>
      <c r="AG903" s="265"/>
      <c r="AH903" s="932" t="s">
        <v>4</v>
      </c>
      <c r="AI903" s="933"/>
      <c r="AJ903" s="932" t="s">
        <v>3</v>
      </c>
      <c r="AK903" s="933"/>
      <c r="AL903" s="932" t="s">
        <v>2</v>
      </c>
      <c r="AM903" s="934"/>
      <c r="AN903" s="935"/>
    </row>
    <row r="904" spans="2:42" x14ac:dyDescent="0.25">
      <c r="B904" s="151"/>
      <c r="C904" s="151"/>
      <c r="D904" s="151"/>
      <c r="E904" s="151"/>
      <c r="F904" s="151"/>
      <c r="G904" s="151"/>
      <c r="H904" s="151"/>
      <c r="I904" s="151"/>
      <c r="J904" s="174"/>
      <c r="K904" s="174"/>
      <c r="L904" s="174"/>
      <c r="M904" s="174"/>
      <c r="N904" s="151"/>
      <c r="O904" s="151"/>
      <c r="P904" s="135"/>
      <c r="Q904" s="135"/>
      <c r="R904" s="930"/>
      <c r="S904" s="931"/>
      <c r="T904" s="931"/>
      <c r="U904" s="931"/>
      <c r="V904" s="931"/>
      <c r="W904" s="931"/>
      <c r="X904" s="931"/>
      <c r="Y904" s="931"/>
      <c r="Z904" s="931"/>
      <c r="AA904" s="931"/>
      <c r="AB904" s="931"/>
      <c r="AC904" s="931"/>
      <c r="AD904" s="931"/>
      <c r="AE904" s="931"/>
      <c r="AF904" s="931"/>
      <c r="AG904" s="265"/>
      <c r="AH904" s="936" t="s">
        <v>1</v>
      </c>
      <c r="AI904" s="938">
        <f>+SUM(AI897:AI902)</f>
        <v>0</v>
      </c>
      <c r="AJ904" s="936" t="s">
        <v>1</v>
      </c>
      <c r="AK904" s="938">
        <f>+SUM(AK897:AK902)</f>
        <v>0</v>
      </c>
      <c r="AL904" s="936" t="s">
        <v>1</v>
      </c>
      <c r="AM904" s="940">
        <f>+AK904-AI904</f>
        <v>0</v>
      </c>
      <c r="AN904" s="851" t="e">
        <f>+AM904/AI904</f>
        <v>#DIV/0!</v>
      </c>
    </row>
    <row r="905" spans="2:42" ht="17.25" thickBot="1" x14ac:dyDescent="0.3">
      <c r="B905" s="151"/>
      <c r="C905" s="151"/>
      <c r="D905" s="151"/>
      <c r="E905" s="151"/>
      <c r="F905" s="151"/>
      <c r="G905" s="151"/>
      <c r="H905" s="151"/>
      <c r="I905" s="151"/>
      <c r="J905" s="174"/>
      <c r="K905" s="174"/>
      <c r="L905" s="174"/>
      <c r="M905" s="174"/>
      <c r="N905" s="151"/>
      <c r="O905" s="151"/>
      <c r="P905" s="135"/>
      <c r="Q905" s="135"/>
      <c r="R905" s="921"/>
      <c r="S905" s="922"/>
      <c r="T905" s="922"/>
      <c r="U905" s="922"/>
      <c r="V905" s="922"/>
      <c r="W905" s="922"/>
      <c r="X905" s="922"/>
      <c r="Y905" s="922"/>
      <c r="Z905" s="922"/>
      <c r="AA905" s="922"/>
      <c r="AB905" s="922"/>
      <c r="AC905" s="922"/>
      <c r="AD905" s="922"/>
      <c r="AE905" s="922"/>
      <c r="AF905" s="922"/>
      <c r="AG905" s="264"/>
      <c r="AH905" s="937"/>
      <c r="AI905" s="939"/>
      <c r="AJ905" s="937"/>
      <c r="AK905" s="939"/>
      <c r="AL905" s="937"/>
      <c r="AM905" s="941"/>
      <c r="AN905" s="852"/>
    </row>
    <row r="906" spans="2:42" ht="17.25" thickBot="1" x14ac:dyDescent="0.3"/>
    <row r="907" spans="2:42" x14ac:dyDescent="0.25">
      <c r="R907" s="918" t="s">
        <v>0</v>
      </c>
      <c r="S907" s="919"/>
      <c r="T907" s="919"/>
      <c r="U907" s="919"/>
      <c r="V907" s="919"/>
      <c r="W907" s="919"/>
      <c r="X907" s="919"/>
      <c r="Y907" s="919"/>
      <c r="Z907" s="919"/>
      <c r="AA907" s="919"/>
      <c r="AB907" s="919"/>
      <c r="AC907" s="919"/>
      <c r="AD907" s="919"/>
      <c r="AE907" s="919"/>
      <c r="AF907" s="920"/>
      <c r="AG907" s="18"/>
      <c r="AH907" s="924">
        <f>+AI904+AH887</f>
        <v>2955.5766363636362</v>
      </c>
      <c r="AI907" s="925"/>
      <c r="AJ907" s="924">
        <f>+AK904+AJ887</f>
        <v>3109.55</v>
      </c>
      <c r="AK907" s="925"/>
      <c r="AL907" s="928">
        <f>+AJ907-AH907</f>
        <v>153.97336363636396</v>
      </c>
      <c r="AM907" s="925"/>
      <c r="AN907" s="945">
        <f>+AL907/AH907</f>
        <v>5.2095879275119564E-2</v>
      </c>
    </row>
    <row r="908" spans="2:42" ht="17.25" thickBot="1" x14ac:dyDescent="0.3">
      <c r="R908" s="921"/>
      <c r="S908" s="922"/>
      <c r="T908" s="922"/>
      <c r="U908" s="922"/>
      <c r="V908" s="922"/>
      <c r="W908" s="922"/>
      <c r="X908" s="922"/>
      <c r="Y908" s="922"/>
      <c r="Z908" s="922"/>
      <c r="AA908" s="922"/>
      <c r="AB908" s="922"/>
      <c r="AC908" s="922"/>
      <c r="AD908" s="922"/>
      <c r="AE908" s="922"/>
      <c r="AF908" s="923"/>
      <c r="AG908" s="19"/>
      <c r="AH908" s="926"/>
      <c r="AI908" s="927"/>
      <c r="AJ908" s="926"/>
      <c r="AK908" s="927"/>
      <c r="AL908" s="929"/>
      <c r="AM908" s="927"/>
      <c r="AN908" s="946"/>
    </row>
  </sheetData>
  <mergeCells count="5120">
    <mergeCell ref="H498:I498"/>
    <mergeCell ref="J498:K498"/>
    <mergeCell ref="L498:M498"/>
    <mergeCell ref="N498:O498"/>
    <mergeCell ref="P498:Q498"/>
    <mergeCell ref="R498:S498"/>
    <mergeCell ref="T498:W498"/>
    <mergeCell ref="X498:AA498"/>
    <mergeCell ref="H499:I499"/>
    <mergeCell ref="J499:K499"/>
    <mergeCell ref="L499:M499"/>
    <mergeCell ref="N499:O499"/>
    <mergeCell ref="P499:Q499"/>
    <mergeCell ref="R499:S499"/>
    <mergeCell ref="T499:W499"/>
    <mergeCell ref="X499:AA499"/>
    <mergeCell ref="H500:I500"/>
    <mergeCell ref="J500:K500"/>
    <mergeCell ref="L500:M500"/>
    <mergeCell ref="N500:O500"/>
    <mergeCell ref="P500:Q500"/>
    <mergeCell ref="R500:S500"/>
    <mergeCell ref="T500:W500"/>
    <mergeCell ref="X500:AA500"/>
    <mergeCell ref="H495:I495"/>
    <mergeCell ref="J495:K495"/>
    <mergeCell ref="L495:M495"/>
    <mergeCell ref="N495:O495"/>
    <mergeCell ref="P495:Q495"/>
    <mergeCell ref="R495:S495"/>
    <mergeCell ref="T495:W495"/>
    <mergeCell ref="X495:AA495"/>
    <mergeCell ref="H496:I496"/>
    <mergeCell ref="J496:K496"/>
    <mergeCell ref="L496:M496"/>
    <mergeCell ref="N496:O496"/>
    <mergeCell ref="P496:Q496"/>
    <mergeCell ref="R496:S496"/>
    <mergeCell ref="T496:W496"/>
    <mergeCell ref="X496:AA496"/>
    <mergeCell ref="H497:I497"/>
    <mergeCell ref="J497:K497"/>
    <mergeCell ref="L497:M497"/>
    <mergeCell ref="N497:O497"/>
    <mergeCell ref="P497:Q497"/>
    <mergeCell ref="R497:S497"/>
    <mergeCell ref="T497:W497"/>
    <mergeCell ref="X497:AA497"/>
    <mergeCell ref="H492:I492"/>
    <mergeCell ref="J492:K492"/>
    <mergeCell ref="L492:M492"/>
    <mergeCell ref="N492:O492"/>
    <mergeCell ref="P492:Q492"/>
    <mergeCell ref="R492:S492"/>
    <mergeCell ref="T492:W492"/>
    <mergeCell ref="X492:AA492"/>
    <mergeCell ref="H493:I493"/>
    <mergeCell ref="J493:K493"/>
    <mergeCell ref="L493:M493"/>
    <mergeCell ref="N493:O493"/>
    <mergeCell ref="P493:Q493"/>
    <mergeCell ref="R493:S493"/>
    <mergeCell ref="T493:W493"/>
    <mergeCell ref="X493:AA493"/>
    <mergeCell ref="H494:I494"/>
    <mergeCell ref="J494:K494"/>
    <mergeCell ref="L494:M494"/>
    <mergeCell ref="N494:O494"/>
    <mergeCell ref="P494:Q494"/>
    <mergeCell ref="R494:S494"/>
    <mergeCell ref="T494:W494"/>
    <mergeCell ref="X494:AA494"/>
    <mergeCell ref="N489:O489"/>
    <mergeCell ref="P489:Q489"/>
    <mergeCell ref="R489:S489"/>
    <mergeCell ref="T489:W489"/>
    <mergeCell ref="X489:AA489"/>
    <mergeCell ref="H490:I490"/>
    <mergeCell ref="J490:K490"/>
    <mergeCell ref="L490:M490"/>
    <mergeCell ref="N490:O490"/>
    <mergeCell ref="P490:Q490"/>
    <mergeCell ref="R490:S490"/>
    <mergeCell ref="T490:W490"/>
    <mergeCell ref="X490:AA490"/>
    <mergeCell ref="H491:I491"/>
    <mergeCell ref="J491:K491"/>
    <mergeCell ref="L491:M491"/>
    <mergeCell ref="N491:O491"/>
    <mergeCell ref="P491:Q491"/>
    <mergeCell ref="R491:S491"/>
    <mergeCell ref="T491:W491"/>
    <mergeCell ref="X491:AA491"/>
    <mergeCell ref="N467:O467"/>
    <mergeCell ref="P467:Q467"/>
    <mergeCell ref="R467:S467"/>
    <mergeCell ref="T467:W467"/>
    <mergeCell ref="X467:AA467"/>
    <mergeCell ref="H468:I468"/>
    <mergeCell ref="J468:K468"/>
    <mergeCell ref="L468:M468"/>
    <mergeCell ref="N468:O468"/>
    <mergeCell ref="P468:Q468"/>
    <mergeCell ref="R468:S468"/>
    <mergeCell ref="T468:W468"/>
    <mergeCell ref="X468:AA468"/>
    <mergeCell ref="AQ459:AQ460"/>
    <mergeCell ref="AP459:AP460"/>
    <mergeCell ref="H488:I488"/>
    <mergeCell ref="J488:K488"/>
    <mergeCell ref="L488:M488"/>
    <mergeCell ref="N488:O488"/>
    <mergeCell ref="P488:Q488"/>
    <mergeCell ref="R488:S488"/>
    <mergeCell ref="T488:W488"/>
    <mergeCell ref="X488:AA488"/>
    <mergeCell ref="AP482:AP483"/>
    <mergeCell ref="AQ482:AQ483"/>
    <mergeCell ref="T465:W465"/>
    <mergeCell ref="X465:AA465"/>
    <mergeCell ref="H466:I466"/>
    <mergeCell ref="J466:K466"/>
    <mergeCell ref="L466:M466"/>
    <mergeCell ref="N466:O466"/>
    <mergeCell ref="P466:Q466"/>
    <mergeCell ref="R466:S466"/>
    <mergeCell ref="T466:W466"/>
    <mergeCell ref="X466:AA466"/>
    <mergeCell ref="AP427:AP428"/>
    <mergeCell ref="R440:S440"/>
    <mergeCell ref="T440:W440"/>
    <mergeCell ref="X440:AA440"/>
    <mergeCell ref="L436:M436"/>
    <mergeCell ref="N436:O436"/>
    <mergeCell ref="P436:Q436"/>
    <mergeCell ref="R436:S436"/>
    <mergeCell ref="T436:W436"/>
    <mergeCell ref="X436:AA436"/>
    <mergeCell ref="H437:I437"/>
    <mergeCell ref="J437:K437"/>
    <mergeCell ref="L437:M437"/>
    <mergeCell ref="N437:O437"/>
    <mergeCell ref="P437:Q437"/>
    <mergeCell ref="R437:S437"/>
    <mergeCell ref="AQ427:AQ428"/>
    <mergeCell ref="AJ440:AJ441"/>
    <mergeCell ref="AK440:AK441"/>
    <mergeCell ref="AL440:AL441"/>
    <mergeCell ref="AM440:AM441"/>
    <mergeCell ref="AN440:AN441"/>
    <mergeCell ref="AJ433:AJ434"/>
    <mergeCell ref="AK433:AK434"/>
    <mergeCell ref="AL433:AL434"/>
    <mergeCell ref="AM433:AM434"/>
    <mergeCell ref="AN433:AN434"/>
    <mergeCell ref="H445:I445"/>
    <mergeCell ref="J445:K445"/>
    <mergeCell ref="L445:M445"/>
    <mergeCell ref="N445:O445"/>
    <mergeCell ref="P445:Q445"/>
    <mergeCell ref="R445:S445"/>
    <mergeCell ref="T445:W445"/>
    <mergeCell ref="X445:AA445"/>
    <mergeCell ref="H441:I441"/>
    <mergeCell ref="J441:K441"/>
    <mergeCell ref="L441:M441"/>
    <mergeCell ref="N441:O441"/>
    <mergeCell ref="P441:Q441"/>
    <mergeCell ref="R441:S441"/>
    <mergeCell ref="T441:W441"/>
    <mergeCell ref="X441:AA441"/>
    <mergeCell ref="H440:I440"/>
    <mergeCell ref="J440:K440"/>
    <mergeCell ref="L440:M440"/>
    <mergeCell ref="N440:O440"/>
    <mergeCell ref="P440:Q440"/>
    <mergeCell ref="AJ410:AJ411"/>
    <mergeCell ref="AK410:AK411"/>
    <mergeCell ref="AL410:AL411"/>
    <mergeCell ref="AM410:AM411"/>
    <mergeCell ref="AN410:AN411"/>
    <mergeCell ref="H412:I412"/>
    <mergeCell ref="J412:K412"/>
    <mergeCell ref="L412:M412"/>
    <mergeCell ref="N412:O412"/>
    <mergeCell ref="P412:Q412"/>
    <mergeCell ref="R412:S412"/>
    <mergeCell ref="T412:W412"/>
    <mergeCell ref="X412:AA412"/>
    <mergeCell ref="H413:I413"/>
    <mergeCell ref="J413:K413"/>
    <mergeCell ref="L413:M413"/>
    <mergeCell ref="N413:O413"/>
    <mergeCell ref="P413:Q413"/>
    <mergeCell ref="R413:S413"/>
    <mergeCell ref="T413:W413"/>
    <mergeCell ref="X413:AA413"/>
    <mergeCell ref="T411:W411"/>
    <mergeCell ref="X411:AA411"/>
    <mergeCell ref="H411:I411"/>
    <mergeCell ref="J411:K411"/>
    <mergeCell ref="L411:M411"/>
    <mergeCell ref="N411:O411"/>
    <mergeCell ref="P411:Q411"/>
    <mergeCell ref="R411:S411"/>
    <mergeCell ref="AP390:AP391"/>
    <mergeCell ref="AQ390:AQ391"/>
    <mergeCell ref="H407:I407"/>
    <mergeCell ref="J407:K407"/>
    <mergeCell ref="L407:M407"/>
    <mergeCell ref="N407:O407"/>
    <mergeCell ref="P407:Q407"/>
    <mergeCell ref="R407:S407"/>
    <mergeCell ref="T407:W407"/>
    <mergeCell ref="X407:AA407"/>
    <mergeCell ref="H408:I408"/>
    <mergeCell ref="J408:K408"/>
    <mergeCell ref="L408:M408"/>
    <mergeCell ref="N408:O408"/>
    <mergeCell ref="P408:Q408"/>
    <mergeCell ref="R408:S408"/>
    <mergeCell ref="T408:W408"/>
    <mergeCell ref="X408:AA408"/>
    <mergeCell ref="N401:O401"/>
    <mergeCell ref="P401:Q401"/>
    <mergeCell ref="R401:S401"/>
    <mergeCell ref="T401:W401"/>
    <mergeCell ref="X401:AA401"/>
    <mergeCell ref="H402:I402"/>
    <mergeCell ref="J402:K402"/>
    <mergeCell ref="L402:M402"/>
    <mergeCell ref="N402:O402"/>
    <mergeCell ref="P402:Q402"/>
    <mergeCell ref="R402:S402"/>
    <mergeCell ref="T402:W402"/>
    <mergeCell ref="X402:AA402"/>
    <mergeCell ref="H403:I403"/>
    <mergeCell ref="H409:I409"/>
    <mergeCell ref="J409:K409"/>
    <mergeCell ref="L409:M409"/>
    <mergeCell ref="N409:O409"/>
    <mergeCell ref="P409:Q409"/>
    <mergeCell ref="R409:S409"/>
    <mergeCell ref="T409:W409"/>
    <mergeCell ref="X409:AA409"/>
    <mergeCell ref="H404:I404"/>
    <mergeCell ref="J404:K404"/>
    <mergeCell ref="L404:M404"/>
    <mergeCell ref="N404:O404"/>
    <mergeCell ref="P404:Q404"/>
    <mergeCell ref="R404:S404"/>
    <mergeCell ref="T404:W404"/>
    <mergeCell ref="X404:AA404"/>
    <mergeCell ref="H405:I405"/>
    <mergeCell ref="J405:K405"/>
    <mergeCell ref="L405:M405"/>
    <mergeCell ref="N405:O405"/>
    <mergeCell ref="P405:Q405"/>
    <mergeCell ref="R405:S405"/>
    <mergeCell ref="T405:W405"/>
    <mergeCell ref="X405:AA405"/>
    <mergeCell ref="H406:I406"/>
    <mergeCell ref="J406:K406"/>
    <mergeCell ref="L406:M406"/>
    <mergeCell ref="N406:O406"/>
    <mergeCell ref="P406:Q406"/>
    <mergeCell ref="R406:S406"/>
    <mergeCell ref="T406:W406"/>
    <mergeCell ref="X406:AA406"/>
    <mergeCell ref="J403:K403"/>
    <mergeCell ref="L403:M403"/>
    <mergeCell ref="N403:O403"/>
    <mergeCell ref="P403:Q403"/>
    <mergeCell ref="R403:S403"/>
    <mergeCell ref="T403:W403"/>
    <mergeCell ref="X403:AA403"/>
    <mergeCell ref="H410:I410"/>
    <mergeCell ref="J410:K410"/>
    <mergeCell ref="L410:M410"/>
    <mergeCell ref="N410:O410"/>
    <mergeCell ref="P410:Q410"/>
    <mergeCell ref="R410:S410"/>
    <mergeCell ref="T410:W410"/>
    <mergeCell ref="X410:AA410"/>
    <mergeCell ref="AJ394:AJ395"/>
    <mergeCell ref="AK394:AK395"/>
    <mergeCell ref="H401:I401"/>
    <mergeCell ref="J401:K401"/>
    <mergeCell ref="L401:M401"/>
    <mergeCell ref="R398:S398"/>
    <mergeCell ref="T398:W398"/>
    <mergeCell ref="X398:AA398"/>
    <mergeCell ref="H399:I399"/>
    <mergeCell ref="J399:K399"/>
    <mergeCell ref="L399:M399"/>
    <mergeCell ref="N399:O399"/>
    <mergeCell ref="P399:Q399"/>
    <mergeCell ref="R399:S399"/>
    <mergeCell ref="T399:W399"/>
    <mergeCell ref="X399:AA399"/>
    <mergeCell ref="H395:I395"/>
    <mergeCell ref="AL394:AL395"/>
    <mergeCell ref="AM394:AM395"/>
    <mergeCell ref="AN394:AN395"/>
    <mergeCell ref="H393:I393"/>
    <mergeCell ref="J393:K393"/>
    <mergeCell ref="L393:M393"/>
    <mergeCell ref="N393:O393"/>
    <mergeCell ref="P393:Q393"/>
    <mergeCell ref="R393:S393"/>
    <mergeCell ref="T393:W393"/>
    <mergeCell ref="X393:AA393"/>
    <mergeCell ref="H400:I400"/>
    <mergeCell ref="J400:K400"/>
    <mergeCell ref="L400:M400"/>
    <mergeCell ref="N400:O400"/>
    <mergeCell ref="P400:Q400"/>
    <mergeCell ref="R400:S400"/>
    <mergeCell ref="T400:W400"/>
    <mergeCell ref="X400:AA400"/>
    <mergeCell ref="H397:I397"/>
    <mergeCell ref="J397:K397"/>
    <mergeCell ref="L397:M397"/>
    <mergeCell ref="N397:O397"/>
    <mergeCell ref="P397:Q397"/>
    <mergeCell ref="R397:S397"/>
    <mergeCell ref="T397:W397"/>
    <mergeCell ref="X397:AA397"/>
    <mergeCell ref="H398:I398"/>
    <mergeCell ref="J398:K398"/>
    <mergeCell ref="L398:M398"/>
    <mergeCell ref="N398:O398"/>
    <mergeCell ref="P398:Q398"/>
    <mergeCell ref="AK365:AK366"/>
    <mergeCell ref="AL365:AL366"/>
    <mergeCell ref="P365:Q365"/>
    <mergeCell ref="R365:S365"/>
    <mergeCell ref="T365:W365"/>
    <mergeCell ref="X365:AA365"/>
    <mergeCell ref="H366:I366"/>
    <mergeCell ref="J366:K366"/>
    <mergeCell ref="L366:M366"/>
    <mergeCell ref="N366:O366"/>
    <mergeCell ref="P366:Q366"/>
    <mergeCell ref="R366:S366"/>
    <mergeCell ref="T366:W366"/>
    <mergeCell ref="X366:AA366"/>
    <mergeCell ref="H369:I369"/>
    <mergeCell ref="J369:K369"/>
    <mergeCell ref="L369:M369"/>
    <mergeCell ref="J365:K365"/>
    <mergeCell ref="L365:M365"/>
    <mergeCell ref="N365:O365"/>
    <mergeCell ref="J395:K395"/>
    <mergeCell ref="L395:M395"/>
    <mergeCell ref="N395:O395"/>
    <mergeCell ref="P395:Q395"/>
    <mergeCell ref="R395:S395"/>
    <mergeCell ref="T395:W395"/>
    <mergeCell ref="X395:AA395"/>
    <mergeCell ref="H396:I396"/>
    <mergeCell ref="J396:K396"/>
    <mergeCell ref="L396:M396"/>
    <mergeCell ref="N396:O396"/>
    <mergeCell ref="P396:Q396"/>
    <mergeCell ref="R396:S396"/>
    <mergeCell ref="T396:W396"/>
    <mergeCell ref="X396:AA396"/>
    <mergeCell ref="R364:S364"/>
    <mergeCell ref="T364:W364"/>
    <mergeCell ref="X364:AA364"/>
    <mergeCell ref="AM365:AM366"/>
    <mergeCell ref="AN365:AN366"/>
    <mergeCell ref="H373:I373"/>
    <mergeCell ref="J373:K373"/>
    <mergeCell ref="L373:M373"/>
    <mergeCell ref="N373:O373"/>
    <mergeCell ref="P373:Q373"/>
    <mergeCell ref="R373:S373"/>
    <mergeCell ref="T373:W373"/>
    <mergeCell ref="X373:AA373"/>
    <mergeCell ref="AJ365:AJ366"/>
    <mergeCell ref="N370:O370"/>
    <mergeCell ref="P370:Q370"/>
    <mergeCell ref="R370:S370"/>
    <mergeCell ref="T370:W370"/>
    <mergeCell ref="X370:AA370"/>
    <mergeCell ref="H371:I371"/>
    <mergeCell ref="J371:K371"/>
    <mergeCell ref="L371:M371"/>
    <mergeCell ref="N371:O371"/>
    <mergeCell ref="P371:Q371"/>
    <mergeCell ref="R371:S371"/>
    <mergeCell ref="L372:M372"/>
    <mergeCell ref="N372:O372"/>
    <mergeCell ref="P372:Q372"/>
    <mergeCell ref="R372:S372"/>
    <mergeCell ref="T372:W372"/>
    <mergeCell ref="X372:AA372"/>
    <mergeCell ref="H365:I365"/>
    <mergeCell ref="H361:I361"/>
    <mergeCell ref="J361:K361"/>
    <mergeCell ref="L361:M361"/>
    <mergeCell ref="N361:O361"/>
    <mergeCell ref="P361:Q361"/>
    <mergeCell ref="R361:S361"/>
    <mergeCell ref="T361:W361"/>
    <mergeCell ref="X361:AA361"/>
    <mergeCell ref="N369:O369"/>
    <mergeCell ref="P369:Q369"/>
    <mergeCell ref="R369:S369"/>
    <mergeCell ref="H362:I362"/>
    <mergeCell ref="J362:K362"/>
    <mergeCell ref="L362:M362"/>
    <mergeCell ref="N362:O362"/>
    <mergeCell ref="P362:Q362"/>
    <mergeCell ref="R362:S362"/>
    <mergeCell ref="T362:W362"/>
    <mergeCell ref="X362:AA362"/>
    <mergeCell ref="H363:I363"/>
    <mergeCell ref="J363:K363"/>
    <mergeCell ref="L363:M363"/>
    <mergeCell ref="N363:O363"/>
    <mergeCell ref="P363:Q363"/>
    <mergeCell ref="R363:S363"/>
    <mergeCell ref="T363:W363"/>
    <mergeCell ref="X363:AA363"/>
    <mergeCell ref="H364:I364"/>
    <mergeCell ref="J364:K364"/>
    <mergeCell ref="L364:M364"/>
    <mergeCell ref="N364:O364"/>
    <mergeCell ref="P364:Q364"/>
    <mergeCell ref="H359:I359"/>
    <mergeCell ref="J359:K359"/>
    <mergeCell ref="L359:M359"/>
    <mergeCell ref="P359:Q359"/>
    <mergeCell ref="R359:S359"/>
    <mergeCell ref="T359:W359"/>
    <mergeCell ref="X359:AA359"/>
    <mergeCell ref="AJ357:AJ358"/>
    <mergeCell ref="AK357:AK358"/>
    <mergeCell ref="AL357:AL358"/>
    <mergeCell ref="AM357:AM358"/>
    <mergeCell ref="AN357:AN358"/>
    <mergeCell ref="AJ359:AJ360"/>
    <mergeCell ref="AK359:AK360"/>
    <mergeCell ref="AL359:AL360"/>
    <mergeCell ref="AM359:AM360"/>
    <mergeCell ref="AN359:AN360"/>
    <mergeCell ref="H356:I356"/>
    <mergeCell ref="J356:K356"/>
    <mergeCell ref="L356:M356"/>
    <mergeCell ref="P356:Q356"/>
    <mergeCell ref="R356:S356"/>
    <mergeCell ref="T356:W356"/>
    <mergeCell ref="X356:AA356"/>
    <mergeCell ref="H357:I357"/>
    <mergeCell ref="J357:K357"/>
    <mergeCell ref="L357:M357"/>
    <mergeCell ref="P357:Q357"/>
    <mergeCell ref="R357:S357"/>
    <mergeCell ref="T357:W357"/>
    <mergeCell ref="X357:AA357"/>
    <mergeCell ref="H358:I358"/>
    <mergeCell ref="J358:K358"/>
    <mergeCell ref="L358:M358"/>
    <mergeCell ref="P358:Q358"/>
    <mergeCell ref="R358:S358"/>
    <mergeCell ref="T358:W358"/>
    <mergeCell ref="X358:AA358"/>
    <mergeCell ref="J347:K347"/>
    <mergeCell ref="L347:M347"/>
    <mergeCell ref="J348:K348"/>
    <mergeCell ref="L348:M348"/>
    <mergeCell ref="J349:K349"/>
    <mergeCell ref="L349:M349"/>
    <mergeCell ref="J350:K350"/>
    <mergeCell ref="L350:M350"/>
    <mergeCell ref="J352:K352"/>
    <mergeCell ref="L352:M352"/>
    <mergeCell ref="J353:K353"/>
    <mergeCell ref="L353:M353"/>
    <mergeCell ref="J354:K354"/>
    <mergeCell ref="L354:M354"/>
    <mergeCell ref="J355:K355"/>
    <mergeCell ref="L355:M355"/>
    <mergeCell ref="J360:K360"/>
    <mergeCell ref="L360:M360"/>
    <mergeCell ref="AJ347:AJ348"/>
    <mergeCell ref="AK347:AK348"/>
    <mergeCell ref="AL347:AL348"/>
    <mergeCell ref="AM347:AM348"/>
    <mergeCell ref="AN347:AN348"/>
    <mergeCell ref="J339:K339"/>
    <mergeCell ref="J329:K329"/>
    <mergeCell ref="L329:M329"/>
    <mergeCell ref="J330:K330"/>
    <mergeCell ref="L330:M330"/>
    <mergeCell ref="J331:K331"/>
    <mergeCell ref="L331:M331"/>
    <mergeCell ref="J332:K332"/>
    <mergeCell ref="L332:M332"/>
    <mergeCell ref="J333:K333"/>
    <mergeCell ref="L333:M333"/>
    <mergeCell ref="J334:K334"/>
    <mergeCell ref="L334:M334"/>
    <mergeCell ref="J335:K335"/>
    <mergeCell ref="L335:M335"/>
    <mergeCell ref="J336:K336"/>
    <mergeCell ref="L336:M336"/>
    <mergeCell ref="J337:K337"/>
    <mergeCell ref="L337:M337"/>
    <mergeCell ref="J338:K338"/>
    <mergeCell ref="L338:M338"/>
    <mergeCell ref="L339:M339"/>
    <mergeCell ref="J342:K342"/>
    <mergeCell ref="L342:M342"/>
    <mergeCell ref="J343:K343"/>
    <mergeCell ref="L343:M343"/>
    <mergeCell ref="J344:K344"/>
    <mergeCell ref="H355:I355"/>
    <mergeCell ref="P355:Q355"/>
    <mergeCell ref="R355:S355"/>
    <mergeCell ref="T355:W355"/>
    <mergeCell ref="X355:AA355"/>
    <mergeCell ref="H346:I346"/>
    <mergeCell ref="P346:Q346"/>
    <mergeCell ref="R346:S346"/>
    <mergeCell ref="T346:W346"/>
    <mergeCell ref="X346:AA346"/>
    <mergeCell ref="H347:I347"/>
    <mergeCell ref="P347:Q347"/>
    <mergeCell ref="R347:S347"/>
    <mergeCell ref="T347:W347"/>
    <mergeCell ref="X347:AA347"/>
    <mergeCell ref="H348:I348"/>
    <mergeCell ref="P348:Q348"/>
    <mergeCell ref="R348:S348"/>
    <mergeCell ref="T348:W348"/>
    <mergeCell ref="X348:AA348"/>
    <mergeCell ref="H349:I349"/>
    <mergeCell ref="P349:Q349"/>
    <mergeCell ref="R349:S349"/>
    <mergeCell ref="T349:W349"/>
    <mergeCell ref="X349:AA349"/>
    <mergeCell ref="H350:I350"/>
    <mergeCell ref="P350:Q350"/>
    <mergeCell ref="R350:S350"/>
    <mergeCell ref="T350:W350"/>
    <mergeCell ref="X350:AA350"/>
    <mergeCell ref="H351:I351"/>
    <mergeCell ref="P351:Q351"/>
    <mergeCell ref="H340:I340"/>
    <mergeCell ref="P340:Q340"/>
    <mergeCell ref="H345:I345"/>
    <mergeCell ref="P345:Q345"/>
    <mergeCell ref="R345:S345"/>
    <mergeCell ref="T345:W345"/>
    <mergeCell ref="X345:AA345"/>
    <mergeCell ref="H353:I353"/>
    <mergeCell ref="P353:Q353"/>
    <mergeCell ref="R353:S353"/>
    <mergeCell ref="T353:W353"/>
    <mergeCell ref="X353:AA353"/>
    <mergeCell ref="H354:I354"/>
    <mergeCell ref="P354:Q354"/>
    <mergeCell ref="R354:S354"/>
    <mergeCell ref="T354:W354"/>
    <mergeCell ref="X354:AA354"/>
    <mergeCell ref="R351:S351"/>
    <mergeCell ref="T351:W351"/>
    <mergeCell ref="X351:AA351"/>
    <mergeCell ref="J351:K351"/>
    <mergeCell ref="L351:M351"/>
    <mergeCell ref="H352:I352"/>
    <mergeCell ref="P352:Q352"/>
    <mergeCell ref="R352:S352"/>
    <mergeCell ref="T352:W352"/>
    <mergeCell ref="X352:AA352"/>
    <mergeCell ref="L344:M344"/>
    <mergeCell ref="J345:K345"/>
    <mergeCell ref="L345:M345"/>
    <mergeCell ref="J346:K346"/>
    <mergeCell ref="L346:M346"/>
    <mergeCell ref="R336:S336"/>
    <mergeCell ref="T336:W336"/>
    <mergeCell ref="X336:AA336"/>
    <mergeCell ref="H337:I337"/>
    <mergeCell ref="P337:Q337"/>
    <mergeCell ref="R337:S337"/>
    <mergeCell ref="T337:W337"/>
    <mergeCell ref="X337:AA337"/>
    <mergeCell ref="H338:I338"/>
    <mergeCell ref="P338:Q338"/>
    <mergeCell ref="R338:S338"/>
    <mergeCell ref="T338:W338"/>
    <mergeCell ref="X338:AA338"/>
    <mergeCell ref="H339:I339"/>
    <mergeCell ref="P339:Q339"/>
    <mergeCell ref="R339:S339"/>
    <mergeCell ref="T339:W339"/>
    <mergeCell ref="X339:AA339"/>
    <mergeCell ref="AP325:AP326"/>
    <mergeCell ref="AQ325:AQ326"/>
    <mergeCell ref="H333:I333"/>
    <mergeCell ref="P333:Q333"/>
    <mergeCell ref="R333:S333"/>
    <mergeCell ref="T333:W333"/>
    <mergeCell ref="X333:AA333"/>
    <mergeCell ref="H334:I334"/>
    <mergeCell ref="P334:Q334"/>
    <mergeCell ref="R334:S334"/>
    <mergeCell ref="T334:W334"/>
    <mergeCell ref="X334:AA334"/>
    <mergeCell ref="H341:I341"/>
    <mergeCell ref="P341:Q341"/>
    <mergeCell ref="R341:S341"/>
    <mergeCell ref="T341:W341"/>
    <mergeCell ref="X341:AA341"/>
    <mergeCell ref="R340:S340"/>
    <mergeCell ref="T340:W340"/>
    <mergeCell ref="X340:AA340"/>
    <mergeCell ref="AJ335:AJ336"/>
    <mergeCell ref="AK335:AK336"/>
    <mergeCell ref="AL335:AL336"/>
    <mergeCell ref="AM335:AM336"/>
    <mergeCell ref="AN335:AN336"/>
    <mergeCell ref="J340:K340"/>
    <mergeCell ref="L340:M340"/>
    <mergeCell ref="J341:K341"/>
    <mergeCell ref="L341:M341"/>
    <mergeCell ref="X327:AA327"/>
    <mergeCell ref="H328:I328"/>
    <mergeCell ref="J328:K328"/>
    <mergeCell ref="H436:I436"/>
    <mergeCell ref="J436:K436"/>
    <mergeCell ref="R329:S329"/>
    <mergeCell ref="T329:W329"/>
    <mergeCell ref="X329:AA329"/>
    <mergeCell ref="R330:S330"/>
    <mergeCell ref="T330:W330"/>
    <mergeCell ref="X330:AA330"/>
    <mergeCell ref="R331:S331"/>
    <mergeCell ref="T331:W331"/>
    <mergeCell ref="X331:AA331"/>
    <mergeCell ref="R332:S332"/>
    <mergeCell ref="T332:W332"/>
    <mergeCell ref="X332:AA332"/>
    <mergeCell ref="R344:S344"/>
    <mergeCell ref="T344:W344"/>
    <mergeCell ref="X344:AA344"/>
    <mergeCell ref="R360:S360"/>
    <mergeCell ref="T360:W360"/>
    <mergeCell ref="X360:AA360"/>
    <mergeCell ref="H343:I343"/>
    <mergeCell ref="P343:Q343"/>
    <mergeCell ref="R343:S343"/>
    <mergeCell ref="T343:W343"/>
    <mergeCell ref="X343:AA343"/>
    <mergeCell ref="H335:I335"/>
    <mergeCell ref="P335:Q335"/>
    <mergeCell ref="R335:S335"/>
    <mergeCell ref="T335:W335"/>
    <mergeCell ref="X335:AA335"/>
    <mergeCell ref="H336:I336"/>
    <mergeCell ref="P336:Q336"/>
    <mergeCell ref="T434:W434"/>
    <mergeCell ref="X434:AA434"/>
    <mergeCell ref="H329:I329"/>
    <mergeCell ref="H330:I330"/>
    <mergeCell ref="H331:I331"/>
    <mergeCell ref="H332:I332"/>
    <mergeCell ref="H344:I344"/>
    <mergeCell ref="H360:I360"/>
    <mergeCell ref="H438:I438"/>
    <mergeCell ref="J438:K438"/>
    <mergeCell ref="L438:M438"/>
    <mergeCell ref="N438:O438"/>
    <mergeCell ref="P438:Q438"/>
    <mergeCell ref="R438:S438"/>
    <mergeCell ref="T438:W438"/>
    <mergeCell ref="X438:AA438"/>
    <mergeCell ref="H439:I439"/>
    <mergeCell ref="J439:K439"/>
    <mergeCell ref="L439:M439"/>
    <mergeCell ref="N439:O439"/>
    <mergeCell ref="P439:Q439"/>
    <mergeCell ref="R439:S439"/>
    <mergeCell ref="T439:W439"/>
    <mergeCell ref="X439:AA439"/>
    <mergeCell ref="H435:I435"/>
    <mergeCell ref="J435:K435"/>
    <mergeCell ref="L435:M435"/>
    <mergeCell ref="N435:O435"/>
    <mergeCell ref="P435:Q435"/>
    <mergeCell ref="R435:S435"/>
    <mergeCell ref="T435:W435"/>
    <mergeCell ref="X435:AA435"/>
    <mergeCell ref="AJ308:AJ309"/>
    <mergeCell ref="AK308:AK309"/>
    <mergeCell ref="AL308:AL309"/>
    <mergeCell ref="AM308:AM309"/>
    <mergeCell ref="AN308:AN309"/>
    <mergeCell ref="H309:I309"/>
    <mergeCell ref="J309:K309"/>
    <mergeCell ref="L309:M309"/>
    <mergeCell ref="N309:O309"/>
    <mergeCell ref="P309:Q309"/>
    <mergeCell ref="R309:S309"/>
    <mergeCell ref="T309:W309"/>
    <mergeCell ref="X309:AA309"/>
    <mergeCell ref="H430:I430"/>
    <mergeCell ref="J430:K430"/>
    <mergeCell ref="L430:M430"/>
    <mergeCell ref="N430:O430"/>
    <mergeCell ref="P430:Q430"/>
    <mergeCell ref="R430:S430"/>
    <mergeCell ref="T430:W430"/>
    <mergeCell ref="X430:AA430"/>
    <mergeCell ref="P329:Q329"/>
    <mergeCell ref="P330:Q330"/>
    <mergeCell ref="P331:Q331"/>
    <mergeCell ref="P332:Q332"/>
    <mergeCell ref="P344:Q344"/>
    <mergeCell ref="P360:Q360"/>
    <mergeCell ref="H342:I342"/>
    <mergeCell ref="P342:Q342"/>
    <mergeCell ref="R342:S342"/>
    <mergeCell ref="T342:W342"/>
    <mergeCell ref="X342:AA342"/>
    <mergeCell ref="H311:I311"/>
    <mergeCell ref="J311:K311"/>
    <mergeCell ref="L311:M311"/>
    <mergeCell ref="N311:O311"/>
    <mergeCell ref="P311:Q311"/>
    <mergeCell ref="R311:S311"/>
    <mergeCell ref="T311:W311"/>
    <mergeCell ref="X311:AA311"/>
    <mergeCell ref="H307:I307"/>
    <mergeCell ref="J307:K307"/>
    <mergeCell ref="L307:M307"/>
    <mergeCell ref="N307:O307"/>
    <mergeCell ref="P307:Q307"/>
    <mergeCell ref="R307:S307"/>
    <mergeCell ref="T307:W307"/>
    <mergeCell ref="X307:AA307"/>
    <mergeCell ref="H308:I308"/>
    <mergeCell ref="J308:K308"/>
    <mergeCell ref="L308:M308"/>
    <mergeCell ref="N308:O308"/>
    <mergeCell ref="P308:Q308"/>
    <mergeCell ref="R308:S308"/>
    <mergeCell ref="T308:W308"/>
    <mergeCell ref="X308:AA308"/>
    <mergeCell ref="H310:I310"/>
    <mergeCell ref="J310:K310"/>
    <mergeCell ref="L310:M310"/>
    <mergeCell ref="N310:O310"/>
    <mergeCell ref="P310:Q310"/>
    <mergeCell ref="R310:S310"/>
    <mergeCell ref="T310:W310"/>
    <mergeCell ref="X310:AA310"/>
    <mergeCell ref="H304:I304"/>
    <mergeCell ref="J304:K304"/>
    <mergeCell ref="L304:M304"/>
    <mergeCell ref="N304:O304"/>
    <mergeCell ref="P304:Q304"/>
    <mergeCell ref="R304:S304"/>
    <mergeCell ref="T304:W304"/>
    <mergeCell ref="X304:AA304"/>
    <mergeCell ref="H305:I305"/>
    <mergeCell ref="J305:K305"/>
    <mergeCell ref="L305:M305"/>
    <mergeCell ref="N305:O305"/>
    <mergeCell ref="P305:Q305"/>
    <mergeCell ref="R305:S305"/>
    <mergeCell ref="T305:W305"/>
    <mergeCell ref="X305:AA305"/>
    <mergeCell ref="H306:I306"/>
    <mergeCell ref="J306:K306"/>
    <mergeCell ref="L306:M306"/>
    <mergeCell ref="N306:O306"/>
    <mergeCell ref="P306:Q306"/>
    <mergeCell ref="R306:S306"/>
    <mergeCell ref="T306:W306"/>
    <mergeCell ref="X306:AA306"/>
    <mergeCell ref="H301:I301"/>
    <mergeCell ref="J301:K301"/>
    <mergeCell ref="L301:M301"/>
    <mergeCell ref="N301:O301"/>
    <mergeCell ref="P301:Q301"/>
    <mergeCell ref="R301:S301"/>
    <mergeCell ref="T301:W301"/>
    <mergeCell ref="X301:AA301"/>
    <mergeCell ref="H302:I302"/>
    <mergeCell ref="J302:K302"/>
    <mergeCell ref="L302:M302"/>
    <mergeCell ref="N302:O302"/>
    <mergeCell ref="P302:Q302"/>
    <mergeCell ref="R302:S302"/>
    <mergeCell ref="T302:W302"/>
    <mergeCell ref="X302:AA302"/>
    <mergeCell ref="H303:I303"/>
    <mergeCell ref="J303:K303"/>
    <mergeCell ref="L303:M303"/>
    <mergeCell ref="N303:O303"/>
    <mergeCell ref="P303:Q303"/>
    <mergeCell ref="R303:S303"/>
    <mergeCell ref="T303:W303"/>
    <mergeCell ref="X303:AA303"/>
    <mergeCell ref="H299:I299"/>
    <mergeCell ref="J299:K299"/>
    <mergeCell ref="L299:M299"/>
    <mergeCell ref="N299:O299"/>
    <mergeCell ref="P299:Q299"/>
    <mergeCell ref="R299:S299"/>
    <mergeCell ref="T299:W299"/>
    <mergeCell ref="X299:AA299"/>
    <mergeCell ref="AJ290:AJ293"/>
    <mergeCell ref="AK290:AK293"/>
    <mergeCell ref="AL290:AL293"/>
    <mergeCell ref="AM290:AM293"/>
    <mergeCell ref="AN290:AN293"/>
    <mergeCell ref="H300:I300"/>
    <mergeCell ref="J300:K300"/>
    <mergeCell ref="L300:M300"/>
    <mergeCell ref="N300:O300"/>
    <mergeCell ref="P300:Q300"/>
    <mergeCell ref="R300:S300"/>
    <mergeCell ref="T300:W300"/>
    <mergeCell ref="X300:AA300"/>
    <mergeCell ref="H296:I296"/>
    <mergeCell ref="J296:K296"/>
    <mergeCell ref="L296:M296"/>
    <mergeCell ref="N296:O296"/>
    <mergeCell ref="P296:Q296"/>
    <mergeCell ref="R296:S296"/>
    <mergeCell ref="T296:W296"/>
    <mergeCell ref="X296:AA296"/>
    <mergeCell ref="H297:I297"/>
    <mergeCell ref="J297:K297"/>
    <mergeCell ref="L297:M297"/>
    <mergeCell ref="N297:O297"/>
    <mergeCell ref="P297:Q297"/>
    <mergeCell ref="R297:S297"/>
    <mergeCell ref="T297:W297"/>
    <mergeCell ref="X297:AA297"/>
    <mergeCell ref="H298:I298"/>
    <mergeCell ref="J298:K298"/>
    <mergeCell ref="L298:M298"/>
    <mergeCell ref="N298:O298"/>
    <mergeCell ref="P298:Q298"/>
    <mergeCell ref="R298:S298"/>
    <mergeCell ref="T298:W298"/>
    <mergeCell ref="X298:AA298"/>
    <mergeCell ref="N293:O293"/>
    <mergeCell ref="P293:Q293"/>
    <mergeCell ref="R293:S293"/>
    <mergeCell ref="T293:W293"/>
    <mergeCell ref="X293:AA293"/>
    <mergeCell ref="H294:I294"/>
    <mergeCell ref="J294:K294"/>
    <mergeCell ref="L294:M294"/>
    <mergeCell ref="N294:O294"/>
    <mergeCell ref="P294:Q294"/>
    <mergeCell ref="R294:S294"/>
    <mergeCell ref="T294:W294"/>
    <mergeCell ref="X294:AA294"/>
    <mergeCell ref="H295:I295"/>
    <mergeCell ref="J295:K295"/>
    <mergeCell ref="L295:M295"/>
    <mergeCell ref="N295:O295"/>
    <mergeCell ref="P295:Q295"/>
    <mergeCell ref="R295:S295"/>
    <mergeCell ref="T295:W295"/>
    <mergeCell ref="X295:AA295"/>
    <mergeCell ref="H290:I290"/>
    <mergeCell ref="J290:K290"/>
    <mergeCell ref="L290:M290"/>
    <mergeCell ref="N290:O290"/>
    <mergeCell ref="P290:Q290"/>
    <mergeCell ref="R290:S290"/>
    <mergeCell ref="T290:W290"/>
    <mergeCell ref="X290:AA290"/>
    <mergeCell ref="AP269:AP270"/>
    <mergeCell ref="AQ269:AQ270"/>
    <mergeCell ref="AJ281:AJ282"/>
    <mergeCell ref="AK281:AK282"/>
    <mergeCell ref="AL281:AL282"/>
    <mergeCell ref="AM281:AM282"/>
    <mergeCell ref="AN281:AN282"/>
    <mergeCell ref="H292:I292"/>
    <mergeCell ref="J292:K292"/>
    <mergeCell ref="L292:M292"/>
    <mergeCell ref="N292:O292"/>
    <mergeCell ref="P292:Q292"/>
    <mergeCell ref="R292:S292"/>
    <mergeCell ref="T292:W292"/>
    <mergeCell ref="X292:AA292"/>
    <mergeCell ref="H287:I287"/>
    <mergeCell ref="J287:K287"/>
    <mergeCell ref="L287:M287"/>
    <mergeCell ref="N287:O287"/>
    <mergeCell ref="P287:Q287"/>
    <mergeCell ref="R287:S287"/>
    <mergeCell ref="T287:W287"/>
    <mergeCell ref="X287:AA287"/>
    <mergeCell ref="H288:I288"/>
    <mergeCell ref="J288:K288"/>
    <mergeCell ref="L288:M288"/>
    <mergeCell ref="N288:O288"/>
    <mergeCell ref="P288:Q288"/>
    <mergeCell ref="R288:S288"/>
    <mergeCell ref="T288:W288"/>
    <mergeCell ref="X288:AA288"/>
    <mergeCell ref="H289:I289"/>
    <mergeCell ref="J289:K289"/>
    <mergeCell ref="L289:M289"/>
    <mergeCell ref="N289:O289"/>
    <mergeCell ref="P289:Q289"/>
    <mergeCell ref="R289:S289"/>
    <mergeCell ref="T289:W289"/>
    <mergeCell ref="X289:AA289"/>
    <mergeCell ref="H283:I283"/>
    <mergeCell ref="J283:K283"/>
    <mergeCell ref="L283:M283"/>
    <mergeCell ref="N283:O283"/>
    <mergeCell ref="P283:Q283"/>
    <mergeCell ref="R283:S283"/>
    <mergeCell ref="T283:W283"/>
    <mergeCell ref="X283:AA283"/>
    <mergeCell ref="H285:I285"/>
    <mergeCell ref="J285:K285"/>
    <mergeCell ref="L285:M285"/>
    <mergeCell ref="N285:O285"/>
    <mergeCell ref="P285:Q285"/>
    <mergeCell ref="R285:S285"/>
    <mergeCell ref="T285:W285"/>
    <mergeCell ref="X285:AA285"/>
    <mergeCell ref="H286:I286"/>
    <mergeCell ref="J286:K286"/>
    <mergeCell ref="L286:M286"/>
    <mergeCell ref="N286:O286"/>
    <mergeCell ref="P286:Q286"/>
    <mergeCell ref="R286:S286"/>
    <mergeCell ref="T286:W286"/>
    <mergeCell ref="X286:AA286"/>
    <mergeCell ref="H280:I280"/>
    <mergeCell ref="J280:K280"/>
    <mergeCell ref="L280:M280"/>
    <mergeCell ref="N280:O280"/>
    <mergeCell ref="P280:Q280"/>
    <mergeCell ref="R280:S280"/>
    <mergeCell ref="T280:W280"/>
    <mergeCell ref="X280:AA280"/>
    <mergeCell ref="H281:I281"/>
    <mergeCell ref="J281:K281"/>
    <mergeCell ref="L281:M281"/>
    <mergeCell ref="N281:O281"/>
    <mergeCell ref="P281:Q281"/>
    <mergeCell ref="R281:S281"/>
    <mergeCell ref="T281:W281"/>
    <mergeCell ref="X281:AA281"/>
    <mergeCell ref="H282:I282"/>
    <mergeCell ref="J282:K282"/>
    <mergeCell ref="L282:M282"/>
    <mergeCell ref="N282:O282"/>
    <mergeCell ref="P282:Q282"/>
    <mergeCell ref="R282:S282"/>
    <mergeCell ref="T282:W282"/>
    <mergeCell ref="X282:AA282"/>
    <mergeCell ref="AN273:AN274"/>
    <mergeCell ref="AJ277:AJ279"/>
    <mergeCell ref="AK277:AK279"/>
    <mergeCell ref="AL277:AL279"/>
    <mergeCell ref="AM277:AM279"/>
    <mergeCell ref="AN277:AN279"/>
    <mergeCell ref="H276:I276"/>
    <mergeCell ref="J276:K276"/>
    <mergeCell ref="L276:M276"/>
    <mergeCell ref="N276:O276"/>
    <mergeCell ref="P276:Q276"/>
    <mergeCell ref="R276:S276"/>
    <mergeCell ref="T276:W276"/>
    <mergeCell ref="X276:AA276"/>
    <mergeCell ref="H277:I277"/>
    <mergeCell ref="J277:K277"/>
    <mergeCell ref="L277:M277"/>
    <mergeCell ref="N277:O277"/>
    <mergeCell ref="P277:Q277"/>
    <mergeCell ref="R277:S277"/>
    <mergeCell ref="N275:O275"/>
    <mergeCell ref="P275:Q275"/>
    <mergeCell ref="R275:S275"/>
    <mergeCell ref="T275:W275"/>
    <mergeCell ref="X275:AA275"/>
    <mergeCell ref="H279:I279"/>
    <mergeCell ref="J279:K279"/>
    <mergeCell ref="L279:M279"/>
    <mergeCell ref="N279:O279"/>
    <mergeCell ref="P279:Q279"/>
    <mergeCell ref="R279:S279"/>
    <mergeCell ref="T279:W279"/>
    <mergeCell ref="X279:AA279"/>
    <mergeCell ref="AJ273:AJ274"/>
    <mergeCell ref="AK273:AK274"/>
    <mergeCell ref="AL273:AL274"/>
    <mergeCell ref="AM273:AM274"/>
    <mergeCell ref="AM243:AM246"/>
    <mergeCell ref="AN243:AN246"/>
    <mergeCell ref="AJ254:AJ255"/>
    <mergeCell ref="AK254:AK255"/>
    <mergeCell ref="AL254:AL255"/>
    <mergeCell ref="AM254:AM255"/>
    <mergeCell ref="AN254:AN255"/>
    <mergeCell ref="AQ215:AQ216"/>
    <mergeCell ref="H251:I251"/>
    <mergeCell ref="J251:K251"/>
    <mergeCell ref="L251:M251"/>
    <mergeCell ref="N251:O251"/>
    <mergeCell ref="P251:Q251"/>
    <mergeCell ref="R251:S251"/>
    <mergeCell ref="T251:W251"/>
    <mergeCell ref="X251:AA251"/>
    <mergeCell ref="H252:I252"/>
    <mergeCell ref="J252:K252"/>
    <mergeCell ref="L252:M252"/>
    <mergeCell ref="N252:O252"/>
    <mergeCell ref="P252:Q252"/>
    <mergeCell ref="R252:S252"/>
    <mergeCell ref="T252:W252"/>
    <mergeCell ref="X252:AA252"/>
    <mergeCell ref="H250:I250"/>
    <mergeCell ref="J250:K250"/>
    <mergeCell ref="L250:M250"/>
    <mergeCell ref="H255:I255"/>
    <mergeCell ref="J255:K255"/>
    <mergeCell ref="L255:M255"/>
    <mergeCell ref="N255:O255"/>
    <mergeCell ref="P255:Q255"/>
    <mergeCell ref="R255:S255"/>
    <mergeCell ref="T255:W255"/>
    <mergeCell ref="X255:AA255"/>
    <mergeCell ref="AP215:AP216"/>
    <mergeCell ref="H253:I253"/>
    <mergeCell ref="J253:K253"/>
    <mergeCell ref="L253:M253"/>
    <mergeCell ref="N253:O253"/>
    <mergeCell ref="P253:Q253"/>
    <mergeCell ref="R253:S253"/>
    <mergeCell ref="T253:W253"/>
    <mergeCell ref="X253:AA253"/>
    <mergeCell ref="H254:I254"/>
    <mergeCell ref="J254:K254"/>
    <mergeCell ref="L254:M254"/>
    <mergeCell ref="N254:O254"/>
    <mergeCell ref="P254:Q254"/>
    <mergeCell ref="R254:S254"/>
    <mergeCell ref="T254:W254"/>
    <mergeCell ref="H247:I247"/>
    <mergeCell ref="J247:K247"/>
    <mergeCell ref="L247:M247"/>
    <mergeCell ref="N247:O247"/>
    <mergeCell ref="X254:AA254"/>
    <mergeCell ref="AJ243:AJ246"/>
    <mergeCell ref="AK243:AK246"/>
    <mergeCell ref="AL243:AL246"/>
    <mergeCell ref="H248:I248"/>
    <mergeCell ref="J248:K248"/>
    <mergeCell ref="L248:M248"/>
    <mergeCell ref="N248:O248"/>
    <mergeCell ref="P248:Q248"/>
    <mergeCell ref="R248:S248"/>
    <mergeCell ref="T248:W248"/>
    <mergeCell ref="X248:AA248"/>
    <mergeCell ref="H249:I249"/>
    <mergeCell ref="J249:K249"/>
    <mergeCell ref="L249:M249"/>
    <mergeCell ref="N249:O249"/>
    <mergeCell ref="P249:Q249"/>
    <mergeCell ref="R249:S249"/>
    <mergeCell ref="T249:W249"/>
    <mergeCell ref="X249:AA249"/>
    <mergeCell ref="P250:Q250"/>
    <mergeCell ref="R250:S250"/>
    <mergeCell ref="T250:W250"/>
    <mergeCell ref="X250:AA250"/>
    <mergeCell ref="N250:O250"/>
    <mergeCell ref="H245:I245"/>
    <mergeCell ref="J245:K245"/>
    <mergeCell ref="L245:M245"/>
    <mergeCell ref="N245:O245"/>
    <mergeCell ref="P245:Q245"/>
    <mergeCell ref="R245:S245"/>
    <mergeCell ref="T245:W245"/>
    <mergeCell ref="X245:AA245"/>
    <mergeCell ref="H246:I246"/>
    <mergeCell ref="J246:K246"/>
    <mergeCell ref="L246:M246"/>
    <mergeCell ref="N246:O246"/>
    <mergeCell ref="P246:Q246"/>
    <mergeCell ref="R246:S246"/>
    <mergeCell ref="T246:W246"/>
    <mergeCell ref="X246:AA246"/>
    <mergeCell ref="P247:Q247"/>
    <mergeCell ref="R247:S247"/>
    <mergeCell ref="T247:W247"/>
    <mergeCell ref="X247:AA247"/>
    <mergeCell ref="H240:I240"/>
    <mergeCell ref="J240:K240"/>
    <mergeCell ref="L240:M240"/>
    <mergeCell ref="N240:O240"/>
    <mergeCell ref="P240:Q240"/>
    <mergeCell ref="R240:S240"/>
    <mergeCell ref="T240:W240"/>
    <mergeCell ref="X240:AA240"/>
    <mergeCell ref="H241:I241"/>
    <mergeCell ref="J241:K241"/>
    <mergeCell ref="L241:M241"/>
    <mergeCell ref="N241:O241"/>
    <mergeCell ref="P241:Q241"/>
    <mergeCell ref="R241:S241"/>
    <mergeCell ref="T241:W241"/>
    <mergeCell ref="X241:AA241"/>
    <mergeCell ref="N244:O244"/>
    <mergeCell ref="P244:Q244"/>
    <mergeCell ref="R244:S244"/>
    <mergeCell ref="T244:W244"/>
    <mergeCell ref="X244:AA244"/>
    <mergeCell ref="T242:W242"/>
    <mergeCell ref="X242:AA242"/>
    <mergeCell ref="H243:I243"/>
    <mergeCell ref="J243:K243"/>
    <mergeCell ref="L243:M243"/>
    <mergeCell ref="N243:O243"/>
    <mergeCell ref="P243:Q243"/>
    <mergeCell ref="R243:S243"/>
    <mergeCell ref="T243:W243"/>
    <mergeCell ref="X243:AA243"/>
    <mergeCell ref="H242:I242"/>
    <mergeCell ref="H235:I235"/>
    <mergeCell ref="J235:K235"/>
    <mergeCell ref="L235:M235"/>
    <mergeCell ref="N235:O235"/>
    <mergeCell ref="P235:Q235"/>
    <mergeCell ref="R235:S235"/>
    <mergeCell ref="T235:W235"/>
    <mergeCell ref="X235:AA235"/>
    <mergeCell ref="H236:I236"/>
    <mergeCell ref="J236:K236"/>
    <mergeCell ref="L236:M236"/>
    <mergeCell ref="N236:O236"/>
    <mergeCell ref="P236:Q236"/>
    <mergeCell ref="R236:S236"/>
    <mergeCell ref="T236:W236"/>
    <mergeCell ref="X236:AA236"/>
    <mergeCell ref="H239:I239"/>
    <mergeCell ref="J239:K239"/>
    <mergeCell ref="L239:M239"/>
    <mergeCell ref="N239:O239"/>
    <mergeCell ref="P239:Q239"/>
    <mergeCell ref="R239:S239"/>
    <mergeCell ref="T239:W239"/>
    <mergeCell ref="X239:AA239"/>
    <mergeCell ref="H232:I232"/>
    <mergeCell ref="J232:K232"/>
    <mergeCell ref="L232:M232"/>
    <mergeCell ref="N232:O232"/>
    <mergeCell ref="P232:Q232"/>
    <mergeCell ref="R232:S232"/>
    <mergeCell ref="T232:W232"/>
    <mergeCell ref="X232:AA232"/>
    <mergeCell ref="H237:I237"/>
    <mergeCell ref="J237:K237"/>
    <mergeCell ref="L237:M237"/>
    <mergeCell ref="N237:O237"/>
    <mergeCell ref="P237:Q237"/>
    <mergeCell ref="R237:S237"/>
    <mergeCell ref="T237:W237"/>
    <mergeCell ref="X237:AA237"/>
    <mergeCell ref="H233:I233"/>
    <mergeCell ref="J233:K233"/>
    <mergeCell ref="L233:M233"/>
    <mergeCell ref="N233:O233"/>
    <mergeCell ref="P233:Q233"/>
    <mergeCell ref="R233:S233"/>
    <mergeCell ref="T233:W233"/>
    <mergeCell ref="X233:AA233"/>
    <mergeCell ref="H234:I234"/>
    <mergeCell ref="J234:K234"/>
    <mergeCell ref="L234:M234"/>
    <mergeCell ref="N234:O234"/>
    <mergeCell ref="P234:Q234"/>
    <mergeCell ref="R234:S234"/>
    <mergeCell ref="T234:W234"/>
    <mergeCell ref="X234:AA234"/>
    <mergeCell ref="H229:I229"/>
    <mergeCell ref="J229:K229"/>
    <mergeCell ref="L229:M229"/>
    <mergeCell ref="N229:O229"/>
    <mergeCell ref="P229:Q229"/>
    <mergeCell ref="R229:S229"/>
    <mergeCell ref="T229:W229"/>
    <mergeCell ref="X229:AA229"/>
    <mergeCell ref="H238:I238"/>
    <mergeCell ref="J238:K238"/>
    <mergeCell ref="L238:M238"/>
    <mergeCell ref="N238:O238"/>
    <mergeCell ref="P238:Q238"/>
    <mergeCell ref="R238:S238"/>
    <mergeCell ref="T238:W238"/>
    <mergeCell ref="X238:AA238"/>
    <mergeCell ref="H230:I230"/>
    <mergeCell ref="J230:K230"/>
    <mergeCell ref="L230:M230"/>
    <mergeCell ref="N230:O230"/>
    <mergeCell ref="P230:Q230"/>
    <mergeCell ref="R230:S230"/>
    <mergeCell ref="T230:W230"/>
    <mergeCell ref="X230:AA230"/>
    <mergeCell ref="H231:I231"/>
    <mergeCell ref="J231:K231"/>
    <mergeCell ref="L231:M231"/>
    <mergeCell ref="N231:O231"/>
    <mergeCell ref="P231:Q231"/>
    <mergeCell ref="R231:S231"/>
    <mergeCell ref="T231:W231"/>
    <mergeCell ref="X231:AA231"/>
    <mergeCell ref="H224:I224"/>
    <mergeCell ref="J224:K224"/>
    <mergeCell ref="L224:M224"/>
    <mergeCell ref="N224:O224"/>
    <mergeCell ref="P224:Q224"/>
    <mergeCell ref="R224:S224"/>
    <mergeCell ref="T224:W224"/>
    <mergeCell ref="X224:AA224"/>
    <mergeCell ref="H228:I228"/>
    <mergeCell ref="J228:K228"/>
    <mergeCell ref="L228:M228"/>
    <mergeCell ref="N228:O228"/>
    <mergeCell ref="P228:Q228"/>
    <mergeCell ref="R228:S228"/>
    <mergeCell ref="T228:W228"/>
    <mergeCell ref="X228:AA228"/>
    <mergeCell ref="L226:M226"/>
    <mergeCell ref="N226:O226"/>
    <mergeCell ref="P226:Q226"/>
    <mergeCell ref="R226:S226"/>
    <mergeCell ref="T226:W226"/>
    <mergeCell ref="X226:AA226"/>
    <mergeCell ref="L225:M225"/>
    <mergeCell ref="N225:O225"/>
    <mergeCell ref="P225:Q225"/>
    <mergeCell ref="R225:S225"/>
    <mergeCell ref="T225:W225"/>
    <mergeCell ref="X225:AA225"/>
    <mergeCell ref="H226:I226"/>
    <mergeCell ref="J226:K226"/>
    <mergeCell ref="L221:M221"/>
    <mergeCell ref="N221:O221"/>
    <mergeCell ref="P221:Q221"/>
    <mergeCell ref="R221:S221"/>
    <mergeCell ref="T221:W221"/>
    <mergeCell ref="X221:AA221"/>
    <mergeCell ref="H222:I222"/>
    <mergeCell ref="J222:K222"/>
    <mergeCell ref="L222:M222"/>
    <mergeCell ref="N222:O222"/>
    <mergeCell ref="P222:Q222"/>
    <mergeCell ref="R222:S222"/>
    <mergeCell ref="T222:W222"/>
    <mergeCell ref="X222:AA222"/>
    <mergeCell ref="L223:M223"/>
    <mergeCell ref="N223:O223"/>
    <mergeCell ref="P223:Q223"/>
    <mergeCell ref="R223:S223"/>
    <mergeCell ref="T223:W223"/>
    <mergeCell ref="X223:AA223"/>
    <mergeCell ref="H223:I223"/>
    <mergeCell ref="J223:K223"/>
    <mergeCell ref="H221:I221"/>
    <mergeCell ref="J221:K221"/>
    <mergeCell ref="AP113:AP114"/>
    <mergeCell ref="AQ113:AQ114"/>
    <mergeCell ref="AJ167:AJ170"/>
    <mergeCell ref="AK167:AK170"/>
    <mergeCell ref="AL167:AL170"/>
    <mergeCell ref="AM167:AM170"/>
    <mergeCell ref="AN167:AN170"/>
    <mergeCell ref="H179:I179"/>
    <mergeCell ref="J179:K179"/>
    <mergeCell ref="L179:M179"/>
    <mergeCell ref="N179:O179"/>
    <mergeCell ref="P179:Q179"/>
    <mergeCell ref="R179:S179"/>
    <mergeCell ref="T179:W179"/>
    <mergeCell ref="X179:AA179"/>
    <mergeCell ref="H193:I193"/>
    <mergeCell ref="J193:K193"/>
    <mergeCell ref="L193:M193"/>
    <mergeCell ref="N193:O193"/>
    <mergeCell ref="P193:Q193"/>
    <mergeCell ref="R193:S193"/>
    <mergeCell ref="T193:W193"/>
    <mergeCell ref="X193:AA193"/>
    <mergeCell ref="AP165:AP166"/>
    <mergeCell ref="AQ165:AQ166"/>
    <mergeCell ref="X167:AA167"/>
    <mergeCell ref="H168:I168"/>
    <mergeCell ref="J168:K168"/>
    <mergeCell ref="L168:M168"/>
    <mergeCell ref="N168:O168"/>
    <mergeCell ref="P168:Q168"/>
    <mergeCell ref="R168:S168"/>
    <mergeCell ref="L66:M66"/>
    <mergeCell ref="N66:O66"/>
    <mergeCell ref="P66:Q66"/>
    <mergeCell ref="T66:W66"/>
    <mergeCell ref="X66:AA66"/>
    <mergeCell ref="AP57:AP58"/>
    <mergeCell ref="AJ59:AJ60"/>
    <mergeCell ref="AK59:AK60"/>
    <mergeCell ref="AL59:AL60"/>
    <mergeCell ref="AM59:AM60"/>
    <mergeCell ref="AN59:AN60"/>
    <mergeCell ref="X59:AA59"/>
    <mergeCell ref="H60:I60"/>
    <mergeCell ref="J60:K60"/>
    <mergeCell ref="L60:M60"/>
    <mergeCell ref="N60:O60"/>
    <mergeCell ref="P60:Q60"/>
    <mergeCell ref="R60:S60"/>
    <mergeCell ref="T60:W60"/>
    <mergeCell ref="X60:AA60"/>
    <mergeCell ref="R58:S58"/>
    <mergeCell ref="T58:W58"/>
    <mergeCell ref="X58:AA58"/>
    <mergeCell ref="H59:I59"/>
    <mergeCell ref="J59:K59"/>
    <mergeCell ref="L59:M59"/>
    <mergeCell ref="N59:O59"/>
    <mergeCell ref="P59:Q59"/>
    <mergeCell ref="R59:S59"/>
    <mergeCell ref="T59:W59"/>
    <mergeCell ref="AQ32:AQ33"/>
    <mergeCell ref="AJ34:AJ35"/>
    <mergeCell ref="AK34:AK35"/>
    <mergeCell ref="AL34:AL35"/>
    <mergeCell ref="AM34:AM35"/>
    <mergeCell ref="AN34:AN35"/>
    <mergeCell ref="AJ36:AJ37"/>
    <mergeCell ref="AK36:AK37"/>
    <mergeCell ref="AL36:AL37"/>
    <mergeCell ref="AM36:AM37"/>
    <mergeCell ref="AN36:AN37"/>
    <mergeCell ref="H63:I63"/>
    <mergeCell ref="J63:K63"/>
    <mergeCell ref="L63:M63"/>
    <mergeCell ref="N63:O63"/>
    <mergeCell ref="P63:Q63"/>
    <mergeCell ref="R63:S63"/>
    <mergeCell ref="T63:W63"/>
    <mergeCell ref="X63:AA63"/>
    <mergeCell ref="AQ57:AQ58"/>
    <mergeCell ref="AJ62:AJ63"/>
    <mergeCell ref="AK62:AK63"/>
    <mergeCell ref="AL62:AL63"/>
    <mergeCell ref="AM62:AM63"/>
    <mergeCell ref="AN62:AN63"/>
    <mergeCell ref="H41:I41"/>
    <mergeCell ref="J41:K41"/>
    <mergeCell ref="L41:M41"/>
    <mergeCell ref="N41:O41"/>
    <mergeCell ref="P41:Q41"/>
    <mergeCell ref="R41:S41"/>
    <mergeCell ref="T41:W41"/>
    <mergeCell ref="AP32:AP33"/>
    <mergeCell ref="H42:I42"/>
    <mergeCell ref="J42:K42"/>
    <mergeCell ref="L42:M42"/>
    <mergeCell ref="N42:O42"/>
    <mergeCell ref="P42:Q42"/>
    <mergeCell ref="R42:S42"/>
    <mergeCell ref="T42:W42"/>
    <mergeCell ref="X42:AA42"/>
    <mergeCell ref="H43:I43"/>
    <mergeCell ref="J43:K43"/>
    <mergeCell ref="L43:M43"/>
    <mergeCell ref="N43:O43"/>
    <mergeCell ref="P43:Q43"/>
    <mergeCell ref="R43:S43"/>
    <mergeCell ref="T43:W43"/>
    <mergeCell ref="X43:AA43"/>
    <mergeCell ref="N38:O38"/>
    <mergeCell ref="P38:Q38"/>
    <mergeCell ref="R38:S38"/>
    <mergeCell ref="T38:W38"/>
    <mergeCell ref="X38:AA38"/>
    <mergeCell ref="H39:I39"/>
    <mergeCell ref="J39:K39"/>
    <mergeCell ref="L39:M39"/>
    <mergeCell ref="N39:O39"/>
    <mergeCell ref="P39:Q39"/>
    <mergeCell ref="R39:S39"/>
    <mergeCell ref="T39:W39"/>
    <mergeCell ref="X39:AA39"/>
    <mergeCell ref="H40:I40"/>
    <mergeCell ref="X40:AA40"/>
    <mergeCell ref="AN904:AN905"/>
    <mergeCell ref="R907:AF908"/>
    <mergeCell ref="AH907:AI908"/>
    <mergeCell ref="AJ907:AK908"/>
    <mergeCell ref="AL907:AM908"/>
    <mergeCell ref="AN907:AN908"/>
    <mergeCell ref="R903:AF905"/>
    <mergeCell ref="AH903:AI903"/>
    <mergeCell ref="AJ903:AK903"/>
    <mergeCell ref="AL903:AN903"/>
    <mergeCell ref="AH904:AH905"/>
    <mergeCell ref="AI904:AI905"/>
    <mergeCell ref="AJ904:AJ905"/>
    <mergeCell ref="AK904:AK905"/>
    <mergeCell ref="AL904:AL905"/>
    <mergeCell ref="AM904:AM905"/>
    <mergeCell ref="T901:W901"/>
    <mergeCell ref="X901:AA901"/>
    <mergeCell ref="X41:AA41"/>
    <mergeCell ref="R218:S218"/>
    <mergeCell ref="T218:W218"/>
    <mergeCell ref="X218:AA218"/>
    <mergeCell ref="R219:S219"/>
    <mergeCell ref="T219:W219"/>
    <mergeCell ref="H902:I902"/>
    <mergeCell ref="J902:K902"/>
    <mergeCell ref="L902:M902"/>
    <mergeCell ref="N902:O902"/>
    <mergeCell ref="P902:Q902"/>
    <mergeCell ref="R902:S902"/>
    <mergeCell ref="T902:W902"/>
    <mergeCell ref="H901:I901"/>
    <mergeCell ref="J901:K901"/>
    <mergeCell ref="L901:M901"/>
    <mergeCell ref="N901:O901"/>
    <mergeCell ref="P901:Q901"/>
    <mergeCell ref="R901:S901"/>
    <mergeCell ref="T899:W899"/>
    <mergeCell ref="X899:AA899"/>
    <mergeCell ref="H900:I900"/>
    <mergeCell ref="J900:K900"/>
    <mergeCell ref="L900:M900"/>
    <mergeCell ref="N900:O900"/>
    <mergeCell ref="L65:M65"/>
    <mergeCell ref="N65:O65"/>
    <mergeCell ref="P65:Q65"/>
    <mergeCell ref="T65:W65"/>
    <mergeCell ref="X65:AA65"/>
    <mergeCell ref="H66:I66"/>
    <mergeCell ref="J66:K66"/>
    <mergeCell ref="P900:Q900"/>
    <mergeCell ref="R900:S900"/>
    <mergeCell ref="T900:W900"/>
    <mergeCell ref="X900:AA900"/>
    <mergeCell ref="H899:I899"/>
    <mergeCell ref="J899:K899"/>
    <mergeCell ref="L899:M899"/>
    <mergeCell ref="N899:O899"/>
    <mergeCell ref="P899:Q899"/>
    <mergeCell ref="R899:S899"/>
    <mergeCell ref="H898:I898"/>
    <mergeCell ref="J898:K898"/>
    <mergeCell ref="L898:M898"/>
    <mergeCell ref="N898:O898"/>
    <mergeCell ref="P898:Q898"/>
    <mergeCell ref="R898:S898"/>
    <mergeCell ref="T898:W898"/>
    <mergeCell ref="X898:AA898"/>
    <mergeCell ref="R896:S896"/>
    <mergeCell ref="T896:W896"/>
    <mergeCell ref="X896:AA896"/>
    <mergeCell ref="H897:I897"/>
    <mergeCell ref="J897:K897"/>
    <mergeCell ref="L897:M897"/>
    <mergeCell ref="N897:O897"/>
    <mergeCell ref="P897:Q897"/>
    <mergeCell ref="R897:S897"/>
    <mergeCell ref="T897:W897"/>
    <mergeCell ref="F895:G895"/>
    <mergeCell ref="AG895:AI895"/>
    <mergeCell ref="AJ895:AK895"/>
    <mergeCell ref="AL895:AN895"/>
    <mergeCell ref="H896:I896"/>
    <mergeCell ref="J896:K896"/>
    <mergeCell ref="L896:M896"/>
    <mergeCell ref="N896:O896"/>
    <mergeCell ref="P896:Q896"/>
    <mergeCell ref="X897:AA897"/>
    <mergeCell ref="B894:E894"/>
    <mergeCell ref="F894:G894"/>
    <mergeCell ref="H894:S895"/>
    <mergeCell ref="T894:AF895"/>
    <mergeCell ref="AG894:AI894"/>
    <mergeCell ref="AJ894:AK894"/>
    <mergeCell ref="B890:G891"/>
    <mergeCell ref="H890:AD890"/>
    <mergeCell ref="AF890:AK890"/>
    <mergeCell ref="AL890:AN890"/>
    <mergeCell ref="H891:AD892"/>
    <mergeCell ref="AF891:AK892"/>
    <mergeCell ref="AL891:AN892"/>
    <mergeCell ref="B892:G892"/>
    <mergeCell ref="AN887:AN888"/>
    <mergeCell ref="R883:AF885"/>
    <mergeCell ref="AH883:AI883"/>
    <mergeCell ref="AJ883:AK883"/>
    <mergeCell ref="AL883:AN883"/>
    <mergeCell ref="AH884:AH885"/>
    <mergeCell ref="AI884:AI885"/>
    <mergeCell ref="AJ884:AJ885"/>
    <mergeCell ref="AK884:AK885"/>
    <mergeCell ref="AL884:AL885"/>
    <mergeCell ref="AM884:AM885"/>
    <mergeCell ref="AL894:AN894"/>
    <mergeCell ref="AN884:AN885"/>
    <mergeCell ref="R887:AF888"/>
    <mergeCell ref="AH887:AI888"/>
    <mergeCell ref="AJ887:AK888"/>
    <mergeCell ref="AL887:AM888"/>
    <mergeCell ref="T881:W881"/>
    <mergeCell ref="X881:AA881"/>
    <mergeCell ref="H882:I882"/>
    <mergeCell ref="J882:K882"/>
    <mergeCell ref="L882:M882"/>
    <mergeCell ref="N882:O882"/>
    <mergeCell ref="P882:Q882"/>
    <mergeCell ref="R882:S882"/>
    <mergeCell ref="T882:W882"/>
    <mergeCell ref="H881:I881"/>
    <mergeCell ref="J881:K881"/>
    <mergeCell ref="L881:M881"/>
    <mergeCell ref="N881:O881"/>
    <mergeCell ref="P881:Q881"/>
    <mergeCell ref="R881:S881"/>
    <mergeCell ref="T879:W879"/>
    <mergeCell ref="X879:AA879"/>
    <mergeCell ref="H880:I880"/>
    <mergeCell ref="J880:K880"/>
    <mergeCell ref="L880:M880"/>
    <mergeCell ref="N880:O880"/>
    <mergeCell ref="P880:Q880"/>
    <mergeCell ref="R880:S880"/>
    <mergeCell ref="T880:W880"/>
    <mergeCell ref="X880:AA880"/>
    <mergeCell ref="H879:I879"/>
    <mergeCell ref="J879:K879"/>
    <mergeCell ref="L879:M879"/>
    <mergeCell ref="N879:O879"/>
    <mergeCell ref="P879:Q879"/>
    <mergeCell ref="R879:S879"/>
    <mergeCell ref="X877:AA877"/>
    <mergeCell ref="H878:I878"/>
    <mergeCell ref="J878:K878"/>
    <mergeCell ref="L878:M878"/>
    <mergeCell ref="N878:O878"/>
    <mergeCell ref="P878:Q878"/>
    <mergeCell ref="R878:S878"/>
    <mergeCell ref="T878:W878"/>
    <mergeCell ref="X878:AA878"/>
    <mergeCell ref="R876:S876"/>
    <mergeCell ref="T876:W876"/>
    <mergeCell ref="X876:AA876"/>
    <mergeCell ref="H877:I877"/>
    <mergeCell ref="J877:K877"/>
    <mergeCell ref="L877:M877"/>
    <mergeCell ref="N877:O877"/>
    <mergeCell ref="P877:Q877"/>
    <mergeCell ref="R877:S877"/>
    <mergeCell ref="T877:W877"/>
    <mergeCell ref="AL874:AN874"/>
    <mergeCell ref="F875:G875"/>
    <mergeCell ref="AG875:AI875"/>
    <mergeCell ref="AJ875:AK875"/>
    <mergeCell ref="AL875:AN875"/>
    <mergeCell ref="H876:I876"/>
    <mergeCell ref="J876:K876"/>
    <mergeCell ref="L876:M876"/>
    <mergeCell ref="N876:O876"/>
    <mergeCell ref="P876:Q876"/>
    <mergeCell ref="B874:E874"/>
    <mergeCell ref="F874:G874"/>
    <mergeCell ref="H874:S875"/>
    <mergeCell ref="T874:AF875"/>
    <mergeCell ref="AG874:AI874"/>
    <mergeCell ref="AJ874:AK874"/>
    <mergeCell ref="B870:G871"/>
    <mergeCell ref="H870:AD870"/>
    <mergeCell ref="AF870:AK870"/>
    <mergeCell ref="AL870:AN870"/>
    <mergeCell ref="H871:AD872"/>
    <mergeCell ref="AF871:AK872"/>
    <mergeCell ref="AL871:AN872"/>
    <mergeCell ref="B872:G872"/>
    <mergeCell ref="AN864:AN865"/>
    <mergeCell ref="R867:AF868"/>
    <mergeCell ref="AH867:AI868"/>
    <mergeCell ref="AJ867:AK868"/>
    <mergeCell ref="AL867:AM868"/>
    <mergeCell ref="AN867:AN868"/>
    <mergeCell ref="R863:AF865"/>
    <mergeCell ref="AH863:AI863"/>
    <mergeCell ref="AJ863:AK863"/>
    <mergeCell ref="AL863:AN863"/>
    <mergeCell ref="AH864:AH865"/>
    <mergeCell ref="AI864:AI865"/>
    <mergeCell ref="AJ864:AJ865"/>
    <mergeCell ref="AK864:AK865"/>
    <mergeCell ref="AL864:AL865"/>
    <mergeCell ref="AM864:AM865"/>
    <mergeCell ref="T861:W861"/>
    <mergeCell ref="X861:AA861"/>
    <mergeCell ref="H862:I862"/>
    <mergeCell ref="J862:K862"/>
    <mergeCell ref="L862:M862"/>
    <mergeCell ref="N862:O862"/>
    <mergeCell ref="P862:Q862"/>
    <mergeCell ref="R862:S862"/>
    <mergeCell ref="T862:W862"/>
    <mergeCell ref="H861:I861"/>
    <mergeCell ref="J861:K861"/>
    <mergeCell ref="L861:M861"/>
    <mergeCell ref="N861:O861"/>
    <mergeCell ref="P861:Q861"/>
    <mergeCell ref="R861:S861"/>
    <mergeCell ref="T859:W859"/>
    <mergeCell ref="X859:AA859"/>
    <mergeCell ref="H860:I860"/>
    <mergeCell ref="J860:K860"/>
    <mergeCell ref="L860:M860"/>
    <mergeCell ref="N860:O860"/>
    <mergeCell ref="P860:Q860"/>
    <mergeCell ref="R860:S860"/>
    <mergeCell ref="T860:W860"/>
    <mergeCell ref="X860:AA860"/>
    <mergeCell ref="H859:I859"/>
    <mergeCell ref="J859:K859"/>
    <mergeCell ref="L859:M859"/>
    <mergeCell ref="N859:O859"/>
    <mergeCell ref="P859:Q859"/>
    <mergeCell ref="R859:S859"/>
    <mergeCell ref="X857:AA857"/>
    <mergeCell ref="H858:I858"/>
    <mergeCell ref="J858:K858"/>
    <mergeCell ref="L858:M858"/>
    <mergeCell ref="N858:O858"/>
    <mergeCell ref="P858:Q858"/>
    <mergeCell ref="R858:S858"/>
    <mergeCell ref="T858:W858"/>
    <mergeCell ref="X858:AA858"/>
    <mergeCell ref="R856:S856"/>
    <mergeCell ref="T856:W856"/>
    <mergeCell ref="X856:AA856"/>
    <mergeCell ref="H857:I857"/>
    <mergeCell ref="J857:K857"/>
    <mergeCell ref="L857:M857"/>
    <mergeCell ref="N857:O857"/>
    <mergeCell ref="P857:Q857"/>
    <mergeCell ref="R857:S857"/>
    <mergeCell ref="T857:W857"/>
    <mergeCell ref="AL854:AN854"/>
    <mergeCell ref="F855:G855"/>
    <mergeCell ref="AG855:AI855"/>
    <mergeCell ref="AJ855:AK855"/>
    <mergeCell ref="AL855:AN855"/>
    <mergeCell ref="H856:I856"/>
    <mergeCell ref="J856:K856"/>
    <mergeCell ref="L856:M856"/>
    <mergeCell ref="N856:O856"/>
    <mergeCell ref="P856:Q856"/>
    <mergeCell ref="B854:E854"/>
    <mergeCell ref="F854:G854"/>
    <mergeCell ref="H854:S855"/>
    <mergeCell ref="T854:AF855"/>
    <mergeCell ref="AG854:AI854"/>
    <mergeCell ref="AJ854:AK854"/>
    <mergeCell ref="B850:G851"/>
    <mergeCell ref="H850:AD850"/>
    <mergeCell ref="AF850:AK850"/>
    <mergeCell ref="AL850:AN850"/>
    <mergeCell ref="H851:AD852"/>
    <mergeCell ref="AF851:AK852"/>
    <mergeCell ref="AL851:AN852"/>
    <mergeCell ref="B852:G852"/>
    <mergeCell ref="AN844:AN845"/>
    <mergeCell ref="R847:AF848"/>
    <mergeCell ref="AH847:AI848"/>
    <mergeCell ref="AJ847:AK848"/>
    <mergeCell ref="AL847:AM848"/>
    <mergeCell ref="AN847:AN848"/>
    <mergeCell ref="R843:AF845"/>
    <mergeCell ref="AH843:AI843"/>
    <mergeCell ref="AJ843:AK843"/>
    <mergeCell ref="AL843:AN843"/>
    <mergeCell ref="AH844:AH845"/>
    <mergeCell ref="AI844:AI845"/>
    <mergeCell ref="AJ844:AJ845"/>
    <mergeCell ref="AK844:AK845"/>
    <mergeCell ref="AL844:AL845"/>
    <mergeCell ref="AM844:AM845"/>
    <mergeCell ref="T841:W841"/>
    <mergeCell ref="X841:AA841"/>
    <mergeCell ref="H842:I842"/>
    <mergeCell ref="J842:K842"/>
    <mergeCell ref="L842:M842"/>
    <mergeCell ref="N842:O842"/>
    <mergeCell ref="P842:Q842"/>
    <mergeCell ref="R842:S842"/>
    <mergeCell ref="T842:W842"/>
    <mergeCell ref="H841:I841"/>
    <mergeCell ref="J841:K841"/>
    <mergeCell ref="L841:M841"/>
    <mergeCell ref="N841:O841"/>
    <mergeCell ref="P841:Q841"/>
    <mergeCell ref="R841:S841"/>
    <mergeCell ref="T839:W839"/>
    <mergeCell ref="X839:AA839"/>
    <mergeCell ref="H840:I840"/>
    <mergeCell ref="J840:K840"/>
    <mergeCell ref="L840:M840"/>
    <mergeCell ref="N840:O840"/>
    <mergeCell ref="P840:Q840"/>
    <mergeCell ref="R840:S840"/>
    <mergeCell ref="T840:W840"/>
    <mergeCell ref="X840:AA840"/>
    <mergeCell ref="H839:I839"/>
    <mergeCell ref="J839:K839"/>
    <mergeCell ref="L839:M839"/>
    <mergeCell ref="N839:O839"/>
    <mergeCell ref="P839:Q839"/>
    <mergeCell ref="R839:S839"/>
    <mergeCell ref="X837:AA837"/>
    <mergeCell ref="H838:I838"/>
    <mergeCell ref="J838:K838"/>
    <mergeCell ref="L838:M838"/>
    <mergeCell ref="N838:O838"/>
    <mergeCell ref="P838:Q838"/>
    <mergeCell ref="R838:S838"/>
    <mergeCell ref="T838:W838"/>
    <mergeCell ref="X838:AA838"/>
    <mergeCell ref="R836:S836"/>
    <mergeCell ref="T836:W836"/>
    <mergeCell ref="X836:AA836"/>
    <mergeCell ref="H837:I837"/>
    <mergeCell ref="J837:K837"/>
    <mergeCell ref="L837:M837"/>
    <mergeCell ref="N837:O837"/>
    <mergeCell ref="P837:Q837"/>
    <mergeCell ref="R837:S837"/>
    <mergeCell ref="T837:W837"/>
    <mergeCell ref="AL834:AN834"/>
    <mergeCell ref="F835:G835"/>
    <mergeCell ref="AG835:AI835"/>
    <mergeCell ref="AJ835:AK835"/>
    <mergeCell ref="AL835:AN835"/>
    <mergeCell ref="H836:I836"/>
    <mergeCell ref="J836:K836"/>
    <mergeCell ref="L836:M836"/>
    <mergeCell ref="N836:O836"/>
    <mergeCell ref="P836:Q836"/>
    <mergeCell ref="B834:E834"/>
    <mergeCell ref="F834:G834"/>
    <mergeCell ref="H834:S835"/>
    <mergeCell ref="T834:AF835"/>
    <mergeCell ref="AG834:AI834"/>
    <mergeCell ref="AJ834:AK834"/>
    <mergeCell ref="B830:G831"/>
    <mergeCell ref="H830:AD830"/>
    <mergeCell ref="AF830:AK830"/>
    <mergeCell ref="AL830:AN830"/>
    <mergeCell ref="H831:AD832"/>
    <mergeCell ref="AF831:AK832"/>
    <mergeCell ref="AL831:AN832"/>
    <mergeCell ref="B832:G832"/>
    <mergeCell ref="AN824:AN825"/>
    <mergeCell ref="R827:AF828"/>
    <mergeCell ref="AH827:AI828"/>
    <mergeCell ref="AJ827:AK828"/>
    <mergeCell ref="AL827:AM828"/>
    <mergeCell ref="AN827:AN828"/>
    <mergeCell ref="R823:AF825"/>
    <mergeCell ref="AH823:AI823"/>
    <mergeCell ref="AJ823:AK823"/>
    <mergeCell ref="AL823:AN823"/>
    <mergeCell ref="AH824:AH825"/>
    <mergeCell ref="AI824:AI825"/>
    <mergeCell ref="AJ824:AJ825"/>
    <mergeCell ref="AK824:AK825"/>
    <mergeCell ref="AL824:AL825"/>
    <mergeCell ref="AM824:AM825"/>
    <mergeCell ref="T821:W821"/>
    <mergeCell ref="X821:AA821"/>
    <mergeCell ref="H822:I822"/>
    <mergeCell ref="J822:K822"/>
    <mergeCell ref="L822:M822"/>
    <mergeCell ref="N822:O822"/>
    <mergeCell ref="P822:Q822"/>
    <mergeCell ref="R822:S822"/>
    <mergeCell ref="T822:W822"/>
    <mergeCell ref="H821:I821"/>
    <mergeCell ref="J821:K821"/>
    <mergeCell ref="L821:M821"/>
    <mergeCell ref="N821:O821"/>
    <mergeCell ref="P821:Q821"/>
    <mergeCell ref="R821:S821"/>
    <mergeCell ref="T819:W819"/>
    <mergeCell ref="X819:AA819"/>
    <mergeCell ref="H820:I820"/>
    <mergeCell ref="J820:K820"/>
    <mergeCell ref="L820:M820"/>
    <mergeCell ref="N820:O820"/>
    <mergeCell ref="P820:Q820"/>
    <mergeCell ref="R820:S820"/>
    <mergeCell ref="T820:W820"/>
    <mergeCell ref="X820:AA820"/>
    <mergeCell ref="H819:I819"/>
    <mergeCell ref="J819:K819"/>
    <mergeCell ref="L819:M819"/>
    <mergeCell ref="N819:O819"/>
    <mergeCell ref="P819:Q819"/>
    <mergeCell ref="R819:S819"/>
    <mergeCell ref="X817:AA817"/>
    <mergeCell ref="H818:I818"/>
    <mergeCell ref="J818:K818"/>
    <mergeCell ref="L818:M818"/>
    <mergeCell ref="N818:O818"/>
    <mergeCell ref="P818:Q818"/>
    <mergeCell ref="R818:S818"/>
    <mergeCell ref="T818:W818"/>
    <mergeCell ref="X818:AA818"/>
    <mergeCell ref="R816:S816"/>
    <mergeCell ref="T816:W816"/>
    <mergeCell ref="X816:AA816"/>
    <mergeCell ref="H817:I817"/>
    <mergeCell ref="J817:K817"/>
    <mergeCell ref="L817:M817"/>
    <mergeCell ref="N817:O817"/>
    <mergeCell ref="P817:Q817"/>
    <mergeCell ref="R817:S817"/>
    <mergeCell ref="T817:W817"/>
    <mergeCell ref="AL814:AN814"/>
    <mergeCell ref="F815:G815"/>
    <mergeCell ref="AG815:AI815"/>
    <mergeCell ref="AJ815:AK815"/>
    <mergeCell ref="AL815:AN815"/>
    <mergeCell ref="H816:I816"/>
    <mergeCell ref="J816:K816"/>
    <mergeCell ref="L816:M816"/>
    <mergeCell ref="N816:O816"/>
    <mergeCell ref="P816:Q816"/>
    <mergeCell ref="B814:E814"/>
    <mergeCell ref="F814:G814"/>
    <mergeCell ref="H814:S815"/>
    <mergeCell ref="T814:AF815"/>
    <mergeCell ref="AG814:AI814"/>
    <mergeCell ref="AJ814:AK814"/>
    <mergeCell ref="B810:G811"/>
    <mergeCell ref="H810:AD810"/>
    <mergeCell ref="AF810:AK810"/>
    <mergeCell ref="AL810:AN810"/>
    <mergeCell ref="H811:AD812"/>
    <mergeCell ref="AF811:AK812"/>
    <mergeCell ref="AL811:AN812"/>
    <mergeCell ref="B812:G812"/>
    <mergeCell ref="AN804:AN805"/>
    <mergeCell ref="R807:AF808"/>
    <mergeCell ref="AH807:AI808"/>
    <mergeCell ref="AJ807:AK808"/>
    <mergeCell ref="AL807:AM808"/>
    <mergeCell ref="AN807:AN808"/>
    <mergeCell ref="R803:AF805"/>
    <mergeCell ref="AH803:AI803"/>
    <mergeCell ref="AJ803:AK803"/>
    <mergeCell ref="AL803:AN803"/>
    <mergeCell ref="AH804:AH805"/>
    <mergeCell ref="AI804:AI805"/>
    <mergeCell ref="AJ804:AJ805"/>
    <mergeCell ref="AK804:AK805"/>
    <mergeCell ref="AL804:AL805"/>
    <mergeCell ref="AM804:AM805"/>
    <mergeCell ref="T801:W801"/>
    <mergeCell ref="X801:AA801"/>
    <mergeCell ref="H802:I802"/>
    <mergeCell ref="J802:K802"/>
    <mergeCell ref="L802:M802"/>
    <mergeCell ref="N802:O802"/>
    <mergeCell ref="P802:Q802"/>
    <mergeCell ref="R802:S802"/>
    <mergeCell ref="T802:W802"/>
    <mergeCell ref="H801:I801"/>
    <mergeCell ref="J801:K801"/>
    <mergeCell ref="L801:M801"/>
    <mergeCell ref="N801:O801"/>
    <mergeCell ref="P801:Q801"/>
    <mergeCell ref="R801:S801"/>
    <mergeCell ref="T799:W799"/>
    <mergeCell ref="X799:AA799"/>
    <mergeCell ref="H800:I800"/>
    <mergeCell ref="J800:K800"/>
    <mergeCell ref="L800:M800"/>
    <mergeCell ref="N800:O800"/>
    <mergeCell ref="P800:Q800"/>
    <mergeCell ref="R800:S800"/>
    <mergeCell ref="T800:W800"/>
    <mergeCell ref="X800:AA800"/>
    <mergeCell ref="H799:I799"/>
    <mergeCell ref="J799:K799"/>
    <mergeCell ref="L799:M799"/>
    <mergeCell ref="N799:O799"/>
    <mergeCell ref="P799:Q799"/>
    <mergeCell ref="R799:S799"/>
    <mergeCell ref="X797:AA797"/>
    <mergeCell ref="H798:I798"/>
    <mergeCell ref="J798:K798"/>
    <mergeCell ref="L798:M798"/>
    <mergeCell ref="N798:O798"/>
    <mergeCell ref="P798:Q798"/>
    <mergeCell ref="R798:S798"/>
    <mergeCell ref="T798:W798"/>
    <mergeCell ref="X798:AA798"/>
    <mergeCell ref="R796:S796"/>
    <mergeCell ref="T796:W796"/>
    <mergeCell ref="X796:AA796"/>
    <mergeCell ref="H797:I797"/>
    <mergeCell ref="J797:K797"/>
    <mergeCell ref="L797:M797"/>
    <mergeCell ref="N797:O797"/>
    <mergeCell ref="P797:Q797"/>
    <mergeCell ref="R797:S797"/>
    <mergeCell ref="T797:W797"/>
    <mergeCell ref="AL794:AN794"/>
    <mergeCell ref="F795:G795"/>
    <mergeCell ref="AG795:AI795"/>
    <mergeCell ref="AJ795:AK795"/>
    <mergeCell ref="AL795:AN795"/>
    <mergeCell ref="H796:I796"/>
    <mergeCell ref="J796:K796"/>
    <mergeCell ref="L796:M796"/>
    <mergeCell ref="N796:O796"/>
    <mergeCell ref="P796:Q796"/>
    <mergeCell ref="B794:E794"/>
    <mergeCell ref="F794:G794"/>
    <mergeCell ref="H794:S795"/>
    <mergeCell ref="T794:AF795"/>
    <mergeCell ref="AG794:AI794"/>
    <mergeCell ref="AJ794:AK794"/>
    <mergeCell ref="B790:G791"/>
    <mergeCell ref="H790:AD790"/>
    <mergeCell ref="AF790:AK790"/>
    <mergeCell ref="AL790:AN790"/>
    <mergeCell ref="H791:AD792"/>
    <mergeCell ref="AF791:AK792"/>
    <mergeCell ref="AL791:AN792"/>
    <mergeCell ref="B792:G792"/>
    <mergeCell ref="AN784:AN785"/>
    <mergeCell ref="R787:AF788"/>
    <mergeCell ref="AH787:AI788"/>
    <mergeCell ref="AJ787:AK788"/>
    <mergeCell ref="AL787:AM788"/>
    <mergeCell ref="AN787:AN788"/>
    <mergeCell ref="R783:AF785"/>
    <mergeCell ref="AH783:AI783"/>
    <mergeCell ref="AJ783:AK783"/>
    <mergeCell ref="AL783:AN783"/>
    <mergeCell ref="AH784:AH785"/>
    <mergeCell ref="AI784:AI785"/>
    <mergeCell ref="AJ784:AJ785"/>
    <mergeCell ref="AK784:AK785"/>
    <mergeCell ref="AL784:AL785"/>
    <mergeCell ref="AM784:AM785"/>
    <mergeCell ref="T781:W781"/>
    <mergeCell ref="X781:AA781"/>
    <mergeCell ref="H782:I782"/>
    <mergeCell ref="J782:K782"/>
    <mergeCell ref="L782:M782"/>
    <mergeCell ref="N782:O782"/>
    <mergeCell ref="P782:Q782"/>
    <mergeCell ref="R782:S782"/>
    <mergeCell ref="T782:W782"/>
    <mergeCell ref="H781:I781"/>
    <mergeCell ref="J781:K781"/>
    <mergeCell ref="L781:M781"/>
    <mergeCell ref="N781:O781"/>
    <mergeCell ref="P781:Q781"/>
    <mergeCell ref="R781:S781"/>
    <mergeCell ref="T779:W779"/>
    <mergeCell ref="X779:AA779"/>
    <mergeCell ref="H780:I780"/>
    <mergeCell ref="J780:K780"/>
    <mergeCell ref="L780:M780"/>
    <mergeCell ref="N780:O780"/>
    <mergeCell ref="P780:Q780"/>
    <mergeCell ref="R780:S780"/>
    <mergeCell ref="T780:W780"/>
    <mergeCell ref="X780:AA780"/>
    <mergeCell ref="H779:I779"/>
    <mergeCell ref="J779:K779"/>
    <mergeCell ref="L779:M779"/>
    <mergeCell ref="N779:O779"/>
    <mergeCell ref="P779:Q779"/>
    <mergeCell ref="R779:S779"/>
    <mergeCell ref="X777:AA777"/>
    <mergeCell ref="H778:I778"/>
    <mergeCell ref="J778:K778"/>
    <mergeCell ref="L778:M778"/>
    <mergeCell ref="N778:O778"/>
    <mergeCell ref="P778:Q778"/>
    <mergeCell ref="R778:S778"/>
    <mergeCell ref="T778:W778"/>
    <mergeCell ref="X778:AA778"/>
    <mergeCell ref="R776:S776"/>
    <mergeCell ref="T776:W776"/>
    <mergeCell ref="X776:AA776"/>
    <mergeCell ref="H777:I777"/>
    <mergeCell ref="J777:K777"/>
    <mergeCell ref="L777:M777"/>
    <mergeCell ref="N777:O777"/>
    <mergeCell ref="P777:Q777"/>
    <mergeCell ref="R777:S777"/>
    <mergeCell ref="T777:W777"/>
    <mergeCell ref="AL774:AN774"/>
    <mergeCell ref="F775:G775"/>
    <mergeCell ref="AG775:AI775"/>
    <mergeCell ref="AJ775:AK775"/>
    <mergeCell ref="AL775:AN775"/>
    <mergeCell ref="H776:I776"/>
    <mergeCell ref="J776:K776"/>
    <mergeCell ref="L776:M776"/>
    <mergeCell ref="N776:O776"/>
    <mergeCell ref="P776:Q776"/>
    <mergeCell ref="B774:E774"/>
    <mergeCell ref="F774:G774"/>
    <mergeCell ref="H774:S775"/>
    <mergeCell ref="T774:AF775"/>
    <mergeCell ref="AG774:AI774"/>
    <mergeCell ref="AJ774:AK774"/>
    <mergeCell ref="B770:G771"/>
    <mergeCell ref="H770:AD770"/>
    <mergeCell ref="AF770:AK770"/>
    <mergeCell ref="AL770:AN770"/>
    <mergeCell ref="H771:AD772"/>
    <mergeCell ref="AF771:AK772"/>
    <mergeCell ref="AL771:AN772"/>
    <mergeCell ref="B772:G772"/>
    <mergeCell ref="AN764:AN765"/>
    <mergeCell ref="R767:AF768"/>
    <mergeCell ref="AH767:AI768"/>
    <mergeCell ref="AJ767:AK768"/>
    <mergeCell ref="AL767:AM768"/>
    <mergeCell ref="AN767:AN768"/>
    <mergeCell ref="R763:AF765"/>
    <mergeCell ref="AH763:AI763"/>
    <mergeCell ref="AJ763:AK763"/>
    <mergeCell ref="AL763:AN763"/>
    <mergeCell ref="AH764:AH765"/>
    <mergeCell ref="AI764:AI765"/>
    <mergeCell ref="AJ764:AJ765"/>
    <mergeCell ref="AK764:AK765"/>
    <mergeCell ref="AL764:AL765"/>
    <mergeCell ref="AM764:AM765"/>
    <mergeCell ref="T761:W761"/>
    <mergeCell ref="X761:AA761"/>
    <mergeCell ref="H762:I762"/>
    <mergeCell ref="J762:K762"/>
    <mergeCell ref="L762:M762"/>
    <mergeCell ref="N762:O762"/>
    <mergeCell ref="P762:Q762"/>
    <mergeCell ref="R762:S762"/>
    <mergeCell ref="T762:W762"/>
    <mergeCell ref="H761:I761"/>
    <mergeCell ref="J761:K761"/>
    <mergeCell ref="L761:M761"/>
    <mergeCell ref="N761:O761"/>
    <mergeCell ref="P761:Q761"/>
    <mergeCell ref="R761:S761"/>
    <mergeCell ref="T759:W759"/>
    <mergeCell ref="X759:AA759"/>
    <mergeCell ref="H760:I760"/>
    <mergeCell ref="J760:K760"/>
    <mergeCell ref="L760:M760"/>
    <mergeCell ref="N760:O760"/>
    <mergeCell ref="P760:Q760"/>
    <mergeCell ref="R760:S760"/>
    <mergeCell ref="T760:W760"/>
    <mergeCell ref="X760:AA760"/>
    <mergeCell ref="H759:I759"/>
    <mergeCell ref="J759:K759"/>
    <mergeCell ref="L759:M759"/>
    <mergeCell ref="N759:O759"/>
    <mergeCell ref="P759:Q759"/>
    <mergeCell ref="R759:S759"/>
    <mergeCell ref="X757:AA757"/>
    <mergeCell ref="H758:I758"/>
    <mergeCell ref="J758:K758"/>
    <mergeCell ref="L758:M758"/>
    <mergeCell ref="N758:O758"/>
    <mergeCell ref="P758:Q758"/>
    <mergeCell ref="R758:S758"/>
    <mergeCell ref="T758:W758"/>
    <mergeCell ref="X758:AA758"/>
    <mergeCell ref="R756:S756"/>
    <mergeCell ref="T756:W756"/>
    <mergeCell ref="X756:AA756"/>
    <mergeCell ref="H757:I757"/>
    <mergeCell ref="J757:K757"/>
    <mergeCell ref="L757:M757"/>
    <mergeCell ref="N757:O757"/>
    <mergeCell ref="P757:Q757"/>
    <mergeCell ref="R757:S757"/>
    <mergeCell ref="T757:W757"/>
    <mergeCell ref="AL754:AN754"/>
    <mergeCell ref="F755:G755"/>
    <mergeCell ref="AG755:AI755"/>
    <mergeCell ref="AJ755:AK755"/>
    <mergeCell ref="AL755:AN755"/>
    <mergeCell ref="H756:I756"/>
    <mergeCell ref="J756:K756"/>
    <mergeCell ref="L756:M756"/>
    <mergeCell ref="N756:O756"/>
    <mergeCell ref="P756:Q756"/>
    <mergeCell ref="B754:E754"/>
    <mergeCell ref="F754:G754"/>
    <mergeCell ref="H754:S755"/>
    <mergeCell ref="T754:AF755"/>
    <mergeCell ref="AG754:AI754"/>
    <mergeCell ref="AJ754:AK754"/>
    <mergeCell ref="B750:G751"/>
    <mergeCell ref="H750:AD750"/>
    <mergeCell ref="AF750:AK750"/>
    <mergeCell ref="AL750:AN750"/>
    <mergeCell ref="H751:AD752"/>
    <mergeCell ref="AF751:AK752"/>
    <mergeCell ref="AL751:AN752"/>
    <mergeCell ref="B752:G752"/>
    <mergeCell ref="AN744:AN745"/>
    <mergeCell ref="R747:AF748"/>
    <mergeCell ref="AH747:AI748"/>
    <mergeCell ref="AJ747:AK748"/>
    <mergeCell ref="AL747:AM748"/>
    <mergeCell ref="AN747:AN748"/>
    <mergeCell ref="R743:AF745"/>
    <mergeCell ref="AH743:AI743"/>
    <mergeCell ref="AJ743:AK743"/>
    <mergeCell ref="AL743:AN743"/>
    <mergeCell ref="AH744:AH745"/>
    <mergeCell ref="AI744:AI745"/>
    <mergeCell ref="AJ744:AJ745"/>
    <mergeCell ref="AK744:AK745"/>
    <mergeCell ref="AL744:AL745"/>
    <mergeCell ref="AM744:AM745"/>
    <mergeCell ref="T741:W741"/>
    <mergeCell ref="X741:AA741"/>
    <mergeCell ref="H742:I742"/>
    <mergeCell ref="J742:K742"/>
    <mergeCell ref="L742:M742"/>
    <mergeCell ref="N742:O742"/>
    <mergeCell ref="P742:Q742"/>
    <mergeCell ref="R742:S742"/>
    <mergeCell ref="T742:W742"/>
    <mergeCell ref="H741:I741"/>
    <mergeCell ref="J741:K741"/>
    <mergeCell ref="L741:M741"/>
    <mergeCell ref="N741:O741"/>
    <mergeCell ref="P741:Q741"/>
    <mergeCell ref="R741:S741"/>
    <mergeCell ref="T739:W739"/>
    <mergeCell ref="X739:AA739"/>
    <mergeCell ref="H740:I740"/>
    <mergeCell ref="J740:K740"/>
    <mergeCell ref="L740:M740"/>
    <mergeCell ref="N740:O740"/>
    <mergeCell ref="P740:Q740"/>
    <mergeCell ref="R740:S740"/>
    <mergeCell ref="T740:W740"/>
    <mergeCell ref="X740:AA740"/>
    <mergeCell ref="H739:I739"/>
    <mergeCell ref="J739:K739"/>
    <mergeCell ref="L739:M739"/>
    <mergeCell ref="N739:O739"/>
    <mergeCell ref="P739:Q739"/>
    <mergeCell ref="R739:S739"/>
    <mergeCell ref="X737:AA737"/>
    <mergeCell ref="H738:I738"/>
    <mergeCell ref="J738:K738"/>
    <mergeCell ref="L738:M738"/>
    <mergeCell ref="N738:O738"/>
    <mergeCell ref="P738:Q738"/>
    <mergeCell ref="R738:S738"/>
    <mergeCell ref="T738:W738"/>
    <mergeCell ref="X738:AA738"/>
    <mergeCell ref="R736:S736"/>
    <mergeCell ref="T736:W736"/>
    <mergeCell ref="X736:AA736"/>
    <mergeCell ref="H737:I737"/>
    <mergeCell ref="J737:K737"/>
    <mergeCell ref="L737:M737"/>
    <mergeCell ref="N737:O737"/>
    <mergeCell ref="P737:Q737"/>
    <mergeCell ref="R737:S737"/>
    <mergeCell ref="T737:W737"/>
    <mergeCell ref="AL734:AN734"/>
    <mergeCell ref="F735:G735"/>
    <mergeCell ref="AG735:AI735"/>
    <mergeCell ref="AJ735:AK735"/>
    <mergeCell ref="AL735:AN735"/>
    <mergeCell ref="H736:I736"/>
    <mergeCell ref="J736:K736"/>
    <mergeCell ref="L736:M736"/>
    <mergeCell ref="N736:O736"/>
    <mergeCell ref="P736:Q736"/>
    <mergeCell ref="B734:E734"/>
    <mergeCell ref="F734:G734"/>
    <mergeCell ref="H734:S735"/>
    <mergeCell ref="T734:AF735"/>
    <mergeCell ref="AG734:AI734"/>
    <mergeCell ref="AJ734:AK734"/>
    <mergeCell ref="B730:G731"/>
    <mergeCell ref="H730:AD730"/>
    <mergeCell ref="AF730:AK730"/>
    <mergeCell ref="AL730:AN730"/>
    <mergeCell ref="H731:AD732"/>
    <mergeCell ref="AF731:AK732"/>
    <mergeCell ref="AL731:AN732"/>
    <mergeCell ref="B732:G732"/>
    <mergeCell ref="AN724:AN725"/>
    <mergeCell ref="R727:AF728"/>
    <mergeCell ref="AH727:AI728"/>
    <mergeCell ref="AJ727:AK728"/>
    <mergeCell ref="AL727:AM728"/>
    <mergeCell ref="AN727:AN728"/>
    <mergeCell ref="R723:AF725"/>
    <mergeCell ref="AH723:AI723"/>
    <mergeCell ref="AJ723:AK723"/>
    <mergeCell ref="AL723:AN723"/>
    <mergeCell ref="AH724:AH725"/>
    <mergeCell ref="AI724:AI725"/>
    <mergeCell ref="AJ724:AJ725"/>
    <mergeCell ref="AK724:AK725"/>
    <mergeCell ref="AL724:AL725"/>
    <mergeCell ref="AM724:AM725"/>
    <mergeCell ref="T721:W721"/>
    <mergeCell ref="X721:AA721"/>
    <mergeCell ref="H722:I722"/>
    <mergeCell ref="J722:K722"/>
    <mergeCell ref="L722:M722"/>
    <mergeCell ref="N722:O722"/>
    <mergeCell ref="P722:Q722"/>
    <mergeCell ref="R722:S722"/>
    <mergeCell ref="T722:W722"/>
    <mergeCell ref="H721:I721"/>
    <mergeCell ref="J721:K721"/>
    <mergeCell ref="L721:M721"/>
    <mergeCell ref="N721:O721"/>
    <mergeCell ref="P721:Q721"/>
    <mergeCell ref="R721:S721"/>
    <mergeCell ref="T719:W719"/>
    <mergeCell ref="X719:AA719"/>
    <mergeCell ref="H720:I720"/>
    <mergeCell ref="J720:K720"/>
    <mergeCell ref="L720:M720"/>
    <mergeCell ref="N720:O720"/>
    <mergeCell ref="P720:Q720"/>
    <mergeCell ref="R720:S720"/>
    <mergeCell ref="T720:W720"/>
    <mergeCell ref="X720:AA720"/>
    <mergeCell ref="H719:I719"/>
    <mergeCell ref="J719:K719"/>
    <mergeCell ref="L719:M719"/>
    <mergeCell ref="N719:O719"/>
    <mergeCell ref="P719:Q719"/>
    <mergeCell ref="R719:S719"/>
    <mergeCell ref="X717:AA717"/>
    <mergeCell ref="H718:I718"/>
    <mergeCell ref="J718:K718"/>
    <mergeCell ref="L718:M718"/>
    <mergeCell ref="N718:O718"/>
    <mergeCell ref="P718:Q718"/>
    <mergeCell ref="R718:S718"/>
    <mergeCell ref="T718:W718"/>
    <mergeCell ref="X718:AA718"/>
    <mergeCell ref="R716:S716"/>
    <mergeCell ref="T716:W716"/>
    <mergeCell ref="X716:AA716"/>
    <mergeCell ref="H717:I717"/>
    <mergeCell ref="J717:K717"/>
    <mergeCell ref="L717:M717"/>
    <mergeCell ref="N717:O717"/>
    <mergeCell ref="P717:Q717"/>
    <mergeCell ref="R717:S717"/>
    <mergeCell ref="T717:W717"/>
    <mergeCell ref="AL714:AN714"/>
    <mergeCell ref="F715:G715"/>
    <mergeCell ref="AG715:AI715"/>
    <mergeCell ref="AJ715:AK715"/>
    <mergeCell ref="AL715:AN715"/>
    <mergeCell ref="H716:I716"/>
    <mergeCell ref="J716:K716"/>
    <mergeCell ref="L716:M716"/>
    <mergeCell ref="N716:O716"/>
    <mergeCell ref="P716:Q716"/>
    <mergeCell ref="B714:E714"/>
    <mergeCell ref="F714:G714"/>
    <mergeCell ref="H714:S715"/>
    <mergeCell ref="T714:AF715"/>
    <mergeCell ref="AG714:AI714"/>
    <mergeCell ref="AJ714:AK714"/>
    <mergeCell ref="B710:G711"/>
    <mergeCell ref="H710:AD710"/>
    <mergeCell ref="AF710:AK710"/>
    <mergeCell ref="AL710:AN710"/>
    <mergeCell ref="H711:AD712"/>
    <mergeCell ref="AF711:AK712"/>
    <mergeCell ref="AL711:AN712"/>
    <mergeCell ref="B712:G712"/>
    <mergeCell ref="AN704:AN705"/>
    <mergeCell ref="R707:AF708"/>
    <mergeCell ref="AH707:AI708"/>
    <mergeCell ref="AJ707:AK708"/>
    <mergeCell ref="AL707:AM708"/>
    <mergeCell ref="AN707:AN708"/>
    <mergeCell ref="R703:AF705"/>
    <mergeCell ref="AH703:AI703"/>
    <mergeCell ref="AJ703:AK703"/>
    <mergeCell ref="AL703:AN703"/>
    <mergeCell ref="AH704:AH705"/>
    <mergeCell ref="AI704:AI705"/>
    <mergeCell ref="AJ704:AJ705"/>
    <mergeCell ref="AK704:AK705"/>
    <mergeCell ref="AL704:AL705"/>
    <mergeCell ref="AM704:AM705"/>
    <mergeCell ref="T701:W701"/>
    <mergeCell ref="X701:AA701"/>
    <mergeCell ref="H702:I702"/>
    <mergeCell ref="J702:K702"/>
    <mergeCell ref="L702:M702"/>
    <mergeCell ref="N702:O702"/>
    <mergeCell ref="P702:Q702"/>
    <mergeCell ref="R702:S702"/>
    <mergeCell ref="T702:W702"/>
    <mergeCell ref="H701:I701"/>
    <mergeCell ref="J701:K701"/>
    <mergeCell ref="L701:M701"/>
    <mergeCell ref="N701:O701"/>
    <mergeCell ref="P701:Q701"/>
    <mergeCell ref="R701:S701"/>
    <mergeCell ref="T699:W699"/>
    <mergeCell ref="X699:AA699"/>
    <mergeCell ref="H700:I700"/>
    <mergeCell ref="J700:K700"/>
    <mergeCell ref="L700:M700"/>
    <mergeCell ref="N700:O700"/>
    <mergeCell ref="P700:Q700"/>
    <mergeCell ref="R700:S700"/>
    <mergeCell ref="T700:W700"/>
    <mergeCell ref="X700:AA700"/>
    <mergeCell ref="H699:I699"/>
    <mergeCell ref="J699:K699"/>
    <mergeCell ref="L699:M699"/>
    <mergeCell ref="N699:O699"/>
    <mergeCell ref="P699:Q699"/>
    <mergeCell ref="R699:S699"/>
    <mergeCell ref="X697:AA697"/>
    <mergeCell ref="H698:I698"/>
    <mergeCell ref="J698:K698"/>
    <mergeCell ref="L698:M698"/>
    <mergeCell ref="N698:O698"/>
    <mergeCell ref="P698:Q698"/>
    <mergeCell ref="R698:S698"/>
    <mergeCell ref="T698:W698"/>
    <mergeCell ref="X698:AA698"/>
    <mergeCell ref="R696:S696"/>
    <mergeCell ref="T696:W696"/>
    <mergeCell ref="X696:AA696"/>
    <mergeCell ref="H697:I697"/>
    <mergeCell ref="J697:K697"/>
    <mergeCell ref="L697:M697"/>
    <mergeCell ref="N697:O697"/>
    <mergeCell ref="P697:Q697"/>
    <mergeCell ref="R697:S697"/>
    <mergeCell ref="T697:W697"/>
    <mergeCell ref="AL694:AN694"/>
    <mergeCell ref="F695:G695"/>
    <mergeCell ref="AG695:AI695"/>
    <mergeCell ref="AJ695:AK695"/>
    <mergeCell ref="AL695:AN695"/>
    <mergeCell ref="H696:I696"/>
    <mergeCell ref="J696:K696"/>
    <mergeCell ref="L696:M696"/>
    <mergeCell ref="N696:O696"/>
    <mergeCell ref="P696:Q696"/>
    <mergeCell ref="B694:E694"/>
    <mergeCell ref="F694:G694"/>
    <mergeCell ref="H694:S695"/>
    <mergeCell ref="T694:AF695"/>
    <mergeCell ref="AG694:AI694"/>
    <mergeCell ref="AJ694:AK694"/>
    <mergeCell ref="B690:G691"/>
    <mergeCell ref="H690:AD690"/>
    <mergeCell ref="AF690:AK690"/>
    <mergeCell ref="AL690:AN690"/>
    <mergeCell ref="H691:AD692"/>
    <mergeCell ref="AF691:AK692"/>
    <mergeCell ref="AL691:AN692"/>
    <mergeCell ref="B692:G692"/>
    <mergeCell ref="AN684:AN685"/>
    <mergeCell ref="R687:AF688"/>
    <mergeCell ref="AH687:AI688"/>
    <mergeCell ref="AJ687:AK688"/>
    <mergeCell ref="AL687:AM688"/>
    <mergeCell ref="AN687:AN688"/>
    <mergeCell ref="R683:AF685"/>
    <mergeCell ref="AH683:AI683"/>
    <mergeCell ref="AJ683:AK683"/>
    <mergeCell ref="AL683:AN683"/>
    <mergeCell ref="AH684:AH685"/>
    <mergeCell ref="AI684:AI685"/>
    <mergeCell ref="AJ684:AJ685"/>
    <mergeCell ref="AK684:AK685"/>
    <mergeCell ref="AL684:AL685"/>
    <mergeCell ref="AM684:AM685"/>
    <mergeCell ref="T681:W681"/>
    <mergeCell ref="X681:AA681"/>
    <mergeCell ref="H682:I682"/>
    <mergeCell ref="J682:K682"/>
    <mergeCell ref="L682:M682"/>
    <mergeCell ref="N682:O682"/>
    <mergeCell ref="P682:Q682"/>
    <mergeCell ref="R682:S682"/>
    <mergeCell ref="T682:W682"/>
    <mergeCell ref="H681:I681"/>
    <mergeCell ref="J681:K681"/>
    <mergeCell ref="L681:M681"/>
    <mergeCell ref="N681:O681"/>
    <mergeCell ref="P681:Q681"/>
    <mergeCell ref="R681:S681"/>
    <mergeCell ref="T679:W679"/>
    <mergeCell ref="X679:AA679"/>
    <mergeCell ref="H680:I680"/>
    <mergeCell ref="J680:K680"/>
    <mergeCell ref="L680:M680"/>
    <mergeCell ref="N680:O680"/>
    <mergeCell ref="P680:Q680"/>
    <mergeCell ref="R680:S680"/>
    <mergeCell ref="T680:W680"/>
    <mergeCell ref="X680:AA680"/>
    <mergeCell ref="H679:I679"/>
    <mergeCell ref="J679:K679"/>
    <mergeCell ref="L679:M679"/>
    <mergeCell ref="N679:O679"/>
    <mergeCell ref="P679:Q679"/>
    <mergeCell ref="R679:S679"/>
    <mergeCell ref="X677:AA677"/>
    <mergeCell ref="H678:I678"/>
    <mergeCell ref="J678:K678"/>
    <mergeCell ref="L678:M678"/>
    <mergeCell ref="N678:O678"/>
    <mergeCell ref="P678:Q678"/>
    <mergeCell ref="R678:S678"/>
    <mergeCell ref="T678:W678"/>
    <mergeCell ref="X678:AA678"/>
    <mergeCell ref="R676:S676"/>
    <mergeCell ref="T676:W676"/>
    <mergeCell ref="X676:AA676"/>
    <mergeCell ref="H677:I677"/>
    <mergeCell ref="J677:K677"/>
    <mergeCell ref="L677:M677"/>
    <mergeCell ref="N677:O677"/>
    <mergeCell ref="P677:Q677"/>
    <mergeCell ref="R677:S677"/>
    <mergeCell ref="T677:W677"/>
    <mergeCell ref="AL674:AN674"/>
    <mergeCell ref="F675:G675"/>
    <mergeCell ref="AG675:AI675"/>
    <mergeCell ref="AJ675:AK675"/>
    <mergeCell ref="AL675:AN675"/>
    <mergeCell ref="H676:I676"/>
    <mergeCell ref="J676:K676"/>
    <mergeCell ref="L676:M676"/>
    <mergeCell ref="N676:O676"/>
    <mergeCell ref="P676:Q676"/>
    <mergeCell ref="B674:E674"/>
    <mergeCell ref="F674:G674"/>
    <mergeCell ref="H674:S675"/>
    <mergeCell ref="T674:AF675"/>
    <mergeCell ref="AG674:AI674"/>
    <mergeCell ref="AJ674:AK674"/>
    <mergeCell ref="B670:G671"/>
    <mergeCell ref="H670:AD670"/>
    <mergeCell ref="AF670:AK670"/>
    <mergeCell ref="AL670:AN670"/>
    <mergeCell ref="H671:AD672"/>
    <mergeCell ref="AF671:AK672"/>
    <mergeCell ref="AL671:AN672"/>
    <mergeCell ref="B672:G672"/>
    <mergeCell ref="AN664:AN665"/>
    <mergeCell ref="R667:AF668"/>
    <mergeCell ref="AH667:AI668"/>
    <mergeCell ref="AJ667:AK668"/>
    <mergeCell ref="AL667:AM668"/>
    <mergeCell ref="AN667:AN668"/>
    <mergeCell ref="R663:AF665"/>
    <mergeCell ref="AH663:AI663"/>
    <mergeCell ref="AJ663:AK663"/>
    <mergeCell ref="AL663:AN663"/>
    <mergeCell ref="AH664:AH665"/>
    <mergeCell ref="AI664:AI665"/>
    <mergeCell ref="AJ664:AJ665"/>
    <mergeCell ref="AK664:AK665"/>
    <mergeCell ref="AL664:AL665"/>
    <mergeCell ref="AM664:AM665"/>
    <mergeCell ref="T661:W661"/>
    <mergeCell ref="X661:AA661"/>
    <mergeCell ref="H662:I662"/>
    <mergeCell ref="J662:K662"/>
    <mergeCell ref="L662:M662"/>
    <mergeCell ref="N662:O662"/>
    <mergeCell ref="P662:Q662"/>
    <mergeCell ref="R662:S662"/>
    <mergeCell ref="T662:W662"/>
    <mergeCell ref="H661:I661"/>
    <mergeCell ref="J661:K661"/>
    <mergeCell ref="L661:M661"/>
    <mergeCell ref="N661:O661"/>
    <mergeCell ref="P661:Q661"/>
    <mergeCell ref="R661:S661"/>
    <mergeCell ref="T659:W659"/>
    <mergeCell ref="X659:AA659"/>
    <mergeCell ref="H660:I660"/>
    <mergeCell ref="J660:K660"/>
    <mergeCell ref="L660:M660"/>
    <mergeCell ref="N660:O660"/>
    <mergeCell ref="P660:Q660"/>
    <mergeCell ref="R660:S660"/>
    <mergeCell ref="T660:W660"/>
    <mergeCell ref="X660:AA660"/>
    <mergeCell ref="H659:I659"/>
    <mergeCell ref="J659:K659"/>
    <mergeCell ref="L659:M659"/>
    <mergeCell ref="N659:O659"/>
    <mergeCell ref="P659:Q659"/>
    <mergeCell ref="R659:S659"/>
    <mergeCell ref="X657:AA657"/>
    <mergeCell ref="H658:I658"/>
    <mergeCell ref="J658:K658"/>
    <mergeCell ref="L658:M658"/>
    <mergeCell ref="N658:O658"/>
    <mergeCell ref="P658:Q658"/>
    <mergeCell ref="R658:S658"/>
    <mergeCell ref="T658:W658"/>
    <mergeCell ref="X658:AA658"/>
    <mergeCell ref="R656:S656"/>
    <mergeCell ref="T656:W656"/>
    <mergeCell ref="X656:AA656"/>
    <mergeCell ref="H657:I657"/>
    <mergeCell ref="J657:K657"/>
    <mergeCell ref="L657:M657"/>
    <mergeCell ref="N657:O657"/>
    <mergeCell ref="P657:Q657"/>
    <mergeCell ref="R657:S657"/>
    <mergeCell ref="T657:W657"/>
    <mergeCell ref="AL654:AN654"/>
    <mergeCell ref="F655:G655"/>
    <mergeCell ref="AG655:AI655"/>
    <mergeCell ref="AJ655:AK655"/>
    <mergeCell ref="AL655:AN655"/>
    <mergeCell ref="H656:I656"/>
    <mergeCell ref="J656:K656"/>
    <mergeCell ref="L656:M656"/>
    <mergeCell ref="N656:O656"/>
    <mergeCell ref="P656:Q656"/>
    <mergeCell ref="B654:E654"/>
    <mergeCell ref="F654:G654"/>
    <mergeCell ref="H654:S655"/>
    <mergeCell ref="T654:AF655"/>
    <mergeCell ref="AG654:AI654"/>
    <mergeCell ref="AJ654:AK654"/>
    <mergeCell ref="B650:G651"/>
    <mergeCell ref="H650:AD650"/>
    <mergeCell ref="AF650:AK650"/>
    <mergeCell ref="AL650:AN650"/>
    <mergeCell ref="H651:AD652"/>
    <mergeCell ref="AF651:AK652"/>
    <mergeCell ref="AL651:AN652"/>
    <mergeCell ref="B652:G652"/>
    <mergeCell ref="AN644:AN645"/>
    <mergeCell ref="R647:AF648"/>
    <mergeCell ref="AH647:AI648"/>
    <mergeCell ref="AJ647:AK648"/>
    <mergeCell ref="AL647:AM648"/>
    <mergeCell ref="AN647:AN648"/>
    <mergeCell ref="R643:AF645"/>
    <mergeCell ref="AH643:AI643"/>
    <mergeCell ref="AJ643:AK643"/>
    <mergeCell ref="AL643:AN643"/>
    <mergeCell ref="AH644:AH645"/>
    <mergeCell ref="AI644:AI645"/>
    <mergeCell ref="AJ644:AJ645"/>
    <mergeCell ref="AK644:AK645"/>
    <mergeCell ref="AL644:AL645"/>
    <mergeCell ref="AM644:AM645"/>
    <mergeCell ref="T641:W641"/>
    <mergeCell ref="X641:AA641"/>
    <mergeCell ref="H642:I642"/>
    <mergeCell ref="J642:K642"/>
    <mergeCell ref="L642:M642"/>
    <mergeCell ref="N642:O642"/>
    <mergeCell ref="P642:Q642"/>
    <mergeCell ref="R642:S642"/>
    <mergeCell ref="T642:W642"/>
    <mergeCell ref="H641:I641"/>
    <mergeCell ref="J641:K641"/>
    <mergeCell ref="L641:M641"/>
    <mergeCell ref="N641:O641"/>
    <mergeCell ref="P641:Q641"/>
    <mergeCell ref="R641:S641"/>
    <mergeCell ref="T639:W639"/>
    <mergeCell ref="X639:AA639"/>
    <mergeCell ref="H640:I640"/>
    <mergeCell ref="J640:K640"/>
    <mergeCell ref="L640:M640"/>
    <mergeCell ref="N640:O640"/>
    <mergeCell ref="P640:Q640"/>
    <mergeCell ref="R640:S640"/>
    <mergeCell ref="T640:W640"/>
    <mergeCell ref="X640:AA640"/>
    <mergeCell ref="H639:I639"/>
    <mergeCell ref="J639:K639"/>
    <mergeCell ref="L639:M639"/>
    <mergeCell ref="N639:O639"/>
    <mergeCell ref="P639:Q639"/>
    <mergeCell ref="R639:S639"/>
    <mergeCell ref="X637:AA637"/>
    <mergeCell ref="H638:I638"/>
    <mergeCell ref="J638:K638"/>
    <mergeCell ref="L638:M638"/>
    <mergeCell ref="N638:O638"/>
    <mergeCell ref="P638:Q638"/>
    <mergeCell ref="R638:S638"/>
    <mergeCell ref="T638:W638"/>
    <mergeCell ref="X638:AA638"/>
    <mergeCell ref="R636:S636"/>
    <mergeCell ref="T636:W636"/>
    <mergeCell ref="X636:AA636"/>
    <mergeCell ref="H637:I637"/>
    <mergeCell ref="J637:K637"/>
    <mergeCell ref="L637:M637"/>
    <mergeCell ref="N637:O637"/>
    <mergeCell ref="P637:Q637"/>
    <mergeCell ref="R637:S637"/>
    <mergeCell ref="T637:W637"/>
    <mergeCell ref="AL634:AN634"/>
    <mergeCell ref="F635:G635"/>
    <mergeCell ref="AG635:AI635"/>
    <mergeCell ref="AJ635:AK635"/>
    <mergeCell ref="AL635:AN635"/>
    <mergeCell ref="H636:I636"/>
    <mergeCell ref="J636:K636"/>
    <mergeCell ref="L636:M636"/>
    <mergeCell ref="N636:O636"/>
    <mergeCell ref="P636:Q636"/>
    <mergeCell ref="B634:E634"/>
    <mergeCell ref="F634:G634"/>
    <mergeCell ref="H634:S635"/>
    <mergeCell ref="T634:AF635"/>
    <mergeCell ref="AG634:AI634"/>
    <mergeCell ref="AJ634:AK634"/>
    <mergeCell ref="B630:G631"/>
    <mergeCell ref="H630:AD630"/>
    <mergeCell ref="AF630:AK630"/>
    <mergeCell ref="AL630:AN630"/>
    <mergeCell ref="H631:AD632"/>
    <mergeCell ref="AF631:AK632"/>
    <mergeCell ref="AL631:AN632"/>
    <mergeCell ref="B632:G632"/>
    <mergeCell ref="AN624:AN625"/>
    <mergeCell ref="R627:AF628"/>
    <mergeCell ref="AH627:AI628"/>
    <mergeCell ref="AJ627:AK628"/>
    <mergeCell ref="AL627:AM628"/>
    <mergeCell ref="AN627:AN628"/>
    <mergeCell ref="R623:AF625"/>
    <mergeCell ref="AH623:AI623"/>
    <mergeCell ref="AJ623:AK623"/>
    <mergeCell ref="AL623:AN623"/>
    <mergeCell ref="AH624:AH625"/>
    <mergeCell ref="AI624:AI625"/>
    <mergeCell ref="AJ624:AJ625"/>
    <mergeCell ref="AK624:AK625"/>
    <mergeCell ref="AL624:AL625"/>
    <mergeCell ref="AM624:AM625"/>
    <mergeCell ref="T621:W621"/>
    <mergeCell ref="X621:AA621"/>
    <mergeCell ref="H622:I622"/>
    <mergeCell ref="J622:K622"/>
    <mergeCell ref="L622:M622"/>
    <mergeCell ref="N622:O622"/>
    <mergeCell ref="P622:Q622"/>
    <mergeCell ref="R622:S622"/>
    <mergeCell ref="T622:W622"/>
    <mergeCell ref="H621:I621"/>
    <mergeCell ref="J621:K621"/>
    <mergeCell ref="L621:M621"/>
    <mergeCell ref="N621:O621"/>
    <mergeCell ref="P621:Q621"/>
    <mergeCell ref="R621:S621"/>
    <mergeCell ref="T619:W619"/>
    <mergeCell ref="X619:AA619"/>
    <mergeCell ref="H620:I620"/>
    <mergeCell ref="J620:K620"/>
    <mergeCell ref="L620:M620"/>
    <mergeCell ref="N620:O620"/>
    <mergeCell ref="P620:Q620"/>
    <mergeCell ref="R620:S620"/>
    <mergeCell ref="T620:W620"/>
    <mergeCell ref="X620:AA620"/>
    <mergeCell ref="H619:I619"/>
    <mergeCell ref="J619:K619"/>
    <mergeCell ref="L619:M619"/>
    <mergeCell ref="N619:O619"/>
    <mergeCell ref="P619:Q619"/>
    <mergeCell ref="R619:S619"/>
    <mergeCell ref="X617:AA617"/>
    <mergeCell ref="H618:I618"/>
    <mergeCell ref="J618:K618"/>
    <mergeCell ref="L618:M618"/>
    <mergeCell ref="N618:O618"/>
    <mergeCell ref="P618:Q618"/>
    <mergeCell ref="R618:S618"/>
    <mergeCell ref="T618:W618"/>
    <mergeCell ref="X618:AA618"/>
    <mergeCell ref="R616:S616"/>
    <mergeCell ref="T616:W616"/>
    <mergeCell ref="X616:AA616"/>
    <mergeCell ref="H617:I617"/>
    <mergeCell ref="J617:K617"/>
    <mergeCell ref="L617:M617"/>
    <mergeCell ref="N617:O617"/>
    <mergeCell ref="P617:Q617"/>
    <mergeCell ref="R617:S617"/>
    <mergeCell ref="T617:W617"/>
    <mergeCell ref="AL614:AN614"/>
    <mergeCell ref="F615:G615"/>
    <mergeCell ref="AG615:AI615"/>
    <mergeCell ref="AJ615:AK615"/>
    <mergeCell ref="AL615:AN615"/>
    <mergeCell ref="H616:I616"/>
    <mergeCell ref="J616:K616"/>
    <mergeCell ref="L616:M616"/>
    <mergeCell ref="N616:O616"/>
    <mergeCell ref="P616:Q616"/>
    <mergeCell ref="B614:E614"/>
    <mergeCell ref="F614:G614"/>
    <mergeCell ref="H614:S615"/>
    <mergeCell ref="T614:AF615"/>
    <mergeCell ref="AG614:AI614"/>
    <mergeCell ref="AJ614:AK614"/>
    <mergeCell ref="B610:G611"/>
    <mergeCell ref="H610:AD610"/>
    <mergeCell ref="AF610:AK610"/>
    <mergeCell ref="AL610:AN610"/>
    <mergeCell ref="H611:AD612"/>
    <mergeCell ref="AF611:AK612"/>
    <mergeCell ref="AL611:AN612"/>
    <mergeCell ref="B612:G612"/>
    <mergeCell ref="AN604:AN605"/>
    <mergeCell ref="R607:AF608"/>
    <mergeCell ref="AH607:AI608"/>
    <mergeCell ref="AJ607:AK608"/>
    <mergeCell ref="AL607:AM608"/>
    <mergeCell ref="AN607:AN608"/>
    <mergeCell ref="R603:AF605"/>
    <mergeCell ref="AH603:AI603"/>
    <mergeCell ref="AJ603:AK603"/>
    <mergeCell ref="AL603:AN603"/>
    <mergeCell ref="AH604:AH605"/>
    <mergeCell ref="AI604:AI605"/>
    <mergeCell ref="AJ604:AJ605"/>
    <mergeCell ref="AK604:AK605"/>
    <mergeCell ref="AL604:AL605"/>
    <mergeCell ref="AM604:AM605"/>
    <mergeCell ref="T601:W601"/>
    <mergeCell ref="X601:AA601"/>
    <mergeCell ref="H602:I602"/>
    <mergeCell ref="J602:K602"/>
    <mergeCell ref="L602:M602"/>
    <mergeCell ref="N602:O602"/>
    <mergeCell ref="P602:Q602"/>
    <mergeCell ref="R602:S602"/>
    <mergeCell ref="T602:W602"/>
    <mergeCell ref="H601:I601"/>
    <mergeCell ref="J601:K601"/>
    <mergeCell ref="L601:M601"/>
    <mergeCell ref="N601:O601"/>
    <mergeCell ref="P601:Q601"/>
    <mergeCell ref="R601:S601"/>
    <mergeCell ref="T599:W599"/>
    <mergeCell ref="X599:AA599"/>
    <mergeCell ref="H600:I600"/>
    <mergeCell ref="J600:K600"/>
    <mergeCell ref="L600:M600"/>
    <mergeCell ref="N600:O600"/>
    <mergeCell ref="P600:Q600"/>
    <mergeCell ref="R600:S600"/>
    <mergeCell ref="T600:W600"/>
    <mergeCell ref="X600:AA600"/>
    <mergeCell ref="H599:I599"/>
    <mergeCell ref="J599:K599"/>
    <mergeCell ref="L599:M599"/>
    <mergeCell ref="N599:O599"/>
    <mergeCell ref="P599:Q599"/>
    <mergeCell ref="R599:S599"/>
    <mergeCell ref="X597:AA597"/>
    <mergeCell ref="H598:I598"/>
    <mergeCell ref="J598:K598"/>
    <mergeCell ref="L598:M598"/>
    <mergeCell ref="N598:O598"/>
    <mergeCell ref="P598:Q598"/>
    <mergeCell ref="R598:S598"/>
    <mergeCell ref="T598:W598"/>
    <mergeCell ref="X598:AA598"/>
    <mergeCell ref="R596:S596"/>
    <mergeCell ref="T596:W596"/>
    <mergeCell ref="X596:AA596"/>
    <mergeCell ref="H597:I597"/>
    <mergeCell ref="J597:K597"/>
    <mergeCell ref="L597:M597"/>
    <mergeCell ref="N597:O597"/>
    <mergeCell ref="P597:Q597"/>
    <mergeCell ref="R597:S597"/>
    <mergeCell ref="T597:W597"/>
    <mergeCell ref="AL594:AN594"/>
    <mergeCell ref="F595:G595"/>
    <mergeCell ref="AG595:AI595"/>
    <mergeCell ref="AJ595:AK595"/>
    <mergeCell ref="AL595:AN595"/>
    <mergeCell ref="H596:I596"/>
    <mergeCell ref="J596:K596"/>
    <mergeCell ref="L596:M596"/>
    <mergeCell ref="N596:O596"/>
    <mergeCell ref="P596:Q596"/>
    <mergeCell ref="B594:E594"/>
    <mergeCell ref="F594:G594"/>
    <mergeCell ref="H594:S595"/>
    <mergeCell ref="T594:AF595"/>
    <mergeCell ref="AG594:AI594"/>
    <mergeCell ref="AJ594:AK594"/>
    <mergeCell ref="B590:G591"/>
    <mergeCell ref="H590:AD590"/>
    <mergeCell ref="AF590:AK590"/>
    <mergeCell ref="AL590:AN590"/>
    <mergeCell ref="H591:AD592"/>
    <mergeCell ref="AF591:AK592"/>
    <mergeCell ref="AL591:AN592"/>
    <mergeCell ref="B592:G592"/>
    <mergeCell ref="AN584:AN585"/>
    <mergeCell ref="R587:AF588"/>
    <mergeCell ref="AH587:AI588"/>
    <mergeCell ref="AJ587:AK588"/>
    <mergeCell ref="AL587:AM588"/>
    <mergeCell ref="AN587:AN588"/>
    <mergeCell ref="R583:AF585"/>
    <mergeCell ref="AH583:AI583"/>
    <mergeCell ref="AJ583:AK583"/>
    <mergeCell ref="AL583:AN583"/>
    <mergeCell ref="AH584:AH585"/>
    <mergeCell ref="AI584:AI585"/>
    <mergeCell ref="AJ584:AJ585"/>
    <mergeCell ref="AK584:AK585"/>
    <mergeCell ref="AL584:AL585"/>
    <mergeCell ref="AM584:AM585"/>
    <mergeCell ref="T581:W581"/>
    <mergeCell ref="X581:AA581"/>
    <mergeCell ref="H582:I582"/>
    <mergeCell ref="J582:K582"/>
    <mergeCell ref="L582:M582"/>
    <mergeCell ref="N582:O582"/>
    <mergeCell ref="P582:Q582"/>
    <mergeCell ref="R582:S582"/>
    <mergeCell ref="T582:W582"/>
    <mergeCell ref="H581:I581"/>
    <mergeCell ref="J581:K581"/>
    <mergeCell ref="L581:M581"/>
    <mergeCell ref="N581:O581"/>
    <mergeCell ref="P581:Q581"/>
    <mergeCell ref="R581:S581"/>
    <mergeCell ref="T579:W579"/>
    <mergeCell ref="X579:AA579"/>
    <mergeCell ref="H580:I580"/>
    <mergeCell ref="J580:K580"/>
    <mergeCell ref="L580:M580"/>
    <mergeCell ref="N580:O580"/>
    <mergeCell ref="P580:Q580"/>
    <mergeCell ref="R580:S580"/>
    <mergeCell ref="T580:W580"/>
    <mergeCell ref="X580:AA580"/>
    <mergeCell ref="H579:I579"/>
    <mergeCell ref="J579:K579"/>
    <mergeCell ref="L579:M579"/>
    <mergeCell ref="N579:O579"/>
    <mergeCell ref="P579:Q579"/>
    <mergeCell ref="R579:S579"/>
    <mergeCell ref="X577:AA577"/>
    <mergeCell ref="H578:I578"/>
    <mergeCell ref="J578:K578"/>
    <mergeCell ref="L578:M578"/>
    <mergeCell ref="N578:O578"/>
    <mergeCell ref="P578:Q578"/>
    <mergeCell ref="R578:S578"/>
    <mergeCell ref="T578:W578"/>
    <mergeCell ref="X578:AA578"/>
    <mergeCell ref="R576:S576"/>
    <mergeCell ref="T576:W576"/>
    <mergeCell ref="X576:AA576"/>
    <mergeCell ref="H577:I577"/>
    <mergeCell ref="J577:K577"/>
    <mergeCell ref="L577:M577"/>
    <mergeCell ref="N577:O577"/>
    <mergeCell ref="P577:Q577"/>
    <mergeCell ref="R577:S577"/>
    <mergeCell ref="T577:W577"/>
    <mergeCell ref="AL574:AN574"/>
    <mergeCell ref="F575:G575"/>
    <mergeCell ref="AG575:AI575"/>
    <mergeCell ref="AJ575:AK575"/>
    <mergeCell ref="AL575:AN575"/>
    <mergeCell ref="H576:I576"/>
    <mergeCell ref="J576:K576"/>
    <mergeCell ref="L576:M576"/>
    <mergeCell ref="N576:O576"/>
    <mergeCell ref="P576:Q576"/>
    <mergeCell ref="B574:E574"/>
    <mergeCell ref="F574:G574"/>
    <mergeCell ref="H574:S575"/>
    <mergeCell ref="T574:AF575"/>
    <mergeCell ref="AG574:AI574"/>
    <mergeCell ref="AJ574:AK574"/>
    <mergeCell ref="B570:G571"/>
    <mergeCell ref="H570:AD570"/>
    <mergeCell ref="AF570:AK570"/>
    <mergeCell ref="AL570:AN570"/>
    <mergeCell ref="H571:AD572"/>
    <mergeCell ref="AF571:AK572"/>
    <mergeCell ref="AL571:AN572"/>
    <mergeCell ref="B572:G572"/>
    <mergeCell ref="AN564:AN565"/>
    <mergeCell ref="R567:AF568"/>
    <mergeCell ref="AH567:AI568"/>
    <mergeCell ref="AJ567:AK568"/>
    <mergeCell ref="AL567:AM568"/>
    <mergeCell ref="AN567:AN568"/>
    <mergeCell ref="R563:AF565"/>
    <mergeCell ref="AH563:AI563"/>
    <mergeCell ref="AJ563:AK563"/>
    <mergeCell ref="AL563:AN563"/>
    <mergeCell ref="AH564:AH565"/>
    <mergeCell ref="AI564:AI565"/>
    <mergeCell ref="AJ564:AJ565"/>
    <mergeCell ref="AK564:AK565"/>
    <mergeCell ref="AL564:AL565"/>
    <mergeCell ref="AM564:AM565"/>
    <mergeCell ref="T561:W561"/>
    <mergeCell ref="X561:AA561"/>
    <mergeCell ref="H562:I562"/>
    <mergeCell ref="J562:K562"/>
    <mergeCell ref="L562:M562"/>
    <mergeCell ref="N562:O562"/>
    <mergeCell ref="P562:Q562"/>
    <mergeCell ref="R562:S562"/>
    <mergeCell ref="T562:W562"/>
    <mergeCell ref="H561:I561"/>
    <mergeCell ref="J561:K561"/>
    <mergeCell ref="L561:M561"/>
    <mergeCell ref="N561:O561"/>
    <mergeCell ref="P561:Q561"/>
    <mergeCell ref="R561:S561"/>
    <mergeCell ref="T559:W559"/>
    <mergeCell ref="X559:AA559"/>
    <mergeCell ref="H560:I560"/>
    <mergeCell ref="J560:K560"/>
    <mergeCell ref="L560:M560"/>
    <mergeCell ref="N560:O560"/>
    <mergeCell ref="P560:Q560"/>
    <mergeCell ref="R560:S560"/>
    <mergeCell ref="T560:W560"/>
    <mergeCell ref="X560:AA560"/>
    <mergeCell ref="H559:I559"/>
    <mergeCell ref="J559:K559"/>
    <mergeCell ref="L559:M559"/>
    <mergeCell ref="N559:O559"/>
    <mergeCell ref="P559:Q559"/>
    <mergeCell ref="R559:S559"/>
    <mergeCell ref="X557:AA557"/>
    <mergeCell ref="H558:I558"/>
    <mergeCell ref="J558:K558"/>
    <mergeCell ref="L558:M558"/>
    <mergeCell ref="N558:O558"/>
    <mergeCell ref="P558:Q558"/>
    <mergeCell ref="R558:S558"/>
    <mergeCell ref="T558:W558"/>
    <mergeCell ref="X558:AA558"/>
    <mergeCell ref="R556:S556"/>
    <mergeCell ref="T556:W556"/>
    <mergeCell ref="X556:AA556"/>
    <mergeCell ref="H557:I557"/>
    <mergeCell ref="J557:K557"/>
    <mergeCell ref="L557:M557"/>
    <mergeCell ref="N557:O557"/>
    <mergeCell ref="P557:Q557"/>
    <mergeCell ref="R557:S557"/>
    <mergeCell ref="T557:W557"/>
    <mergeCell ref="AL554:AN554"/>
    <mergeCell ref="F555:G555"/>
    <mergeCell ref="AG555:AI555"/>
    <mergeCell ref="AJ555:AK555"/>
    <mergeCell ref="AL555:AN555"/>
    <mergeCell ref="H556:I556"/>
    <mergeCell ref="J556:K556"/>
    <mergeCell ref="L556:M556"/>
    <mergeCell ref="N556:O556"/>
    <mergeCell ref="P556:Q556"/>
    <mergeCell ref="B554:E554"/>
    <mergeCell ref="F554:G554"/>
    <mergeCell ref="H554:S555"/>
    <mergeCell ref="T554:AF555"/>
    <mergeCell ref="AG554:AI554"/>
    <mergeCell ref="AJ554:AK554"/>
    <mergeCell ref="B550:G551"/>
    <mergeCell ref="H550:AD550"/>
    <mergeCell ref="AF550:AK550"/>
    <mergeCell ref="AL550:AN550"/>
    <mergeCell ref="H551:AD552"/>
    <mergeCell ref="AF551:AK552"/>
    <mergeCell ref="AL551:AN552"/>
    <mergeCell ref="B552:G552"/>
    <mergeCell ref="AN544:AN545"/>
    <mergeCell ref="R547:AF548"/>
    <mergeCell ref="AH547:AI548"/>
    <mergeCell ref="AJ547:AK548"/>
    <mergeCell ref="AL547:AM548"/>
    <mergeCell ref="AN547:AN548"/>
    <mergeCell ref="R543:AF545"/>
    <mergeCell ref="AH543:AI543"/>
    <mergeCell ref="AJ543:AK543"/>
    <mergeCell ref="AL543:AN543"/>
    <mergeCell ref="AH544:AH545"/>
    <mergeCell ref="AI544:AI545"/>
    <mergeCell ref="AJ544:AJ545"/>
    <mergeCell ref="AK544:AK545"/>
    <mergeCell ref="AL544:AL545"/>
    <mergeCell ref="AM544:AM545"/>
    <mergeCell ref="T541:W541"/>
    <mergeCell ref="X541:AA541"/>
    <mergeCell ref="H542:I542"/>
    <mergeCell ref="J542:K542"/>
    <mergeCell ref="L542:M542"/>
    <mergeCell ref="N542:O542"/>
    <mergeCell ref="P542:Q542"/>
    <mergeCell ref="R542:S542"/>
    <mergeCell ref="T542:W542"/>
    <mergeCell ref="H541:I541"/>
    <mergeCell ref="J541:K541"/>
    <mergeCell ref="L541:M541"/>
    <mergeCell ref="N541:O541"/>
    <mergeCell ref="P541:Q541"/>
    <mergeCell ref="R541:S541"/>
    <mergeCell ref="T539:W539"/>
    <mergeCell ref="X539:AA539"/>
    <mergeCell ref="H540:I540"/>
    <mergeCell ref="J540:K540"/>
    <mergeCell ref="L540:M540"/>
    <mergeCell ref="N540:O540"/>
    <mergeCell ref="P540:Q540"/>
    <mergeCell ref="R540:S540"/>
    <mergeCell ref="T540:W540"/>
    <mergeCell ref="X540:AA540"/>
    <mergeCell ref="H539:I539"/>
    <mergeCell ref="J539:K539"/>
    <mergeCell ref="L539:M539"/>
    <mergeCell ref="N539:O539"/>
    <mergeCell ref="P539:Q539"/>
    <mergeCell ref="R539:S539"/>
    <mergeCell ref="X537:AA537"/>
    <mergeCell ref="H538:I538"/>
    <mergeCell ref="J538:K538"/>
    <mergeCell ref="L538:M538"/>
    <mergeCell ref="N538:O538"/>
    <mergeCell ref="P538:Q538"/>
    <mergeCell ref="R538:S538"/>
    <mergeCell ref="T538:W538"/>
    <mergeCell ref="X538:AA538"/>
    <mergeCell ref="R536:S536"/>
    <mergeCell ref="T536:W536"/>
    <mergeCell ref="X536:AA536"/>
    <mergeCell ref="H537:I537"/>
    <mergeCell ref="J537:K537"/>
    <mergeCell ref="L537:M537"/>
    <mergeCell ref="N537:O537"/>
    <mergeCell ref="P537:Q537"/>
    <mergeCell ref="R537:S537"/>
    <mergeCell ref="T537:W537"/>
    <mergeCell ref="AL534:AN534"/>
    <mergeCell ref="F535:G535"/>
    <mergeCell ref="AG535:AI535"/>
    <mergeCell ref="AJ535:AK535"/>
    <mergeCell ref="AL535:AN535"/>
    <mergeCell ref="H536:I536"/>
    <mergeCell ref="J536:K536"/>
    <mergeCell ref="L536:M536"/>
    <mergeCell ref="N536:O536"/>
    <mergeCell ref="P536:Q536"/>
    <mergeCell ref="B534:E534"/>
    <mergeCell ref="F534:G534"/>
    <mergeCell ref="H534:S535"/>
    <mergeCell ref="T534:AF535"/>
    <mergeCell ref="AG534:AI534"/>
    <mergeCell ref="AJ534:AK534"/>
    <mergeCell ref="B530:G531"/>
    <mergeCell ref="H530:AD530"/>
    <mergeCell ref="AF530:AK530"/>
    <mergeCell ref="AL530:AN530"/>
    <mergeCell ref="H531:AD532"/>
    <mergeCell ref="AF531:AK532"/>
    <mergeCell ref="AL531:AN532"/>
    <mergeCell ref="B532:G532"/>
    <mergeCell ref="AN524:AN525"/>
    <mergeCell ref="R527:AF528"/>
    <mergeCell ref="AH527:AI528"/>
    <mergeCell ref="AJ527:AK528"/>
    <mergeCell ref="AL527:AM528"/>
    <mergeCell ref="AN527:AN528"/>
    <mergeCell ref="R523:AF525"/>
    <mergeCell ref="AH523:AI523"/>
    <mergeCell ref="AJ523:AK523"/>
    <mergeCell ref="AL523:AN523"/>
    <mergeCell ref="AH524:AH525"/>
    <mergeCell ref="AI524:AI525"/>
    <mergeCell ref="AJ524:AJ525"/>
    <mergeCell ref="AK524:AK525"/>
    <mergeCell ref="AL524:AL525"/>
    <mergeCell ref="AM524:AM525"/>
    <mergeCell ref="T521:W521"/>
    <mergeCell ref="X521:AA521"/>
    <mergeCell ref="H522:I522"/>
    <mergeCell ref="J522:K522"/>
    <mergeCell ref="L522:M522"/>
    <mergeCell ref="N522:O522"/>
    <mergeCell ref="P522:Q522"/>
    <mergeCell ref="R522:S522"/>
    <mergeCell ref="T522:W522"/>
    <mergeCell ref="H521:I521"/>
    <mergeCell ref="J521:K521"/>
    <mergeCell ref="L521:M521"/>
    <mergeCell ref="N521:O521"/>
    <mergeCell ref="P521:Q521"/>
    <mergeCell ref="R521:S521"/>
    <mergeCell ref="T519:W519"/>
    <mergeCell ref="X519:AA519"/>
    <mergeCell ref="H520:I520"/>
    <mergeCell ref="J520:K520"/>
    <mergeCell ref="L520:M520"/>
    <mergeCell ref="N520:O520"/>
    <mergeCell ref="P520:Q520"/>
    <mergeCell ref="R520:S520"/>
    <mergeCell ref="T520:W520"/>
    <mergeCell ref="X520:AA520"/>
    <mergeCell ref="H519:I519"/>
    <mergeCell ref="J519:K519"/>
    <mergeCell ref="L519:M519"/>
    <mergeCell ref="N519:O519"/>
    <mergeCell ref="P519:Q519"/>
    <mergeCell ref="R519:S519"/>
    <mergeCell ref="X517:AA517"/>
    <mergeCell ref="H518:I518"/>
    <mergeCell ref="J518:K518"/>
    <mergeCell ref="L518:M518"/>
    <mergeCell ref="N518:O518"/>
    <mergeCell ref="P518:Q518"/>
    <mergeCell ref="R518:S518"/>
    <mergeCell ref="T518:W518"/>
    <mergeCell ref="X518:AA518"/>
    <mergeCell ref="R516:S516"/>
    <mergeCell ref="T516:W516"/>
    <mergeCell ref="X516:AA516"/>
    <mergeCell ref="H517:I517"/>
    <mergeCell ref="J517:K517"/>
    <mergeCell ref="L517:M517"/>
    <mergeCell ref="N517:O517"/>
    <mergeCell ref="P517:Q517"/>
    <mergeCell ref="R517:S517"/>
    <mergeCell ref="T517:W517"/>
    <mergeCell ref="AL514:AN514"/>
    <mergeCell ref="F515:G515"/>
    <mergeCell ref="AG515:AI515"/>
    <mergeCell ref="AJ515:AK515"/>
    <mergeCell ref="AL515:AN515"/>
    <mergeCell ref="H516:I516"/>
    <mergeCell ref="J516:K516"/>
    <mergeCell ref="L516:M516"/>
    <mergeCell ref="N516:O516"/>
    <mergeCell ref="P516:Q516"/>
    <mergeCell ref="B514:E514"/>
    <mergeCell ref="F514:G514"/>
    <mergeCell ref="H514:S515"/>
    <mergeCell ref="T514:AF515"/>
    <mergeCell ref="AG514:AI514"/>
    <mergeCell ref="AJ514:AK514"/>
    <mergeCell ref="B510:G511"/>
    <mergeCell ref="H510:AD510"/>
    <mergeCell ref="AF510:AK510"/>
    <mergeCell ref="AL510:AN510"/>
    <mergeCell ref="H511:AD512"/>
    <mergeCell ref="AF511:AK512"/>
    <mergeCell ref="AL511:AN512"/>
    <mergeCell ref="B512:G512"/>
    <mergeCell ref="AN504:AN505"/>
    <mergeCell ref="R507:AF508"/>
    <mergeCell ref="AH507:AI508"/>
    <mergeCell ref="AJ507:AK508"/>
    <mergeCell ref="AL507:AM508"/>
    <mergeCell ref="AN507:AN508"/>
    <mergeCell ref="R503:AF505"/>
    <mergeCell ref="AH503:AI503"/>
    <mergeCell ref="AJ503:AK503"/>
    <mergeCell ref="AL503:AN503"/>
    <mergeCell ref="AH504:AH505"/>
    <mergeCell ref="AI504:AI505"/>
    <mergeCell ref="AJ504:AJ505"/>
    <mergeCell ref="AK504:AK505"/>
    <mergeCell ref="AL504:AL505"/>
    <mergeCell ref="AM504:AM505"/>
    <mergeCell ref="T501:W501"/>
    <mergeCell ref="X501:AA501"/>
    <mergeCell ref="H502:I502"/>
    <mergeCell ref="J502:K502"/>
    <mergeCell ref="L502:M502"/>
    <mergeCell ref="N502:O502"/>
    <mergeCell ref="P502:Q502"/>
    <mergeCell ref="R502:S502"/>
    <mergeCell ref="T502:W502"/>
    <mergeCell ref="H501:I501"/>
    <mergeCell ref="J501:K501"/>
    <mergeCell ref="L501:M501"/>
    <mergeCell ref="N501:O501"/>
    <mergeCell ref="P501:Q501"/>
    <mergeCell ref="R501:S501"/>
    <mergeCell ref="T486:W486"/>
    <mergeCell ref="X486:AA486"/>
    <mergeCell ref="H487:I487"/>
    <mergeCell ref="J487:K487"/>
    <mergeCell ref="L487:M487"/>
    <mergeCell ref="N487:O487"/>
    <mergeCell ref="P487:Q487"/>
    <mergeCell ref="R487:S487"/>
    <mergeCell ref="T487:W487"/>
    <mergeCell ref="X487:AA487"/>
    <mergeCell ref="H486:I486"/>
    <mergeCell ref="J486:K486"/>
    <mergeCell ref="L486:M486"/>
    <mergeCell ref="N486:O486"/>
    <mergeCell ref="P486:Q486"/>
    <mergeCell ref="R486:S486"/>
    <mergeCell ref="H489:I489"/>
    <mergeCell ref="J489:K489"/>
    <mergeCell ref="L489:M489"/>
    <mergeCell ref="X484:AA484"/>
    <mergeCell ref="H485:I485"/>
    <mergeCell ref="J485:K485"/>
    <mergeCell ref="L485:M485"/>
    <mergeCell ref="N485:O485"/>
    <mergeCell ref="P485:Q485"/>
    <mergeCell ref="R485:S485"/>
    <mergeCell ref="T485:W485"/>
    <mergeCell ref="X485:AA485"/>
    <mergeCell ref="R483:S483"/>
    <mergeCell ref="T483:W483"/>
    <mergeCell ref="X483:AA483"/>
    <mergeCell ref="H484:I484"/>
    <mergeCell ref="J484:K484"/>
    <mergeCell ref="L484:M484"/>
    <mergeCell ref="N484:O484"/>
    <mergeCell ref="P484:Q484"/>
    <mergeCell ref="R484:S484"/>
    <mergeCell ref="T484:W484"/>
    <mergeCell ref="F482:G482"/>
    <mergeCell ref="AG482:AI482"/>
    <mergeCell ref="AJ482:AK482"/>
    <mergeCell ref="AL482:AN482"/>
    <mergeCell ref="H483:I483"/>
    <mergeCell ref="J483:K483"/>
    <mergeCell ref="L483:M483"/>
    <mergeCell ref="N483:O483"/>
    <mergeCell ref="P483:Q483"/>
    <mergeCell ref="B481:E481"/>
    <mergeCell ref="F481:G481"/>
    <mergeCell ref="H481:S482"/>
    <mergeCell ref="T481:AF482"/>
    <mergeCell ref="AG481:AI481"/>
    <mergeCell ref="AJ481:AK481"/>
    <mergeCell ref="B477:G478"/>
    <mergeCell ref="H477:AD477"/>
    <mergeCell ref="AF477:AK477"/>
    <mergeCell ref="AL477:AN477"/>
    <mergeCell ref="H478:AD479"/>
    <mergeCell ref="AF478:AK479"/>
    <mergeCell ref="AL478:AN479"/>
    <mergeCell ref="B479:G479"/>
    <mergeCell ref="AN471:AN472"/>
    <mergeCell ref="R474:AF475"/>
    <mergeCell ref="AH474:AI475"/>
    <mergeCell ref="AJ474:AK475"/>
    <mergeCell ref="AL474:AM475"/>
    <mergeCell ref="AN474:AN475"/>
    <mergeCell ref="R470:AF472"/>
    <mergeCell ref="AH470:AI470"/>
    <mergeCell ref="AJ470:AK470"/>
    <mergeCell ref="AL470:AN470"/>
    <mergeCell ref="AH471:AH472"/>
    <mergeCell ref="AI471:AI472"/>
    <mergeCell ref="AJ471:AJ472"/>
    <mergeCell ref="AK471:AK472"/>
    <mergeCell ref="AL471:AL472"/>
    <mergeCell ref="AM471:AM472"/>
    <mergeCell ref="AL481:AN481"/>
    <mergeCell ref="H469:I469"/>
    <mergeCell ref="J469:K469"/>
    <mergeCell ref="L469:M469"/>
    <mergeCell ref="N469:O469"/>
    <mergeCell ref="P469:Q469"/>
    <mergeCell ref="R469:S469"/>
    <mergeCell ref="T469:W469"/>
    <mergeCell ref="T463:W463"/>
    <mergeCell ref="X463:AA463"/>
    <mergeCell ref="H464:I464"/>
    <mergeCell ref="J464:K464"/>
    <mergeCell ref="L464:M464"/>
    <mergeCell ref="N464:O464"/>
    <mergeCell ref="P464:Q464"/>
    <mergeCell ref="R464:S464"/>
    <mergeCell ref="T464:W464"/>
    <mergeCell ref="X464:AA464"/>
    <mergeCell ref="H463:I463"/>
    <mergeCell ref="J463:K463"/>
    <mergeCell ref="L463:M463"/>
    <mergeCell ref="N463:O463"/>
    <mergeCell ref="P463:Q463"/>
    <mergeCell ref="R463:S463"/>
    <mergeCell ref="H467:I467"/>
    <mergeCell ref="J467:K467"/>
    <mergeCell ref="L467:M467"/>
    <mergeCell ref="H465:I465"/>
    <mergeCell ref="J465:K465"/>
    <mergeCell ref="L465:M465"/>
    <mergeCell ref="N465:O465"/>
    <mergeCell ref="P465:Q465"/>
    <mergeCell ref="R465:S465"/>
    <mergeCell ref="X461:AA461"/>
    <mergeCell ref="H462:I462"/>
    <mergeCell ref="J462:K462"/>
    <mergeCell ref="L462:M462"/>
    <mergeCell ref="N462:O462"/>
    <mergeCell ref="P462:Q462"/>
    <mergeCell ref="R462:S462"/>
    <mergeCell ref="T462:W462"/>
    <mergeCell ref="X462:AA462"/>
    <mergeCell ref="R460:S460"/>
    <mergeCell ref="T460:W460"/>
    <mergeCell ref="X460:AA460"/>
    <mergeCell ref="H461:I461"/>
    <mergeCell ref="J461:K461"/>
    <mergeCell ref="L461:M461"/>
    <mergeCell ref="N461:O461"/>
    <mergeCell ref="P461:Q461"/>
    <mergeCell ref="R461:S461"/>
    <mergeCell ref="T461:W461"/>
    <mergeCell ref="AL458:AN458"/>
    <mergeCell ref="F459:G459"/>
    <mergeCell ref="AG459:AI459"/>
    <mergeCell ref="AJ459:AK459"/>
    <mergeCell ref="AL459:AN459"/>
    <mergeCell ref="H460:I460"/>
    <mergeCell ref="J460:K460"/>
    <mergeCell ref="L460:M460"/>
    <mergeCell ref="N460:O460"/>
    <mergeCell ref="P460:Q460"/>
    <mergeCell ref="B458:E458"/>
    <mergeCell ref="F458:G458"/>
    <mergeCell ref="H458:S459"/>
    <mergeCell ref="T458:AF459"/>
    <mergeCell ref="AG458:AI458"/>
    <mergeCell ref="AJ458:AK458"/>
    <mergeCell ref="B454:G455"/>
    <mergeCell ref="H454:AD454"/>
    <mergeCell ref="AF454:AK454"/>
    <mergeCell ref="AL454:AN454"/>
    <mergeCell ref="H455:AD456"/>
    <mergeCell ref="AF455:AK456"/>
    <mergeCell ref="AL455:AN456"/>
    <mergeCell ref="B456:G456"/>
    <mergeCell ref="AN448:AN449"/>
    <mergeCell ref="R451:AF452"/>
    <mergeCell ref="AH451:AI452"/>
    <mergeCell ref="AJ451:AK452"/>
    <mergeCell ref="AL451:AM452"/>
    <mergeCell ref="AN451:AN452"/>
    <mergeCell ref="R447:AF449"/>
    <mergeCell ref="AH447:AI447"/>
    <mergeCell ref="AJ447:AK447"/>
    <mergeCell ref="AL447:AN447"/>
    <mergeCell ref="AH448:AH449"/>
    <mergeCell ref="AI448:AI449"/>
    <mergeCell ref="AJ448:AJ449"/>
    <mergeCell ref="AK448:AK449"/>
    <mergeCell ref="AL448:AL449"/>
    <mergeCell ref="AM448:AM449"/>
    <mergeCell ref="H446:I446"/>
    <mergeCell ref="J446:K446"/>
    <mergeCell ref="L446:M446"/>
    <mergeCell ref="N446:O446"/>
    <mergeCell ref="P446:Q446"/>
    <mergeCell ref="R446:S446"/>
    <mergeCell ref="T446:W446"/>
    <mergeCell ref="H444:I444"/>
    <mergeCell ref="J444:K444"/>
    <mergeCell ref="L444:M444"/>
    <mergeCell ref="N444:O444"/>
    <mergeCell ref="P444:Q444"/>
    <mergeCell ref="R444:S444"/>
    <mergeCell ref="T444:W444"/>
    <mergeCell ref="X444:AA444"/>
    <mergeCell ref="H443:I443"/>
    <mergeCell ref="J443:K443"/>
    <mergeCell ref="L443:M443"/>
    <mergeCell ref="N443:O443"/>
    <mergeCell ref="P443:Q443"/>
    <mergeCell ref="R443:S443"/>
    <mergeCell ref="X429:AA429"/>
    <mergeCell ref="H442:I442"/>
    <mergeCell ref="J442:K442"/>
    <mergeCell ref="L442:M442"/>
    <mergeCell ref="N442:O442"/>
    <mergeCell ref="P442:Q442"/>
    <mergeCell ref="R442:S442"/>
    <mergeCell ref="T442:W442"/>
    <mergeCell ref="X442:AA442"/>
    <mergeCell ref="H432:I432"/>
    <mergeCell ref="J432:K432"/>
    <mergeCell ref="L432:M432"/>
    <mergeCell ref="N432:O432"/>
    <mergeCell ref="P432:Q432"/>
    <mergeCell ref="T437:W437"/>
    <mergeCell ref="X437:AA437"/>
    <mergeCell ref="R432:S432"/>
    <mergeCell ref="T432:W432"/>
    <mergeCell ref="H429:I429"/>
    <mergeCell ref="J429:K429"/>
    <mergeCell ref="L429:M429"/>
    <mergeCell ref="N429:O429"/>
    <mergeCell ref="P429:Q429"/>
    <mergeCell ref="R429:S429"/>
    <mergeCell ref="T429:W429"/>
    <mergeCell ref="H431:I431"/>
    <mergeCell ref="J431:K431"/>
    <mergeCell ref="L431:M431"/>
    <mergeCell ref="N431:O431"/>
    <mergeCell ref="P431:Q431"/>
    <mergeCell ref="R431:S431"/>
    <mergeCell ref="T431:W431"/>
    <mergeCell ref="X431:AA431"/>
    <mergeCell ref="T443:W443"/>
    <mergeCell ref="X443:AA443"/>
    <mergeCell ref="X432:AA432"/>
    <mergeCell ref="H433:I433"/>
    <mergeCell ref="J433:K433"/>
    <mergeCell ref="L433:M433"/>
    <mergeCell ref="N433:O433"/>
    <mergeCell ref="P433:Q433"/>
    <mergeCell ref="R433:S433"/>
    <mergeCell ref="T433:W433"/>
    <mergeCell ref="X433:AA433"/>
    <mergeCell ref="H434:I434"/>
    <mergeCell ref="J434:K434"/>
    <mergeCell ref="L434:M434"/>
    <mergeCell ref="N434:O434"/>
    <mergeCell ref="P434:Q434"/>
    <mergeCell ref="R434:S434"/>
    <mergeCell ref="AL426:AN426"/>
    <mergeCell ref="F427:G427"/>
    <mergeCell ref="AG427:AI427"/>
    <mergeCell ref="AJ427:AK427"/>
    <mergeCell ref="AL427:AN427"/>
    <mergeCell ref="H428:I428"/>
    <mergeCell ref="J428:K428"/>
    <mergeCell ref="L428:M428"/>
    <mergeCell ref="N428:O428"/>
    <mergeCell ref="P428:Q428"/>
    <mergeCell ref="B426:E426"/>
    <mergeCell ref="F426:G426"/>
    <mergeCell ref="H426:S427"/>
    <mergeCell ref="T426:AF427"/>
    <mergeCell ref="AG426:AI426"/>
    <mergeCell ref="AJ426:AK426"/>
    <mergeCell ref="B422:G423"/>
    <mergeCell ref="H422:AD422"/>
    <mergeCell ref="AF422:AK422"/>
    <mergeCell ref="AL422:AN422"/>
    <mergeCell ref="H423:AD424"/>
    <mergeCell ref="AF423:AK424"/>
    <mergeCell ref="AL423:AN424"/>
    <mergeCell ref="B424:G424"/>
    <mergeCell ref="R428:S428"/>
    <mergeCell ref="T428:W428"/>
    <mergeCell ref="X428:AA428"/>
    <mergeCell ref="AN416:AN417"/>
    <mergeCell ref="R419:AF420"/>
    <mergeCell ref="AH419:AI420"/>
    <mergeCell ref="AJ419:AK420"/>
    <mergeCell ref="AL419:AM420"/>
    <mergeCell ref="AN419:AN420"/>
    <mergeCell ref="R415:AF417"/>
    <mergeCell ref="AH415:AI415"/>
    <mergeCell ref="AJ415:AK415"/>
    <mergeCell ref="AL415:AN415"/>
    <mergeCell ref="AH416:AH417"/>
    <mergeCell ref="AI416:AI417"/>
    <mergeCell ref="AJ416:AJ417"/>
    <mergeCell ref="AK416:AK417"/>
    <mergeCell ref="AL416:AL417"/>
    <mergeCell ref="AM416:AM417"/>
    <mergeCell ref="H414:I414"/>
    <mergeCell ref="J414:K414"/>
    <mergeCell ref="L414:M414"/>
    <mergeCell ref="N414:O414"/>
    <mergeCell ref="P414:Q414"/>
    <mergeCell ref="R414:S414"/>
    <mergeCell ref="T414:W414"/>
    <mergeCell ref="X392:AA392"/>
    <mergeCell ref="H394:I394"/>
    <mergeCell ref="J394:K394"/>
    <mergeCell ref="L394:M394"/>
    <mergeCell ref="N394:O394"/>
    <mergeCell ref="P394:Q394"/>
    <mergeCell ref="R394:S394"/>
    <mergeCell ref="T394:W394"/>
    <mergeCell ref="X394:AA394"/>
    <mergeCell ref="R391:S391"/>
    <mergeCell ref="T391:W391"/>
    <mergeCell ref="X391:AA391"/>
    <mergeCell ref="H392:I392"/>
    <mergeCell ref="J392:K392"/>
    <mergeCell ref="L392:M392"/>
    <mergeCell ref="N392:O392"/>
    <mergeCell ref="P392:Q392"/>
    <mergeCell ref="R392:S392"/>
    <mergeCell ref="T392:W392"/>
    <mergeCell ref="F390:G390"/>
    <mergeCell ref="AG390:AI390"/>
    <mergeCell ref="AJ390:AK390"/>
    <mergeCell ref="AL390:AN390"/>
    <mergeCell ref="H391:I391"/>
    <mergeCell ref="J391:K391"/>
    <mergeCell ref="L391:M391"/>
    <mergeCell ref="N391:O391"/>
    <mergeCell ref="P391:Q391"/>
    <mergeCell ref="B389:E389"/>
    <mergeCell ref="F389:G389"/>
    <mergeCell ref="H389:S390"/>
    <mergeCell ref="T389:AF390"/>
    <mergeCell ref="AG389:AI389"/>
    <mergeCell ref="AJ389:AK389"/>
    <mergeCell ref="B385:G386"/>
    <mergeCell ref="H385:AD385"/>
    <mergeCell ref="AF385:AK385"/>
    <mergeCell ref="AL385:AN385"/>
    <mergeCell ref="H386:AD387"/>
    <mergeCell ref="AF386:AK387"/>
    <mergeCell ref="AL386:AN387"/>
    <mergeCell ref="B387:G387"/>
    <mergeCell ref="AN379:AN380"/>
    <mergeCell ref="R382:AF383"/>
    <mergeCell ref="AH382:AI383"/>
    <mergeCell ref="AJ382:AK383"/>
    <mergeCell ref="AL382:AM383"/>
    <mergeCell ref="AN382:AN383"/>
    <mergeCell ref="R378:AF380"/>
    <mergeCell ref="AH378:AI378"/>
    <mergeCell ref="AJ378:AK378"/>
    <mergeCell ref="AL378:AN378"/>
    <mergeCell ref="AH379:AH380"/>
    <mergeCell ref="AI379:AI380"/>
    <mergeCell ref="AJ379:AJ380"/>
    <mergeCell ref="AK379:AK380"/>
    <mergeCell ref="AL379:AL380"/>
    <mergeCell ref="AM379:AM380"/>
    <mergeCell ref="AL389:AN389"/>
    <mergeCell ref="H377:I377"/>
    <mergeCell ref="J377:K377"/>
    <mergeCell ref="L377:M377"/>
    <mergeCell ref="N377:O377"/>
    <mergeCell ref="P377:Q377"/>
    <mergeCell ref="R377:S377"/>
    <mergeCell ref="T377:W377"/>
    <mergeCell ref="T367:W367"/>
    <mergeCell ref="X367:AA367"/>
    <mergeCell ref="H368:I368"/>
    <mergeCell ref="J368:K368"/>
    <mergeCell ref="L368:M368"/>
    <mergeCell ref="N368:O368"/>
    <mergeCell ref="P368:Q368"/>
    <mergeCell ref="R368:S368"/>
    <mergeCell ref="T368:W368"/>
    <mergeCell ref="X368:AA368"/>
    <mergeCell ref="H367:I367"/>
    <mergeCell ref="J367:K367"/>
    <mergeCell ref="L367:M367"/>
    <mergeCell ref="N367:O367"/>
    <mergeCell ref="P367:Q367"/>
    <mergeCell ref="R367:S367"/>
    <mergeCell ref="H370:I370"/>
    <mergeCell ref="J370:K370"/>
    <mergeCell ref="L370:M370"/>
    <mergeCell ref="T369:W369"/>
    <mergeCell ref="X369:AA369"/>
    <mergeCell ref="T371:W371"/>
    <mergeCell ref="X371:AA371"/>
    <mergeCell ref="H372:I372"/>
    <mergeCell ref="J372:K372"/>
    <mergeCell ref="L328:M328"/>
    <mergeCell ref="N328:O328"/>
    <mergeCell ref="P328:Q328"/>
    <mergeCell ref="R328:S328"/>
    <mergeCell ref="T328:W328"/>
    <mergeCell ref="X328:AA328"/>
    <mergeCell ref="R326:S326"/>
    <mergeCell ref="T326:W326"/>
    <mergeCell ref="X326:AA326"/>
    <mergeCell ref="H327:I327"/>
    <mergeCell ref="J327:K327"/>
    <mergeCell ref="L327:M327"/>
    <mergeCell ref="N327:O327"/>
    <mergeCell ref="P327:Q327"/>
    <mergeCell ref="R327:S327"/>
    <mergeCell ref="T327:W327"/>
    <mergeCell ref="AL324:AN324"/>
    <mergeCell ref="F325:G325"/>
    <mergeCell ref="AG325:AI325"/>
    <mergeCell ref="AJ325:AK325"/>
    <mergeCell ref="AL325:AN325"/>
    <mergeCell ref="H326:I326"/>
    <mergeCell ref="J326:K326"/>
    <mergeCell ref="L326:M326"/>
    <mergeCell ref="N326:O326"/>
    <mergeCell ref="P326:Q326"/>
    <mergeCell ref="B324:E324"/>
    <mergeCell ref="F324:G324"/>
    <mergeCell ref="H324:S325"/>
    <mergeCell ref="T324:AF325"/>
    <mergeCell ref="AG324:AI324"/>
    <mergeCell ref="AJ324:AK324"/>
    <mergeCell ref="B320:G321"/>
    <mergeCell ref="H320:AD320"/>
    <mergeCell ref="AF320:AK320"/>
    <mergeCell ref="AL320:AN320"/>
    <mergeCell ref="H321:AD322"/>
    <mergeCell ref="AF321:AK322"/>
    <mergeCell ref="AL321:AN322"/>
    <mergeCell ref="B322:G322"/>
    <mergeCell ref="AN314:AN315"/>
    <mergeCell ref="R317:AF318"/>
    <mergeCell ref="AH317:AI318"/>
    <mergeCell ref="AJ317:AK318"/>
    <mergeCell ref="AL317:AM318"/>
    <mergeCell ref="AN317:AN318"/>
    <mergeCell ref="R313:AF315"/>
    <mergeCell ref="AH313:AI313"/>
    <mergeCell ref="AJ313:AK313"/>
    <mergeCell ref="AL313:AN313"/>
    <mergeCell ref="AH314:AH315"/>
    <mergeCell ref="AI314:AI315"/>
    <mergeCell ref="AJ314:AJ315"/>
    <mergeCell ref="AK314:AK315"/>
    <mergeCell ref="AL314:AL315"/>
    <mergeCell ref="AM314:AM315"/>
    <mergeCell ref="H312:I312"/>
    <mergeCell ref="J312:K312"/>
    <mergeCell ref="L312:M312"/>
    <mergeCell ref="N312:O312"/>
    <mergeCell ref="P312:Q312"/>
    <mergeCell ref="R312:S312"/>
    <mergeCell ref="T312:W312"/>
    <mergeCell ref="H293:I293"/>
    <mergeCell ref="J293:K293"/>
    <mergeCell ref="L293:M293"/>
    <mergeCell ref="X271:AA271"/>
    <mergeCell ref="H284:I284"/>
    <mergeCell ref="J284:K284"/>
    <mergeCell ref="L284:M284"/>
    <mergeCell ref="N284:O284"/>
    <mergeCell ref="P284:Q284"/>
    <mergeCell ref="R284:S284"/>
    <mergeCell ref="T284:W284"/>
    <mergeCell ref="X284:AA284"/>
    <mergeCell ref="H273:I273"/>
    <mergeCell ref="J273:K273"/>
    <mergeCell ref="L273:M273"/>
    <mergeCell ref="N273:O273"/>
    <mergeCell ref="P273:Q273"/>
    <mergeCell ref="T277:W277"/>
    <mergeCell ref="X277:AA277"/>
    <mergeCell ref="H278:I278"/>
    <mergeCell ref="J278:K278"/>
    <mergeCell ref="L278:M278"/>
    <mergeCell ref="N278:O278"/>
    <mergeCell ref="P278:Q278"/>
    <mergeCell ref="R278:S278"/>
    <mergeCell ref="T278:W278"/>
    <mergeCell ref="X278:AA278"/>
    <mergeCell ref="R273:S273"/>
    <mergeCell ref="T273:W273"/>
    <mergeCell ref="X273:AA273"/>
    <mergeCell ref="H274:I274"/>
    <mergeCell ref="J274:K274"/>
    <mergeCell ref="H271:I271"/>
    <mergeCell ref="J271:K271"/>
    <mergeCell ref="L271:M271"/>
    <mergeCell ref="N271:O271"/>
    <mergeCell ref="P271:Q271"/>
    <mergeCell ref="R271:S271"/>
    <mergeCell ref="T271:W271"/>
    <mergeCell ref="H272:I272"/>
    <mergeCell ref="J272:K272"/>
    <mergeCell ref="L272:M272"/>
    <mergeCell ref="N272:O272"/>
    <mergeCell ref="P272:Q272"/>
    <mergeCell ref="R272:S272"/>
    <mergeCell ref="T272:W272"/>
    <mergeCell ref="X272:AA272"/>
    <mergeCell ref="T291:W291"/>
    <mergeCell ref="X291:AA291"/>
    <mergeCell ref="H291:I291"/>
    <mergeCell ref="J291:K291"/>
    <mergeCell ref="L291:M291"/>
    <mergeCell ref="N291:O291"/>
    <mergeCell ref="P291:Q291"/>
    <mergeCell ref="R291:S291"/>
    <mergeCell ref="L274:M274"/>
    <mergeCell ref="N274:O274"/>
    <mergeCell ref="P274:Q274"/>
    <mergeCell ref="R274:S274"/>
    <mergeCell ref="T274:W274"/>
    <mergeCell ref="X274:AA274"/>
    <mergeCell ref="H275:I275"/>
    <mergeCell ref="J275:K275"/>
    <mergeCell ref="L275:M275"/>
    <mergeCell ref="AL268:AN268"/>
    <mergeCell ref="F269:G269"/>
    <mergeCell ref="AG269:AI269"/>
    <mergeCell ref="AJ269:AK269"/>
    <mergeCell ref="AL269:AN269"/>
    <mergeCell ref="H270:I270"/>
    <mergeCell ref="J270:K270"/>
    <mergeCell ref="L270:M270"/>
    <mergeCell ref="N270:O270"/>
    <mergeCell ref="P270:Q270"/>
    <mergeCell ref="B268:E268"/>
    <mergeCell ref="F268:G268"/>
    <mergeCell ref="H268:S269"/>
    <mergeCell ref="T268:AF269"/>
    <mergeCell ref="AG268:AI268"/>
    <mergeCell ref="AJ268:AK268"/>
    <mergeCell ref="B264:G265"/>
    <mergeCell ref="H264:AD264"/>
    <mergeCell ref="AF264:AK264"/>
    <mergeCell ref="AL264:AN264"/>
    <mergeCell ref="H265:AD266"/>
    <mergeCell ref="AF265:AK266"/>
    <mergeCell ref="AL265:AN266"/>
    <mergeCell ref="B266:G266"/>
    <mergeCell ref="R270:S270"/>
    <mergeCell ref="T270:W270"/>
    <mergeCell ref="X270:AA270"/>
    <mergeCell ref="AN258:AN259"/>
    <mergeCell ref="R261:AF262"/>
    <mergeCell ref="AH261:AI262"/>
    <mergeCell ref="AJ261:AK262"/>
    <mergeCell ref="AL261:AM262"/>
    <mergeCell ref="AN261:AN262"/>
    <mergeCell ref="R257:AF259"/>
    <mergeCell ref="AH257:AI257"/>
    <mergeCell ref="AJ257:AK257"/>
    <mergeCell ref="AL257:AN257"/>
    <mergeCell ref="AH258:AH259"/>
    <mergeCell ref="AI258:AI259"/>
    <mergeCell ref="AJ258:AJ259"/>
    <mergeCell ref="AK258:AK259"/>
    <mergeCell ref="AL258:AL259"/>
    <mergeCell ref="AM258:AM259"/>
    <mergeCell ref="H256:I256"/>
    <mergeCell ref="J256:K256"/>
    <mergeCell ref="L256:M256"/>
    <mergeCell ref="N256:O256"/>
    <mergeCell ref="P256:Q256"/>
    <mergeCell ref="R256:S256"/>
    <mergeCell ref="T256:W256"/>
    <mergeCell ref="J242:K242"/>
    <mergeCell ref="L242:M242"/>
    <mergeCell ref="N242:O242"/>
    <mergeCell ref="P242:Q242"/>
    <mergeCell ref="R242:S242"/>
    <mergeCell ref="H244:I244"/>
    <mergeCell ref="J244:K244"/>
    <mergeCell ref="L244:M244"/>
    <mergeCell ref="X227:AA227"/>
    <mergeCell ref="R216:S216"/>
    <mergeCell ref="T216:W216"/>
    <mergeCell ref="X216:AA216"/>
    <mergeCell ref="H217:I217"/>
    <mergeCell ref="J217:K217"/>
    <mergeCell ref="L217:M217"/>
    <mergeCell ref="N217:O217"/>
    <mergeCell ref="P217:Q217"/>
    <mergeCell ref="R217:S217"/>
    <mergeCell ref="T217:W217"/>
    <mergeCell ref="H218:I218"/>
    <mergeCell ref="J218:K218"/>
    <mergeCell ref="L218:M218"/>
    <mergeCell ref="N218:O218"/>
    <mergeCell ref="P218:Q218"/>
    <mergeCell ref="H219:I219"/>
    <mergeCell ref="J219:K219"/>
    <mergeCell ref="L219:M219"/>
    <mergeCell ref="N219:O219"/>
    <mergeCell ref="P219:Q219"/>
    <mergeCell ref="X219:AA219"/>
    <mergeCell ref="H225:I225"/>
    <mergeCell ref="J225:K225"/>
    <mergeCell ref="F215:G215"/>
    <mergeCell ref="AG215:AI215"/>
    <mergeCell ref="AJ215:AK215"/>
    <mergeCell ref="AL215:AN215"/>
    <mergeCell ref="H216:I216"/>
    <mergeCell ref="J216:K216"/>
    <mergeCell ref="L216:M216"/>
    <mergeCell ref="N216:O216"/>
    <mergeCell ref="P216:Q216"/>
    <mergeCell ref="B214:E214"/>
    <mergeCell ref="F214:G214"/>
    <mergeCell ref="H214:S215"/>
    <mergeCell ref="T214:AF215"/>
    <mergeCell ref="AG214:AI214"/>
    <mergeCell ref="AJ214:AK214"/>
    <mergeCell ref="AL214:AN214"/>
    <mergeCell ref="H220:I220"/>
    <mergeCell ref="J220:K220"/>
    <mergeCell ref="L220:M220"/>
    <mergeCell ref="N220:O220"/>
    <mergeCell ref="P220:Q220"/>
    <mergeCell ref="R220:S220"/>
    <mergeCell ref="T220:W220"/>
    <mergeCell ref="X220:AA220"/>
    <mergeCell ref="B210:G211"/>
    <mergeCell ref="H210:AD210"/>
    <mergeCell ref="AF210:AK210"/>
    <mergeCell ref="AL210:AN210"/>
    <mergeCell ref="H211:AD212"/>
    <mergeCell ref="AF211:AK212"/>
    <mergeCell ref="AL211:AN212"/>
    <mergeCell ref="B212:G212"/>
    <mergeCell ref="AN204:AN205"/>
    <mergeCell ref="R207:AF208"/>
    <mergeCell ref="AH207:AI208"/>
    <mergeCell ref="AJ207:AK208"/>
    <mergeCell ref="AL207:AM208"/>
    <mergeCell ref="AN207:AN208"/>
    <mergeCell ref="R203:AF205"/>
    <mergeCell ref="AH203:AI203"/>
    <mergeCell ref="AJ203:AK203"/>
    <mergeCell ref="AL203:AN203"/>
    <mergeCell ref="AH204:AH205"/>
    <mergeCell ref="AI204:AI205"/>
    <mergeCell ref="AJ204:AJ205"/>
    <mergeCell ref="AK204:AK205"/>
    <mergeCell ref="AL204:AL205"/>
    <mergeCell ref="AM204:AM205"/>
    <mergeCell ref="T169:W169"/>
    <mergeCell ref="X169:AA169"/>
    <mergeCell ref="H170:I170"/>
    <mergeCell ref="J170:K170"/>
    <mergeCell ref="L170:M170"/>
    <mergeCell ref="N170:O170"/>
    <mergeCell ref="P170:Q170"/>
    <mergeCell ref="R170:S170"/>
    <mergeCell ref="T170:W170"/>
    <mergeCell ref="X170:AA170"/>
    <mergeCell ref="H169:I169"/>
    <mergeCell ref="J169:K169"/>
    <mergeCell ref="L169:M169"/>
    <mergeCell ref="N169:O169"/>
    <mergeCell ref="P169:Q169"/>
    <mergeCell ref="R169:S169"/>
    <mergeCell ref="H176:I176"/>
    <mergeCell ref="J176:K176"/>
    <mergeCell ref="L176:M176"/>
    <mergeCell ref="H171:I171"/>
    <mergeCell ref="J171:K171"/>
    <mergeCell ref="L171:M171"/>
    <mergeCell ref="N171:O171"/>
    <mergeCell ref="P171:Q171"/>
    <mergeCell ref="R171:S171"/>
    <mergeCell ref="T173:W173"/>
    <mergeCell ref="X173:AA173"/>
    <mergeCell ref="X172:AA172"/>
    <mergeCell ref="H173:I173"/>
    <mergeCell ref="J173:K173"/>
    <mergeCell ref="L173:M173"/>
    <mergeCell ref="N173:O173"/>
    <mergeCell ref="T168:W168"/>
    <mergeCell ref="X168:AA168"/>
    <mergeCell ref="R166:S166"/>
    <mergeCell ref="T166:W166"/>
    <mergeCell ref="X166:AA166"/>
    <mergeCell ref="H167:I167"/>
    <mergeCell ref="J167:K167"/>
    <mergeCell ref="L167:M167"/>
    <mergeCell ref="N167:O167"/>
    <mergeCell ref="P167:Q167"/>
    <mergeCell ref="R167:S167"/>
    <mergeCell ref="T167:W167"/>
    <mergeCell ref="AL164:AN164"/>
    <mergeCell ref="F165:G165"/>
    <mergeCell ref="AG165:AI165"/>
    <mergeCell ref="AJ165:AK165"/>
    <mergeCell ref="AL165:AN165"/>
    <mergeCell ref="H166:I166"/>
    <mergeCell ref="J166:K166"/>
    <mergeCell ref="L166:M166"/>
    <mergeCell ref="N166:O166"/>
    <mergeCell ref="P166:Q166"/>
    <mergeCell ref="B164:E164"/>
    <mergeCell ref="F164:G164"/>
    <mergeCell ref="H164:S165"/>
    <mergeCell ref="T164:AF165"/>
    <mergeCell ref="AG164:AI164"/>
    <mergeCell ref="AJ164:AK164"/>
    <mergeCell ref="B160:G161"/>
    <mergeCell ref="H160:AD160"/>
    <mergeCell ref="AF160:AK160"/>
    <mergeCell ref="AL160:AN160"/>
    <mergeCell ref="H161:AD162"/>
    <mergeCell ref="AF161:AK162"/>
    <mergeCell ref="AL161:AN162"/>
    <mergeCell ref="B162:G162"/>
    <mergeCell ref="AN154:AN155"/>
    <mergeCell ref="R157:AF158"/>
    <mergeCell ref="AH157:AI158"/>
    <mergeCell ref="AJ157:AK158"/>
    <mergeCell ref="AL157:AM158"/>
    <mergeCell ref="AN157:AN158"/>
    <mergeCell ref="R153:AF155"/>
    <mergeCell ref="AH153:AI153"/>
    <mergeCell ref="AJ153:AK153"/>
    <mergeCell ref="AL153:AN153"/>
    <mergeCell ref="AH154:AH155"/>
    <mergeCell ref="AI154:AI155"/>
    <mergeCell ref="AJ154:AJ155"/>
    <mergeCell ref="AK154:AK155"/>
    <mergeCell ref="AL154:AL155"/>
    <mergeCell ref="AM154:AM155"/>
    <mergeCell ref="T144:W144"/>
    <mergeCell ref="X144:AA144"/>
    <mergeCell ref="H145:I145"/>
    <mergeCell ref="J145:K145"/>
    <mergeCell ref="L145:M145"/>
    <mergeCell ref="N145:O145"/>
    <mergeCell ref="P145:Q145"/>
    <mergeCell ref="R145:S145"/>
    <mergeCell ref="T145:W145"/>
    <mergeCell ref="X145:AA145"/>
    <mergeCell ref="H144:I144"/>
    <mergeCell ref="J144:K144"/>
    <mergeCell ref="L144:M144"/>
    <mergeCell ref="N144:O144"/>
    <mergeCell ref="P144:Q144"/>
    <mergeCell ref="R144:S144"/>
    <mergeCell ref="H148:I148"/>
    <mergeCell ref="J148:K148"/>
    <mergeCell ref="L148:M148"/>
    <mergeCell ref="N148:O148"/>
    <mergeCell ref="P148:Q148"/>
    <mergeCell ref="R148:S148"/>
    <mergeCell ref="T148:W148"/>
    <mergeCell ref="X148:AA148"/>
    <mergeCell ref="H115:I115"/>
    <mergeCell ref="J115:K115"/>
    <mergeCell ref="L115:M115"/>
    <mergeCell ref="N115:O115"/>
    <mergeCell ref="P115:Q115"/>
    <mergeCell ref="R115:S115"/>
    <mergeCell ref="T115:W115"/>
    <mergeCell ref="H117:I117"/>
    <mergeCell ref="J117:K117"/>
    <mergeCell ref="L117:M117"/>
    <mergeCell ref="N117:O117"/>
    <mergeCell ref="P117:Q117"/>
    <mergeCell ref="R117:S117"/>
    <mergeCell ref="T117:W117"/>
    <mergeCell ref="X117:AA117"/>
    <mergeCell ref="H118:I118"/>
    <mergeCell ref="J118:K118"/>
    <mergeCell ref="L118:M118"/>
    <mergeCell ref="N118:O118"/>
    <mergeCell ref="P118:Q118"/>
    <mergeCell ref="R118:S118"/>
    <mergeCell ref="T118:W118"/>
    <mergeCell ref="X118:AA118"/>
    <mergeCell ref="F113:G113"/>
    <mergeCell ref="AG113:AI113"/>
    <mergeCell ref="AJ113:AK113"/>
    <mergeCell ref="AL113:AN113"/>
    <mergeCell ref="H114:I114"/>
    <mergeCell ref="J114:K114"/>
    <mergeCell ref="L114:M114"/>
    <mergeCell ref="N114:O114"/>
    <mergeCell ref="P114:Q114"/>
    <mergeCell ref="B112:E112"/>
    <mergeCell ref="F112:G112"/>
    <mergeCell ref="H112:S113"/>
    <mergeCell ref="T112:AF113"/>
    <mergeCell ref="AG112:AI112"/>
    <mergeCell ref="AJ112:AK112"/>
    <mergeCell ref="B108:G109"/>
    <mergeCell ref="H108:AD108"/>
    <mergeCell ref="AF108:AK108"/>
    <mergeCell ref="AL108:AN108"/>
    <mergeCell ref="H109:AD110"/>
    <mergeCell ref="AF109:AK110"/>
    <mergeCell ref="AL109:AN110"/>
    <mergeCell ref="B110:G110"/>
    <mergeCell ref="R114:S114"/>
    <mergeCell ref="T114:W114"/>
    <mergeCell ref="X114:AA114"/>
    <mergeCell ref="AN102:AN103"/>
    <mergeCell ref="R105:AF106"/>
    <mergeCell ref="AH105:AI106"/>
    <mergeCell ref="AJ105:AK106"/>
    <mergeCell ref="AL105:AM106"/>
    <mergeCell ref="AN105:AN106"/>
    <mergeCell ref="R101:AF103"/>
    <mergeCell ref="AH101:AI101"/>
    <mergeCell ref="AJ101:AK101"/>
    <mergeCell ref="AL101:AN101"/>
    <mergeCell ref="AH102:AH103"/>
    <mergeCell ref="AI102:AI103"/>
    <mergeCell ref="AJ102:AJ103"/>
    <mergeCell ref="AK102:AK103"/>
    <mergeCell ref="AL102:AL103"/>
    <mergeCell ref="AM102:AM103"/>
    <mergeCell ref="AL112:AN112"/>
    <mergeCell ref="X82:AA82"/>
    <mergeCell ref="H83:I83"/>
    <mergeCell ref="J83:K83"/>
    <mergeCell ref="L83:M83"/>
    <mergeCell ref="N83:O83"/>
    <mergeCell ref="P83:Q83"/>
    <mergeCell ref="R83:S83"/>
    <mergeCell ref="T83:W83"/>
    <mergeCell ref="X83:AA83"/>
    <mergeCell ref="R81:S81"/>
    <mergeCell ref="T81:W81"/>
    <mergeCell ref="X81:AA81"/>
    <mergeCell ref="H82:I82"/>
    <mergeCell ref="J82:K82"/>
    <mergeCell ref="L82:M82"/>
    <mergeCell ref="N82:O82"/>
    <mergeCell ref="P82:Q82"/>
    <mergeCell ref="R82:S82"/>
    <mergeCell ref="T82:W82"/>
    <mergeCell ref="F80:G80"/>
    <mergeCell ref="AG80:AI80"/>
    <mergeCell ref="AJ80:AK80"/>
    <mergeCell ref="AL80:AN80"/>
    <mergeCell ref="H81:I81"/>
    <mergeCell ref="J81:K81"/>
    <mergeCell ref="L81:M81"/>
    <mergeCell ref="N81:O81"/>
    <mergeCell ref="P81:Q81"/>
    <mergeCell ref="B79:E79"/>
    <mergeCell ref="F79:G79"/>
    <mergeCell ref="H79:S80"/>
    <mergeCell ref="T79:AF80"/>
    <mergeCell ref="AG79:AI79"/>
    <mergeCell ref="AJ79:AK79"/>
    <mergeCell ref="B75:G76"/>
    <mergeCell ref="H75:AD75"/>
    <mergeCell ref="AF75:AK75"/>
    <mergeCell ref="AL75:AN75"/>
    <mergeCell ref="H76:AD77"/>
    <mergeCell ref="AF76:AK77"/>
    <mergeCell ref="AL76:AN77"/>
    <mergeCell ref="B77:G77"/>
    <mergeCell ref="AN69:AN70"/>
    <mergeCell ref="R72:AF73"/>
    <mergeCell ref="AH72:AI73"/>
    <mergeCell ref="AJ72:AK73"/>
    <mergeCell ref="AL72:AM73"/>
    <mergeCell ref="AN72:AN73"/>
    <mergeCell ref="R68:AF70"/>
    <mergeCell ref="AH68:AI68"/>
    <mergeCell ref="AJ68:AK68"/>
    <mergeCell ref="AL68:AN68"/>
    <mergeCell ref="AH69:AH70"/>
    <mergeCell ref="AI69:AI70"/>
    <mergeCell ref="AJ69:AJ70"/>
    <mergeCell ref="AK69:AK70"/>
    <mergeCell ref="AL69:AL70"/>
    <mergeCell ref="AM69:AM70"/>
    <mergeCell ref="AL79:AN79"/>
    <mergeCell ref="H67:I67"/>
    <mergeCell ref="J67:K67"/>
    <mergeCell ref="L67:M67"/>
    <mergeCell ref="N67:O67"/>
    <mergeCell ref="P67:Q67"/>
    <mergeCell ref="R67:S67"/>
    <mergeCell ref="T67:W67"/>
    <mergeCell ref="T61:W61"/>
    <mergeCell ref="X61:AA61"/>
    <mergeCell ref="H62:I62"/>
    <mergeCell ref="J62:K62"/>
    <mergeCell ref="L62:M62"/>
    <mergeCell ref="N62:O62"/>
    <mergeCell ref="P62:Q62"/>
    <mergeCell ref="R62:S62"/>
    <mergeCell ref="T62:W62"/>
    <mergeCell ref="X62:AA62"/>
    <mergeCell ref="H61:I61"/>
    <mergeCell ref="J61:K61"/>
    <mergeCell ref="L61:M61"/>
    <mergeCell ref="N61:O61"/>
    <mergeCell ref="P61:Q61"/>
    <mergeCell ref="R61:S61"/>
    <mergeCell ref="H64:I64"/>
    <mergeCell ref="J64:K64"/>
    <mergeCell ref="L64:M64"/>
    <mergeCell ref="N64:O64"/>
    <mergeCell ref="P64:Q64"/>
    <mergeCell ref="T64:W64"/>
    <mergeCell ref="X64:AA64"/>
    <mergeCell ref="H65:I65"/>
    <mergeCell ref="J65:K65"/>
    <mergeCell ref="P44:Q44"/>
    <mergeCell ref="R44:S44"/>
    <mergeCell ref="T44:W44"/>
    <mergeCell ref="AL56:AN56"/>
    <mergeCell ref="F57:G57"/>
    <mergeCell ref="AG57:AI57"/>
    <mergeCell ref="AJ57:AK57"/>
    <mergeCell ref="AL57:AN57"/>
    <mergeCell ref="H58:I58"/>
    <mergeCell ref="J58:K58"/>
    <mergeCell ref="L58:M58"/>
    <mergeCell ref="N58:O58"/>
    <mergeCell ref="P58:Q58"/>
    <mergeCell ref="B56:E56"/>
    <mergeCell ref="F56:G56"/>
    <mergeCell ref="H56:S57"/>
    <mergeCell ref="T56:AF57"/>
    <mergeCell ref="AG56:AI56"/>
    <mergeCell ref="AJ56:AK56"/>
    <mergeCell ref="B52:G53"/>
    <mergeCell ref="H52:AD52"/>
    <mergeCell ref="AF52:AK52"/>
    <mergeCell ref="AL52:AN52"/>
    <mergeCell ref="H53:AD54"/>
    <mergeCell ref="AF53:AK54"/>
    <mergeCell ref="AL53:AN54"/>
    <mergeCell ref="B54:G54"/>
    <mergeCell ref="R37:S37"/>
    <mergeCell ref="T37:W37"/>
    <mergeCell ref="X37:AA37"/>
    <mergeCell ref="H36:I36"/>
    <mergeCell ref="J36:K36"/>
    <mergeCell ref="L36:M36"/>
    <mergeCell ref="N36:O36"/>
    <mergeCell ref="P36:Q36"/>
    <mergeCell ref="R36:S36"/>
    <mergeCell ref="H38:I38"/>
    <mergeCell ref="J38:K38"/>
    <mergeCell ref="L38:M38"/>
    <mergeCell ref="AN46:AN47"/>
    <mergeCell ref="R49:AF50"/>
    <mergeCell ref="AH49:AI50"/>
    <mergeCell ref="AJ49:AK50"/>
    <mergeCell ref="AL49:AM50"/>
    <mergeCell ref="AN49:AN50"/>
    <mergeCell ref="R45:AF47"/>
    <mergeCell ref="AH45:AI45"/>
    <mergeCell ref="AJ45:AK45"/>
    <mergeCell ref="AL45:AN45"/>
    <mergeCell ref="AH46:AH47"/>
    <mergeCell ref="AI46:AI47"/>
    <mergeCell ref="AJ46:AJ47"/>
    <mergeCell ref="AK46:AK47"/>
    <mergeCell ref="AL46:AL47"/>
    <mergeCell ref="AM46:AM47"/>
    <mergeCell ref="H44:I44"/>
    <mergeCell ref="J44:K44"/>
    <mergeCell ref="L44:M44"/>
    <mergeCell ref="N44:O44"/>
    <mergeCell ref="J40:K40"/>
    <mergeCell ref="L40:M40"/>
    <mergeCell ref="N40:O40"/>
    <mergeCell ref="P40:Q40"/>
    <mergeCell ref="R40:S40"/>
    <mergeCell ref="T40:W40"/>
    <mergeCell ref="X34:AA34"/>
    <mergeCell ref="H35:I35"/>
    <mergeCell ref="J35:K35"/>
    <mergeCell ref="L35:M35"/>
    <mergeCell ref="N35:O35"/>
    <mergeCell ref="P35:Q35"/>
    <mergeCell ref="R35:S35"/>
    <mergeCell ref="T35:W35"/>
    <mergeCell ref="X35:AA35"/>
    <mergeCell ref="R33:S33"/>
    <mergeCell ref="T33:W33"/>
    <mergeCell ref="X33:AA33"/>
    <mergeCell ref="H34:I34"/>
    <mergeCell ref="J34:K34"/>
    <mergeCell ref="L34:M34"/>
    <mergeCell ref="N34:O34"/>
    <mergeCell ref="P34:Q34"/>
    <mergeCell ref="R34:S34"/>
    <mergeCell ref="T34:W34"/>
    <mergeCell ref="T36:W36"/>
    <mergeCell ref="X36:AA36"/>
    <mergeCell ref="H37:I37"/>
    <mergeCell ref="J37:K37"/>
    <mergeCell ref="L37:M37"/>
    <mergeCell ref="N37:O37"/>
    <mergeCell ref="P37:Q37"/>
    <mergeCell ref="AL31:AN31"/>
    <mergeCell ref="F32:G32"/>
    <mergeCell ref="AG32:AI32"/>
    <mergeCell ref="AJ32:AK32"/>
    <mergeCell ref="AL32:AN32"/>
    <mergeCell ref="H33:I33"/>
    <mergeCell ref="J33:K33"/>
    <mergeCell ref="L33:M33"/>
    <mergeCell ref="N33:O33"/>
    <mergeCell ref="P33:Q33"/>
    <mergeCell ref="B31:E31"/>
    <mergeCell ref="F31:G31"/>
    <mergeCell ref="H31:S32"/>
    <mergeCell ref="T31:AF32"/>
    <mergeCell ref="AG31:AI31"/>
    <mergeCell ref="AJ31:AK31"/>
    <mergeCell ref="B27:G28"/>
    <mergeCell ref="H27:AD27"/>
    <mergeCell ref="AF27:AK27"/>
    <mergeCell ref="AL27:AN27"/>
    <mergeCell ref="H28:AD29"/>
    <mergeCell ref="AF28:AK29"/>
    <mergeCell ref="AL28:AN29"/>
    <mergeCell ref="B29:G29"/>
    <mergeCell ref="N11:O11"/>
    <mergeCell ref="P11:Q11"/>
    <mergeCell ref="R11:S11"/>
    <mergeCell ref="H15:I15"/>
    <mergeCell ref="J15:K15"/>
    <mergeCell ref="L15:M15"/>
    <mergeCell ref="AN21:AN22"/>
    <mergeCell ref="R24:AF25"/>
    <mergeCell ref="AH24:AI25"/>
    <mergeCell ref="AJ24:AK25"/>
    <mergeCell ref="AL24:AM25"/>
    <mergeCell ref="AN24:AN25"/>
    <mergeCell ref="R20:AF22"/>
    <mergeCell ref="AH20:AI20"/>
    <mergeCell ref="AJ20:AK20"/>
    <mergeCell ref="AL20:AN20"/>
    <mergeCell ref="AH21:AH22"/>
    <mergeCell ref="AI21:AI22"/>
    <mergeCell ref="AJ21:AJ22"/>
    <mergeCell ref="AK21:AK22"/>
    <mergeCell ref="AL21:AL22"/>
    <mergeCell ref="AM21:AM22"/>
    <mergeCell ref="AJ11:AJ12"/>
    <mergeCell ref="AJ14:AJ15"/>
    <mergeCell ref="H18:I18"/>
    <mergeCell ref="J18:K18"/>
    <mergeCell ref="L18:M18"/>
    <mergeCell ref="N18:O18"/>
    <mergeCell ref="P18:Q18"/>
    <mergeCell ref="R18:S18"/>
    <mergeCell ref="T18:W18"/>
    <mergeCell ref="X18:AA18"/>
    <mergeCell ref="R10:S10"/>
    <mergeCell ref="T10:W10"/>
    <mergeCell ref="X10:AA10"/>
    <mergeCell ref="R8:S8"/>
    <mergeCell ref="T8:W8"/>
    <mergeCell ref="X8:AA8"/>
    <mergeCell ref="H9:I9"/>
    <mergeCell ref="J9:K9"/>
    <mergeCell ref="L9:M9"/>
    <mergeCell ref="N9:O9"/>
    <mergeCell ref="P9:Q9"/>
    <mergeCell ref="R9:S9"/>
    <mergeCell ref="T9:W9"/>
    <mergeCell ref="H19:I19"/>
    <mergeCell ref="J19:K19"/>
    <mergeCell ref="L19:M19"/>
    <mergeCell ref="N19:O19"/>
    <mergeCell ref="P19:Q19"/>
    <mergeCell ref="R19:S19"/>
    <mergeCell ref="T19:W19"/>
    <mergeCell ref="T11:W11"/>
    <mergeCell ref="X11:AA11"/>
    <mergeCell ref="H12:I12"/>
    <mergeCell ref="J12:K12"/>
    <mergeCell ref="L12:M12"/>
    <mergeCell ref="N12:O12"/>
    <mergeCell ref="P12:Q12"/>
    <mergeCell ref="R12:S12"/>
    <mergeCell ref="T12:W12"/>
    <mergeCell ref="X12:AA12"/>
    <mergeCell ref="H11:I11"/>
    <mergeCell ref="J11:K11"/>
    <mergeCell ref="AL6:AN6"/>
    <mergeCell ref="F7:G7"/>
    <mergeCell ref="AG7:AI7"/>
    <mergeCell ref="AJ7:AK7"/>
    <mergeCell ref="AL7:AN7"/>
    <mergeCell ref="H8:I8"/>
    <mergeCell ref="J8:K8"/>
    <mergeCell ref="L8:M8"/>
    <mergeCell ref="N8:O8"/>
    <mergeCell ref="P8:Q8"/>
    <mergeCell ref="B6:E6"/>
    <mergeCell ref="F6:G6"/>
    <mergeCell ref="H6:S7"/>
    <mergeCell ref="T6:AF7"/>
    <mergeCell ref="AG6:AI6"/>
    <mergeCell ref="AJ6:AK6"/>
    <mergeCell ref="B2:G3"/>
    <mergeCell ref="H2:AD2"/>
    <mergeCell ref="AF2:AK2"/>
    <mergeCell ref="AL2:AN2"/>
    <mergeCell ref="H3:AD4"/>
    <mergeCell ref="AF3:AK4"/>
    <mergeCell ref="AL3:AN4"/>
    <mergeCell ref="B4:G4"/>
    <mergeCell ref="AP7:AP8"/>
    <mergeCell ref="AQ7:AQ8"/>
    <mergeCell ref="H13:I13"/>
    <mergeCell ref="J13:K13"/>
    <mergeCell ref="L13:M13"/>
    <mergeCell ref="N13:O13"/>
    <mergeCell ref="P13:Q13"/>
    <mergeCell ref="R13:S13"/>
    <mergeCell ref="T13:W13"/>
    <mergeCell ref="X13:AA13"/>
    <mergeCell ref="H14:I14"/>
    <mergeCell ref="J14:K14"/>
    <mergeCell ref="L14:M14"/>
    <mergeCell ref="N14:O14"/>
    <mergeCell ref="P14:Q14"/>
    <mergeCell ref="R14:S14"/>
    <mergeCell ref="T14:W14"/>
    <mergeCell ref="X14:AA14"/>
    <mergeCell ref="AK11:AK12"/>
    <mergeCell ref="AL11:AL12"/>
    <mergeCell ref="AM11:AM12"/>
    <mergeCell ref="AN11:AN12"/>
    <mergeCell ref="AK14:AK15"/>
    <mergeCell ref="AL14:AL15"/>
    <mergeCell ref="AM14:AM15"/>
    <mergeCell ref="AN14:AN15"/>
    <mergeCell ref="X9:AA9"/>
    <mergeCell ref="H10:I10"/>
    <mergeCell ref="J10:K10"/>
    <mergeCell ref="L10:M10"/>
    <mergeCell ref="N10:O10"/>
    <mergeCell ref="P10:Q10"/>
    <mergeCell ref="N15:O15"/>
    <mergeCell ref="P15:Q15"/>
    <mergeCell ref="R15:S15"/>
    <mergeCell ref="T15:W15"/>
    <mergeCell ref="X15:AA15"/>
    <mergeCell ref="H16:I16"/>
    <mergeCell ref="J16:K16"/>
    <mergeCell ref="L16:M16"/>
    <mergeCell ref="N16:O16"/>
    <mergeCell ref="P16:Q16"/>
    <mergeCell ref="R16:S16"/>
    <mergeCell ref="T16:W16"/>
    <mergeCell ref="X16:AA16"/>
    <mergeCell ref="H17:I17"/>
    <mergeCell ref="J17:K17"/>
    <mergeCell ref="L17:M17"/>
    <mergeCell ref="N17:O17"/>
    <mergeCell ref="P17:Q17"/>
    <mergeCell ref="R17:S17"/>
    <mergeCell ref="T17:W17"/>
    <mergeCell ref="X17:AA17"/>
    <mergeCell ref="L11:M11"/>
    <mergeCell ref="AP80:AP81"/>
    <mergeCell ref="AQ80:AQ81"/>
    <mergeCell ref="H84:I84"/>
    <mergeCell ref="J84:K84"/>
    <mergeCell ref="L84:M84"/>
    <mergeCell ref="N84:O84"/>
    <mergeCell ref="P84:Q84"/>
    <mergeCell ref="R84:S84"/>
    <mergeCell ref="T84:W84"/>
    <mergeCell ref="X84:AA84"/>
    <mergeCell ref="H89:I89"/>
    <mergeCell ref="J89:K89"/>
    <mergeCell ref="L89:M89"/>
    <mergeCell ref="N89:O89"/>
    <mergeCell ref="P89:Q89"/>
    <mergeCell ref="R89:S89"/>
    <mergeCell ref="T89:W89"/>
    <mergeCell ref="X89:AA89"/>
    <mergeCell ref="H88:I88"/>
    <mergeCell ref="J88:K88"/>
    <mergeCell ref="L88:M88"/>
    <mergeCell ref="N88:O88"/>
    <mergeCell ref="P88:Q88"/>
    <mergeCell ref="R88:S88"/>
    <mergeCell ref="T88:W88"/>
    <mergeCell ref="X88:AA88"/>
    <mergeCell ref="AJ83:AJ84"/>
    <mergeCell ref="AK83:AK84"/>
    <mergeCell ref="AL83:AL84"/>
    <mergeCell ref="AM83:AM84"/>
    <mergeCell ref="AN83:AN84"/>
    <mergeCell ref="J85:K85"/>
    <mergeCell ref="L85:M85"/>
    <mergeCell ref="N85:O85"/>
    <mergeCell ref="P85:Q85"/>
    <mergeCell ref="R85:S85"/>
    <mergeCell ref="T85:W85"/>
    <mergeCell ref="X85:AA85"/>
    <mergeCell ref="H86:I86"/>
    <mergeCell ref="J86:K86"/>
    <mergeCell ref="L86:M86"/>
    <mergeCell ref="N86:O86"/>
    <mergeCell ref="P86:Q86"/>
    <mergeCell ref="R86:S86"/>
    <mergeCell ref="T86:W86"/>
    <mergeCell ref="X86:AA86"/>
    <mergeCell ref="H87:I87"/>
    <mergeCell ref="J87:K87"/>
    <mergeCell ref="L87:M87"/>
    <mergeCell ref="N87:O87"/>
    <mergeCell ref="P87:Q87"/>
    <mergeCell ref="R87:S87"/>
    <mergeCell ref="T87:W87"/>
    <mergeCell ref="X87:AA87"/>
    <mergeCell ref="AJ85:AJ86"/>
    <mergeCell ref="AK85:AK86"/>
    <mergeCell ref="AL85:AL86"/>
    <mergeCell ref="AM85:AM86"/>
    <mergeCell ref="AN85:AN86"/>
    <mergeCell ref="AJ87:AJ88"/>
    <mergeCell ref="AK87:AK88"/>
    <mergeCell ref="AL87:AL88"/>
    <mergeCell ref="AM87:AM88"/>
    <mergeCell ref="AN87:AN88"/>
    <mergeCell ref="AJ89:AJ90"/>
    <mergeCell ref="AK89:AK90"/>
    <mergeCell ref="AL89:AL90"/>
    <mergeCell ref="AM89:AM90"/>
    <mergeCell ref="AN89:AN90"/>
    <mergeCell ref="H91:I91"/>
    <mergeCell ref="J91:K91"/>
    <mergeCell ref="L91:M91"/>
    <mergeCell ref="N91:O91"/>
    <mergeCell ref="P91:Q91"/>
    <mergeCell ref="R91:S91"/>
    <mergeCell ref="T91:W91"/>
    <mergeCell ref="X91:AA91"/>
    <mergeCell ref="H90:I90"/>
    <mergeCell ref="J90:K90"/>
    <mergeCell ref="L90:M90"/>
    <mergeCell ref="N90:O90"/>
    <mergeCell ref="P90:Q90"/>
    <mergeCell ref="R90:S90"/>
    <mergeCell ref="T90:W90"/>
    <mergeCell ref="X90:AA90"/>
    <mergeCell ref="H85:I85"/>
    <mergeCell ref="H92:I92"/>
    <mergeCell ref="J92:K92"/>
    <mergeCell ref="L92:M92"/>
    <mergeCell ref="N92:O92"/>
    <mergeCell ref="P92:Q92"/>
    <mergeCell ref="R92:S92"/>
    <mergeCell ref="T92:W92"/>
    <mergeCell ref="X92:AA92"/>
    <mergeCell ref="H93:I93"/>
    <mergeCell ref="J93:K93"/>
    <mergeCell ref="L93:M93"/>
    <mergeCell ref="N93:O93"/>
    <mergeCell ref="P93:Q93"/>
    <mergeCell ref="R93:S93"/>
    <mergeCell ref="T93:W93"/>
    <mergeCell ref="X93:AA93"/>
    <mergeCell ref="H94:I94"/>
    <mergeCell ref="J94:K94"/>
    <mergeCell ref="L94:M94"/>
    <mergeCell ref="N94:O94"/>
    <mergeCell ref="P94:Q94"/>
    <mergeCell ref="R94:S94"/>
    <mergeCell ref="T94:W94"/>
    <mergeCell ref="X94:AA94"/>
    <mergeCell ref="H95:I95"/>
    <mergeCell ref="J95:K95"/>
    <mergeCell ref="L95:M95"/>
    <mergeCell ref="N95:O95"/>
    <mergeCell ref="P95:Q95"/>
    <mergeCell ref="R95:S95"/>
    <mergeCell ref="T95:W95"/>
    <mergeCell ref="X95:AA95"/>
    <mergeCell ref="H96:I96"/>
    <mergeCell ref="J96:K96"/>
    <mergeCell ref="L96:M96"/>
    <mergeCell ref="N96:O96"/>
    <mergeCell ref="P96:Q96"/>
    <mergeCell ref="R96:S96"/>
    <mergeCell ref="T96:W96"/>
    <mergeCell ref="X96:AA96"/>
    <mergeCell ref="H97:I97"/>
    <mergeCell ref="J97:K97"/>
    <mergeCell ref="L97:M97"/>
    <mergeCell ref="N97:O97"/>
    <mergeCell ref="P97:Q97"/>
    <mergeCell ref="R97:S97"/>
    <mergeCell ref="T97:W97"/>
    <mergeCell ref="X97:AA97"/>
    <mergeCell ref="H98:I98"/>
    <mergeCell ref="J98:K98"/>
    <mergeCell ref="L98:M98"/>
    <mergeCell ref="N98:O98"/>
    <mergeCell ref="P98:Q98"/>
    <mergeCell ref="R98:S98"/>
    <mergeCell ref="T98:W98"/>
    <mergeCell ref="X98:AA98"/>
    <mergeCell ref="H99:I99"/>
    <mergeCell ref="J99:K99"/>
    <mergeCell ref="L99:M99"/>
    <mergeCell ref="N99:O99"/>
    <mergeCell ref="P99:Q99"/>
    <mergeCell ref="R99:S99"/>
    <mergeCell ref="T99:W99"/>
    <mergeCell ref="X99:AA99"/>
    <mergeCell ref="H116:I116"/>
    <mergeCell ref="J116:K116"/>
    <mergeCell ref="L116:M116"/>
    <mergeCell ref="N116:O116"/>
    <mergeCell ref="P116:Q116"/>
    <mergeCell ref="R116:S116"/>
    <mergeCell ref="T116:W116"/>
    <mergeCell ref="X116:AA116"/>
    <mergeCell ref="H100:I100"/>
    <mergeCell ref="J100:K100"/>
    <mergeCell ref="L100:M100"/>
    <mergeCell ref="N100:O100"/>
    <mergeCell ref="P100:Q100"/>
    <mergeCell ref="R100:S100"/>
    <mergeCell ref="T100:W100"/>
    <mergeCell ref="X115:AA115"/>
    <mergeCell ref="T124:W124"/>
    <mergeCell ref="X124:AA124"/>
    <mergeCell ref="H119:I119"/>
    <mergeCell ref="J119:K119"/>
    <mergeCell ref="L119:M119"/>
    <mergeCell ref="N119:O119"/>
    <mergeCell ref="P119:Q119"/>
    <mergeCell ref="R119:S119"/>
    <mergeCell ref="T119:W119"/>
    <mergeCell ref="X119:AA119"/>
    <mergeCell ref="H120:I120"/>
    <mergeCell ref="J120:K120"/>
    <mergeCell ref="L120:M120"/>
    <mergeCell ref="N120:O120"/>
    <mergeCell ref="P120:Q120"/>
    <mergeCell ref="R120:S120"/>
    <mergeCell ref="T120:W120"/>
    <mergeCell ref="X120:AA120"/>
    <mergeCell ref="H121:I121"/>
    <mergeCell ref="J121:K121"/>
    <mergeCell ref="L121:M121"/>
    <mergeCell ref="N121:O121"/>
    <mergeCell ref="P121:Q121"/>
    <mergeCell ref="R121:S121"/>
    <mergeCell ref="T121:W121"/>
    <mergeCell ref="X121:AA121"/>
    <mergeCell ref="N126:O126"/>
    <mergeCell ref="P126:Q126"/>
    <mergeCell ref="R126:S126"/>
    <mergeCell ref="T126:W126"/>
    <mergeCell ref="X126:AA126"/>
    <mergeCell ref="N131:O131"/>
    <mergeCell ref="P131:Q131"/>
    <mergeCell ref="R131:S131"/>
    <mergeCell ref="T131:W131"/>
    <mergeCell ref="X131:AA131"/>
    <mergeCell ref="H122:I122"/>
    <mergeCell ref="J122:K122"/>
    <mergeCell ref="L122:M122"/>
    <mergeCell ref="N122:O122"/>
    <mergeCell ref="P122:Q122"/>
    <mergeCell ref="R122:S122"/>
    <mergeCell ref="T122:W122"/>
    <mergeCell ref="X122:AA122"/>
    <mergeCell ref="H123:I123"/>
    <mergeCell ref="J123:K123"/>
    <mergeCell ref="L123:M123"/>
    <mergeCell ref="N123:O123"/>
    <mergeCell ref="P123:Q123"/>
    <mergeCell ref="R123:S123"/>
    <mergeCell ref="T123:W123"/>
    <mergeCell ref="X123:AA123"/>
    <mergeCell ref="H124:I124"/>
    <mergeCell ref="J124:K124"/>
    <mergeCell ref="L124:M124"/>
    <mergeCell ref="N124:O124"/>
    <mergeCell ref="P124:Q124"/>
    <mergeCell ref="R124:S124"/>
    <mergeCell ref="AJ125:AJ126"/>
    <mergeCell ref="AK125:AK126"/>
    <mergeCell ref="AL125:AL126"/>
    <mergeCell ref="AM125:AM126"/>
    <mergeCell ref="AN125:AN126"/>
    <mergeCell ref="H127:I127"/>
    <mergeCell ref="J127:K127"/>
    <mergeCell ref="L127:M127"/>
    <mergeCell ref="N127:O127"/>
    <mergeCell ref="P127:Q127"/>
    <mergeCell ref="R127:S127"/>
    <mergeCell ref="T127:W127"/>
    <mergeCell ref="X127:AA127"/>
    <mergeCell ref="H128:I128"/>
    <mergeCell ref="J128:K128"/>
    <mergeCell ref="L128:M128"/>
    <mergeCell ref="N128:O128"/>
    <mergeCell ref="P128:Q128"/>
    <mergeCell ref="R128:S128"/>
    <mergeCell ref="T128:W128"/>
    <mergeCell ref="X128:AA128"/>
    <mergeCell ref="H125:I125"/>
    <mergeCell ref="J125:K125"/>
    <mergeCell ref="L125:M125"/>
    <mergeCell ref="N125:O125"/>
    <mergeCell ref="P125:Q125"/>
    <mergeCell ref="R125:S125"/>
    <mergeCell ref="T125:W125"/>
    <mergeCell ref="X125:AA125"/>
    <mergeCell ref="H126:I126"/>
    <mergeCell ref="J126:K126"/>
    <mergeCell ref="L126:M126"/>
    <mergeCell ref="P133:Q133"/>
    <mergeCell ref="R133:S133"/>
    <mergeCell ref="T133:W133"/>
    <mergeCell ref="X133:AA133"/>
    <mergeCell ref="AJ132:AJ133"/>
    <mergeCell ref="H129:I129"/>
    <mergeCell ref="J129:K129"/>
    <mergeCell ref="L129:M129"/>
    <mergeCell ref="N129:O129"/>
    <mergeCell ref="P129:Q129"/>
    <mergeCell ref="R129:S129"/>
    <mergeCell ref="T129:W129"/>
    <mergeCell ref="X129:AA129"/>
    <mergeCell ref="H142:I142"/>
    <mergeCell ref="J142:K142"/>
    <mergeCell ref="L142:M142"/>
    <mergeCell ref="N142:O142"/>
    <mergeCell ref="P142:Q142"/>
    <mergeCell ref="R142:S142"/>
    <mergeCell ref="T142:W142"/>
    <mergeCell ref="X142:AA142"/>
    <mergeCell ref="H130:I130"/>
    <mergeCell ref="J130:K130"/>
    <mergeCell ref="L130:M130"/>
    <mergeCell ref="N130:O130"/>
    <mergeCell ref="P130:Q130"/>
    <mergeCell ref="R130:S130"/>
    <mergeCell ref="T130:W130"/>
    <mergeCell ref="X130:AA130"/>
    <mergeCell ref="H131:I131"/>
    <mergeCell ref="J131:K131"/>
    <mergeCell ref="L131:M131"/>
    <mergeCell ref="AK132:AK133"/>
    <mergeCell ref="AL132:AL133"/>
    <mergeCell ref="AM132:AM133"/>
    <mergeCell ref="AN132:AN133"/>
    <mergeCell ref="H134:I134"/>
    <mergeCell ref="J134:K134"/>
    <mergeCell ref="L134:M134"/>
    <mergeCell ref="N134:O134"/>
    <mergeCell ref="P134:Q134"/>
    <mergeCell ref="R134:S134"/>
    <mergeCell ref="T134:W134"/>
    <mergeCell ref="X134:AA134"/>
    <mergeCell ref="H135:I135"/>
    <mergeCell ref="J135:K135"/>
    <mergeCell ref="L135:M135"/>
    <mergeCell ref="N135:O135"/>
    <mergeCell ref="P135:Q135"/>
    <mergeCell ref="R135:S135"/>
    <mergeCell ref="T135:W135"/>
    <mergeCell ref="X135:AA135"/>
    <mergeCell ref="H132:I132"/>
    <mergeCell ref="J132:K132"/>
    <mergeCell ref="L132:M132"/>
    <mergeCell ref="N132:O132"/>
    <mergeCell ref="P132:Q132"/>
    <mergeCell ref="R132:S132"/>
    <mergeCell ref="T132:W132"/>
    <mergeCell ref="X132:AA132"/>
    <mergeCell ref="H133:I133"/>
    <mergeCell ref="J133:K133"/>
    <mergeCell ref="L133:M133"/>
    <mergeCell ref="N133:O133"/>
    <mergeCell ref="H136:I136"/>
    <mergeCell ref="J136:K136"/>
    <mergeCell ref="L136:M136"/>
    <mergeCell ref="N136:O136"/>
    <mergeCell ref="P136:Q136"/>
    <mergeCell ref="R136:S136"/>
    <mergeCell ref="T136:W136"/>
    <mergeCell ref="X136:AA136"/>
    <mergeCell ref="AJ134:AJ135"/>
    <mergeCell ref="AK134:AK135"/>
    <mergeCell ref="AL134:AL135"/>
    <mergeCell ref="AM134:AM135"/>
    <mergeCell ref="AN134:AN135"/>
    <mergeCell ref="H137:I137"/>
    <mergeCell ref="J137:K137"/>
    <mergeCell ref="L137:M137"/>
    <mergeCell ref="N137:O137"/>
    <mergeCell ref="P137:Q137"/>
    <mergeCell ref="R137:S137"/>
    <mergeCell ref="T137:W137"/>
    <mergeCell ref="X137:AA137"/>
    <mergeCell ref="H138:I138"/>
    <mergeCell ref="J138:K138"/>
    <mergeCell ref="L138:M138"/>
    <mergeCell ref="N138:O138"/>
    <mergeCell ref="P138:Q138"/>
    <mergeCell ref="R138:S138"/>
    <mergeCell ref="T138:W138"/>
    <mergeCell ref="X138:AA138"/>
    <mergeCell ref="H139:I139"/>
    <mergeCell ref="J139:K139"/>
    <mergeCell ref="L139:M139"/>
    <mergeCell ref="N139:O139"/>
    <mergeCell ref="P139:Q139"/>
    <mergeCell ref="R139:S139"/>
    <mergeCell ref="T139:W139"/>
    <mergeCell ref="X139:AA139"/>
    <mergeCell ref="H140:I140"/>
    <mergeCell ref="J140:K140"/>
    <mergeCell ref="L140:M140"/>
    <mergeCell ref="N140:O140"/>
    <mergeCell ref="P140:Q140"/>
    <mergeCell ref="R140:S140"/>
    <mergeCell ref="T140:W140"/>
    <mergeCell ref="X140:AA140"/>
    <mergeCell ref="H141:I141"/>
    <mergeCell ref="J141:K141"/>
    <mergeCell ref="L141:M141"/>
    <mergeCell ref="N141:O141"/>
    <mergeCell ref="P141:Q141"/>
    <mergeCell ref="R141:S141"/>
    <mergeCell ref="T141:W141"/>
    <mergeCell ref="X141:AA141"/>
    <mergeCell ref="H146:I146"/>
    <mergeCell ref="J146:K146"/>
    <mergeCell ref="L146:M146"/>
    <mergeCell ref="N146:O146"/>
    <mergeCell ref="P146:Q146"/>
    <mergeCell ref="R146:S146"/>
    <mergeCell ref="T146:W146"/>
    <mergeCell ref="X146:AA146"/>
    <mergeCell ref="H147:I147"/>
    <mergeCell ref="J147:K147"/>
    <mergeCell ref="L147:M147"/>
    <mergeCell ref="N147:O147"/>
    <mergeCell ref="P147:Q147"/>
    <mergeCell ref="R147:S147"/>
    <mergeCell ref="T147:W147"/>
    <mergeCell ref="X147:AA147"/>
    <mergeCell ref="H143:I143"/>
    <mergeCell ref="J143:K143"/>
    <mergeCell ref="L143:M143"/>
    <mergeCell ref="N143:O143"/>
    <mergeCell ref="P143:Q143"/>
    <mergeCell ref="R143:S143"/>
    <mergeCell ref="T143:W143"/>
    <mergeCell ref="X143:AA143"/>
    <mergeCell ref="L149:M149"/>
    <mergeCell ref="N149:O149"/>
    <mergeCell ref="P149:Q149"/>
    <mergeCell ref="R149:S149"/>
    <mergeCell ref="T149:W149"/>
    <mergeCell ref="X149:AA149"/>
    <mergeCell ref="H150:I150"/>
    <mergeCell ref="J150:K150"/>
    <mergeCell ref="L150:M150"/>
    <mergeCell ref="N150:O150"/>
    <mergeCell ref="P150:Q150"/>
    <mergeCell ref="R150:S150"/>
    <mergeCell ref="T150:W150"/>
    <mergeCell ref="X150:AA150"/>
    <mergeCell ref="H151:I151"/>
    <mergeCell ref="J151:K151"/>
    <mergeCell ref="L151:M151"/>
    <mergeCell ref="N151:O151"/>
    <mergeCell ref="P151:Q151"/>
    <mergeCell ref="R151:S151"/>
    <mergeCell ref="T151:W151"/>
    <mergeCell ref="X151:AA151"/>
    <mergeCell ref="H149:I149"/>
    <mergeCell ref="J149:K149"/>
    <mergeCell ref="H152:I152"/>
    <mergeCell ref="J152:K152"/>
    <mergeCell ref="L152:M152"/>
    <mergeCell ref="N152:O152"/>
    <mergeCell ref="P152:Q152"/>
    <mergeCell ref="R152:S152"/>
    <mergeCell ref="T152:W152"/>
    <mergeCell ref="AJ177:AJ179"/>
    <mergeCell ref="N176:O176"/>
    <mergeCell ref="P176:Q176"/>
    <mergeCell ref="R176:S176"/>
    <mergeCell ref="T176:W176"/>
    <mergeCell ref="X176:AA176"/>
    <mergeCell ref="H177:I177"/>
    <mergeCell ref="J177:K177"/>
    <mergeCell ref="L177:M177"/>
    <mergeCell ref="N177:O177"/>
    <mergeCell ref="P177:Q177"/>
    <mergeCell ref="R177:S177"/>
    <mergeCell ref="T177:W177"/>
    <mergeCell ref="X177:AA177"/>
    <mergeCell ref="H178:I178"/>
    <mergeCell ref="J178:K178"/>
    <mergeCell ref="T171:W171"/>
    <mergeCell ref="X171:AA171"/>
    <mergeCell ref="H172:I172"/>
    <mergeCell ref="J172:K172"/>
    <mergeCell ref="L172:M172"/>
    <mergeCell ref="N172:O172"/>
    <mergeCell ref="P172:Q172"/>
    <mergeCell ref="R172:S172"/>
    <mergeCell ref="T172:W172"/>
    <mergeCell ref="P173:Q173"/>
    <mergeCell ref="R173:S173"/>
    <mergeCell ref="P178:Q178"/>
    <mergeCell ref="R178:S178"/>
    <mergeCell ref="T178:W178"/>
    <mergeCell ref="X178:AA178"/>
    <mergeCell ref="H174:I174"/>
    <mergeCell ref="J174:K174"/>
    <mergeCell ref="L174:M174"/>
    <mergeCell ref="N174:O174"/>
    <mergeCell ref="P174:Q174"/>
    <mergeCell ref="R174:S174"/>
    <mergeCell ref="T174:W174"/>
    <mergeCell ref="X174:AA174"/>
    <mergeCell ref="H175:I175"/>
    <mergeCell ref="J175:K175"/>
    <mergeCell ref="L175:M175"/>
    <mergeCell ref="N175:O175"/>
    <mergeCell ref="P175:Q175"/>
    <mergeCell ref="R175:S175"/>
    <mergeCell ref="T175:W175"/>
    <mergeCell ref="X175:AA175"/>
    <mergeCell ref="N184:O184"/>
    <mergeCell ref="P184:Q184"/>
    <mergeCell ref="R184:S184"/>
    <mergeCell ref="T184:W184"/>
    <mergeCell ref="X184:AA184"/>
    <mergeCell ref="H185:I185"/>
    <mergeCell ref="AK177:AK179"/>
    <mergeCell ref="AL177:AL179"/>
    <mergeCell ref="AM177:AM179"/>
    <mergeCell ref="AN177:AN179"/>
    <mergeCell ref="H180:I180"/>
    <mergeCell ref="J180:K180"/>
    <mergeCell ref="L180:M180"/>
    <mergeCell ref="N180:O180"/>
    <mergeCell ref="P180:Q180"/>
    <mergeCell ref="R180:S180"/>
    <mergeCell ref="T180:W180"/>
    <mergeCell ref="X180:AA180"/>
    <mergeCell ref="H181:I181"/>
    <mergeCell ref="J181:K181"/>
    <mergeCell ref="L181:M181"/>
    <mergeCell ref="N181:O181"/>
    <mergeCell ref="P181:Q181"/>
    <mergeCell ref="R181:S181"/>
    <mergeCell ref="T181:W181"/>
    <mergeCell ref="X181:AA181"/>
    <mergeCell ref="AK181:AK182"/>
    <mergeCell ref="AL181:AL182"/>
    <mergeCell ref="AM181:AM182"/>
    <mergeCell ref="AN181:AN182"/>
    <mergeCell ref="L178:M178"/>
    <mergeCell ref="N178:O178"/>
    <mergeCell ref="H182:I182"/>
    <mergeCell ref="J182:K182"/>
    <mergeCell ref="L182:M182"/>
    <mergeCell ref="N182:O182"/>
    <mergeCell ref="P182:Q182"/>
    <mergeCell ref="R182:S182"/>
    <mergeCell ref="T182:W182"/>
    <mergeCell ref="X182:AA182"/>
    <mergeCell ref="AK183:AK184"/>
    <mergeCell ref="AL183:AL184"/>
    <mergeCell ref="AM183:AM184"/>
    <mergeCell ref="H192:I192"/>
    <mergeCell ref="J192:K192"/>
    <mergeCell ref="L192:M192"/>
    <mergeCell ref="N192:O192"/>
    <mergeCell ref="P192:Q192"/>
    <mergeCell ref="R192:S192"/>
    <mergeCell ref="T192:W192"/>
    <mergeCell ref="X192:AA192"/>
    <mergeCell ref="AJ181:AJ182"/>
    <mergeCell ref="H189:I189"/>
    <mergeCell ref="J189:K189"/>
    <mergeCell ref="L189:M189"/>
    <mergeCell ref="N189:O189"/>
    <mergeCell ref="P189:Q189"/>
    <mergeCell ref="R189:S189"/>
    <mergeCell ref="T189:W189"/>
    <mergeCell ref="X189:AA189"/>
    <mergeCell ref="H190:I190"/>
    <mergeCell ref="J190:K190"/>
    <mergeCell ref="L190:M190"/>
    <mergeCell ref="N190:O190"/>
    <mergeCell ref="AN183:AN184"/>
    <mergeCell ref="H194:I194"/>
    <mergeCell ref="J194:K194"/>
    <mergeCell ref="L194:M194"/>
    <mergeCell ref="N194:O194"/>
    <mergeCell ref="P194:Q194"/>
    <mergeCell ref="R194:S194"/>
    <mergeCell ref="T194:W194"/>
    <mergeCell ref="X194:AA194"/>
    <mergeCell ref="X185:AA185"/>
    <mergeCell ref="H186:I186"/>
    <mergeCell ref="J186:K186"/>
    <mergeCell ref="L186:M186"/>
    <mergeCell ref="N186:O186"/>
    <mergeCell ref="P186:Q186"/>
    <mergeCell ref="R186:S186"/>
    <mergeCell ref="T186:W186"/>
    <mergeCell ref="X186:AA186"/>
    <mergeCell ref="H187:I187"/>
    <mergeCell ref="J187:K187"/>
    <mergeCell ref="L187:M187"/>
    <mergeCell ref="N187:O187"/>
    <mergeCell ref="P187:Q187"/>
    <mergeCell ref="R187:S187"/>
    <mergeCell ref="T187:W187"/>
    <mergeCell ref="X187:AA187"/>
    <mergeCell ref="X190:AA190"/>
    <mergeCell ref="H191:I191"/>
    <mergeCell ref="J191:K191"/>
    <mergeCell ref="J185:K185"/>
    <mergeCell ref="L185:M185"/>
    <mergeCell ref="N185:O185"/>
    <mergeCell ref="H188:I188"/>
    <mergeCell ref="J188:K188"/>
    <mergeCell ref="L188:M188"/>
    <mergeCell ref="N188:O188"/>
    <mergeCell ref="P188:Q188"/>
    <mergeCell ref="R188:S188"/>
    <mergeCell ref="T188:W188"/>
    <mergeCell ref="X188:AA188"/>
    <mergeCell ref="AJ183:AJ184"/>
    <mergeCell ref="L191:M191"/>
    <mergeCell ref="N191:O191"/>
    <mergeCell ref="P191:Q191"/>
    <mergeCell ref="R191:S191"/>
    <mergeCell ref="T191:W191"/>
    <mergeCell ref="X191:AA191"/>
    <mergeCell ref="H183:I183"/>
    <mergeCell ref="J183:K183"/>
    <mergeCell ref="L183:M183"/>
    <mergeCell ref="N183:O183"/>
    <mergeCell ref="P183:Q183"/>
    <mergeCell ref="R183:S183"/>
    <mergeCell ref="T183:W183"/>
    <mergeCell ref="X183:AA183"/>
    <mergeCell ref="H184:I184"/>
    <mergeCell ref="P185:Q185"/>
    <mergeCell ref="R185:S185"/>
    <mergeCell ref="T185:W185"/>
    <mergeCell ref="P190:Q190"/>
    <mergeCell ref="R190:S190"/>
    <mergeCell ref="T190:W190"/>
    <mergeCell ref="J184:K184"/>
    <mergeCell ref="L184:M184"/>
    <mergeCell ref="H195:I195"/>
    <mergeCell ref="J195:K195"/>
    <mergeCell ref="L195:M195"/>
    <mergeCell ref="N195:O195"/>
    <mergeCell ref="P195:Q195"/>
    <mergeCell ref="R195:S195"/>
    <mergeCell ref="T195:W195"/>
    <mergeCell ref="X195:AA195"/>
    <mergeCell ref="H196:I196"/>
    <mergeCell ref="J196:K196"/>
    <mergeCell ref="L196:M196"/>
    <mergeCell ref="N196:O196"/>
    <mergeCell ref="P196:Q196"/>
    <mergeCell ref="R196:S196"/>
    <mergeCell ref="T196:W196"/>
    <mergeCell ref="X196:AA196"/>
    <mergeCell ref="H197:I197"/>
    <mergeCell ref="J197:K197"/>
    <mergeCell ref="L197:M197"/>
    <mergeCell ref="N197:O197"/>
    <mergeCell ref="P197:Q197"/>
    <mergeCell ref="R197:S197"/>
    <mergeCell ref="T197:W197"/>
    <mergeCell ref="X197:AA197"/>
    <mergeCell ref="AK200:AK201"/>
    <mergeCell ref="AL200:AL201"/>
    <mergeCell ref="AM200:AM201"/>
    <mergeCell ref="AN200:AN201"/>
    <mergeCell ref="H201:I201"/>
    <mergeCell ref="J201:K201"/>
    <mergeCell ref="L201:M201"/>
    <mergeCell ref="N201:O201"/>
    <mergeCell ref="P201:Q201"/>
    <mergeCell ref="R201:S201"/>
    <mergeCell ref="T201:W201"/>
    <mergeCell ref="X201:AA201"/>
    <mergeCell ref="H198:I198"/>
    <mergeCell ref="J198:K198"/>
    <mergeCell ref="L198:M198"/>
    <mergeCell ref="N198:O198"/>
    <mergeCell ref="P198:Q198"/>
    <mergeCell ref="R198:S198"/>
    <mergeCell ref="T198:W198"/>
    <mergeCell ref="X198:AA198"/>
    <mergeCell ref="H199:I199"/>
    <mergeCell ref="J199:K199"/>
    <mergeCell ref="L199:M199"/>
    <mergeCell ref="N199:O199"/>
    <mergeCell ref="P199:Q199"/>
    <mergeCell ref="R199:S199"/>
    <mergeCell ref="T199:W199"/>
    <mergeCell ref="X199:AA199"/>
    <mergeCell ref="H376:I376"/>
    <mergeCell ref="J376:K376"/>
    <mergeCell ref="L376:M376"/>
    <mergeCell ref="N376:O376"/>
    <mergeCell ref="P376:Q376"/>
    <mergeCell ref="R376:S376"/>
    <mergeCell ref="T376:W376"/>
    <mergeCell ref="X376:AA376"/>
    <mergeCell ref="H200:I200"/>
    <mergeCell ref="J200:K200"/>
    <mergeCell ref="L200:M200"/>
    <mergeCell ref="N200:O200"/>
    <mergeCell ref="P200:Q200"/>
    <mergeCell ref="R200:S200"/>
    <mergeCell ref="T200:W200"/>
    <mergeCell ref="X200:AA200"/>
    <mergeCell ref="AJ200:AJ201"/>
    <mergeCell ref="H202:I202"/>
    <mergeCell ref="J202:K202"/>
    <mergeCell ref="L202:M202"/>
    <mergeCell ref="N202:O202"/>
    <mergeCell ref="P202:Q202"/>
    <mergeCell ref="R202:S202"/>
    <mergeCell ref="T202:W202"/>
    <mergeCell ref="X217:AA217"/>
    <mergeCell ref="H227:I227"/>
    <mergeCell ref="J227:K227"/>
    <mergeCell ref="L227:M227"/>
    <mergeCell ref="N227:O227"/>
    <mergeCell ref="P227:Q227"/>
    <mergeCell ref="R227:S227"/>
    <mergeCell ref="T227:W227"/>
    <mergeCell ref="AK374:AK375"/>
    <mergeCell ref="AL374:AL375"/>
    <mergeCell ref="AM374:AM375"/>
    <mergeCell ref="AN374:AN375"/>
    <mergeCell ref="AJ374:AJ375"/>
    <mergeCell ref="H374:I374"/>
    <mergeCell ref="J374:K374"/>
    <mergeCell ref="L374:M374"/>
    <mergeCell ref="N374:O374"/>
    <mergeCell ref="P374:Q374"/>
    <mergeCell ref="R374:S374"/>
    <mergeCell ref="T374:W374"/>
    <mergeCell ref="X374:AA374"/>
    <mergeCell ref="H375:I375"/>
    <mergeCell ref="J375:K375"/>
    <mergeCell ref="L375:M375"/>
    <mergeCell ref="N375:O375"/>
    <mergeCell ref="P375:Q375"/>
    <mergeCell ref="R375:S375"/>
    <mergeCell ref="T375:W375"/>
    <mergeCell ref="X375:AA375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AO660"/>
  <sheetViews>
    <sheetView topLeftCell="A639" zoomScale="85" zoomScaleNormal="85" workbookViewId="0">
      <selection activeCell="R663" sqref="R663"/>
    </sheetView>
  </sheetViews>
  <sheetFormatPr baseColWidth="10" defaultColWidth="7.28515625" defaultRowHeight="16.5" outlineLevelCol="1" x14ac:dyDescent="0.25"/>
  <cols>
    <col min="1" max="1" width="1.5703125" style="132" customWidth="1"/>
    <col min="2" max="7" width="7.28515625" style="132"/>
    <col min="8" max="8" width="4.85546875" style="132" customWidth="1"/>
    <col min="9" max="9" width="16.5703125" style="132" customWidth="1"/>
    <col min="10" max="10" width="7.28515625" style="173" hidden="1" customWidth="1" outlineLevel="1"/>
    <col min="11" max="11" width="10.7109375" style="173" hidden="1" customWidth="1" outlineLevel="1"/>
    <col min="12" max="12" width="8.5703125" style="173" hidden="1" customWidth="1" outlineLevel="1"/>
    <col min="13" max="13" width="0.140625" style="173" hidden="1" customWidth="1" outlineLevel="1"/>
    <col min="14" max="14" width="8" style="132" hidden="1" customWidth="1" outlineLevel="1"/>
    <col min="15" max="15" width="5.7109375" style="132" hidden="1" customWidth="1" outlineLevel="1"/>
    <col min="16" max="16" width="3.85546875" style="132" customWidth="1" collapsed="1"/>
    <col min="17" max="17" width="14.28515625" style="132" customWidth="1"/>
    <col min="18" max="18" width="14.7109375" style="132" customWidth="1"/>
    <col min="19" max="19" width="10.5703125" style="132" hidden="1" customWidth="1"/>
    <col min="20" max="20" width="10.5703125" style="132" customWidth="1" outlineLevel="1"/>
    <col min="21" max="23" width="7.28515625" style="132" customWidth="1" outlineLevel="1"/>
    <col min="24" max="24" width="13.85546875" style="132" customWidth="1"/>
    <col min="25" max="25" width="13.5703125" style="132" customWidth="1"/>
    <col min="26" max="26" width="8.28515625" style="132" customWidth="1"/>
    <col min="27" max="27" width="6.7109375" style="132" customWidth="1"/>
    <col min="28" max="28" width="7.28515625" style="132" customWidth="1"/>
    <col min="29" max="31" width="7" style="132" customWidth="1"/>
    <col min="32" max="32" width="7.28515625" style="132" customWidth="1" outlineLevel="1"/>
    <col min="33" max="33" width="8.140625" style="132" bestFit="1" customWidth="1"/>
    <col min="34" max="38" width="7.28515625" style="132"/>
    <col min="39" max="39" width="7.7109375" style="132" bestFit="1" customWidth="1"/>
    <col min="40" max="40" width="1" style="132" customWidth="1"/>
    <col min="41" max="50" width="7.28515625" style="132"/>
    <col min="51" max="51" width="8.5703125" style="132" bestFit="1" customWidth="1"/>
    <col min="52" max="16384" width="7.28515625" style="132"/>
  </cols>
  <sheetData>
    <row r="1" spans="2:41" ht="12" customHeight="1" thickBot="1" x14ac:dyDescent="0.3">
      <c r="AN1" s="22"/>
      <c r="AO1" s="167" t="s">
        <v>45</v>
      </c>
    </row>
    <row r="2" spans="2:41" ht="12" customHeight="1" x14ac:dyDescent="0.25">
      <c r="B2" s="882" t="s">
        <v>31</v>
      </c>
      <c r="C2" s="883"/>
      <c r="D2" s="883"/>
      <c r="E2" s="883"/>
      <c r="F2" s="883"/>
      <c r="G2" s="884"/>
      <c r="H2" s="888" t="s">
        <v>30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267"/>
      <c r="AE2" s="764" t="s">
        <v>29</v>
      </c>
      <c r="AF2" s="765"/>
      <c r="AG2" s="765"/>
      <c r="AH2" s="765"/>
      <c r="AI2" s="765"/>
      <c r="AJ2" s="766"/>
      <c r="AK2" s="889" t="s">
        <v>39</v>
      </c>
      <c r="AL2" s="890"/>
      <c r="AM2" s="891"/>
      <c r="AN2" s="22"/>
      <c r="AO2" s="168" t="s">
        <v>46</v>
      </c>
    </row>
    <row r="3" spans="2:41" ht="12" customHeight="1" thickBot="1" x14ac:dyDescent="0.3">
      <c r="B3" s="885"/>
      <c r="C3" s="886"/>
      <c r="D3" s="886"/>
      <c r="E3" s="886"/>
      <c r="F3" s="886"/>
      <c r="G3" s="887"/>
      <c r="H3" s="892" t="s">
        <v>25</v>
      </c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268"/>
      <c r="AE3" s="773"/>
      <c r="AF3" s="774"/>
      <c r="AG3" s="774"/>
      <c r="AH3" s="774"/>
      <c r="AI3" s="774"/>
      <c r="AJ3" s="775"/>
      <c r="AK3" s="896" t="s">
        <v>40</v>
      </c>
      <c r="AL3" s="897"/>
      <c r="AM3" s="898"/>
      <c r="AN3" s="23"/>
      <c r="AO3" s="169" t="s">
        <v>47</v>
      </c>
    </row>
    <row r="4" spans="2:41" ht="12" customHeight="1" thickBot="1" x14ac:dyDescent="0.3">
      <c r="B4" s="902" t="s">
        <v>28</v>
      </c>
      <c r="C4" s="903"/>
      <c r="D4" s="903"/>
      <c r="E4" s="903"/>
      <c r="F4" s="903"/>
      <c r="G4" s="904"/>
      <c r="H4" s="894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269"/>
      <c r="AE4" s="776"/>
      <c r="AF4" s="777"/>
      <c r="AG4" s="777"/>
      <c r="AH4" s="777"/>
      <c r="AI4" s="777"/>
      <c r="AJ4" s="778"/>
      <c r="AK4" s="899"/>
      <c r="AL4" s="900"/>
      <c r="AM4" s="901"/>
      <c r="AN4" s="141"/>
      <c r="AO4" s="170"/>
    </row>
    <row r="5" spans="2:41" ht="12" customHeight="1" thickBot="1" x14ac:dyDescent="0.3">
      <c r="B5" s="135"/>
      <c r="C5" s="135"/>
      <c r="D5" s="135"/>
      <c r="E5" s="135"/>
      <c r="F5" s="135"/>
      <c r="G5" s="135"/>
      <c r="H5" s="135"/>
      <c r="I5" s="135"/>
      <c r="J5" s="174"/>
      <c r="K5" s="174"/>
      <c r="L5" s="174"/>
      <c r="M5" s="174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41"/>
      <c r="AO5" s="171"/>
    </row>
    <row r="6" spans="2:41" ht="12" customHeight="1" thickBot="1" x14ac:dyDescent="0.3">
      <c r="B6" s="873" t="s">
        <v>27</v>
      </c>
      <c r="C6" s="874"/>
      <c r="D6" s="874"/>
      <c r="E6" s="875"/>
      <c r="F6" s="848" t="s">
        <v>26</v>
      </c>
      <c r="G6" s="850"/>
      <c r="H6" s="848" t="s">
        <v>44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50"/>
      <c r="T6" s="848" t="s">
        <v>25</v>
      </c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50"/>
      <c r="AF6" s="879" t="s">
        <v>24</v>
      </c>
      <c r="AG6" s="880"/>
      <c r="AH6" s="881"/>
      <c r="AI6" s="879" t="s">
        <v>24</v>
      </c>
      <c r="AJ6" s="881"/>
      <c r="AK6" s="848" t="s">
        <v>23</v>
      </c>
      <c r="AL6" s="849"/>
      <c r="AM6" s="850"/>
      <c r="AN6" s="141"/>
      <c r="AO6" s="171"/>
    </row>
    <row r="7" spans="2:41" ht="12" customHeight="1" thickBot="1" x14ac:dyDescent="0.3">
      <c r="B7" s="1" t="s">
        <v>13</v>
      </c>
      <c r="C7" s="2" t="s">
        <v>22</v>
      </c>
      <c r="D7" s="3" t="s">
        <v>22</v>
      </c>
      <c r="E7" s="2" t="s">
        <v>21</v>
      </c>
      <c r="F7" s="907" t="s">
        <v>20</v>
      </c>
      <c r="G7" s="908"/>
      <c r="H7" s="876"/>
      <c r="I7" s="877"/>
      <c r="J7" s="877"/>
      <c r="K7" s="877"/>
      <c r="L7" s="877"/>
      <c r="M7" s="877"/>
      <c r="N7" s="877"/>
      <c r="O7" s="877"/>
      <c r="P7" s="877"/>
      <c r="Q7" s="877"/>
      <c r="R7" s="877"/>
      <c r="S7" s="878"/>
      <c r="T7" s="876"/>
      <c r="U7" s="877"/>
      <c r="V7" s="877"/>
      <c r="W7" s="877"/>
      <c r="X7" s="877"/>
      <c r="Y7" s="877"/>
      <c r="Z7" s="877"/>
      <c r="AA7" s="877"/>
      <c r="AB7" s="877"/>
      <c r="AC7" s="877"/>
      <c r="AD7" s="877"/>
      <c r="AE7" s="878"/>
      <c r="AF7" s="876" t="s">
        <v>19</v>
      </c>
      <c r="AG7" s="877"/>
      <c r="AH7" s="878"/>
      <c r="AI7" s="876" t="s">
        <v>18</v>
      </c>
      <c r="AJ7" s="878"/>
      <c r="AK7" s="876" t="s">
        <v>17</v>
      </c>
      <c r="AL7" s="877"/>
      <c r="AM7" s="878"/>
      <c r="AN7" s="141"/>
      <c r="AO7" s="171"/>
    </row>
    <row r="8" spans="2:41" ht="12" customHeight="1" thickBot="1" x14ac:dyDescent="0.3">
      <c r="B8" s="4">
        <v>2020</v>
      </c>
      <c r="C8" s="5" t="s">
        <v>16</v>
      </c>
      <c r="D8" s="5" t="s">
        <v>15</v>
      </c>
      <c r="E8" s="30" t="s">
        <v>14</v>
      </c>
      <c r="F8" s="6" t="s">
        <v>14</v>
      </c>
      <c r="G8" s="7" t="s">
        <v>13</v>
      </c>
      <c r="H8" s="868" t="s">
        <v>34</v>
      </c>
      <c r="I8" s="869"/>
      <c r="J8" s="870" t="s">
        <v>43</v>
      </c>
      <c r="K8" s="871"/>
      <c r="L8" s="870" t="s">
        <v>42</v>
      </c>
      <c r="M8" s="871"/>
      <c r="N8" s="872" t="s">
        <v>33</v>
      </c>
      <c r="O8" s="869"/>
      <c r="P8" s="872" t="s">
        <v>12</v>
      </c>
      <c r="Q8" s="869"/>
      <c r="R8" s="872" t="s">
        <v>11</v>
      </c>
      <c r="S8" s="905"/>
      <c r="T8" s="868" t="s">
        <v>35</v>
      </c>
      <c r="U8" s="906"/>
      <c r="V8" s="906"/>
      <c r="W8" s="905"/>
      <c r="X8" s="868" t="s">
        <v>10</v>
      </c>
      <c r="Y8" s="906"/>
      <c r="Z8" s="906"/>
      <c r="AA8" s="905"/>
      <c r="AB8" s="38" t="s">
        <v>38</v>
      </c>
      <c r="AC8" s="37" t="s">
        <v>36</v>
      </c>
      <c r="AD8" s="266" t="s">
        <v>41</v>
      </c>
      <c r="AE8" s="136" t="s">
        <v>9</v>
      </c>
      <c r="AF8" s="8" t="s">
        <v>37</v>
      </c>
      <c r="AG8" s="9" t="s">
        <v>8</v>
      </c>
      <c r="AH8" s="10" t="s">
        <v>7</v>
      </c>
      <c r="AI8" s="6" t="s">
        <v>8</v>
      </c>
      <c r="AJ8" s="7" t="s">
        <v>7</v>
      </c>
      <c r="AK8" s="6" t="s">
        <v>8</v>
      </c>
      <c r="AL8" s="11" t="s">
        <v>7</v>
      </c>
      <c r="AM8" s="7" t="s">
        <v>6</v>
      </c>
      <c r="AN8" s="141"/>
      <c r="AO8" s="171"/>
    </row>
    <row r="9" spans="2:41" ht="12" customHeight="1" thickBot="1" x14ac:dyDescent="0.3">
      <c r="B9" s="25"/>
      <c r="C9" s="137"/>
      <c r="D9" s="137"/>
      <c r="E9" s="43"/>
      <c r="F9" s="43"/>
      <c r="G9" s="25"/>
      <c r="H9" s="960"/>
      <c r="I9" s="961"/>
      <c r="J9" s="962"/>
      <c r="K9" s="963"/>
      <c r="L9" s="962"/>
      <c r="M9" s="963"/>
      <c r="N9" s="960"/>
      <c r="O9" s="961"/>
      <c r="P9" s="964"/>
      <c r="Q9" s="965"/>
      <c r="R9" s="964"/>
      <c r="S9" s="966"/>
      <c r="T9" s="957"/>
      <c r="U9" s="958"/>
      <c r="V9" s="958"/>
      <c r="W9" s="959"/>
      <c r="X9" s="986"/>
      <c r="Y9" s="958"/>
      <c r="Z9" s="958"/>
      <c r="AA9" s="987"/>
      <c r="AB9" s="34"/>
      <c r="AC9" s="138"/>
      <c r="AD9" s="166"/>
      <c r="AE9" s="41"/>
      <c r="AF9" s="26"/>
      <c r="AG9" s="160"/>
      <c r="AH9" s="161">
        <f>+AG9/1000</f>
        <v>0</v>
      </c>
      <c r="AI9" s="162"/>
      <c r="AJ9" s="163">
        <f>+AI9/1000</f>
        <v>0</v>
      </c>
      <c r="AK9" s="164">
        <f>+AI9-AG9</f>
        <v>0</v>
      </c>
      <c r="AL9" s="163">
        <f>+AK9/1000</f>
        <v>0</v>
      </c>
      <c r="AM9" s="165" t="e">
        <f>+AK9/AG9</f>
        <v>#DIV/0!</v>
      </c>
      <c r="AN9" s="141"/>
      <c r="AO9" s="172"/>
    </row>
    <row r="10" spans="2:41" ht="12" customHeight="1" x14ac:dyDescent="0.25">
      <c r="B10" s="25"/>
      <c r="C10" s="137"/>
      <c r="D10" s="137"/>
      <c r="E10" s="43"/>
      <c r="F10" s="43"/>
      <c r="G10" s="25"/>
      <c r="H10" s="967"/>
      <c r="I10" s="968"/>
      <c r="J10" s="969"/>
      <c r="K10" s="970"/>
      <c r="L10" s="969"/>
      <c r="M10" s="970"/>
      <c r="N10" s="967"/>
      <c r="O10" s="968"/>
      <c r="P10" s="971"/>
      <c r="Q10" s="972"/>
      <c r="R10" s="973"/>
      <c r="S10" s="974"/>
      <c r="T10" s="979"/>
      <c r="U10" s="980"/>
      <c r="V10" s="980"/>
      <c r="W10" s="981"/>
      <c r="X10" s="979"/>
      <c r="Y10" s="980"/>
      <c r="Z10" s="980"/>
      <c r="AA10" s="988"/>
      <c r="AB10" s="34"/>
      <c r="AC10" s="138"/>
      <c r="AD10" s="158"/>
      <c r="AE10" s="35"/>
      <c r="AF10" s="34"/>
      <c r="AG10" s="139"/>
      <c r="AH10" s="159">
        <f>+AG10/1000</f>
        <v>0</v>
      </c>
      <c r="AI10" s="152"/>
      <c r="AJ10" s="272">
        <f>+AI10/1000</f>
        <v>0</v>
      </c>
      <c r="AK10" s="273">
        <f>+AI10-AG10</f>
        <v>0</v>
      </c>
      <c r="AL10" s="274">
        <f>+AK10/1000</f>
        <v>0</v>
      </c>
      <c r="AM10" s="275" t="e">
        <f>+AK10/AG10</f>
        <v>#DIV/0!</v>
      </c>
      <c r="AN10" s="20"/>
    </row>
    <row r="11" spans="2:41" ht="12" customHeight="1" x14ac:dyDescent="0.25">
      <c r="B11" s="25"/>
      <c r="C11" s="137"/>
      <c r="D11" s="137"/>
      <c r="E11" s="43"/>
      <c r="F11" s="43"/>
      <c r="G11" s="25"/>
      <c r="H11" s="967"/>
      <c r="I11" s="968"/>
      <c r="J11" s="969"/>
      <c r="K11" s="970"/>
      <c r="L11" s="969"/>
      <c r="M11" s="970"/>
      <c r="N11" s="967"/>
      <c r="O11" s="968"/>
      <c r="P11" s="971"/>
      <c r="Q11" s="972"/>
      <c r="R11" s="973"/>
      <c r="S11" s="985"/>
      <c r="T11" s="982"/>
      <c r="U11" s="983"/>
      <c r="V11" s="983"/>
      <c r="W11" s="984"/>
      <c r="X11" s="982"/>
      <c r="Y11" s="983"/>
      <c r="Z11" s="983"/>
      <c r="AA11" s="984"/>
      <c r="AB11" s="34"/>
      <c r="AC11" s="138"/>
      <c r="AD11" s="263"/>
      <c r="AE11" s="46"/>
      <c r="AF11" s="34"/>
      <c r="AG11" s="139"/>
      <c r="AH11" s="140">
        <f>+AG11/1000</f>
        <v>0</v>
      </c>
      <c r="AI11" s="152"/>
      <c r="AJ11" s="142">
        <f>+AI11/1000</f>
        <v>0</v>
      </c>
      <c r="AK11" s="143">
        <f>+AI11-AG11</f>
        <v>0</v>
      </c>
      <c r="AL11" s="144">
        <f>+AK11/1000</f>
        <v>0</v>
      </c>
      <c r="AM11" s="145" t="e">
        <f>+AK11/AG11</f>
        <v>#DIV/0!</v>
      </c>
      <c r="AN11" s="21"/>
    </row>
    <row r="12" spans="2:41" ht="12" customHeight="1" x14ac:dyDescent="0.25">
      <c r="B12" s="25"/>
      <c r="C12" s="137"/>
      <c r="D12" s="137"/>
      <c r="E12" s="43"/>
      <c r="F12" s="43"/>
      <c r="G12" s="25"/>
      <c r="H12" s="967"/>
      <c r="I12" s="968"/>
      <c r="J12" s="969"/>
      <c r="K12" s="970"/>
      <c r="L12" s="969"/>
      <c r="M12" s="970"/>
      <c r="N12" s="967"/>
      <c r="O12" s="968"/>
      <c r="P12" s="971"/>
      <c r="Q12" s="972"/>
      <c r="R12" s="973"/>
      <c r="S12" s="974"/>
      <c r="T12" s="975"/>
      <c r="U12" s="976"/>
      <c r="V12" s="976"/>
      <c r="W12" s="977"/>
      <c r="X12" s="975"/>
      <c r="Y12" s="976"/>
      <c r="Z12" s="976"/>
      <c r="AA12" s="978"/>
      <c r="AB12" s="34"/>
      <c r="AC12" s="138"/>
      <c r="AD12" s="263"/>
      <c r="AE12" s="46"/>
      <c r="AF12" s="34"/>
      <c r="AG12" s="139"/>
      <c r="AH12" s="140">
        <f>+AG12/1000</f>
        <v>0</v>
      </c>
      <c r="AI12" s="152"/>
      <c r="AJ12" s="142">
        <f>+AI12/1000</f>
        <v>0</v>
      </c>
      <c r="AK12" s="143">
        <f>+AI12-AG12</f>
        <v>0</v>
      </c>
      <c r="AL12" s="144">
        <f>+AK12/1000</f>
        <v>0</v>
      </c>
      <c r="AM12" s="145" t="e">
        <f>+AK12/AG12</f>
        <v>#DIV/0!</v>
      </c>
      <c r="AN12" s="21"/>
    </row>
    <row r="13" spans="2:41" ht="12" customHeight="1" x14ac:dyDescent="0.25">
      <c r="B13" s="25"/>
      <c r="C13" s="137"/>
      <c r="D13" s="137"/>
      <c r="E13" s="43"/>
      <c r="F13" s="43"/>
      <c r="G13" s="25"/>
      <c r="H13" s="967"/>
      <c r="I13" s="968"/>
      <c r="J13" s="969"/>
      <c r="K13" s="970"/>
      <c r="L13" s="969"/>
      <c r="M13" s="970"/>
      <c r="N13" s="967"/>
      <c r="O13" s="968"/>
      <c r="P13" s="989"/>
      <c r="Q13" s="990"/>
      <c r="R13" s="973"/>
      <c r="S13" s="974"/>
      <c r="T13" s="991"/>
      <c r="U13" s="992"/>
      <c r="V13" s="992"/>
      <c r="W13" s="974"/>
      <c r="X13" s="991"/>
      <c r="Y13" s="992"/>
      <c r="Z13" s="992"/>
      <c r="AA13" s="985"/>
      <c r="AB13" s="34"/>
      <c r="AC13" s="138"/>
      <c r="AD13" s="263"/>
      <c r="AE13" s="46"/>
      <c r="AF13" s="34"/>
      <c r="AG13" s="139"/>
      <c r="AH13" s="140">
        <f>+AG13/1000</f>
        <v>0</v>
      </c>
      <c r="AI13" s="152"/>
      <c r="AJ13" s="142">
        <f>+AI13/1000</f>
        <v>0</v>
      </c>
      <c r="AK13" s="143">
        <f>+AI13-AG13</f>
        <v>0</v>
      </c>
      <c r="AL13" s="144">
        <f>+AK13/1000</f>
        <v>0</v>
      </c>
      <c r="AM13" s="145" t="e">
        <f>+AK13/AG13</f>
        <v>#DIV/0!</v>
      </c>
    </row>
    <row r="14" spans="2:41" ht="12" customHeight="1" thickBot="1" x14ac:dyDescent="0.3">
      <c r="B14" s="24"/>
      <c r="C14" s="146"/>
      <c r="D14" s="146"/>
      <c r="E14" s="27"/>
      <c r="F14" s="36"/>
      <c r="G14" s="31"/>
      <c r="H14" s="909"/>
      <c r="I14" s="910"/>
      <c r="J14" s="911"/>
      <c r="K14" s="912"/>
      <c r="L14" s="911"/>
      <c r="M14" s="912"/>
      <c r="N14" s="913"/>
      <c r="O14" s="910"/>
      <c r="P14" s="913"/>
      <c r="Q14" s="910"/>
      <c r="R14" s="914"/>
      <c r="S14" s="915"/>
      <c r="T14" s="916"/>
      <c r="U14" s="917"/>
      <c r="V14" s="917"/>
      <c r="W14" s="915"/>
      <c r="X14" s="29"/>
      <c r="Y14" s="147"/>
      <c r="Z14" s="147"/>
      <c r="AA14" s="28"/>
      <c r="AB14" s="36"/>
      <c r="AC14" s="148"/>
      <c r="AD14" s="147"/>
      <c r="AE14" s="28"/>
      <c r="AF14" s="29"/>
      <c r="AG14" s="149"/>
      <c r="AH14" s="153"/>
      <c r="AI14" s="150"/>
      <c r="AJ14" s="154"/>
      <c r="AK14" s="155"/>
      <c r="AL14" s="156"/>
      <c r="AM14" s="157"/>
    </row>
    <row r="15" spans="2:41" ht="12" customHeight="1" x14ac:dyDescent="0.25">
      <c r="B15" s="151"/>
      <c r="C15" s="151"/>
      <c r="D15" s="151"/>
      <c r="E15" s="151"/>
      <c r="F15" s="151"/>
      <c r="G15" s="151"/>
      <c r="H15" s="151"/>
      <c r="I15" s="151"/>
      <c r="J15" s="174"/>
      <c r="K15" s="174"/>
      <c r="L15" s="174"/>
      <c r="M15" s="174"/>
      <c r="N15" s="151"/>
      <c r="O15" s="151"/>
      <c r="P15" s="135"/>
      <c r="Q15" s="135"/>
      <c r="R15" s="918" t="s">
        <v>5</v>
      </c>
      <c r="S15" s="919"/>
      <c r="T15" s="919"/>
      <c r="U15" s="919"/>
      <c r="V15" s="919"/>
      <c r="W15" s="919"/>
      <c r="X15" s="919"/>
      <c r="Y15" s="919"/>
      <c r="Z15" s="919"/>
      <c r="AA15" s="919"/>
      <c r="AB15" s="919"/>
      <c r="AC15" s="919"/>
      <c r="AD15" s="919"/>
      <c r="AE15" s="919"/>
      <c r="AF15" s="265"/>
      <c r="AG15" s="932" t="s">
        <v>4</v>
      </c>
      <c r="AH15" s="933"/>
      <c r="AI15" s="932" t="s">
        <v>3</v>
      </c>
      <c r="AJ15" s="933"/>
      <c r="AK15" s="932" t="s">
        <v>2</v>
      </c>
      <c r="AL15" s="934"/>
      <c r="AM15" s="935"/>
    </row>
    <row r="16" spans="2:41" x14ac:dyDescent="0.25">
      <c r="B16" s="151"/>
      <c r="C16" s="151"/>
      <c r="D16" s="151"/>
      <c r="E16" s="151"/>
      <c r="F16" s="151"/>
      <c r="G16" s="151"/>
      <c r="H16" s="151"/>
      <c r="I16" s="151"/>
      <c r="J16" s="174"/>
      <c r="K16" s="174"/>
      <c r="L16" s="174"/>
      <c r="M16" s="174"/>
      <c r="N16" s="151"/>
      <c r="O16" s="151"/>
      <c r="P16" s="135"/>
      <c r="Q16" s="135"/>
      <c r="R16" s="930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265"/>
      <c r="AG16" s="936" t="s">
        <v>1</v>
      </c>
      <c r="AH16" s="938">
        <f>+SUM(AH9:AH14)</f>
        <v>0</v>
      </c>
      <c r="AI16" s="936" t="s">
        <v>1</v>
      </c>
      <c r="AJ16" s="938">
        <f>+SUM(AJ9:AJ14)</f>
        <v>0</v>
      </c>
      <c r="AK16" s="936" t="s">
        <v>1</v>
      </c>
      <c r="AL16" s="940">
        <f>+AJ16-AH16</f>
        <v>0</v>
      </c>
      <c r="AM16" s="851" t="e">
        <f>+AL16/AH16</f>
        <v>#DIV/0!</v>
      </c>
    </row>
    <row r="17" spans="2:41" ht="17.25" thickBot="1" x14ac:dyDescent="0.3">
      <c r="B17" s="151"/>
      <c r="C17" s="151"/>
      <c r="D17" s="151"/>
      <c r="E17" s="151"/>
      <c r="F17" s="151"/>
      <c r="G17" s="151"/>
      <c r="H17" s="151"/>
      <c r="I17" s="151"/>
      <c r="J17" s="174"/>
      <c r="K17" s="174"/>
      <c r="L17" s="174"/>
      <c r="M17" s="174"/>
      <c r="N17" s="151"/>
      <c r="O17" s="151"/>
      <c r="P17" s="135"/>
      <c r="Q17" s="135"/>
      <c r="R17" s="921"/>
      <c r="S17" s="922"/>
      <c r="T17" s="922"/>
      <c r="U17" s="922"/>
      <c r="V17" s="922"/>
      <c r="W17" s="922"/>
      <c r="X17" s="922"/>
      <c r="Y17" s="922"/>
      <c r="Z17" s="922"/>
      <c r="AA17" s="922"/>
      <c r="AB17" s="922"/>
      <c r="AC17" s="922"/>
      <c r="AD17" s="922"/>
      <c r="AE17" s="922"/>
      <c r="AF17" s="264"/>
      <c r="AG17" s="937"/>
      <c r="AH17" s="939"/>
      <c r="AI17" s="937"/>
      <c r="AJ17" s="939"/>
      <c r="AK17" s="937"/>
      <c r="AL17" s="941"/>
      <c r="AM17" s="852"/>
    </row>
    <row r="18" spans="2:41" ht="17.25" thickBot="1" x14ac:dyDescent="0.3"/>
    <row r="19" spans="2:41" x14ac:dyDescent="0.25">
      <c r="R19" s="918" t="s">
        <v>0</v>
      </c>
      <c r="S19" s="919"/>
      <c r="T19" s="919"/>
      <c r="U19" s="919"/>
      <c r="V19" s="919"/>
      <c r="W19" s="919"/>
      <c r="X19" s="919"/>
      <c r="Y19" s="919"/>
      <c r="Z19" s="919"/>
      <c r="AA19" s="919"/>
      <c r="AB19" s="919"/>
      <c r="AC19" s="919"/>
      <c r="AD19" s="919"/>
      <c r="AE19" s="920"/>
      <c r="AF19" s="18"/>
      <c r="AG19" s="924">
        <f>+AH16</f>
        <v>0</v>
      </c>
      <c r="AH19" s="925"/>
      <c r="AI19" s="928">
        <f>+AJ16</f>
        <v>0</v>
      </c>
      <c r="AJ19" s="925"/>
      <c r="AK19" s="928">
        <f>+AI19-AG19</f>
        <v>0</v>
      </c>
      <c r="AL19" s="925"/>
      <c r="AM19" s="945" t="e">
        <f>+AK19/AG19</f>
        <v>#DIV/0!</v>
      </c>
    </row>
    <row r="20" spans="2:41" ht="17.25" thickBot="1" x14ac:dyDescent="0.3">
      <c r="R20" s="921"/>
      <c r="S20" s="922"/>
      <c r="T20" s="922"/>
      <c r="U20" s="922"/>
      <c r="V20" s="922"/>
      <c r="W20" s="922"/>
      <c r="X20" s="922"/>
      <c r="Y20" s="922"/>
      <c r="Z20" s="922"/>
      <c r="AA20" s="922"/>
      <c r="AB20" s="922"/>
      <c r="AC20" s="922"/>
      <c r="AD20" s="922"/>
      <c r="AE20" s="923"/>
      <c r="AF20" s="19"/>
      <c r="AG20" s="926"/>
      <c r="AH20" s="927"/>
      <c r="AI20" s="929"/>
      <c r="AJ20" s="927"/>
      <c r="AK20" s="929"/>
      <c r="AL20" s="927"/>
      <c r="AM20" s="946"/>
    </row>
    <row r="21" spans="2:41" ht="17.25" thickBot="1" x14ac:dyDescent="0.3"/>
    <row r="22" spans="2:41" ht="12" customHeight="1" x14ac:dyDescent="0.25">
      <c r="B22" s="882" t="s">
        <v>31</v>
      </c>
      <c r="C22" s="883"/>
      <c r="D22" s="883"/>
      <c r="E22" s="883"/>
      <c r="F22" s="883"/>
      <c r="G22" s="884"/>
      <c r="H22" s="888" t="s">
        <v>30</v>
      </c>
      <c r="I22" s="765"/>
      <c r="J22" s="765"/>
      <c r="K22" s="765"/>
      <c r="L22" s="765"/>
      <c r="M22" s="765"/>
      <c r="N22" s="765"/>
      <c r="O22" s="765"/>
      <c r="P22" s="765"/>
      <c r="Q22" s="765"/>
      <c r="R22" s="765"/>
      <c r="S22" s="765"/>
      <c r="T22" s="765"/>
      <c r="U22" s="765"/>
      <c r="V22" s="765"/>
      <c r="W22" s="765"/>
      <c r="X22" s="765"/>
      <c r="Y22" s="765"/>
      <c r="Z22" s="765"/>
      <c r="AA22" s="765"/>
      <c r="AB22" s="765"/>
      <c r="AC22" s="765"/>
      <c r="AD22" s="267"/>
      <c r="AE22" s="764" t="s">
        <v>29</v>
      </c>
      <c r="AF22" s="765"/>
      <c r="AG22" s="765"/>
      <c r="AH22" s="765"/>
      <c r="AI22" s="765"/>
      <c r="AJ22" s="766"/>
      <c r="AK22" s="889" t="s">
        <v>39</v>
      </c>
      <c r="AL22" s="890"/>
      <c r="AM22" s="891"/>
      <c r="AN22" s="22"/>
      <c r="AO22" s="168" t="s">
        <v>46</v>
      </c>
    </row>
    <row r="23" spans="2:41" ht="12" customHeight="1" thickBot="1" x14ac:dyDescent="0.3">
      <c r="B23" s="885"/>
      <c r="C23" s="886"/>
      <c r="D23" s="886"/>
      <c r="E23" s="886"/>
      <c r="F23" s="886"/>
      <c r="G23" s="887"/>
      <c r="H23" s="892" t="s">
        <v>25</v>
      </c>
      <c r="I23" s="893"/>
      <c r="J23" s="893"/>
      <c r="K23" s="893"/>
      <c r="L23" s="893"/>
      <c r="M23" s="893"/>
      <c r="N23" s="893"/>
      <c r="O23" s="893"/>
      <c r="P23" s="893"/>
      <c r="Q23" s="893"/>
      <c r="R23" s="893"/>
      <c r="S23" s="893"/>
      <c r="T23" s="893"/>
      <c r="U23" s="893"/>
      <c r="V23" s="893"/>
      <c r="W23" s="893"/>
      <c r="X23" s="893"/>
      <c r="Y23" s="893"/>
      <c r="Z23" s="893"/>
      <c r="AA23" s="893"/>
      <c r="AB23" s="893"/>
      <c r="AC23" s="893"/>
      <c r="AD23" s="268"/>
      <c r="AE23" s="773"/>
      <c r="AF23" s="774"/>
      <c r="AG23" s="774"/>
      <c r="AH23" s="774"/>
      <c r="AI23" s="774"/>
      <c r="AJ23" s="775"/>
      <c r="AK23" s="896" t="s">
        <v>40</v>
      </c>
      <c r="AL23" s="897"/>
      <c r="AM23" s="898"/>
      <c r="AN23" s="23"/>
      <c r="AO23" s="169" t="s">
        <v>47</v>
      </c>
    </row>
    <row r="24" spans="2:41" ht="12" customHeight="1" thickBot="1" x14ac:dyDescent="0.3">
      <c r="B24" s="902" t="s">
        <v>28</v>
      </c>
      <c r="C24" s="903"/>
      <c r="D24" s="903"/>
      <c r="E24" s="903"/>
      <c r="F24" s="903"/>
      <c r="G24" s="904"/>
      <c r="H24" s="894"/>
      <c r="I24" s="895"/>
      <c r="J24" s="895"/>
      <c r="K24" s="895"/>
      <c r="L24" s="895"/>
      <c r="M24" s="895"/>
      <c r="N24" s="895"/>
      <c r="O24" s="895"/>
      <c r="P24" s="895"/>
      <c r="Q24" s="895"/>
      <c r="R24" s="895"/>
      <c r="S24" s="895"/>
      <c r="T24" s="895"/>
      <c r="U24" s="895"/>
      <c r="V24" s="895"/>
      <c r="W24" s="895"/>
      <c r="X24" s="895"/>
      <c r="Y24" s="895"/>
      <c r="Z24" s="895"/>
      <c r="AA24" s="895"/>
      <c r="AB24" s="895"/>
      <c r="AC24" s="895"/>
      <c r="AD24" s="269"/>
      <c r="AE24" s="776"/>
      <c r="AF24" s="777"/>
      <c r="AG24" s="777"/>
      <c r="AH24" s="777"/>
      <c r="AI24" s="777"/>
      <c r="AJ24" s="778"/>
      <c r="AK24" s="899"/>
      <c r="AL24" s="900"/>
      <c r="AM24" s="901"/>
      <c r="AN24" s="141"/>
      <c r="AO24" s="170"/>
    </row>
    <row r="25" spans="2:41" ht="12" customHeight="1" thickBot="1" x14ac:dyDescent="0.3">
      <c r="B25" s="135"/>
      <c r="C25" s="135"/>
      <c r="D25" s="135"/>
      <c r="E25" s="135"/>
      <c r="F25" s="135"/>
      <c r="G25" s="135"/>
      <c r="H25" s="135"/>
      <c r="I25" s="135"/>
      <c r="J25" s="174"/>
      <c r="K25" s="174"/>
      <c r="L25" s="174"/>
      <c r="M25" s="174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41"/>
      <c r="AO25" s="171"/>
    </row>
    <row r="26" spans="2:41" ht="12" customHeight="1" thickBot="1" x14ac:dyDescent="0.3">
      <c r="B26" s="873" t="s">
        <v>27</v>
      </c>
      <c r="C26" s="874"/>
      <c r="D26" s="874"/>
      <c r="E26" s="875"/>
      <c r="F26" s="848" t="s">
        <v>26</v>
      </c>
      <c r="G26" s="850"/>
      <c r="H26" s="848" t="s">
        <v>44</v>
      </c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50"/>
      <c r="T26" s="848" t="s">
        <v>25</v>
      </c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50"/>
      <c r="AF26" s="879" t="s">
        <v>24</v>
      </c>
      <c r="AG26" s="880"/>
      <c r="AH26" s="881"/>
      <c r="AI26" s="879" t="s">
        <v>24</v>
      </c>
      <c r="AJ26" s="881"/>
      <c r="AK26" s="848" t="s">
        <v>23</v>
      </c>
      <c r="AL26" s="849"/>
      <c r="AM26" s="850"/>
      <c r="AN26" s="141"/>
      <c r="AO26" s="171"/>
    </row>
    <row r="27" spans="2:41" ht="12" customHeight="1" thickBot="1" x14ac:dyDescent="0.3">
      <c r="B27" s="1" t="s">
        <v>13</v>
      </c>
      <c r="C27" s="2" t="s">
        <v>22</v>
      </c>
      <c r="D27" s="3" t="s">
        <v>22</v>
      </c>
      <c r="E27" s="2" t="s">
        <v>21</v>
      </c>
      <c r="F27" s="907" t="s">
        <v>20</v>
      </c>
      <c r="G27" s="908"/>
      <c r="H27" s="876"/>
      <c r="I27" s="877"/>
      <c r="J27" s="877"/>
      <c r="K27" s="877"/>
      <c r="L27" s="877"/>
      <c r="M27" s="877"/>
      <c r="N27" s="877"/>
      <c r="O27" s="877"/>
      <c r="P27" s="877"/>
      <c r="Q27" s="877"/>
      <c r="R27" s="877"/>
      <c r="S27" s="878"/>
      <c r="T27" s="876"/>
      <c r="U27" s="877"/>
      <c r="V27" s="877"/>
      <c r="W27" s="877"/>
      <c r="X27" s="877"/>
      <c r="Y27" s="877"/>
      <c r="Z27" s="877"/>
      <c r="AA27" s="877"/>
      <c r="AB27" s="877"/>
      <c r="AC27" s="877"/>
      <c r="AD27" s="877"/>
      <c r="AE27" s="878"/>
      <c r="AF27" s="876" t="s">
        <v>19</v>
      </c>
      <c r="AG27" s="877"/>
      <c r="AH27" s="878"/>
      <c r="AI27" s="876" t="s">
        <v>18</v>
      </c>
      <c r="AJ27" s="878"/>
      <c r="AK27" s="876" t="s">
        <v>17</v>
      </c>
      <c r="AL27" s="877"/>
      <c r="AM27" s="878"/>
      <c r="AN27" s="141"/>
      <c r="AO27" s="171"/>
    </row>
    <row r="28" spans="2:41" ht="12" customHeight="1" thickBot="1" x14ac:dyDescent="0.3">
      <c r="B28" s="4">
        <v>2020</v>
      </c>
      <c r="C28" s="5" t="s">
        <v>16</v>
      </c>
      <c r="D28" s="5" t="s">
        <v>15</v>
      </c>
      <c r="E28" s="30" t="s">
        <v>14</v>
      </c>
      <c r="F28" s="6" t="s">
        <v>14</v>
      </c>
      <c r="G28" s="7" t="s">
        <v>13</v>
      </c>
      <c r="H28" s="868" t="s">
        <v>34</v>
      </c>
      <c r="I28" s="869"/>
      <c r="J28" s="870" t="s">
        <v>43</v>
      </c>
      <c r="K28" s="871"/>
      <c r="L28" s="870" t="s">
        <v>42</v>
      </c>
      <c r="M28" s="871"/>
      <c r="N28" s="872" t="s">
        <v>33</v>
      </c>
      <c r="O28" s="869"/>
      <c r="P28" s="872" t="s">
        <v>12</v>
      </c>
      <c r="Q28" s="869"/>
      <c r="R28" s="872" t="s">
        <v>11</v>
      </c>
      <c r="S28" s="905"/>
      <c r="T28" s="868" t="s">
        <v>35</v>
      </c>
      <c r="U28" s="906"/>
      <c r="V28" s="906"/>
      <c r="W28" s="905"/>
      <c r="X28" s="868" t="s">
        <v>10</v>
      </c>
      <c r="Y28" s="906"/>
      <c r="Z28" s="906"/>
      <c r="AA28" s="905"/>
      <c r="AB28" s="38" t="s">
        <v>38</v>
      </c>
      <c r="AC28" s="37" t="s">
        <v>36</v>
      </c>
      <c r="AD28" s="266" t="s">
        <v>41</v>
      </c>
      <c r="AE28" s="136" t="s">
        <v>9</v>
      </c>
      <c r="AF28" s="8" t="s">
        <v>37</v>
      </c>
      <c r="AG28" s="9" t="s">
        <v>8</v>
      </c>
      <c r="AH28" s="10" t="s">
        <v>7</v>
      </c>
      <c r="AI28" s="6" t="s">
        <v>8</v>
      </c>
      <c r="AJ28" s="7" t="s">
        <v>7</v>
      </c>
      <c r="AK28" s="6" t="s">
        <v>8</v>
      </c>
      <c r="AL28" s="11" t="s">
        <v>7</v>
      </c>
      <c r="AM28" s="7" t="s">
        <v>6</v>
      </c>
      <c r="AN28" s="141"/>
      <c r="AO28" s="171"/>
    </row>
    <row r="29" spans="2:41" ht="12" customHeight="1" thickBot="1" x14ac:dyDescent="0.3">
      <c r="B29" s="25"/>
      <c r="C29" s="137"/>
      <c r="D29" s="137"/>
      <c r="E29" s="43"/>
      <c r="F29" s="43"/>
      <c r="G29" s="25"/>
      <c r="H29" s="960"/>
      <c r="I29" s="961"/>
      <c r="J29" s="962"/>
      <c r="K29" s="963"/>
      <c r="L29" s="962"/>
      <c r="M29" s="963"/>
      <c r="N29" s="960"/>
      <c r="O29" s="961"/>
      <c r="P29" s="964"/>
      <c r="Q29" s="965"/>
      <c r="R29" s="964"/>
      <c r="S29" s="966"/>
      <c r="T29" s="957"/>
      <c r="U29" s="958"/>
      <c r="V29" s="958"/>
      <c r="W29" s="959"/>
      <c r="X29" s="986"/>
      <c r="Y29" s="958"/>
      <c r="Z29" s="958"/>
      <c r="AA29" s="987"/>
      <c r="AB29" s="34"/>
      <c r="AC29" s="138"/>
      <c r="AD29" s="166"/>
      <c r="AE29" s="41"/>
      <c r="AF29" s="26"/>
      <c r="AG29" s="160"/>
      <c r="AH29" s="161">
        <f>+AG29/1000</f>
        <v>0</v>
      </c>
      <c r="AI29" s="162"/>
      <c r="AJ29" s="163">
        <f>+AI29/1000</f>
        <v>0</v>
      </c>
      <c r="AK29" s="164">
        <f>+AI29-AG29</f>
        <v>0</v>
      </c>
      <c r="AL29" s="163">
        <f>+AK29/1000</f>
        <v>0</v>
      </c>
      <c r="AM29" s="165" t="e">
        <f>+AK29/AG29</f>
        <v>#DIV/0!</v>
      </c>
      <c r="AN29" s="141"/>
      <c r="AO29" s="172"/>
    </row>
    <row r="30" spans="2:41" ht="12" customHeight="1" x14ac:dyDescent="0.25">
      <c r="B30" s="25"/>
      <c r="C30" s="137"/>
      <c r="D30" s="137"/>
      <c r="E30" s="43"/>
      <c r="F30" s="43"/>
      <c r="G30" s="25"/>
      <c r="H30" s="967"/>
      <c r="I30" s="968"/>
      <c r="J30" s="969"/>
      <c r="K30" s="970"/>
      <c r="L30" s="969"/>
      <c r="M30" s="970"/>
      <c r="N30" s="967"/>
      <c r="O30" s="968"/>
      <c r="P30" s="971"/>
      <c r="Q30" s="972"/>
      <c r="R30" s="973"/>
      <c r="S30" s="974"/>
      <c r="T30" s="979"/>
      <c r="U30" s="980"/>
      <c r="V30" s="980"/>
      <c r="W30" s="981"/>
      <c r="X30" s="979"/>
      <c r="Y30" s="980"/>
      <c r="Z30" s="980"/>
      <c r="AA30" s="988"/>
      <c r="AB30" s="34"/>
      <c r="AC30" s="138"/>
      <c r="AD30" s="158"/>
      <c r="AE30" s="35"/>
      <c r="AF30" s="34"/>
      <c r="AG30" s="139"/>
      <c r="AH30" s="159">
        <f>+AG30/1000</f>
        <v>0</v>
      </c>
      <c r="AI30" s="152"/>
      <c r="AJ30" s="272">
        <f>+AI30/1000</f>
        <v>0</v>
      </c>
      <c r="AK30" s="273">
        <f>+AI30-AG30</f>
        <v>0</v>
      </c>
      <c r="AL30" s="274">
        <f>+AK30/1000</f>
        <v>0</v>
      </c>
      <c r="AM30" s="275" t="e">
        <f>+AK30/AG30</f>
        <v>#DIV/0!</v>
      </c>
      <c r="AN30" s="20"/>
    </row>
    <row r="31" spans="2:41" ht="12" customHeight="1" x14ac:dyDescent="0.25">
      <c r="B31" s="25"/>
      <c r="C31" s="137"/>
      <c r="D31" s="137"/>
      <c r="E31" s="43"/>
      <c r="F31" s="43"/>
      <c r="G31" s="25"/>
      <c r="H31" s="967"/>
      <c r="I31" s="968"/>
      <c r="J31" s="969"/>
      <c r="K31" s="970"/>
      <c r="L31" s="969"/>
      <c r="M31" s="970"/>
      <c r="N31" s="967"/>
      <c r="O31" s="968"/>
      <c r="P31" s="971"/>
      <c r="Q31" s="972"/>
      <c r="R31" s="973"/>
      <c r="S31" s="985"/>
      <c r="T31" s="982"/>
      <c r="U31" s="983"/>
      <c r="V31" s="983"/>
      <c r="W31" s="984"/>
      <c r="X31" s="982"/>
      <c r="Y31" s="983"/>
      <c r="Z31" s="983"/>
      <c r="AA31" s="984"/>
      <c r="AB31" s="34"/>
      <c r="AC31" s="138"/>
      <c r="AD31" s="263"/>
      <c r="AE31" s="46"/>
      <c r="AF31" s="34"/>
      <c r="AG31" s="139"/>
      <c r="AH31" s="140">
        <f>+AG31/1000</f>
        <v>0</v>
      </c>
      <c r="AI31" s="152"/>
      <c r="AJ31" s="142">
        <f>+AI31/1000</f>
        <v>0</v>
      </c>
      <c r="AK31" s="143">
        <f>+AI31-AG31</f>
        <v>0</v>
      </c>
      <c r="AL31" s="144">
        <f>+AK31/1000</f>
        <v>0</v>
      </c>
      <c r="AM31" s="145" t="e">
        <f>+AK31/AG31</f>
        <v>#DIV/0!</v>
      </c>
      <c r="AN31" s="21"/>
    </row>
    <row r="32" spans="2:41" ht="12" customHeight="1" x14ac:dyDescent="0.25">
      <c r="B32" s="25"/>
      <c r="C32" s="137"/>
      <c r="D32" s="137"/>
      <c r="E32" s="43"/>
      <c r="F32" s="43"/>
      <c r="G32" s="25"/>
      <c r="H32" s="967"/>
      <c r="I32" s="968"/>
      <c r="J32" s="969"/>
      <c r="K32" s="970"/>
      <c r="L32" s="969"/>
      <c r="M32" s="970"/>
      <c r="N32" s="967"/>
      <c r="O32" s="968"/>
      <c r="P32" s="971"/>
      <c r="Q32" s="972"/>
      <c r="R32" s="973"/>
      <c r="S32" s="974"/>
      <c r="T32" s="975"/>
      <c r="U32" s="976"/>
      <c r="V32" s="976"/>
      <c r="W32" s="977"/>
      <c r="X32" s="975"/>
      <c r="Y32" s="976"/>
      <c r="Z32" s="976"/>
      <c r="AA32" s="978"/>
      <c r="AB32" s="34"/>
      <c r="AC32" s="138"/>
      <c r="AD32" s="263"/>
      <c r="AE32" s="46"/>
      <c r="AF32" s="34"/>
      <c r="AG32" s="139"/>
      <c r="AH32" s="140">
        <f>+AG32/1000</f>
        <v>0</v>
      </c>
      <c r="AI32" s="152"/>
      <c r="AJ32" s="142">
        <f>+AI32/1000</f>
        <v>0</v>
      </c>
      <c r="AK32" s="143">
        <f>+AI32-AG32</f>
        <v>0</v>
      </c>
      <c r="AL32" s="144">
        <f>+AK32/1000</f>
        <v>0</v>
      </c>
      <c r="AM32" s="145" t="e">
        <f>+AK32/AG32</f>
        <v>#DIV/0!</v>
      </c>
      <c r="AN32" s="21"/>
    </row>
    <row r="33" spans="2:41" ht="12" customHeight="1" x14ac:dyDescent="0.25">
      <c r="B33" s="25"/>
      <c r="C33" s="137"/>
      <c r="D33" s="137"/>
      <c r="E33" s="43"/>
      <c r="F33" s="43"/>
      <c r="G33" s="25"/>
      <c r="H33" s="967"/>
      <c r="I33" s="968"/>
      <c r="J33" s="969"/>
      <c r="K33" s="970"/>
      <c r="L33" s="969"/>
      <c r="M33" s="970"/>
      <c r="N33" s="967"/>
      <c r="O33" s="968"/>
      <c r="P33" s="989"/>
      <c r="Q33" s="990"/>
      <c r="R33" s="973"/>
      <c r="S33" s="974"/>
      <c r="T33" s="991"/>
      <c r="U33" s="992"/>
      <c r="V33" s="992"/>
      <c r="W33" s="974"/>
      <c r="X33" s="991"/>
      <c r="Y33" s="992"/>
      <c r="Z33" s="992"/>
      <c r="AA33" s="985"/>
      <c r="AB33" s="34"/>
      <c r="AC33" s="138"/>
      <c r="AD33" s="263"/>
      <c r="AE33" s="46"/>
      <c r="AF33" s="34"/>
      <c r="AG33" s="139"/>
      <c r="AH33" s="140">
        <f>+AG33/1000</f>
        <v>0</v>
      </c>
      <c r="AI33" s="152"/>
      <c r="AJ33" s="142">
        <f>+AI33/1000</f>
        <v>0</v>
      </c>
      <c r="AK33" s="143">
        <f>+AI33-AG33</f>
        <v>0</v>
      </c>
      <c r="AL33" s="144">
        <f>+AK33/1000</f>
        <v>0</v>
      </c>
      <c r="AM33" s="145" t="e">
        <f>+AK33/AG33</f>
        <v>#DIV/0!</v>
      </c>
    </row>
    <row r="34" spans="2:41" ht="12" customHeight="1" thickBot="1" x14ac:dyDescent="0.3">
      <c r="B34" s="24"/>
      <c r="C34" s="146"/>
      <c r="D34" s="146"/>
      <c r="E34" s="27"/>
      <c r="F34" s="36"/>
      <c r="G34" s="31"/>
      <c r="H34" s="909"/>
      <c r="I34" s="910"/>
      <c r="J34" s="911"/>
      <c r="K34" s="912"/>
      <c r="L34" s="911"/>
      <c r="M34" s="912"/>
      <c r="N34" s="913"/>
      <c r="O34" s="910"/>
      <c r="P34" s="913"/>
      <c r="Q34" s="910"/>
      <c r="R34" s="914"/>
      <c r="S34" s="915"/>
      <c r="T34" s="916"/>
      <c r="U34" s="917"/>
      <c r="V34" s="917"/>
      <c r="W34" s="915"/>
      <c r="X34" s="29"/>
      <c r="Y34" s="147"/>
      <c r="Z34" s="147"/>
      <c r="AA34" s="28"/>
      <c r="AB34" s="36"/>
      <c r="AC34" s="148"/>
      <c r="AD34" s="147"/>
      <c r="AE34" s="28"/>
      <c r="AF34" s="29"/>
      <c r="AG34" s="149"/>
      <c r="AH34" s="153"/>
      <c r="AI34" s="150"/>
      <c r="AJ34" s="154"/>
      <c r="AK34" s="155"/>
      <c r="AL34" s="156"/>
      <c r="AM34" s="157"/>
    </row>
    <row r="35" spans="2:41" ht="12" customHeight="1" x14ac:dyDescent="0.25">
      <c r="B35" s="151"/>
      <c r="C35" s="151"/>
      <c r="D35" s="151"/>
      <c r="E35" s="151"/>
      <c r="F35" s="151"/>
      <c r="G35" s="151"/>
      <c r="H35" s="151"/>
      <c r="I35" s="151"/>
      <c r="J35" s="174"/>
      <c r="K35" s="174"/>
      <c r="L35" s="174"/>
      <c r="M35" s="174"/>
      <c r="N35" s="151"/>
      <c r="O35" s="151"/>
      <c r="P35" s="135"/>
      <c r="Q35" s="135"/>
      <c r="R35" s="918" t="s">
        <v>5</v>
      </c>
      <c r="S35" s="919"/>
      <c r="T35" s="919"/>
      <c r="U35" s="919"/>
      <c r="V35" s="919"/>
      <c r="W35" s="919"/>
      <c r="X35" s="919"/>
      <c r="Y35" s="919"/>
      <c r="Z35" s="919"/>
      <c r="AA35" s="919"/>
      <c r="AB35" s="919"/>
      <c r="AC35" s="919"/>
      <c r="AD35" s="919"/>
      <c r="AE35" s="919"/>
      <c r="AF35" s="265"/>
      <c r="AG35" s="932" t="s">
        <v>4</v>
      </c>
      <c r="AH35" s="933"/>
      <c r="AI35" s="932" t="s">
        <v>3</v>
      </c>
      <c r="AJ35" s="933"/>
      <c r="AK35" s="932" t="s">
        <v>2</v>
      </c>
      <c r="AL35" s="934"/>
      <c r="AM35" s="935"/>
    </row>
    <row r="36" spans="2:41" x14ac:dyDescent="0.25">
      <c r="B36" s="151"/>
      <c r="C36" s="151"/>
      <c r="D36" s="151"/>
      <c r="E36" s="151"/>
      <c r="F36" s="151"/>
      <c r="G36" s="151"/>
      <c r="H36" s="151"/>
      <c r="I36" s="151"/>
      <c r="J36" s="174"/>
      <c r="K36" s="174"/>
      <c r="L36" s="174"/>
      <c r="M36" s="174"/>
      <c r="N36" s="151"/>
      <c r="O36" s="151"/>
      <c r="P36" s="135"/>
      <c r="Q36" s="135"/>
      <c r="R36" s="930"/>
      <c r="S36" s="931"/>
      <c r="T36" s="931"/>
      <c r="U36" s="931"/>
      <c r="V36" s="931"/>
      <c r="W36" s="931"/>
      <c r="X36" s="931"/>
      <c r="Y36" s="931"/>
      <c r="Z36" s="931"/>
      <c r="AA36" s="931"/>
      <c r="AB36" s="931"/>
      <c r="AC36" s="931"/>
      <c r="AD36" s="931"/>
      <c r="AE36" s="931"/>
      <c r="AF36" s="265"/>
      <c r="AG36" s="936" t="s">
        <v>1</v>
      </c>
      <c r="AH36" s="938">
        <f>+SUM(AH29:AH34)</f>
        <v>0</v>
      </c>
      <c r="AI36" s="936" t="s">
        <v>1</v>
      </c>
      <c r="AJ36" s="938">
        <f>+SUM(AJ29:AJ34)</f>
        <v>0</v>
      </c>
      <c r="AK36" s="936" t="s">
        <v>1</v>
      </c>
      <c r="AL36" s="940">
        <f>+AJ36-AH36</f>
        <v>0</v>
      </c>
      <c r="AM36" s="851" t="e">
        <f>+AL36/AH36</f>
        <v>#DIV/0!</v>
      </c>
    </row>
    <row r="37" spans="2:41" ht="17.25" thickBot="1" x14ac:dyDescent="0.3">
      <c r="B37" s="151"/>
      <c r="C37" s="151"/>
      <c r="D37" s="151"/>
      <c r="E37" s="151"/>
      <c r="F37" s="151"/>
      <c r="G37" s="151"/>
      <c r="H37" s="151"/>
      <c r="I37" s="151"/>
      <c r="J37" s="174"/>
      <c r="K37" s="174"/>
      <c r="L37" s="174"/>
      <c r="M37" s="174"/>
      <c r="N37" s="151"/>
      <c r="O37" s="151"/>
      <c r="P37" s="135"/>
      <c r="Q37" s="135"/>
      <c r="R37" s="921"/>
      <c r="S37" s="922"/>
      <c r="T37" s="922"/>
      <c r="U37" s="922"/>
      <c r="V37" s="922"/>
      <c r="W37" s="922"/>
      <c r="X37" s="922"/>
      <c r="Y37" s="922"/>
      <c r="Z37" s="922"/>
      <c r="AA37" s="922"/>
      <c r="AB37" s="922"/>
      <c r="AC37" s="922"/>
      <c r="AD37" s="922"/>
      <c r="AE37" s="922"/>
      <c r="AF37" s="264"/>
      <c r="AG37" s="937"/>
      <c r="AH37" s="939"/>
      <c r="AI37" s="937"/>
      <c r="AJ37" s="939"/>
      <c r="AK37" s="937"/>
      <c r="AL37" s="941"/>
      <c r="AM37" s="852"/>
    </row>
    <row r="38" spans="2:41" ht="17.25" thickBot="1" x14ac:dyDescent="0.3"/>
    <row r="39" spans="2:41" x14ac:dyDescent="0.25">
      <c r="R39" s="918" t="s">
        <v>0</v>
      </c>
      <c r="S39" s="919"/>
      <c r="T39" s="919"/>
      <c r="U39" s="919"/>
      <c r="V39" s="919"/>
      <c r="W39" s="919"/>
      <c r="X39" s="919"/>
      <c r="Y39" s="919"/>
      <c r="Z39" s="919"/>
      <c r="AA39" s="919"/>
      <c r="AB39" s="919"/>
      <c r="AC39" s="919"/>
      <c r="AD39" s="919"/>
      <c r="AE39" s="920"/>
      <c r="AF39" s="18"/>
      <c r="AG39" s="924">
        <f>+AH36+AG19</f>
        <v>0</v>
      </c>
      <c r="AH39" s="925"/>
      <c r="AI39" s="928">
        <f>+AJ36+AI19</f>
        <v>0</v>
      </c>
      <c r="AJ39" s="925"/>
      <c r="AK39" s="928">
        <f>+AI39-AG39</f>
        <v>0</v>
      </c>
      <c r="AL39" s="925"/>
      <c r="AM39" s="945" t="e">
        <f>+AK39/AG39</f>
        <v>#DIV/0!</v>
      </c>
    </row>
    <row r="40" spans="2:41" ht="17.25" thickBot="1" x14ac:dyDescent="0.3">
      <c r="R40" s="921"/>
      <c r="S40" s="922"/>
      <c r="T40" s="922"/>
      <c r="U40" s="922"/>
      <c r="V40" s="922"/>
      <c r="W40" s="922"/>
      <c r="X40" s="922"/>
      <c r="Y40" s="922"/>
      <c r="Z40" s="922"/>
      <c r="AA40" s="922"/>
      <c r="AB40" s="922"/>
      <c r="AC40" s="922"/>
      <c r="AD40" s="922"/>
      <c r="AE40" s="923"/>
      <c r="AF40" s="19"/>
      <c r="AG40" s="926"/>
      <c r="AH40" s="927"/>
      <c r="AI40" s="929"/>
      <c r="AJ40" s="927"/>
      <c r="AK40" s="929"/>
      <c r="AL40" s="927"/>
      <c r="AM40" s="946"/>
    </row>
    <row r="41" spans="2:41" ht="17.25" thickBot="1" x14ac:dyDescent="0.3"/>
    <row r="42" spans="2:41" ht="12" customHeight="1" x14ac:dyDescent="0.25">
      <c r="B42" s="882" t="s">
        <v>31</v>
      </c>
      <c r="C42" s="883"/>
      <c r="D42" s="883"/>
      <c r="E42" s="883"/>
      <c r="F42" s="883"/>
      <c r="G42" s="884"/>
      <c r="H42" s="888" t="s">
        <v>30</v>
      </c>
      <c r="I42" s="765"/>
      <c r="J42" s="765"/>
      <c r="K42" s="765"/>
      <c r="L42" s="765"/>
      <c r="M42" s="765"/>
      <c r="N42" s="765"/>
      <c r="O42" s="765"/>
      <c r="P42" s="765"/>
      <c r="Q42" s="765"/>
      <c r="R42" s="765"/>
      <c r="S42" s="765"/>
      <c r="T42" s="765"/>
      <c r="U42" s="765"/>
      <c r="V42" s="765"/>
      <c r="W42" s="765"/>
      <c r="X42" s="765"/>
      <c r="Y42" s="765"/>
      <c r="Z42" s="765"/>
      <c r="AA42" s="765"/>
      <c r="AB42" s="765"/>
      <c r="AC42" s="765"/>
      <c r="AD42" s="267"/>
      <c r="AE42" s="764" t="s">
        <v>29</v>
      </c>
      <c r="AF42" s="765"/>
      <c r="AG42" s="765"/>
      <c r="AH42" s="765"/>
      <c r="AI42" s="765"/>
      <c r="AJ42" s="766"/>
      <c r="AK42" s="889" t="s">
        <v>39</v>
      </c>
      <c r="AL42" s="890"/>
      <c r="AM42" s="891"/>
      <c r="AN42" s="22"/>
      <c r="AO42" s="168" t="s">
        <v>46</v>
      </c>
    </row>
    <row r="43" spans="2:41" ht="12" customHeight="1" thickBot="1" x14ac:dyDescent="0.3">
      <c r="B43" s="885"/>
      <c r="C43" s="886"/>
      <c r="D43" s="886"/>
      <c r="E43" s="886"/>
      <c r="F43" s="886"/>
      <c r="G43" s="887"/>
      <c r="H43" s="892" t="s">
        <v>25</v>
      </c>
      <c r="I43" s="893"/>
      <c r="J43" s="893"/>
      <c r="K43" s="893"/>
      <c r="L43" s="893"/>
      <c r="M43" s="893"/>
      <c r="N43" s="893"/>
      <c r="O43" s="893"/>
      <c r="P43" s="893"/>
      <c r="Q43" s="893"/>
      <c r="R43" s="893"/>
      <c r="S43" s="893"/>
      <c r="T43" s="893"/>
      <c r="U43" s="893"/>
      <c r="V43" s="893"/>
      <c r="W43" s="893"/>
      <c r="X43" s="893"/>
      <c r="Y43" s="893"/>
      <c r="Z43" s="893"/>
      <c r="AA43" s="893"/>
      <c r="AB43" s="893"/>
      <c r="AC43" s="893"/>
      <c r="AD43" s="268"/>
      <c r="AE43" s="773"/>
      <c r="AF43" s="774"/>
      <c r="AG43" s="774"/>
      <c r="AH43" s="774"/>
      <c r="AI43" s="774"/>
      <c r="AJ43" s="775"/>
      <c r="AK43" s="896" t="s">
        <v>40</v>
      </c>
      <c r="AL43" s="897"/>
      <c r="AM43" s="898"/>
      <c r="AN43" s="23"/>
      <c r="AO43" s="169" t="s">
        <v>47</v>
      </c>
    </row>
    <row r="44" spans="2:41" ht="12" customHeight="1" thickBot="1" x14ac:dyDescent="0.3">
      <c r="B44" s="902" t="s">
        <v>28</v>
      </c>
      <c r="C44" s="903"/>
      <c r="D44" s="903"/>
      <c r="E44" s="903"/>
      <c r="F44" s="903"/>
      <c r="G44" s="904"/>
      <c r="H44" s="894"/>
      <c r="I44" s="895"/>
      <c r="J44" s="895"/>
      <c r="K44" s="895"/>
      <c r="L44" s="895"/>
      <c r="M44" s="895"/>
      <c r="N44" s="895"/>
      <c r="O44" s="895"/>
      <c r="P44" s="895"/>
      <c r="Q44" s="895"/>
      <c r="R44" s="895"/>
      <c r="S44" s="895"/>
      <c r="T44" s="895"/>
      <c r="U44" s="895"/>
      <c r="V44" s="895"/>
      <c r="W44" s="895"/>
      <c r="X44" s="895"/>
      <c r="Y44" s="895"/>
      <c r="Z44" s="895"/>
      <c r="AA44" s="895"/>
      <c r="AB44" s="895"/>
      <c r="AC44" s="895"/>
      <c r="AD44" s="269"/>
      <c r="AE44" s="776"/>
      <c r="AF44" s="777"/>
      <c r="AG44" s="777"/>
      <c r="AH44" s="777"/>
      <c r="AI44" s="777"/>
      <c r="AJ44" s="778"/>
      <c r="AK44" s="899"/>
      <c r="AL44" s="900"/>
      <c r="AM44" s="901"/>
      <c r="AN44" s="141"/>
      <c r="AO44" s="170"/>
    </row>
    <row r="45" spans="2:41" ht="12" customHeight="1" thickBot="1" x14ac:dyDescent="0.3">
      <c r="B45" s="135"/>
      <c r="C45" s="135"/>
      <c r="D45" s="135"/>
      <c r="E45" s="135"/>
      <c r="F45" s="135"/>
      <c r="G45" s="135"/>
      <c r="H45" s="135"/>
      <c r="I45" s="135"/>
      <c r="J45" s="174"/>
      <c r="K45" s="174"/>
      <c r="L45" s="174"/>
      <c r="M45" s="174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41"/>
      <c r="AO45" s="171"/>
    </row>
    <row r="46" spans="2:41" ht="12" customHeight="1" thickBot="1" x14ac:dyDescent="0.3">
      <c r="B46" s="873" t="s">
        <v>27</v>
      </c>
      <c r="C46" s="874"/>
      <c r="D46" s="874"/>
      <c r="E46" s="875"/>
      <c r="F46" s="848" t="s">
        <v>26</v>
      </c>
      <c r="G46" s="850"/>
      <c r="H46" s="848" t="s">
        <v>44</v>
      </c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50"/>
      <c r="T46" s="848" t="s">
        <v>25</v>
      </c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50"/>
      <c r="AF46" s="879" t="s">
        <v>24</v>
      </c>
      <c r="AG46" s="880"/>
      <c r="AH46" s="881"/>
      <c r="AI46" s="879" t="s">
        <v>24</v>
      </c>
      <c r="AJ46" s="881"/>
      <c r="AK46" s="848" t="s">
        <v>23</v>
      </c>
      <c r="AL46" s="849"/>
      <c r="AM46" s="850"/>
      <c r="AN46" s="141"/>
      <c r="AO46" s="171"/>
    </row>
    <row r="47" spans="2:41" ht="12" customHeight="1" thickBot="1" x14ac:dyDescent="0.3">
      <c r="B47" s="1" t="s">
        <v>13</v>
      </c>
      <c r="C47" s="2" t="s">
        <v>22</v>
      </c>
      <c r="D47" s="3" t="s">
        <v>22</v>
      </c>
      <c r="E47" s="2" t="s">
        <v>21</v>
      </c>
      <c r="F47" s="907" t="s">
        <v>20</v>
      </c>
      <c r="G47" s="908"/>
      <c r="H47" s="876"/>
      <c r="I47" s="877"/>
      <c r="J47" s="877"/>
      <c r="K47" s="877"/>
      <c r="L47" s="877"/>
      <c r="M47" s="877"/>
      <c r="N47" s="877"/>
      <c r="O47" s="877"/>
      <c r="P47" s="877"/>
      <c r="Q47" s="877"/>
      <c r="R47" s="877"/>
      <c r="S47" s="878"/>
      <c r="T47" s="876"/>
      <c r="U47" s="877"/>
      <c r="V47" s="877"/>
      <c r="W47" s="877"/>
      <c r="X47" s="877"/>
      <c r="Y47" s="877"/>
      <c r="Z47" s="877"/>
      <c r="AA47" s="877"/>
      <c r="AB47" s="877"/>
      <c r="AC47" s="877"/>
      <c r="AD47" s="877"/>
      <c r="AE47" s="878"/>
      <c r="AF47" s="876" t="s">
        <v>19</v>
      </c>
      <c r="AG47" s="877"/>
      <c r="AH47" s="878"/>
      <c r="AI47" s="876" t="s">
        <v>18</v>
      </c>
      <c r="AJ47" s="878"/>
      <c r="AK47" s="876" t="s">
        <v>17</v>
      </c>
      <c r="AL47" s="877"/>
      <c r="AM47" s="878"/>
      <c r="AN47" s="141"/>
      <c r="AO47" s="171"/>
    </row>
    <row r="48" spans="2:41" ht="12" customHeight="1" thickBot="1" x14ac:dyDescent="0.3">
      <c r="B48" s="4">
        <v>2020</v>
      </c>
      <c r="C48" s="5" t="s">
        <v>16</v>
      </c>
      <c r="D48" s="5" t="s">
        <v>15</v>
      </c>
      <c r="E48" s="30" t="s">
        <v>14</v>
      </c>
      <c r="F48" s="6" t="s">
        <v>14</v>
      </c>
      <c r="G48" s="7" t="s">
        <v>13</v>
      </c>
      <c r="H48" s="868" t="s">
        <v>34</v>
      </c>
      <c r="I48" s="869"/>
      <c r="J48" s="870" t="s">
        <v>43</v>
      </c>
      <c r="K48" s="871"/>
      <c r="L48" s="870" t="s">
        <v>42</v>
      </c>
      <c r="M48" s="871"/>
      <c r="N48" s="872" t="s">
        <v>33</v>
      </c>
      <c r="O48" s="869"/>
      <c r="P48" s="872" t="s">
        <v>12</v>
      </c>
      <c r="Q48" s="869"/>
      <c r="R48" s="872" t="s">
        <v>11</v>
      </c>
      <c r="S48" s="905"/>
      <c r="T48" s="868" t="s">
        <v>35</v>
      </c>
      <c r="U48" s="906"/>
      <c r="V48" s="906"/>
      <c r="W48" s="905"/>
      <c r="X48" s="868" t="s">
        <v>10</v>
      </c>
      <c r="Y48" s="906"/>
      <c r="Z48" s="906"/>
      <c r="AA48" s="905"/>
      <c r="AB48" s="38" t="s">
        <v>38</v>
      </c>
      <c r="AC48" s="37" t="s">
        <v>36</v>
      </c>
      <c r="AD48" s="266" t="s">
        <v>41</v>
      </c>
      <c r="AE48" s="136" t="s">
        <v>9</v>
      </c>
      <c r="AF48" s="8" t="s">
        <v>37</v>
      </c>
      <c r="AG48" s="9" t="s">
        <v>8</v>
      </c>
      <c r="AH48" s="10" t="s">
        <v>7</v>
      </c>
      <c r="AI48" s="6" t="s">
        <v>8</v>
      </c>
      <c r="AJ48" s="7" t="s">
        <v>7</v>
      </c>
      <c r="AK48" s="6" t="s">
        <v>8</v>
      </c>
      <c r="AL48" s="11" t="s">
        <v>7</v>
      </c>
      <c r="AM48" s="7" t="s">
        <v>6</v>
      </c>
      <c r="AN48" s="141"/>
      <c r="AO48" s="171"/>
    </row>
    <row r="49" spans="2:41" ht="12" customHeight="1" thickBot="1" x14ac:dyDescent="0.3">
      <c r="B49" s="25"/>
      <c r="C49" s="137"/>
      <c r="D49" s="137"/>
      <c r="E49" s="43"/>
      <c r="F49" s="43"/>
      <c r="G49" s="25"/>
      <c r="H49" s="960"/>
      <c r="I49" s="961"/>
      <c r="J49" s="962"/>
      <c r="K49" s="963"/>
      <c r="L49" s="962"/>
      <c r="M49" s="963"/>
      <c r="N49" s="960"/>
      <c r="O49" s="961"/>
      <c r="P49" s="964"/>
      <c r="Q49" s="965"/>
      <c r="R49" s="964"/>
      <c r="S49" s="966"/>
      <c r="T49" s="957"/>
      <c r="U49" s="958"/>
      <c r="V49" s="958"/>
      <c r="W49" s="959"/>
      <c r="X49" s="986"/>
      <c r="Y49" s="958"/>
      <c r="Z49" s="958"/>
      <c r="AA49" s="987"/>
      <c r="AB49" s="34"/>
      <c r="AC49" s="138"/>
      <c r="AD49" s="166"/>
      <c r="AE49" s="41"/>
      <c r="AF49" s="26"/>
      <c r="AG49" s="160"/>
      <c r="AH49" s="161">
        <f>+AG49/1000</f>
        <v>0</v>
      </c>
      <c r="AI49" s="162"/>
      <c r="AJ49" s="163">
        <f>+AI49/1000</f>
        <v>0</v>
      </c>
      <c r="AK49" s="164">
        <f>+AI49-AG49</f>
        <v>0</v>
      </c>
      <c r="AL49" s="163">
        <f>+AK49/1000</f>
        <v>0</v>
      </c>
      <c r="AM49" s="165" t="e">
        <f>+AK49/AG49</f>
        <v>#DIV/0!</v>
      </c>
      <c r="AN49" s="141"/>
      <c r="AO49" s="172"/>
    </row>
    <row r="50" spans="2:41" ht="12" customHeight="1" x14ac:dyDescent="0.25">
      <c r="B50" s="25"/>
      <c r="C50" s="137"/>
      <c r="D50" s="137"/>
      <c r="E50" s="43"/>
      <c r="F50" s="43"/>
      <c r="G50" s="25"/>
      <c r="H50" s="967"/>
      <c r="I50" s="968"/>
      <c r="J50" s="969"/>
      <c r="K50" s="970"/>
      <c r="L50" s="969"/>
      <c r="M50" s="970"/>
      <c r="N50" s="967"/>
      <c r="O50" s="968"/>
      <c r="P50" s="971"/>
      <c r="Q50" s="972"/>
      <c r="R50" s="973"/>
      <c r="S50" s="974"/>
      <c r="T50" s="979"/>
      <c r="U50" s="980"/>
      <c r="V50" s="980"/>
      <c r="W50" s="981"/>
      <c r="X50" s="979"/>
      <c r="Y50" s="980"/>
      <c r="Z50" s="980"/>
      <c r="AA50" s="988"/>
      <c r="AB50" s="34"/>
      <c r="AC50" s="138"/>
      <c r="AD50" s="158"/>
      <c r="AE50" s="35"/>
      <c r="AF50" s="34"/>
      <c r="AG50" s="139"/>
      <c r="AH50" s="159">
        <f>+AG50/1000</f>
        <v>0</v>
      </c>
      <c r="AI50" s="152"/>
      <c r="AJ50" s="272">
        <f>+AI50/1000</f>
        <v>0</v>
      </c>
      <c r="AK50" s="273">
        <f>+AI50-AG50</f>
        <v>0</v>
      </c>
      <c r="AL50" s="274">
        <f>+AK50/1000</f>
        <v>0</v>
      </c>
      <c r="AM50" s="275" t="e">
        <f>+AK50/AG50</f>
        <v>#DIV/0!</v>
      </c>
      <c r="AN50" s="20"/>
    </row>
    <row r="51" spans="2:41" ht="12" customHeight="1" x14ac:dyDescent="0.25">
      <c r="B51" s="25"/>
      <c r="C51" s="137"/>
      <c r="D51" s="137"/>
      <c r="E51" s="43"/>
      <c r="F51" s="43"/>
      <c r="G51" s="25"/>
      <c r="H51" s="967"/>
      <c r="I51" s="968"/>
      <c r="J51" s="969"/>
      <c r="K51" s="970"/>
      <c r="L51" s="969"/>
      <c r="M51" s="970"/>
      <c r="N51" s="967"/>
      <c r="O51" s="968"/>
      <c r="P51" s="971"/>
      <c r="Q51" s="972"/>
      <c r="R51" s="973"/>
      <c r="S51" s="985"/>
      <c r="T51" s="982"/>
      <c r="U51" s="983"/>
      <c r="V51" s="983"/>
      <c r="W51" s="984"/>
      <c r="X51" s="982"/>
      <c r="Y51" s="983"/>
      <c r="Z51" s="983"/>
      <c r="AA51" s="984"/>
      <c r="AB51" s="34"/>
      <c r="AC51" s="138"/>
      <c r="AD51" s="263"/>
      <c r="AE51" s="46"/>
      <c r="AF51" s="34"/>
      <c r="AG51" s="139"/>
      <c r="AH51" s="140">
        <f>+AG51/1000</f>
        <v>0</v>
      </c>
      <c r="AI51" s="152"/>
      <c r="AJ51" s="142">
        <f>+AI51/1000</f>
        <v>0</v>
      </c>
      <c r="AK51" s="143">
        <f>+AI51-AG51</f>
        <v>0</v>
      </c>
      <c r="AL51" s="144">
        <f>+AK51/1000</f>
        <v>0</v>
      </c>
      <c r="AM51" s="145" t="e">
        <f>+AK51/AG51</f>
        <v>#DIV/0!</v>
      </c>
      <c r="AN51" s="21"/>
    </row>
    <row r="52" spans="2:41" ht="12" customHeight="1" x14ac:dyDescent="0.25">
      <c r="B52" s="25"/>
      <c r="C52" s="137"/>
      <c r="D52" s="137"/>
      <c r="E52" s="43"/>
      <c r="F52" s="43"/>
      <c r="G52" s="25"/>
      <c r="H52" s="967"/>
      <c r="I52" s="968"/>
      <c r="J52" s="969"/>
      <c r="K52" s="970"/>
      <c r="L52" s="969"/>
      <c r="M52" s="970"/>
      <c r="N52" s="967"/>
      <c r="O52" s="968"/>
      <c r="P52" s="971"/>
      <c r="Q52" s="972"/>
      <c r="R52" s="973"/>
      <c r="S52" s="974"/>
      <c r="T52" s="975"/>
      <c r="U52" s="976"/>
      <c r="V52" s="976"/>
      <c r="W52" s="977"/>
      <c r="X52" s="975"/>
      <c r="Y52" s="976"/>
      <c r="Z52" s="976"/>
      <c r="AA52" s="978"/>
      <c r="AB52" s="34"/>
      <c r="AC52" s="138"/>
      <c r="AD52" s="263"/>
      <c r="AE52" s="46"/>
      <c r="AF52" s="34"/>
      <c r="AG52" s="139"/>
      <c r="AH52" s="140">
        <f>+AG52/1000</f>
        <v>0</v>
      </c>
      <c r="AI52" s="152"/>
      <c r="AJ52" s="142">
        <f>+AI52/1000</f>
        <v>0</v>
      </c>
      <c r="AK52" s="143">
        <f>+AI52-AG52</f>
        <v>0</v>
      </c>
      <c r="AL52" s="144">
        <f>+AK52/1000</f>
        <v>0</v>
      </c>
      <c r="AM52" s="145" t="e">
        <f>+AK52/AG52</f>
        <v>#DIV/0!</v>
      </c>
      <c r="AN52" s="21"/>
    </row>
    <row r="53" spans="2:41" ht="12" customHeight="1" x14ac:dyDescent="0.25">
      <c r="B53" s="25"/>
      <c r="C53" s="137"/>
      <c r="D53" s="137"/>
      <c r="E53" s="43"/>
      <c r="F53" s="43"/>
      <c r="G53" s="25"/>
      <c r="H53" s="967"/>
      <c r="I53" s="968"/>
      <c r="J53" s="969"/>
      <c r="K53" s="970"/>
      <c r="L53" s="969"/>
      <c r="M53" s="970"/>
      <c r="N53" s="967"/>
      <c r="O53" s="968"/>
      <c r="P53" s="989"/>
      <c r="Q53" s="990"/>
      <c r="R53" s="973"/>
      <c r="S53" s="974"/>
      <c r="T53" s="991"/>
      <c r="U53" s="992"/>
      <c r="V53" s="992"/>
      <c r="W53" s="974"/>
      <c r="X53" s="991"/>
      <c r="Y53" s="992"/>
      <c r="Z53" s="992"/>
      <c r="AA53" s="985"/>
      <c r="AB53" s="34"/>
      <c r="AC53" s="138"/>
      <c r="AD53" s="263"/>
      <c r="AE53" s="46"/>
      <c r="AF53" s="34"/>
      <c r="AG53" s="139"/>
      <c r="AH53" s="140">
        <f>+AG53/1000</f>
        <v>0</v>
      </c>
      <c r="AI53" s="152"/>
      <c r="AJ53" s="142">
        <f>+AI53/1000</f>
        <v>0</v>
      </c>
      <c r="AK53" s="143">
        <f>+AI53-AG53</f>
        <v>0</v>
      </c>
      <c r="AL53" s="144">
        <f>+AK53/1000</f>
        <v>0</v>
      </c>
      <c r="AM53" s="145" t="e">
        <f>+AK53/AG53</f>
        <v>#DIV/0!</v>
      </c>
    </row>
    <row r="54" spans="2:41" ht="12" customHeight="1" thickBot="1" x14ac:dyDescent="0.3">
      <c r="B54" s="24"/>
      <c r="C54" s="146"/>
      <c r="D54" s="146"/>
      <c r="E54" s="27"/>
      <c r="F54" s="36"/>
      <c r="G54" s="31"/>
      <c r="H54" s="909"/>
      <c r="I54" s="910"/>
      <c r="J54" s="911"/>
      <c r="K54" s="912"/>
      <c r="L54" s="911"/>
      <c r="M54" s="912"/>
      <c r="N54" s="913"/>
      <c r="O54" s="910"/>
      <c r="P54" s="913"/>
      <c r="Q54" s="910"/>
      <c r="R54" s="914"/>
      <c r="S54" s="915"/>
      <c r="T54" s="916"/>
      <c r="U54" s="917"/>
      <c r="V54" s="917"/>
      <c r="W54" s="915"/>
      <c r="X54" s="29"/>
      <c r="Y54" s="147"/>
      <c r="Z54" s="147"/>
      <c r="AA54" s="28"/>
      <c r="AB54" s="36"/>
      <c r="AC54" s="148"/>
      <c r="AD54" s="147"/>
      <c r="AE54" s="28"/>
      <c r="AF54" s="29"/>
      <c r="AG54" s="149"/>
      <c r="AH54" s="153"/>
      <c r="AI54" s="150"/>
      <c r="AJ54" s="154"/>
      <c r="AK54" s="155"/>
      <c r="AL54" s="156"/>
      <c r="AM54" s="157"/>
    </row>
    <row r="55" spans="2:41" ht="12" customHeight="1" x14ac:dyDescent="0.25">
      <c r="B55" s="151"/>
      <c r="C55" s="151"/>
      <c r="D55" s="151"/>
      <c r="E55" s="151"/>
      <c r="F55" s="151"/>
      <c r="G55" s="151"/>
      <c r="H55" s="151"/>
      <c r="I55" s="151"/>
      <c r="J55" s="174"/>
      <c r="K55" s="174"/>
      <c r="L55" s="174"/>
      <c r="M55" s="174"/>
      <c r="N55" s="151"/>
      <c r="O55" s="151"/>
      <c r="P55" s="135"/>
      <c r="Q55" s="135"/>
      <c r="R55" s="918" t="s">
        <v>5</v>
      </c>
      <c r="S55" s="919"/>
      <c r="T55" s="919"/>
      <c r="U55" s="919"/>
      <c r="V55" s="919"/>
      <c r="W55" s="919"/>
      <c r="X55" s="919"/>
      <c r="Y55" s="919"/>
      <c r="Z55" s="919"/>
      <c r="AA55" s="919"/>
      <c r="AB55" s="919"/>
      <c r="AC55" s="919"/>
      <c r="AD55" s="919"/>
      <c r="AE55" s="919"/>
      <c r="AF55" s="265"/>
      <c r="AG55" s="932" t="s">
        <v>4</v>
      </c>
      <c r="AH55" s="933"/>
      <c r="AI55" s="932" t="s">
        <v>3</v>
      </c>
      <c r="AJ55" s="933"/>
      <c r="AK55" s="932" t="s">
        <v>2</v>
      </c>
      <c r="AL55" s="934"/>
      <c r="AM55" s="935"/>
    </row>
    <row r="56" spans="2:41" x14ac:dyDescent="0.25">
      <c r="B56" s="151"/>
      <c r="C56" s="151"/>
      <c r="D56" s="151"/>
      <c r="E56" s="151"/>
      <c r="F56" s="151"/>
      <c r="G56" s="151"/>
      <c r="H56" s="151"/>
      <c r="I56" s="151"/>
      <c r="J56" s="174"/>
      <c r="K56" s="174"/>
      <c r="L56" s="174"/>
      <c r="M56" s="174"/>
      <c r="N56" s="151"/>
      <c r="O56" s="151"/>
      <c r="P56" s="135"/>
      <c r="Q56" s="135"/>
      <c r="R56" s="930"/>
      <c r="S56" s="931"/>
      <c r="T56" s="931"/>
      <c r="U56" s="931"/>
      <c r="V56" s="931"/>
      <c r="W56" s="931"/>
      <c r="X56" s="931"/>
      <c r="Y56" s="931"/>
      <c r="Z56" s="931"/>
      <c r="AA56" s="931"/>
      <c r="AB56" s="931"/>
      <c r="AC56" s="931"/>
      <c r="AD56" s="931"/>
      <c r="AE56" s="931"/>
      <c r="AF56" s="265"/>
      <c r="AG56" s="936" t="s">
        <v>1</v>
      </c>
      <c r="AH56" s="938">
        <f>+SUM(AH49:AH54)</f>
        <v>0</v>
      </c>
      <c r="AI56" s="936" t="s">
        <v>1</v>
      </c>
      <c r="AJ56" s="938">
        <f>+SUM(AJ49:AJ54)</f>
        <v>0</v>
      </c>
      <c r="AK56" s="936" t="s">
        <v>1</v>
      </c>
      <c r="AL56" s="940">
        <f>+AJ56-AH56</f>
        <v>0</v>
      </c>
      <c r="AM56" s="851" t="e">
        <f>+AL56/AH56</f>
        <v>#DIV/0!</v>
      </c>
    </row>
    <row r="57" spans="2:41" ht="17.25" thickBot="1" x14ac:dyDescent="0.3">
      <c r="B57" s="151"/>
      <c r="C57" s="151"/>
      <c r="D57" s="151"/>
      <c r="E57" s="151"/>
      <c r="F57" s="151"/>
      <c r="G57" s="151"/>
      <c r="H57" s="151"/>
      <c r="I57" s="151"/>
      <c r="J57" s="174"/>
      <c r="K57" s="174"/>
      <c r="L57" s="174"/>
      <c r="M57" s="174"/>
      <c r="N57" s="151"/>
      <c r="O57" s="151"/>
      <c r="P57" s="135"/>
      <c r="Q57" s="135"/>
      <c r="R57" s="921"/>
      <c r="S57" s="922"/>
      <c r="T57" s="922"/>
      <c r="U57" s="922"/>
      <c r="V57" s="922"/>
      <c r="W57" s="922"/>
      <c r="X57" s="922"/>
      <c r="Y57" s="922"/>
      <c r="Z57" s="922"/>
      <c r="AA57" s="922"/>
      <c r="AB57" s="922"/>
      <c r="AC57" s="922"/>
      <c r="AD57" s="922"/>
      <c r="AE57" s="922"/>
      <c r="AF57" s="264"/>
      <c r="AG57" s="937"/>
      <c r="AH57" s="939"/>
      <c r="AI57" s="937"/>
      <c r="AJ57" s="939"/>
      <c r="AK57" s="937"/>
      <c r="AL57" s="941"/>
      <c r="AM57" s="852"/>
    </row>
    <row r="58" spans="2:41" ht="17.25" thickBot="1" x14ac:dyDescent="0.3"/>
    <row r="59" spans="2:41" x14ac:dyDescent="0.25">
      <c r="R59" s="918" t="s">
        <v>0</v>
      </c>
      <c r="S59" s="919"/>
      <c r="T59" s="919"/>
      <c r="U59" s="919"/>
      <c r="V59" s="919"/>
      <c r="W59" s="919"/>
      <c r="X59" s="919"/>
      <c r="Y59" s="919"/>
      <c r="Z59" s="919"/>
      <c r="AA59" s="919"/>
      <c r="AB59" s="919"/>
      <c r="AC59" s="919"/>
      <c r="AD59" s="919"/>
      <c r="AE59" s="920"/>
      <c r="AF59" s="18"/>
      <c r="AG59" s="924">
        <f>+AH56+AG39</f>
        <v>0</v>
      </c>
      <c r="AH59" s="925"/>
      <c r="AI59" s="924">
        <f>+AJ56+AI39</f>
        <v>0</v>
      </c>
      <c r="AJ59" s="925"/>
      <c r="AK59" s="928">
        <f>+AI59-AG59</f>
        <v>0</v>
      </c>
      <c r="AL59" s="925"/>
      <c r="AM59" s="945" t="e">
        <f>+AK59/AG59</f>
        <v>#DIV/0!</v>
      </c>
    </row>
    <row r="60" spans="2:41" ht="17.25" thickBot="1" x14ac:dyDescent="0.3">
      <c r="R60" s="921"/>
      <c r="S60" s="922"/>
      <c r="T60" s="922"/>
      <c r="U60" s="922"/>
      <c r="V60" s="922"/>
      <c r="W60" s="922"/>
      <c r="X60" s="922"/>
      <c r="Y60" s="922"/>
      <c r="Z60" s="922"/>
      <c r="AA60" s="922"/>
      <c r="AB60" s="922"/>
      <c r="AC60" s="922"/>
      <c r="AD60" s="922"/>
      <c r="AE60" s="923"/>
      <c r="AF60" s="19"/>
      <c r="AG60" s="926"/>
      <c r="AH60" s="927"/>
      <c r="AI60" s="926"/>
      <c r="AJ60" s="927"/>
      <c r="AK60" s="929"/>
      <c r="AL60" s="927"/>
      <c r="AM60" s="946"/>
    </row>
    <row r="61" spans="2:41" ht="17.25" thickBot="1" x14ac:dyDescent="0.3"/>
    <row r="62" spans="2:41" ht="12" customHeight="1" x14ac:dyDescent="0.25">
      <c r="B62" s="882" t="s">
        <v>31</v>
      </c>
      <c r="C62" s="883"/>
      <c r="D62" s="883"/>
      <c r="E62" s="883"/>
      <c r="F62" s="883"/>
      <c r="G62" s="884"/>
      <c r="H62" s="888" t="s">
        <v>30</v>
      </c>
      <c r="I62" s="765"/>
      <c r="J62" s="765"/>
      <c r="K62" s="765"/>
      <c r="L62" s="765"/>
      <c r="M62" s="765"/>
      <c r="N62" s="765"/>
      <c r="O62" s="765"/>
      <c r="P62" s="765"/>
      <c r="Q62" s="765"/>
      <c r="R62" s="765"/>
      <c r="S62" s="765"/>
      <c r="T62" s="765"/>
      <c r="U62" s="765"/>
      <c r="V62" s="765"/>
      <c r="W62" s="765"/>
      <c r="X62" s="765"/>
      <c r="Y62" s="765"/>
      <c r="Z62" s="765"/>
      <c r="AA62" s="765"/>
      <c r="AB62" s="765"/>
      <c r="AC62" s="765"/>
      <c r="AD62" s="267"/>
      <c r="AE62" s="764" t="s">
        <v>29</v>
      </c>
      <c r="AF62" s="765"/>
      <c r="AG62" s="765"/>
      <c r="AH62" s="765"/>
      <c r="AI62" s="765"/>
      <c r="AJ62" s="766"/>
      <c r="AK62" s="889" t="s">
        <v>39</v>
      </c>
      <c r="AL62" s="890"/>
      <c r="AM62" s="891"/>
      <c r="AN62" s="22"/>
      <c r="AO62" s="168" t="s">
        <v>46</v>
      </c>
    </row>
    <row r="63" spans="2:41" ht="12" customHeight="1" thickBot="1" x14ac:dyDescent="0.3">
      <c r="B63" s="885"/>
      <c r="C63" s="886"/>
      <c r="D63" s="886"/>
      <c r="E63" s="886"/>
      <c r="F63" s="886"/>
      <c r="G63" s="887"/>
      <c r="H63" s="892" t="s">
        <v>25</v>
      </c>
      <c r="I63" s="893"/>
      <c r="J63" s="893"/>
      <c r="K63" s="893"/>
      <c r="L63" s="893"/>
      <c r="M63" s="893"/>
      <c r="N63" s="893"/>
      <c r="O63" s="893"/>
      <c r="P63" s="893"/>
      <c r="Q63" s="893"/>
      <c r="R63" s="893"/>
      <c r="S63" s="893"/>
      <c r="T63" s="893"/>
      <c r="U63" s="893"/>
      <c r="V63" s="893"/>
      <c r="W63" s="893"/>
      <c r="X63" s="893"/>
      <c r="Y63" s="893"/>
      <c r="Z63" s="893"/>
      <c r="AA63" s="893"/>
      <c r="AB63" s="893"/>
      <c r="AC63" s="893"/>
      <c r="AD63" s="268"/>
      <c r="AE63" s="773"/>
      <c r="AF63" s="774"/>
      <c r="AG63" s="774"/>
      <c r="AH63" s="774"/>
      <c r="AI63" s="774"/>
      <c r="AJ63" s="775"/>
      <c r="AK63" s="896" t="s">
        <v>40</v>
      </c>
      <c r="AL63" s="897"/>
      <c r="AM63" s="898"/>
      <c r="AN63" s="23"/>
      <c r="AO63" s="169" t="s">
        <v>47</v>
      </c>
    </row>
    <row r="64" spans="2:41" ht="12" customHeight="1" thickBot="1" x14ac:dyDescent="0.3">
      <c r="B64" s="902" t="s">
        <v>28</v>
      </c>
      <c r="C64" s="903"/>
      <c r="D64" s="903"/>
      <c r="E64" s="903"/>
      <c r="F64" s="903"/>
      <c r="G64" s="904"/>
      <c r="H64" s="894"/>
      <c r="I64" s="895"/>
      <c r="J64" s="895"/>
      <c r="K64" s="895"/>
      <c r="L64" s="895"/>
      <c r="M64" s="895"/>
      <c r="N64" s="895"/>
      <c r="O64" s="895"/>
      <c r="P64" s="895"/>
      <c r="Q64" s="895"/>
      <c r="R64" s="895"/>
      <c r="S64" s="895"/>
      <c r="T64" s="895"/>
      <c r="U64" s="895"/>
      <c r="V64" s="895"/>
      <c r="W64" s="895"/>
      <c r="X64" s="895"/>
      <c r="Y64" s="895"/>
      <c r="Z64" s="895"/>
      <c r="AA64" s="895"/>
      <c r="AB64" s="895"/>
      <c r="AC64" s="895"/>
      <c r="AD64" s="269"/>
      <c r="AE64" s="776"/>
      <c r="AF64" s="777"/>
      <c r="AG64" s="777"/>
      <c r="AH64" s="777"/>
      <c r="AI64" s="777"/>
      <c r="AJ64" s="778"/>
      <c r="AK64" s="899"/>
      <c r="AL64" s="900"/>
      <c r="AM64" s="901"/>
      <c r="AN64" s="141"/>
      <c r="AO64" s="170"/>
    </row>
    <row r="65" spans="2:41" ht="12" customHeight="1" thickBot="1" x14ac:dyDescent="0.3">
      <c r="B65" s="135"/>
      <c r="C65" s="135"/>
      <c r="D65" s="135"/>
      <c r="E65" s="135"/>
      <c r="F65" s="135"/>
      <c r="G65" s="135"/>
      <c r="H65" s="135"/>
      <c r="I65" s="135"/>
      <c r="J65" s="174"/>
      <c r="K65" s="174"/>
      <c r="L65" s="174"/>
      <c r="M65" s="174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41"/>
      <c r="AO65" s="171"/>
    </row>
    <row r="66" spans="2:41" ht="12" customHeight="1" thickBot="1" x14ac:dyDescent="0.3">
      <c r="B66" s="873" t="s">
        <v>27</v>
      </c>
      <c r="C66" s="874"/>
      <c r="D66" s="874"/>
      <c r="E66" s="875"/>
      <c r="F66" s="848" t="s">
        <v>26</v>
      </c>
      <c r="G66" s="850"/>
      <c r="H66" s="848" t="s">
        <v>44</v>
      </c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50"/>
      <c r="T66" s="848" t="s">
        <v>25</v>
      </c>
      <c r="U66" s="849"/>
      <c r="V66" s="849"/>
      <c r="W66" s="849"/>
      <c r="X66" s="849"/>
      <c r="Y66" s="849"/>
      <c r="Z66" s="849"/>
      <c r="AA66" s="849"/>
      <c r="AB66" s="849"/>
      <c r="AC66" s="849"/>
      <c r="AD66" s="849"/>
      <c r="AE66" s="850"/>
      <c r="AF66" s="879" t="s">
        <v>24</v>
      </c>
      <c r="AG66" s="880"/>
      <c r="AH66" s="881"/>
      <c r="AI66" s="879" t="s">
        <v>24</v>
      </c>
      <c r="AJ66" s="881"/>
      <c r="AK66" s="848" t="s">
        <v>23</v>
      </c>
      <c r="AL66" s="849"/>
      <c r="AM66" s="850"/>
      <c r="AN66" s="141"/>
      <c r="AO66" s="171"/>
    </row>
    <row r="67" spans="2:41" ht="12" customHeight="1" thickBot="1" x14ac:dyDescent="0.3">
      <c r="B67" s="1" t="s">
        <v>13</v>
      </c>
      <c r="C67" s="2" t="s">
        <v>22</v>
      </c>
      <c r="D67" s="3" t="s">
        <v>22</v>
      </c>
      <c r="E67" s="2" t="s">
        <v>21</v>
      </c>
      <c r="F67" s="907" t="s">
        <v>20</v>
      </c>
      <c r="G67" s="908"/>
      <c r="H67" s="876"/>
      <c r="I67" s="877"/>
      <c r="J67" s="877"/>
      <c r="K67" s="877"/>
      <c r="L67" s="877"/>
      <c r="M67" s="877"/>
      <c r="N67" s="877"/>
      <c r="O67" s="877"/>
      <c r="P67" s="877"/>
      <c r="Q67" s="877"/>
      <c r="R67" s="877"/>
      <c r="S67" s="878"/>
      <c r="T67" s="876"/>
      <c r="U67" s="877"/>
      <c r="V67" s="877"/>
      <c r="W67" s="877"/>
      <c r="X67" s="877"/>
      <c r="Y67" s="877"/>
      <c r="Z67" s="877"/>
      <c r="AA67" s="877"/>
      <c r="AB67" s="877"/>
      <c r="AC67" s="877"/>
      <c r="AD67" s="877"/>
      <c r="AE67" s="878"/>
      <c r="AF67" s="876" t="s">
        <v>19</v>
      </c>
      <c r="AG67" s="877"/>
      <c r="AH67" s="878"/>
      <c r="AI67" s="876" t="s">
        <v>18</v>
      </c>
      <c r="AJ67" s="878"/>
      <c r="AK67" s="876" t="s">
        <v>17</v>
      </c>
      <c r="AL67" s="877"/>
      <c r="AM67" s="878"/>
      <c r="AN67" s="141"/>
      <c r="AO67" s="171"/>
    </row>
    <row r="68" spans="2:41" ht="12" customHeight="1" thickBot="1" x14ac:dyDescent="0.3">
      <c r="B68" s="4">
        <v>2020</v>
      </c>
      <c r="C68" s="5" t="s">
        <v>16</v>
      </c>
      <c r="D68" s="5" t="s">
        <v>15</v>
      </c>
      <c r="E68" s="30" t="s">
        <v>14</v>
      </c>
      <c r="F68" s="6" t="s">
        <v>14</v>
      </c>
      <c r="G68" s="7" t="s">
        <v>13</v>
      </c>
      <c r="H68" s="868" t="s">
        <v>34</v>
      </c>
      <c r="I68" s="869"/>
      <c r="J68" s="870" t="s">
        <v>43</v>
      </c>
      <c r="K68" s="871"/>
      <c r="L68" s="870" t="s">
        <v>42</v>
      </c>
      <c r="M68" s="871"/>
      <c r="N68" s="872" t="s">
        <v>33</v>
      </c>
      <c r="O68" s="869"/>
      <c r="P68" s="872" t="s">
        <v>12</v>
      </c>
      <c r="Q68" s="869"/>
      <c r="R68" s="872" t="s">
        <v>11</v>
      </c>
      <c r="S68" s="905"/>
      <c r="T68" s="868" t="s">
        <v>35</v>
      </c>
      <c r="U68" s="906"/>
      <c r="V68" s="906"/>
      <c r="W68" s="905"/>
      <c r="X68" s="868" t="s">
        <v>10</v>
      </c>
      <c r="Y68" s="906"/>
      <c r="Z68" s="906"/>
      <c r="AA68" s="905"/>
      <c r="AB68" s="38" t="s">
        <v>38</v>
      </c>
      <c r="AC68" s="37" t="s">
        <v>36</v>
      </c>
      <c r="AD68" s="266" t="s">
        <v>41</v>
      </c>
      <c r="AE68" s="136" t="s">
        <v>9</v>
      </c>
      <c r="AF68" s="8" t="s">
        <v>37</v>
      </c>
      <c r="AG68" s="9" t="s">
        <v>8</v>
      </c>
      <c r="AH68" s="10" t="s">
        <v>7</v>
      </c>
      <c r="AI68" s="6" t="s">
        <v>8</v>
      </c>
      <c r="AJ68" s="7" t="s">
        <v>7</v>
      </c>
      <c r="AK68" s="6" t="s">
        <v>8</v>
      </c>
      <c r="AL68" s="11" t="s">
        <v>7</v>
      </c>
      <c r="AM68" s="7" t="s">
        <v>6</v>
      </c>
      <c r="AN68" s="141"/>
      <c r="AO68" s="171"/>
    </row>
    <row r="69" spans="2:41" ht="12" customHeight="1" thickBot="1" x14ac:dyDescent="0.3">
      <c r="B69" s="25"/>
      <c r="C69" s="137"/>
      <c r="D69" s="137"/>
      <c r="E69" s="43"/>
      <c r="F69" s="43"/>
      <c r="G69" s="25"/>
      <c r="H69" s="960"/>
      <c r="I69" s="961"/>
      <c r="J69" s="962"/>
      <c r="K69" s="963"/>
      <c r="L69" s="962"/>
      <c r="M69" s="963"/>
      <c r="N69" s="960"/>
      <c r="O69" s="961"/>
      <c r="P69" s="964"/>
      <c r="Q69" s="965"/>
      <c r="R69" s="964"/>
      <c r="S69" s="966"/>
      <c r="T69" s="957"/>
      <c r="U69" s="958"/>
      <c r="V69" s="958"/>
      <c r="W69" s="959"/>
      <c r="X69" s="986"/>
      <c r="Y69" s="958"/>
      <c r="Z69" s="958"/>
      <c r="AA69" s="987"/>
      <c r="AB69" s="34"/>
      <c r="AC69" s="138"/>
      <c r="AD69" s="166"/>
      <c r="AE69" s="41"/>
      <c r="AF69" s="26"/>
      <c r="AG69" s="160"/>
      <c r="AH69" s="161">
        <f>+AG69/1000</f>
        <v>0</v>
      </c>
      <c r="AI69" s="162"/>
      <c r="AJ69" s="163">
        <f>+AI69/1000</f>
        <v>0</v>
      </c>
      <c r="AK69" s="164">
        <f>+AI69-AG69</f>
        <v>0</v>
      </c>
      <c r="AL69" s="163">
        <f>+AK69/1000</f>
        <v>0</v>
      </c>
      <c r="AM69" s="165" t="e">
        <f>+AK69/AG69</f>
        <v>#DIV/0!</v>
      </c>
      <c r="AN69" s="141"/>
      <c r="AO69" s="172"/>
    </row>
    <row r="70" spans="2:41" ht="12" customHeight="1" x14ac:dyDescent="0.25">
      <c r="B70" s="25"/>
      <c r="C70" s="137"/>
      <c r="D70" s="137"/>
      <c r="E70" s="43"/>
      <c r="F70" s="43"/>
      <c r="G70" s="25"/>
      <c r="H70" s="967"/>
      <c r="I70" s="968"/>
      <c r="J70" s="969"/>
      <c r="K70" s="970"/>
      <c r="L70" s="969"/>
      <c r="M70" s="970"/>
      <c r="N70" s="967"/>
      <c r="O70" s="968"/>
      <c r="P70" s="971"/>
      <c r="Q70" s="972"/>
      <c r="R70" s="973"/>
      <c r="S70" s="974"/>
      <c r="T70" s="979"/>
      <c r="U70" s="980"/>
      <c r="V70" s="980"/>
      <c r="W70" s="981"/>
      <c r="X70" s="979"/>
      <c r="Y70" s="980"/>
      <c r="Z70" s="980"/>
      <c r="AA70" s="988"/>
      <c r="AB70" s="34"/>
      <c r="AC70" s="138"/>
      <c r="AD70" s="158"/>
      <c r="AE70" s="35"/>
      <c r="AF70" s="34"/>
      <c r="AG70" s="139"/>
      <c r="AH70" s="159">
        <f>+AG70/1000</f>
        <v>0</v>
      </c>
      <c r="AI70" s="152"/>
      <c r="AJ70" s="272">
        <f>+AI70/1000</f>
        <v>0</v>
      </c>
      <c r="AK70" s="273">
        <f>+AI70-AG70</f>
        <v>0</v>
      </c>
      <c r="AL70" s="274">
        <f>+AK70/1000</f>
        <v>0</v>
      </c>
      <c r="AM70" s="275" t="e">
        <f>+AK70/AG70</f>
        <v>#DIV/0!</v>
      </c>
      <c r="AN70" s="20"/>
    </row>
    <row r="71" spans="2:41" ht="12" customHeight="1" x14ac:dyDescent="0.25">
      <c r="B71" s="25"/>
      <c r="C71" s="137"/>
      <c r="D71" s="137"/>
      <c r="E71" s="43"/>
      <c r="F71" s="43"/>
      <c r="G71" s="25"/>
      <c r="H71" s="967"/>
      <c r="I71" s="968"/>
      <c r="J71" s="969"/>
      <c r="K71" s="970"/>
      <c r="L71" s="969"/>
      <c r="M71" s="970"/>
      <c r="N71" s="967"/>
      <c r="O71" s="968"/>
      <c r="P71" s="971"/>
      <c r="Q71" s="972"/>
      <c r="R71" s="973"/>
      <c r="S71" s="985"/>
      <c r="T71" s="982"/>
      <c r="U71" s="983"/>
      <c r="V71" s="983"/>
      <c r="W71" s="984"/>
      <c r="X71" s="982"/>
      <c r="Y71" s="983"/>
      <c r="Z71" s="983"/>
      <c r="AA71" s="984"/>
      <c r="AB71" s="34"/>
      <c r="AC71" s="138"/>
      <c r="AD71" s="263"/>
      <c r="AE71" s="46"/>
      <c r="AF71" s="34"/>
      <c r="AG71" s="139"/>
      <c r="AH71" s="140">
        <f>+AG71/1000</f>
        <v>0</v>
      </c>
      <c r="AI71" s="152"/>
      <c r="AJ71" s="142">
        <f>+AI71/1000</f>
        <v>0</v>
      </c>
      <c r="AK71" s="143">
        <f>+AI71-AG71</f>
        <v>0</v>
      </c>
      <c r="AL71" s="144">
        <f>+AK71/1000</f>
        <v>0</v>
      </c>
      <c r="AM71" s="145" t="e">
        <f>+AK71/AG71</f>
        <v>#DIV/0!</v>
      </c>
      <c r="AN71" s="21"/>
    </row>
    <row r="72" spans="2:41" ht="12" customHeight="1" x14ac:dyDescent="0.25">
      <c r="B72" s="25"/>
      <c r="C72" s="137"/>
      <c r="D72" s="137"/>
      <c r="E72" s="43"/>
      <c r="F72" s="43"/>
      <c r="G72" s="25"/>
      <c r="H72" s="967"/>
      <c r="I72" s="968"/>
      <c r="J72" s="969"/>
      <c r="K72" s="970"/>
      <c r="L72" s="969"/>
      <c r="M72" s="970"/>
      <c r="N72" s="967"/>
      <c r="O72" s="968"/>
      <c r="P72" s="971"/>
      <c r="Q72" s="972"/>
      <c r="R72" s="973"/>
      <c r="S72" s="974"/>
      <c r="T72" s="975"/>
      <c r="U72" s="976"/>
      <c r="V72" s="976"/>
      <c r="W72" s="977"/>
      <c r="X72" s="975"/>
      <c r="Y72" s="976"/>
      <c r="Z72" s="976"/>
      <c r="AA72" s="978"/>
      <c r="AB72" s="34"/>
      <c r="AC72" s="138"/>
      <c r="AD72" s="263"/>
      <c r="AE72" s="46"/>
      <c r="AF72" s="34"/>
      <c r="AG72" s="139"/>
      <c r="AH72" s="140">
        <f>+AG72/1000</f>
        <v>0</v>
      </c>
      <c r="AI72" s="152"/>
      <c r="AJ72" s="142">
        <f>+AI72/1000</f>
        <v>0</v>
      </c>
      <c r="AK72" s="143">
        <f>+AI72-AG72</f>
        <v>0</v>
      </c>
      <c r="AL72" s="144">
        <f>+AK72/1000</f>
        <v>0</v>
      </c>
      <c r="AM72" s="145" t="e">
        <f>+AK72/AG72</f>
        <v>#DIV/0!</v>
      </c>
      <c r="AN72" s="21"/>
    </row>
    <row r="73" spans="2:41" ht="12" customHeight="1" x14ac:dyDescent="0.25">
      <c r="B73" s="25"/>
      <c r="C73" s="137"/>
      <c r="D73" s="137"/>
      <c r="E73" s="43"/>
      <c r="F73" s="43"/>
      <c r="G73" s="25"/>
      <c r="H73" s="967"/>
      <c r="I73" s="968"/>
      <c r="J73" s="969"/>
      <c r="K73" s="970"/>
      <c r="L73" s="969"/>
      <c r="M73" s="970"/>
      <c r="N73" s="967"/>
      <c r="O73" s="968"/>
      <c r="P73" s="989"/>
      <c r="Q73" s="990"/>
      <c r="R73" s="973"/>
      <c r="S73" s="974"/>
      <c r="T73" s="991"/>
      <c r="U73" s="992"/>
      <c r="V73" s="992"/>
      <c r="W73" s="974"/>
      <c r="X73" s="991"/>
      <c r="Y73" s="992"/>
      <c r="Z73" s="992"/>
      <c r="AA73" s="985"/>
      <c r="AB73" s="34"/>
      <c r="AC73" s="138"/>
      <c r="AD73" s="263"/>
      <c r="AE73" s="46"/>
      <c r="AF73" s="34"/>
      <c r="AG73" s="139"/>
      <c r="AH73" s="140">
        <f>+AG73/1000</f>
        <v>0</v>
      </c>
      <c r="AI73" s="152"/>
      <c r="AJ73" s="142">
        <f>+AI73/1000</f>
        <v>0</v>
      </c>
      <c r="AK73" s="143">
        <f>+AI73-AG73</f>
        <v>0</v>
      </c>
      <c r="AL73" s="144">
        <f>+AK73/1000</f>
        <v>0</v>
      </c>
      <c r="AM73" s="145" t="e">
        <f>+AK73/AG73</f>
        <v>#DIV/0!</v>
      </c>
    </row>
    <row r="74" spans="2:41" ht="12" customHeight="1" thickBot="1" x14ac:dyDescent="0.3">
      <c r="B74" s="24"/>
      <c r="C74" s="146"/>
      <c r="D74" s="146"/>
      <c r="E74" s="27"/>
      <c r="F74" s="36"/>
      <c r="G74" s="31"/>
      <c r="H74" s="909"/>
      <c r="I74" s="910"/>
      <c r="J74" s="911"/>
      <c r="K74" s="912"/>
      <c r="L74" s="911"/>
      <c r="M74" s="912"/>
      <c r="N74" s="913"/>
      <c r="O74" s="910"/>
      <c r="P74" s="913"/>
      <c r="Q74" s="910"/>
      <c r="R74" s="914"/>
      <c r="S74" s="915"/>
      <c r="T74" s="916"/>
      <c r="U74" s="917"/>
      <c r="V74" s="917"/>
      <c r="W74" s="915"/>
      <c r="X74" s="29"/>
      <c r="Y74" s="147"/>
      <c r="Z74" s="147"/>
      <c r="AA74" s="28"/>
      <c r="AB74" s="36"/>
      <c r="AC74" s="148"/>
      <c r="AD74" s="147"/>
      <c r="AE74" s="28"/>
      <c r="AF74" s="29"/>
      <c r="AG74" s="149"/>
      <c r="AH74" s="153"/>
      <c r="AI74" s="150"/>
      <c r="AJ74" s="154"/>
      <c r="AK74" s="155"/>
      <c r="AL74" s="156"/>
      <c r="AM74" s="157"/>
    </row>
    <row r="75" spans="2:41" ht="12" customHeight="1" x14ac:dyDescent="0.25">
      <c r="B75" s="151"/>
      <c r="C75" s="151"/>
      <c r="D75" s="151"/>
      <c r="E75" s="151"/>
      <c r="F75" s="151"/>
      <c r="G75" s="151"/>
      <c r="H75" s="151"/>
      <c r="I75" s="151"/>
      <c r="J75" s="174"/>
      <c r="K75" s="174"/>
      <c r="L75" s="174"/>
      <c r="M75" s="174"/>
      <c r="N75" s="151"/>
      <c r="O75" s="151"/>
      <c r="P75" s="135"/>
      <c r="Q75" s="135"/>
      <c r="R75" s="918" t="s">
        <v>5</v>
      </c>
      <c r="S75" s="919"/>
      <c r="T75" s="919"/>
      <c r="U75" s="919"/>
      <c r="V75" s="919"/>
      <c r="W75" s="919"/>
      <c r="X75" s="919"/>
      <c r="Y75" s="919"/>
      <c r="Z75" s="919"/>
      <c r="AA75" s="919"/>
      <c r="AB75" s="919"/>
      <c r="AC75" s="919"/>
      <c r="AD75" s="919"/>
      <c r="AE75" s="919"/>
      <c r="AF75" s="265"/>
      <c r="AG75" s="932" t="s">
        <v>4</v>
      </c>
      <c r="AH75" s="933"/>
      <c r="AI75" s="932" t="s">
        <v>3</v>
      </c>
      <c r="AJ75" s="933"/>
      <c r="AK75" s="932" t="s">
        <v>2</v>
      </c>
      <c r="AL75" s="934"/>
      <c r="AM75" s="935"/>
    </row>
    <row r="76" spans="2:41" x14ac:dyDescent="0.25">
      <c r="B76" s="151"/>
      <c r="C76" s="151"/>
      <c r="D76" s="151"/>
      <c r="E76" s="151"/>
      <c r="F76" s="151"/>
      <c r="G76" s="151"/>
      <c r="H76" s="151"/>
      <c r="I76" s="151"/>
      <c r="J76" s="174"/>
      <c r="K76" s="174"/>
      <c r="L76" s="174"/>
      <c r="M76" s="174"/>
      <c r="N76" s="151"/>
      <c r="O76" s="151"/>
      <c r="P76" s="135"/>
      <c r="Q76" s="135"/>
      <c r="R76" s="930"/>
      <c r="S76" s="931"/>
      <c r="T76" s="931"/>
      <c r="U76" s="931"/>
      <c r="V76" s="931"/>
      <c r="W76" s="931"/>
      <c r="X76" s="931"/>
      <c r="Y76" s="931"/>
      <c r="Z76" s="931"/>
      <c r="AA76" s="931"/>
      <c r="AB76" s="931"/>
      <c r="AC76" s="931"/>
      <c r="AD76" s="931"/>
      <c r="AE76" s="931"/>
      <c r="AF76" s="265"/>
      <c r="AG76" s="936" t="s">
        <v>1</v>
      </c>
      <c r="AH76" s="938">
        <f>+SUM(AH69:AH74)</f>
        <v>0</v>
      </c>
      <c r="AI76" s="936" t="s">
        <v>1</v>
      </c>
      <c r="AJ76" s="938">
        <f>+SUM(AJ69:AJ74)</f>
        <v>0</v>
      </c>
      <c r="AK76" s="936" t="s">
        <v>1</v>
      </c>
      <c r="AL76" s="940">
        <f>+AJ76-AH76</f>
        <v>0</v>
      </c>
      <c r="AM76" s="851" t="e">
        <f>+AL76/AH76</f>
        <v>#DIV/0!</v>
      </c>
    </row>
    <row r="77" spans="2:41" ht="17.25" thickBot="1" x14ac:dyDescent="0.3">
      <c r="B77" s="151"/>
      <c r="C77" s="151"/>
      <c r="D77" s="151"/>
      <c r="E77" s="151"/>
      <c r="F77" s="151"/>
      <c r="G77" s="151"/>
      <c r="H77" s="151"/>
      <c r="I77" s="151"/>
      <c r="J77" s="174"/>
      <c r="K77" s="174"/>
      <c r="L77" s="174"/>
      <c r="M77" s="174"/>
      <c r="N77" s="151"/>
      <c r="O77" s="151"/>
      <c r="P77" s="135"/>
      <c r="Q77" s="135"/>
      <c r="R77" s="921"/>
      <c r="S77" s="922"/>
      <c r="T77" s="922"/>
      <c r="U77" s="922"/>
      <c r="V77" s="922"/>
      <c r="W77" s="922"/>
      <c r="X77" s="922"/>
      <c r="Y77" s="922"/>
      <c r="Z77" s="922"/>
      <c r="AA77" s="922"/>
      <c r="AB77" s="922"/>
      <c r="AC77" s="922"/>
      <c r="AD77" s="922"/>
      <c r="AE77" s="922"/>
      <c r="AF77" s="264"/>
      <c r="AG77" s="937"/>
      <c r="AH77" s="939"/>
      <c r="AI77" s="937"/>
      <c r="AJ77" s="939"/>
      <c r="AK77" s="937"/>
      <c r="AL77" s="941"/>
      <c r="AM77" s="852"/>
    </row>
    <row r="78" spans="2:41" ht="17.25" thickBot="1" x14ac:dyDescent="0.3"/>
    <row r="79" spans="2:41" x14ac:dyDescent="0.25">
      <c r="R79" s="918" t="s">
        <v>0</v>
      </c>
      <c r="S79" s="919"/>
      <c r="T79" s="919"/>
      <c r="U79" s="919"/>
      <c r="V79" s="919"/>
      <c r="W79" s="919"/>
      <c r="X79" s="919"/>
      <c r="Y79" s="919"/>
      <c r="Z79" s="919"/>
      <c r="AA79" s="919"/>
      <c r="AB79" s="919"/>
      <c r="AC79" s="919"/>
      <c r="AD79" s="919"/>
      <c r="AE79" s="920"/>
      <c r="AF79" s="18"/>
      <c r="AG79" s="924">
        <f>+AH76+AG59</f>
        <v>0</v>
      </c>
      <c r="AH79" s="925"/>
      <c r="AI79" s="924">
        <f>+AJ76+AI59</f>
        <v>0</v>
      </c>
      <c r="AJ79" s="925"/>
      <c r="AK79" s="928">
        <f>+AI79-AG79</f>
        <v>0</v>
      </c>
      <c r="AL79" s="925"/>
      <c r="AM79" s="945" t="e">
        <f>+AK79/AG79</f>
        <v>#DIV/0!</v>
      </c>
    </row>
    <row r="80" spans="2:41" ht="17.25" thickBot="1" x14ac:dyDescent="0.3">
      <c r="R80" s="921"/>
      <c r="S80" s="922"/>
      <c r="T80" s="922"/>
      <c r="U80" s="922"/>
      <c r="V80" s="922"/>
      <c r="W80" s="922"/>
      <c r="X80" s="922"/>
      <c r="Y80" s="922"/>
      <c r="Z80" s="922"/>
      <c r="AA80" s="922"/>
      <c r="AB80" s="922"/>
      <c r="AC80" s="922"/>
      <c r="AD80" s="922"/>
      <c r="AE80" s="923"/>
      <c r="AF80" s="19"/>
      <c r="AG80" s="926"/>
      <c r="AH80" s="927"/>
      <c r="AI80" s="926"/>
      <c r="AJ80" s="927"/>
      <c r="AK80" s="929"/>
      <c r="AL80" s="927"/>
      <c r="AM80" s="946"/>
    </row>
    <row r="81" spans="2:41" ht="17.25" thickBot="1" x14ac:dyDescent="0.3"/>
    <row r="82" spans="2:41" ht="12" customHeight="1" x14ac:dyDescent="0.25">
      <c r="B82" s="882" t="s">
        <v>31</v>
      </c>
      <c r="C82" s="883"/>
      <c r="D82" s="883"/>
      <c r="E82" s="883"/>
      <c r="F82" s="883"/>
      <c r="G82" s="884"/>
      <c r="H82" s="888" t="s">
        <v>30</v>
      </c>
      <c r="I82" s="765"/>
      <c r="J82" s="765"/>
      <c r="K82" s="765"/>
      <c r="L82" s="765"/>
      <c r="M82" s="765"/>
      <c r="N82" s="765"/>
      <c r="O82" s="765"/>
      <c r="P82" s="765"/>
      <c r="Q82" s="765"/>
      <c r="R82" s="765"/>
      <c r="S82" s="765"/>
      <c r="T82" s="765"/>
      <c r="U82" s="765"/>
      <c r="V82" s="765"/>
      <c r="W82" s="765"/>
      <c r="X82" s="765"/>
      <c r="Y82" s="765"/>
      <c r="Z82" s="765"/>
      <c r="AA82" s="765"/>
      <c r="AB82" s="765"/>
      <c r="AC82" s="765"/>
      <c r="AD82" s="267"/>
      <c r="AE82" s="764" t="s">
        <v>29</v>
      </c>
      <c r="AF82" s="765"/>
      <c r="AG82" s="765"/>
      <c r="AH82" s="765"/>
      <c r="AI82" s="765"/>
      <c r="AJ82" s="766"/>
      <c r="AK82" s="889" t="s">
        <v>39</v>
      </c>
      <c r="AL82" s="890"/>
      <c r="AM82" s="891"/>
      <c r="AN82" s="22"/>
      <c r="AO82" s="168" t="s">
        <v>46</v>
      </c>
    </row>
    <row r="83" spans="2:41" ht="12" customHeight="1" thickBot="1" x14ac:dyDescent="0.3">
      <c r="B83" s="885"/>
      <c r="C83" s="886"/>
      <c r="D83" s="886"/>
      <c r="E83" s="886"/>
      <c r="F83" s="886"/>
      <c r="G83" s="887"/>
      <c r="H83" s="892" t="s">
        <v>25</v>
      </c>
      <c r="I83" s="893"/>
      <c r="J83" s="893"/>
      <c r="K83" s="893"/>
      <c r="L83" s="893"/>
      <c r="M83" s="893"/>
      <c r="N83" s="893"/>
      <c r="O83" s="893"/>
      <c r="P83" s="893"/>
      <c r="Q83" s="893"/>
      <c r="R83" s="893"/>
      <c r="S83" s="893"/>
      <c r="T83" s="893"/>
      <c r="U83" s="893"/>
      <c r="V83" s="893"/>
      <c r="W83" s="893"/>
      <c r="X83" s="893"/>
      <c r="Y83" s="893"/>
      <c r="Z83" s="893"/>
      <c r="AA83" s="893"/>
      <c r="AB83" s="893"/>
      <c r="AC83" s="893"/>
      <c r="AD83" s="268"/>
      <c r="AE83" s="773"/>
      <c r="AF83" s="774"/>
      <c r="AG83" s="774"/>
      <c r="AH83" s="774"/>
      <c r="AI83" s="774"/>
      <c r="AJ83" s="775"/>
      <c r="AK83" s="896" t="s">
        <v>40</v>
      </c>
      <c r="AL83" s="897"/>
      <c r="AM83" s="898"/>
      <c r="AN83" s="23"/>
      <c r="AO83" s="169" t="s">
        <v>47</v>
      </c>
    </row>
    <row r="84" spans="2:41" ht="12" customHeight="1" thickBot="1" x14ac:dyDescent="0.3">
      <c r="B84" s="902" t="s">
        <v>28</v>
      </c>
      <c r="C84" s="903"/>
      <c r="D84" s="903"/>
      <c r="E84" s="903"/>
      <c r="F84" s="903"/>
      <c r="G84" s="904"/>
      <c r="H84" s="894"/>
      <c r="I84" s="895"/>
      <c r="J84" s="895"/>
      <c r="K84" s="895"/>
      <c r="L84" s="895"/>
      <c r="M84" s="895"/>
      <c r="N84" s="895"/>
      <c r="O84" s="895"/>
      <c r="P84" s="895"/>
      <c r="Q84" s="895"/>
      <c r="R84" s="895"/>
      <c r="S84" s="895"/>
      <c r="T84" s="895"/>
      <c r="U84" s="895"/>
      <c r="V84" s="895"/>
      <c r="W84" s="895"/>
      <c r="X84" s="895"/>
      <c r="Y84" s="895"/>
      <c r="Z84" s="895"/>
      <c r="AA84" s="895"/>
      <c r="AB84" s="895"/>
      <c r="AC84" s="895"/>
      <c r="AD84" s="269"/>
      <c r="AE84" s="776"/>
      <c r="AF84" s="777"/>
      <c r="AG84" s="777"/>
      <c r="AH84" s="777"/>
      <c r="AI84" s="777"/>
      <c r="AJ84" s="778"/>
      <c r="AK84" s="899"/>
      <c r="AL84" s="900"/>
      <c r="AM84" s="901"/>
      <c r="AN84" s="141"/>
      <c r="AO84" s="170"/>
    </row>
    <row r="85" spans="2:41" ht="12" customHeight="1" thickBot="1" x14ac:dyDescent="0.3">
      <c r="B85" s="135"/>
      <c r="C85" s="135"/>
      <c r="D85" s="135"/>
      <c r="E85" s="135"/>
      <c r="F85" s="135"/>
      <c r="G85" s="135"/>
      <c r="H85" s="135"/>
      <c r="I85" s="135"/>
      <c r="J85" s="174"/>
      <c r="K85" s="174"/>
      <c r="L85" s="174"/>
      <c r="M85" s="174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41"/>
      <c r="AO85" s="171"/>
    </row>
    <row r="86" spans="2:41" ht="12" customHeight="1" thickBot="1" x14ac:dyDescent="0.3">
      <c r="B86" s="873" t="s">
        <v>27</v>
      </c>
      <c r="C86" s="874"/>
      <c r="D86" s="874"/>
      <c r="E86" s="875"/>
      <c r="F86" s="848" t="s">
        <v>26</v>
      </c>
      <c r="G86" s="850"/>
      <c r="H86" s="848" t="s">
        <v>44</v>
      </c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50"/>
      <c r="T86" s="848" t="s">
        <v>25</v>
      </c>
      <c r="U86" s="849"/>
      <c r="V86" s="849"/>
      <c r="W86" s="849"/>
      <c r="X86" s="849"/>
      <c r="Y86" s="849"/>
      <c r="Z86" s="849"/>
      <c r="AA86" s="849"/>
      <c r="AB86" s="849"/>
      <c r="AC86" s="849"/>
      <c r="AD86" s="849"/>
      <c r="AE86" s="850"/>
      <c r="AF86" s="879" t="s">
        <v>24</v>
      </c>
      <c r="AG86" s="880"/>
      <c r="AH86" s="881"/>
      <c r="AI86" s="879" t="s">
        <v>24</v>
      </c>
      <c r="AJ86" s="881"/>
      <c r="AK86" s="848" t="s">
        <v>23</v>
      </c>
      <c r="AL86" s="849"/>
      <c r="AM86" s="850"/>
      <c r="AN86" s="141"/>
      <c r="AO86" s="171"/>
    </row>
    <row r="87" spans="2:41" ht="12" customHeight="1" thickBot="1" x14ac:dyDescent="0.3">
      <c r="B87" s="1" t="s">
        <v>13</v>
      </c>
      <c r="C87" s="2" t="s">
        <v>22</v>
      </c>
      <c r="D87" s="3" t="s">
        <v>22</v>
      </c>
      <c r="E87" s="2" t="s">
        <v>21</v>
      </c>
      <c r="F87" s="907" t="s">
        <v>20</v>
      </c>
      <c r="G87" s="908"/>
      <c r="H87" s="876"/>
      <c r="I87" s="877"/>
      <c r="J87" s="877"/>
      <c r="K87" s="877"/>
      <c r="L87" s="877"/>
      <c r="M87" s="877"/>
      <c r="N87" s="877"/>
      <c r="O87" s="877"/>
      <c r="P87" s="877"/>
      <c r="Q87" s="877"/>
      <c r="R87" s="877"/>
      <c r="S87" s="878"/>
      <c r="T87" s="876"/>
      <c r="U87" s="877"/>
      <c r="V87" s="877"/>
      <c r="W87" s="877"/>
      <c r="X87" s="877"/>
      <c r="Y87" s="877"/>
      <c r="Z87" s="877"/>
      <c r="AA87" s="877"/>
      <c r="AB87" s="877"/>
      <c r="AC87" s="877"/>
      <c r="AD87" s="877"/>
      <c r="AE87" s="878"/>
      <c r="AF87" s="876" t="s">
        <v>19</v>
      </c>
      <c r="AG87" s="877"/>
      <c r="AH87" s="878"/>
      <c r="AI87" s="876" t="s">
        <v>18</v>
      </c>
      <c r="AJ87" s="878"/>
      <c r="AK87" s="876" t="s">
        <v>17</v>
      </c>
      <c r="AL87" s="877"/>
      <c r="AM87" s="878"/>
      <c r="AN87" s="141"/>
      <c r="AO87" s="171"/>
    </row>
    <row r="88" spans="2:41" ht="12" customHeight="1" thickBot="1" x14ac:dyDescent="0.3">
      <c r="B88" s="4">
        <v>2020</v>
      </c>
      <c r="C88" s="5" t="s">
        <v>16</v>
      </c>
      <c r="D88" s="5" t="s">
        <v>15</v>
      </c>
      <c r="E88" s="30" t="s">
        <v>14</v>
      </c>
      <c r="F88" s="6" t="s">
        <v>14</v>
      </c>
      <c r="G88" s="7" t="s">
        <v>13</v>
      </c>
      <c r="H88" s="868" t="s">
        <v>34</v>
      </c>
      <c r="I88" s="869"/>
      <c r="J88" s="870" t="s">
        <v>43</v>
      </c>
      <c r="K88" s="871"/>
      <c r="L88" s="870" t="s">
        <v>42</v>
      </c>
      <c r="M88" s="871"/>
      <c r="N88" s="872" t="s">
        <v>33</v>
      </c>
      <c r="O88" s="869"/>
      <c r="P88" s="872" t="s">
        <v>12</v>
      </c>
      <c r="Q88" s="869"/>
      <c r="R88" s="872" t="s">
        <v>11</v>
      </c>
      <c r="S88" s="905"/>
      <c r="T88" s="868" t="s">
        <v>35</v>
      </c>
      <c r="U88" s="906"/>
      <c r="V88" s="906"/>
      <c r="W88" s="905"/>
      <c r="X88" s="868" t="s">
        <v>10</v>
      </c>
      <c r="Y88" s="906"/>
      <c r="Z88" s="906"/>
      <c r="AA88" s="905"/>
      <c r="AB88" s="38" t="s">
        <v>38</v>
      </c>
      <c r="AC88" s="37" t="s">
        <v>36</v>
      </c>
      <c r="AD88" s="266" t="s">
        <v>41</v>
      </c>
      <c r="AE88" s="136" t="s">
        <v>9</v>
      </c>
      <c r="AF88" s="8" t="s">
        <v>37</v>
      </c>
      <c r="AG88" s="9" t="s">
        <v>8</v>
      </c>
      <c r="AH88" s="10" t="s">
        <v>7</v>
      </c>
      <c r="AI88" s="6" t="s">
        <v>8</v>
      </c>
      <c r="AJ88" s="7" t="s">
        <v>7</v>
      </c>
      <c r="AK88" s="6" t="s">
        <v>8</v>
      </c>
      <c r="AL88" s="11" t="s">
        <v>7</v>
      </c>
      <c r="AM88" s="7" t="s">
        <v>6</v>
      </c>
      <c r="AN88" s="141"/>
      <c r="AO88" s="171"/>
    </row>
    <row r="89" spans="2:41" ht="12" customHeight="1" thickBot="1" x14ac:dyDescent="0.3">
      <c r="B89" s="25"/>
      <c r="C89" s="137"/>
      <c r="D89" s="137"/>
      <c r="E89" s="43"/>
      <c r="F89" s="43"/>
      <c r="G89" s="25"/>
      <c r="H89" s="960"/>
      <c r="I89" s="961"/>
      <c r="J89" s="962"/>
      <c r="K89" s="963"/>
      <c r="L89" s="962"/>
      <c r="M89" s="963"/>
      <c r="N89" s="960"/>
      <c r="O89" s="961"/>
      <c r="P89" s="964"/>
      <c r="Q89" s="965"/>
      <c r="R89" s="964"/>
      <c r="S89" s="966"/>
      <c r="T89" s="957"/>
      <c r="U89" s="958"/>
      <c r="V89" s="958"/>
      <c r="W89" s="959"/>
      <c r="X89" s="986"/>
      <c r="Y89" s="958"/>
      <c r="Z89" s="958"/>
      <c r="AA89" s="987"/>
      <c r="AB89" s="34"/>
      <c r="AC89" s="138"/>
      <c r="AD89" s="166"/>
      <c r="AE89" s="41"/>
      <c r="AF89" s="26"/>
      <c r="AG89" s="160"/>
      <c r="AH89" s="161">
        <f>+AG89/1000</f>
        <v>0</v>
      </c>
      <c r="AI89" s="162"/>
      <c r="AJ89" s="163">
        <f>+AI89/1000</f>
        <v>0</v>
      </c>
      <c r="AK89" s="164">
        <f>+AI89-AG89</f>
        <v>0</v>
      </c>
      <c r="AL89" s="163">
        <f>+AK89/1000</f>
        <v>0</v>
      </c>
      <c r="AM89" s="165" t="e">
        <f>+AK89/AG89</f>
        <v>#DIV/0!</v>
      </c>
      <c r="AN89" s="141"/>
      <c r="AO89" s="172"/>
    </row>
    <row r="90" spans="2:41" ht="12" customHeight="1" x14ac:dyDescent="0.25">
      <c r="B90" s="25"/>
      <c r="C90" s="137"/>
      <c r="D90" s="137"/>
      <c r="E90" s="43"/>
      <c r="F90" s="43"/>
      <c r="G90" s="25"/>
      <c r="H90" s="967"/>
      <c r="I90" s="968"/>
      <c r="J90" s="969"/>
      <c r="K90" s="970"/>
      <c r="L90" s="969"/>
      <c r="M90" s="970"/>
      <c r="N90" s="967"/>
      <c r="O90" s="968"/>
      <c r="P90" s="971"/>
      <c r="Q90" s="972"/>
      <c r="R90" s="973"/>
      <c r="S90" s="974"/>
      <c r="T90" s="979"/>
      <c r="U90" s="980"/>
      <c r="V90" s="980"/>
      <c r="W90" s="981"/>
      <c r="X90" s="979"/>
      <c r="Y90" s="980"/>
      <c r="Z90" s="980"/>
      <c r="AA90" s="988"/>
      <c r="AB90" s="34"/>
      <c r="AC90" s="138"/>
      <c r="AD90" s="158"/>
      <c r="AE90" s="35"/>
      <c r="AF90" s="34"/>
      <c r="AG90" s="139"/>
      <c r="AH90" s="159">
        <f>+AG90/1000</f>
        <v>0</v>
      </c>
      <c r="AI90" s="152"/>
      <c r="AJ90" s="272">
        <f>+AI90/1000</f>
        <v>0</v>
      </c>
      <c r="AK90" s="273">
        <f>+AI90-AG90</f>
        <v>0</v>
      </c>
      <c r="AL90" s="274">
        <f>+AK90/1000</f>
        <v>0</v>
      </c>
      <c r="AM90" s="275" t="e">
        <f>+AK90/AG90</f>
        <v>#DIV/0!</v>
      </c>
      <c r="AN90" s="20"/>
    </row>
    <row r="91" spans="2:41" ht="12" customHeight="1" x14ac:dyDescent="0.25">
      <c r="B91" s="25"/>
      <c r="C91" s="137"/>
      <c r="D91" s="137"/>
      <c r="E91" s="43"/>
      <c r="F91" s="43"/>
      <c r="G91" s="25"/>
      <c r="H91" s="967"/>
      <c r="I91" s="968"/>
      <c r="J91" s="969"/>
      <c r="K91" s="970"/>
      <c r="L91" s="969"/>
      <c r="M91" s="970"/>
      <c r="N91" s="967"/>
      <c r="O91" s="968"/>
      <c r="P91" s="971"/>
      <c r="Q91" s="972"/>
      <c r="R91" s="973"/>
      <c r="S91" s="985"/>
      <c r="T91" s="982"/>
      <c r="U91" s="983"/>
      <c r="V91" s="983"/>
      <c r="W91" s="984"/>
      <c r="X91" s="982"/>
      <c r="Y91" s="983"/>
      <c r="Z91" s="983"/>
      <c r="AA91" s="984"/>
      <c r="AB91" s="34"/>
      <c r="AC91" s="138"/>
      <c r="AD91" s="263"/>
      <c r="AE91" s="46"/>
      <c r="AF91" s="34"/>
      <c r="AG91" s="139"/>
      <c r="AH91" s="140">
        <f>+AG91/1000</f>
        <v>0</v>
      </c>
      <c r="AI91" s="152"/>
      <c r="AJ91" s="142">
        <f>+AI91/1000</f>
        <v>0</v>
      </c>
      <c r="AK91" s="143">
        <f>+AI91-AG91</f>
        <v>0</v>
      </c>
      <c r="AL91" s="144">
        <f>+AK91/1000</f>
        <v>0</v>
      </c>
      <c r="AM91" s="145" t="e">
        <f>+AK91/AG91</f>
        <v>#DIV/0!</v>
      </c>
      <c r="AN91" s="21"/>
    </row>
    <row r="92" spans="2:41" ht="12" customHeight="1" x14ac:dyDescent="0.25">
      <c r="B92" s="25"/>
      <c r="C92" s="137"/>
      <c r="D92" s="137"/>
      <c r="E92" s="43"/>
      <c r="F92" s="43"/>
      <c r="G92" s="25"/>
      <c r="H92" s="967"/>
      <c r="I92" s="968"/>
      <c r="J92" s="969"/>
      <c r="K92" s="970"/>
      <c r="L92" s="969"/>
      <c r="M92" s="970"/>
      <c r="N92" s="967"/>
      <c r="O92" s="968"/>
      <c r="P92" s="971"/>
      <c r="Q92" s="972"/>
      <c r="R92" s="973"/>
      <c r="S92" s="974"/>
      <c r="T92" s="975"/>
      <c r="U92" s="976"/>
      <c r="V92" s="976"/>
      <c r="W92" s="977"/>
      <c r="X92" s="975"/>
      <c r="Y92" s="976"/>
      <c r="Z92" s="976"/>
      <c r="AA92" s="978"/>
      <c r="AB92" s="34"/>
      <c r="AC92" s="138"/>
      <c r="AD92" s="263"/>
      <c r="AE92" s="46"/>
      <c r="AF92" s="34"/>
      <c r="AG92" s="139"/>
      <c r="AH92" s="140">
        <f>+AG92/1000</f>
        <v>0</v>
      </c>
      <c r="AI92" s="152"/>
      <c r="AJ92" s="142">
        <f>+AI92/1000</f>
        <v>0</v>
      </c>
      <c r="AK92" s="143">
        <f>+AI92-AG92</f>
        <v>0</v>
      </c>
      <c r="AL92" s="144">
        <f>+AK92/1000</f>
        <v>0</v>
      </c>
      <c r="AM92" s="145" t="e">
        <f>+AK92/AG92</f>
        <v>#DIV/0!</v>
      </c>
      <c r="AN92" s="21"/>
    </row>
    <row r="93" spans="2:41" ht="12" customHeight="1" x14ac:dyDescent="0.25">
      <c r="B93" s="25"/>
      <c r="C93" s="137"/>
      <c r="D93" s="137"/>
      <c r="E93" s="43"/>
      <c r="F93" s="43"/>
      <c r="G93" s="25"/>
      <c r="H93" s="967"/>
      <c r="I93" s="968"/>
      <c r="J93" s="969"/>
      <c r="K93" s="970"/>
      <c r="L93" s="969"/>
      <c r="M93" s="970"/>
      <c r="N93" s="967"/>
      <c r="O93" s="968"/>
      <c r="P93" s="989"/>
      <c r="Q93" s="990"/>
      <c r="R93" s="973"/>
      <c r="S93" s="974"/>
      <c r="T93" s="991"/>
      <c r="U93" s="992"/>
      <c r="V93" s="992"/>
      <c r="W93" s="974"/>
      <c r="X93" s="991"/>
      <c r="Y93" s="992"/>
      <c r="Z93" s="992"/>
      <c r="AA93" s="985"/>
      <c r="AB93" s="34"/>
      <c r="AC93" s="138"/>
      <c r="AD93" s="263"/>
      <c r="AE93" s="46"/>
      <c r="AF93" s="34"/>
      <c r="AG93" s="139"/>
      <c r="AH93" s="140">
        <f>+AG93/1000</f>
        <v>0</v>
      </c>
      <c r="AI93" s="152"/>
      <c r="AJ93" s="142">
        <f>+AI93/1000</f>
        <v>0</v>
      </c>
      <c r="AK93" s="143">
        <f>+AI93-AG93</f>
        <v>0</v>
      </c>
      <c r="AL93" s="144">
        <f>+AK93/1000</f>
        <v>0</v>
      </c>
      <c r="AM93" s="145" t="e">
        <f>+AK93/AG93</f>
        <v>#DIV/0!</v>
      </c>
    </row>
    <row r="94" spans="2:41" ht="12" customHeight="1" thickBot="1" x14ac:dyDescent="0.3">
      <c r="B94" s="24"/>
      <c r="C94" s="146"/>
      <c r="D94" s="146"/>
      <c r="E94" s="27"/>
      <c r="F94" s="36"/>
      <c r="G94" s="31"/>
      <c r="H94" s="909"/>
      <c r="I94" s="910"/>
      <c r="J94" s="911"/>
      <c r="K94" s="912"/>
      <c r="L94" s="911"/>
      <c r="M94" s="912"/>
      <c r="N94" s="913"/>
      <c r="O94" s="910"/>
      <c r="P94" s="913"/>
      <c r="Q94" s="910"/>
      <c r="R94" s="914"/>
      <c r="S94" s="915"/>
      <c r="T94" s="916"/>
      <c r="U94" s="917"/>
      <c r="V94" s="917"/>
      <c r="W94" s="915"/>
      <c r="X94" s="29"/>
      <c r="Y94" s="147"/>
      <c r="Z94" s="147"/>
      <c r="AA94" s="28"/>
      <c r="AB94" s="36"/>
      <c r="AC94" s="148"/>
      <c r="AD94" s="147"/>
      <c r="AE94" s="28"/>
      <c r="AF94" s="29"/>
      <c r="AG94" s="149"/>
      <c r="AH94" s="153"/>
      <c r="AI94" s="150"/>
      <c r="AJ94" s="154"/>
      <c r="AK94" s="155"/>
      <c r="AL94" s="156"/>
      <c r="AM94" s="157"/>
    </row>
    <row r="95" spans="2:41" ht="12" customHeight="1" x14ac:dyDescent="0.25">
      <c r="B95" s="151"/>
      <c r="C95" s="151"/>
      <c r="D95" s="151"/>
      <c r="E95" s="151"/>
      <c r="F95" s="151"/>
      <c r="G95" s="151"/>
      <c r="H95" s="151"/>
      <c r="I95" s="151"/>
      <c r="J95" s="174"/>
      <c r="K95" s="174"/>
      <c r="L95" s="174"/>
      <c r="M95" s="174"/>
      <c r="N95" s="151"/>
      <c r="O95" s="151"/>
      <c r="P95" s="135"/>
      <c r="Q95" s="135"/>
      <c r="R95" s="918" t="s">
        <v>5</v>
      </c>
      <c r="S95" s="919"/>
      <c r="T95" s="919"/>
      <c r="U95" s="919"/>
      <c r="V95" s="919"/>
      <c r="W95" s="919"/>
      <c r="X95" s="919"/>
      <c r="Y95" s="919"/>
      <c r="Z95" s="919"/>
      <c r="AA95" s="919"/>
      <c r="AB95" s="919"/>
      <c r="AC95" s="919"/>
      <c r="AD95" s="919"/>
      <c r="AE95" s="919"/>
      <c r="AF95" s="265"/>
      <c r="AG95" s="932" t="s">
        <v>4</v>
      </c>
      <c r="AH95" s="933"/>
      <c r="AI95" s="932" t="s">
        <v>3</v>
      </c>
      <c r="AJ95" s="933"/>
      <c r="AK95" s="932" t="s">
        <v>2</v>
      </c>
      <c r="AL95" s="934"/>
      <c r="AM95" s="935"/>
    </row>
    <row r="96" spans="2:41" x14ac:dyDescent="0.25">
      <c r="B96" s="151"/>
      <c r="C96" s="151"/>
      <c r="D96" s="151"/>
      <c r="E96" s="151"/>
      <c r="F96" s="151"/>
      <c r="G96" s="151"/>
      <c r="H96" s="151"/>
      <c r="I96" s="151"/>
      <c r="J96" s="174"/>
      <c r="K96" s="174"/>
      <c r="L96" s="174"/>
      <c r="M96" s="174"/>
      <c r="N96" s="151"/>
      <c r="O96" s="151"/>
      <c r="P96" s="135"/>
      <c r="Q96" s="135"/>
      <c r="R96" s="930"/>
      <c r="S96" s="931"/>
      <c r="T96" s="931"/>
      <c r="U96" s="931"/>
      <c r="V96" s="931"/>
      <c r="W96" s="931"/>
      <c r="X96" s="931"/>
      <c r="Y96" s="931"/>
      <c r="Z96" s="931"/>
      <c r="AA96" s="931"/>
      <c r="AB96" s="931"/>
      <c r="AC96" s="931"/>
      <c r="AD96" s="931"/>
      <c r="AE96" s="931"/>
      <c r="AF96" s="265"/>
      <c r="AG96" s="936" t="s">
        <v>1</v>
      </c>
      <c r="AH96" s="938">
        <f>+SUM(AH89:AH94)</f>
        <v>0</v>
      </c>
      <c r="AI96" s="936" t="s">
        <v>1</v>
      </c>
      <c r="AJ96" s="938">
        <f>+SUM(AJ89:AJ94)</f>
        <v>0</v>
      </c>
      <c r="AK96" s="936" t="s">
        <v>1</v>
      </c>
      <c r="AL96" s="940">
        <f>+AJ96-AH96</f>
        <v>0</v>
      </c>
      <c r="AM96" s="851" t="e">
        <f>+AL96/AH96</f>
        <v>#DIV/0!</v>
      </c>
    </row>
    <row r="97" spans="2:41" ht="17.25" thickBot="1" x14ac:dyDescent="0.3">
      <c r="B97" s="151"/>
      <c r="C97" s="151"/>
      <c r="D97" s="151"/>
      <c r="E97" s="151"/>
      <c r="F97" s="151"/>
      <c r="G97" s="151"/>
      <c r="H97" s="151"/>
      <c r="I97" s="151"/>
      <c r="J97" s="174"/>
      <c r="K97" s="174"/>
      <c r="L97" s="174"/>
      <c r="M97" s="174"/>
      <c r="N97" s="151"/>
      <c r="O97" s="151"/>
      <c r="P97" s="135"/>
      <c r="Q97" s="135"/>
      <c r="R97" s="921"/>
      <c r="S97" s="922"/>
      <c r="T97" s="922"/>
      <c r="U97" s="922"/>
      <c r="V97" s="922"/>
      <c r="W97" s="922"/>
      <c r="X97" s="922"/>
      <c r="Y97" s="922"/>
      <c r="Z97" s="922"/>
      <c r="AA97" s="922"/>
      <c r="AB97" s="922"/>
      <c r="AC97" s="922"/>
      <c r="AD97" s="922"/>
      <c r="AE97" s="922"/>
      <c r="AF97" s="264"/>
      <c r="AG97" s="937"/>
      <c r="AH97" s="939"/>
      <c r="AI97" s="937"/>
      <c r="AJ97" s="939"/>
      <c r="AK97" s="937"/>
      <c r="AL97" s="941"/>
      <c r="AM97" s="852"/>
    </row>
    <row r="98" spans="2:41" ht="17.25" thickBot="1" x14ac:dyDescent="0.3"/>
    <row r="99" spans="2:41" x14ac:dyDescent="0.25">
      <c r="R99" s="918" t="s">
        <v>0</v>
      </c>
      <c r="S99" s="919"/>
      <c r="T99" s="919"/>
      <c r="U99" s="919"/>
      <c r="V99" s="919"/>
      <c r="W99" s="919"/>
      <c r="X99" s="919"/>
      <c r="Y99" s="919"/>
      <c r="Z99" s="919"/>
      <c r="AA99" s="919"/>
      <c r="AB99" s="919"/>
      <c r="AC99" s="919"/>
      <c r="AD99" s="919"/>
      <c r="AE99" s="920"/>
      <c r="AF99" s="18"/>
      <c r="AG99" s="924">
        <f>+AH96+AG79</f>
        <v>0</v>
      </c>
      <c r="AH99" s="925"/>
      <c r="AI99" s="924">
        <f>+AJ96+AI79</f>
        <v>0</v>
      </c>
      <c r="AJ99" s="925"/>
      <c r="AK99" s="928">
        <f>+AI99-AG99</f>
        <v>0</v>
      </c>
      <c r="AL99" s="925"/>
      <c r="AM99" s="945" t="e">
        <f>+AK99/AG99</f>
        <v>#DIV/0!</v>
      </c>
    </row>
    <row r="100" spans="2:41" ht="17.25" thickBot="1" x14ac:dyDescent="0.3">
      <c r="R100" s="921"/>
      <c r="S100" s="922"/>
      <c r="T100" s="922"/>
      <c r="U100" s="922"/>
      <c r="V100" s="922"/>
      <c r="W100" s="922"/>
      <c r="X100" s="922"/>
      <c r="Y100" s="922"/>
      <c r="Z100" s="922"/>
      <c r="AA100" s="922"/>
      <c r="AB100" s="922"/>
      <c r="AC100" s="922"/>
      <c r="AD100" s="922"/>
      <c r="AE100" s="923"/>
      <c r="AF100" s="19"/>
      <c r="AG100" s="926"/>
      <c r="AH100" s="927"/>
      <c r="AI100" s="926"/>
      <c r="AJ100" s="927"/>
      <c r="AK100" s="929"/>
      <c r="AL100" s="927"/>
      <c r="AM100" s="946"/>
    </row>
    <row r="101" spans="2:41" ht="17.25" thickBot="1" x14ac:dyDescent="0.3"/>
    <row r="102" spans="2:41" ht="12" customHeight="1" x14ac:dyDescent="0.25">
      <c r="B102" s="882" t="s">
        <v>31</v>
      </c>
      <c r="C102" s="883"/>
      <c r="D102" s="883"/>
      <c r="E102" s="883"/>
      <c r="F102" s="883"/>
      <c r="G102" s="884"/>
      <c r="H102" s="888" t="s">
        <v>30</v>
      </c>
      <c r="I102" s="765"/>
      <c r="J102" s="765"/>
      <c r="K102" s="765"/>
      <c r="L102" s="765"/>
      <c r="M102" s="765"/>
      <c r="N102" s="765"/>
      <c r="O102" s="765"/>
      <c r="P102" s="765"/>
      <c r="Q102" s="765"/>
      <c r="R102" s="765"/>
      <c r="S102" s="765"/>
      <c r="T102" s="765"/>
      <c r="U102" s="765"/>
      <c r="V102" s="765"/>
      <c r="W102" s="765"/>
      <c r="X102" s="765"/>
      <c r="Y102" s="765"/>
      <c r="Z102" s="765"/>
      <c r="AA102" s="765"/>
      <c r="AB102" s="765"/>
      <c r="AC102" s="765"/>
      <c r="AD102" s="267"/>
      <c r="AE102" s="764" t="s">
        <v>29</v>
      </c>
      <c r="AF102" s="765"/>
      <c r="AG102" s="765"/>
      <c r="AH102" s="765"/>
      <c r="AI102" s="765"/>
      <c r="AJ102" s="766"/>
      <c r="AK102" s="889" t="s">
        <v>39</v>
      </c>
      <c r="AL102" s="890"/>
      <c r="AM102" s="891"/>
      <c r="AN102" s="22"/>
      <c r="AO102" s="168" t="s">
        <v>46</v>
      </c>
    </row>
    <row r="103" spans="2:41" ht="12" customHeight="1" thickBot="1" x14ac:dyDescent="0.3">
      <c r="B103" s="885"/>
      <c r="C103" s="886"/>
      <c r="D103" s="886"/>
      <c r="E103" s="886"/>
      <c r="F103" s="886"/>
      <c r="G103" s="887"/>
      <c r="H103" s="892" t="s">
        <v>25</v>
      </c>
      <c r="I103" s="893"/>
      <c r="J103" s="893"/>
      <c r="K103" s="893"/>
      <c r="L103" s="893"/>
      <c r="M103" s="893"/>
      <c r="N103" s="893"/>
      <c r="O103" s="893"/>
      <c r="P103" s="893"/>
      <c r="Q103" s="893"/>
      <c r="R103" s="893"/>
      <c r="S103" s="893"/>
      <c r="T103" s="893"/>
      <c r="U103" s="893"/>
      <c r="V103" s="893"/>
      <c r="W103" s="893"/>
      <c r="X103" s="893"/>
      <c r="Y103" s="893"/>
      <c r="Z103" s="893"/>
      <c r="AA103" s="893"/>
      <c r="AB103" s="893"/>
      <c r="AC103" s="893"/>
      <c r="AD103" s="268"/>
      <c r="AE103" s="773"/>
      <c r="AF103" s="774"/>
      <c r="AG103" s="774"/>
      <c r="AH103" s="774"/>
      <c r="AI103" s="774"/>
      <c r="AJ103" s="775"/>
      <c r="AK103" s="896" t="s">
        <v>40</v>
      </c>
      <c r="AL103" s="897"/>
      <c r="AM103" s="898"/>
      <c r="AN103" s="23"/>
      <c r="AO103" s="169" t="s">
        <v>47</v>
      </c>
    </row>
    <row r="104" spans="2:41" ht="12" customHeight="1" thickBot="1" x14ac:dyDescent="0.3">
      <c r="B104" s="902" t="s">
        <v>28</v>
      </c>
      <c r="C104" s="903"/>
      <c r="D104" s="903"/>
      <c r="E104" s="903"/>
      <c r="F104" s="903"/>
      <c r="G104" s="904"/>
      <c r="H104" s="894"/>
      <c r="I104" s="895"/>
      <c r="J104" s="895"/>
      <c r="K104" s="895"/>
      <c r="L104" s="895"/>
      <c r="M104" s="895"/>
      <c r="N104" s="895"/>
      <c r="O104" s="895"/>
      <c r="P104" s="895"/>
      <c r="Q104" s="895"/>
      <c r="R104" s="895"/>
      <c r="S104" s="895"/>
      <c r="T104" s="895"/>
      <c r="U104" s="895"/>
      <c r="V104" s="895"/>
      <c r="W104" s="895"/>
      <c r="X104" s="895"/>
      <c r="Y104" s="895"/>
      <c r="Z104" s="895"/>
      <c r="AA104" s="895"/>
      <c r="AB104" s="895"/>
      <c r="AC104" s="895"/>
      <c r="AD104" s="269"/>
      <c r="AE104" s="776"/>
      <c r="AF104" s="777"/>
      <c r="AG104" s="777"/>
      <c r="AH104" s="777"/>
      <c r="AI104" s="777"/>
      <c r="AJ104" s="778"/>
      <c r="AK104" s="899"/>
      <c r="AL104" s="900"/>
      <c r="AM104" s="901"/>
      <c r="AN104" s="141"/>
      <c r="AO104" s="170"/>
    </row>
    <row r="105" spans="2:41" ht="12" customHeight="1" thickBot="1" x14ac:dyDescent="0.3">
      <c r="B105" s="135"/>
      <c r="C105" s="135"/>
      <c r="D105" s="135"/>
      <c r="E105" s="135"/>
      <c r="F105" s="135"/>
      <c r="G105" s="135"/>
      <c r="H105" s="135"/>
      <c r="I105" s="135"/>
      <c r="J105" s="174"/>
      <c r="K105" s="174"/>
      <c r="L105" s="174"/>
      <c r="M105" s="174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41"/>
      <c r="AO105" s="171"/>
    </row>
    <row r="106" spans="2:41" ht="12" customHeight="1" thickBot="1" x14ac:dyDescent="0.3">
      <c r="B106" s="873" t="s">
        <v>27</v>
      </c>
      <c r="C106" s="874"/>
      <c r="D106" s="874"/>
      <c r="E106" s="875"/>
      <c r="F106" s="848" t="s">
        <v>26</v>
      </c>
      <c r="G106" s="850"/>
      <c r="H106" s="848" t="s">
        <v>44</v>
      </c>
      <c r="I106" s="849"/>
      <c r="J106" s="849"/>
      <c r="K106" s="849"/>
      <c r="L106" s="849"/>
      <c r="M106" s="849"/>
      <c r="N106" s="849"/>
      <c r="O106" s="849"/>
      <c r="P106" s="849"/>
      <c r="Q106" s="849"/>
      <c r="R106" s="849"/>
      <c r="S106" s="850"/>
      <c r="T106" s="848" t="s">
        <v>25</v>
      </c>
      <c r="U106" s="849"/>
      <c r="V106" s="849"/>
      <c r="W106" s="849"/>
      <c r="X106" s="849"/>
      <c r="Y106" s="849"/>
      <c r="Z106" s="849"/>
      <c r="AA106" s="849"/>
      <c r="AB106" s="849"/>
      <c r="AC106" s="849"/>
      <c r="AD106" s="849"/>
      <c r="AE106" s="850"/>
      <c r="AF106" s="879" t="s">
        <v>24</v>
      </c>
      <c r="AG106" s="880"/>
      <c r="AH106" s="881"/>
      <c r="AI106" s="879" t="s">
        <v>24</v>
      </c>
      <c r="AJ106" s="881"/>
      <c r="AK106" s="848" t="s">
        <v>23</v>
      </c>
      <c r="AL106" s="849"/>
      <c r="AM106" s="850"/>
      <c r="AN106" s="141"/>
      <c r="AO106" s="171"/>
    </row>
    <row r="107" spans="2:41" ht="12" customHeight="1" thickBot="1" x14ac:dyDescent="0.3">
      <c r="B107" s="1" t="s">
        <v>13</v>
      </c>
      <c r="C107" s="2" t="s">
        <v>22</v>
      </c>
      <c r="D107" s="3" t="s">
        <v>22</v>
      </c>
      <c r="E107" s="2" t="s">
        <v>21</v>
      </c>
      <c r="F107" s="907" t="s">
        <v>20</v>
      </c>
      <c r="G107" s="908"/>
      <c r="H107" s="876"/>
      <c r="I107" s="877"/>
      <c r="J107" s="877"/>
      <c r="K107" s="877"/>
      <c r="L107" s="877"/>
      <c r="M107" s="877"/>
      <c r="N107" s="877"/>
      <c r="O107" s="877"/>
      <c r="P107" s="877"/>
      <c r="Q107" s="877"/>
      <c r="R107" s="877"/>
      <c r="S107" s="878"/>
      <c r="T107" s="876"/>
      <c r="U107" s="877"/>
      <c r="V107" s="877"/>
      <c r="W107" s="877"/>
      <c r="X107" s="877"/>
      <c r="Y107" s="877"/>
      <c r="Z107" s="877"/>
      <c r="AA107" s="877"/>
      <c r="AB107" s="877"/>
      <c r="AC107" s="877"/>
      <c r="AD107" s="877"/>
      <c r="AE107" s="878"/>
      <c r="AF107" s="876" t="s">
        <v>19</v>
      </c>
      <c r="AG107" s="877"/>
      <c r="AH107" s="878"/>
      <c r="AI107" s="876" t="s">
        <v>18</v>
      </c>
      <c r="AJ107" s="878"/>
      <c r="AK107" s="876" t="s">
        <v>17</v>
      </c>
      <c r="AL107" s="877"/>
      <c r="AM107" s="878"/>
      <c r="AN107" s="141"/>
      <c r="AO107" s="171"/>
    </row>
    <row r="108" spans="2:41" ht="12" customHeight="1" thickBot="1" x14ac:dyDescent="0.3">
      <c r="B108" s="4">
        <v>2020</v>
      </c>
      <c r="C108" s="5" t="s">
        <v>16</v>
      </c>
      <c r="D108" s="5" t="s">
        <v>15</v>
      </c>
      <c r="E108" s="30" t="s">
        <v>14</v>
      </c>
      <c r="F108" s="6" t="s">
        <v>14</v>
      </c>
      <c r="G108" s="7" t="s">
        <v>13</v>
      </c>
      <c r="H108" s="868" t="s">
        <v>34</v>
      </c>
      <c r="I108" s="869"/>
      <c r="J108" s="870" t="s">
        <v>43</v>
      </c>
      <c r="K108" s="871"/>
      <c r="L108" s="870" t="s">
        <v>42</v>
      </c>
      <c r="M108" s="871"/>
      <c r="N108" s="872" t="s">
        <v>33</v>
      </c>
      <c r="O108" s="869"/>
      <c r="P108" s="872" t="s">
        <v>12</v>
      </c>
      <c r="Q108" s="869"/>
      <c r="R108" s="872" t="s">
        <v>11</v>
      </c>
      <c r="S108" s="905"/>
      <c r="T108" s="868" t="s">
        <v>35</v>
      </c>
      <c r="U108" s="906"/>
      <c r="V108" s="906"/>
      <c r="W108" s="905"/>
      <c r="X108" s="868" t="s">
        <v>10</v>
      </c>
      <c r="Y108" s="906"/>
      <c r="Z108" s="906"/>
      <c r="AA108" s="905"/>
      <c r="AB108" s="38" t="s">
        <v>38</v>
      </c>
      <c r="AC108" s="37" t="s">
        <v>36</v>
      </c>
      <c r="AD108" s="266" t="s">
        <v>41</v>
      </c>
      <c r="AE108" s="136" t="s">
        <v>9</v>
      </c>
      <c r="AF108" s="8" t="s">
        <v>37</v>
      </c>
      <c r="AG108" s="9" t="s">
        <v>8</v>
      </c>
      <c r="AH108" s="10" t="s">
        <v>7</v>
      </c>
      <c r="AI108" s="6" t="s">
        <v>8</v>
      </c>
      <c r="AJ108" s="7" t="s">
        <v>7</v>
      </c>
      <c r="AK108" s="6" t="s">
        <v>8</v>
      </c>
      <c r="AL108" s="11" t="s">
        <v>7</v>
      </c>
      <c r="AM108" s="7" t="s">
        <v>6</v>
      </c>
      <c r="AN108" s="141"/>
      <c r="AO108" s="171"/>
    </row>
    <row r="109" spans="2:41" ht="12" customHeight="1" thickBot="1" x14ac:dyDescent="0.3">
      <c r="B109" s="25"/>
      <c r="C109" s="137"/>
      <c r="D109" s="137"/>
      <c r="E109" s="43"/>
      <c r="F109" s="43"/>
      <c r="G109" s="25"/>
      <c r="H109" s="960"/>
      <c r="I109" s="961"/>
      <c r="J109" s="962"/>
      <c r="K109" s="963"/>
      <c r="L109" s="962"/>
      <c r="M109" s="963"/>
      <c r="N109" s="960"/>
      <c r="O109" s="961"/>
      <c r="P109" s="964"/>
      <c r="Q109" s="965"/>
      <c r="R109" s="964"/>
      <c r="S109" s="966"/>
      <c r="T109" s="957"/>
      <c r="U109" s="958"/>
      <c r="V109" s="958"/>
      <c r="W109" s="959"/>
      <c r="X109" s="986"/>
      <c r="Y109" s="958"/>
      <c r="Z109" s="958"/>
      <c r="AA109" s="987"/>
      <c r="AB109" s="34"/>
      <c r="AC109" s="138"/>
      <c r="AD109" s="166"/>
      <c r="AE109" s="41"/>
      <c r="AF109" s="26"/>
      <c r="AG109" s="160"/>
      <c r="AH109" s="161">
        <f>+AG109/1000</f>
        <v>0</v>
      </c>
      <c r="AI109" s="162"/>
      <c r="AJ109" s="163">
        <f>+AI109/1000</f>
        <v>0</v>
      </c>
      <c r="AK109" s="164">
        <f>+AI109-AG109</f>
        <v>0</v>
      </c>
      <c r="AL109" s="163">
        <f>+AK109/1000</f>
        <v>0</v>
      </c>
      <c r="AM109" s="165" t="e">
        <f>+AK109/AG109</f>
        <v>#DIV/0!</v>
      </c>
      <c r="AN109" s="141"/>
      <c r="AO109" s="172"/>
    </row>
    <row r="110" spans="2:41" ht="12" customHeight="1" x14ac:dyDescent="0.25">
      <c r="B110" s="25"/>
      <c r="C110" s="137"/>
      <c r="D110" s="137"/>
      <c r="E110" s="43"/>
      <c r="F110" s="43"/>
      <c r="G110" s="25"/>
      <c r="H110" s="967"/>
      <c r="I110" s="968"/>
      <c r="J110" s="969"/>
      <c r="K110" s="970"/>
      <c r="L110" s="969"/>
      <c r="M110" s="970"/>
      <c r="N110" s="967"/>
      <c r="O110" s="968"/>
      <c r="P110" s="971"/>
      <c r="Q110" s="972"/>
      <c r="R110" s="973"/>
      <c r="S110" s="974"/>
      <c r="T110" s="979"/>
      <c r="U110" s="980"/>
      <c r="V110" s="980"/>
      <c r="W110" s="981"/>
      <c r="X110" s="979"/>
      <c r="Y110" s="980"/>
      <c r="Z110" s="980"/>
      <c r="AA110" s="988"/>
      <c r="AB110" s="34"/>
      <c r="AC110" s="138"/>
      <c r="AD110" s="158"/>
      <c r="AE110" s="35"/>
      <c r="AF110" s="34"/>
      <c r="AG110" s="139"/>
      <c r="AH110" s="159">
        <f>+AG110/1000</f>
        <v>0</v>
      </c>
      <c r="AI110" s="152"/>
      <c r="AJ110" s="272">
        <f>+AI110/1000</f>
        <v>0</v>
      </c>
      <c r="AK110" s="273">
        <f>+AI110-AG110</f>
        <v>0</v>
      </c>
      <c r="AL110" s="274">
        <f>+AK110/1000</f>
        <v>0</v>
      </c>
      <c r="AM110" s="275" t="e">
        <f>+AK110/AG110</f>
        <v>#DIV/0!</v>
      </c>
      <c r="AN110" s="20"/>
    </row>
    <row r="111" spans="2:41" ht="12" customHeight="1" x14ac:dyDescent="0.25">
      <c r="B111" s="25"/>
      <c r="C111" s="137"/>
      <c r="D111" s="137"/>
      <c r="E111" s="43"/>
      <c r="F111" s="43"/>
      <c r="G111" s="25"/>
      <c r="H111" s="967"/>
      <c r="I111" s="968"/>
      <c r="J111" s="969"/>
      <c r="K111" s="970"/>
      <c r="L111" s="969"/>
      <c r="M111" s="970"/>
      <c r="N111" s="967"/>
      <c r="O111" s="968"/>
      <c r="P111" s="971"/>
      <c r="Q111" s="972"/>
      <c r="R111" s="973"/>
      <c r="S111" s="985"/>
      <c r="T111" s="982"/>
      <c r="U111" s="983"/>
      <c r="V111" s="983"/>
      <c r="W111" s="984"/>
      <c r="X111" s="982"/>
      <c r="Y111" s="983"/>
      <c r="Z111" s="983"/>
      <c r="AA111" s="984"/>
      <c r="AB111" s="34"/>
      <c r="AC111" s="138"/>
      <c r="AD111" s="263"/>
      <c r="AE111" s="46"/>
      <c r="AF111" s="34"/>
      <c r="AG111" s="139"/>
      <c r="AH111" s="140">
        <f>+AG111/1000</f>
        <v>0</v>
      </c>
      <c r="AI111" s="152"/>
      <c r="AJ111" s="142">
        <f>+AI111/1000</f>
        <v>0</v>
      </c>
      <c r="AK111" s="143">
        <f>+AI111-AG111</f>
        <v>0</v>
      </c>
      <c r="AL111" s="144">
        <f>+AK111/1000</f>
        <v>0</v>
      </c>
      <c r="AM111" s="145" t="e">
        <f>+AK111/AG111</f>
        <v>#DIV/0!</v>
      </c>
      <c r="AN111" s="21"/>
    </row>
    <row r="112" spans="2:41" ht="12" customHeight="1" x14ac:dyDescent="0.25">
      <c r="B112" s="25"/>
      <c r="C112" s="137"/>
      <c r="D112" s="137"/>
      <c r="E112" s="43"/>
      <c r="F112" s="43"/>
      <c r="G112" s="25"/>
      <c r="H112" s="967"/>
      <c r="I112" s="968"/>
      <c r="J112" s="969"/>
      <c r="K112" s="970"/>
      <c r="L112" s="969"/>
      <c r="M112" s="970"/>
      <c r="N112" s="967"/>
      <c r="O112" s="968"/>
      <c r="P112" s="971"/>
      <c r="Q112" s="972"/>
      <c r="R112" s="973"/>
      <c r="S112" s="974"/>
      <c r="T112" s="975"/>
      <c r="U112" s="976"/>
      <c r="V112" s="976"/>
      <c r="W112" s="977"/>
      <c r="X112" s="975"/>
      <c r="Y112" s="976"/>
      <c r="Z112" s="976"/>
      <c r="AA112" s="978"/>
      <c r="AB112" s="34"/>
      <c r="AC112" s="138"/>
      <c r="AD112" s="263"/>
      <c r="AE112" s="46"/>
      <c r="AF112" s="34"/>
      <c r="AG112" s="139"/>
      <c r="AH112" s="140">
        <f>+AG112/1000</f>
        <v>0</v>
      </c>
      <c r="AI112" s="152"/>
      <c r="AJ112" s="142">
        <f>+AI112/1000</f>
        <v>0</v>
      </c>
      <c r="AK112" s="143">
        <f>+AI112-AG112</f>
        <v>0</v>
      </c>
      <c r="AL112" s="144">
        <f>+AK112/1000</f>
        <v>0</v>
      </c>
      <c r="AM112" s="145" t="e">
        <f>+AK112/AG112</f>
        <v>#DIV/0!</v>
      </c>
      <c r="AN112" s="21"/>
    </row>
    <row r="113" spans="2:41" ht="12" customHeight="1" x14ac:dyDescent="0.25">
      <c r="B113" s="25"/>
      <c r="C113" s="137"/>
      <c r="D113" s="137"/>
      <c r="E113" s="43"/>
      <c r="F113" s="43"/>
      <c r="G113" s="25"/>
      <c r="H113" s="967"/>
      <c r="I113" s="968"/>
      <c r="J113" s="969"/>
      <c r="K113" s="970"/>
      <c r="L113" s="969"/>
      <c r="M113" s="970"/>
      <c r="N113" s="967"/>
      <c r="O113" s="968"/>
      <c r="P113" s="989"/>
      <c r="Q113" s="990"/>
      <c r="R113" s="973"/>
      <c r="S113" s="974"/>
      <c r="T113" s="991"/>
      <c r="U113" s="992"/>
      <c r="V113" s="992"/>
      <c r="W113" s="974"/>
      <c r="X113" s="991"/>
      <c r="Y113" s="992"/>
      <c r="Z113" s="992"/>
      <c r="AA113" s="985"/>
      <c r="AB113" s="34"/>
      <c r="AC113" s="138"/>
      <c r="AD113" s="263"/>
      <c r="AE113" s="46"/>
      <c r="AF113" s="34"/>
      <c r="AG113" s="139"/>
      <c r="AH113" s="140">
        <f>+AG113/1000</f>
        <v>0</v>
      </c>
      <c r="AI113" s="152"/>
      <c r="AJ113" s="142">
        <f>+AI113/1000</f>
        <v>0</v>
      </c>
      <c r="AK113" s="143">
        <f>+AI113-AG113</f>
        <v>0</v>
      </c>
      <c r="AL113" s="144">
        <f>+AK113/1000</f>
        <v>0</v>
      </c>
      <c r="AM113" s="145" t="e">
        <f>+AK113/AG113</f>
        <v>#DIV/0!</v>
      </c>
    </row>
    <row r="114" spans="2:41" ht="12" customHeight="1" thickBot="1" x14ac:dyDescent="0.3">
      <c r="B114" s="24"/>
      <c r="C114" s="146"/>
      <c r="D114" s="146"/>
      <c r="E114" s="27"/>
      <c r="F114" s="36"/>
      <c r="G114" s="31"/>
      <c r="H114" s="909"/>
      <c r="I114" s="910"/>
      <c r="J114" s="911"/>
      <c r="K114" s="912"/>
      <c r="L114" s="911"/>
      <c r="M114" s="912"/>
      <c r="N114" s="913"/>
      <c r="O114" s="910"/>
      <c r="P114" s="913"/>
      <c r="Q114" s="910"/>
      <c r="R114" s="914"/>
      <c r="S114" s="915"/>
      <c r="T114" s="916"/>
      <c r="U114" s="917"/>
      <c r="V114" s="917"/>
      <c r="W114" s="915"/>
      <c r="X114" s="29"/>
      <c r="Y114" s="147"/>
      <c r="Z114" s="147"/>
      <c r="AA114" s="28"/>
      <c r="AB114" s="36"/>
      <c r="AC114" s="148"/>
      <c r="AD114" s="147"/>
      <c r="AE114" s="28"/>
      <c r="AF114" s="29"/>
      <c r="AG114" s="149"/>
      <c r="AH114" s="153"/>
      <c r="AI114" s="150"/>
      <c r="AJ114" s="154"/>
      <c r="AK114" s="155"/>
      <c r="AL114" s="156"/>
      <c r="AM114" s="157"/>
    </row>
    <row r="115" spans="2:41" ht="12" customHeight="1" x14ac:dyDescent="0.25">
      <c r="B115" s="151"/>
      <c r="C115" s="151"/>
      <c r="D115" s="151"/>
      <c r="E115" s="151"/>
      <c r="F115" s="151"/>
      <c r="G115" s="151"/>
      <c r="H115" s="151"/>
      <c r="I115" s="151"/>
      <c r="J115" s="174"/>
      <c r="K115" s="174"/>
      <c r="L115" s="174"/>
      <c r="M115" s="174"/>
      <c r="N115" s="151"/>
      <c r="O115" s="151"/>
      <c r="P115" s="135"/>
      <c r="Q115" s="135"/>
      <c r="R115" s="918" t="s">
        <v>5</v>
      </c>
      <c r="S115" s="919"/>
      <c r="T115" s="919"/>
      <c r="U115" s="919"/>
      <c r="V115" s="919"/>
      <c r="W115" s="919"/>
      <c r="X115" s="919"/>
      <c r="Y115" s="919"/>
      <c r="Z115" s="919"/>
      <c r="AA115" s="919"/>
      <c r="AB115" s="919"/>
      <c r="AC115" s="919"/>
      <c r="AD115" s="919"/>
      <c r="AE115" s="919"/>
      <c r="AF115" s="265"/>
      <c r="AG115" s="932" t="s">
        <v>4</v>
      </c>
      <c r="AH115" s="933"/>
      <c r="AI115" s="932" t="s">
        <v>3</v>
      </c>
      <c r="AJ115" s="933"/>
      <c r="AK115" s="932" t="s">
        <v>2</v>
      </c>
      <c r="AL115" s="934"/>
      <c r="AM115" s="935"/>
    </row>
    <row r="116" spans="2:41" x14ac:dyDescent="0.25">
      <c r="B116" s="151"/>
      <c r="C116" s="151"/>
      <c r="D116" s="151"/>
      <c r="E116" s="151"/>
      <c r="F116" s="151"/>
      <c r="G116" s="151"/>
      <c r="H116" s="151"/>
      <c r="I116" s="151"/>
      <c r="J116" s="174"/>
      <c r="K116" s="174"/>
      <c r="L116" s="174"/>
      <c r="M116" s="174"/>
      <c r="N116" s="151"/>
      <c r="O116" s="151"/>
      <c r="P116" s="135"/>
      <c r="Q116" s="135"/>
      <c r="R116" s="930"/>
      <c r="S116" s="931"/>
      <c r="T116" s="931"/>
      <c r="U116" s="931"/>
      <c r="V116" s="931"/>
      <c r="W116" s="931"/>
      <c r="X116" s="931"/>
      <c r="Y116" s="931"/>
      <c r="Z116" s="931"/>
      <c r="AA116" s="931"/>
      <c r="AB116" s="931"/>
      <c r="AC116" s="931"/>
      <c r="AD116" s="931"/>
      <c r="AE116" s="931"/>
      <c r="AF116" s="265"/>
      <c r="AG116" s="936" t="s">
        <v>1</v>
      </c>
      <c r="AH116" s="938">
        <f>+SUM(AH109:AH114)</f>
        <v>0</v>
      </c>
      <c r="AI116" s="936" t="s">
        <v>1</v>
      </c>
      <c r="AJ116" s="938">
        <f>+SUM(AJ109:AJ114)</f>
        <v>0</v>
      </c>
      <c r="AK116" s="936" t="s">
        <v>1</v>
      </c>
      <c r="AL116" s="940">
        <f>+AJ116-AH116</f>
        <v>0</v>
      </c>
      <c r="AM116" s="851" t="e">
        <f>+AL116/AH116</f>
        <v>#DIV/0!</v>
      </c>
    </row>
    <row r="117" spans="2:41" ht="17.25" thickBot="1" x14ac:dyDescent="0.3">
      <c r="B117" s="151"/>
      <c r="C117" s="151"/>
      <c r="D117" s="151"/>
      <c r="E117" s="151"/>
      <c r="F117" s="151"/>
      <c r="G117" s="151"/>
      <c r="H117" s="151"/>
      <c r="I117" s="151"/>
      <c r="J117" s="174"/>
      <c r="K117" s="174"/>
      <c r="L117" s="174"/>
      <c r="M117" s="174"/>
      <c r="N117" s="151"/>
      <c r="O117" s="151"/>
      <c r="P117" s="135"/>
      <c r="Q117" s="135"/>
      <c r="R117" s="921"/>
      <c r="S117" s="922"/>
      <c r="T117" s="922"/>
      <c r="U117" s="922"/>
      <c r="V117" s="922"/>
      <c r="W117" s="922"/>
      <c r="X117" s="922"/>
      <c r="Y117" s="922"/>
      <c r="Z117" s="922"/>
      <c r="AA117" s="922"/>
      <c r="AB117" s="922"/>
      <c r="AC117" s="922"/>
      <c r="AD117" s="922"/>
      <c r="AE117" s="922"/>
      <c r="AF117" s="264"/>
      <c r="AG117" s="937"/>
      <c r="AH117" s="939"/>
      <c r="AI117" s="937"/>
      <c r="AJ117" s="939"/>
      <c r="AK117" s="937"/>
      <c r="AL117" s="941"/>
      <c r="AM117" s="852"/>
    </row>
    <row r="118" spans="2:41" ht="17.25" thickBot="1" x14ac:dyDescent="0.3"/>
    <row r="119" spans="2:41" x14ac:dyDescent="0.25">
      <c r="R119" s="918" t="s">
        <v>0</v>
      </c>
      <c r="S119" s="919"/>
      <c r="T119" s="919"/>
      <c r="U119" s="919"/>
      <c r="V119" s="919"/>
      <c r="W119" s="919"/>
      <c r="X119" s="919"/>
      <c r="Y119" s="919"/>
      <c r="Z119" s="919"/>
      <c r="AA119" s="919"/>
      <c r="AB119" s="919"/>
      <c r="AC119" s="919"/>
      <c r="AD119" s="919"/>
      <c r="AE119" s="920"/>
      <c r="AF119" s="18"/>
      <c r="AG119" s="924">
        <f>+AH116+AG99</f>
        <v>0</v>
      </c>
      <c r="AH119" s="925"/>
      <c r="AI119" s="924">
        <f>+AJ116+AI99</f>
        <v>0</v>
      </c>
      <c r="AJ119" s="925"/>
      <c r="AK119" s="928">
        <f>+AI119-AG119</f>
        <v>0</v>
      </c>
      <c r="AL119" s="925"/>
      <c r="AM119" s="945" t="e">
        <f>+AK119/AG119</f>
        <v>#DIV/0!</v>
      </c>
    </row>
    <row r="120" spans="2:41" ht="17.25" thickBot="1" x14ac:dyDescent="0.3">
      <c r="R120" s="921"/>
      <c r="S120" s="922"/>
      <c r="T120" s="922"/>
      <c r="U120" s="922"/>
      <c r="V120" s="922"/>
      <c r="W120" s="922"/>
      <c r="X120" s="922"/>
      <c r="Y120" s="922"/>
      <c r="Z120" s="922"/>
      <c r="AA120" s="922"/>
      <c r="AB120" s="922"/>
      <c r="AC120" s="922"/>
      <c r="AD120" s="922"/>
      <c r="AE120" s="923"/>
      <c r="AF120" s="19"/>
      <c r="AG120" s="926"/>
      <c r="AH120" s="927"/>
      <c r="AI120" s="926"/>
      <c r="AJ120" s="927"/>
      <c r="AK120" s="929"/>
      <c r="AL120" s="927"/>
      <c r="AM120" s="946"/>
    </row>
    <row r="121" spans="2:41" ht="17.25" thickBot="1" x14ac:dyDescent="0.3"/>
    <row r="122" spans="2:41" ht="12" customHeight="1" x14ac:dyDescent="0.25">
      <c r="B122" s="882" t="s">
        <v>31</v>
      </c>
      <c r="C122" s="883"/>
      <c r="D122" s="883"/>
      <c r="E122" s="883"/>
      <c r="F122" s="883"/>
      <c r="G122" s="884"/>
      <c r="H122" s="888" t="s">
        <v>30</v>
      </c>
      <c r="I122" s="765"/>
      <c r="J122" s="765"/>
      <c r="K122" s="765"/>
      <c r="L122" s="765"/>
      <c r="M122" s="765"/>
      <c r="N122" s="765"/>
      <c r="O122" s="765"/>
      <c r="P122" s="765"/>
      <c r="Q122" s="765"/>
      <c r="R122" s="765"/>
      <c r="S122" s="765"/>
      <c r="T122" s="765"/>
      <c r="U122" s="765"/>
      <c r="V122" s="765"/>
      <c r="W122" s="765"/>
      <c r="X122" s="765"/>
      <c r="Y122" s="765"/>
      <c r="Z122" s="765"/>
      <c r="AA122" s="765"/>
      <c r="AB122" s="765"/>
      <c r="AC122" s="765"/>
      <c r="AD122" s="267"/>
      <c r="AE122" s="764" t="s">
        <v>29</v>
      </c>
      <c r="AF122" s="765"/>
      <c r="AG122" s="765"/>
      <c r="AH122" s="765"/>
      <c r="AI122" s="765"/>
      <c r="AJ122" s="766"/>
      <c r="AK122" s="889" t="s">
        <v>39</v>
      </c>
      <c r="AL122" s="890"/>
      <c r="AM122" s="891"/>
      <c r="AN122" s="22"/>
      <c r="AO122" s="168" t="s">
        <v>46</v>
      </c>
    </row>
    <row r="123" spans="2:41" ht="12" customHeight="1" thickBot="1" x14ac:dyDescent="0.3">
      <c r="B123" s="885"/>
      <c r="C123" s="886"/>
      <c r="D123" s="886"/>
      <c r="E123" s="886"/>
      <c r="F123" s="886"/>
      <c r="G123" s="887"/>
      <c r="H123" s="892" t="s">
        <v>25</v>
      </c>
      <c r="I123" s="893"/>
      <c r="J123" s="893"/>
      <c r="K123" s="893"/>
      <c r="L123" s="893"/>
      <c r="M123" s="893"/>
      <c r="N123" s="893"/>
      <c r="O123" s="893"/>
      <c r="P123" s="893"/>
      <c r="Q123" s="893"/>
      <c r="R123" s="893"/>
      <c r="S123" s="893"/>
      <c r="T123" s="893"/>
      <c r="U123" s="893"/>
      <c r="V123" s="893"/>
      <c r="W123" s="893"/>
      <c r="X123" s="893"/>
      <c r="Y123" s="893"/>
      <c r="Z123" s="893"/>
      <c r="AA123" s="893"/>
      <c r="AB123" s="893"/>
      <c r="AC123" s="893"/>
      <c r="AD123" s="268"/>
      <c r="AE123" s="773"/>
      <c r="AF123" s="774"/>
      <c r="AG123" s="774"/>
      <c r="AH123" s="774"/>
      <c r="AI123" s="774"/>
      <c r="AJ123" s="775"/>
      <c r="AK123" s="896" t="s">
        <v>40</v>
      </c>
      <c r="AL123" s="897"/>
      <c r="AM123" s="898"/>
      <c r="AN123" s="23"/>
      <c r="AO123" s="169" t="s">
        <v>47</v>
      </c>
    </row>
    <row r="124" spans="2:41" ht="12" customHeight="1" thickBot="1" x14ac:dyDescent="0.3">
      <c r="B124" s="902" t="s">
        <v>28</v>
      </c>
      <c r="C124" s="903"/>
      <c r="D124" s="903"/>
      <c r="E124" s="903"/>
      <c r="F124" s="903"/>
      <c r="G124" s="904"/>
      <c r="H124" s="894"/>
      <c r="I124" s="895"/>
      <c r="J124" s="895"/>
      <c r="K124" s="895"/>
      <c r="L124" s="895"/>
      <c r="M124" s="895"/>
      <c r="N124" s="895"/>
      <c r="O124" s="895"/>
      <c r="P124" s="895"/>
      <c r="Q124" s="895"/>
      <c r="R124" s="895"/>
      <c r="S124" s="895"/>
      <c r="T124" s="895"/>
      <c r="U124" s="895"/>
      <c r="V124" s="895"/>
      <c r="W124" s="895"/>
      <c r="X124" s="895"/>
      <c r="Y124" s="895"/>
      <c r="Z124" s="895"/>
      <c r="AA124" s="895"/>
      <c r="AB124" s="895"/>
      <c r="AC124" s="895"/>
      <c r="AD124" s="269"/>
      <c r="AE124" s="776"/>
      <c r="AF124" s="777"/>
      <c r="AG124" s="777"/>
      <c r="AH124" s="777"/>
      <c r="AI124" s="777"/>
      <c r="AJ124" s="778"/>
      <c r="AK124" s="899"/>
      <c r="AL124" s="900"/>
      <c r="AM124" s="901"/>
      <c r="AN124" s="141"/>
      <c r="AO124" s="170"/>
    </row>
    <row r="125" spans="2:41" ht="12" customHeight="1" thickBot="1" x14ac:dyDescent="0.3">
      <c r="B125" s="135"/>
      <c r="C125" s="135"/>
      <c r="D125" s="135"/>
      <c r="E125" s="135"/>
      <c r="F125" s="135"/>
      <c r="G125" s="135"/>
      <c r="H125" s="135"/>
      <c r="I125" s="135"/>
      <c r="J125" s="174"/>
      <c r="K125" s="174"/>
      <c r="L125" s="174"/>
      <c r="M125" s="174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41"/>
      <c r="AO125" s="171"/>
    </row>
    <row r="126" spans="2:41" ht="12" customHeight="1" thickBot="1" x14ac:dyDescent="0.3">
      <c r="B126" s="873" t="s">
        <v>27</v>
      </c>
      <c r="C126" s="874"/>
      <c r="D126" s="874"/>
      <c r="E126" s="875"/>
      <c r="F126" s="848" t="s">
        <v>26</v>
      </c>
      <c r="G126" s="850"/>
      <c r="H126" s="848" t="s">
        <v>44</v>
      </c>
      <c r="I126" s="849"/>
      <c r="J126" s="849"/>
      <c r="K126" s="849"/>
      <c r="L126" s="849"/>
      <c r="M126" s="849"/>
      <c r="N126" s="849"/>
      <c r="O126" s="849"/>
      <c r="P126" s="849"/>
      <c r="Q126" s="849"/>
      <c r="R126" s="849"/>
      <c r="S126" s="850"/>
      <c r="T126" s="848" t="s">
        <v>25</v>
      </c>
      <c r="U126" s="849"/>
      <c r="V126" s="849"/>
      <c r="W126" s="849"/>
      <c r="X126" s="849"/>
      <c r="Y126" s="849"/>
      <c r="Z126" s="849"/>
      <c r="AA126" s="849"/>
      <c r="AB126" s="849"/>
      <c r="AC126" s="849"/>
      <c r="AD126" s="849"/>
      <c r="AE126" s="850"/>
      <c r="AF126" s="879" t="s">
        <v>24</v>
      </c>
      <c r="AG126" s="880"/>
      <c r="AH126" s="881"/>
      <c r="AI126" s="879" t="s">
        <v>24</v>
      </c>
      <c r="AJ126" s="881"/>
      <c r="AK126" s="848" t="s">
        <v>23</v>
      </c>
      <c r="AL126" s="849"/>
      <c r="AM126" s="850"/>
      <c r="AN126" s="141"/>
      <c r="AO126" s="171"/>
    </row>
    <row r="127" spans="2:41" ht="12" customHeight="1" thickBot="1" x14ac:dyDescent="0.3">
      <c r="B127" s="1" t="s">
        <v>13</v>
      </c>
      <c r="C127" s="2" t="s">
        <v>22</v>
      </c>
      <c r="D127" s="3" t="s">
        <v>22</v>
      </c>
      <c r="E127" s="2" t="s">
        <v>21</v>
      </c>
      <c r="F127" s="907" t="s">
        <v>20</v>
      </c>
      <c r="G127" s="908"/>
      <c r="H127" s="876"/>
      <c r="I127" s="877"/>
      <c r="J127" s="877"/>
      <c r="K127" s="877"/>
      <c r="L127" s="877"/>
      <c r="M127" s="877"/>
      <c r="N127" s="877"/>
      <c r="O127" s="877"/>
      <c r="P127" s="877"/>
      <c r="Q127" s="877"/>
      <c r="R127" s="877"/>
      <c r="S127" s="878"/>
      <c r="T127" s="876"/>
      <c r="U127" s="877"/>
      <c r="V127" s="877"/>
      <c r="W127" s="877"/>
      <c r="X127" s="877"/>
      <c r="Y127" s="877"/>
      <c r="Z127" s="877"/>
      <c r="AA127" s="877"/>
      <c r="AB127" s="877"/>
      <c r="AC127" s="877"/>
      <c r="AD127" s="877"/>
      <c r="AE127" s="878"/>
      <c r="AF127" s="876" t="s">
        <v>19</v>
      </c>
      <c r="AG127" s="877"/>
      <c r="AH127" s="878"/>
      <c r="AI127" s="876" t="s">
        <v>18</v>
      </c>
      <c r="AJ127" s="878"/>
      <c r="AK127" s="876" t="s">
        <v>17</v>
      </c>
      <c r="AL127" s="877"/>
      <c r="AM127" s="878"/>
      <c r="AN127" s="141"/>
      <c r="AO127" s="171"/>
    </row>
    <row r="128" spans="2:41" ht="12" customHeight="1" thickBot="1" x14ac:dyDescent="0.3">
      <c r="B128" s="4">
        <v>2020</v>
      </c>
      <c r="C128" s="5" t="s">
        <v>16</v>
      </c>
      <c r="D128" s="5" t="s">
        <v>15</v>
      </c>
      <c r="E128" s="30" t="s">
        <v>14</v>
      </c>
      <c r="F128" s="6" t="s">
        <v>14</v>
      </c>
      <c r="G128" s="7" t="s">
        <v>13</v>
      </c>
      <c r="H128" s="868" t="s">
        <v>34</v>
      </c>
      <c r="I128" s="869"/>
      <c r="J128" s="870" t="s">
        <v>43</v>
      </c>
      <c r="K128" s="871"/>
      <c r="L128" s="870" t="s">
        <v>42</v>
      </c>
      <c r="M128" s="871"/>
      <c r="N128" s="872" t="s">
        <v>33</v>
      </c>
      <c r="O128" s="869"/>
      <c r="P128" s="872" t="s">
        <v>12</v>
      </c>
      <c r="Q128" s="869"/>
      <c r="R128" s="872" t="s">
        <v>11</v>
      </c>
      <c r="S128" s="905"/>
      <c r="T128" s="868" t="s">
        <v>35</v>
      </c>
      <c r="U128" s="906"/>
      <c r="V128" s="906"/>
      <c r="W128" s="905"/>
      <c r="X128" s="868" t="s">
        <v>10</v>
      </c>
      <c r="Y128" s="906"/>
      <c r="Z128" s="906"/>
      <c r="AA128" s="905"/>
      <c r="AB128" s="38" t="s">
        <v>38</v>
      </c>
      <c r="AC128" s="37" t="s">
        <v>36</v>
      </c>
      <c r="AD128" s="266" t="s">
        <v>41</v>
      </c>
      <c r="AE128" s="136" t="s">
        <v>9</v>
      </c>
      <c r="AF128" s="8" t="s">
        <v>37</v>
      </c>
      <c r="AG128" s="9" t="s">
        <v>8</v>
      </c>
      <c r="AH128" s="10" t="s">
        <v>7</v>
      </c>
      <c r="AI128" s="6" t="s">
        <v>8</v>
      </c>
      <c r="AJ128" s="7" t="s">
        <v>7</v>
      </c>
      <c r="AK128" s="6" t="s">
        <v>8</v>
      </c>
      <c r="AL128" s="11" t="s">
        <v>7</v>
      </c>
      <c r="AM128" s="7" t="s">
        <v>6</v>
      </c>
      <c r="AN128" s="141"/>
      <c r="AO128" s="171"/>
    </row>
    <row r="129" spans="2:41" ht="12" customHeight="1" thickBot="1" x14ac:dyDescent="0.3">
      <c r="B129" s="25"/>
      <c r="C129" s="137"/>
      <c r="D129" s="137"/>
      <c r="E129" s="43"/>
      <c r="F129" s="43"/>
      <c r="G129" s="25"/>
      <c r="H129" s="960"/>
      <c r="I129" s="961"/>
      <c r="J129" s="962"/>
      <c r="K129" s="963"/>
      <c r="L129" s="962"/>
      <c r="M129" s="963"/>
      <c r="N129" s="960"/>
      <c r="O129" s="961"/>
      <c r="P129" s="964"/>
      <c r="Q129" s="965"/>
      <c r="R129" s="964"/>
      <c r="S129" s="966"/>
      <c r="T129" s="957"/>
      <c r="U129" s="958"/>
      <c r="V129" s="958"/>
      <c r="W129" s="959"/>
      <c r="X129" s="986"/>
      <c r="Y129" s="958"/>
      <c r="Z129" s="958"/>
      <c r="AA129" s="987"/>
      <c r="AB129" s="34"/>
      <c r="AC129" s="138"/>
      <c r="AD129" s="166"/>
      <c r="AE129" s="41"/>
      <c r="AF129" s="26"/>
      <c r="AG129" s="160"/>
      <c r="AH129" s="161">
        <f>+AG129/1000</f>
        <v>0</v>
      </c>
      <c r="AI129" s="162"/>
      <c r="AJ129" s="163">
        <f>+AI129/1000</f>
        <v>0</v>
      </c>
      <c r="AK129" s="164">
        <f>+AI129-AG129</f>
        <v>0</v>
      </c>
      <c r="AL129" s="163">
        <f>+AK129/1000</f>
        <v>0</v>
      </c>
      <c r="AM129" s="165" t="e">
        <f>+AK129/AG129</f>
        <v>#DIV/0!</v>
      </c>
      <c r="AN129" s="141"/>
      <c r="AO129" s="172"/>
    </row>
    <row r="130" spans="2:41" ht="12" customHeight="1" x14ac:dyDescent="0.25">
      <c r="B130" s="25"/>
      <c r="C130" s="137"/>
      <c r="D130" s="137"/>
      <c r="E130" s="43"/>
      <c r="F130" s="43"/>
      <c r="G130" s="25"/>
      <c r="H130" s="967"/>
      <c r="I130" s="968"/>
      <c r="J130" s="969"/>
      <c r="K130" s="970"/>
      <c r="L130" s="969"/>
      <c r="M130" s="970"/>
      <c r="N130" s="967"/>
      <c r="O130" s="968"/>
      <c r="P130" s="971"/>
      <c r="Q130" s="972"/>
      <c r="R130" s="973"/>
      <c r="S130" s="974"/>
      <c r="T130" s="979"/>
      <c r="U130" s="980"/>
      <c r="V130" s="980"/>
      <c r="W130" s="981"/>
      <c r="X130" s="979"/>
      <c r="Y130" s="980"/>
      <c r="Z130" s="980"/>
      <c r="AA130" s="988"/>
      <c r="AB130" s="34"/>
      <c r="AC130" s="138"/>
      <c r="AD130" s="158"/>
      <c r="AE130" s="35"/>
      <c r="AF130" s="34"/>
      <c r="AG130" s="139"/>
      <c r="AH130" s="159">
        <f>+AG130/1000</f>
        <v>0</v>
      </c>
      <c r="AI130" s="152"/>
      <c r="AJ130" s="272">
        <f>+AI130/1000</f>
        <v>0</v>
      </c>
      <c r="AK130" s="273">
        <f>+AI130-AG130</f>
        <v>0</v>
      </c>
      <c r="AL130" s="274">
        <f>+AK130/1000</f>
        <v>0</v>
      </c>
      <c r="AM130" s="275" t="e">
        <f>+AK130/AG130</f>
        <v>#DIV/0!</v>
      </c>
      <c r="AN130" s="20"/>
    </row>
    <row r="131" spans="2:41" ht="12" customHeight="1" x14ac:dyDescent="0.25">
      <c r="B131" s="25"/>
      <c r="C131" s="137"/>
      <c r="D131" s="137"/>
      <c r="E131" s="43"/>
      <c r="F131" s="43"/>
      <c r="G131" s="25"/>
      <c r="H131" s="967"/>
      <c r="I131" s="968"/>
      <c r="J131" s="969"/>
      <c r="K131" s="970"/>
      <c r="L131" s="969"/>
      <c r="M131" s="970"/>
      <c r="N131" s="967"/>
      <c r="O131" s="968"/>
      <c r="P131" s="971"/>
      <c r="Q131" s="972"/>
      <c r="R131" s="973"/>
      <c r="S131" s="985"/>
      <c r="T131" s="982"/>
      <c r="U131" s="983"/>
      <c r="V131" s="983"/>
      <c r="W131" s="984"/>
      <c r="X131" s="982"/>
      <c r="Y131" s="983"/>
      <c r="Z131" s="983"/>
      <c r="AA131" s="984"/>
      <c r="AB131" s="34"/>
      <c r="AC131" s="138"/>
      <c r="AD131" s="263"/>
      <c r="AE131" s="46"/>
      <c r="AF131" s="34"/>
      <c r="AG131" s="139"/>
      <c r="AH131" s="140">
        <f>+AG131/1000</f>
        <v>0</v>
      </c>
      <c r="AI131" s="152"/>
      <c r="AJ131" s="142">
        <f>+AI131/1000</f>
        <v>0</v>
      </c>
      <c r="AK131" s="143">
        <f>+AI131-AG131</f>
        <v>0</v>
      </c>
      <c r="AL131" s="144">
        <f>+AK131/1000</f>
        <v>0</v>
      </c>
      <c r="AM131" s="145" t="e">
        <f>+AK131/AG131</f>
        <v>#DIV/0!</v>
      </c>
      <c r="AN131" s="21"/>
    </row>
    <row r="132" spans="2:41" ht="12" customHeight="1" x14ac:dyDescent="0.25">
      <c r="B132" s="25"/>
      <c r="C132" s="137"/>
      <c r="D132" s="137"/>
      <c r="E132" s="43"/>
      <c r="F132" s="43"/>
      <c r="G132" s="25"/>
      <c r="H132" s="967"/>
      <c r="I132" s="968"/>
      <c r="J132" s="969"/>
      <c r="K132" s="970"/>
      <c r="L132" s="969"/>
      <c r="M132" s="970"/>
      <c r="N132" s="967"/>
      <c r="O132" s="968"/>
      <c r="P132" s="971"/>
      <c r="Q132" s="972"/>
      <c r="R132" s="973"/>
      <c r="S132" s="974"/>
      <c r="T132" s="975"/>
      <c r="U132" s="976"/>
      <c r="V132" s="976"/>
      <c r="W132" s="977"/>
      <c r="X132" s="975"/>
      <c r="Y132" s="976"/>
      <c r="Z132" s="976"/>
      <c r="AA132" s="978"/>
      <c r="AB132" s="34"/>
      <c r="AC132" s="138"/>
      <c r="AD132" s="263"/>
      <c r="AE132" s="46"/>
      <c r="AF132" s="34"/>
      <c r="AG132" s="139"/>
      <c r="AH132" s="140">
        <f>+AG132/1000</f>
        <v>0</v>
      </c>
      <c r="AI132" s="152"/>
      <c r="AJ132" s="142">
        <f>+AI132/1000</f>
        <v>0</v>
      </c>
      <c r="AK132" s="143">
        <f>+AI132-AG132</f>
        <v>0</v>
      </c>
      <c r="AL132" s="144">
        <f>+AK132/1000</f>
        <v>0</v>
      </c>
      <c r="AM132" s="145" t="e">
        <f>+AK132/AG132</f>
        <v>#DIV/0!</v>
      </c>
      <c r="AN132" s="21"/>
    </row>
    <row r="133" spans="2:41" ht="12" customHeight="1" x14ac:dyDescent="0.25">
      <c r="B133" s="25"/>
      <c r="C133" s="137"/>
      <c r="D133" s="137"/>
      <c r="E133" s="43"/>
      <c r="F133" s="43"/>
      <c r="G133" s="25"/>
      <c r="H133" s="967"/>
      <c r="I133" s="968"/>
      <c r="J133" s="969"/>
      <c r="K133" s="970"/>
      <c r="L133" s="969"/>
      <c r="M133" s="970"/>
      <c r="N133" s="967"/>
      <c r="O133" s="968"/>
      <c r="P133" s="989"/>
      <c r="Q133" s="990"/>
      <c r="R133" s="973"/>
      <c r="S133" s="974"/>
      <c r="T133" s="991"/>
      <c r="U133" s="992"/>
      <c r="V133" s="992"/>
      <c r="W133" s="974"/>
      <c r="X133" s="991"/>
      <c r="Y133" s="992"/>
      <c r="Z133" s="992"/>
      <c r="AA133" s="985"/>
      <c r="AB133" s="34"/>
      <c r="AC133" s="138"/>
      <c r="AD133" s="263"/>
      <c r="AE133" s="46"/>
      <c r="AF133" s="34"/>
      <c r="AG133" s="139"/>
      <c r="AH133" s="140">
        <f>+AG133/1000</f>
        <v>0</v>
      </c>
      <c r="AI133" s="152"/>
      <c r="AJ133" s="142">
        <f>+AI133/1000</f>
        <v>0</v>
      </c>
      <c r="AK133" s="143">
        <f>+AI133-AG133</f>
        <v>0</v>
      </c>
      <c r="AL133" s="144">
        <f>+AK133/1000</f>
        <v>0</v>
      </c>
      <c r="AM133" s="145" t="e">
        <f>+AK133/AG133</f>
        <v>#DIV/0!</v>
      </c>
    </row>
    <row r="134" spans="2:41" ht="12" customHeight="1" thickBot="1" x14ac:dyDescent="0.3">
      <c r="B134" s="24"/>
      <c r="C134" s="146"/>
      <c r="D134" s="146"/>
      <c r="E134" s="27"/>
      <c r="F134" s="36"/>
      <c r="G134" s="31"/>
      <c r="H134" s="909"/>
      <c r="I134" s="910"/>
      <c r="J134" s="911"/>
      <c r="K134" s="912"/>
      <c r="L134" s="911"/>
      <c r="M134" s="912"/>
      <c r="N134" s="913"/>
      <c r="O134" s="910"/>
      <c r="P134" s="913"/>
      <c r="Q134" s="910"/>
      <c r="R134" s="914"/>
      <c r="S134" s="915"/>
      <c r="T134" s="916"/>
      <c r="U134" s="917"/>
      <c r="V134" s="917"/>
      <c r="W134" s="915"/>
      <c r="X134" s="29"/>
      <c r="Y134" s="147"/>
      <c r="Z134" s="147"/>
      <c r="AA134" s="28"/>
      <c r="AB134" s="36"/>
      <c r="AC134" s="148"/>
      <c r="AD134" s="147"/>
      <c r="AE134" s="28"/>
      <c r="AF134" s="29"/>
      <c r="AG134" s="149"/>
      <c r="AH134" s="153"/>
      <c r="AI134" s="150"/>
      <c r="AJ134" s="154"/>
      <c r="AK134" s="155"/>
      <c r="AL134" s="156"/>
      <c r="AM134" s="157"/>
    </row>
    <row r="135" spans="2:41" ht="12" customHeight="1" x14ac:dyDescent="0.25">
      <c r="B135" s="151"/>
      <c r="C135" s="151"/>
      <c r="D135" s="151"/>
      <c r="E135" s="151"/>
      <c r="F135" s="151"/>
      <c r="G135" s="151"/>
      <c r="H135" s="151"/>
      <c r="I135" s="151"/>
      <c r="J135" s="174"/>
      <c r="K135" s="174"/>
      <c r="L135" s="174"/>
      <c r="M135" s="174"/>
      <c r="N135" s="151"/>
      <c r="O135" s="151"/>
      <c r="P135" s="135"/>
      <c r="Q135" s="135"/>
      <c r="R135" s="918" t="s">
        <v>5</v>
      </c>
      <c r="S135" s="919"/>
      <c r="T135" s="919"/>
      <c r="U135" s="919"/>
      <c r="V135" s="919"/>
      <c r="W135" s="919"/>
      <c r="X135" s="919"/>
      <c r="Y135" s="919"/>
      <c r="Z135" s="919"/>
      <c r="AA135" s="919"/>
      <c r="AB135" s="919"/>
      <c r="AC135" s="919"/>
      <c r="AD135" s="919"/>
      <c r="AE135" s="919"/>
      <c r="AF135" s="265"/>
      <c r="AG135" s="932" t="s">
        <v>4</v>
      </c>
      <c r="AH135" s="933"/>
      <c r="AI135" s="932" t="s">
        <v>3</v>
      </c>
      <c r="AJ135" s="933"/>
      <c r="AK135" s="932" t="s">
        <v>2</v>
      </c>
      <c r="AL135" s="934"/>
      <c r="AM135" s="935"/>
    </row>
    <row r="136" spans="2:41" x14ac:dyDescent="0.25">
      <c r="B136" s="151"/>
      <c r="C136" s="151"/>
      <c r="D136" s="151"/>
      <c r="E136" s="151"/>
      <c r="F136" s="151"/>
      <c r="G136" s="151"/>
      <c r="H136" s="151"/>
      <c r="I136" s="151"/>
      <c r="J136" s="174"/>
      <c r="K136" s="174"/>
      <c r="L136" s="174"/>
      <c r="M136" s="174"/>
      <c r="N136" s="151"/>
      <c r="O136" s="151"/>
      <c r="P136" s="135"/>
      <c r="Q136" s="135"/>
      <c r="R136" s="930"/>
      <c r="S136" s="931"/>
      <c r="T136" s="931"/>
      <c r="U136" s="931"/>
      <c r="V136" s="931"/>
      <c r="W136" s="931"/>
      <c r="X136" s="931"/>
      <c r="Y136" s="931"/>
      <c r="Z136" s="931"/>
      <c r="AA136" s="931"/>
      <c r="AB136" s="931"/>
      <c r="AC136" s="931"/>
      <c r="AD136" s="931"/>
      <c r="AE136" s="931"/>
      <c r="AF136" s="265"/>
      <c r="AG136" s="936" t="s">
        <v>1</v>
      </c>
      <c r="AH136" s="938">
        <f>+SUM(AH129:AH134)</f>
        <v>0</v>
      </c>
      <c r="AI136" s="936" t="s">
        <v>1</v>
      </c>
      <c r="AJ136" s="938">
        <f>+SUM(AJ129:AJ134)</f>
        <v>0</v>
      </c>
      <c r="AK136" s="936" t="s">
        <v>1</v>
      </c>
      <c r="AL136" s="940">
        <f>+AJ136-AH136</f>
        <v>0</v>
      </c>
      <c r="AM136" s="851" t="e">
        <f>+AL136/AH136</f>
        <v>#DIV/0!</v>
      </c>
    </row>
    <row r="137" spans="2:41" ht="17.25" thickBot="1" x14ac:dyDescent="0.3">
      <c r="B137" s="151"/>
      <c r="C137" s="151"/>
      <c r="D137" s="151"/>
      <c r="E137" s="151"/>
      <c r="F137" s="151"/>
      <c r="G137" s="151"/>
      <c r="H137" s="151"/>
      <c r="I137" s="151"/>
      <c r="J137" s="174"/>
      <c r="K137" s="174"/>
      <c r="L137" s="174"/>
      <c r="M137" s="174"/>
      <c r="N137" s="151"/>
      <c r="O137" s="151"/>
      <c r="P137" s="135"/>
      <c r="Q137" s="135"/>
      <c r="R137" s="921"/>
      <c r="S137" s="922"/>
      <c r="T137" s="922"/>
      <c r="U137" s="922"/>
      <c r="V137" s="922"/>
      <c r="W137" s="922"/>
      <c r="X137" s="922"/>
      <c r="Y137" s="922"/>
      <c r="Z137" s="922"/>
      <c r="AA137" s="922"/>
      <c r="AB137" s="922"/>
      <c r="AC137" s="922"/>
      <c r="AD137" s="922"/>
      <c r="AE137" s="922"/>
      <c r="AF137" s="264"/>
      <c r="AG137" s="937"/>
      <c r="AH137" s="939"/>
      <c r="AI137" s="937"/>
      <c r="AJ137" s="939"/>
      <c r="AK137" s="937"/>
      <c r="AL137" s="941"/>
      <c r="AM137" s="852"/>
    </row>
    <row r="138" spans="2:41" ht="17.25" thickBot="1" x14ac:dyDescent="0.3"/>
    <row r="139" spans="2:41" x14ac:dyDescent="0.25">
      <c r="R139" s="918" t="s">
        <v>0</v>
      </c>
      <c r="S139" s="919"/>
      <c r="T139" s="919"/>
      <c r="U139" s="919"/>
      <c r="V139" s="919"/>
      <c r="W139" s="919"/>
      <c r="X139" s="919"/>
      <c r="Y139" s="919"/>
      <c r="Z139" s="919"/>
      <c r="AA139" s="919"/>
      <c r="AB139" s="919"/>
      <c r="AC139" s="919"/>
      <c r="AD139" s="919"/>
      <c r="AE139" s="920"/>
      <c r="AF139" s="18"/>
      <c r="AG139" s="924">
        <f>+AH136+AG119</f>
        <v>0</v>
      </c>
      <c r="AH139" s="925"/>
      <c r="AI139" s="924">
        <f>+AJ136+AI119</f>
        <v>0</v>
      </c>
      <c r="AJ139" s="925"/>
      <c r="AK139" s="928">
        <f>+AI139-AG139</f>
        <v>0</v>
      </c>
      <c r="AL139" s="925"/>
      <c r="AM139" s="945" t="e">
        <f>+AK139/AG139</f>
        <v>#DIV/0!</v>
      </c>
    </row>
    <row r="140" spans="2:41" ht="17.25" thickBot="1" x14ac:dyDescent="0.3">
      <c r="R140" s="921"/>
      <c r="S140" s="922"/>
      <c r="T140" s="922"/>
      <c r="U140" s="922"/>
      <c r="V140" s="922"/>
      <c r="W140" s="922"/>
      <c r="X140" s="922"/>
      <c r="Y140" s="922"/>
      <c r="Z140" s="922"/>
      <c r="AA140" s="922"/>
      <c r="AB140" s="922"/>
      <c r="AC140" s="922"/>
      <c r="AD140" s="922"/>
      <c r="AE140" s="923"/>
      <c r="AF140" s="19"/>
      <c r="AG140" s="926"/>
      <c r="AH140" s="927"/>
      <c r="AI140" s="926"/>
      <c r="AJ140" s="927"/>
      <c r="AK140" s="929"/>
      <c r="AL140" s="927"/>
      <c r="AM140" s="946"/>
    </row>
    <row r="141" spans="2:41" ht="17.25" thickBot="1" x14ac:dyDescent="0.3"/>
    <row r="142" spans="2:41" ht="12" customHeight="1" x14ac:dyDescent="0.25">
      <c r="B142" s="882" t="s">
        <v>31</v>
      </c>
      <c r="C142" s="883"/>
      <c r="D142" s="883"/>
      <c r="E142" s="883"/>
      <c r="F142" s="883"/>
      <c r="G142" s="884"/>
      <c r="H142" s="888" t="s">
        <v>30</v>
      </c>
      <c r="I142" s="765"/>
      <c r="J142" s="765"/>
      <c r="K142" s="765"/>
      <c r="L142" s="765"/>
      <c r="M142" s="765"/>
      <c r="N142" s="765"/>
      <c r="O142" s="765"/>
      <c r="P142" s="765"/>
      <c r="Q142" s="765"/>
      <c r="R142" s="765"/>
      <c r="S142" s="765"/>
      <c r="T142" s="765"/>
      <c r="U142" s="765"/>
      <c r="V142" s="765"/>
      <c r="W142" s="765"/>
      <c r="X142" s="765"/>
      <c r="Y142" s="765"/>
      <c r="Z142" s="765"/>
      <c r="AA142" s="765"/>
      <c r="AB142" s="765"/>
      <c r="AC142" s="765"/>
      <c r="AD142" s="267"/>
      <c r="AE142" s="764" t="s">
        <v>29</v>
      </c>
      <c r="AF142" s="765"/>
      <c r="AG142" s="765"/>
      <c r="AH142" s="765"/>
      <c r="AI142" s="765"/>
      <c r="AJ142" s="766"/>
      <c r="AK142" s="889" t="s">
        <v>39</v>
      </c>
      <c r="AL142" s="890"/>
      <c r="AM142" s="891"/>
      <c r="AN142" s="22"/>
      <c r="AO142" s="168" t="s">
        <v>46</v>
      </c>
    </row>
    <row r="143" spans="2:41" ht="12" customHeight="1" thickBot="1" x14ac:dyDescent="0.3">
      <c r="B143" s="885"/>
      <c r="C143" s="886"/>
      <c r="D143" s="886"/>
      <c r="E143" s="886"/>
      <c r="F143" s="886"/>
      <c r="G143" s="887"/>
      <c r="H143" s="892" t="s">
        <v>25</v>
      </c>
      <c r="I143" s="893"/>
      <c r="J143" s="893"/>
      <c r="K143" s="893"/>
      <c r="L143" s="893"/>
      <c r="M143" s="893"/>
      <c r="N143" s="893"/>
      <c r="O143" s="893"/>
      <c r="P143" s="893"/>
      <c r="Q143" s="893"/>
      <c r="R143" s="893"/>
      <c r="S143" s="893"/>
      <c r="T143" s="893"/>
      <c r="U143" s="893"/>
      <c r="V143" s="893"/>
      <c r="W143" s="893"/>
      <c r="X143" s="893"/>
      <c r="Y143" s="893"/>
      <c r="Z143" s="893"/>
      <c r="AA143" s="893"/>
      <c r="AB143" s="893"/>
      <c r="AC143" s="893"/>
      <c r="AD143" s="268"/>
      <c r="AE143" s="773"/>
      <c r="AF143" s="774"/>
      <c r="AG143" s="774"/>
      <c r="AH143" s="774"/>
      <c r="AI143" s="774"/>
      <c r="AJ143" s="775"/>
      <c r="AK143" s="896" t="s">
        <v>40</v>
      </c>
      <c r="AL143" s="897"/>
      <c r="AM143" s="898"/>
      <c r="AN143" s="23"/>
      <c r="AO143" s="169" t="s">
        <v>47</v>
      </c>
    </row>
    <row r="144" spans="2:41" ht="12" customHeight="1" thickBot="1" x14ac:dyDescent="0.3">
      <c r="B144" s="902" t="s">
        <v>28</v>
      </c>
      <c r="C144" s="903"/>
      <c r="D144" s="903"/>
      <c r="E144" s="903"/>
      <c r="F144" s="903"/>
      <c r="G144" s="904"/>
      <c r="H144" s="894"/>
      <c r="I144" s="895"/>
      <c r="J144" s="895"/>
      <c r="K144" s="895"/>
      <c r="L144" s="895"/>
      <c r="M144" s="895"/>
      <c r="N144" s="895"/>
      <c r="O144" s="895"/>
      <c r="P144" s="895"/>
      <c r="Q144" s="895"/>
      <c r="R144" s="895"/>
      <c r="S144" s="895"/>
      <c r="T144" s="895"/>
      <c r="U144" s="895"/>
      <c r="V144" s="895"/>
      <c r="W144" s="895"/>
      <c r="X144" s="895"/>
      <c r="Y144" s="895"/>
      <c r="Z144" s="895"/>
      <c r="AA144" s="895"/>
      <c r="AB144" s="895"/>
      <c r="AC144" s="895"/>
      <c r="AD144" s="269"/>
      <c r="AE144" s="776"/>
      <c r="AF144" s="777"/>
      <c r="AG144" s="777"/>
      <c r="AH144" s="777"/>
      <c r="AI144" s="777"/>
      <c r="AJ144" s="778"/>
      <c r="AK144" s="899"/>
      <c r="AL144" s="900"/>
      <c r="AM144" s="901"/>
      <c r="AN144" s="141"/>
      <c r="AO144" s="170"/>
    </row>
    <row r="145" spans="2:41" ht="12" customHeight="1" thickBot="1" x14ac:dyDescent="0.3">
      <c r="B145" s="135"/>
      <c r="C145" s="135"/>
      <c r="D145" s="135"/>
      <c r="E145" s="135"/>
      <c r="F145" s="135"/>
      <c r="G145" s="135"/>
      <c r="H145" s="135"/>
      <c r="I145" s="135"/>
      <c r="J145" s="174"/>
      <c r="K145" s="174"/>
      <c r="L145" s="174"/>
      <c r="M145" s="174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41"/>
      <c r="AO145" s="171"/>
    </row>
    <row r="146" spans="2:41" ht="12" customHeight="1" thickBot="1" x14ac:dyDescent="0.3">
      <c r="B146" s="873" t="s">
        <v>27</v>
      </c>
      <c r="C146" s="874"/>
      <c r="D146" s="874"/>
      <c r="E146" s="875"/>
      <c r="F146" s="848" t="s">
        <v>26</v>
      </c>
      <c r="G146" s="850"/>
      <c r="H146" s="848" t="s">
        <v>44</v>
      </c>
      <c r="I146" s="849"/>
      <c r="J146" s="849"/>
      <c r="K146" s="849"/>
      <c r="L146" s="849"/>
      <c r="M146" s="849"/>
      <c r="N146" s="849"/>
      <c r="O146" s="849"/>
      <c r="P146" s="849"/>
      <c r="Q146" s="849"/>
      <c r="R146" s="849"/>
      <c r="S146" s="850"/>
      <c r="T146" s="848" t="s">
        <v>25</v>
      </c>
      <c r="U146" s="849"/>
      <c r="V146" s="849"/>
      <c r="W146" s="849"/>
      <c r="X146" s="849"/>
      <c r="Y146" s="849"/>
      <c r="Z146" s="849"/>
      <c r="AA146" s="849"/>
      <c r="AB146" s="849"/>
      <c r="AC146" s="849"/>
      <c r="AD146" s="849"/>
      <c r="AE146" s="850"/>
      <c r="AF146" s="879" t="s">
        <v>24</v>
      </c>
      <c r="AG146" s="880"/>
      <c r="AH146" s="881"/>
      <c r="AI146" s="879" t="s">
        <v>24</v>
      </c>
      <c r="AJ146" s="881"/>
      <c r="AK146" s="848" t="s">
        <v>23</v>
      </c>
      <c r="AL146" s="849"/>
      <c r="AM146" s="850"/>
      <c r="AN146" s="141"/>
      <c r="AO146" s="171"/>
    </row>
    <row r="147" spans="2:41" ht="12" customHeight="1" thickBot="1" x14ac:dyDescent="0.3">
      <c r="B147" s="1" t="s">
        <v>13</v>
      </c>
      <c r="C147" s="2" t="s">
        <v>22</v>
      </c>
      <c r="D147" s="3" t="s">
        <v>22</v>
      </c>
      <c r="E147" s="2" t="s">
        <v>21</v>
      </c>
      <c r="F147" s="907" t="s">
        <v>20</v>
      </c>
      <c r="G147" s="908"/>
      <c r="H147" s="876"/>
      <c r="I147" s="877"/>
      <c r="J147" s="877"/>
      <c r="K147" s="877"/>
      <c r="L147" s="877"/>
      <c r="M147" s="877"/>
      <c r="N147" s="877"/>
      <c r="O147" s="877"/>
      <c r="P147" s="877"/>
      <c r="Q147" s="877"/>
      <c r="R147" s="877"/>
      <c r="S147" s="878"/>
      <c r="T147" s="876"/>
      <c r="U147" s="877"/>
      <c r="V147" s="877"/>
      <c r="W147" s="877"/>
      <c r="X147" s="877"/>
      <c r="Y147" s="877"/>
      <c r="Z147" s="877"/>
      <c r="AA147" s="877"/>
      <c r="AB147" s="877"/>
      <c r="AC147" s="877"/>
      <c r="AD147" s="877"/>
      <c r="AE147" s="878"/>
      <c r="AF147" s="876" t="s">
        <v>19</v>
      </c>
      <c r="AG147" s="877"/>
      <c r="AH147" s="878"/>
      <c r="AI147" s="876" t="s">
        <v>18</v>
      </c>
      <c r="AJ147" s="878"/>
      <c r="AK147" s="876" t="s">
        <v>17</v>
      </c>
      <c r="AL147" s="877"/>
      <c r="AM147" s="878"/>
      <c r="AN147" s="141"/>
      <c r="AO147" s="171"/>
    </row>
    <row r="148" spans="2:41" ht="12" customHeight="1" thickBot="1" x14ac:dyDescent="0.3">
      <c r="B148" s="4">
        <v>2020</v>
      </c>
      <c r="C148" s="5" t="s">
        <v>16</v>
      </c>
      <c r="D148" s="5" t="s">
        <v>15</v>
      </c>
      <c r="E148" s="30" t="s">
        <v>14</v>
      </c>
      <c r="F148" s="6" t="s">
        <v>14</v>
      </c>
      <c r="G148" s="7" t="s">
        <v>13</v>
      </c>
      <c r="H148" s="868" t="s">
        <v>34</v>
      </c>
      <c r="I148" s="869"/>
      <c r="J148" s="870" t="s">
        <v>43</v>
      </c>
      <c r="K148" s="871"/>
      <c r="L148" s="870" t="s">
        <v>42</v>
      </c>
      <c r="M148" s="871"/>
      <c r="N148" s="872" t="s">
        <v>33</v>
      </c>
      <c r="O148" s="869"/>
      <c r="P148" s="872" t="s">
        <v>12</v>
      </c>
      <c r="Q148" s="869"/>
      <c r="R148" s="872" t="s">
        <v>11</v>
      </c>
      <c r="S148" s="905"/>
      <c r="T148" s="868" t="s">
        <v>35</v>
      </c>
      <c r="U148" s="906"/>
      <c r="V148" s="906"/>
      <c r="W148" s="905"/>
      <c r="X148" s="868" t="s">
        <v>10</v>
      </c>
      <c r="Y148" s="906"/>
      <c r="Z148" s="906"/>
      <c r="AA148" s="905"/>
      <c r="AB148" s="38" t="s">
        <v>38</v>
      </c>
      <c r="AC148" s="37" t="s">
        <v>36</v>
      </c>
      <c r="AD148" s="266" t="s">
        <v>41</v>
      </c>
      <c r="AE148" s="136" t="s">
        <v>9</v>
      </c>
      <c r="AF148" s="8" t="s">
        <v>37</v>
      </c>
      <c r="AG148" s="9" t="s">
        <v>8</v>
      </c>
      <c r="AH148" s="10" t="s">
        <v>7</v>
      </c>
      <c r="AI148" s="6" t="s">
        <v>8</v>
      </c>
      <c r="AJ148" s="7" t="s">
        <v>7</v>
      </c>
      <c r="AK148" s="6" t="s">
        <v>8</v>
      </c>
      <c r="AL148" s="11" t="s">
        <v>7</v>
      </c>
      <c r="AM148" s="7" t="s">
        <v>6</v>
      </c>
      <c r="AN148" s="141"/>
      <c r="AO148" s="171"/>
    </row>
    <row r="149" spans="2:41" ht="12" customHeight="1" thickBot="1" x14ac:dyDescent="0.3">
      <c r="B149" s="25"/>
      <c r="C149" s="137"/>
      <c r="D149" s="137"/>
      <c r="E149" s="43"/>
      <c r="F149" s="43"/>
      <c r="G149" s="25"/>
      <c r="H149" s="960"/>
      <c r="I149" s="961"/>
      <c r="J149" s="962"/>
      <c r="K149" s="963"/>
      <c r="L149" s="962"/>
      <c r="M149" s="963"/>
      <c r="N149" s="960"/>
      <c r="O149" s="961"/>
      <c r="P149" s="964"/>
      <c r="Q149" s="965"/>
      <c r="R149" s="964"/>
      <c r="S149" s="966"/>
      <c r="T149" s="957"/>
      <c r="U149" s="958"/>
      <c r="V149" s="958"/>
      <c r="W149" s="959"/>
      <c r="X149" s="986"/>
      <c r="Y149" s="958"/>
      <c r="Z149" s="958"/>
      <c r="AA149" s="987"/>
      <c r="AB149" s="34"/>
      <c r="AC149" s="138"/>
      <c r="AD149" s="166"/>
      <c r="AE149" s="41"/>
      <c r="AF149" s="26"/>
      <c r="AG149" s="160"/>
      <c r="AH149" s="161">
        <f>+AG149/1000</f>
        <v>0</v>
      </c>
      <c r="AI149" s="162"/>
      <c r="AJ149" s="163">
        <f>+AI149/1000</f>
        <v>0</v>
      </c>
      <c r="AK149" s="164">
        <f>+AI149-AG149</f>
        <v>0</v>
      </c>
      <c r="AL149" s="163">
        <f>+AK149/1000</f>
        <v>0</v>
      </c>
      <c r="AM149" s="165" t="e">
        <f>+AK149/AG149</f>
        <v>#DIV/0!</v>
      </c>
      <c r="AN149" s="141"/>
      <c r="AO149" s="172"/>
    </row>
    <row r="150" spans="2:41" ht="12" customHeight="1" x14ac:dyDescent="0.25">
      <c r="B150" s="25"/>
      <c r="C150" s="137"/>
      <c r="D150" s="137"/>
      <c r="E150" s="43"/>
      <c r="F150" s="43"/>
      <c r="G150" s="25"/>
      <c r="H150" s="967"/>
      <c r="I150" s="968"/>
      <c r="J150" s="969"/>
      <c r="K150" s="970"/>
      <c r="L150" s="969"/>
      <c r="M150" s="970"/>
      <c r="N150" s="967"/>
      <c r="O150" s="968"/>
      <c r="P150" s="971"/>
      <c r="Q150" s="972"/>
      <c r="R150" s="973"/>
      <c r="S150" s="974"/>
      <c r="T150" s="979"/>
      <c r="U150" s="980"/>
      <c r="V150" s="980"/>
      <c r="W150" s="981"/>
      <c r="X150" s="979"/>
      <c r="Y150" s="980"/>
      <c r="Z150" s="980"/>
      <c r="AA150" s="988"/>
      <c r="AB150" s="34"/>
      <c r="AC150" s="138"/>
      <c r="AD150" s="158"/>
      <c r="AE150" s="35"/>
      <c r="AF150" s="34"/>
      <c r="AG150" s="139"/>
      <c r="AH150" s="159">
        <f>+AG150/1000</f>
        <v>0</v>
      </c>
      <c r="AI150" s="152"/>
      <c r="AJ150" s="272">
        <f>+AI150/1000</f>
        <v>0</v>
      </c>
      <c r="AK150" s="273">
        <f>+AI150-AG150</f>
        <v>0</v>
      </c>
      <c r="AL150" s="274">
        <f>+AK150/1000</f>
        <v>0</v>
      </c>
      <c r="AM150" s="275" t="e">
        <f>+AK150/AG150</f>
        <v>#DIV/0!</v>
      </c>
      <c r="AN150" s="20"/>
    </row>
    <row r="151" spans="2:41" ht="12" customHeight="1" x14ac:dyDescent="0.25">
      <c r="B151" s="25"/>
      <c r="C151" s="137"/>
      <c r="D151" s="137"/>
      <c r="E151" s="43"/>
      <c r="F151" s="43"/>
      <c r="G151" s="25"/>
      <c r="H151" s="967"/>
      <c r="I151" s="968"/>
      <c r="J151" s="969"/>
      <c r="K151" s="970"/>
      <c r="L151" s="969"/>
      <c r="M151" s="970"/>
      <c r="N151" s="967"/>
      <c r="O151" s="968"/>
      <c r="P151" s="971"/>
      <c r="Q151" s="972"/>
      <c r="R151" s="973"/>
      <c r="S151" s="985"/>
      <c r="T151" s="982"/>
      <c r="U151" s="983"/>
      <c r="V151" s="983"/>
      <c r="W151" s="984"/>
      <c r="X151" s="982"/>
      <c r="Y151" s="983"/>
      <c r="Z151" s="983"/>
      <c r="AA151" s="984"/>
      <c r="AB151" s="34"/>
      <c r="AC151" s="138"/>
      <c r="AD151" s="263"/>
      <c r="AE151" s="46"/>
      <c r="AF151" s="34"/>
      <c r="AG151" s="139"/>
      <c r="AH151" s="140">
        <f>+AG151/1000</f>
        <v>0</v>
      </c>
      <c r="AI151" s="152"/>
      <c r="AJ151" s="142">
        <f>+AI151/1000</f>
        <v>0</v>
      </c>
      <c r="AK151" s="143">
        <f>+AI151-AG151</f>
        <v>0</v>
      </c>
      <c r="AL151" s="144">
        <f>+AK151/1000</f>
        <v>0</v>
      </c>
      <c r="AM151" s="145" t="e">
        <f>+AK151/AG151</f>
        <v>#DIV/0!</v>
      </c>
      <c r="AN151" s="21"/>
    </row>
    <row r="152" spans="2:41" ht="12" customHeight="1" x14ac:dyDescent="0.25">
      <c r="B152" s="25"/>
      <c r="C152" s="137"/>
      <c r="D152" s="137"/>
      <c r="E152" s="43"/>
      <c r="F152" s="43"/>
      <c r="G152" s="25"/>
      <c r="H152" s="967"/>
      <c r="I152" s="968"/>
      <c r="J152" s="969"/>
      <c r="K152" s="970"/>
      <c r="L152" s="969"/>
      <c r="M152" s="970"/>
      <c r="N152" s="967"/>
      <c r="O152" s="968"/>
      <c r="P152" s="971"/>
      <c r="Q152" s="972"/>
      <c r="R152" s="973"/>
      <c r="S152" s="974"/>
      <c r="T152" s="975"/>
      <c r="U152" s="976"/>
      <c r="V152" s="976"/>
      <c r="W152" s="977"/>
      <c r="X152" s="975"/>
      <c r="Y152" s="976"/>
      <c r="Z152" s="976"/>
      <c r="AA152" s="978"/>
      <c r="AB152" s="34"/>
      <c r="AC152" s="138"/>
      <c r="AD152" s="263"/>
      <c r="AE152" s="46"/>
      <c r="AF152" s="34"/>
      <c r="AG152" s="139"/>
      <c r="AH152" s="140">
        <f>+AG152/1000</f>
        <v>0</v>
      </c>
      <c r="AI152" s="152"/>
      <c r="AJ152" s="142">
        <f>+AI152/1000</f>
        <v>0</v>
      </c>
      <c r="AK152" s="143">
        <f>+AI152-AG152</f>
        <v>0</v>
      </c>
      <c r="AL152" s="144">
        <f>+AK152/1000</f>
        <v>0</v>
      </c>
      <c r="AM152" s="145" t="e">
        <f>+AK152/AG152</f>
        <v>#DIV/0!</v>
      </c>
      <c r="AN152" s="21"/>
    </row>
    <row r="153" spans="2:41" ht="12" customHeight="1" x14ac:dyDescent="0.25">
      <c r="B153" s="25"/>
      <c r="C153" s="137"/>
      <c r="D153" s="137"/>
      <c r="E153" s="43"/>
      <c r="F153" s="43"/>
      <c r="G153" s="25"/>
      <c r="H153" s="967"/>
      <c r="I153" s="968"/>
      <c r="J153" s="969"/>
      <c r="K153" s="970"/>
      <c r="L153" s="969"/>
      <c r="M153" s="970"/>
      <c r="N153" s="967"/>
      <c r="O153" s="968"/>
      <c r="P153" s="989"/>
      <c r="Q153" s="990"/>
      <c r="R153" s="973"/>
      <c r="S153" s="974"/>
      <c r="T153" s="991"/>
      <c r="U153" s="992"/>
      <c r="V153" s="992"/>
      <c r="W153" s="974"/>
      <c r="X153" s="991"/>
      <c r="Y153" s="992"/>
      <c r="Z153" s="992"/>
      <c r="AA153" s="985"/>
      <c r="AB153" s="34"/>
      <c r="AC153" s="138"/>
      <c r="AD153" s="263"/>
      <c r="AE153" s="46"/>
      <c r="AF153" s="34"/>
      <c r="AG153" s="139"/>
      <c r="AH153" s="140">
        <f>+AG153/1000</f>
        <v>0</v>
      </c>
      <c r="AI153" s="152"/>
      <c r="AJ153" s="142">
        <f>+AI153/1000</f>
        <v>0</v>
      </c>
      <c r="AK153" s="143">
        <f>+AI153-AG153</f>
        <v>0</v>
      </c>
      <c r="AL153" s="144">
        <f>+AK153/1000</f>
        <v>0</v>
      </c>
      <c r="AM153" s="145" t="e">
        <f>+AK153/AG153</f>
        <v>#DIV/0!</v>
      </c>
    </row>
    <row r="154" spans="2:41" ht="12" customHeight="1" thickBot="1" x14ac:dyDescent="0.3">
      <c r="B154" s="24"/>
      <c r="C154" s="146"/>
      <c r="D154" s="146"/>
      <c r="E154" s="27"/>
      <c r="F154" s="36"/>
      <c r="G154" s="31"/>
      <c r="H154" s="909"/>
      <c r="I154" s="910"/>
      <c r="J154" s="911"/>
      <c r="K154" s="912"/>
      <c r="L154" s="911"/>
      <c r="M154" s="912"/>
      <c r="N154" s="913"/>
      <c r="O154" s="910"/>
      <c r="P154" s="913"/>
      <c r="Q154" s="910"/>
      <c r="R154" s="914"/>
      <c r="S154" s="915"/>
      <c r="T154" s="916"/>
      <c r="U154" s="917"/>
      <c r="V154" s="917"/>
      <c r="W154" s="915"/>
      <c r="X154" s="29"/>
      <c r="Y154" s="147"/>
      <c r="Z154" s="147"/>
      <c r="AA154" s="28"/>
      <c r="AB154" s="36"/>
      <c r="AC154" s="148"/>
      <c r="AD154" s="147"/>
      <c r="AE154" s="28"/>
      <c r="AF154" s="29"/>
      <c r="AG154" s="149"/>
      <c r="AH154" s="153"/>
      <c r="AI154" s="150"/>
      <c r="AJ154" s="154"/>
      <c r="AK154" s="155"/>
      <c r="AL154" s="156"/>
      <c r="AM154" s="157"/>
    </row>
    <row r="155" spans="2:41" ht="12" customHeight="1" x14ac:dyDescent="0.25">
      <c r="B155" s="151"/>
      <c r="C155" s="151"/>
      <c r="D155" s="151"/>
      <c r="E155" s="151"/>
      <c r="F155" s="151"/>
      <c r="G155" s="151"/>
      <c r="H155" s="151"/>
      <c r="I155" s="151"/>
      <c r="J155" s="174"/>
      <c r="K155" s="174"/>
      <c r="L155" s="174"/>
      <c r="M155" s="174"/>
      <c r="N155" s="151"/>
      <c r="O155" s="151"/>
      <c r="P155" s="135"/>
      <c r="Q155" s="135"/>
      <c r="R155" s="918" t="s">
        <v>5</v>
      </c>
      <c r="S155" s="919"/>
      <c r="T155" s="919"/>
      <c r="U155" s="919"/>
      <c r="V155" s="919"/>
      <c r="W155" s="919"/>
      <c r="X155" s="919"/>
      <c r="Y155" s="919"/>
      <c r="Z155" s="919"/>
      <c r="AA155" s="919"/>
      <c r="AB155" s="919"/>
      <c r="AC155" s="919"/>
      <c r="AD155" s="919"/>
      <c r="AE155" s="919"/>
      <c r="AF155" s="265"/>
      <c r="AG155" s="932" t="s">
        <v>4</v>
      </c>
      <c r="AH155" s="933"/>
      <c r="AI155" s="932" t="s">
        <v>3</v>
      </c>
      <c r="AJ155" s="933"/>
      <c r="AK155" s="932" t="s">
        <v>2</v>
      </c>
      <c r="AL155" s="934"/>
      <c r="AM155" s="935"/>
    </row>
    <row r="156" spans="2:41" x14ac:dyDescent="0.25">
      <c r="B156" s="151"/>
      <c r="C156" s="151"/>
      <c r="D156" s="151"/>
      <c r="E156" s="151"/>
      <c r="F156" s="151"/>
      <c r="G156" s="151"/>
      <c r="H156" s="151"/>
      <c r="I156" s="151"/>
      <c r="J156" s="174"/>
      <c r="K156" s="174"/>
      <c r="L156" s="174"/>
      <c r="M156" s="174"/>
      <c r="N156" s="151"/>
      <c r="O156" s="151"/>
      <c r="P156" s="135"/>
      <c r="Q156" s="135"/>
      <c r="R156" s="930"/>
      <c r="S156" s="931"/>
      <c r="T156" s="931"/>
      <c r="U156" s="931"/>
      <c r="V156" s="931"/>
      <c r="W156" s="931"/>
      <c r="X156" s="931"/>
      <c r="Y156" s="931"/>
      <c r="Z156" s="931"/>
      <c r="AA156" s="931"/>
      <c r="AB156" s="931"/>
      <c r="AC156" s="931"/>
      <c r="AD156" s="931"/>
      <c r="AE156" s="931"/>
      <c r="AF156" s="265"/>
      <c r="AG156" s="936" t="s">
        <v>1</v>
      </c>
      <c r="AH156" s="938">
        <f>+SUM(AH149:AH154)</f>
        <v>0</v>
      </c>
      <c r="AI156" s="936" t="s">
        <v>1</v>
      </c>
      <c r="AJ156" s="938">
        <f>+SUM(AJ149:AJ154)</f>
        <v>0</v>
      </c>
      <c r="AK156" s="936" t="s">
        <v>1</v>
      </c>
      <c r="AL156" s="940">
        <f>+AJ156-AH156</f>
        <v>0</v>
      </c>
      <c r="AM156" s="851" t="e">
        <f>+AL156/AH156</f>
        <v>#DIV/0!</v>
      </c>
    </row>
    <row r="157" spans="2:41" ht="17.25" thickBot="1" x14ac:dyDescent="0.3">
      <c r="B157" s="151"/>
      <c r="C157" s="151"/>
      <c r="D157" s="151"/>
      <c r="E157" s="151"/>
      <c r="F157" s="151"/>
      <c r="G157" s="151"/>
      <c r="H157" s="151"/>
      <c r="I157" s="151"/>
      <c r="J157" s="174"/>
      <c r="K157" s="174"/>
      <c r="L157" s="174"/>
      <c r="M157" s="174"/>
      <c r="N157" s="151"/>
      <c r="O157" s="151"/>
      <c r="P157" s="135"/>
      <c r="Q157" s="135"/>
      <c r="R157" s="921"/>
      <c r="S157" s="922"/>
      <c r="T157" s="922"/>
      <c r="U157" s="922"/>
      <c r="V157" s="922"/>
      <c r="W157" s="922"/>
      <c r="X157" s="922"/>
      <c r="Y157" s="922"/>
      <c r="Z157" s="922"/>
      <c r="AA157" s="922"/>
      <c r="AB157" s="922"/>
      <c r="AC157" s="922"/>
      <c r="AD157" s="922"/>
      <c r="AE157" s="922"/>
      <c r="AF157" s="264"/>
      <c r="AG157" s="937"/>
      <c r="AH157" s="939"/>
      <c r="AI157" s="937"/>
      <c r="AJ157" s="939"/>
      <c r="AK157" s="937"/>
      <c r="AL157" s="941"/>
      <c r="AM157" s="852"/>
    </row>
    <row r="158" spans="2:41" ht="17.25" thickBot="1" x14ac:dyDescent="0.3"/>
    <row r="159" spans="2:41" x14ac:dyDescent="0.25">
      <c r="R159" s="918" t="s">
        <v>0</v>
      </c>
      <c r="S159" s="919"/>
      <c r="T159" s="919"/>
      <c r="U159" s="919"/>
      <c r="V159" s="919"/>
      <c r="W159" s="919"/>
      <c r="X159" s="919"/>
      <c r="Y159" s="919"/>
      <c r="Z159" s="919"/>
      <c r="AA159" s="919"/>
      <c r="AB159" s="919"/>
      <c r="AC159" s="919"/>
      <c r="AD159" s="919"/>
      <c r="AE159" s="920"/>
      <c r="AF159" s="18"/>
      <c r="AG159" s="924">
        <f>+AH156+AG139</f>
        <v>0</v>
      </c>
      <c r="AH159" s="925"/>
      <c r="AI159" s="924">
        <f>+AJ156+AI139</f>
        <v>0</v>
      </c>
      <c r="AJ159" s="925"/>
      <c r="AK159" s="928">
        <f>+AI159-AG159</f>
        <v>0</v>
      </c>
      <c r="AL159" s="925"/>
      <c r="AM159" s="945" t="e">
        <f>+AK159/AG159</f>
        <v>#DIV/0!</v>
      </c>
    </row>
    <row r="160" spans="2:41" ht="17.25" thickBot="1" x14ac:dyDescent="0.3">
      <c r="R160" s="921"/>
      <c r="S160" s="922"/>
      <c r="T160" s="922"/>
      <c r="U160" s="922"/>
      <c r="V160" s="922"/>
      <c r="W160" s="922"/>
      <c r="X160" s="922"/>
      <c r="Y160" s="922"/>
      <c r="Z160" s="922"/>
      <c r="AA160" s="922"/>
      <c r="AB160" s="922"/>
      <c r="AC160" s="922"/>
      <c r="AD160" s="922"/>
      <c r="AE160" s="923"/>
      <c r="AF160" s="19"/>
      <c r="AG160" s="926"/>
      <c r="AH160" s="927"/>
      <c r="AI160" s="926"/>
      <c r="AJ160" s="927"/>
      <c r="AK160" s="929"/>
      <c r="AL160" s="927"/>
      <c r="AM160" s="946"/>
    </row>
    <row r="161" spans="2:41" ht="17.25" thickBot="1" x14ac:dyDescent="0.3"/>
    <row r="162" spans="2:41" ht="12" customHeight="1" x14ac:dyDescent="0.25">
      <c r="B162" s="882" t="s">
        <v>31</v>
      </c>
      <c r="C162" s="883"/>
      <c r="D162" s="883"/>
      <c r="E162" s="883"/>
      <c r="F162" s="883"/>
      <c r="G162" s="884"/>
      <c r="H162" s="888" t="s">
        <v>30</v>
      </c>
      <c r="I162" s="765"/>
      <c r="J162" s="765"/>
      <c r="K162" s="765"/>
      <c r="L162" s="765"/>
      <c r="M162" s="765"/>
      <c r="N162" s="765"/>
      <c r="O162" s="765"/>
      <c r="P162" s="765"/>
      <c r="Q162" s="765"/>
      <c r="R162" s="765"/>
      <c r="S162" s="765"/>
      <c r="T162" s="765"/>
      <c r="U162" s="765"/>
      <c r="V162" s="765"/>
      <c r="W162" s="765"/>
      <c r="X162" s="765"/>
      <c r="Y162" s="765"/>
      <c r="Z162" s="765"/>
      <c r="AA162" s="765"/>
      <c r="AB162" s="765"/>
      <c r="AC162" s="765"/>
      <c r="AD162" s="267"/>
      <c r="AE162" s="764" t="s">
        <v>29</v>
      </c>
      <c r="AF162" s="765"/>
      <c r="AG162" s="765"/>
      <c r="AH162" s="765"/>
      <c r="AI162" s="765"/>
      <c r="AJ162" s="766"/>
      <c r="AK162" s="889" t="s">
        <v>39</v>
      </c>
      <c r="AL162" s="890"/>
      <c r="AM162" s="891"/>
      <c r="AN162" s="22"/>
      <c r="AO162" s="168" t="s">
        <v>46</v>
      </c>
    </row>
    <row r="163" spans="2:41" ht="12" customHeight="1" thickBot="1" x14ac:dyDescent="0.3">
      <c r="B163" s="885"/>
      <c r="C163" s="886"/>
      <c r="D163" s="886"/>
      <c r="E163" s="886"/>
      <c r="F163" s="886"/>
      <c r="G163" s="887"/>
      <c r="H163" s="892" t="s">
        <v>25</v>
      </c>
      <c r="I163" s="893"/>
      <c r="J163" s="893"/>
      <c r="K163" s="893"/>
      <c r="L163" s="893"/>
      <c r="M163" s="893"/>
      <c r="N163" s="893"/>
      <c r="O163" s="893"/>
      <c r="P163" s="893"/>
      <c r="Q163" s="893"/>
      <c r="R163" s="893"/>
      <c r="S163" s="893"/>
      <c r="T163" s="893"/>
      <c r="U163" s="893"/>
      <c r="V163" s="893"/>
      <c r="W163" s="893"/>
      <c r="X163" s="893"/>
      <c r="Y163" s="893"/>
      <c r="Z163" s="893"/>
      <c r="AA163" s="893"/>
      <c r="AB163" s="893"/>
      <c r="AC163" s="893"/>
      <c r="AD163" s="268"/>
      <c r="AE163" s="773"/>
      <c r="AF163" s="774"/>
      <c r="AG163" s="774"/>
      <c r="AH163" s="774"/>
      <c r="AI163" s="774"/>
      <c r="AJ163" s="775"/>
      <c r="AK163" s="896" t="s">
        <v>40</v>
      </c>
      <c r="AL163" s="897"/>
      <c r="AM163" s="898"/>
      <c r="AN163" s="23"/>
      <c r="AO163" s="169" t="s">
        <v>47</v>
      </c>
    </row>
    <row r="164" spans="2:41" ht="12" customHeight="1" thickBot="1" x14ac:dyDescent="0.3">
      <c r="B164" s="902" t="s">
        <v>28</v>
      </c>
      <c r="C164" s="903"/>
      <c r="D164" s="903"/>
      <c r="E164" s="903"/>
      <c r="F164" s="903"/>
      <c r="G164" s="904"/>
      <c r="H164" s="894"/>
      <c r="I164" s="895"/>
      <c r="J164" s="895"/>
      <c r="K164" s="895"/>
      <c r="L164" s="895"/>
      <c r="M164" s="895"/>
      <c r="N164" s="895"/>
      <c r="O164" s="895"/>
      <c r="P164" s="895"/>
      <c r="Q164" s="895"/>
      <c r="R164" s="895"/>
      <c r="S164" s="895"/>
      <c r="T164" s="895"/>
      <c r="U164" s="895"/>
      <c r="V164" s="895"/>
      <c r="W164" s="895"/>
      <c r="X164" s="895"/>
      <c r="Y164" s="895"/>
      <c r="Z164" s="895"/>
      <c r="AA164" s="895"/>
      <c r="AB164" s="895"/>
      <c r="AC164" s="895"/>
      <c r="AD164" s="269"/>
      <c r="AE164" s="776"/>
      <c r="AF164" s="777"/>
      <c r="AG164" s="777"/>
      <c r="AH164" s="777"/>
      <c r="AI164" s="777"/>
      <c r="AJ164" s="778"/>
      <c r="AK164" s="899"/>
      <c r="AL164" s="900"/>
      <c r="AM164" s="901"/>
      <c r="AN164" s="141"/>
      <c r="AO164" s="170"/>
    </row>
    <row r="165" spans="2:41" ht="12" customHeight="1" thickBot="1" x14ac:dyDescent="0.3">
      <c r="B165" s="135"/>
      <c r="C165" s="135"/>
      <c r="D165" s="135"/>
      <c r="E165" s="135"/>
      <c r="F165" s="135"/>
      <c r="G165" s="135"/>
      <c r="H165" s="135"/>
      <c r="I165" s="135"/>
      <c r="J165" s="174"/>
      <c r="K165" s="174"/>
      <c r="L165" s="174"/>
      <c r="M165" s="174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41"/>
      <c r="AO165" s="171"/>
    </row>
    <row r="166" spans="2:41" ht="12" customHeight="1" thickBot="1" x14ac:dyDescent="0.3">
      <c r="B166" s="873" t="s">
        <v>27</v>
      </c>
      <c r="C166" s="874"/>
      <c r="D166" s="874"/>
      <c r="E166" s="875"/>
      <c r="F166" s="848" t="s">
        <v>26</v>
      </c>
      <c r="G166" s="850"/>
      <c r="H166" s="848" t="s">
        <v>44</v>
      </c>
      <c r="I166" s="849"/>
      <c r="J166" s="849"/>
      <c r="K166" s="849"/>
      <c r="L166" s="849"/>
      <c r="M166" s="849"/>
      <c r="N166" s="849"/>
      <c r="O166" s="849"/>
      <c r="P166" s="849"/>
      <c r="Q166" s="849"/>
      <c r="R166" s="849"/>
      <c r="S166" s="850"/>
      <c r="T166" s="848" t="s">
        <v>25</v>
      </c>
      <c r="U166" s="849"/>
      <c r="V166" s="849"/>
      <c r="W166" s="849"/>
      <c r="X166" s="849"/>
      <c r="Y166" s="849"/>
      <c r="Z166" s="849"/>
      <c r="AA166" s="849"/>
      <c r="AB166" s="849"/>
      <c r="AC166" s="849"/>
      <c r="AD166" s="849"/>
      <c r="AE166" s="850"/>
      <c r="AF166" s="879" t="s">
        <v>24</v>
      </c>
      <c r="AG166" s="880"/>
      <c r="AH166" s="881"/>
      <c r="AI166" s="879" t="s">
        <v>24</v>
      </c>
      <c r="AJ166" s="881"/>
      <c r="AK166" s="848" t="s">
        <v>23</v>
      </c>
      <c r="AL166" s="849"/>
      <c r="AM166" s="850"/>
      <c r="AN166" s="141"/>
      <c r="AO166" s="171"/>
    </row>
    <row r="167" spans="2:41" ht="12" customHeight="1" thickBot="1" x14ac:dyDescent="0.3">
      <c r="B167" s="1" t="s">
        <v>13</v>
      </c>
      <c r="C167" s="2" t="s">
        <v>22</v>
      </c>
      <c r="D167" s="3" t="s">
        <v>22</v>
      </c>
      <c r="E167" s="2" t="s">
        <v>21</v>
      </c>
      <c r="F167" s="907" t="s">
        <v>20</v>
      </c>
      <c r="G167" s="908"/>
      <c r="H167" s="876"/>
      <c r="I167" s="877"/>
      <c r="J167" s="877"/>
      <c r="K167" s="877"/>
      <c r="L167" s="877"/>
      <c r="M167" s="877"/>
      <c r="N167" s="877"/>
      <c r="O167" s="877"/>
      <c r="P167" s="877"/>
      <c r="Q167" s="877"/>
      <c r="R167" s="877"/>
      <c r="S167" s="878"/>
      <c r="T167" s="876"/>
      <c r="U167" s="877"/>
      <c r="V167" s="877"/>
      <c r="W167" s="877"/>
      <c r="X167" s="877"/>
      <c r="Y167" s="877"/>
      <c r="Z167" s="877"/>
      <c r="AA167" s="877"/>
      <c r="AB167" s="877"/>
      <c r="AC167" s="877"/>
      <c r="AD167" s="877"/>
      <c r="AE167" s="878"/>
      <c r="AF167" s="876" t="s">
        <v>19</v>
      </c>
      <c r="AG167" s="877"/>
      <c r="AH167" s="878"/>
      <c r="AI167" s="876" t="s">
        <v>18</v>
      </c>
      <c r="AJ167" s="878"/>
      <c r="AK167" s="876" t="s">
        <v>17</v>
      </c>
      <c r="AL167" s="877"/>
      <c r="AM167" s="878"/>
      <c r="AN167" s="141"/>
      <c r="AO167" s="171"/>
    </row>
    <row r="168" spans="2:41" ht="12" customHeight="1" thickBot="1" x14ac:dyDescent="0.3">
      <c r="B168" s="4">
        <v>2020</v>
      </c>
      <c r="C168" s="5" t="s">
        <v>16</v>
      </c>
      <c r="D168" s="5" t="s">
        <v>15</v>
      </c>
      <c r="E168" s="30" t="s">
        <v>14</v>
      </c>
      <c r="F168" s="6" t="s">
        <v>14</v>
      </c>
      <c r="G168" s="7" t="s">
        <v>13</v>
      </c>
      <c r="H168" s="868" t="s">
        <v>34</v>
      </c>
      <c r="I168" s="869"/>
      <c r="J168" s="870" t="s">
        <v>43</v>
      </c>
      <c r="K168" s="871"/>
      <c r="L168" s="870" t="s">
        <v>42</v>
      </c>
      <c r="M168" s="871"/>
      <c r="N168" s="872" t="s">
        <v>33</v>
      </c>
      <c r="O168" s="869"/>
      <c r="P168" s="872" t="s">
        <v>12</v>
      </c>
      <c r="Q168" s="869"/>
      <c r="R168" s="872" t="s">
        <v>11</v>
      </c>
      <c r="S168" s="905"/>
      <c r="T168" s="868" t="s">
        <v>35</v>
      </c>
      <c r="U168" s="906"/>
      <c r="V168" s="906"/>
      <c r="W168" s="905"/>
      <c r="X168" s="868" t="s">
        <v>10</v>
      </c>
      <c r="Y168" s="906"/>
      <c r="Z168" s="906"/>
      <c r="AA168" s="905"/>
      <c r="AB168" s="38" t="s">
        <v>38</v>
      </c>
      <c r="AC168" s="37" t="s">
        <v>36</v>
      </c>
      <c r="AD168" s="266" t="s">
        <v>41</v>
      </c>
      <c r="AE168" s="136" t="s">
        <v>9</v>
      </c>
      <c r="AF168" s="8" t="s">
        <v>37</v>
      </c>
      <c r="AG168" s="9" t="s">
        <v>8</v>
      </c>
      <c r="AH168" s="10" t="s">
        <v>7</v>
      </c>
      <c r="AI168" s="6" t="s">
        <v>8</v>
      </c>
      <c r="AJ168" s="7" t="s">
        <v>7</v>
      </c>
      <c r="AK168" s="6" t="s">
        <v>8</v>
      </c>
      <c r="AL168" s="11" t="s">
        <v>7</v>
      </c>
      <c r="AM168" s="7" t="s">
        <v>6</v>
      </c>
      <c r="AN168" s="141"/>
      <c r="AO168" s="171"/>
    </row>
    <row r="169" spans="2:41" ht="12" customHeight="1" thickBot="1" x14ac:dyDescent="0.3">
      <c r="B169" s="25"/>
      <c r="C169" s="137"/>
      <c r="D169" s="137"/>
      <c r="E169" s="43"/>
      <c r="F169" s="43"/>
      <c r="G169" s="25"/>
      <c r="H169" s="960"/>
      <c r="I169" s="961"/>
      <c r="J169" s="962"/>
      <c r="K169" s="963"/>
      <c r="L169" s="962"/>
      <c r="M169" s="963"/>
      <c r="N169" s="960"/>
      <c r="O169" s="961"/>
      <c r="P169" s="964"/>
      <c r="Q169" s="965"/>
      <c r="R169" s="964"/>
      <c r="S169" s="966"/>
      <c r="T169" s="957"/>
      <c r="U169" s="958"/>
      <c r="V169" s="958"/>
      <c r="W169" s="959"/>
      <c r="X169" s="986"/>
      <c r="Y169" s="958"/>
      <c r="Z169" s="958"/>
      <c r="AA169" s="987"/>
      <c r="AB169" s="34"/>
      <c r="AC169" s="138"/>
      <c r="AD169" s="166"/>
      <c r="AE169" s="41"/>
      <c r="AF169" s="26"/>
      <c r="AG169" s="160"/>
      <c r="AH169" s="161">
        <f>+AG169/1000</f>
        <v>0</v>
      </c>
      <c r="AI169" s="162"/>
      <c r="AJ169" s="163">
        <f>+AI169/1000</f>
        <v>0</v>
      </c>
      <c r="AK169" s="164">
        <f>+AI169-AG169</f>
        <v>0</v>
      </c>
      <c r="AL169" s="163">
        <f>+AK169/1000</f>
        <v>0</v>
      </c>
      <c r="AM169" s="165" t="e">
        <f>+AK169/AG169</f>
        <v>#DIV/0!</v>
      </c>
      <c r="AN169" s="141"/>
      <c r="AO169" s="172"/>
    </row>
    <row r="170" spans="2:41" ht="12" customHeight="1" x14ac:dyDescent="0.25">
      <c r="B170" s="25"/>
      <c r="C170" s="137"/>
      <c r="D170" s="137"/>
      <c r="E170" s="43"/>
      <c r="F170" s="43"/>
      <c r="G170" s="25"/>
      <c r="H170" s="967"/>
      <c r="I170" s="968"/>
      <c r="J170" s="969"/>
      <c r="K170" s="970"/>
      <c r="L170" s="969"/>
      <c r="M170" s="970"/>
      <c r="N170" s="967"/>
      <c r="O170" s="968"/>
      <c r="P170" s="971"/>
      <c r="Q170" s="972"/>
      <c r="R170" s="973"/>
      <c r="S170" s="974"/>
      <c r="T170" s="979"/>
      <c r="U170" s="980"/>
      <c r="V170" s="980"/>
      <c r="W170" s="981"/>
      <c r="X170" s="979"/>
      <c r="Y170" s="980"/>
      <c r="Z170" s="980"/>
      <c r="AA170" s="988"/>
      <c r="AB170" s="34"/>
      <c r="AC170" s="138"/>
      <c r="AD170" s="158"/>
      <c r="AE170" s="35"/>
      <c r="AF170" s="34"/>
      <c r="AG170" s="139"/>
      <c r="AH170" s="159">
        <f>+AG170/1000</f>
        <v>0</v>
      </c>
      <c r="AI170" s="152"/>
      <c r="AJ170" s="272">
        <f>+AI170/1000</f>
        <v>0</v>
      </c>
      <c r="AK170" s="273">
        <f>+AI170-AG170</f>
        <v>0</v>
      </c>
      <c r="AL170" s="274">
        <f>+AK170/1000</f>
        <v>0</v>
      </c>
      <c r="AM170" s="275" t="e">
        <f>+AK170/AG170</f>
        <v>#DIV/0!</v>
      </c>
      <c r="AN170" s="20"/>
    </row>
    <row r="171" spans="2:41" ht="12" customHeight="1" x14ac:dyDescent="0.25">
      <c r="B171" s="25"/>
      <c r="C171" s="137"/>
      <c r="D171" s="137"/>
      <c r="E171" s="43"/>
      <c r="F171" s="43"/>
      <c r="G171" s="25"/>
      <c r="H171" s="967"/>
      <c r="I171" s="968"/>
      <c r="J171" s="969"/>
      <c r="K171" s="970"/>
      <c r="L171" s="969"/>
      <c r="M171" s="970"/>
      <c r="N171" s="967"/>
      <c r="O171" s="968"/>
      <c r="P171" s="971"/>
      <c r="Q171" s="972"/>
      <c r="R171" s="973"/>
      <c r="S171" s="985"/>
      <c r="T171" s="982"/>
      <c r="U171" s="983"/>
      <c r="V171" s="983"/>
      <c r="W171" s="984"/>
      <c r="X171" s="982"/>
      <c r="Y171" s="983"/>
      <c r="Z171" s="983"/>
      <c r="AA171" s="984"/>
      <c r="AB171" s="34"/>
      <c r="AC171" s="138"/>
      <c r="AD171" s="263"/>
      <c r="AE171" s="46"/>
      <c r="AF171" s="34"/>
      <c r="AG171" s="139"/>
      <c r="AH171" s="140">
        <f>+AG171/1000</f>
        <v>0</v>
      </c>
      <c r="AI171" s="152"/>
      <c r="AJ171" s="142">
        <f>+AI171/1000</f>
        <v>0</v>
      </c>
      <c r="AK171" s="143">
        <f>+AI171-AG171</f>
        <v>0</v>
      </c>
      <c r="AL171" s="144">
        <f>+AK171/1000</f>
        <v>0</v>
      </c>
      <c r="AM171" s="145" t="e">
        <f>+AK171/AG171</f>
        <v>#DIV/0!</v>
      </c>
      <c r="AN171" s="21"/>
    </row>
    <row r="172" spans="2:41" ht="12" customHeight="1" x14ac:dyDescent="0.25">
      <c r="B172" s="25"/>
      <c r="C172" s="137"/>
      <c r="D172" s="137"/>
      <c r="E172" s="43"/>
      <c r="F172" s="43"/>
      <c r="G172" s="25"/>
      <c r="H172" s="967"/>
      <c r="I172" s="968"/>
      <c r="J172" s="969"/>
      <c r="K172" s="970"/>
      <c r="L172" s="969"/>
      <c r="M172" s="970"/>
      <c r="N172" s="967"/>
      <c r="O172" s="968"/>
      <c r="P172" s="971"/>
      <c r="Q172" s="972"/>
      <c r="R172" s="973"/>
      <c r="S172" s="974"/>
      <c r="T172" s="975"/>
      <c r="U172" s="976"/>
      <c r="V172" s="976"/>
      <c r="W172" s="977"/>
      <c r="X172" s="975"/>
      <c r="Y172" s="976"/>
      <c r="Z172" s="976"/>
      <c r="AA172" s="978"/>
      <c r="AB172" s="34"/>
      <c r="AC172" s="138"/>
      <c r="AD172" s="263"/>
      <c r="AE172" s="46"/>
      <c r="AF172" s="34"/>
      <c r="AG172" s="139"/>
      <c r="AH172" s="140">
        <f>+AG172/1000</f>
        <v>0</v>
      </c>
      <c r="AI172" s="152"/>
      <c r="AJ172" s="142">
        <f>+AI172/1000</f>
        <v>0</v>
      </c>
      <c r="AK172" s="143">
        <f>+AI172-AG172</f>
        <v>0</v>
      </c>
      <c r="AL172" s="144">
        <f>+AK172/1000</f>
        <v>0</v>
      </c>
      <c r="AM172" s="145" t="e">
        <f>+AK172/AG172</f>
        <v>#DIV/0!</v>
      </c>
      <c r="AN172" s="21"/>
    </row>
    <row r="173" spans="2:41" ht="12" customHeight="1" x14ac:dyDescent="0.25">
      <c r="B173" s="25"/>
      <c r="C173" s="137"/>
      <c r="D173" s="137"/>
      <c r="E173" s="43"/>
      <c r="F173" s="43"/>
      <c r="G173" s="25"/>
      <c r="H173" s="967"/>
      <c r="I173" s="968"/>
      <c r="J173" s="969"/>
      <c r="K173" s="970"/>
      <c r="L173" s="969"/>
      <c r="M173" s="970"/>
      <c r="N173" s="967"/>
      <c r="O173" s="968"/>
      <c r="P173" s="989"/>
      <c r="Q173" s="990"/>
      <c r="R173" s="973"/>
      <c r="S173" s="974"/>
      <c r="T173" s="991"/>
      <c r="U173" s="992"/>
      <c r="V173" s="992"/>
      <c r="W173" s="974"/>
      <c r="X173" s="991"/>
      <c r="Y173" s="992"/>
      <c r="Z173" s="992"/>
      <c r="AA173" s="985"/>
      <c r="AB173" s="34"/>
      <c r="AC173" s="138"/>
      <c r="AD173" s="263"/>
      <c r="AE173" s="46"/>
      <c r="AF173" s="34"/>
      <c r="AG173" s="139"/>
      <c r="AH173" s="140">
        <f>+AG173/1000</f>
        <v>0</v>
      </c>
      <c r="AI173" s="152"/>
      <c r="AJ173" s="142">
        <f>+AI173/1000</f>
        <v>0</v>
      </c>
      <c r="AK173" s="143">
        <f>+AI173-AG173</f>
        <v>0</v>
      </c>
      <c r="AL173" s="144">
        <f>+AK173/1000</f>
        <v>0</v>
      </c>
      <c r="AM173" s="145" t="e">
        <f>+AK173/AG173</f>
        <v>#DIV/0!</v>
      </c>
    </row>
    <row r="174" spans="2:41" ht="12" customHeight="1" thickBot="1" x14ac:dyDescent="0.3">
      <c r="B174" s="24"/>
      <c r="C174" s="146"/>
      <c r="D174" s="146"/>
      <c r="E174" s="27"/>
      <c r="F174" s="36"/>
      <c r="G174" s="31"/>
      <c r="H174" s="909"/>
      <c r="I174" s="910"/>
      <c r="J174" s="911"/>
      <c r="K174" s="912"/>
      <c r="L174" s="911"/>
      <c r="M174" s="912"/>
      <c r="N174" s="913"/>
      <c r="O174" s="910"/>
      <c r="P174" s="913"/>
      <c r="Q174" s="910"/>
      <c r="R174" s="914"/>
      <c r="S174" s="915"/>
      <c r="T174" s="916"/>
      <c r="U174" s="917"/>
      <c r="V174" s="917"/>
      <c r="W174" s="915"/>
      <c r="X174" s="29"/>
      <c r="Y174" s="147"/>
      <c r="Z174" s="147"/>
      <c r="AA174" s="28"/>
      <c r="AB174" s="36"/>
      <c r="AC174" s="148"/>
      <c r="AD174" s="147"/>
      <c r="AE174" s="28"/>
      <c r="AF174" s="29"/>
      <c r="AG174" s="149"/>
      <c r="AH174" s="153"/>
      <c r="AI174" s="150"/>
      <c r="AJ174" s="154"/>
      <c r="AK174" s="155"/>
      <c r="AL174" s="156"/>
      <c r="AM174" s="157"/>
    </row>
    <row r="175" spans="2:41" ht="12" customHeight="1" x14ac:dyDescent="0.25">
      <c r="B175" s="151"/>
      <c r="C175" s="151"/>
      <c r="D175" s="151"/>
      <c r="E175" s="151"/>
      <c r="F175" s="151"/>
      <c r="G175" s="151"/>
      <c r="H175" s="151"/>
      <c r="I175" s="151"/>
      <c r="J175" s="174"/>
      <c r="K175" s="174"/>
      <c r="L175" s="174"/>
      <c r="M175" s="174"/>
      <c r="N175" s="151"/>
      <c r="O175" s="151"/>
      <c r="P175" s="135"/>
      <c r="Q175" s="135"/>
      <c r="R175" s="918" t="s">
        <v>5</v>
      </c>
      <c r="S175" s="919"/>
      <c r="T175" s="919"/>
      <c r="U175" s="919"/>
      <c r="V175" s="919"/>
      <c r="W175" s="919"/>
      <c r="X175" s="919"/>
      <c r="Y175" s="919"/>
      <c r="Z175" s="919"/>
      <c r="AA175" s="919"/>
      <c r="AB175" s="919"/>
      <c r="AC175" s="919"/>
      <c r="AD175" s="919"/>
      <c r="AE175" s="919"/>
      <c r="AF175" s="265"/>
      <c r="AG175" s="932" t="s">
        <v>4</v>
      </c>
      <c r="AH175" s="933"/>
      <c r="AI175" s="932" t="s">
        <v>3</v>
      </c>
      <c r="AJ175" s="933"/>
      <c r="AK175" s="932" t="s">
        <v>2</v>
      </c>
      <c r="AL175" s="934"/>
      <c r="AM175" s="935"/>
    </row>
    <row r="176" spans="2:41" x14ac:dyDescent="0.25">
      <c r="B176" s="151"/>
      <c r="C176" s="151"/>
      <c r="D176" s="151"/>
      <c r="E176" s="151"/>
      <c r="F176" s="151"/>
      <c r="G176" s="151"/>
      <c r="H176" s="151"/>
      <c r="I176" s="151"/>
      <c r="J176" s="174"/>
      <c r="K176" s="174"/>
      <c r="L176" s="174"/>
      <c r="M176" s="174"/>
      <c r="N176" s="151"/>
      <c r="O176" s="151"/>
      <c r="P176" s="135"/>
      <c r="Q176" s="135"/>
      <c r="R176" s="930"/>
      <c r="S176" s="931"/>
      <c r="T176" s="931"/>
      <c r="U176" s="931"/>
      <c r="V176" s="931"/>
      <c r="W176" s="931"/>
      <c r="X176" s="931"/>
      <c r="Y176" s="931"/>
      <c r="Z176" s="931"/>
      <c r="AA176" s="931"/>
      <c r="AB176" s="931"/>
      <c r="AC176" s="931"/>
      <c r="AD176" s="931"/>
      <c r="AE176" s="931"/>
      <c r="AF176" s="265"/>
      <c r="AG176" s="936" t="s">
        <v>1</v>
      </c>
      <c r="AH176" s="938">
        <f>+SUM(AH169:AH174)</f>
        <v>0</v>
      </c>
      <c r="AI176" s="936" t="s">
        <v>1</v>
      </c>
      <c r="AJ176" s="938">
        <f>+SUM(AJ169:AJ174)</f>
        <v>0</v>
      </c>
      <c r="AK176" s="936" t="s">
        <v>1</v>
      </c>
      <c r="AL176" s="940">
        <f>+AJ176-AH176</f>
        <v>0</v>
      </c>
      <c r="AM176" s="851" t="e">
        <f>+AL176/AH176</f>
        <v>#DIV/0!</v>
      </c>
    </row>
    <row r="177" spans="2:41" ht="17.25" thickBot="1" x14ac:dyDescent="0.3">
      <c r="B177" s="151"/>
      <c r="C177" s="151"/>
      <c r="D177" s="151"/>
      <c r="E177" s="151"/>
      <c r="F177" s="151"/>
      <c r="G177" s="151"/>
      <c r="H177" s="151"/>
      <c r="I177" s="151"/>
      <c r="J177" s="174"/>
      <c r="K177" s="174"/>
      <c r="L177" s="174"/>
      <c r="M177" s="174"/>
      <c r="N177" s="151"/>
      <c r="O177" s="151"/>
      <c r="P177" s="135"/>
      <c r="Q177" s="135"/>
      <c r="R177" s="921"/>
      <c r="S177" s="922"/>
      <c r="T177" s="922"/>
      <c r="U177" s="922"/>
      <c r="V177" s="922"/>
      <c r="W177" s="922"/>
      <c r="X177" s="922"/>
      <c r="Y177" s="922"/>
      <c r="Z177" s="922"/>
      <c r="AA177" s="922"/>
      <c r="AB177" s="922"/>
      <c r="AC177" s="922"/>
      <c r="AD177" s="922"/>
      <c r="AE177" s="922"/>
      <c r="AF177" s="264"/>
      <c r="AG177" s="937"/>
      <c r="AH177" s="939"/>
      <c r="AI177" s="937"/>
      <c r="AJ177" s="939"/>
      <c r="AK177" s="937"/>
      <c r="AL177" s="941"/>
      <c r="AM177" s="852"/>
    </row>
    <row r="178" spans="2:41" ht="17.25" thickBot="1" x14ac:dyDescent="0.3"/>
    <row r="179" spans="2:41" x14ac:dyDescent="0.25">
      <c r="R179" s="918" t="s">
        <v>0</v>
      </c>
      <c r="S179" s="919"/>
      <c r="T179" s="919"/>
      <c r="U179" s="919"/>
      <c r="V179" s="919"/>
      <c r="W179" s="919"/>
      <c r="X179" s="919"/>
      <c r="Y179" s="919"/>
      <c r="Z179" s="919"/>
      <c r="AA179" s="919"/>
      <c r="AB179" s="919"/>
      <c r="AC179" s="919"/>
      <c r="AD179" s="919"/>
      <c r="AE179" s="920"/>
      <c r="AF179" s="18"/>
      <c r="AG179" s="924">
        <f>+AH176+AG159</f>
        <v>0</v>
      </c>
      <c r="AH179" s="925"/>
      <c r="AI179" s="924">
        <f>+AJ176+AI159</f>
        <v>0</v>
      </c>
      <c r="AJ179" s="925"/>
      <c r="AK179" s="928">
        <f>+AI179-AG179</f>
        <v>0</v>
      </c>
      <c r="AL179" s="925"/>
      <c r="AM179" s="945" t="e">
        <f>+AK179/AG179</f>
        <v>#DIV/0!</v>
      </c>
    </row>
    <row r="180" spans="2:41" ht="17.25" thickBot="1" x14ac:dyDescent="0.3">
      <c r="R180" s="921"/>
      <c r="S180" s="922"/>
      <c r="T180" s="922"/>
      <c r="U180" s="922"/>
      <c r="V180" s="922"/>
      <c r="W180" s="922"/>
      <c r="X180" s="922"/>
      <c r="Y180" s="922"/>
      <c r="Z180" s="922"/>
      <c r="AA180" s="922"/>
      <c r="AB180" s="922"/>
      <c r="AC180" s="922"/>
      <c r="AD180" s="922"/>
      <c r="AE180" s="923"/>
      <c r="AF180" s="19"/>
      <c r="AG180" s="926"/>
      <c r="AH180" s="927"/>
      <c r="AI180" s="926"/>
      <c r="AJ180" s="927"/>
      <c r="AK180" s="929"/>
      <c r="AL180" s="927"/>
      <c r="AM180" s="946"/>
    </row>
    <row r="181" spans="2:41" ht="17.25" thickBot="1" x14ac:dyDescent="0.3"/>
    <row r="182" spans="2:41" ht="12" customHeight="1" x14ac:dyDescent="0.25">
      <c r="B182" s="882" t="s">
        <v>31</v>
      </c>
      <c r="C182" s="883"/>
      <c r="D182" s="883"/>
      <c r="E182" s="883"/>
      <c r="F182" s="883"/>
      <c r="G182" s="884"/>
      <c r="H182" s="888" t="s">
        <v>30</v>
      </c>
      <c r="I182" s="765"/>
      <c r="J182" s="765"/>
      <c r="K182" s="765"/>
      <c r="L182" s="765"/>
      <c r="M182" s="765"/>
      <c r="N182" s="765"/>
      <c r="O182" s="765"/>
      <c r="P182" s="765"/>
      <c r="Q182" s="765"/>
      <c r="R182" s="765"/>
      <c r="S182" s="765"/>
      <c r="T182" s="765"/>
      <c r="U182" s="765"/>
      <c r="V182" s="765"/>
      <c r="W182" s="765"/>
      <c r="X182" s="765"/>
      <c r="Y182" s="765"/>
      <c r="Z182" s="765"/>
      <c r="AA182" s="765"/>
      <c r="AB182" s="765"/>
      <c r="AC182" s="765"/>
      <c r="AD182" s="267"/>
      <c r="AE182" s="764" t="s">
        <v>29</v>
      </c>
      <c r="AF182" s="765"/>
      <c r="AG182" s="765"/>
      <c r="AH182" s="765"/>
      <c r="AI182" s="765"/>
      <c r="AJ182" s="766"/>
      <c r="AK182" s="889" t="s">
        <v>39</v>
      </c>
      <c r="AL182" s="890"/>
      <c r="AM182" s="891"/>
      <c r="AN182" s="22"/>
      <c r="AO182" s="168" t="s">
        <v>46</v>
      </c>
    </row>
    <row r="183" spans="2:41" ht="12" customHeight="1" thickBot="1" x14ac:dyDescent="0.3">
      <c r="B183" s="885"/>
      <c r="C183" s="886"/>
      <c r="D183" s="886"/>
      <c r="E183" s="886"/>
      <c r="F183" s="886"/>
      <c r="G183" s="887"/>
      <c r="H183" s="892" t="s">
        <v>25</v>
      </c>
      <c r="I183" s="893"/>
      <c r="J183" s="893"/>
      <c r="K183" s="893"/>
      <c r="L183" s="893"/>
      <c r="M183" s="893"/>
      <c r="N183" s="893"/>
      <c r="O183" s="893"/>
      <c r="P183" s="893"/>
      <c r="Q183" s="893"/>
      <c r="R183" s="893"/>
      <c r="S183" s="893"/>
      <c r="T183" s="893"/>
      <c r="U183" s="893"/>
      <c r="V183" s="893"/>
      <c r="W183" s="893"/>
      <c r="X183" s="893"/>
      <c r="Y183" s="893"/>
      <c r="Z183" s="893"/>
      <c r="AA183" s="893"/>
      <c r="AB183" s="893"/>
      <c r="AC183" s="893"/>
      <c r="AD183" s="268"/>
      <c r="AE183" s="773"/>
      <c r="AF183" s="774"/>
      <c r="AG183" s="774"/>
      <c r="AH183" s="774"/>
      <c r="AI183" s="774"/>
      <c r="AJ183" s="775"/>
      <c r="AK183" s="896" t="s">
        <v>40</v>
      </c>
      <c r="AL183" s="897"/>
      <c r="AM183" s="898"/>
      <c r="AN183" s="23"/>
      <c r="AO183" s="169" t="s">
        <v>47</v>
      </c>
    </row>
    <row r="184" spans="2:41" ht="12" customHeight="1" thickBot="1" x14ac:dyDescent="0.3">
      <c r="B184" s="902" t="s">
        <v>28</v>
      </c>
      <c r="C184" s="903"/>
      <c r="D184" s="903"/>
      <c r="E184" s="903"/>
      <c r="F184" s="903"/>
      <c r="G184" s="904"/>
      <c r="H184" s="894"/>
      <c r="I184" s="895"/>
      <c r="J184" s="895"/>
      <c r="K184" s="895"/>
      <c r="L184" s="895"/>
      <c r="M184" s="895"/>
      <c r="N184" s="895"/>
      <c r="O184" s="895"/>
      <c r="P184" s="895"/>
      <c r="Q184" s="895"/>
      <c r="R184" s="895"/>
      <c r="S184" s="895"/>
      <c r="T184" s="895"/>
      <c r="U184" s="895"/>
      <c r="V184" s="895"/>
      <c r="W184" s="895"/>
      <c r="X184" s="895"/>
      <c r="Y184" s="895"/>
      <c r="Z184" s="895"/>
      <c r="AA184" s="895"/>
      <c r="AB184" s="895"/>
      <c r="AC184" s="895"/>
      <c r="AD184" s="269"/>
      <c r="AE184" s="776"/>
      <c r="AF184" s="777"/>
      <c r="AG184" s="777"/>
      <c r="AH184" s="777"/>
      <c r="AI184" s="777"/>
      <c r="AJ184" s="778"/>
      <c r="AK184" s="899"/>
      <c r="AL184" s="900"/>
      <c r="AM184" s="901"/>
      <c r="AN184" s="141"/>
      <c r="AO184" s="170"/>
    </row>
    <row r="185" spans="2:41" ht="12" customHeight="1" thickBot="1" x14ac:dyDescent="0.3">
      <c r="B185" s="135"/>
      <c r="C185" s="135"/>
      <c r="D185" s="135"/>
      <c r="E185" s="135"/>
      <c r="F185" s="135"/>
      <c r="G185" s="135"/>
      <c r="H185" s="135"/>
      <c r="I185" s="135"/>
      <c r="J185" s="174"/>
      <c r="K185" s="174"/>
      <c r="L185" s="174"/>
      <c r="M185" s="174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41"/>
      <c r="AO185" s="171"/>
    </row>
    <row r="186" spans="2:41" ht="12" customHeight="1" thickBot="1" x14ac:dyDescent="0.3">
      <c r="B186" s="873" t="s">
        <v>27</v>
      </c>
      <c r="C186" s="874"/>
      <c r="D186" s="874"/>
      <c r="E186" s="875"/>
      <c r="F186" s="848" t="s">
        <v>26</v>
      </c>
      <c r="G186" s="850"/>
      <c r="H186" s="848" t="s">
        <v>44</v>
      </c>
      <c r="I186" s="849"/>
      <c r="J186" s="849"/>
      <c r="K186" s="849"/>
      <c r="L186" s="849"/>
      <c r="M186" s="849"/>
      <c r="N186" s="849"/>
      <c r="O186" s="849"/>
      <c r="P186" s="849"/>
      <c r="Q186" s="849"/>
      <c r="R186" s="849"/>
      <c r="S186" s="850"/>
      <c r="T186" s="848" t="s">
        <v>25</v>
      </c>
      <c r="U186" s="849"/>
      <c r="V186" s="849"/>
      <c r="W186" s="849"/>
      <c r="X186" s="849"/>
      <c r="Y186" s="849"/>
      <c r="Z186" s="849"/>
      <c r="AA186" s="849"/>
      <c r="AB186" s="849"/>
      <c r="AC186" s="849"/>
      <c r="AD186" s="849"/>
      <c r="AE186" s="850"/>
      <c r="AF186" s="879" t="s">
        <v>24</v>
      </c>
      <c r="AG186" s="880"/>
      <c r="AH186" s="881"/>
      <c r="AI186" s="879" t="s">
        <v>24</v>
      </c>
      <c r="AJ186" s="881"/>
      <c r="AK186" s="848" t="s">
        <v>23</v>
      </c>
      <c r="AL186" s="849"/>
      <c r="AM186" s="850"/>
      <c r="AN186" s="141"/>
      <c r="AO186" s="171"/>
    </row>
    <row r="187" spans="2:41" ht="12" customHeight="1" thickBot="1" x14ac:dyDescent="0.3">
      <c r="B187" s="1" t="s">
        <v>13</v>
      </c>
      <c r="C187" s="2" t="s">
        <v>22</v>
      </c>
      <c r="D187" s="3" t="s">
        <v>22</v>
      </c>
      <c r="E187" s="2" t="s">
        <v>21</v>
      </c>
      <c r="F187" s="907" t="s">
        <v>20</v>
      </c>
      <c r="G187" s="908"/>
      <c r="H187" s="876"/>
      <c r="I187" s="877"/>
      <c r="J187" s="877"/>
      <c r="K187" s="877"/>
      <c r="L187" s="877"/>
      <c r="M187" s="877"/>
      <c r="N187" s="877"/>
      <c r="O187" s="877"/>
      <c r="P187" s="877"/>
      <c r="Q187" s="877"/>
      <c r="R187" s="877"/>
      <c r="S187" s="878"/>
      <c r="T187" s="876"/>
      <c r="U187" s="877"/>
      <c r="V187" s="877"/>
      <c r="W187" s="877"/>
      <c r="X187" s="877"/>
      <c r="Y187" s="877"/>
      <c r="Z187" s="877"/>
      <c r="AA187" s="877"/>
      <c r="AB187" s="877"/>
      <c r="AC187" s="877"/>
      <c r="AD187" s="877"/>
      <c r="AE187" s="878"/>
      <c r="AF187" s="876" t="s">
        <v>19</v>
      </c>
      <c r="AG187" s="877"/>
      <c r="AH187" s="878"/>
      <c r="AI187" s="876" t="s">
        <v>18</v>
      </c>
      <c r="AJ187" s="878"/>
      <c r="AK187" s="876" t="s">
        <v>17</v>
      </c>
      <c r="AL187" s="877"/>
      <c r="AM187" s="878"/>
      <c r="AN187" s="141"/>
      <c r="AO187" s="171"/>
    </row>
    <row r="188" spans="2:41" ht="12" customHeight="1" thickBot="1" x14ac:dyDescent="0.3">
      <c r="B188" s="4">
        <v>2020</v>
      </c>
      <c r="C188" s="5" t="s">
        <v>16</v>
      </c>
      <c r="D188" s="5" t="s">
        <v>15</v>
      </c>
      <c r="E188" s="30" t="s">
        <v>14</v>
      </c>
      <c r="F188" s="6" t="s">
        <v>14</v>
      </c>
      <c r="G188" s="7" t="s">
        <v>13</v>
      </c>
      <c r="H188" s="868" t="s">
        <v>34</v>
      </c>
      <c r="I188" s="869"/>
      <c r="J188" s="870" t="s">
        <v>43</v>
      </c>
      <c r="K188" s="871"/>
      <c r="L188" s="870" t="s">
        <v>42</v>
      </c>
      <c r="M188" s="871"/>
      <c r="N188" s="872" t="s">
        <v>33</v>
      </c>
      <c r="O188" s="869"/>
      <c r="P188" s="872" t="s">
        <v>12</v>
      </c>
      <c r="Q188" s="869"/>
      <c r="R188" s="872" t="s">
        <v>11</v>
      </c>
      <c r="S188" s="905"/>
      <c r="T188" s="868" t="s">
        <v>35</v>
      </c>
      <c r="U188" s="906"/>
      <c r="V188" s="906"/>
      <c r="W188" s="905"/>
      <c r="X188" s="868" t="s">
        <v>10</v>
      </c>
      <c r="Y188" s="906"/>
      <c r="Z188" s="906"/>
      <c r="AA188" s="905"/>
      <c r="AB188" s="38" t="s">
        <v>38</v>
      </c>
      <c r="AC188" s="37" t="s">
        <v>36</v>
      </c>
      <c r="AD188" s="266" t="s">
        <v>41</v>
      </c>
      <c r="AE188" s="136" t="s">
        <v>9</v>
      </c>
      <c r="AF188" s="8" t="s">
        <v>37</v>
      </c>
      <c r="AG188" s="9" t="s">
        <v>8</v>
      </c>
      <c r="AH188" s="10" t="s">
        <v>7</v>
      </c>
      <c r="AI188" s="6" t="s">
        <v>8</v>
      </c>
      <c r="AJ188" s="7" t="s">
        <v>7</v>
      </c>
      <c r="AK188" s="6" t="s">
        <v>8</v>
      </c>
      <c r="AL188" s="11" t="s">
        <v>7</v>
      </c>
      <c r="AM188" s="7" t="s">
        <v>6</v>
      </c>
      <c r="AN188" s="141"/>
      <c r="AO188" s="171"/>
    </row>
    <row r="189" spans="2:41" ht="12" customHeight="1" thickBot="1" x14ac:dyDescent="0.3">
      <c r="B189" s="25"/>
      <c r="C189" s="137"/>
      <c r="D189" s="137"/>
      <c r="E189" s="43"/>
      <c r="F189" s="43"/>
      <c r="G189" s="25"/>
      <c r="H189" s="960"/>
      <c r="I189" s="961"/>
      <c r="J189" s="962"/>
      <c r="K189" s="963"/>
      <c r="L189" s="962"/>
      <c r="M189" s="963"/>
      <c r="N189" s="960"/>
      <c r="O189" s="961"/>
      <c r="P189" s="964"/>
      <c r="Q189" s="965"/>
      <c r="R189" s="964"/>
      <c r="S189" s="966"/>
      <c r="T189" s="957"/>
      <c r="U189" s="958"/>
      <c r="V189" s="958"/>
      <c r="W189" s="959"/>
      <c r="X189" s="986"/>
      <c r="Y189" s="958"/>
      <c r="Z189" s="958"/>
      <c r="AA189" s="987"/>
      <c r="AB189" s="34"/>
      <c r="AC189" s="138"/>
      <c r="AD189" s="166"/>
      <c r="AE189" s="41"/>
      <c r="AF189" s="26"/>
      <c r="AG189" s="160"/>
      <c r="AH189" s="161">
        <f>+AG189/1000</f>
        <v>0</v>
      </c>
      <c r="AI189" s="162"/>
      <c r="AJ189" s="163">
        <f>+AI189/1000</f>
        <v>0</v>
      </c>
      <c r="AK189" s="164">
        <f>+AI189-AG189</f>
        <v>0</v>
      </c>
      <c r="AL189" s="163">
        <f>+AK189/1000</f>
        <v>0</v>
      </c>
      <c r="AM189" s="165" t="e">
        <f>+AK189/AG189</f>
        <v>#DIV/0!</v>
      </c>
      <c r="AN189" s="141"/>
      <c r="AO189" s="172"/>
    </row>
    <row r="190" spans="2:41" ht="12" customHeight="1" x14ac:dyDescent="0.25">
      <c r="B190" s="25"/>
      <c r="C190" s="137"/>
      <c r="D190" s="137"/>
      <c r="E190" s="43"/>
      <c r="F190" s="43"/>
      <c r="G190" s="25"/>
      <c r="H190" s="967"/>
      <c r="I190" s="968"/>
      <c r="J190" s="969"/>
      <c r="K190" s="970"/>
      <c r="L190" s="969"/>
      <c r="M190" s="970"/>
      <c r="N190" s="967"/>
      <c r="O190" s="968"/>
      <c r="P190" s="971"/>
      <c r="Q190" s="972"/>
      <c r="R190" s="973"/>
      <c r="S190" s="974"/>
      <c r="T190" s="979"/>
      <c r="U190" s="980"/>
      <c r="V190" s="980"/>
      <c r="W190" s="981"/>
      <c r="X190" s="979"/>
      <c r="Y190" s="980"/>
      <c r="Z190" s="980"/>
      <c r="AA190" s="988"/>
      <c r="AB190" s="34"/>
      <c r="AC190" s="138"/>
      <c r="AD190" s="158"/>
      <c r="AE190" s="35"/>
      <c r="AF190" s="34"/>
      <c r="AG190" s="139"/>
      <c r="AH190" s="159">
        <f>+AG190/1000</f>
        <v>0</v>
      </c>
      <c r="AI190" s="152"/>
      <c r="AJ190" s="272">
        <f>+AI190/1000</f>
        <v>0</v>
      </c>
      <c r="AK190" s="273">
        <f>+AI190-AG190</f>
        <v>0</v>
      </c>
      <c r="AL190" s="274">
        <f>+AK190/1000</f>
        <v>0</v>
      </c>
      <c r="AM190" s="275" t="e">
        <f>+AK190/AG190</f>
        <v>#DIV/0!</v>
      </c>
      <c r="AN190" s="20"/>
    </row>
    <row r="191" spans="2:41" ht="12" customHeight="1" x14ac:dyDescent="0.25">
      <c r="B191" s="25"/>
      <c r="C191" s="137"/>
      <c r="D191" s="137"/>
      <c r="E191" s="43"/>
      <c r="F191" s="43"/>
      <c r="G191" s="25"/>
      <c r="H191" s="967"/>
      <c r="I191" s="968"/>
      <c r="J191" s="969"/>
      <c r="K191" s="970"/>
      <c r="L191" s="969"/>
      <c r="M191" s="970"/>
      <c r="N191" s="967"/>
      <c r="O191" s="968"/>
      <c r="P191" s="971"/>
      <c r="Q191" s="972"/>
      <c r="R191" s="973"/>
      <c r="S191" s="985"/>
      <c r="T191" s="982"/>
      <c r="U191" s="983"/>
      <c r="V191" s="983"/>
      <c r="W191" s="984"/>
      <c r="X191" s="982"/>
      <c r="Y191" s="983"/>
      <c r="Z191" s="983"/>
      <c r="AA191" s="984"/>
      <c r="AB191" s="34"/>
      <c r="AC191" s="138"/>
      <c r="AD191" s="263"/>
      <c r="AE191" s="46"/>
      <c r="AF191" s="34"/>
      <c r="AG191" s="139"/>
      <c r="AH191" s="140">
        <f>+AG191/1000</f>
        <v>0</v>
      </c>
      <c r="AI191" s="152"/>
      <c r="AJ191" s="142">
        <f>+AI191/1000</f>
        <v>0</v>
      </c>
      <c r="AK191" s="143">
        <f>+AI191-AG191</f>
        <v>0</v>
      </c>
      <c r="AL191" s="144">
        <f>+AK191/1000</f>
        <v>0</v>
      </c>
      <c r="AM191" s="145" t="e">
        <f>+AK191/AG191</f>
        <v>#DIV/0!</v>
      </c>
      <c r="AN191" s="21"/>
    </row>
    <row r="192" spans="2:41" ht="12" customHeight="1" x14ac:dyDescent="0.25">
      <c r="B192" s="25"/>
      <c r="C192" s="137"/>
      <c r="D192" s="137"/>
      <c r="E192" s="43"/>
      <c r="F192" s="43"/>
      <c r="G192" s="25"/>
      <c r="H192" s="967"/>
      <c r="I192" s="968"/>
      <c r="J192" s="969"/>
      <c r="K192" s="970"/>
      <c r="L192" s="969"/>
      <c r="M192" s="970"/>
      <c r="N192" s="967"/>
      <c r="O192" s="968"/>
      <c r="P192" s="971"/>
      <c r="Q192" s="972"/>
      <c r="R192" s="973"/>
      <c r="S192" s="974"/>
      <c r="T192" s="975"/>
      <c r="U192" s="976"/>
      <c r="V192" s="976"/>
      <c r="W192" s="977"/>
      <c r="X192" s="975"/>
      <c r="Y192" s="976"/>
      <c r="Z192" s="976"/>
      <c r="AA192" s="978"/>
      <c r="AB192" s="34"/>
      <c r="AC192" s="138"/>
      <c r="AD192" s="263"/>
      <c r="AE192" s="46"/>
      <c r="AF192" s="34"/>
      <c r="AG192" s="139"/>
      <c r="AH192" s="140">
        <f>+AG192/1000</f>
        <v>0</v>
      </c>
      <c r="AI192" s="152"/>
      <c r="AJ192" s="142">
        <f>+AI192/1000</f>
        <v>0</v>
      </c>
      <c r="AK192" s="143">
        <f>+AI192-AG192</f>
        <v>0</v>
      </c>
      <c r="AL192" s="144">
        <f>+AK192/1000</f>
        <v>0</v>
      </c>
      <c r="AM192" s="145" t="e">
        <f>+AK192/AG192</f>
        <v>#DIV/0!</v>
      </c>
      <c r="AN192" s="21"/>
    </row>
    <row r="193" spans="2:41" ht="12" customHeight="1" x14ac:dyDescent="0.25">
      <c r="B193" s="25"/>
      <c r="C193" s="137"/>
      <c r="D193" s="137"/>
      <c r="E193" s="43"/>
      <c r="F193" s="43"/>
      <c r="G193" s="25"/>
      <c r="H193" s="967"/>
      <c r="I193" s="968"/>
      <c r="J193" s="969"/>
      <c r="K193" s="970"/>
      <c r="L193" s="969"/>
      <c r="M193" s="970"/>
      <c r="N193" s="967"/>
      <c r="O193" s="968"/>
      <c r="P193" s="989"/>
      <c r="Q193" s="990"/>
      <c r="R193" s="973"/>
      <c r="S193" s="974"/>
      <c r="T193" s="991"/>
      <c r="U193" s="992"/>
      <c r="V193" s="992"/>
      <c r="W193" s="974"/>
      <c r="X193" s="991"/>
      <c r="Y193" s="992"/>
      <c r="Z193" s="992"/>
      <c r="AA193" s="985"/>
      <c r="AB193" s="34"/>
      <c r="AC193" s="138"/>
      <c r="AD193" s="263"/>
      <c r="AE193" s="46"/>
      <c r="AF193" s="34"/>
      <c r="AG193" s="139"/>
      <c r="AH193" s="140">
        <f>+AG193/1000</f>
        <v>0</v>
      </c>
      <c r="AI193" s="152"/>
      <c r="AJ193" s="142">
        <f>+AI193/1000</f>
        <v>0</v>
      </c>
      <c r="AK193" s="143">
        <f>+AI193-AG193</f>
        <v>0</v>
      </c>
      <c r="AL193" s="144">
        <f>+AK193/1000</f>
        <v>0</v>
      </c>
      <c r="AM193" s="145" t="e">
        <f>+AK193/AG193</f>
        <v>#DIV/0!</v>
      </c>
    </row>
    <row r="194" spans="2:41" ht="12" customHeight="1" thickBot="1" x14ac:dyDescent="0.3">
      <c r="B194" s="24"/>
      <c r="C194" s="146"/>
      <c r="D194" s="146"/>
      <c r="E194" s="27"/>
      <c r="F194" s="36"/>
      <c r="G194" s="31"/>
      <c r="H194" s="909"/>
      <c r="I194" s="910"/>
      <c r="J194" s="911"/>
      <c r="K194" s="912"/>
      <c r="L194" s="911"/>
      <c r="M194" s="912"/>
      <c r="N194" s="913"/>
      <c r="O194" s="910"/>
      <c r="P194" s="913"/>
      <c r="Q194" s="910"/>
      <c r="R194" s="914"/>
      <c r="S194" s="915"/>
      <c r="T194" s="916"/>
      <c r="U194" s="917"/>
      <c r="V194" s="917"/>
      <c r="W194" s="915"/>
      <c r="X194" s="29"/>
      <c r="Y194" s="147"/>
      <c r="Z194" s="147"/>
      <c r="AA194" s="28"/>
      <c r="AB194" s="36"/>
      <c r="AC194" s="148"/>
      <c r="AD194" s="147"/>
      <c r="AE194" s="28"/>
      <c r="AF194" s="29"/>
      <c r="AG194" s="149"/>
      <c r="AH194" s="153"/>
      <c r="AI194" s="150"/>
      <c r="AJ194" s="154"/>
      <c r="AK194" s="155"/>
      <c r="AL194" s="156"/>
      <c r="AM194" s="157"/>
    </row>
    <row r="195" spans="2:41" ht="12" customHeight="1" x14ac:dyDescent="0.25">
      <c r="B195" s="151"/>
      <c r="C195" s="151"/>
      <c r="D195" s="151"/>
      <c r="E195" s="151"/>
      <c r="F195" s="151"/>
      <c r="G195" s="151"/>
      <c r="H195" s="151"/>
      <c r="I195" s="151"/>
      <c r="J195" s="174"/>
      <c r="K195" s="174"/>
      <c r="L195" s="174"/>
      <c r="M195" s="174"/>
      <c r="N195" s="151"/>
      <c r="O195" s="151"/>
      <c r="P195" s="135"/>
      <c r="Q195" s="135"/>
      <c r="R195" s="918" t="s">
        <v>5</v>
      </c>
      <c r="S195" s="919"/>
      <c r="T195" s="919"/>
      <c r="U195" s="919"/>
      <c r="V195" s="919"/>
      <c r="W195" s="919"/>
      <c r="X195" s="919"/>
      <c r="Y195" s="919"/>
      <c r="Z195" s="919"/>
      <c r="AA195" s="919"/>
      <c r="AB195" s="919"/>
      <c r="AC195" s="919"/>
      <c r="AD195" s="919"/>
      <c r="AE195" s="919"/>
      <c r="AF195" s="265"/>
      <c r="AG195" s="932" t="s">
        <v>4</v>
      </c>
      <c r="AH195" s="933"/>
      <c r="AI195" s="932" t="s">
        <v>3</v>
      </c>
      <c r="AJ195" s="933"/>
      <c r="AK195" s="932" t="s">
        <v>2</v>
      </c>
      <c r="AL195" s="934"/>
      <c r="AM195" s="935"/>
    </row>
    <row r="196" spans="2:41" x14ac:dyDescent="0.25">
      <c r="B196" s="151"/>
      <c r="C196" s="151"/>
      <c r="D196" s="151"/>
      <c r="E196" s="151"/>
      <c r="F196" s="151"/>
      <c r="G196" s="151"/>
      <c r="H196" s="151"/>
      <c r="I196" s="151"/>
      <c r="J196" s="174"/>
      <c r="K196" s="174"/>
      <c r="L196" s="174"/>
      <c r="M196" s="174"/>
      <c r="N196" s="151"/>
      <c r="O196" s="151"/>
      <c r="P196" s="135"/>
      <c r="Q196" s="135"/>
      <c r="R196" s="930"/>
      <c r="S196" s="931"/>
      <c r="T196" s="931"/>
      <c r="U196" s="931"/>
      <c r="V196" s="931"/>
      <c r="W196" s="931"/>
      <c r="X196" s="931"/>
      <c r="Y196" s="931"/>
      <c r="Z196" s="931"/>
      <c r="AA196" s="931"/>
      <c r="AB196" s="931"/>
      <c r="AC196" s="931"/>
      <c r="AD196" s="931"/>
      <c r="AE196" s="931"/>
      <c r="AF196" s="265"/>
      <c r="AG196" s="936" t="s">
        <v>1</v>
      </c>
      <c r="AH196" s="938">
        <f>+SUM(AH189:AH194)</f>
        <v>0</v>
      </c>
      <c r="AI196" s="936" t="s">
        <v>1</v>
      </c>
      <c r="AJ196" s="938">
        <f>+SUM(AJ189:AJ194)</f>
        <v>0</v>
      </c>
      <c r="AK196" s="936" t="s">
        <v>1</v>
      </c>
      <c r="AL196" s="940">
        <f>+AJ196-AH196</f>
        <v>0</v>
      </c>
      <c r="AM196" s="851" t="e">
        <f>+AL196/AH196</f>
        <v>#DIV/0!</v>
      </c>
    </row>
    <row r="197" spans="2:41" ht="17.25" thickBot="1" x14ac:dyDescent="0.3">
      <c r="B197" s="151"/>
      <c r="C197" s="151"/>
      <c r="D197" s="151"/>
      <c r="E197" s="151"/>
      <c r="F197" s="151"/>
      <c r="G197" s="151"/>
      <c r="H197" s="151"/>
      <c r="I197" s="151"/>
      <c r="J197" s="174"/>
      <c r="K197" s="174"/>
      <c r="L197" s="174"/>
      <c r="M197" s="174"/>
      <c r="N197" s="151"/>
      <c r="O197" s="151"/>
      <c r="P197" s="135"/>
      <c r="Q197" s="135"/>
      <c r="R197" s="921"/>
      <c r="S197" s="922"/>
      <c r="T197" s="922"/>
      <c r="U197" s="922"/>
      <c r="V197" s="922"/>
      <c r="W197" s="922"/>
      <c r="X197" s="922"/>
      <c r="Y197" s="922"/>
      <c r="Z197" s="922"/>
      <c r="AA197" s="922"/>
      <c r="AB197" s="922"/>
      <c r="AC197" s="922"/>
      <c r="AD197" s="922"/>
      <c r="AE197" s="922"/>
      <c r="AF197" s="264"/>
      <c r="AG197" s="937"/>
      <c r="AH197" s="939"/>
      <c r="AI197" s="937"/>
      <c r="AJ197" s="939"/>
      <c r="AK197" s="937"/>
      <c r="AL197" s="941"/>
      <c r="AM197" s="852"/>
    </row>
    <row r="198" spans="2:41" ht="17.25" thickBot="1" x14ac:dyDescent="0.3"/>
    <row r="199" spans="2:41" x14ac:dyDescent="0.25">
      <c r="R199" s="918" t="s">
        <v>0</v>
      </c>
      <c r="S199" s="919"/>
      <c r="T199" s="919"/>
      <c r="U199" s="919"/>
      <c r="V199" s="919"/>
      <c r="W199" s="919"/>
      <c r="X199" s="919"/>
      <c r="Y199" s="919"/>
      <c r="Z199" s="919"/>
      <c r="AA199" s="919"/>
      <c r="AB199" s="919"/>
      <c r="AC199" s="919"/>
      <c r="AD199" s="919"/>
      <c r="AE199" s="920"/>
      <c r="AF199" s="18"/>
      <c r="AG199" s="924">
        <f>+AH196+AG179</f>
        <v>0</v>
      </c>
      <c r="AH199" s="925"/>
      <c r="AI199" s="924">
        <f>+AJ196+AI179</f>
        <v>0</v>
      </c>
      <c r="AJ199" s="925"/>
      <c r="AK199" s="928">
        <f>+AI199-AG199</f>
        <v>0</v>
      </c>
      <c r="AL199" s="925"/>
      <c r="AM199" s="945" t="e">
        <f>+AK199/AG199</f>
        <v>#DIV/0!</v>
      </c>
    </row>
    <row r="200" spans="2:41" ht="17.25" thickBot="1" x14ac:dyDescent="0.3">
      <c r="R200" s="921"/>
      <c r="S200" s="922"/>
      <c r="T200" s="922"/>
      <c r="U200" s="922"/>
      <c r="V200" s="922"/>
      <c r="W200" s="922"/>
      <c r="X200" s="922"/>
      <c r="Y200" s="922"/>
      <c r="Z200" s="922"/>
      <c r="AA200" s="922"/>
      <c r="AB200" s="922"/>
      <c r="AC200" s="922"/>
      <c r="AD200" s="922"/>
      <c r="AE200" s="923"/>
      <c r="AF200" s="19"/>
      <c r="AG200" s="926"/>
      <c r="AH200" s="927"/>
      <c r="AI200" s="926"/>
      <c r="AJ200" s="927"/>
      <c r="AK200" s="929"/>
      <c r="AL200" s="927"/>
      <c r="AM200" s="946"/>
    </row>
    <row r="201" spans="2:41" ht="17.25" thickBot="1" x14ac:dyDescent="0.3"/>
    <row r="202" spans="2:41" ht="12" customHeight="1" x14ac:dyDescent="0.25">
      <c r="B202" s="882" t="s">
        <v>31</v>
      </c>
      <c r="C202" s="883"/>
      <c r="D202" s="883"/>
      <c r="E202" s="883"/>
      <c r="F202" s="883"/>
      <c r="G202" s="884"/>
      <c r="H202" s="888" t="s">
        <v>30</v>
      </c>
      <c r="I202" s="765"/>
      <c r="J202" s="765"/>
      <c r="K202" s="765"/>
      <c r="L202" s="765"/>
      <c r="M202" s="765"/>
      <c r="N202" s="765"/>
      <c r="O202" s="765"/>
      <c r="P202" s="765"/>
      <c r="Q202" s="765"/>
      <c r="R202" s="765"/>
      <c r="S202" s="765"/>
      <c r="T202" s="765"/>
      <c r="U202" s="765"/>
      <c r="V202" s="765"/>
      <c r="W202" s="765"/>
      <c r="X202" s="765"/>
      <c r="Y202" s="765"/>
      <c r="Z202" s="765"/>
      <c r="AA202" s="765"/>
      <c r="AB202" s="765"/>
      <c r="AC202" s="765"/>
      <c r="AD202" s="267"/>
      <c r="AE202" s="764" t="s">
        <v>29</v>
      </c>
      <c r="AF202" s="765"/>
      <c r="AG202" s="765"/>
      <c r="AH202" s="765"/>
      <c r="AI202" s="765"/>
      <c r="AJ202" s="766"/>
      <c r="AK202" s="889" t="s">
        <v>39</v>
      </c>
      <c r="AL202" s="890"/>
      <c r="AM202" s="891"/>
      <c r="AN202" s="22"/>
      <c r="AO202" s="168" t="s">
        <v>46</v>
      </c>
    </row>
    <row r="203" spans="2:41" ht="12" customHeight="1" thickBot="1" x14ac:dyDescent="0.3">
      <c r="B203" s="885"/>
      <c r="C203" s="886"/>
      <c r="D203" s="886"/>
      <c r="E203" s="886"/>
      <c r="F203" s="886"/>
      <c r="G203" s="887"/>
      <c r="H203" s="892" t="s">
        <v>25</v>
      </c>
      <c r="I203" s="893"/>
      <c r="J203" s="893"/>
      <c r="K203" s="893"/>
      <c r="L203" s="893"/>
      <c r="M203" s="893"/>
      <c r="N203" s="893"/>
      <c r="O203" s="893"/>
      <c r="P203" s="893"/>
      <c r="Q203" s="893"/>
      <c r="R203" s="893"/>
      <c r="S203" s="893"/>
      <c r="T203" s="893"/>
      <c r="U203" s="893"/>
      <c r="V203" s="893"/>
      <c r="W203" s="893"/>
      <c r="X203" s="893"/>
      <c r="Y203" s="893"/>
      <c r="Z203" s="893"/>
      <c r="AA203" s="893"/>
      <c r="AB203" s="893"/>
      <c r="AC203" s="893"/>
      <c r="AD203" s="268"/>
      <c r="AE203" s="773"/>
      <c r="AF203" s="774"/>
      <c r="AG203" s="774"/>
      <c r="AH203" s="774"/>
      <c r="AI203" s="774"/>
      <c r="AJ203" s="775"/>
      <c r="AK203" s="896" t="s">
        <v>40</v>
      </c>
      <c r="AL203" s="897"/>
      <c r="AM203" s="898"/>
      <c r="AN203" s="23"/>
      <c r="AO203" s="169" t="s">
        <v>47</v>
      </c>
    </row>
    <row r="204" spans="2:41" ht="12" customHeight="1" thickBot="1" x14ac:dyDescent="0.3">
      <c r="B204" s="902" t="s">
        <v>28</v>
      </c>
      <c r="C204" s="903"/>
      <c r="D204" s="903"/>
      <c r="E204" s="903"/>
      <c r="F204" s="903"/>
      <c r="G204" s="904"/>
      <c r="H204" s="894"/>
      <c r="I204" s="895"/>
      <c r="J204" s="895"/>
      <c r="K204" s="895"/>
      <c r="L204" s="895"/>
      <c r="M204" s="895"/>
      <c r="N204" s="895"/>
      <c r="O204" s="895"/>
      <c r="P204" s="895"/>
      <c r="Q204" s="895"/>
      <c r="R204" s="895"/>
      <c r="S204" s="895"/>
      <c r="T204" s="895"/>
      <c r="U204" s="895"/>
      <c r="V204" s="895"/>
      <c r="W204" s="895"/>
      <c r="X204" s="895"/>
      <c r="Y204" s="895"/>
      <c r="Z204" s="895"/>
      <c r="AA204" s="895"/>
      <c r="AB204" s="895"/>
      <c r="AC204" s="895"/>
      <c r="AD204" s="269"/>
      <c r="AE204" s="776"/>
      <c r="AF204" s="777"/>
      <c r="AG204" s="777"/>
      <c r="AH204" s="777"/>
      <c r="AI204" s="777"/>
      <c r="AJ204" s="778"/>
      <c r="AK204" s="899"/>
      <c r="AL204" s="900"/>
      <c r="AM204" s="901"/>
      <c r="AN204" s="141"/>
      <c r="AO204" s="170"/>
    </row>
    <row r="205" spans="2:41" ht="12" customHeight="1" thickBot="1" x14ac:dyDescent="0.3">
      <c r="B205" s="135"/>
      <c r="C205" s="135"/>
      <c r="D205" s="135"/>
      <c r="E205" s="135"/>
      <c r="F205" s="135"/>
      <c r="G205" s="135"/>
      <c r="H205" s="135"/>
      <c r="I205" s="135"/>
      <c r="J205" s="174"/>
      <c r="K205" s="174"/>
      <c r="L205" s="174"/>
      <c r="M205" s="174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41"/>
      <c r="AO205" s="171"/>
    </row>
    <row r="206" spans="2:41" ht="12" customHeight="1" thickBot="1" x14ac:dyDescent="0.3">
      <c r="B206" s="873" t="s">
        <v>27</v>
      </c>
      <c r="C206" s="874"/>
      <c r="D206" s="874"/>
      <c r="E206" s="875"/>
      <c r="F206" s="848" t="s">
        <v>26</v>
      </c>
      <c r="G206" s="850"/>
      <c r="H206" s="848" t="s">
        <v>44</v>
      </c>
      <c r="I206" s="849"/>
      <c r="J206" s="849"/>
      <c r="K206" s="849"/>
      <c r="L206" s="849"/>
      <c r="M206" s="849"/>
      <c r="N206" s="849"/>
      <c r="O206" s="849"/>
      <c r="P206" s="849"/>
      <c r="Q206" s="849"/>
      <c r="R206" s="849"/>
      <c r="S206" s="850"/>
      <c r="T206" s="848" t="s">
        <v>25</v>
      </c>
      <c r="U206" s="849"/>
      <c r="V206" s="849"/>
      <c r="W206" s="849"/>
      <c r="X206" s="849"/>
      <c r="Y206" s="849"/>
      <c r="Z206" s="849"/>
      <c r="AA206" s="849"/>
      <c r="AB206" s="849"/>
      <c r="AC206" s="849"/>
      <c r="AD206" s="849"/>
      <c r="AE206" s="850"/>
      <c r="AF206" s="879" t="s">
        <v>24</v>
      </c>
      <c r="AG206" s="880"/>
      <c r="AH206" s="881"/>
      <c r="AI206" s="879" t="s">
        <v>24</v>
      </c>
      <c r="AJ206" s="881"/>
      <c r="AK206" s="848" t="s">
        <v>23</v>
      </c>
      <c r="AL206" s="849"/>
      <c r="AM206" s="850"/>
      <c r="AN206" s="141"/>
      <c r="AO206" s="171"/>
    </row>
    <row r="207" spans="2:41" ht="12" customHeight="1" thickBot="1" x14ac:dyDescent="0.3">
      <c r="B207" s="1" t="s">
        <v>13</v>
      </c>
      <c r="C207" s="2" t="s">
        <v>22</v>
      </c>
      <c r="D207" s="3" t="s">
        <v>22</v>
      </c>
      <c r="E207" s="2" t="s">
        <v>21</v>
      </c>
      <c r="F207" s="907" t="s">
        <v>20</v>
      </c>
      <c r="G207" s="908"/>
      <c r="H207" s="876"/>
      <c r="I207" s="877"/>
      <c r="J207" s="877"/>
      <c r="K207" s="877"/>
      <c r="L207" s="877"/>
      <c r="M207" s="877"/>
      <c r="N207" s="877"/>
      <c r="O207" s="877"/>
      <c r="P207" s="877"/>
      <c r="Q207" s="877"/>
      <c r="R207" s="877"/>
      <c r="S207" s="878"/>
      <c r="T207" s="876"/>
      <c r="U207" s="877"/>
      <c r="V207" s="877"/>
      <c r="W207" s="877"/>
      <c r="X207" s="877"/>
      <c r="Y207" s="877"/>
      <c r="Z207" s="877"/>
      <c r="AA207" s="877"/>
      <c r="AB207" s="877"/>
      <c r="AC207" s="877"/>
      <c r="AD207" s="877"/>
      <c r="AE207" s="878"/>
      <c r="AF207" s="876" t="s">
        <v>19</v>
      </c>
      <c r="AG207" s="877"/>
      <c r="AH207" s="878"/>
      <c r="AI207" s="876" t="s">
        <v>18</v>
      </c>
      <c r="AJ207" s="878"/>
      <c r="AK207" s="876" t="s">
        <v>17</v>
      </c>
      <c r="AL207" s="877"/>
      <c r="AM207" s="878"/>
      <c r="AN207" s="141"/>
      <c r="AO207" s="171"/>
    </row>
    <row r="208" spans="2:41" ht="12" customHeight="1" thickBot="1" x14ac:dyDescent="0.3">
      <c r="B208" s="4">
        <v>2020</v>
      </c>
      <c r="C208" s="5" t="s">
        <v>16</v>
      </c>
      <c r="D208" s="5" t="s">
        <v>15</v>
      </c>
      <c r="E208" s="30" t="s">
        <v>14</v>
      </c>
      <c r="F208" s="6" t="s">
        <v>14</v>
      </c>
      <c r="G208" s="7" t="s">
        <v>13</v>
      </c>
      <c r="H208" s="868" t="s">
        <v>34</v>
      </c>
      <c r="I208" s="869"/>
      <c r="J208" s="870" t="s">
        <v>43</v>
      </c>
      <c r="K208" s="871"/>
      <c r="L208" s="870" t="s">
        <v>42</v>
      </c>
      <c r="M208" s="871"/>
      <c r="N208" s="872" t="s">
        <v>33</v>
      </c>
      <c r="O208" s="869"/>
      <c r="P208" s="872" t="s">
        <v>12</v>
      </c>
      <c r="Q208" s="869"/>
      <c r="R208" s="872" t="s">
        <v>11</v>
      </c>
      <c r="S208" s="905"/>
      <c r="T208" s="868" t="s">
        <v>35</v>
      </c>
      <c r="U208" s="906"/>
      <c r="V208" s="906"/>
      <c r="W208" s="905"/>
      <c r="X208" s="868" t="s">
        <v>10</v>
      </c>
      <c r="Y208" s="906"/>
      <c r="Z208" s="906"/>
      <c r="AA208" s="905"/>
      <c r="AB208" s="38" t="s">
        <v>38</v>
      </c>
      <c r="AC208" s="37" t="s">
        <v>36</v>
      </c>
      <c r="AD208" s="266" t="s">
        <v>41</v>
      </c>
      <c r="AE208" s="136" t="s">
        <v>9</v>
      </c>
      <c r="AF208" s="8" t="s">
        <v>37</v>
      </c>
      <c r="AG208" s="9" t="s">
        <v>8</v>
      </c>
      <c r="AH208" s="10" t="s">
        <v>7</v>
      </c>
      <c r="AI208" s="6" t="s">
        <v>8</v>
      </c>
      <c r="AJ208" s="7" t="s">
        <v>7</v>
      </c>
      <c r="AK208" s="6" t="s">
        <v>8</v>
      </c>
      <c r="AL208" s="11" t="s">
        <v>7</v>
      </c>
      <c r="AM208" s="7" t="s">
        <v>6</v>
      </c>
      <c r="AN208" s="141"/>
      <c r="AO208" s="171"/>
    </row>
    <row r="209" spans="2:41" ht="12" customHeight="1" thickBot="1" x14ac:dyDescent="0.3">
      <c r="B209" s="25"/>
      <c r="C209" s="137"/>
      <c r="D209" s="137"/>
      <c r="E209" s="43"/>
      <c r="F209" s="43"/>
      <c r="G209" s="25"/>
      <c r="H209" s="960"/>
      <c r="I209" s="961"/>
      <c r="J209" s="962"/>
      <c r="K209" s="963"/>
      <c r="L209" s="962"/>
      <c r="M209" s="963"/>
      <c r="N209" s="960"/>
      <c r="O209" s="961"/>
      <c r="P209" s="964"/>
      <c r="Q209" s="965"/>
      <c r="R209" s="964"/>
      <c r="S209" s="966"/>
      <c r="T209" s="957"/>
      <c r="U209" s="958"/>
      <c r="V209" s="958"/>
      <c r="W209" s="959"/>
      <c r="X209" s="986"/>
      <c r="Y209" s="958"/>
      <c r="Z209" s="958"/>
      <c r="AA209" s="987"/>
      <c r="AB209" s="34"/>
      <c r="AC209" s="138"/>
      <c r="AD209" s="166"/>
      <c r="AE209" s="41"/>
      <c r="AF209" s="26"/>
      <c r="AG209" s="160"/>
      <c r="AH209" s="161">
        <f>+AG209/1000</f>
        <v>0</v>
      </c>
      <c r="AI209" s="162"/>
      <c r="AJ209" s="163">
        <f>+AI209/1000</f>
        <v>0</v>
      </c>
      <c r="AK209" s="164">
        <f>+AI209-AG209</f>
        <v>0</v>
      </c>
      <c r="AL209" s="163">
        <f>+AK209/1000</f>
        <v>0</v>
      </c>
      <c r="AM209" s="165" t="e">
        <f>+AK209/AG209</f>
        <v>#DIV/0!</v>
      </c>
      <c r="AN209" s="141"/>
      <c r="AO209" s="172"/>
    </row>
    <row r="210" spans="2:41" ht="12" customHeight="1" x14ac:dyDescent="0.25">
      <c r="B210" s="25"/>
      <c r="C210" s="137"/>
      <c r="D210" s="137"/>
      <c r="E210" s="43"/>
      <c r="F210" s="43"/>
      <c r="G210" s="25"/>
      <c r="H210" s="967"/>
      <c r="I210" s="968"/>
      <c r="J210" s="969"/>
      <c r="K210" s="970"/>
      <c r="L210" s="969"/>
      <c r="M210" s="970"/>
      <c r="N210" s="967"/>
      <c r="O210" s="968"/>
      <c r="P210" s="971"/>
      <c r="Q210" s="972"/>
      <c r="R210" s="973"/>
      <c r="S210" s="974"/>
      <c r="T210" s="979"/>
      <c r="U210" s="980"/>
      <c r="V210" s="980"/>
      <c r="W210" s="981"/>
      <c r="X210" s="979"/>
      <c r="Y210" s="980"/>
      <c r="Z210" s="980"/>
      <c r="AA210" s="988"/>
      <c r="AB210" s="34"/>
      <c r="AC210" s="138"/>
      <c r="AD210" s="158"/>
      <c r="AE210" s="35"/>
      <c r="AF210" s="34"/>
      <c r="AG210" s="139"/>
      <c r="AH210" s="159">
        <f>+AG210/1000</f>
        <v>0</v>
      </c>
      <c r="AI210" s="152"/>
      <c r="AJ210" s="272">
        <f>+AI210/1000</f>
        <v>0</v>
      </c>
      <c r="AK210" s="273">
        <f>+AI210-AG210</f>
        <v>0</v>
      </c>
      <c r="AL210" s="274">
        <f>+AK210/1000</f>
        <v>0</v>
      </c>
      <c r="AM210" s="275" t="e">
        <f>+AK210/AG210</f>
        <v>#DIV/0!</v>
      </c>
      <c r="AN210" s="20"/>
    </row>
    <row r="211" spans="2:41" ht="12" customHeight="1" x14ac:dyDescent="0.25">
      <c r="B211" s="25"/>
      <c r="C211" s="137"/>
      <c r="D211" s="137"/>
      <c r="E211" s="43"/>
      <c r="F211" s="43"/>
      <c r="G211" s="25"/>
      <c r="H211" s="967"/>
      <c r="I211" s="968"/>
      <c r="J211" s="969"/>
      <c r="K211" s="970"/>
      <c r="L211" s="969"/>
      <c r="M211" s="970"/>
      <c r="N211" s="967"/>
      <c r="O211" s="968"/>
      <c r="P211" s="971"/>
      <c r="Q211" s="972"/>
      <c r="R211" s="973"/>
      <c r="S211" s="985"/>
      <c r="T211" s="982"/>
      <c r="U211" s="983"/>
      <c r="V211" s="983"/>
      <c r="W211" s="984"/>
      <c r="X211" s="982"/>
      <c r="Y211" s="983"/>
      <c r="Z211" s="983"/>
      <c r="AA211" s="984"/>
      <c r="AB211" s="34"/>
      <c r="AC211" s="138"/>
      <c r="AD211" s="263"/>
      <c r="AE211" s="46"/>
      <c r="AF211" s="34"/>
      <c r="AG211" s="139"/>
      <c r="AH211" s="140">
        <f>+AG211/1000</f>
        <v>0</v>
      </c>
      <c r="AI211" s="152"/>
      <c r="AJ211" s="142">
        <f>+AI211/1000</f>
        <v>0</v>
      </c>
      <c r="AK211" s="143">
        <f>+AI211-AG211</f>
        <v>0</v>
      </c>
      <c r="AL211" s="144">
        <f>+AK211/1000</f>
        <v>0</v>
      </c>
      <c r="AM211" s="145" t="e">
        <f>+AK211/AG211</f>
        <v>#DIV/0!</v>
      </c>
      <c r="AN211" s="21"/>
    </row>
    <row r="212" spans="2:41" ht="12" customHeight="1" x14ac:dyDescent="0.25">
      <c r="B212" s="25"/>
      <c r="C212" s="137"/>
      <c r="D212" s="137"/>
      <c r="E212" s="43"/>
      <c r="F212" s="43"/>
      <c r="G212" s="25"/>
      <c r="H212" s="967"/>
      <c r="I212" s="968"/>
      <c r="J212" s="969"/>
      <c r="K212" s="970"/>
      <c r="L212" s="969"/>
      <c r="M212" s="970"/>
      <c r="N212" s="967"/>
      <c r="O212" s="968"/>
      <c r="P212" s="971"/>
      <c r="Q212" s="972"/>
      <c r="R212" s="973"/>
      <c r="S212" s="974"/>
      <c r="T212" s="975"/>
      <c r="U212" s="976"/>
      <c r="V212" s="976"/>
      <c r="W212" s="977"/>
      <c r="X212" s="975"/>
      <c r="Y212" s="976"/>
      <c r="Z212" s="976"/>
      <c r="AA212" s="978"/>
      <c r="AB212" s="34"/>
      <c r="AC212" s="138"/>
      <c r="AD212" s="263"/>
      <c r="AE212" s="46"/>
      <c r="AF212" s="34"/>
      <c r="AG212" s="139"/>
      <c r="AH212" s="140">
        <f>+AG212/1000</f>
        <v>0</v>
      </c>
      <c r="AI212" s="152"/>
      <c r="AJ212" s="142">
        <f>+AI212/1000</f>
        <v>0</v>
      </c>
      <c r="AK212" s="143">
        <f>+AI212-AG212</f>
        <v>0</v>
      </c>
      <c r="AL212" s="144">
        <f>+AK212/1000</f>
        <v>0</v>
      </c>
      <c r="AM212" s="145" t="e">
        <f>+AK212/AG212</f>
        <v>#DIV/0!</v>
      </c>
      <c r="AN212" s="21"/>
    </row>
    <row r="213" spans="2:41" ht="12" customHeight="1" x14ac:dyDescent="0.25">
      <c r="B213" s="25"/>
      <c r="C213" s="137"/>
      <c r="D213" s="137"/>
      <c r="E213" s="43"/>
      <c r="F213" s="43"/>
      <c r="G213" s="25"/>
      <c r="H213" s="967"/>
      <c r="I213" s="968"/>
      <c r="J213" s="969"/>
      <c r="K213" s="970"/>
      <c r="L213" s="969"/>
      <c r="M213" s="970"/>
      <c r="N213" s="967"/>
      <c r="O213" s="968"/>
      <c r="P213" s="989"/>
      <c r="Q213" s="990"/>
      <c r="R213" s="973"/>
      <c r="S213" s="974"/>
      <c r="T213" s="991"/>
      <c r="U213" s="992"/>
      <c r="V213" s="992"/>
      <c r="W213" s="974"/>
      <c r="X213" s="991"/>
      <c r="Y213" s="992"/>
      <c r="Z213" s="992"/>
      <c r="AA213" s="985"/>
      <c r="AB213" s="34"/>
      <c r="AC213" s="138"/>
      <c r="AD213" s="263"/>
      <c r="AE213" s="46"/>
      <c r="AF213" s="34"/>
      <c r="AG213" s="139"/>
      <c r="AH213" s="140">
        <f>+AG213/1000</f>
        <v>0</v>
      </c>
      <c r="AI213" s="152"/>
      <c r="AJ213" s="142">
        <f>+AI213/1000</f>
        <v>0</v>
      </c>
      <c r="AK213" s="143">
        <f>+AI213-AG213</f>
        <v>0</v>
      </c>
      <c r="AL213" s="144">
        <f>+AK213/1000</f>
        <v>0</v>
      </c>
      <c r="AM213" s="145" t="e">
        <f>+AK213/AG213</f>
        <v>#DIV/0!</v>
      </c>
    </row>
    <row r="214" spans="2:41" ht="12" customHeight="1" thickBot="1" x14ac:dyDescent="0.3">
      <c r="B214" s="24"/>
      <c r="C214" s="146"/>
      <c r="D214" s="146"/>
      <c r="E214" s="27"/>
      <c r="F214" s="36"/>
      <c r="G214" s="31"/>
      <c r="H214" s="909"/>
      <c r="I214" s="910"/>
      <c r="J214" s="911"/>
      <c r="K214" s="912"/>
      <c r="L214" s="911"/>
      <c r="M214" s="912"/>
      <c r="N214" s="913"/>
      <c r="O214" s="910"/>
      <c r="P214" s="913"/>
      <c r="Q214" s="910"/>
      <c r="R214" s="914"/>
      <c r="S214" s="915"/>
      <c r="T214" s="916"/>
      <c r="U214" s="917"/>
      <c r="V214" s="917"/>
      <c r="W214" s="915"/>
      <c r="X214" s="29"/>
      <c r="Y214" s="147"/>
      <c r="Z214" s="147"/>
      <c r="AA214" s="28"/>
      <c r="AB214" s="36"/>
      <c r="AC214" s="148"/>
      <c r="AD214" s="147"/>
      <c r="AE214" s="28"/>
      <c r="AF214" s="29"/>
      <c r="AG214" s="149"/>
      <c r="AH214" s="153"/>
      <c r="AI214" s="150"/>
      <c r="AJ214" s="154"/>
      <c r="AK214" s="155"/>
      <c r="AL214" s="156"/>
      <c r="AM214" s="157"/>
    </row>
    <row r="215" spans="2:41" ht="12" customHeight="1" x14ac:dyDescent="0.25">
      <c r="B215" s="151"/>
      <c r="C215" s="151"/>
      <c r="D215" s="151"/>
      <c r="E215" s="151"/>
      <c r="F215" s="151"/>
      <c r="G215" s="151"/>
      <c r="H215" s="151"/>
      <c r="I215" s="151"/>
      <c r="J215" s="174"/>
      <c r="K215" s="174"/>
      <c r="L215" s="174"/>
      <c r="M215" s="174"/>
      <c r="N215" s="151"/>
      <c r="O215" s="151"/>
      <c r="P215" s="135"/>
      <c r="Q215" s="135"/>
      <c r="R215" s="918" t="s">
        <v>5</v>
      </c>
      <c r="S215" s="919"/>
      <c r="T215" s="919"/>
      <c r="U215" s="919"/>
      <c r="V215" s="919"/>
      <c r="W215" s="919"/>
      <c r="X215" s="919"/>
      <c r="Y215" s="919"/>
      <c r="Z215" s="919"/>
      <c r="AA215" s="919"/>
      <c r="AB215" s="919"/>
      <c r="AC215" s="919"/>
      <c r="AD215" s="919"/>
      <c r="AE215" s="919"/>
      <c r="AF215" s="265"/>
      <c r="AG215" s="932" t="s">
        <v>4</v>
      </c>
      <c r="AH215" s="933"/>
      <c r="AI215" s="932" t="s">
        <v>3</v>
      </c>
      <c r="AJ215" s="933"/>
      <c r="AK215" s="932" t="s">
        <v>2</v>
      </c>
      <c r="AL215" s="934"/>
      <c r="AM215" s="935"/>
    </row>
    <row r="216" spans="2:41" x14ac:dyDescent="0.25">
      <c r="B216" s="151"/>
      <c r="C216" s="151"/>
      <c r="D216" s="151"/>
      <c r="E216" s="151"/>
      <c r="F216" s="151"/>
      <c r="G216" s="151"/>
      <c r="H216" s="151"/>
      <c r="I216" s="151"/>
      <c r="J216" s="174"/>
      <c r="K216" s="174"/>
      <c r="L216" s="174"/>
      <c r="M216" s="174"/>
      <c r="N216" s="151"/>
      <c r="O216" s="151"/>
      <c r="P216" s="135"/>
      <c r="Q216" s="135"/>
      <c r="R216" s="930"/>
      <c r="S216" s="931"/>
      <c r="T216" s="931"/>
      <c r="U216" s="931"/>
      <c r="V216" s="931"/>
      <c r="W216" s="931"/>
      <c r="X216" s="931"/>
      <c r="Y216" s="931"/>
      <c r="Z216" s="931"/>
      <c r="AA216" s="931"/>
      <c r="AB216" s="931"/>
      <c r="AC216" s="931"/>
      <c r="AD216" s="931"/>
      <c r="AE216" s="931"/>
      <c r="AF216" s="265"/>
      <c r="AG216" s="936" t="s">
        <v>1</v>
      </c>
      <c r="AH216" s="938">
        <f>+SUM(AH209:AH214)</f>
        <v>0</v>
      </c>
      <c r="AI216" s="936" t="s">
        <v>1</v>
      </c>
      <c r="AJ216" s="938">
        <f>+SUM(AJ209:AJ214)</f>
        <v>0</v>
      </c>
      <c r="AK216" s="936" t="s">
        <v>1</v>
      </c>
      <c r="AL216" s="940">
        <f>+AJ216-AH216</f>
        <v>0</v>
      </c>
      <c r="AM216" s="851" t="e">
        <f>+AL216/AH216</f>
        <v>#DIV/0!</v>
      </c>
    </row>
    <row r="217" spans="2:41" ht="17.25" thickBot="1" x14ac:dyDescent="0.3">
      <c r="B217" s="151"/>
      <c r="C217" s="151"/>
      <c r="D217" s="151"/>
      <c r="E217" s="151"/>
      <c r="F217" s="151"/>
      <c r="G217" s="151"/>
      <c r="H217" s="151"/>
      <c r="I217" s="151"/>
      <c r="J217" s="174"/>
      <c r="K217" s="174"/>
      <c r="L217" s="174"/>
      <c r="M217" s="174"/>
      <c r="N217" s="151"/>
      <c r="O217" s="151"/>
      <c r="P217" s="135"/>
      <c r="Q217" s="135"/>
      <c r="R217" s="921"/>
      <c r="S217" s="922"/>
      <c r="T217" s="922"/>
      <c r="U217" s="922"/>
      <c r="V217" s="922"/>
      <c r="W217" s="922"/>
      <c r="X217" s="922"/>
      <c r="Y217" s="922"/>
      <c r="Z217" s="922"/>
      <c r="AA217" s="922"/>
      <c r="AB217" s="922"/>
      <c r="AC217" s="922"/>
      <c r="AD217" s="922"/>
      <c r="AE217" s="922"/>
      <c r="AF217" s="264"/>
      <c r="AG217" s="937"/>
      <c r="AH217" s="939"/>
      <c r="AI217" s="937"/>
      <c r="AJ217" s="939"/>
      <c r="AK217" s="937"/>
      <c r="AL217" s="941"/>
      <c r="AM217" s="852"/>
    </row>
    <row r="218" spans="2:41" ht="17.25" thickBot="1" x14ac:dyDescent="0.3"/>
    <row r="219" spans="2:41" x14ac:dyDescent="0.25">
      <c r="R219" s="918" t="s">
        <v>0</v>
      </c>
      <c r="S219" s="919"/>
      <c r="T219" s="919"/>
      <c r="U219" s="919"/>
      <c r="V219" s="919"/>
      <c r="W219" s="919"/>
      <c r="X219" s="919"/>
      <c r="Y219" s="919"/>
      <c r="Z219" s="919"/>
      <c r="AA219" s="919"/>
      <c r="AB219" s="919"/>
      <c r="AC219" s="919"/>
      <c r="AD219" s="919"/>
      <c r="AE219" s="920"/>
      <c r="AF219" s="18"/>
      <c r="AG219" s="924">
        <f>+AH216+AG199</f>
        <v>0</v>
      </c>
      <c r="AH219" s="925"/>
      <c r="AI219" s="924">
        <f>+AJ216+AI199</f>
        <v>0</v>
      </c>
      <c r="AJ219" s="925"/>
      <c r="AK219" s="928">
        <f>+AI219-AG219</f>
        <v>0</v>
      </c>
      <c r="AL219" s="925"/>
      <c r="AM219" s="945" t="e">
        <f>+AK219/AG219</f>
        <v>#DIV/0!</v>
      </c>
    </row>
    <row r="220" spans="2:41" ht="17.25" thickBot="1" x14ac:dyDescent="0.3">
      <c r="R220" s="921"/>
      <c r="S220" s="922"/>
      <c r="T220" s="922"/>
      <c r="U220" s="922"/>
      <c r="V220" s="922"/>
      <c r="W220" s="922"/>
      <c r="X220" s="922"/>
      <c r="Y220" s="922"/>
      <c r="Z220" s="922"/>
      <c r="AA220" s="922"/>
      <c r="AB220" s="922"/>
      <c r="AC220" s="922"/>
      <c r="AD220" s="922"/>
      <c r="AE220" s="923"/>
      <c r="AF220" s="19"/>
      <c r="AG220" s="926"/>
      <c r="AH220" s="927"/>
      <c r="AI220" s="926"/>
      <c r="AJ220" s="927"/>
      <c r="AK220" s="929"/>
      <c r="AL220" s="927"/>
      <c r="AM220" s="946"/>
    </row>
    <row r="221" spans="2:41" ht="17.25" thickBot="1" x14ac:dyDescent="0.3"/>
    <row r="222" spans="2:41" ht="12" customHeight="1" x14ac:dyDescent="0.25">
      <c r="B222" s="882" t="s">
        <v>31</v>
      </c>
      <c r="C222" s="883"/>
      <c r="D222" s="883"/>
      <c r="E222" s="883"/>
      <c r="F222" s="883"/>
      <c r="G222" s="884"/>
      <c r="H222" s="888" t="s">
        <v>30</v>
      </c>
      <c r="I222" s="765"/>
      <c r="J222" s="765"/>
      <c r="K222" s="765"/>
      <c r="L222" s="765"/>
      <c r="M222" s="765"/>
      <c r="N222" s="765"/>
      <c r="O222" s="765"/>
      <c r="P222" s="765"/>
      <c r="Q222" s="765"/>
      <c r="R222" s="765"/>
      <c r="S222" s="765"/>
      <c r="T222" s="765"/>
      <c r="U222" s="765"/>
      <c r="V222" s="765"/>
      <c r="W222" s="765"/>
      <c r="X222" s="765"/>
      <c r="Y222" s="765"/>
      <c r="Z222" s="765"/>
      <c r="AA222" s="765"/>
      <c r="AB222" s="765"/>
      <c r="AC222" s="765"/>
      <c r="AD222" s="267"/>
      <c r="AE222" s="764" t="s">
        <v>29</v>
      </c>
      <c r="AF222" s="765"/>
      <c r="AG222" s="765"/>
      <c r="AH222" s="765"/>
      <c r="AI222" s="765"/>
      <c r="AJ222" s="766"/>
      <c r="AK222" s="889" t="s">
        <v>39</v>
      </c>
      <c r="AL222" s="890"/>
      <c r="AM222" s="891"/>
      <c r="AN222" s="22"/>
      <c r="AO222" s="168" t="s">
        <v>46</v>
      </c>
    </row>
    <row r="223" spans="2:41" ht="12" customHeight="1" thickBot="1" x14ac:dyDescent="0.3">
      <c r="B223" s="885"/>
      <c r="C223" s="886"/>
      <c r="D223" s="886"/>
      <c r="E223" s="886"/>
      <c r="F223" s="886"/>
      <c r="G223" s="887"/>
      <c r="H223" s="892" t="s">
        <v>25</v>
      </c>
      <c r="I223" s="893"/>
      <c r="J223" s="893"/>
      <c r="K223" s="893"/>
      <c r="L223" s="893"/>
      <c r="M223" s="893"/>
      <c r="N223" s="893"/>
      <c r="O223" s="893"/>
      <c r="P223" s="893"/>
      <c r="Q223" s="893"/>
      <c r="R223" s="893"/>
      <c r="S223" s="893"/>
      <c r="T223" s="893"/>
      <c r="U223" s="893"/>
      <c r="V223" s="893"/>
      <c r="W223" s="893"/>
      <c r="X223" s="893"/>
      <c r="Y223" s="893"/>
      <c r="Z223" s="893"/>
      <c r="AA223" s="893"/>
      <c r="AB223" s="893"/>
      <c r="AC223" s="893"/>
      <c r="AD223" s="268"/>
      <c r="AE223" s="773"/>
      <c r="AF223" s="774"/>
      <c r="AG223" s="774"/>
      <c r="AH223" s="774"/>
      <c r="AI223" s="774"/>
      <c r="AJ223" s="775"/>
      <c r="AK223" s="896" t="s">
        <v>40</v>
      </c>
      <c r="AL223" s="897"/>
      <c r="AM223" s="898"/>
      <c r="AN223" s="23"/>
      <c r="AO223" s="169" t="s">
        <v>47</v>
      </c>
    </row>
    <row r="224" spans="2:41" ht="12" customHeight="1" thickBot="1" x14ac:dyDescent="0.3">
      <c r="B224" s="902" t="s">
        <v>28</v>
      </c>
      <c r="C224" s="903"/>
      <c r="D224" s="903"/>
      <c r="E224" s="903"/>
      <c r="F224" s="903"/>
      <c r="G224" s="904"/>
      <c r="H224" s="894"/>
      <c r="I224" s="895"/>
      <c r="J224" s="895"/>
      <c r="K224" s="895"/>
      <c r="L224" s="895"/>
      <c r="M224" s="895"/>
      <c r="N224" s="895"/>
      <c r="O224" s="895"/>
      <c r="P224" s="895"/>
      <c r="Q224" s="895"/>
      <c r="R224" s="895"/>
      <c r="S224" s="895"/>
      <c r="T224" s="895"/>
      <c r="U224" s="895"/>
      <c r="V224" s="895"/>
      <c r="W224" s="895"/>
      <c r="X224" s="895"/>
      <c r="Y224" s="895"/>
      <c r="Z224" s="895"/>
      <c r="AA224" s="895"/>
      <c r="AB224" s="895"/>
      <c r="AC224" s="895"/>
      <c r="AD224" s="269"/>
      <c r="AE224" s="776"/>
      <c r="AF224" s="777"/>
      <c r="AG224" s="777"/>
      <c r="AH224" s="777"/>
      <c r="AI224" s="777"/>
      <c r="AJ224" s="778"/>
      <c r="AK224" s="899"/>
      <c r="AL224" s="900"/>
      <c r="AM224" s="901"/>
      <c r="AN224" s="141"/>
      <c r="AO224" s="170"/>
    </row>
    <row r="225" spans="2:41" ht="12" customHeight="1" thickBot="1" x14ac:dyDescent="0.3">
      <c r="B225" s="135"/>
      <c r="C225" s="135"/>
      <c r="D225" s="135"/>
      <c r="E225" s="135"/>
      <c r="F225" s="135"/>
      <c r="G225" s="135"/>
      <c r="H225" s="135"/>
      <c r="I225" s="135"/>
      <c r="J225" s="174"/>
      <c r="K225" s="174"/>
      <c r="L225" s="174"/>
      <c r="M225" s="174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41"/>
      <c r="AO225" s="171"/>
    </row>
    <row r="226" spans="2:41" ht="12" customHeight="1" thickBot="1" x14ac:dyDescent="0.3">
      <c r="B226" s="873" t="s">
        <v>27</v>
      </c>
      <c r="C226" s="874"/>
      <c r="D226" s="874"/>
      <c r="E226" s="875"/>
      <c r="F226" s="848" t="s">
        <v>26</v>
      </c>
      <c r="G226" s="850"/>
      <c r="H226" s="848" t="s">
        <v>44</v>
      </c>
      <c r="I226" s="849"/>
      <c r="J226" s="849"/>
      <c r="K226" s="849"/>
      <c r="L226" s="849"/>
      <c r="M226" s="849"/>
      <c r="N226" s="849"/>
      <c r="O226" s="849"/>
      <c r="P226" s="849"/>
      <c r="Q226" s="849"/>
      <c r="R226" s="849"/>
      <c r="S226" s="850"/>
      <c r="T226" s="848" t="s">
        <v>25</v>
      </c>
      <c r="U226" s="849"/>
      <c r="V226" s="849"/>
      <c r="W226" s="849"/>
      <c r="X226" s="849"/>
      <c r="Y226" s="849"/>
      <c r="Z226" s="849"/>
      <c r="AA226" s="849"/>
      <c r="AB226" s="849"/>
      <c r="AC226" s="849"/>
      <c r="AD226" s="849"/>
      <c r="AE226" s="850"/>
      <c r="AF226" s="879" t="s">
        <v>24</v>
      </c>
      <c r="AG226" s="880"/>
      <c r="AH226" s="881"/>
      <c r="AI226" s="879" t="s">
        <v>24</v>
      </c>
      <c r="AJ226" s="881"/>
      <c r="AK226" s="848" t="s">
        <v>23</v>
      </c>
      <c r="AL226" s="849"/>
      <c r="AM226" s="850"/>
      <c r="AN226" s="141"/>
      <c r="AO226" s="171"/>
    </row>
    <row r="227" spans="2:41" ht="12" customHeight="1" thickBot="1" x14ac:dyDescent="0.3">
      <c r="B227" s="1" t="s">
        <v>13</v>
      </c>
      <c r="C227" s="2" t="s">
        <v>22</v>
      </c>
      <c r="D227" s="3" t="s">
        <v>22</v>
      </c>
      <c r="E227" s="2" t="s">
        <v>21</v>
      </c>
      <c r="F227" s="907" t="s">
        <v>20</v>
      </c>
      <c r="G227" s="908"/>
      <c r="H227" s="876"/>
      <c r="I227" s="877"/>
      <c r="J227" s="877"/>
      <c r="K227" s="877"/>
      <c r="L227" s="877"/>
      <c r="M227" s="877"/>
      <c r="N227" s="877"/>
      <c r="O227" s="877"/>
      <c r="P227" s="877"/>
      <c r="Q227" s="877"/>
      <c r="R227" s="877"/>
      <c r="S227" s="878"/>
      <c r="T227" s="876"/>
      <c r="U227" s="877"/>
      <c r="V227" s="877"/>
      <c r="W227" s="877"/>
      <c r="X227" s="877"/>
      <c r="Y227" s="877"/>
      <c r="Z227" s="877"/>
      <c r="AA227" s="877"/>
      <c r="AB227" s="877"/>
      <c r="AC227" s="877"/>
      <c r="AD227" s="877"/>
      <c r="AE227" s="878"/>
      <c r="AF227" s="876" t="s">
        <v>19</v>
      </c>
      <c r="AG227" s="877"/>
      <c r="AH227" s="878"/>
      <c r="AI227" s="876" t="s">
        <v>18</v>
      </c>
      <c r="AJ227" s="878"/>
      <c r="AK227" s="876" t="s">
        <v>17</v>
      </c>
      <c r="AL227" s="877"/>
      <c r="AM227" s="878"/>
      <c r="AN227" s="141"/>
      <c r="AO227" s="171"/>
    </row>
    <row r="228" spans="2:41" ht="12" customHeight="1" thickBot="1" x14ac:dyDescent="0.3">
      <c r="B228" s="4">
        <v>2020</v>
      </c>
      <c r="C228" s="5" t="s">
        <v>16</v>
      </c>
      <c r="D228" s="5" t="s">
        <v>15</v>
      </c>
      <c r="E228" s="30" t="s">
        <v>14</v>
      </c>
      <c r="F228" s="6" t="s">
        <v>14</v>
      </c>
      <c r="G228" s="7" t="s">
        <v>13</v>
      </c>
      <c r="H228" s="868" t="s">
        <v>34</v>
      </c>
      <c r="I228" s="869"/>
      <c r="J228" s="870" t="s">
        <v>43</v>
      </c>
      <c r="K228" s="871"/>
      <c r="L228" s="870" t="s">
        <v>42</v>
      </c>
      <c r="M228" s="871"/>
      <c r="N228" s="872" t="s">
        <v>33</v>
      </c>
      <c r="O228" s="869"/>
      <c r="P228" s="872" t="s">
        <v>12</v>
      </c>
      <c r="Q228" s="869"/>
      <c r="R228" s="872" t="s">
        <v>11</v>
      </c>
      <c r="S228" s="905"/>
      <c r="T228" s="868" t="s">
        <v>35</v>
      </c>
      <c r="U228" s="906"/>
      <c r="V228" s="906"/>
      <c r="W228" s="905"/>
      <c r="X228" s="868" t="s">
        <v>10</v>
      </c>
      <c r="Y228" s="906"/>
      <c r="Z228" s="906"/>
      <c r="AA228" s="905"/>
      <c r="AB228" s="38" t="s">
        <v>38</v>
      </c>
      <c r="AC228" s="37" t="s">
        <v>36</v>
      </c>
      <c r="AD228" s="266" t="s">
        <v>41</v>
      </c>
      <c r="AE228" s="136" t="s">
        <v>9</v>
      </c>
      <c r="AF228" s="8" t="s">
        <v>37</v>
      </c>
      <c r="AG228" s="9" t="s">
        <v>8</v>
      </c>
      <c r="AH228" s="10" t="s">
        <v>7</v>
      </c>
      <c r="AI228" s="6" t="s">
        <v>8</v>
      </c>
      <c r="AJ228" s="7" t="s">
        <v>7</v>
      </c>
      <c r="AK228" s="6" t="s">
        <v>8</v>
      </c>
      <c r="AL228" s="11" t="s">
        <v>7</v>
      </c>
      <c r="AM228" s="7" t="s">
        <v>6</v>
      </c>
      <c r="AN228" s="141"/>
      <c r="AO228" s="171"/>
    </row>
    <row r="229" spans="2:41" ht="12" customHeight="1" thickBot="1" x14ac:dyDescent="0.3">
      <c r="B229" s="25"/>
      <c r="C229" s="137"/>
      <c r="D229" s="137"/>
      <c r="E229" s="43"/>
      <c r="F229" s="43"/>
      <c r="G229" s="25"/>
      <c r="H229" s="960"/>
      <c r="I229" s="961"/>
      <c r="J229" s="962"/>
      <c r="K229" s="963"/>
      <c r="L229" s="962"/>
      <c r="M229" s="963"/>
      <c r="N229" s="960"/>
      <c r="O229" s="961"/>
      <c r="P229" s="964"/>
      <c r="Q229" s="965"/>
      <c r="R229" s="964"/>
      <c r="S229" s="966"/>
      <c r="T229" s="957"/>
      <c r="U229" s="958"/>
      <c r="V229" s="958"/>
      <c r="W229" s="959"/>
      <c r="X229" s="986"/>
      <c r="Y229" s="958"/>
      <c r="Z229" s="958"/>
      <c r="AA229" s="987"/>
      <c r="AB229" s="34"/>
      <c r="AC229" s="138"/>
      <c r="AD229" s="166"/>
      <c r="AE229" s="41"/>
      <c r="AF229" s="26"/>
      <c r="AG229" s="160"/>
      <c r="AH229" s="161">
        <f>+AG229/1000</f>
        <v>0</v>
      </c>
      <c r="AI229" s="162"/>
      <c r="AJ229" s="163">
        <f>+AI229/1000</f>
        <v>0</v>
      </c>
      <c r="AK229" s="164">
        <f>+AI229-AG229</f>
        <v>0</v>
      </c>
      <c r="AL229" s="163">
        <f>+AK229/1000</f>
        <v>0</v>
      </c>
      <c r="AM229" s="165" t="e">
        <f>+AK229/AG229</f>
        <v>#DIV/0!</v>
      </c>
      <c r="AN229" s="141"/>
      <c r="AO229" s="172"/>
    </row>
    <row r="230" spans="2:41" ht="12" customHeight="1" x14ac:dyDescent="0.25">
      <c r="B230" s="25"/>
      <c r="C230" s="137"/>
      <c r="D230" s="137"/>
      <c r="E230" s="43"/>
      <c r="F230" s="43"/>
      <c r="G230" s="25"/>
      <c r="H230" s="967"/>
      <c r="I230" s="968"/>
      <c r="J230" s="969"/>
      <c r="K230" s="970"/>
      <c r="L230" s="969"/>
      <c r="M230" s="970"/>
      <c r="N230" s="967"/>
      <c r="O230" s="968"/>
      <c r="P230" s="971"/>
      <c r="Q230" s="972"/>
      <c r="R230" s="973"/>
      <c r="S230" s="974"/>
      <c r="T230" s="979"/>
      <c r="U230" s="980"/>
      <c r="V230" s="980"/>
      <c r="W230" s="981"/>
      <c r="X230" s="979"/>
      <c r="Y230" s="980"/>
      <c r="Z230" s="980"/>
      <c r="AA230" s="988"/>
      <c r="AB230" s="34"/>
      <c r="AC230" s="138"/>
      <c r="AD230" s="158"/>
      <c r="AE230" s="35"/>
      <c r="AF230" s="34"/>
      <c r="AG230" s="139"/>
      <c r="AH230" s="159">
        <f>+AG230/1000</f>
        <v>0</v>
      </c>
      <c r="AI230" s="152"/>
      <c r="AJ230" s="272">
        <f>+AI230/1000</f>
        <v>0</v>
      </c>
      <c r="AK230" s="273">
        <f>+AI230-AG230</f>
        <v>0</v>
      </c>
      <c r="AL230" s="274">
        <f>+AK230/1000</f>
        <v>0</v>
      </c>
      <c r="AM230" s="275" t="e">
        <f>+AK230/AG230</f>
        <v>#DIV/0!</v>
      </c>
      <c r="AN230" s="20"/>
    </row>
    <row r="231" spans="2:41" ht="12" customHeight="1" x14ac:dyDescent="0.25">
      <c r="B231" s="25"/>
      <c r="C231" s="137"/>
      <c r="D231" s="137"/>
      <c r="E231" s="43"/>
      <c r="F231" s="43"/>
      <c r="G231" s="25"/>
      <c r="H231" s="967"/>
      <c r="I231" s="968"/>
      <c r="J231" s="969"/>
      <c r="K231" s="970"/>
      <c r="L231" s="969"/>
      <c r="M231" s="970"/>
      <c r="N231" s="967"/>
      <c r="O231" s="968"/>
      <c r="P231" s="971"/>
      <c r="Q231" s="972"/>
      <c r="R231" s="973"/>
      <c r="S231" s="985"/>
      <c r="T231" s="982"/>
      <c r="U231" s="983"/>
      <c r="V231" s="983"/>
      <c r="W231" s="984"/>
      <c r="X231" s="982"/>
      <c r="Y231" s="983"/>
      <c r="Z231" s="983"/>
      <c r="AA231" s="984"/>
      <c r="AB231" s="34"/>
      <c r="AC231" s="138"/>
      <c r="AD231" s="263"/>
      <c r="AE231" s="46"/>
      <c r="AF231" s="34"/>
      <c r="AG231" s="139"/>
      <c r="AH231" s="140">
        <f>+AG231/1000</f>
        <v>0</v>
      </c>
      <c r="AI231" s="152"/>
      <c r="AJ231" s="142">
        <f>+AI231/1000</f>
        <v>0</v>
      </c>
      <c r="AK231" s="143">
        <f>+AI231-AG231</f>
        <v>0</v>
      </c>
      <c r="AL231" s="144">
        <f>+AK231/1000</f>
        <v>0</v>
      </c>
      <c r="AM231" s="145" t="e">
        <f>+AK231/AG231</f>
        <v>#DIV/0!</v>
      </c>
      <c r="AN231" s="21"/>
    </row>
    <row r="232" spans="2:41" ht="12" customHeight="1" x14ac:dyDescent="0.25">
      <c r="B232" s="25"/>
      <c r="C232" s="137"/>
      <c r="D232" s="137"/>
      <c r="E232" s="43"/>
      <c r="F232" s="43"/>
      <c r="G232" s="25"/>
      <c r="H232" s="967"/>
      <c r="I232" s="968"/>
      <c r="J232" s="969"/>
      <c r="K232" s="970"/>
      <c r="L232" s="969"/>
      <c r="M232" s="970"/>
      <c r="N232" s="967"/>
      <c r="O232" s="968"/>
      <c r="P232" s="971"/>
      <c r="Q232" s="972"/>
      <c r="R232" s="973"/>
      <c r="S232" s="974"/>
      <c r="T232" s="975"/>
      <c r="U232" s="976"/>
      <c r="V232" s="976"/>
      <c r="W232" s="977"/>
      <c r="X232" s="975"/>
      <c r="Y232" s="976"/>
      <c r="Z232" s="976"/>
      <c r="AA232" s="978"/>
      <c r="AB232" s="34"/>
      <c r="AC232" s="138"/>
      <c r="AD232" s="263"/>
      <c r="AE232" s="46"/>
      <c r="AF232" s="34"/>
      <c r="AG232" s="139"/>
      <c r="AH232" s="140">
        <f>+AG232/1000</f>
        <v>0</v>
      </c>
      <c r="AI232" s="152"/>
      <c r="AJ232" s="142">
        <f>+AI232/1000</f>
        <v>0</v>
      </c>
      <c r="AK232" s="143">
        <f>+AI232-AG232</f>
        <v>0</v>
      </c>
      <c r="AL232" s="144">
        <f>+AK232/1000</f>
        <v>0</v>
      </c>
      <c r="AM232" s="145" t="e">
        <f>+AK232/AG232</f>
        <v>#DIV/0!</v>
      </c>
      <c r="AN232" s="21"/>
    </row>
    <row r="233" spans="2:41" ht="12" customHeight="1" x14ac:dyDescent="0.25">
      <c r="B233" s="25"/>
      <c r="C233" s="137"/>
      <c r="D233" s="137"/>
      <c r="E233" s="43"/>
      <c r="F233" s="43"/>
      <c r="G233" s="25"/>
      <c r="H233" s="967"/>
      <c r="I233" s="968"/>
      <c r="J233" s="969"/>
      <c r="K233" s="970"/>
      <c r="L233" s="969"/>
      <c r="M233" s="970"/>
      <c r="N233" s="967"/>
      <c r="O233" s="968"/>
      <c r="P233" s="989"/>
      <c r="Q233" s="990"/>
      <c r="R233" s="973"/>
      <c r="S233" s="974"/>
      <c r="T233" s="991"/>
      <c r="U233" s="992"/>
      <c r="V233" s="992"/>
      <c r="W233" s="974"/>
      <c r="X233" s="991"/>
      <c r="Y233" s="992"/>
      <c r="Z233" s="992"/>
      <c r="AA233" s="985"/>
      <c r="AB233" s="34"/>
      <c r="AC233" s="138"/>
      <c r="AD233" s="263"/>
      <c r="AE233" s="46"/>
      <c r="AF233" s="34"/>
      <c r="AG233" s="139"/>
      <c r="AH233" s="140">
        <f>+AG233/1000</f>
        <v>0</v>
      </c>
      <c r="AI233" s="152"/>
      <c r="AJ233" s="142">
        <f>+AI233/1000</f>
        <v>0</v>
      </c>
      <c r="AK233" s="143">
        <f>+AI233-AG233</f>
        <v>0</v>
      </c>
      <c r="AL233" s="144">
        <f>+AK233/1000</f>
        <v>0</v>
      </c>
      <c r="AM233" s="145" t="e">
        <f>+AK233/AG233</f>
        <v>#DIV/0!</v>
      </c>
    </row>
    <row r="234" spans="2:41" ht="12" customHeight="1" thickBot="1" x14ac:dyDescent="0.3">
      <c r="B234" s="24"/>
      <c r="C234" s="146"/>
      <c r="D234" s="146"/>
      <c r="E234" s="27"/>
      <c r="F234" s="36"/>
      <c r="G234" s="31"/>
      <c r="H234" s="909"/>
      <c r="I234" s="910"/>
      <c r="J234" s="911"/>
      <c r="K234" s="912"/>
      <c r="L234" s="911"/>
      <c r="M234" s="912"/>
      <c r="N234" s="913"/>
      <c r="O234" s="910"/>
      <c r="P234" s="913"/>
      <c r="Q234" s="910"/>
      <c r="R234" s="914"/>
      <c r="S234" s="915"/>
      <c r="T234" s="916"/>
      <c r="U234" s="917"/>
      <c r="V234" s="917"/>
      <c r="W234" s="915"/>
      <c r="X234" s="29"/>
      <c r="Y234" s="147"/>
      <c r="Z234" s="147"/>
      <c r="AA234" s="28"/>
      <c r="AB234" s="36"/>
      <c r="AC234" s="148"/>
      <c r="AD234" s="147"/>
      <c r="AE234" s="28"/>
      <c r="AF234" s="29"/>
      <c r="AG234" s="149"/>
      <c r="AH234" s="153"/>
      <c r="AI234" s="150"/>
      <c r="AJ234" s="154"/>
      <c r="AK234" s="155"/>
      <c r="AL234" s="156"/>
      <c r="AM234" s="157"/>
    </row>
    <row r="235" spans="2:41" ht="12" customHeight="1" x14ac:dyDescent="0.25">
      <c r="B235" s="151"/>
      <c r="C235" s="151"/>
      <c r="D235" s="151"/>
      <c r="E235" s="151"/>
      <c r="F235" s="151"/>
      <c r="G235" s="151"/>
      <c r="H235" s="151"/>
      <c r="I235" s="151"/>
      <c r="J235" s="174"/>
      <c r="K235" s="174"/>
      <c r="L235" s="174"/>
      <c r="M235" s="174"/>
      <c r="N235" s="151"/>
      <c r="O235" s="151"/>
      <c r="P235" s="135"/>
      <c r="Q235" s="135"/>
      <c r="R235" s="918" t="s">
        <v>5</v>
      </c>
      <c r="S235" s="919"/>
      <c r="T235" s="919"/>
      <c r="U235" s="919"/>
      <c r="V235" s="919"/>
      <c r="W235" s="919"/>
      <c r="X235" s="919"/>
      <c r="Y235" s="919"/>
      <c r="Z235" s="919"/>
      <c r="AA235" s="919"/>
      <c r="AB235" s="919"/>
      <c r="AC235" s="919"/>
      <c r="AD235" s="919"/>
      <c r="AE235" s="919"/>
      <c r="AF235" s="265"/>
      <c r="AG235" s="932" t="s">
        <v>4</v>
      </c>
      <c r="AH235" s="933"/>
      <c r="AI235" s="932" t="s">
        <v>3</v>
      </c>
      <c r="AJ235" s="933"/>
      <c r="AK235" s="932" t="s">
        <v>2</v>
      </c>
      <c r="AL235" s="934"/>
      <c r="AM235" s="935"/>
    </row>
    <row r="236" spans="2:41" x14ac:dyDescent="0.25">
      <c r="B236" s="151"/>
      <c r="C236" s="151"/>
      <c r="D236" s="151"/>
      <c r="E236" s="151"/>
      <c r="F236" s="151"/>
      <c r="G236" s="151"/>
      <c r="H236" s="151"/>
      <c r="I236" s="151"/>
      <c r="J236" s="174"/>
      <c r="K236" s="174"/>
      <c r="L236" s="174"/>
      <c r="M236" s="174"/>
      <c r="N236" s="151"/>
      <c r="O236" s="151"/>
      <c r="P236" s="135"/>
      <c r="Q236" s="135"/>
      <c r="R236" s="930"/>
      <c r="S236" s="931"/>
      <c r="T236" s="931"/>
      <c r="U236" s="931"/>
      <c r="V236" s="931"/>
      <c r="W236" s="931"/>
      <c r="X236" s="931"/>
      <c r="Y236" s="931"/>
      <c r="Z236" s="931"/>
      <c r="AA236" s="931"/>
      <c r="AB236" s="931"/>
      <c r="AC236" s="931"/>
      <c r="AD236" s="931"/>
      <c r="AE236" s="931"/>
      <c r="AF236" s="265"/>
      <c r="AG236" s="936" t="s">
        <v>1</v>
      </c>
      <c r="AH236" s="938">
        <f>+SUM(AH229:AH234)</f>
        <v>0</v>
      </c>
      <c r="AI236" s="936" t="s">
        <v>1</v>
      </c>
      <c r="AJ236" s="938">
        <f>+SUM(AJ229:AJ234)</f>
        <v>0</v>
      </c>
      <c r="AK236" s="936" t="s">
        <v>1</v>
      </c>
      <c r="AL236" s="940">
        <f>+AJ236-AH236</f>
        <v>0</v>
      </c>
      <c r="AM236" s="851" t="e">
        <f>+AL236/AH236</f>
        <v>#DIV/0!</v>
      </c>
    </row>
    <row r="237" spans="2:41" ht="17.25" thickBot="1" x14ac:dyDescent="0.3">
      <c r="B237" s="151"/>
      <c r="C237" s="151"/>
      <c r="D237" s="151"/>
      <c r="E237" s="151"/>
      <c r="F237" s="151"/>
      <c r="G237" s="151"/>
      <c r="H237" s="151"/>
      <c r="I237" s="151"/>
      <c r="J237" s="174"/>
      <c r="K237" s="174"/>
      <c r="L237" s="174"/>
      <c r="M237" s="174"/>
      <c r="N237" s="151"/>
      <c r="O237" s="151"/>
      <c r="P237" s="135"/>
      <c r="Q237" s="135"/>
      <c r="R237" s="921"/>
      <c r="S237" s="922"/>
      <c r="T237" s="922"/>
      <c r="U237" s="922"/>
      <c r="V237" s="922"/>
      <c r="W237" s="922"/>
      <c r="X237" s="922"/>
      <c r="Y237" s="922"/>
      <c r="Z237" s="922"/>
      <c r="AA237" s="922"/>
      <c r="AB237" s="922"/>
      <c r="AC237" s="922"/>
      <c r="AD237" s="922"/>
      <c r="AE237" s="922"/>
      <c r="AF237" s="264"/>
      <c r="AG237" s="937"/>
      <c r="AH237" s="939"/>
      <c r="AI237" s="937"/>
      <c r="AJ237" s="939"/>
      <c r="AK237" s="937"/>
      <c r="AL237" s="941"/>
      <c r="AM237" s="852"/>
    </row>
    <row r="238" spans="2:41" ht="17.25" thickBot="1" x14ac:dyDescent="0.3"/>
    <row r="239" spans="2:41" x14ac:dyDescent="0.25">
      <c r="R239" s="918" t="s">
        <v>0</v>
      </c>
      <c r="S239" s="919"/>
      <c r="T239" s="919"/>
      <c r="U239" s="919"/>
      <c r="V239" s="919"/>
      <c r="W239" s="919"/>
      <c r="X239" s="919"/>
      <c r="Y239" s="919"/>
      <c r="Z239" s="919"/>
      <c r="AA239" s="919"/>
      <c r="AB239" s="919"/>
      <c r="AC239" s="919"/>
      <c r="AD239" s="919"/>
      <c r="AE239" s="920"/>
      <c r="AF239" s="18"/>
      <c r="AG239" s="924">
        <f>+AH236+AG219</f>
        <v>0</v>
      </c>
      <c r="AH239" s="925"/>
      <c r="AI239" s="924">
        <f>+AJ236+AI219</f>
        <v>0</v>
      </c>
      <c r="AJ239" s="925"/>
      <c r="AK239" s="928">
        <f>+AI239-AG239</f>
        <v>0</v>
      </c>
      <c r="AL239" s="925"/>
      <c r="AM239" s="945" t="e">
        <f>+AK239/AG239</f>
        <v>#DIV/0!</v>
      </c>
    </row>
    <row r="240" spans="2:41" ht="17.25" thickBot="1" x14ac:dyDescent="0.3">
      <c r="R240" s="921"/>
      <c r="S240" s="922"/>
      <c r="T240" s="922"/>
      <c r="U240" s="922"/>
      <c r="V240" s="922"/>
      <c r="W240" s="922"/>
      <c r="X240" s="922"/>
      <c r="Y240" s="922"/>
      <c r="Z240" s="922"/>
      <c r="AA240" s="922"/>
      <c r="AB240" s="922"/>
      <c r="AC240" s="922"/>
      <c r="AD240" s="922"/>
      <c r="AE240" s="923"/>
      <c r="AF240" s="19"/>
      <c r="AG240" s="926"/>
      <c r="AH240" s="927"/>
      <c r="AI240" s="926"/>
      <c r="AJ240" s="927"/>
      <c r="AK240" s="929"/>
      <c r="AL240" s="927"/>
      <c r="AM240" s="946"/>
    </row>
    <row r="241" spans="2:41" ht="17.25" thickBot="1" x14ac:dyDescent="0.3"/>
    <row r="242" spans="2:41" ht="12" customHeight="1" x14ac:dyDescent="0.25">
      <c r="B242" s="882" t="s">
        <v>31</v>
      </c>
      <c r="C242" s="883"/>
      <c r="D242" s="883"/>
      <c r="E242" s="883"/>
      <c r="F242" s="883"/>
      <c r="G242" s="884"/>
      <c r="H242" s="888" t="s">
        <v>30</v>
      </c>
      <c r="I242" s="765"/>
      <c r="J242" s="765"/>
      <c r="K242" s="765"/>
      <c r="L242" s="765"/>
      <c r="M242" s="765"/>
      <c r="N242" s="765"/>
      <c r="O242" s="765"/>
      <c r="P242" s="765"/>
      <c r="Q242" s="765"/>
      <c r="R242" s="765"/>
      <c r="S242" s="765"/>
      <c r="T242" s="765"/>
      <c r="U242" s="765"/>
      <c r="V242" s="765"/>
      <c r="W242" s="765"/>
      <c r="X242" s="765"/>
      <c r="Y242" s="765"/>
      <c r="Z242" s="765"/>
      <c r="AA242" s="765"/>
      <c r="AB242" s="765"/>
      <c r="AC242" s="765"/>
      <c r="AD242" s="267"/>
      <c r="AE242" s="764" t="s">
        <v>29</v>
      </c>
      <c r="AF242" s="765"/>
      <c r="AG242" s="765"/>
      <c r="AH242" s="765"/>
      <c r="AI242" s="765"/>
      <c r="AJ242" s="766"/>
      <c r="AK242" s="889" t="s">
        <v>39</v>
      </c>
      <c r="AL242" s="890"/>
      <c r="AM242" s="891"/>
      <c r="AN242" s="22"/>
      <c r="AO242" s="168" t="s">
        <v>46</v>
      </c>
    </row>
    <row r="243" spans="2:41" ht="12" customHeight="1" thickBot="1" x14ac:dyDescent="0.3">
      <c r="B243" s="885"/>
      <c r="C243" s="886"/>
      <c r="D243" s="886"/>
      <c r="E243" s="886"/>
      <c r="F243" s="886"/>
      <c r="G243" s="887"/>
      <c r="H243" s="892" t="s">
        <v>25</v>
      </c>
      <c r="I243" s="893"/>
      <c r="J243" s="893"/>
      <c r="K243" s="893"/>
      <c r="L243" s="893"/>
      <c r="M243" s="893"/>
      <c r="N243" s="893"/>
      <c r="O243" s="893"/>
      <c r="P243" s="893"/>
      <c r="Q243" s="893"/>
      <c r="R243" s="893"/>
      <c r="S243" s="893"/>
      <c r="T243" s="893"/>
      <c r="U243" s="893"/>
      <c r="V243" s="893"/>
      <c r="W243" s="893"/>
      <c r="X243" s="893"/>
      <c r="Y243" s="893"/>
      <c r="Z243" s="893"/>
      <c r="AA243" s="893"/>
      <c r="AB243" s="893"/>
      <c r="AC243" s="893"/>
      <c r="AD243" s="268"/>
      <c r="AE243" s="773"/>
      <c r="AF243" s="774"/>
      <c r="AG243" s="774"/>
      <c r="AH243" s="774"/>
      <c r="AI243" s="774"/>
      <c r="AJ243" s="775"/>
      <c r="AK243" s="896" t="s">
        <v>40</v>
      </c>
      <c r="AL243" s="897"/>
      <c r="AM243" s="898"/>
      <c r="AN243" s="23"/>
      <c r="AO243" s="169" t="s">
        <v>47</v>
      </c>
    </row>
    <row r="244" spans="2:41" ht="12" customHeight="1" thickBot="1" x14ac:dyDescent="0.3">
      <c r="B244" s="902" t="s">
        <v>28</v>
      </c>
      <c r="C244" s="903"/>
      <c r="D244" s="903"/>
      <c r="E244" s="903"/>
      <c r="F244" s="903"/>
      <c r="G244" s="904"/>
      <c r="H244" s="894"/>
      <c r="I244" s="895"/>
      <c r="J244" s="895"/>
      <c r="K244" s="895"/>
      <c r="L244" s="895"/>
      <c r="M244" s="895"/>
      <c r="N244" s="895"/>
      <c r="O244" s="895"/>
      <c r="P244" s="895"/>
      <c r="Q244" s="895"/>
      <c r="R244" s="895"/>
      <c r="S244" s="895"/>
      <c r="T244" s="895"/>
      <c r="U244" s="895"/>
      <c r="V244" s="895"/>
      <c r="W244" s="895"/>
      <c r="X244" s="895"/>
      <c r="Y244" s="895"/>
      <c r="Z244" s="895"/>
      <c r="AA244" s="895"/>
      <c r="AB244" s="895"/>
      <c r="AC244" s="895"/>
      <c r="AD244" s="269"/>
      <c r="AE244" s="776"/>
      <c r="AF244" s="777"/>
      <c r="AG244" s="777"/>
      <c r="AH244" s="777"/>
      <c r="AI244" s="777"/>
      <c r="AJ244" s="778"/>
      <c r="AK244" s="899"/>
      <c r="AL244" s="900"/>
      <c r="AM244" s="901"/>
      <c r="AN244" s="141"/>
      <c r="AO244" s="170"/>
    </row>
    <row r="245" spans="2:41" ht="12" customHeight="1" thickBot="1" x14ac:dyDescent="0.3">
      <c r="B245" s="135"/>
      <c r="C245" s="135"/>
      <c r="D245" s="135"/>
      <c r="E245" s="135"/>
      <c r="F245" s="135"/>
      <c r="G245" s="135"/>
      <c r="H245" s="135"/>
      <c r="I245" s="135"/>
      <c r="J245" s="174"/>
      <c r="K245" s="174"/>
      <c r="L245" s="174"/>
      <c r="M245" s="174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41"/>
      <c r="AO245" s="171"/>
    </row>
    <row r="246" spans="2:41" ht="12" customHeight="1" thickBot="1" x14ac:dyDescent="0.3">
      <c r="B246" s="873" t="s">
        <v>27</v>
      </c>
      <c r="C246" s="874"/>
      <c r="D246" s="874"/>
      <c r="E246" s="875"/>
      <c r="F246" s="848" t="s">
        <v>26</v>
      </c>
      <c r="G246" s="850"/>
      <c r="H246" s="848" t="s">
        <v>44</v>
      </c>
      <c r="I246" s="849"/>
      <c r="J246" s="849"/>
      <c r="K246" s="849"/>
      <c r="L246" s="849"/>
      <c r="M246" s="849"/>
      <c r="N246" s="849"/>
      <c r="O246" s="849"/>
      <c r="P246" s="849"/>
      <c r="Q246" s="849"/>
      <c r="R246" s="849"/>
      <c r="S246" s="850"/>
      <c r="T246" s="848" t="s">
        <v>25</v>
      </c>
      <c r="U246" s="849"/>
      <c r="V246" s="849"/>
      <c r="W246" s="849"/>
      <c r="X246" s="849"/>
      <c r="Y246" s="849"/>
      <c r="Z246" s="849"/>
      <c r="AA246" s="849"/>
      <c r="AB246" s="849"/>
      <c r="AC246" s="849"/>
      <c r="AD246" s="849"/>
      <c r="AE246" s="850"/>
      <c r="AF246" s="879" t="s">
        <v>24</v>
      </c>
      <c r="AG246" s="880"/>
      <c r="AH246" s="881"/>
      <c r="AI246" s="879" t="s">
        <v>24</v>
      </c>
      <c r="AJ246" s="881"/>
      <c r="AK246" s="848" t="s">
        <v>23</v>
      </c>
      <c r="AL246" s="849"/>
      <c r="AM246" s="850"/>
      <c r="AN246" s="141"/>
      <c r="AO246" s="171"/>
    </row>
    <row r="247" spans="2:41" ht="12" customHeight="1" thickBot="1" x14ac:dyDescent="0.3">
      <c r="B247" s="1" t="s">
        <v>13</v>
      </c>
      <c r="C247" s="2" t="s">
        <v>22</v>
      </c>
      <c r="D247" s="3" t="s">
        <v>22</v>
      </c>
      <c r="E247" s="2" t="s">
        <v>21</v>
      </c>
      <c r="F247" s="907" t="s">
        <v>20</v>
      </c>
      <c r="G247" s="908"/>
      <c r="H247" s="876"/>
      <c r="I247" s="877"/>
      <c r="J247" s="877"/>
      <c r="K247" s="877"/>
      <c r="L247" s="877"/>
      <c r="M247" s="877"/>
      <c r="N247" s="877"/>
      <c r="O247" s="877"/>
      <c r="P247" s="877"/>
      <c r="Q247" s="877"/>
      <c r="R247" s="877"/>
      <c r="S247" s="878"/>
      <c r="T247" s="876"/>
      <c r="U247" s="877"/>
      <c r="V247" s="877"/>
      <c r="W247" s="877"/>
      <c r="X247" s="877"/>
      <c r="Y247" s="877"/>
      <c r="Z247" s="877"/>
      <c r="AA247" s="877"/>
      <c r="AB247" s="877"/>
      <c r="AC247" s="877"/>
      <c r="AD247" s="877"/>
      <c r="AE247" s="878"/>
      <c r="AF247" s="876" t="s">
        <v>19</v>
      </c>
      <c r="AG247" s="877"/>
      <c r="AH247" s="878"/>
      <c r="AI247" s="876" t="s">
        <v>18</v>
      </c>
      <c r="AJ247" s="878"/>
      <c r="AK247" s="876" t="s">
        <v>17</v>
      </c>
      <c r="AL247" s="877"/>
      <c r="AM247" s="878"/>
      <c r="AN247" s="141"/>
      <c r="AO247" s="171"/>
    </row>
    <row r="248" spans="2:41" ht="12" customHeight="1" thickBot="1" x14ac:dyDescent="0.3">
      <c r="B248" s="4">
        <v>2020</v>
      </c>
      <c r="C248" s="5" t="s">
        <v>16</v>
      </c>
      <c r="D248" s="5" t="s">
        <v>15</v>
      </c>
      <c r="E248" s="30" t="s">
        <v>14</v>
      </c>
      <c r="F248" s="6" t="s">
        <v>14</v>
      </c>
      <c r="G248" s="7" t="s">
        <v>13</v>
      </c>
      <c r="H248" s="868" t="s">
        <v>34</v>
      </c>
      <c r="I248" s="869"/>
      <c r="J248" s="870" t="s">
        <v>43</v>
      </c>
      <c r="K248" s="871"/>
      <c r="L248" s="870" t="s">
        <v>42</v>
      </c>
      <c r="M248" s="871"/>
      <c r="N248" s="872" t="s">
        <v>33</v>
      </c>
      <c r="O248" s="869"/>
      <c r="P248" s="872" t="s">
        <v>12</v>
      </c>
      <c r="Q248" s="869"/>
      <c r="R248" s="872" t="s">
        <v>11</v>
      </c>
      <c r="S248" s="905"/>
      <c r="T248" s="868" t="s">
        <v>35</v>
      </c>
      <c r="U248" s="906"/>
      <c r="V248" s="906"/>
      <c r="W248" s="905"/>
      <c r="X248" s="868" t="s">
        <v>10</v>
      </c>
      <c r="Y248" s="906"/>
      <c r="Z248" s="906"/>
      <c r="AA248" s="905"/>
      <c r="AB248" s="38" t="s">
        <v>38</v>
      </c>
      <c r="AC248" s="37" t="s">
        <v>36</v>
      </c>
      <c r="AD248" s="266" t="s">
        <v>41</v>
      </c>
      <c r="AE248" s="136" t="s">
        <v>9</v>
      </c>
      <c r="AF248" s="8" t="s">
        <v>37</v>
      </c>
      <c r="AG248" s="9" t="s">
        <v>8</v>
      </c>
      <c r="AH248" s="10" t="s">
        <v>7</v>
      </c>
      <c r="AI248" s="6" t="s">
        <v>8</v>
      </c>
      <c r="AJ248" s="7" t="s">
        <v>7</v>
      </c>
      <c r="AK248" s="6" t="s">
        <v>8</v>
      </c>
      <c r="AL248" s="11" t="s">
        <v>7</v>
      </c>
      <c r="AM248" s="7" t="s">
        <v>6</v>
      </c>
      <c r="AN248" s="141"/>
      <c r="AO248" s="171"/>
    </row>
    <row r="249" spans="2:41" ht="12" customHeight="1" thickBot="1" x14ac:dyDescent="0.3">
      <c r="B249" s="25"/>
      <c r="C249" s="137"/>
      <c r="D249" s="137"/>
      <c r="E249" s="43"/>
      <c r="F249" s="43"/>
      <c r="G249" s="25"/>
      <c r="H249" s="960"/>
      <c r="I249" s="961"/>
      <c r="J249" s="962"/>
      <c r="K249" s="963"/>
      <c r="L249" s="962"/>
      <c r="M249" s="963"/>
      <c r="N249" s="960"/>
      <c r="O249" s="961"/>
      <c r="P249" s="964"/>
      <c r="Q249" s="965"/>
      <c r="R249" s="964"/>
      <c r="S249" s="966"/>
      <c r="T249" s="957"/>
      <c r="U249" s="958"/>
      <c r="V249" s="958"/>
      <c r="W249" s="959"/>
      <c r="X249" s="986"/>
      <c r="Y249" s="958"/>
      <c r="Z249" s="958"/>
      <c r="AA249" s="987"/>
      <c r="AB249" s="34"/>
      <c r="AC249" s="138"/>
      <c r="AD249" s="166"/>
      <c r="AE249" s="41"/>
      <c r="AF249" s="26"/>
      <c r="AG249" s="160"/>
      <c r="AH249" s="161">
        <f>+AG249/1000</f>
        <v>0</v>
      </c>
      <c r="AI249" s="162"/>
      <c r="AJ249" s="163">
        <f>+AI249/1000</f>
        <v>0</v>
      </c>
      <c r="AK249" s="164">
        <f>+AI249-AG249</f>
        <v>0</v>
      </c>
      <c r="AL249" s="163">
        <f>+AK249/1000</f>
        <v>0</v>
      </c>
      <c r="AM249" s="165" t="e">
        <f>+AK249/AG249</f>
        <v>#DIV/0!</v>
      </c>
      <c r="AN249" s="141"/>
      <c r="AO249" s="172"/>
    </row>
    <row r="250" spans="2:41" ht="12" customHeight="1" x14ac:dyDescent="0.25">
      <c r="B250" s="25"/>
      <c r="C250" s="137"/>
      <c r="D250" s="137"/>
      <c r="E250" s="43"/>
      <c r="F250" s="43"/>
      <c r="G250" s="25"/>
      <c r="H250" s="967"/>
      <c r="I250" s="968"/>
      <c r="J250" s="969"/>
      <c r="K250" s="970"/>
      <c r="L250" s="969"/>
      <c r="M250" s="970"/>
      <c r="N250" s="967"/>
      <c r="O250" s="968"/>
      <c r="P250" s="971"/>
      <c r="Q250" s="972"/>
      <c r="R250" s="973"/>
      <c r="S250" s="974"/>
      <c r="T250" s="979"/>
      <c r="U250" s="980"/>
      <c r="V250" s="980"/>
      <c r="W250" s="981"/>
      <c r="X250" s="979"/>
      <c r="Y250" s="980"/>
      <c r="Z250" s="980"/>
      <c r="AA250" s="988"/>
      <c r="AB250" s="34"/>
      <c r="AC250" s="138"/>
      <c r="AD250" s="158"/>
      <c r="AE250" s="35"/>
      <c r="AF250" s="34"/>
      <c r="AG250" s="139"/>
      <c r="AH250" s="159">
        <f>+AG250/1000</f>
        <v>0</v>
      </c>
      <c r="AI250" s="152"/>
      <c r="AJ250" s="272">
        <f>+AI250/1000</f>
        <v>0</v>
      </c>
      <c r="AK250" s="273">
        <f>+AI250-AG250</f>
        <v>0</v>
      </c>
      <c r="AL250" s="274">
        <f>+AK250/1000</f>
        <v>0</v>
      </c>
      <c r="AM250" s="275" t="e">
        <f>+AK250/AG250</f>
        <v>#DIV/0!</v>
      </c>
      <c r="AN250" s="20"/>
    </row>
    <row r="251" spans="2:41" ht="12" customHeight="1" x14ac:dyDescent="0.25">
      <c r="B251" s="25"/>
      <c r="C251" s="137"/>
      <c r="D251" s="137"/>
      <c r="E251" s="43"/>
      <c r="F251" s="43"/>
      <c r="G251" s="25"/>
      <c r="H251" s="967"/>
      <c r="I251" s="968"/>
      <c r="J251" s="969"/>
      <c r="K251" s="970"/>
      <c r="L251" s="969"/>
      <c r="M251" s="970"/>
      <c r="N251" s="967"/>
      <c r="O251" s="968"/>
      <c r="P251" s="971"/>
      <c r="Q251" s="972"/>
      <c r="R251" s="973"/>
      <c r="S251" s="985"/>
      <c r="T251" s="982"/>
      <c r="U251" s="983"/>
      <c r="V251" s="983"/>
      <c r="W251" s="984"/>
      <c r="X251" s="982"/>
      <c r="Y251" s="983"/>
      <c r="Z251" s="983"/>
      <c r="AA251" s="984"/>
      <c r="AB251" s="34"/>
      <c r="AC251" s="138"/>
      <c r="AD251" s="263"/>
      <c r="AE251" s="46"/>
      <c r="AF251" s="34"/>
      <c r="AG251" s="139"/>
      <c r="AH251" s="140">
        <f>+AG251/1000</f>
        <v>0</v>
      </c>
      <c r="AI251" s="152"/>
      <c r="AJ251" s="142">
        <f>+AI251/1000</f>
        <v>0</v>
      </c>
      <c r="AK251" s="143">
        <f>+AI251-AG251</f>
        <v>0</v>
      </c>
      <c r="AL251" s="144">
        <f>+AK251/1000</f>
        <v>0</v>
      </c>
      <c r="AM251" s="145" t="e">
        <f>+AK251/AG251</f>
        <v>#DIV/0!</v>
      </c>
      <c r="AN251" s="21"/>
    </row>
    <row r="252" spans="2:41" ht="12" customHeight="1" x14ac:dyDescent="0.25">
      <c r="B252" s="25"/>
      <c r="C252" s="137"/>
      <c r="D252" s="137"/>
      <c r="E252" s="43"/>
      <c r="F252" s="43"/>
      <c r="G252" s="25"/>
      <c r="H252" s="967"/>
      <c r="I252" s="968"/>
      <c r="J252" s="969"/>
      <c r="K252" s="970"/>
      <c r="L252" s="969"/>
      <c r="M252" s="970"/>
      <c r="N252" s="967"/>
      <c r="O252" s="968"/>
      <c r="P252" s="971"/>
      <c r="Q252" s="972"/>
      <c r="R252" s="973"/>
      <c r="S252" s="974"/>
      <c r="T252" s="975"/>
      <c r="U252" s="976"/>
      <c r="V252" s="976"/>
      <c r="W252" s="977"/>
      <c r="X252" s="975"/>
      <c r="Y252" s="976"/>
      <c r="Z252" s="976"/>
      <c r="AA252" s="978"/>
      <c r="AB252" s="34"/>
      <c r="AC252" s="138"/>
      <c r="AD252" s="263"/>
      <c r="AE252" s="46"/>
      <c r="AF252" s="34"/>
      <c r="AG252" s="139"/>
      <c r="AH252" s="140">
        <f>+AG252/1000</f>
        <v>0</v>
      </c>
      <c r="AI252" s="152"/>
      <c r="AJ252" s="142">
        <f>+AI252/1000</f>
        <v>0</v>
      </c>
      <c r="AK252" s="143">
        <f>+AI252-AG252</f>
        <v>0</v>
      </c>
      <c r="AL252" s="144">
        <f>+AK252/1000</f>
        <v>0</v>
      </c>
      <c r="AM252" s="145" t="e">
        <f>+AK252/AG252</f>
        <v>#DIV/0!</v>
      </c>
      <c r="AN252" s="21"/>
    </row>
    <row r="253" spans="2:41" ht="12" customHeight="1" x14ac:dyDescent="0.25">
      <c r="B253" s="25"/>
      <c r="C253" s="137"/>
      <c r="D253" s="137"/>
      <c r="E253" s="43"/>
      <c r="F253" s="43"/>
      <c r="G253" s="25"/>
      <c r="H253" s="967"/>
      <c r="I253" s="968"/>
      <c r="J253" s="969"/>
      <c r="K253" s="970"/>
      <c r="L253" s="969"/>
      <c r="M253" s="970"/>
      <c r="N253" s="967"/>
      <c r="O253" s="968"/>
      <c r="P253" s="989"/>
      <c r="Q253" s="990"/>
      <c r="R253" s="973"/>
      <c r="S253" s="974"/>
      <c r="T253" s="991"/>
      <c r="U253" s="992"/>
      <c r="V253" s="992"/>
      <c r="W253" s="974"/>
      <c r="X253" s="991"/>
      <c r="Y253" s="992"/>
      <c r="Z253" s="992"/>
      <c r="AA253" s="985"/>
      <c r="AB253" s="34"/>
      <c r="AC253" s="138"/>
      <c r="AD253" s="263"/>
      <c r="AE253" s="46"/>
      <c r="AF253" s="34"/>
      <c r="AG253" s="139"/>
      <c r="AH253" s="140">
        <f>+AG253/1000</f>
        <v>0</v>
      </c>
      <c r="AI253" s="152"/>
      <c r="AJ253" s="142">
        <f>+AI253/1000</f>
        <v>0</v>
      </c>
      <c r="AK253" s="143">
        <f>+AI253-AG253</f>
        <v>0</v>
      </c>
      <c r="AL253" s="144">
        <f>+AK253/1000</f>
        <v>0</v>
      </c>
      <c r="AM253" s="145" t="e">
        <f>+AK253/AG253</f>
        <v>#DIV/0!</v>
      </c>
    </row>
    <row r="254" spans="2:41" ht="12" customHeight="1" thickBot="1" x14ac:dyDescent="0.3">
      <c r="B254" s="24"/>
      <c r="C254" s="146"/>
      <c r="D254" s="146"/>
      <c r="E254" s="27"/>
      <c r="F254" s="36"/>
      <c r="G254" s="31"/>
      <c r="H254" s="909"/>
      <c r="I254" s="910"/>
      <c r="J254" s="911"/>
      <c r="K254" s="912"/>
      <c r="L254" s="911"/>
      <c r="M254" s="912"/>
      <c r="N254" s="913"/>
      <c r="O254" s="910"/>
      <c r="P254" s="913"/>
      <c r="Q254" s="910"/>
      <c r="R254" s="914"/>
      <c r="S254" s="915"/>
      <c r="T254" s="916"/>
      <c r="U254" s="917"/>
      <c r="V254" s="917"/>
      <c r="W254" s="915"/>
      <c r="X254" s="29"/>
      <c r="Y254" s="147"/>
      <c r="Z254" s="147"/>
      <c r="AA254" s="28"/>
      <c r="AB254" s="36"/>
      <c r="AC254" s="148"/>
      <c r="AD254" s="147"/>
      <c r="AE254" s="28"/>
      <c r="AF254" s="29"/>
      <c r="AG254" s="149"/>
      <c r="AH254" s="153"/>
      <c r="AI254" s="150"/>
      <c r="AJ254" s="154"/>
      <c r="AK254" s="155"/>
      <c r="AL254" s="156"/>
      <c r="AM254" s="157"/>
    </row>
    <row r="255" spans="2:41" ht="12" customHeight="1" x14ac:dyDescent="0.25">
      <c r="B255" s="151"/>
      <c r="C255" s="151"/>
      <c r="D255" s="151"/>
      <c r="E255" s="151"/>
      <c r="F255" s="151"/>
      <c r="G255" s="151"/>
      <c r="H255" s="151"/>
      <c r="I255" s="151"/>
      <c r="J255" s="174"/>
      <c r="K255" s="174"/>
      <c r="L255" s="174"/>
      <c r="M255" s="174"/>
      <c r="N255" s="151"/>
      <c r="O255" s="151"/>
      <c r="P255" s="135"/>
      <c r="Q255" s="135"/>
      <c r="R255" s="918" t="s">
        <v>5</v>
      </c>
      <c r="S255" s="919"/>
      <c r="T255" s="919"/>
      <c r="U255" s="919"/>
      <c r="V255" s="919"/>
      <c r="W255" s="919"/>
      <c r="X255" s="919"/>
      <c r="Y255" s="919"/>
      <c r="Z255" s="919"/>
      <c r="AA255" s="919"/>
      <c r="AB255" s="919"/>
      <c r="AC255" s="919"/>
      <c r="AD255" s="919"/>
      <c r="AE255" s="919"/>
      <c r="AF255" s="265"/>
      <c r="AG255" s="932" t="s">
        <v>4</v>
      </c>
      <c r="AH255" s="933"/>
      <c r="AI255" s="932" t="s">
        <v>3</v>
      </c>
      <c r="AJ255" s="933"/>
      <c r="AK255" s="932" t="s">
        <v>2</v>
      </c>
      <c r="AL255" s="934"/>
      <c r="AM255" s="935"/>
    </row>
    <row r="256" spans="2:41" x14ac:dyDescent="0.25">
      <c r="B256" s="151"/>
      <c r="C256" s="151"/>
      <c r="D256" s="151"/>
      <c r="E256" s="151"/>
      <c r="F256" s="151"/>
      <c r="G256" s="151"/>
      <c r="H256" s="151"/>
      <c r="I256" s="151"/>
      <c r="J256" s="174"/>
      <c r="K256" s="174"/>
      <c r="L256" s="174"/>
      <c r="M256" s="174"/>
      <c r="N256" s="151"/>
      <c r="O256" s="151"/>
      <c r="P256" s="135"/>
      <c r="Q256" s="135"/>
      <c r="R256" s="930"/>
      <c r="S256" s="931"/>
      <c r="T256" s="931"/>
      <c r="U256" s="931"/>
      <c r="V256" s="931"/>
      <c r="W256" s="931"/>
      <c r="X256" s="931"/>
      <c r="Y256" s="931"/>
      <c r="Z256" s="931"/>
      <c r="AA256" s="931"/>
      <c r="AB256" s="931"/>
      <c r="AC256" s="931"/>
      <c r="AD256" s="931"/>
      <c r="AE256" s="931"/>
      <c r="AF256" s="265"/>
      <c r="AG256" s="936" t="s">
        <v>1</v>
      </c>
      <c r="AH256" s="938">
        <f>+SUM(AH249:AH254)</f>
        <v>0</v>
      </c>
      <c r="AI256" s="936" t="s">
        <v>1</v>
      </c>
      <c r="AJ256" s="938">
        <f>+SUM(AJ249:AJ254)</f>
        <v>0</v>
      </c>
      <c r="AK256" s="936" t="s">
        <v>1</v>
      </c>
      <c r="AL256" s="940">
        <f>+AJ256-AH256</f>
        <v>0</v>
      </c>
      <c r="AM256" s="851" t="e">
        <f>+AL256/AH256</f>
        <v>#DIV/0!</v>
      </c>
    </row>
    <row r="257" spans="2:41" ht="17.25" thickBot="1" x14ac:dyDescent="0.3">
      <c r="B257" s="151"/>
      <c r="C257" s="151"/>
      <c r="D257" s="151"/>
      <c r="E257" s="151"/>
      <c r="F257" s="151"/>
      <c r="G257" s="151"/>
      <c r="H257" s="151"/>
      <c r="I257" s="151"/>
      <c r="J257" s="174"/>
      <c r="K257" s="174"/>
      <c r="L257" s="174"/>
      <c r="M257" s="174"/>
      <c r="N257" s="151"/>
      <c r="O257" s="151"/>
      <c r="P257" s="135"/>
      <c r="Q257" s="135"/>
      <c r="R257" s="921"/>
      <c r="S257" s="922"/>
      <c r="T257" s="922"/>
      <c r="U257" s="922"/>
      <c r="V257" s="922"/>
      <c r="W257" s="922"/>
      <c r="X257" s="922"/>
      <c r="Y257" s="922"/>
      <c r="Z257" s="922"/>
      <c r="AA257" s="922"/>
      <c r="AB257" s="922"/>
      <c r="AC257" s="922"/>
      <c r="AD257" s="922"/>
      <c r="AE257" s="922"/>
      <c r="AF257" s="264"/>
      <c r="AG257" s="937"/>
      <c r="AH257" s="939"/>
      <c r="AI257" s="937"/>
      <c r="AJ257" s="939"/>
      <c r="AK257" s="937"/>
      <c r="AL257" s="941"/>
      <c r="AM257" s="852"/>
    </row>
    <row r="258" spans="2:41" ht="17.25" thickBot="1" x14ac:dyDescent="0.3"/>
    <row r="259" spans="2:41" x14ac:dyDescent="0.25">
      <c r="R259" s="918" t="s">
        <v>0</v>
      </c>
      <c r="S259" s="919"/>
      <c r="T259" s="919"/>
      <c r="U259" s="919"/>
      <c r="V259" s="919"/>
      <c r="W259" s="919"/>
      <c r="X259" s="919"/>
      <c r="Y259" s="919"/>
      <c r="Z259" s="919"/>
      <c r="AA259" s="919"/>
      <c r="AB259" s="919"/>
      <c r="AC259" s="919"/>
      <c r="AD259" s="919"/>
      <c r="AE259" s="920"/>
      <c r="AF259" s="18"/>
      <c r="AG259" s="924">
        <f>+AH256+AG239</f>
        <v>0</v>
      </c>
      <c r="AH259" s="925"/>
      <c r="AI259" s="924">
        <f>+AJ256+AI239</f>
        <v>0</v>
      </c>
      <c r="AJ259" s="925"/>
      <c r="AK259" s="928">
        <f>+AI259-AG259</f>
        <v>0</v>
      </c>
      <c r="AL259" s="925"/>
      <c r="AM259" s="945" t="e">
        <f>+AK259/AG259</f>
        <v>#DIV/0!</v>
      </c>
    </row>
    <row r="260" spans="2:41" ht="17.25" thickBot="1" x14ac:dyDescent="0.3">
      <c r="R260" s="921"/>
      <c r="S260" s="922"/>
      <c r="T260" s="922"/>
      <c r="U260" s="922"/>
      <c r="V260" s="922"/>
      <c r="W260" s="922"/>
      <c r="X260" s="922"/>
      <c r="Y260" s="922"/>
      <c r="Z260" s="922"/>
      <c r="AA260" s="922"/>
      <c r="AB260" s="922"/>
      <c r="AC260" s="922"/>
      <c r="AD260" s="922"/>
      <c r="AE260" s="923"/>
      <c r="AF260" s="19"/>
      <c r="AG260" s="926"/>
      <c r="AH260" s="927"/>
      <c r="AI260" s="926"/>
      <c r="AJ260" s="927"/>
      <c r="AK260" s="929"/>
      <c r="AL260" s="927"/>
      <c r="AM260" s="946"/>
    </row>
    <row r="261" spans="2:41" ht="17.25" thickBot="1" x14ac:dyDescent="0.3"/>
    <row r="262" spans="2:41" ht="12" customHeight="1" x14ac:dyDescent="0.25">
      <c r="B262" s="882" t="s">
        <v>31</v>
      </c>
      <c r="C262" s="883"/>
      <c r="D262" s="883"/>
      <c r="E262" s="883"/>
      <c r="F262" s="883"/>
      <c r="G262" s="884"/>
      <c r="H262" s="888" t="s">
        <v>30</v>
      </c>
      <c r="I262" s="765"/>
      <c r="J262" s="765"/>
      <c r="K262" s="765"/>
      <c r="L262" s="765"/>
      <c r="M262" s="765"/>
      <c r="N262" s="765"/>
      <c r="O262" s="765"/>
      <c r="P262" s="765"/>
      <c r="Q262" s="765"/>
      <c r="R262" s="765"/>
      <c r="S262" s="765"/>
      <c r="T262" s="765"/>
      <c r="U262" s="765"/>
      <c r="V262" s="765"/>
      <c r="W262" s="765"/>
      <c r="X262" s="765"/>
      <c r="Y262" s="765"/>
      <c r="Z262" s="765"/>
      <c r="AA262" s="765"/>
      <c r="AB262" s="765"/>
      <c r="AC262" s="765"/>
      <c r="AD262" s="267"/>
      <c r="AE262" s="764" t="s">
        <v>29</v>
      </c>
      <c r="AF262" s="765"/>
      <c r="AG262" s="765"/>
      <c r="AH262" s="765"/>
      <c r="AI262" s="765"/>
      <c r="AJ262" s="766"/>
      <c r="AK262" s="889" t="s">
        <v>39</v>
      </c>
      <c r="AL262" s="890"/>
      <c r="AM262" s="891"/>
      <c r="AN262" s="22"/>
      <c r="AO262" s="168" t="s">
        <v>46</v>
      </c>
    </row>
    <row r="263" spans="2:41" ht="12" customHeight="1" thickBot="1" x14ac:dyDescent="0.3">
      <c r="B263" s="885"/>
      <c r="C263" s="886"/>
      <c r="D263" s="886"/>
      <c r="E263" s="886"/>
      <c r="F263" s="886"/>
      <c r="G263" s="887"/>
      <c r="H263" s="892" t="s">
        <v>25</v>
      </c>
      <c r="I263" s="893"/>
      <c r="J263" s="893"/>
      <c r="K263" s="893"/>
      <c r="L263" s="893"/>
      <c r="M263" s="893"/>
      <c r="N263" s="893"/>
      <c r="O263" s="893"/>
      <c r="P263" s="893"/>
      <c r="Q263" s="893"/>
      <c r="R263" s="893"/>
      <c r="S263" s="893"/>
      <c r="T263" s="893"/>
      <c r="U263" s="893"/>
      <c r="V263" s="893"/>
      <c r="W263" s="893"/>
      <c r="X263" s="893"/>
      <c r="Y263" s="893"/>
      <c r="Z263" s="893"/>
      <c r="AA263" s="893"/>
      <c r="AB263" s="893"/>
      <c r="AC263" s="893"/>
      <c r="AD263" s="268"/>
      <c r="AE263" s="773"/>
      <c r="AF263" s="774"/>
      <c r="AG263" s="774"/>
      <c r="AH263" s="774"/>
      <c r="AI263" s="774"/>
      <c r="AJ263" s="775"/>
      <c r="AK263" s="896" t="s">
        <v>40</v>
      </c>
      <c r="AL263" s="897"/>
      <c r="AM263" s="898"/>
      <c r="AN263" s="23"/>
      <c r="AO263" s="169" t="s">
        <v>47</v>
      </c>
    </row>
    <row r="264" spans="2:41" ht="12" customHeight="1" thickBot="1" x14ac:dyDescent="0.3">
      <c r="B264" s="902" t="s">
        <v>28</v>
      </c>
      <c r="C264" s="903"/>
      <c r="D264" s="903"/>
      <c r="E264" s="903"/>
      <c r="F264" s="903"/>
      <c r="G264" s="904"/>
      <c r="H264" s="894"/>
      <c r="I264" s="895"/>
      <c r="J264" s="895"/>
      <c r="K264" s="895"/>
      <c r="L264" s="895"/>
      <c r="M264" s="895"/>
      <c r="N264" s="895"/>
      <c r="O264" s="895"/>
      <c r="P264" s="895"/>
      <c r="Q264" s="895"/>
      <c r="R264" s="895"/>
      <c r="S264" s="895"/>
      <c r="T264" s="895"/>
      <c r="U264" s="895"/>
      <c r="V264" s="895"/>
      <c r="W264" s="895"/>
      <c r="X264" s="895"/>
      <c r="Y264" s="895"/>
      <c r="Z264" s="895"/>
      <c r="AA264" s="895"/>
      <c r="AB264" s="895"/>
      <c r="AC264" s="895"/>
      <c r="AD264" s="269"/>
      <c r="AE264" s="776"/>
      <c r="AF264" s="777"/>
      <c r="AG264" s="777"/>
      <c r="AH264" s="777"/>
      <c r="AI264" s="777"/>
      <c r="AJ264" s="778"/>
      <c r="AK264" s="899"/>
      <c r="AL264" s="900"/>
      <c r="AM264" s="901"/>
      <c r="AN264" s="141"/>
      <c r="AO264" s="170"/>
    </row>
    <row r="265" spans="2:41" ht="12" customHeight="1" thickBot="1" x14ac:dyDescent="0.3">
      <c r="B265" s="135"/>
      <c r="C265" s="135"/>
      <c r="D265" s="135"/>
      <c r="E265" s="135"/>
      <c r="F265" s="135"/>
      <c r="G265" s="135"/>
      <c r="H265" s="135"/>
      <c r="I265" s="135"/>
      <c r="J265" s="174"/>
      <c r="K265" s="174"/>
      <c r="L265" s="174"/>
      <c r="M265" s="174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41"/>
      <c r="AO265" s="171"/>
    </row>
    <row r="266" spans="2:41" ht="12" customHeight="1" thickBot="1" x14ac:dyDescent="0.3">
      <c r="B266" s="873" t="s">
        <v>27</v>
      </c>
      <c r="C266" s="874"/>
      <c r="D266" s="874"/>
      <c r="E266" s="875"/>
      <c r="F266" s="848" t="s">
        <v>26</v>
      </c>
      <c r="G266" s="850"/>
      <c r="H266" s="848" t="s">
        <v>44</v>
      </c>
      <c r="I266" s="849"/>
      <c r="J266" s="849"/>
      <c r="K266" s="849"/>
      <c r="L266" s="849"/>
      <c r="M266" s="849"/>
      <c r="N266" s="849"/>
      <c r="O266" s="849"/>
      <c r="P266" s="849"/>
      <c r="Q266" s="849"/>
      <c r="R266" s="849"/>
      <c r="S266" s="850"/>
      <c r="T266" s="848" t="s">
        <v>25</v>
      </c>
      <c r="U266" s="849"/>
      <c r="V266" s="849"/>
      <c r="W266" s="849"/>
      <c r="X266" s="849"/>
      <c r="Y266" s="849"/>
      <c r="Z266" s="849"/>
      <c r="AA266" s="849"/>
      <c r="AB266" s="849"/>
      <c r="AC266" s="849"/>
      <c r="AD266" s="849"/>
      <c r="AE266" s="850"/>
      <c r="AF266" s="879" t="s">
        <v>24</v>
      </c>
      <c r="AG266" s="880"/>
      <c r="AH266" s="881"/>
      <c r="AI266" s="879" t="s">
        <v>24</v>
      </c>
      <c r="AJ266" s="881"/>
      <c r="AK266" s="848" t="s">
        <v>23</v>
      </c>
      <c r="AL266" s="849"/>
      <c r="AM266" s="850"/>
      <c r="AN266" s="141"/>
      <c r="AO266" s="171"/>
    </row>
    <row r="267" spans="2:41" ht="12" customHeight="1" thickBot="1" x14ac:dyDescent="0.3">
      <c r="B267" s="1" t="s">
        <v>13</v>
      </c>
      <c r="C267" s="2" t="s">
        <v>22</v>
      </c>
      <c r="D267" s="3" t="s">
        <v>22</v>
      </c>
      <c r="E267" s="2" t="s">
        <v>21</v>
      </c>
      <c r="F267" s="907" t="s">
        <v>20</v>
      </c>
      <c r="G267" s="908"/>
      <c r="H267" s="876"/>
      <c r="I267" s="877"/>
      <c r="J267" s="877"/>
      <c r="K267" s="877"/>
      <c r="L267" s="877"/>
      <c r="M267" s="877"/>
      <c r="N267" s="877"/>
      <c r="O267" s="877"/>
      <c r="P267" s="877"/>
      <c r="Q267" s="877"/>
      <c r="R267" s="877"/>
      <c r="S267" s="878"/>
      <c r="T267" s="876"/>
      <c r="U267" s="877"/>
      <c r="V267" s="877"/>
      <c r="W267" s="877"/>
      <c r="X267" s="877"/>
      <c r="Y267" s="877"/>
      <c r="Z267" s="877"/>
      <c r="AA267" s="877"/>
      <c r="AB267" s="877"/>
      <c r="AC267" s="877"/>
      <c r="AD267" s="877"/>
      <c r="AE267" s="878"/>
      <c r="AF267" s="876" t="s">
        <v>19</v>
      </c>
      <c r="AG267" s="877"/>
      <c r="AH267" s="878"/>
      <c r="AI267" s="876" t="s">
        <v>18</v>
      </c>
      <c r="AJ267" s="878"/>
      <c r="AK267" s="876" t="s">
        <v>17</v>
      </c>
      <c r="AL267" s="877"/>
      <c r="AM267" s="878"/>
      <c r="AN267" s="141"/>
      <c r="AO267" s="171"/>
    </row>
    <row r="268" spans="2:41" ht="12" customHeight="1" thickBot="1" x14ac:dyDescent="0.3">
      <c r="B268" s="4">
        <v>2020</v>
      </c>
      <c r="C268" s="5" t="s">
        <v>16</v>
      </c>
      <c r="D268" s="5" t="s">
        <v>15</v>
      </c>
      <c r="E268" s="30" t="s">
        <v>14</v>
      </c>
      <c r="F268" s="6" t="s">
        <v>14</v>
      </c>
      <c r="G268" s="7" t="s">
        <v>13</v>
      </c>
      <c r="H268" s="868" t="s">
        <v>34</v>
      </c>
      <c r="I268" s="869"/>
      <c r="J268" s="870" t="s">
        <v>43</v>
      </c>
      <c r="K268" s="871"/>
      <c r="L268" s="870" t="s">
        <v>42</v>
      </c>
      <c r="M268" s="871"/>
      <c r="N268" s="872" t="s">
        <v>33</v>
      </c>
      <c r="O268" s="869"/>
      <c r="P268" s="872" t="s">
        <v>12</v>
      </c>
      <c r="Q268" s="869"/>
      <c r="R268" s="872" t="s">
        <v>11</v>
      </c>
      <c r="S268" s="905"/>
      <c r="T268" s="868" t="s">
        <v>35</v>
      </c>
      <c r="U268" s="906"/>
      <c r="V268" s="906"/>
      <c r="W268" s="905"/>
      <c r="X268" s="868" t="s">
        <v>10</v>
      </c>
      <c r="Y268" s="906"/>
      <c r="Z268" s="906"/>
      <c r="AA268" s="905"/>
      <c r="AB268" s="38" t="s">
        <v>38</v>
      </c>
      <c r="AC268" s="37" t="s">
        <v>36</v>
      </c>
      <c r="AD268" s="266" t="s">
        <v>41</v>
      </c>
      <c r="AE268" s="136" t="s">
        <v>9</v>
      </c>
      <c r="AF268" s="8" t="s">
        <v>37</v>
      </c>
      <c r="AG268" s="9" t="s">
        <v>8</v>
      </c>
      <c r="AH268" s="10" t="s">
        <v>7</v>
      </c>
      <c r="AI268" s="6" t="s">
        <v>8</v>
      </c>
      <c r="AJ268" s="7" t="s">
        <v>7</v>
      </c>
      <c r="AK268" s="6" t="s">
        <v>8</v>
      </c>
      <c r="AL268" s="11" t="s">
        <v>7</v>
      </c>
      <c r="AM268" s="7" t="s">
        <v>6</v>
      </c>
      <c r="AN268" s="141"/>
      <c r="AO268" s="171"/>
    </row>
    <row r="269" spans="2:41" ht="12" customHeight="1" thickBot="1" x14ac:dyDescent="0.3">
      <c r="B269" s="25"/>
      <c r="C269" s="137"/>
      <c r="D269" s="137"/>
      <c r="E269" s="43"/>
      <c r="F269" s="43"/>
      <c r="G269" s="25"/>
      <c r="H269" s="960"/>
      <c r="I269" s="961"/>
      <c r="J269" s="962"/>
      <c r="K269" s="963"/>
      <c r="L269" s="962"/>
      <c r="M269" s="963"/>
      <c r="N269" s="960"/>
      <c r="O269" s="961"/>
      <c r="P269" s="964"/>
      <c r="Q269" s="965"/>
      <c r="R269" s="964"/>
      <c r="S269" s="966"/>
      <c r="T269" s="957"/>
      <c r="U269" s="958"/>
      <c r="V269" s="958"/>
      <c r="W269" s="959"/>
      <c r="X269" s="986"/>
      <c r="Y269" s="958"/>
      <c r="Z269" s="958"/>
      <c r="AA269" s="987"/>
      <c r="AB269" s="34"/>
      <c r="AC269" s="138"/>
      <c r="AD269" s="166"/>
      <c r="AE269" s="41"/>
      <c r="AF269" s="26"/>
      <c r="AG269" s="160"/>
      <c r="AH269" s="161">
        <f>+AG269/1000</f>
        <v>0</v>
      </c>
      <c r="AI269" s="162"/>
      <c r="AJ269" s="163">
        <f>+AI269/1000</f>
        <v>0</v>
      </c>
      <c r="AK269" s="164">
        <f>+AI269-AG269</f>
        <v>0</v>
      </c>
      <c r="AL269" s="163">
        <f>+AK269/1000</f>
        <v>0</v>
      </c>
      <c r="AM269" s="165" t="e">
        <f>+AK269/AG269</f>
        <v>#DIV/0!</v>
      </c>
      <c r="AN269" s="141"/>
      <c r="AO269" s="172"/>
    </row>
    <row r="270" spans="2:41" ht="12" customHeight="1" x14ac:dyDescent="0.25">
      <c r="B270" s="25"/>
      <c r="C270" s="137"/>
      <c r="D270" s="137"/>
      <c r="E270" s="43"/>
      <c r="F270" s="43"/>
      <c r="G270" s="25"/>
      <c r="H270" s="967"/>
      <c r="I270" s="968"/>
      <c r="J270" s="969"/>
      <c r="K270" s="970"/>
      <c r="L270" s="969"/>
      <c r="M270" s="970"/>
      <c r="N270" s="967"/>
      <c r="O270" s="968"/>
      <c r="P270" s="971"/>
      <c r="Q270" s="972"/>
      <c r="R270" s="973"/>
      <c r="S270" s="974"/>
      <c r="T270" s="979"/>
      <c r="U270" s="980"/>
      <c r="V270" s="980"/>
      <c r="W270" s="981"/>
      <c r="X270" s="979"/>
      <c r="Y270" s="980"/>
      <c r="Z270" s="980"/>
      <c r="AA270" s="988"/>
      <c r="AB270" s="34"/>
      <c r="AC270" s="138"/>
      <c r="AD270" s="158"/>
      <c r="AE270" s="35"/>
      <c r="AF270" s="34"/>
      <c r="AG270" s="139"/>
      <c r="AH270" s="159">
        <f>+AG270/1000</f>
        <v>0</v>
      </c>
      <c r="AI270" s="152"/>
      <c r="AJ270" s="272">
        <f>+AI270/1000</f>
        <v>0</v>
      </c>
      <c r="AK270" s="273">
        <f>+AI270-AG270</f>
        <v>0</v>
      </c>
      <c r="AL270" s="274">
        <f>+AK270/1000</f>
        <v>0</v>
      </c>
      <c r="AM270" s="275" t="e">
        <f>+AK270/AG270</f>
        <v>#DIV/0!</v>
      </c>
      <c r="AN270" s="20"/>
    </row>
    <row r="271" spans="2:41" ht="12" customHeight="1" x14ac:dyDescent="0.25">
      <c r="B271" s="25"/>
      <c r="C271" s="137"/>
      <c r="D271" s="137"/>
      <c r="E271" s="43"/>
      <c r="F271" s="43"/>
      <c r="G271" s="25"/>
      <c r="H271" s="967"/>
      <c r="I271" s="968"/>
      <c r="J271" s="969"/>
      <c r="K271" s="970"/>
      <c r="L271" s="969"/>
      <c r="M271" s="970"/>
      <c r="N271" s="967"/>
      <c r="O271" s="968"/>
      <c r="P271" s="971"/>
      <c r="Q271" s="972"/>
      <c r="R271" s="973"/>
      <c r="S271" s="985"/>
      <c r="T271" s="982"/>
      <c r="U271" s="983"/>
      <c r="V271" s="983"/>
      <c r="W271" s="984"/>
      <c r="X271" s="982"/>
      <c r="Y271" s="983"/>
      <c r="Z271" s="983"/>
      <c r="AA271" s="984"/>
      <c r="AB271" s="34"/>
      <c r="AC271" s="138"/>
      <c r="AD271" s="263"/>
      <c r="AE271" s="46"/>
      <c r="AF271" s="34"/>
      <c r="AG271" s="139"/>
      <c r="AH271" s="140">
        <f>+AG271/1000</f>
        <v>0</v>
      </c>
      <c r="AI271" s="152"/>
      <c r="AJ271" s="142">
        <f>+AI271/1000</f>
        <v>0</v>
      </c>
      <c r="AK271" s="143">
        <f>+AI271-AG271</f>
        <v>0</v>
      </c>
      <c r="AL271" s="144">
        <f>+AK271/1000</f>
        <v>0</v>
      </c>
      <c r="AM271" s="145" t="e">
        <f>+AK271/AG271</f>
        <v>#DIV/0!</v>
      </c>
      <c r="AN271" s="21"/>
    </row>
    <row r="272" spans="2:41" ht="12" customHeight="1" x14ac:dyDescent="0.25">
      <c r="B272" s="25"/>
      <c r="C272" s="137"/>
      <c r="D272" s="137"/>
      <c r="E272" s="43"/>
      <c r="F272" s="43"/>
      <c r="G272" s="25"/>
      <c r="H272" s="967"/>
      <c r="I272" s="968"/>
      <c r="J272" s="969"/>
      <c r="K272" s="970"/>
      <c r="L272" s="969"/>
      <c r="M272" s="970"/>
      <c r="N272" s="967"/>
      <c r="O272" s="968"/>
      <c r="P272" s="971"/>
      <c r="Q272" s="972"/>
      <c r="R272" s="973"/>
      <c r="S272" s="974"/>
      <c r="T272" s="975"/>
      <c r="U272" s="976"/>
      <c r="V272" s="976"/>
      <c r="W272" s="977"/>
      <c r="X272" s="975"/>
      <c r="Y272" s="976"/>
      <c r="Z272" s="976"/>
      <c r="AA272" s="978"/>
      <c r="AB272" s="34"/>
      <c r="AC272" s="138"/>
      <c r="AD272" s="263"/>
      <c r="AE272" s="46"/>
      <c r="AF272" s="34"/>
      <c r="AG272" s="139"/>
      <c r="AH272" s="140">
        <f>+AG272/1000</f>
        <v>0</v>
      </c>
      <c r="AI272" s="152"/>
      <c r="AJ272" s="142">
        <f>+AI272/1000</f>
        <v>0</v>
      </c>
      <c r="AK272" s="143">
        <f>+AI272-AG272</f>
        <v>0</v>
      </c>
      <c r="AL272" s="144">
        <f>+AK272/1000</f>
        <v>0</v>
      </c>
      <c r="AM272" s="145" t="e">
        <f>+AK272/AG272</f>
        <v>#DIV/0!</v>
      </c>
      <c r="AN272" s="21"/>
    </row>
    <row r="273" spans="2:41" ht="12" customHeight="1" x14ac:dyDescent="0.25">
      <c r="B273" s="25"/>
      <c r="C273" s="137"/>
      <c r="D273" s="137"/>
      <c r="E273" s="43"/>
      <c r="F273" s="43"/>
      <c r="G273" s="25"/>
      <c r="H273" s="967"/>
      <c r="I273" s="968"/>
      <c r="J273" s="969"/>
      <c r="K273" s="970"/>
      <c r="L273" s="969"/>
      <c r="M273" s="970"/>
      <c r="N273" s="967"/>
      <c r="O273" s="968"/>
      <c r="P273" s="989"/>
      <c r="Q273" s="990"/>
      <c r="R273" s="973"/>
      <c r="S273" s="974"/>
      <c r="T273" s="991"/>
      <c r="U273" s="992"/>
      <c r="V273" s="992"/>
      <c r="W273" s="974"/>
      <c r="X273" s="991"/>
      <c r="Y273" s="992"/>
      <c r="Z273" s="992"/>
      <c r="AA273" s="985"/>
      <c r="AB273" s="34"/>
      <c r="AC273" s="138"/>
      <c r="AD273" s="263"/>
      <c r="AE273" s="46"/>
      <c r="AF273" s="34"/>
      <c r="AG273" s="139"/>
      <c r="AH273" s="140">
        <f>+AG273/1000</f>
        <v>0</v>
      </c>
      <c r="AI273" s="152"/>
      <c r="AJ273" s="142">
        <f>+AI273/1000</f>
        <v>0</v>
      </c>
      <c r="AK273" s="143">
        <f>+AI273-AG273</f>
        <v>0</v>
      </c>
      <c r="AL273" s="144">
        <f>+AK273/1000</f>
        <v>0</v>
      </c>
      <c r="AM273" s="145" t="e">
        <f>+AK273/AG273</f>
        <v>#DIV/0!</v>
      </c>
    </row>
    <row r="274" spans="2:41" ht="12" customHeight="1" thickBot="1" x14ac:dyDescent="0.3">
      <c r="B274" s="24"/>
      <c r="C274" s="146"/>
      <c r="D274" s="146"/>
      <c r="E274" s="27"/>
      <c r="F274" s="36"/>
      <c r="G274" s="31"/>
      <c r="H274" s="909"/>
      <c r="I274" s="910"/>
      <c r="J274" s="911"/>
      <c r="K274" s="912"/>
      <c r="L274" s="911"/>
      <c r="M274" s="912"/>
      <c r="N274" s="913"/>
      <c r="O274" s="910"/>
      <c r="P274" s="913"/>
      <c r="Q274" s="910"/>
      <c r="R274" s="914"/>
      <c r="S274" s="915"/>
      <c r="T274" s="916"/>
      <c r="U274" s="917"/>
      <c r="V274" s="917"/>
      <c r="W274" s="915"/>
      <c r="X274" s="29"/>
      <c r="Y274" s="147"/>
      <c r="Z274" s="147"/>
      <c r="AA274" s="28"/>
      <c r="AB274" s="36"/>
      <c r="AC274" s="148"/>
      <c r="AD274" s="147"/>
      <c r="AE274" s="28"/>
      <c r="AF274" s="29"/>
      <c r="AG274" s="149"/>
      <c r="AH274" s="153"/>
      <c r="AI274" s="150"/>
      <c r="AJ274" s="154"/>
      <c r="AK274" s="155"/>
      <c r="AL274" s="156"/>
      <c r="AM274" s="157"/>
    </row>
    <row r="275" spans="2:41" ht="12" customHeight="1" x14ac:dyDescent="0.25">
      <c r="B275" s="151"/>
      <c r="C275" s="151"/>
      <c r="D275" s="151"/>
      <c r="E275" s="151"/>
      <c r="F275" s="151"/>
      <c r="G275" s="151"/>
      <c r="H275" s="151"/>
      <c r="I275" s="151"/>
      <c r="J275" s="174"/>
      <c r="K275" s="174"/>
      <c r="L275" s="174"/>
      <c r="M275" s="174"/>
      <c r="N275" s="151"/>
      <c r="O275" s="151"/>
      <c r="P275" s="135"/>
      <c r="Q275" s="135"/>
      <c r="R275" s="918" t="s">
        <v>5</v>
      </c>
      <c r="S275" s="919"/>
      <c r="T275" s="919"/>
      <c r="U275" s="919"/>
      <c r="V275" s="919"/>
      <c r="W275" s="919"/>
      <c r="X275" s="919"/>
      <c r="Y275" s="919"/>
      <c r="Z275" s="919"/>
      <c r="AA275" s="919"/>
      <c r="AB275" s="919"/>
      <c r="AC275" s="919"/>
      <c r="AD275" s="919"/>
      <c r="AE275" s="919"/>
      <c r="AF275" s="265"/>
      <c r="AG275" s="932" t="s">
        <v>4</v>
      </c>
      <c r="AH275" s="933"/>
      <c r="AI275" s="932" t="s">
        <v>3</v>
      </c>
      <c r="AJ275" s="933"/>
      <c r="AK275" s="932" t="s">
        <v>2</v>
      </c>
      <c r="AL275" s="934"/>
      <c r="AM275" s="935"/>
    </row>
    <row r="276" spans="2:41" x14ac:dyDescent="0.25">
      <c r="B276" s="151"/>
      <c r="C276" s="151"/>
      <c r="D276" s="151"/>
      <c r="E276" s="151"/>
      <c r="F276" s="151"/>
      <c r="G276" s="151"/>
      <c r="H276" s="151"/>
      <c r="I276" s="151"/>
      <c r="J276" s="174"/>
      <c r="K276" s="174"/>
      <c r="L276" s="174"/>
      <c r="M276" s="174"/>
      <c r="N276" s="151"/>
      <c r="O276" s="151"/>
      <c r="P276" s="135"/>
      <c r="Q276" s="135"/>
      <c r="R276" s="930"/>
      <c r="S276" s="931"/>
      <c r="T276" s="931"/>
      <c r="U276" s="931"/>
      <c r="V276" s="931"/>
      <c r="W276" s="931"/>
      <c r="X276" s="931"/>
      <c r="Y276" s="931"/>
      <c r="Z276" s="931"/>
      <c r="AA276" s="931"/>
      <c r="AB276" s="931"/>
      <c r="AC276" s="931"/>
      <c r="AD276" s="931"/>
      <c r="AE276" s="931"/>
      <c r="AF276" s="265"/>
      <c r="AG276" s="936" t="s">
        <v>1</v>
      </c>
      <c r="AH276" s="938">
        <f>+SUM(AH269:AH274)</f>
        <v>0</v>
      </c>
      <c r="AI276" s="936" t="s">
        <v>1</v>
      </c>
      <c r="AJ276" s="938">
        <f>+SUM(AJ269:AJ274)</f>
        <v>0</v>
      </c>
      <c r="AK276" s="936" t="s">
        <v>1</v>
      </c>
      <c r="AL276" s="940">
        <f>+AJ276-AH276</f>
        <v>0</v>
      </c>
      <c r="AM276" s="851" t="e">
        <f>+AL276/AH276</f>
        <v>#DIV/0!</v>
      </c>
    </row>
    <row r="277" spans="2:41" ht="17.25" thickBot="1" x14ac:dyDescent="0.3">
      <c r="B277" s="151"/>
      <c r="C277" s="151"/>
      <c r="D277" s="151"/>
      <c r="E277" s="151"/>
      <c r="F277" s="151"/>
      <c r="G277" s="151"/>
      <c r="H277" s="151"/>
      <c r="I277" s="151"/>
      <c r="J277" s="174"/>
      <c r="K277" s="174"/>
      <c r="L277" s="174"/>
      <c r="M277" s="174"/>
      <c r="N277" s="151"/>
      <c r="O277" s="151"/>
      <c r="P277" s="135"/>
      <c r="Q277" s="135"/>
      <c r="R277" s="921"/>
      <c r="S277" s="922"/>
      <c r="T277" s="922"/>
      <c r="U277" s="922"/>
      <c r="V277" s="922"/>
      <c r="W277" s="922"/>
      <c r="X277" s="922"/>
      <c r="Y277" s="922"/>
      <c r="Z277" s="922"/>
      <c r="AA277" s="922"/>
      <c r="AB277" s="922"/>
      <c r="AC277" s="922"/>
      <c r="AD277" s="922"/>
      <c r="AE277" s="922"/>
      <c r="AF277" s="264"/>
      <c r="AG277" s="937"/>
      <c r="AH277" s="939"/>
      <c r="AI277" s="937"/>
      <c r="AJ277" s="939"/>
      <c r="AK277" s="937"/>
      <c r="AL277" s="941"/>
      <c r="AM277" s="852"/>
    </row>
    <row r="278" spans="2:41" ht="17.25" thickBot="1" x14ac:dyDescent="0.3"/>
    <row r="279" spans="2:41" x14ac:dyDescent="0.25">
      <c r="R279" s="918" t="s">
        <v>0</v>
      </c>
      <c r="S279" s="919"/>
      <c r="T279" s="919"/>
      <c r="U279" s="919"/>
      <c r="V279" s="919"/>
      <c r="W279" s="919"/>
      <c r="X279" s="919"/>
      <c r="Y279" s="919"/>
      <c r="Z279" s="919"/>
      <c r="AA279" s="919"/>
      <c r="AB279" s="919"/>
      <c r="AC279" s="919"/>
      <c r="AD279" s="919"/>
      <c r="AE279" s="920"/>
      <c r="AF279" s="18"/>
      <c r="AG279" s="924">
        <f>+AH276+AG259</f>
        <v>0</v>
      </c>
      <c r="AH279" s="925"/>
      <c r="AI279" s="924">
        <f>+AJ276+AI259</f>
        <v>0</v>
      </c>
      <c r="AJ279" s="925"/>
      <c r="AK279" s="928">
        <f>+AI279-AG279</f>
        <v>0</v>
      </c>
      <c r="AL279" s="925"/>
      <c r="AM279" s="945" t="e">
        <f>+AK279/AG279</f>
        <v>#DIV/0!</v>
      </c>
    </row>
    <row r="280" spans="2:41" ht="17.25" thickBot="1" x14ac:dyDescent="0.3">
      <c r="R280" s="921"/>
      <c r="S280" s="922"/>
      <c r="T280" s="922"/>
      <c r="U280" s="922"/>
      <c r="V280" s="922"/>
      <c r="W280" s="922"/>
      <c r="X280" s="922"/>
      <c r="Y280" s="922"/>
      <c r="Z280" s="922"/>
      <c r="AA280" s="922"/>
      <c r="AB280" s="922"/>
      <c r="AC280" s="922"/>
      <c r="AD280" s="922"/>
      <c r="AE280" s="923"/>
      <c r="AF280" s="19"/>
      <c r="AG280" s="926"/>
      <c r="AH280" s="927"/>
      <c r="AI280" s="926"/>
      <c r="AJ280" s="927"/>
      <c r="AK280" s="929"/>
      <c r="AL280" s="927"/>
      <c r="AM280" s="946"/>
    </row>
    <row r="281" spans="2:41" ht="17.25" thickBot="1" x14ac:dyDescent="0.3"/>
    <row r="282" spans="2:41" ht="12" customHeight="1" x14ac:dyDescent="0.25">
      <c r="B282" s="882" t="s">
        <v>31</v>
      </c>
      <c r="C282" s="883"/>
      <c r="D282" s="883"/>
      <c r="E282" s="883"/>
      <c r="F282" s="883"/>
      <c r="G282" s="884"/>
      <c r="H282" s="888" t="s">
        <v>30</v>
      </c>
      <c r="I282" s="765"/>
      <c r="J282" s="765"/>
      <c r="K282" s="765"/>
      <c r="L282" s="765"/>
      <c r="M282" s="765"/>
      <c r="N282" s="765"/>
      <c r="O282" s="765"/>
      <c r="P282" s="765"/>
      <c r="Q282" s="765"/>
      <c r="R282" s="765"/>
      <c r="S282" s="765"/>
      <c r="T282" s="765"/>
      <c r="U282" s="765"/>
      <c r="V282" s="765"/>
      <c r="W282" s="765"/>
      <c r="X282" s="765"/>
      <c r="Y282" s="765"/>
      <c r="Z282" s="765"/>
      <c r="AA282" s="765"/>
      <c r="AB282" s="765"/>
      <c r="AC282" s="765"/>
      <c r="AD282" s="267"/>
      <c r="AE282" s="764" t="s">
        <v>29</v>
      </c>
      <c r="AF282" s="765"/>
      <c r="AG282" s="765"/>
      <c r="AH282" s="765"/>
      <c r="AI282" s="765"/>
      <c r="AJ282" s="766"/>
      <c r="AK282" s="889" t="s">
        <v>39</v>
      </c>
      <c r="AL282" s="890"/>
      <c r="AM282" s="891"/>
      <c r="AN282" s="22"/>
      <c r="AO282" s="168" t="s">
        <v>46</v>
      </c>
    </row>
    <row r="283" spans="2:41" ht="12" customHeight="1" thickBot="1" x14ac:dyDescent="0.3">
      <c r="B283" s="885"/>
      <c r="C283" s="886"/>
      <c r="D283" s="886"/>
      <c r="E283" s="886"/>
      <c r="F283" s="886"/>
      <c r="G283" s="887"/>
      <c r="H283" s="892" t="s">
        <v>25</v>
      </c>
      <c r="I283" s="893"/>
      <c r="J283" s="893"/>
      <c r="K283" s="893"/>
      <c r="L283" s="893"/>
      <c r="M283" s="893"/>
      <c r="N283" s="893"/>
      <c r="O283" s="893"/>
      <c r="P283" s="893"/>
      <c r="Q283" s="893"/>
      <c r="R283" s="893"/>
      <c r="S283" s="893"/>
      <c r="T283" s="893"/>
      <c r="U283" s="893"/>
      <c r="V283" s="893"/>
      <c r="W283" s="893"/>
      <c r="X283" s="893"/>
      <c r="Y283" s="893"/>
      <c r="Z283" s="893"/>
      <c r="AA283" s="893"/>
      <c r="AB283" s="893"/>
      <c r="AC283" s="893"/>
      <c r="AD283" s="268"/>
      <c r="AE283" s="773"/>
      <c r="AF283" s="774"/>
      <c r="AG283" s="774"/>
      <c r="AH283" s="774"/>
      <c r="AI283" s="774"/>
      <c r="AJ283" s="775"/>
      <c r="AK283" s="896" t="s">
        <v>40</v>
      </c>
      <c r="AL283" s="897"/>
      <c r="AM283" s="898"/>
      <c r="AN283" s="23"/>
      <c r="AO283" s="169" t="s">
        <v>47</v>
      </c>
    </row>
    <row r="284" spans="2:41" ht="12" customHeight="1" thickBot="1" x14ac:dyDescent="0.3">
      <c r="B284" s="902" t="s">
        <v>28</v>
      </c>
      <c r="C284" s="903"/>
      <c r="D284" s="903"/>
      <c r="E284" s="903"/>
      <c r="F284" s="903"/>
      <c r="G284" s="904"/>
      <c r="H284" s="894"/>
      <c r="I284" s="895"/>
      <c r="J284" s="895"/>
      <c r="K284" s="895"/>
      <c r="L284" s="895"/>
      <c r="M284" s="895"/>
      <c r="N284" s="895"/>
      <c r="O284" s="895"/>
      <c r="P284" s="895"/>
      <c r="Q284" s="895"/>
      <c r="R284" s="895"/>
      <c r="S284" s="895"/>
      <c r="T284" s="895"/>
      <c r="U284" s="895"/>
      <c r="V284" s="895"/>
      <c r="W284" s="895"/>
      <c r="X284" s="895"/>
      <c r="Y284" s="895"/>
      <c r="Z284" s="895"/>
      <c r="AA284" s="895"/>
      <c r="AB284" s="895"/>
      <c r="AC284" s="895"/>
      <c r="AD284" s="269"/>
      <c r="AE284" s="776"/>
      <c r="AF284" s="777"/>
      <c r="AG284" s="777"/>
      <c r="AH284" s="777"/>
      <c r="AI284" s="777"/>
      <c r="AJ284" s="778"/>
      <c r="AK284" s="899"/>
      <c r="AL284" s="900"/>
      <c r="AM284" s="901"/>
      <c r="AN284" s="141"/>
      <c r="AO284" s="170"/>
    </row>
    <row r="285" spans="2:41" ht="12" customHeight="1" thickBot="1" x14ac:dyDescent="0.3">
      <c r="B285" s="135"/>
      <c r="C285" s="135"/>
      <c r="D285" s="135"/>
      <c r="E285" s="135"/>
      <c r="F285" s="135"/>
      <c r="G285" s="135"/>
      <c r="H285" s="135"/>
      <c r="I285" s="135"/>
      <c r="J285" s="174"/>
      <c r="K285" s="174"/>
      <c r="L285" s="174"/>
      <c r="M285" s="174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41"/>
      <c r="AO285" s="171"/>
    </row>
    <row r="286" spans="2:41" ht="12" customHeight="1" thickBot="1" x14ac:dyDescent="0.3">
      <c r="B286" s="873" t="s">
        <v>27</v>
      </c>
      <c r="C286" s="874"/>
      <c r="D286" s="874"/>
      <c r="E286" s="875"/>
      <c r="F286" s="848" t="s">
        <v>26</v>
      </c>
      <c r="G286" s="850"/>
      <c r="H286" s="848" t="s">
        <v>44</v>
      </c>
      <c r="I286" s="849"/>
      <c r="J286" s="849"/>
      <c r="K286" s="849"/>
      <c r="L286" s="849"/>
      <c r="M286" s="849"/>
      <c r="N286" s="849"/>
      <c r="O286" s="849"/>
      <c r="P286" s="849"/>
      <c r="Q286" s="849"/>
      <c r="R286" s="849"/>
      <c r="S286" s="850"/>
      <c r="T286" s="848" t="s">
        <v>25</v>
      </c>
      <c r="U286" s="849"/>
      <c r="V286" s="849"/>
      <c r="W286" s="849"/>
      <c r="X286" s="849"/>
      <c r="Y286" s="849"/>
      <c r="Z286" s="849"/>
      <c r="AA286" s="849"/>
      <c r="AB286" s="849"/>
      <c r="AC286" s="849"/>
      <c r="AD286" s="849"/>
      <c r="AE286" s="850"/>
      <c r="AF286" s="879" t="s">
        <v>24</v>
      </c>
      <c r="AG286" s="880"/>
      <c r="AH286" s="881"/>
      <c r="AI286" s="879" t="s">
        <v>24</v>
      </c>
      <c r="AJ286" s="881"/>
      <c r="AK286" s="848" t="s">
        <v>23</v>
      </c>
      <c r="AL286" s="849"/>
      <c r="AM286" s="850"/>
      <c r="AN286" s="141"/>
      <c r="AO286" s="171"/>
    </row>
    <row r="287" spans="2:41" ht="12" customHeight="1" thickBot="1" x14ac:dyDescent="0.3">
      <c r="B287" s="1" t="s">
        <v>13</v>
      </c>
      <c r="C287" s="2" t="s">
        <v>22</v>
      </c>
      <c r="D287" s="3" t="s">
        <v>22</v>
      </c>
      <c r="E287" s="2" t="s">
        <v>21</v>
      </c>
      <c r="F287" s="907" t="s">
        <v>20</v>
      </c>
      <c r="G287" s="908"/>
      <c r="H287" s="876"/>
      <c r="I287" s="877"/>
      <c r="J287" s="877"/>
      <c r="K287" s="877"/>
      <c r="L287" s="877"/>
      <c r="M287" s="877"/>
      <c r="N287" s="877"/>
      <c r="O287" s="877"/>
      <c r="P287" s="877"/>
      <c r="Q287" s="877"/>
      <c r="R287" s="877"/>
      <c r="S287" s="878"/>
      <c r="T287" s="876"/>
      <c r="U287" s="877"/>
      <c r="V287" s="877"/>
      <c r="W287" s="877"/>
      <c r="X287" s="877"/>
      <c r="Y287" s="877"/>
      <c r="Z287" s="877"/>
      <c r="AA287" s="877"/>
      <c r="AB287" s="877"/>
      <c r="AC287" s="877"/>
      <c r="AD287" s="877"/>
      <c r="AE287" s="878"/>
      <c r="AF287" s="876" t="s">
        <v>19</v>
      </c>
      <c r="AG287" s="877"/>
      <c r="AH287" s="878"/>
      <c r="AI287" s="876" t="s">
        <v>18</v>
      </c>
      <c r="AJ287" s="878"/>
      <c r="AK287" s="876" t="s">
        <v>17</v>
      </c>
      <c r="AL287" s="877"/>
      <c r="AM287" s="878"/>
      <c r="AN287" s="141"/>
      <c r="AO287" s="171"/>
    </row>
    <row r="288" spans="2:41" ht="12" customHeight="1" thickBot="1" x14ac:dyDescent="0.3">
      <c r="B288" s="4">
        <v>2020</v>
      </c>
      <c r="C288" s="5" t="s">
        <v>16</v>
      </c>
      <c r="D288" s="5" t="s">
        <v>15</v>
      </c>
      <c r="E288" s="30" t="s">
        <v>14</v>
      </c>
      <c r="F288" s="6" t="s">
        <v>14</v>
      </c>
      <c r="G288" s="7" t="s">
        <v>13</v>
      </c>
      <c r="H288" s="868" t="s">
        <v>34</v>
      </c>
      <c r="I288" s="869"/>
      <c r="J288" s="870" t="s">
        <v>43</v>
      </c>
      <c r="K288" s="871"/>
      <c r="L288" s="870" t="s">
        <v>42</v>
      </c>
      <c r="M288" s="871"/>
      <c r="N288" s="872" t="s">
        <v>33</v>
      </c>
      <c r="O288" s="869"/>
      <c r="P288" s="872" t="s">
        <v>12</v>
      </c>
      <c r="Q288" s="869"/>
      <c r="R288" s="872" t="s">
        <v>11</v>
      </c>
      <c r="S288" s="905"/>
      <c r="T288" s="868" t="s">
        <v>35</v>
      </c>
      <c r="U288" s="906"/>
      <c r="V288" s="906"/>
      <c r="W288" s="905"/>
      <c r="X288" s="868" t="s">
        <v>10</v>
      </c>
      <c r="Y288" s="906"/>
      <c r="Z288" s="906"/>
      <c r="AA288" s="905"/>
      <c r="AB288" s="38" t="s">
        <v>38</v>
      </c>
      <c r="AC288" s="37" t="s">
        <v>36</v>
      </c>
      <c r="AD288" s="266" t="s">
        <v>41</v>
      </c>
      <c r="AE288" s="136" t="s">
        <v>9</v>
      </c>
      <c r="AF288" s="8" t="s">
        <v>37</v>
      </c>
      <c r="AG288" s="9" t="s">
        <v>8</v>
      </c>
      <c r="AH288" s="10" t="s">
        <v>7</v>
      </c>
      <c r="AI288" s="6" t="s">
        <v>8</v>
      </c>
      <c r="AJ288" s="7" t="s">
        <v>7</v>
      </c>
      <c r="AK288" s="6" t="s">
        <v>8</v>
      </c>
      <c r="AL288" s="11" t="s">
        <v>7</v>
      </c>
      <c r="AM288" s="7" t="s">
        <v>6</v>
      </c>
      <c r="AN288" s="141"/>
      <c r="AO288" s="171"/>
    </row>
    <row r="289" spans="2:41" ht="12" customHeight="1" thickBot="1" x14ac:dyDescent="0.3">
      <c r="B289" s="25"/>
      <c r="C289" s="137"/>
      <c r="D289" s="137"/>
      <c r="E289" s="43"/>
      <c r="F289" s="43"/>
      <c r="G289" s="25"/>
      <c r="H289" s="960"/>
      <c r="I289" s="961"/>
      <c r="J289" s="962"/>
      <c r="K289" s="963"/>
      <c r="L289" s="962"/>
      <c r="M289" s="963"/>
      <c r="N289" s="960"/>
      <c r="O289" s="961"/>
      <c r="P289" s="964"/>
      <c r="Q289" s="965"/>
      <c r="R289" s="964"/>
      <c r="S289" s="966"/>
      <c r="T289" s="957"/>
      <c r="U289" s="958"/>
      <c r="V289" s="958"/>
      <c r="W289" s="959"/>
      <c r="X289" s="986"/>
      <c r="Y289" s="958"/>
      <c r="Z289" s="958"/>
      <c r="AA289" s="987"/>
      <c r="AB289" s="34"/>
      <c r="AC289" s="138"/>
      <c r="AD289" s="166"/>
      <c r="AE289" s="41"/>
      <c r="AF289" s="26"/>
      <c r="AG289" s="160"/>
      <c r="AH289" s="161">
        <f>+AG289/1000</f>
        <v>0</v>
      </c>
      <c r="AI289" s="162"/>
      <c r="AJ289" s="163">
        <f>+AI289/1000</f>
        <v>0</v>
      </c>
      <c r="AK289" s="164">
        <f>+AI289-AG289</f>
        <v>0</v>
      </c>
      <c r="AL289" s="163">
        <f>+AK289/1000</f>
        <v>0</v>
      </c>
      <c r="AM289" s="165" t="e">
        <f>+AK289/AG289</f>
        <v>#DIV/0!</v>
      </c>
      <c r="AN289" s="141"/>
      <c r="AO289" s="172"/>
    </row>
    <row r="290" spans="2:41" ht="12" customHeight="1" x14ac:dyDescent="0.25">
      <c r="B290" s="25"/>
      <c r="C290" s="137"/>
      <c r="D290" s="137"/>
      <c r="E290" s="43"/>
      <c r="F290" s="43"/>
      <c r="G290" s="25"/>
      <c r="H290" s="967"/>
      <c r="I290" s="968"/>
      <c r="J290" s="969"/>
      <c r="K290" s="970"/>
      <c r="L290" s="969"/>
      <c r="M290" s="970"/>
      <c r="N290" s="967"/>
      <c r="O290" s="968"/>
      <c r="P290" s="971"/>
      <c r="Q290" s="972"/>
      <c r="R290" s="973"/>
      <c r="S290" s="974"/>
      <c r="T290" s="979"/>
      <c r="U290" s="980"/>
      <c r="V290" s="980"/>
      <c r="W290" s="981"/>
      <c r="X290" s="979"/>
      <c r="Y290" s="980"/>
      <c r="Z290" s="980"/>
      <c r="AA290" s="988"/>
      <c r="AB290" s="34"/>
      <c r="AC290" s="138"/>
      <c r="AD290" s="158"/>
      <c r="AE290" s="35"/>
      <c r="AF290" s="34"/>
      <c r="AG290" s="139"/>
      <c r="AH290" s="159">
        <f>+AG290/1000</f>
        <v>0</v>
      </c>
      <c r="AI290" s="152"/>
      <c r="AJ290" s="272">
        <f>+AI290/1000</f>
        <v>0</v>
      </c>
      <c r="AK290" s="273">
        <f>+AI290-AG290</f>
        <v>0</v>
      </c>
      <c r="AL290" s="274">
        <f>+AK290/1000</f>
        <v>0</v>
      </c>
      <c r="AM290" s="275" t="e">
        <f>+AK290/AG290</f>
        <v>#DIV/0!</v>
      </c>
      <c r="AN290" s="20"/>
    </row>
    <row r="291" spans="2:41" ht="12" customHeight="1" x14ac:dyDescent="0.25">
      <c r="B291" s="25"/>
      <c r="C291" s="137"/>
      <c r="D291" s="137"/>
      <c r="E291" s="43"/>
      <c r="F291" s="43"/>
      <c r="G291" s="25"/>
      <c r="H291" s="967"/>
      <c r="I291" s="968"/>
      <c r="J291" s="969"/>
      <c r="K291" s="970"/>
      <c r="L291" s="969"/>
      <c r="M291" s="970"/>
      <c r="N291" s="967"/>
      <c r="O291" s="968"/>
      <c r="P291" s="971"/>
      <c r="Q291" s="972"/>
      <c r="R291" s="973"/>
      <c r="S291" s="985"/>
      <c r="T291" s="982"/>
      <c r="U291" s="983"/>
      <c r="V291" s="983"/>
      <c r="W291" s="984"/>
      <c r="X291" s="982"/>
      <c r="Y291" s="983"/>
      <c r="Z291" s="983"/>
      <c r="AA291" s="984"/>
      <c r="AB291" s="34"/>
      <c r="AC291" s="138"/>
      <c r="AD291" s="263"/>
      <c r="AE291" s="46"/>
      <c r="AF291" s="34"/>
      <c r="AG291" s="139"/>
      <c r="AH291" s="140">
        <f>+AG291/1000</f>
        <v>0</v>
      </c>
      <c r="AI291" s="152"/>
      <c r="AJ291" s="142">
        <f>+AI291/1000</f>
        <v>0</v>
      </c>
      <c r="AK291" s="143">
        <f>+AI291-AG291</f>
        <v>0</v>
      </c>
      <c r="AL291" s="144">
        <f>+AK291/1000</f>
        <v>0</v>
      </c>
      <c r="AM291" s="145" t="e">
        <f>+AK291/AG291</f>
        <v>#DIV/0!</v>
      </c>
      <c r="AN291" s="21"/>
    </row>
    <row r="292" spans="2:41" ht="12" customHeight="1" x14ac:dyDescent="0.25">
      <c r="B292" s="25"/>
      <c r="C292" s="137"/>
      <c r="D292" s="137"/>
      <c r="E292" s="43"/>
      <c r="F292" s="43"/>
      <c r="G292" s="25"/>
      <c r="H292" s="967"/>
      <c r="I292" s="968"/>
      <c r="J292" s="969"/>
      <c r="K292" s="970"/>
      <c r="L292" s="969"/>
      <c r="M292" s="970"/>
      <c r="N292" s="967"/>
      <c r="O292" s="968"/>
      <c r="P292" s="971"/>
      <c r="Q292" s="972"/>
      <c r="R292" s="973"/>
      <c r="S292" s="974"/>
      <c r="T292" s="975"/>
      <c r="U292" s="976"/>
      <c r="V292" s="976"/>
      <c r="W292" s="977"/>
      <c r="X292" s="975"/>
      <c r="Y292" s="976"/>
      <c r="Z292" s="976"/>
      <c r="AA292" s="978"/>
      <c r="AB292" s="34"/>
      <c r="AC292" s="138"/>
      <c r="AD292" s="263"/>
      <c r="AE292" s="46"/>
      <c r="AF292" s="34"/>
      <c r="AG292" s="139"/>
      <c r="AH292" s="140">
        <f>+AG292/1000</f>
        <v>0</v>
      </c>
      <c r="AI292" s="152"/>
      <c r="AJ292" s="142">
        <f>+AI292/1000</f>
        <v>0</v>
      </c>
      <c r="AK292" s="143">
        <f>+AI292-AG292</f>
        <v>0</v>
      </c>
      <c r="AL292" s="144">
        <f>+AK292/1000</f>
        <v>0</v>
      </c>
      <c r="AM292" s="145" t="e">
        <f>+AK292/AG292</f>
        <v>#DIV/0!</v>
      </c>
      <c r="AN292" s="21"/>
    </row>
    <row r="293" spans="2:41" ht="12" customHeight="1" x14ac:dyDescent="0.25">
      <c r="B293" s="25"/>
      <c r="C293" s="137"/>
      <c r="D293" s="137"/>
      <c r="E293" s="43"/>
      <c r="F293" s="43"/>
      <c r="G293" s="25"/>
      <c r="H293" s="967"/>
      <c r="I293" s="968"/>
      <c r="J293" s="969"/>
      <c r="K293" s="970"/>
      <c r="L293" s="969"/>
      <c r="M293" s="970"/>
      <c r="N293" s="967"/>
      <c r="O293" s="968"/>
      <c r="P293" s="989"/>
      <c r="Q293" s="990"/>
      <c r="R293" s="973"/>
      <c r="S293" s="974"/>
      <c r="T293" s="991"/>
      <c r="U293" s="992"/>
      <c r="V293" s="992"/>
      <c r="W293" s="974"/>
      <c r="X293" s="991"/>
      <c r="Y293" s="992"/>
      <c r="Z293" s="992"/>
      <c r="AA293" s="985"/>
      <c r="AB293" s="34"/>
      <c r="AC293" s="138"/>
      <c r="AD293" s="263"/>
      <c r="AE293" s="46"/>
      <c r="AF293" s="34"/>
      <c r="AG293" s="139"/>
      <c r="AH293" s="140">
        <f>+AG293/1000</f>
        <v>0</v>
      </c>
      <c r="AI293" s="152"/>
      <c r="AJ293" s="142">
        <f>+AI293/1000</f>
        <v>0</v>
      </c>
      <c r="AK293" s="143">
        <f>+AI293-AG293</f>
        <v>0</v>
      </c>
      <c r="AL293" s="144">
        <f>+AK293/1000</f>
        <v>0</v>
      </c>
      <c r="AM293" s="145" t="e">
        <f>+AK293/AG293</f>
        <v>#DIV/0!</v>
      </c>
    </row>
    <row r="294" spans="2:41" ht="12" customHeight="1" thickBot="1" x14ac:dyDescent="0.3">
      <c r="B294" s="24"/>
      <c r="C294" s="146"/>
      <c r="D294" s="146"/>
      <c r="E294" s="27"/>
      <c r="F294" s="36"/>
      <c r="G294" s="31"/>
      <c r="H294" s="909"/>
      <c r="I294" s="910"/>
      <c r="J294" s="911"/>
      <c r="K294" s="912"/>
      <c r="L294" s="911"/>
      <c r="M294" s="912"/>
      <c r="N294" s="913"/>
      <c r="O294" s="910"/>
      <c r="P294" s="913"/>
      <c r="Q294" s="910"/>
      <c r="R294" s="914"/>
      <c r="S294" s="915"/>
      <c r="T294" s="916"/>
      <c r="U294" s="917"/>
      <c r="V294" s="917"/>
      <c r="W294" s="915"/>
      <c r="X294" s="29"/>
      <c r="Y294" s="147"/>
      <c r="Z294" s="147"/>
      <c r="AA294" s="28"/>
      <c r="AB294" s="36"/>
      <c r="AC294" s="148"/>
      <c r="AD294" s="147"/>
      <c r="AE294" s="28"/>
      <c r="AF294" s="29"/>
      <c r="AG294" s="149"/>
      <c r="AH294" s="153"/>
      <c r="AI294" s="150"/>
      <c r="AJ294" s="154"/>
      <c r="AK294" s="155"/>
      <c r="AL294" s="156"/>
      <c r="AM294" s="157"/>
    </row>
    <row r="295" spans="2:41" ht="12" customHeight="1" x14ac:dyDescent="0.25">
      <c r="B295" s="151"/>
      <c r="C295" s="151"/>
      <c r="D295" s="151"/>
      <c r="E295" s="151"/>
      <c r="F295" s="151"/>
      <c r="G295" s="151"/>
      <c r="H295" s="151"/>
      <c r="I295" s="151"/>
      <c r="J295" s="174"/>
      <c r="K295" s="174"/>
      <c r="L295" s="174"/>
      <c r="M295" s="174"/>
      <c r="N295" s="151"/>
      <c r="O295" s="151"/>
      <c r="P295" s="135"/>
      <c r="Q295" s="135"/>
      <c r="R295" s="918" t="s">
        <v>5</v>
      </c>
      <c r="S295" s="919"/>
      <c r="T295" s="919"/>
      <c r="U295" s="919"/>
      <c r="V295" s="919"/>
      <c r="W295" s="919"/>
      <c r="X295" s="919"/>
      <c r="Y295" s="919"/>
      <c r="Z295" s="919"/>
      <c r="AA295" s="919"/>
      <c r="AB295" s="919"/>
      <c r="AC295" s="919"/>
      <c r="AD295" s="919"/>
      <c r="AE295" s="919"/>
      <c r="AF295" s="265"/>
      <c r="AG295" s="932" t="s">
        <v>4</v>
      </c>
      <c r="AH295" s="933"/>
      <c r="AI295" s="932" t="s">
        <v>3</v>
      </c>
      <c r="AJ295" s="933"/>
      <c r="AK295" s="932" t="s">
        <v>2</v>
      </c>
      <c r="AL295" s="934"/>
      <c r="AM295" s="935"/>
    </row>
    <row r="296" spans="2:41" x14ac:dyDescent="0.25">
      <c r="B296" s="151"/>
      <c r="C296" s="151"/>
      <c r="D296" s="151"/>
      <c r="E296" s="151"/>
      <c r="F296" s="151"/>
      <c r="G296" s="151"/>
      <c r="H296" s="151"/>
      <c r="I296" s="151"/>
      <c r="J296" s="174"/>
      <c r="K296" s="174"/>
      <c r="L296" s="174"/>
      <c r="M296" s="174"/>
      <c r="N296" s="151"/>
      <c r="O296" s="151"/>
      <c r="P296" s="135"/>
      <c r="Q296" s="135"/>
      <c r="R296" s="930"/>
      <c r="S296" s="931"/>
      <c r="T296" s="931"/>
      <c r="U296" s="931"/>
      <c r="V296" s="931"/>
      <c r="W296" s="931"/>
      <c r="X296" s="931"/>
      <c r="Y296" s="931"/>
      <c r="Z296" s="931"/>
      <c r="AA296" s="931"/>
      <c r="AB296" s="931"/>
      <c r="AC296" s="931"/>
      <c r="AD296" s="931"/>
      <c r="AE296" s="931"/>
      <c r="AF296" s="265"/>
      <c r="AG296" s="936" t="s">
        <v>1</v>
      </c>
      <c r="AH296" s="938">
        <f>+SUM(AH289:AH294)</f>
        <v>0</v>
      </c>
      <c r="AI296" s="936" t="s">
        <v>1</v>
      </c>
      <c r="AJ296" s="938">
        <f>+SUM(AJ289:AJ294)</f>
        <v>0</v>
      </c>
      <c r="AK296" s="936" t="s">
        <v>1</v>
      </c>
      <c r="AL296" s="940">
        <f>+AJ296-AH296</f>
        <v>0</v>
      </c>
      <c r="AM296" s="851" t="e">
        <f>+AL296/AH296</f>
        <v>#DIV/0!</v>
      </c>
    </row>
    <row r="297" spans="2:41" ht="17.25" thickBot="1" x14ac:dyDescent="0.3">
      <c r="B297" s="151"/>
      <c r="C297" s="151"/>
      <c r="D297" s="151"/>
      <c r="E297" s="151"/>
      <c r="F297" s="151"/>
      <c r="G297" s="151"/>
      <c r="H297" s="151"/>
      <c r="I297" s="151"/>
      <c r="J297" s="174"/>
      <c r="K297" s="174"/>
      <c r="L297" s="174"/>
      <c r="M297" s="174"/>
      <c r="N297" s="151"/>
      <c r="O297" s="151"/>
      <c r="P297" s="135"/>
      <c r="Q297" s="135"/>
      <c r="R297" s="921"/>
      <c r="S297" s="922"/>
      <c r="T297" s="922"/>
      <c r="U297" s="922"/>
      <c r="V297" s="922"/>
      <c r="W297" s="922"/>
      <c r="X297" s="922"/>
      <c r="Y297" s="922"/>
      <c r="Z297" s="922"/>
      <c r="AA297" s="922"/>
      <c r="AB297" s="922"/>
      <c r="AC297" s="922"/>
      <c r="AD297" s="922"/>
      <c r="AE297" s="922"/>
      <c r="AF297" s="264"/>
      <c r="AG297" s="937"/>
      <c r="AH297" s="939"/>
      <c r="AI297" s="937"/>
      <c r="AJ297" s="939"/>
      <c r="AK297" s="937"/>
      <c r="AL297" s="941"/>
      <c r="AM297" s="852"/>
    </row>
    <row r="298" spans="2:41" ht="17.25" thickBot="1" x14ac:dyDescent="0.3"/>
    <row r="299" spans="2:41" x14ac:dyDescent="0.25">
      <c r="R299" s="918" t="s">
        <v>0</v>
      </c>
      <c r="S299" s="919"/>
      <c r="T299" s="919"/>
      <c r="U299" s="919"/>
      <c r="V299" s="919"/>
      <c r="W299" s="919"/>
      <c r="X299" s="919"/>
      <c r="Y299" s="919"/>
      <c r="Z299" s="919"/>
      <c r="AA299" s="919"/>
      <c r="AB299" s="919"/>
      <c r="AC299" s="919"/>
      <c r="AD299" s="919"/>
      <c r="AE299" s="920"/>
      <c r="AF299" s="18"/>
      <c r="AG299" s="924">
        <f>+AH296+AG279</f>
        <v>0</v>
      </c>
      <c r="AH299" s="925"/>
      <c r="AI299" s="924">
        <f>+AJ296+AI279</f>
        <v>0</v>
      </c>
      <c r="AJ299" s="925"/>
      <c r="AK299" s="928">
        <f>+AI299-AG299</f>
        <v>0</v>
      </c>
      <c r="AL299" s="925"/>
      <c r="AM299" s="945" t="e">
        <f>+AK299/AG299</f>
        <v>#DIV/0!</v>
      </c>
    </row>
    <row r="300" spans="2:41" ht="17.25" thickBot="1" x14ac:dyDescent="0.3">
      <c r="R300" s="921"/>
      <c r="S300" s="922"/>
      <c r="T300" s="922"/>
      <c r="U300" s="922"/>
      <c r="V300" s="922"/>
      <c r="W300" s="922"/>
      <c r="X300" s="922"/>
      <c r="Y300" s="922"/>
      <c r="Z300" s="922"/>
      <c r="AA300" s="922"/>
      <c r="AB300" s="922"/>
      <c r="AC300" s="922"/>
      <c r="AD300" s="922"/>
      <c r="AE300" s="923"/>
      <c r="AF300" s="19"/>
      <c r="AG300" s="926"/>
      <c r="AH300" s="927"/>
      <c r="AI300" s="926"/>
      <c r="AJ300" s="927"/>
      <c r="AK300" s="929"/>
      <c r="AL300" s="927"/>
      <c r="AM300" s="946"/>
    </row>
    <row r="301" spans="2:41" ht="17.25" thickBot="1" x14ac:dyDescent="0.3"/>
    <row r="302" spans="2:41" ht="12" customHeight="1" x14ac:dyDescent="0.25">
      <c r="B302" s="882" t="s">
        <v>31</v>
      </c>
      <c r="C302" s="883"/>
      <c r="D302" s="883"/>
      <c r="E302" s="883"/>
      <c r="F302" s="883"/>
      <c r="G302" s="884"/>
      <c r="H302" s="888" t="s">
        <v>30</v>
      </c>
      <c r="I302" s="765"/>
      <c r="J302" s="765"/>
      <c r="K302" s="765"/>
      <c r="L302" s="765"/>
      <c r="M302" s="765"/>
      <c r="N302" s="765"/>
      <c r="O302" s="765"/>
      <c r="P302" s="765"/>
      <c r="Q302" s="765"/>
      <c r="R302" s="765"/>
      <c r="S302" s="765"/>
      <c r="T302" s="765"/>
      <c r="U302" s="765"/>
      <c r="V302" s="765"/>
      <c r="W302" s="765"/>
      <c r="X302" s="765"/>
      <c r="Y302" s="765"/>
      <c r="Z302" s="765"/>
      <c r="AA302" s="765"/>
      <c r="AB302" s="765"/>
      <c r="AC302" s="765"/>
      <c r="AD302" s="267"/>
      <c r="AE302" s="764" t="s">
        <v>29</v>
      </c>
      <c r="AF302" s="765"/>
      <c r="AG302" s="765"/>
      <c r="AH302" s="765"/>
      <c r="AI302" s="765"/>
      <c r="AJ302" s="766"/>
      <c r="AK302" s="889" t="s">
        <v>39</v>
      </c>
      <c r="AL302" s="890"/>
      <c r="AM302" s="891"/>
      <c r="AN302" s="22"/>
      <c r="AO302" s="168" t="s">
        <v>46</v>
      </c>
    </row>
    <row r="303" spans="2:41" ht="12" customHeight="1" thickBot="1" x14ac:dyDescent="0.3">
      <c r="B303" s="885"/>
      <c r="C303" s="886"/>
      <c r="D303" s="886"/>
      <c r="E303" s="886"/>
      <c r="F303" s="886"/>
      <c r="G303" s="887"/>
      <c r="H303" s="892" t="s">
        <v>25</v>
      </c>
      <c r="I303" s="893"/>
      <c r="J303" s="893"/>
      <c r="K303" s="893"/>
      <c r="L303" s="893"/>
      <c r="M303" s="893"/>
      <c r="N303" s="893"/>
      <c r="O303" s="893"/>
      <c r="P303" s="893"/>
      <c r="Q303" s="893"/>
      <c r="R303" s="893"/>
      <c r="S303" s="893"/>
      <c r="T303" s="893"/>
      <c r="U303" s="893"/>
      <c r="V303" s="893"/>
      <c r="W303" s="893"/>
      <c r="X303" s="893"/>
      <c r="Y303" s="893"/>
      <c r="Z303" s="893"/>
      <c r="AA303" s="893"/>
      <c r="AB303" s="893"/>
      <c r="AC303" s="893"/>
      <c r="AD303" s="268"/>
      <c r="AE303" s="773"/>
      <c r="AF303" s="774"/>
      <c r="AG303" s="774"/>
      <c r="AH303" s="774"/>
      <c r="AI303" s="774"/>
      <c r="AJ303" s="775"/>
      <c r="AK303" s="896" t="s">
        <v>40</v>
      </c>
      <c r="AL303" s="897"/>
      <c r="AM303" s="898"/>
      <c r="AN303" s="23"/>
      <c r="AO303" s="169" t="s">
        <v>47</v>
      </c>
    </row>
    <row r="304" spans="2:41" ht="12" customHeight="1" thickBot="1" x14ac:dyDescent="0.3">
      <c r="B304" s="902" t="s">
        <v>28</v>
      </c>
      <c r="C304" s="903"/>
      <c r="D304" s="903"/>
      <c r="E304" s="903"/>
      <c r="F304" s="903"/>
      <c r="G304" s="904"/>
      <c r="H304" s="894"/>
      <c r="I304" s="895"/>
      <c r="J304" s="895"/>
      <c r="K304" s="895"/>
      <c r="L304" s="895"/>
      <c r="M304" s="895"/>
      <c r="N304" s="895"/>
      <c r="O304" s="895"/>
      <c r="P304" s="895"/>
      <c r="Q304" s="895"/>
      <c r="R304" s="895"/>
      <c r="S304" s="895"/>
      <c r="T304" s="895"/>
      <c r="U304" s="895"/>
      <c r="V304" s="895"/>
      <c r="W304" s="895"/>
      <c r="X304" s="895"/>
      <c r="Y304" s="895"/>
      <c r="Z304" s="895"/>
      <c r="AA304" s="895"/>
      <c r="AB304" s="895"/>
      <c r="AC304" s="895"/>
      <c r="AD304" s="269"/>
      <c r="AE304" s="776"/>
      <c r="AF304" s="777"/>
      <c r="AG304" s="777"/>
      <c r="AH304" s="777"/>
      <c r="AI304" s="777"/>
      <c r="AJ304" s="778"/>
      <c r="AK304" s="899"/>
      <c r="AL304" s="900"/>
      <c r="AM304" s="901"/>
      <c r="AN304" s="141"/>
      <c r="AO304" s="170"/>
    </row>
    <row r="305" spans="2:41" ht="12" customHeight="1" thickBot="1" x14ac:dyDescent="0.3">
      <c r="B305" s="135"/>
      <c r="C305" s="135"/>
      <c r="D305" s="135"/>
      <c r="E305" s="135"/>
      <c r="F305" s="135"/>
      <c r="G305" s="135"/>
      <c r="H305" s="135"/>
      <c r="I305" s="135"/>
      <c r="J305" s="174"/>
      <c r="K305" s="174"/>
      <c r="L305" s="174"/>
      <c r="M305" s="174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41"/>
      <c r="AO305" s="171"/>
    </row>
    <row r="306" spans="2:41" ht="12" customHeight="1" thickBot="1" x14ac:dyDescent="0.3">
      <c r="B306" s="873" t="s">
        <v>27</v>
      </c>
      <c r="C306" s="874"/>
      <c r="D306" s="874"/>
      <c r="E306" s="875"/>
      <c r="F306" s="848" t="s">
        <v>26</v>
      </c>
      <c r="G306" s="850"/>
      <c r="H306" s="848" t="s">
        <v>44</v>
      </c>
      <c r="I306" s="849"/>
      <c r="J306" s="849"/>
      <c r="K306" s="849"/>
      <c r="L306" s="849"/>
      <c r="M306" s="849"/>
      <c r="N306" s="849"/>
      <c r="O306" s="849"/>
      <c r="P306" s="849"/>
      <c r="Q306" s="849"/>
      <c r="R306" s="849"/>
      <c r="S306" s="850"/>
      <c r="T306" s="848" t="s">
        <v>25</v>
      </c>
      <c r="U306" s="849"/>
      <c r="V306" s="849"/>
      <c r="W306" s="849"/>
      <c r="X306" s="849"/>
      <c r="Y306" s="849"/>
      <c r="Z306" s="849"/>
      <c r="AA306" s="849"/>
      <c r="AB306" s="849"/>
      <c r="AC306" s="849"/>
      <c r="AD306" s="849"/>
      <c r="AE306" s="850"/>
      <c r="AF306" s="879" t="s">
        <v>24</v>
      </c>
      <c r="AG306" s="880"/>
      <c r="AH306" s="881"/>
      <c r="AI306" s="879" t="s">
        <v>24</v>
      </c>
      <c r="AJ306" s="881"/>
      <c r="AK306" s="848" t="s">
        <v>23</v>
      </c>
      <c r="AL306" s="849"/>
      <c r="AM306" s="850"/>
      <c r="AN306" s="141"/>
      <c r="AO306" s="171"/>
    </row>
    <row r="307" spans="2:41" ht="12" customHeight="1" thickBot="1" x14ac:dyDescent="0.3">
      <c r="B307" s="1" t="s">
        <v>13</v>
      </c>
      <c r="C307" s="2" t="s">
        <v>22</v>
      </c>
      <c r="D307" s="3" t="s">
        <v>22</v>
      </c>
      <c r="E307" s="2" t="s">
        <v>21</v>
      </c>
      <c r="F307" s="907" t="s">
        <v>20</v>
      </c>
      <c r="G307" s="908"/>
      <c r="H307" s="876"/>
      <c r="I307" s="877"/>
      <c r="J307" s="877"/>
      <c r="K307" s="877"/>
      <c r="L307" s="877"/>
      <c r="M307" s="877"/>
      <c r="N307" s="877"/>
      <c r="O307" s="877"/>
      <c r="P307" s="877"/>
      <c r="Q307" s="877"/>
      <c r="R307" s="877"/>
      <c r="S307" s="878"/>
      <c r="T307" s="876"/>
      <c r="U307" s="877"/>
      <c r="V307" s="877"/>
      <c r="W307" s="877"/>
      <c r="X307" s="877"/>
      <c r="Y307" s="877"/>
      <c r="Z307" s="877"/>
      <c r="AA307" s="877"/>
      <c r="AB307" s="877"/>
      <c r="AC307" s="877"/>
      <c r="AD307" s="877"/>
      <c r="AE307" s="878"/>
      <c r="AF307" s="876" t="s">
        <v>19</v>
      </c>
      <c r="AG307" s="877"/>
      <c r="AH307" s="878"/>
      <c r="AI307" s="876" t="s">
        <v>18</v>
      </c>
      <c r="AJ307" s="878"/>
      <c r="AK307" s="876" t="s">
        <v>17</v>
      </c>
      <c r="AL307" s="877"/>
      <c r="AM307" s="878"/>
      <c r="AN307" s="141"/>
      <c r="AO307" s="171"/>
    </row>
    <row r="308" spans="2:41" ht="12" customHeight="1" thickBot="1" x14ac:dyDescent="0.3">
      <c r="B308" s="4">
        <v>2020</v>
      </c>
      <c r="C308" s="5" t="s">
        <v>16</v>
      </c>
      <c r="D308" s="5" t="s">
        <v>15</v>
      </c>
      <c r="E308" s="30" t="s">
        <v>14</v>
      </c>
      <c r="F308" s="6" t="s">
        <v>14</v>
      </c>
      <c r="G308" s="7" t="s">
        <v>13</v>
      </c>
      <c r="H308" s="868" t="s">
        <v>34</v>
      </c>
      <c r="I308" s="869"/>
      <c r="J308" s="870" t="s">
        <v>43</v>
      </c>
      <c r="K308" s="871"/>
      <c r="L308" s="870" t="s">
        <v>42</v>
      </c>
      <c r="M308" s="871"/>
      <c r="N308" s="872" t="s">
        <v>33</v>
      </c>
      <c r="O308" s="869"/>
      <c r="P308" s="872" t="s">
        <v>12</v>
      </c>
      <c r="Q308" s="869"/>
      <c r="R308" s="872" t="s">
        <v>11</v>
      </c>
      <c r="S308" s="905"/>
      <c r="T308" s="868" t="s">
        <v>35</v>
      </c>
      <c r="U308" s="906"/>
      <c r="V308" s="906"/>
      <c r="W308" s="905"/>
      <c r="X308" s="868" t="s">
        <v>10</v>
      </c>
      <c r="Y308" s="906"/>
      <c r="Z308" s="906"/>
      <c r="AA308" s="905"/>
      <c r="AB308" s="38" t="s">
        <v>38</v>
      </c>
      <c r="AC308" s="37" t="s">
        <v>36</v>
      </c>
      <c r="AD308" s="266" t="s">
        <v>41</v>
      </c>
      <c r="AE308" s="136" t="s">
        <v>9</v>
      </c>
      <c r="AF308" s="8" t="s">
        <v>37</v>
      </c>
      <c r="AG308" s="9" t="s">
        <v>8</v>
      </c>
      <c r="AH308" s="10" t="s">
        <v>7</v>
      </c>
      <c r="AI308" s="6" t="s">
        <v>8</v>
      </c>
      <c r="AJ308" s="7" t="s">
        <v>7</v>
      </c>
      <c r="AK308" s="6" t="s">
        <v>8</v>
      </c>
      <c r="AL308" s="11" t="s">
        <v>7</v>
      </c>
      <c r="AM308" s="7" t="s">
        <v>6</v>
      </c>
      <c r="AN308" s="141"/>
      <c r="AO308" s="171"/>
    </row>
    <row r="309" spans="2:41" ht="12" customHeight="1" thickBot="1" x14ac:dyDescent="0.3">
      <c r="B309" s="25"/>
      <c r="C309" s="137"/>
      <c r="D309" s="137"/>
      <c r="E309" s="43"/>
      <c r="F309" s="43"/>
      <c r="G309" s="25"/>
      <c r="H309" s="960"/>
      <c r="I309" s="961"/>
      <c r="J309" s="962"/>
      <c r="K309" s="963"/>
      <c r="L309" s="962"/>
      <c r="M309" s="963"/>
      <c r="N309" s="960"/>
      <c r="O309" s="961"/>
      <c r="P309" s="964"/>
      <c r="Q309" s="965"/>
      <c r="R309" s="964"/>
      <c r="S309" s="966"/>
      <c r="T309" s="957"/>
      <c r="U309" s="958"/>
      <c r="V309" s="958"/>
      <c r="W309" s="959"/>
      <c r="X309" s="986"/>
      <c r="Y309" s="958"/>
      <c r="Z309" s="958"/>
      <c r="AA309" s="987"/>
      <c r="AB309" s="34"/>
      <c r="AC309" s="138"/>
      <c r="AD309" s="166"/>
      <c r="AE309" s="41"/>
      <c r="AF309" s="26"/>
      <c r="AG309" s="160"/>
      <c r="AH309" s="161">
        <f>+AG309/1000</f>
        <v>0</v>
      </c>
      <c r="AI309" s="162"/>
      <c r="AJ309" s="163">
        <f>+AI309/1000</f>
        <v>0</v>
      </c>
      <c r="AK309" s="164">
        <f>+AI309-AG309</f>
        <v>0</v>
      </c>
      <c r="AL309" s="163">
        <f>+AK309/1000</f>
        <v>0</v>
      </c>
      <c r="AM309" s="165" t="e">
        <f>+AK309/AG309</f>
        <v>#DIV/0!</v>
      </c>
      <c r="AN309" s="141"/>
      <c r="AO309" s="172"/>
    </row>
    <row r="310" spans="2:41" ht="12" customHeight="1" x14ac:dyDescent="0.25">
      <c r="B310" s="25"/>
      <c r="C310" s="137"/>
      <c r="D310" s="137"/>
      <c r="E310" s="43"/>
      <c r="F310" s="43"/>
      <c r="G310" s="25"/>
      <c r="H310" s="967"/>
      <c r="I310" s="968"/>
      <c r="J310" s="969"/>
      <c r="K310" s="970"/>
      <c r="L310" s="969"/>
      <c r="M310" s="970"/>
      <c r="N310" s="967"/>
      <c r="O310" s="968"/>
      <c r="P310" s="971"/>
      <c r="Q310" s="972"/>
      <c r="R310" s="973"/>
      <c r="S310" s="974"/>
      <c r="T310" s="979"/>
      <c r="U310" s="980"/>
      <c r="V310" s="980"/>
      <c r="W310" s="981"/>
      <c r="X310" s="979"/>
      <c r="Y310" s="980"/>
      <c r="Z310" s="980"/>
      <c r="AA310" s="988"/>
      <c r="AB310" s="34"/>
      <c r="AC310" s="138"/>
      <c r="AD310" s="158"/>
      <c r="AE310" s="35"/>
      <c r="AF310" s="34"/>
      <c r="AG310" s="139"/>
      <c r="AH310" s="159">
        <f>+AG310/1000</f>
        <v>0</v>
      </c>
      <c r="AI310" s="152"/>
      <c r="AJ310" s="272">
        <f>+AI310/1000</f>
        <v>0</v>
      </c>
      <c r="AK310" s="273">
        <f>+AI310-AG310</f>
        <v>0</v>
      </c>
      <c r="AL310" s="274">
        <f>+AK310/1000</f>
        <v>0</v>
      </c>
      <c r="AM310" s="275" t="e">
        <f>+AK310/AG310</f>
        <v>#DIV/0!</v>
      </c>
      <c r="AN310" s="20"/>
    </row>
    <row r="311" spans="2:41" ht="12" customHeight="1" x14ac:dyDescent="0.25">
      <c r="B311" s="25"/>
      <c r="C311" s="137"/>
      <c r="D311" s="137"/>
      <c r="E311" s="43"/>
      <c r="F311" s="43"/>
      <c r="G311" s="25"/>
      <c r="H311" s="967"/>
      <c r="I311" s="968"/>
      <c r="J311" s="969"/>
      <c r="K311" s="970"/>
      <c r="L311" s="969"/>
      <c r="M311" s="970"/>
      <c r="N311" s="967"/>
      <c r="O311" s="968"/>
      <c r="P311" s="971"/>
      <c r="Q311" s="972"/>
      <c r="R311" s="973"/>
      <c r="S311" s="985"/>
      <c r="T311" s="982"/>
      <c r="U311" s="983"/>
      <c r="V311" s="983"/>
      <c r="W311" s="984"/>
      <c r="X311" s="982"/>
      <c r="Y311" s="983"/>
      <c r="Z311" s="983"/>
      <c r="AA311" s="984"/>
      <c r="AB311" s="34"/>
      <c r="AC311" s="138"/>
      <c r="AD311" s="263"/>
      <c r="AE311" s="46"/>
      <c r="AF311" s="34"/>
      <c r="AG311" s="139"/>
      <c r="AH311" s="140">
        <f>+AG311/1000</f>
        <v>0</v>
      </c>
      <c r="AI311" s="152"/>
      <c r="AJ311" s="142">
        <f>+AI311/1000</f>
        <v>0</v>
      </c>
      <c r="AK311" s="143">
        <f>+AI311-AG311</f>
        <v>0</v>
      </c>
      <c r="AL311" s="144">
        <f>+AK311/1000</f>
        <v>0</v>
      </c>
      <c r="AM311" s="145" t="e">
        <f>+AK311/AG311</f>
        <v>#DIV/0!</v>
      </c>
      <c r="AN311" s="21"/>
    </row>
    <row r="312" spans="2:41" ht="12" customHeight="1" x14ac:dyDescent="0.25">
      <c r="B312" s="25"/>
      <c r="C312" s="137"/>
      <c r="D312" s="137"/>
      <c r="E312" s="43"/>
      <c r="F312" s="43"/>
      <c r="G312" s="25"/>
      <c r="H312" s="967"/>
      <c r="I312" s="968"/>
      <c r="J312" s="969"/>
      <c r="K312" s="970"/>
      <c r="L312" s="969"/>
      <c r="M312" s="970"/>
      <c r="N312" s="967"/>
      <c r="O312" s="968"/>
      <c r="P312" s="971"/>
      <c r="Q312" s="972"/>
      <c r="R312" s="973"/>
      <c r="S312" s="974"/>
      <c r="T312" s="975"/>
      <c r="U312" s="976"/>
      <c r="V312" s="976"/>
      <c r="W312" s="977"/>
      <c r="X312" s="975"/>
      <c r="Y312" s="976"/>
      <c r="Z312" s="976"/>
      <c r="AA312" s="978"/>
      <c r="AB312" s="34"/>
      <c r="AC312" s="138"/>
      <c r="AD312" s="263"/>
      <c r="AE312" s="46"/>
      <c r="AF312" s="34"/>
      <c r="AG312" s="139"/>
      <c r="AH312" s="140">
        <f>+AG312/1000</f>
        <v>0</v>
      </c>
      <c r="AI312" s="152"/>
      <c r="AJ312" s="142">
        <f>+AI312/1000</f>
        <v>0</v>
      </c>
      <c r="AK312" s="143">
        <f>+AI312-AG312</f>
        <v>0</v>
      </c>
      <c r="AL312" s="144">
        <f>+AK312/1000</f>
        <v>0</v>
      </c>
      <c r="AM312" s="145" t="e">
        <f>+AK312/AG312</f>
        <v>#DIV/0!</v>
      </c>
      <c r="AN312" s="21"/>
    </row>
    <row r="313" spans="2:41" ht="12" customHeight="1" x14ac:dyDescent="0.25">
      <c r="B313" s="25"/>
      <c r="C313" s="137"/>
      <c r="D313" s="137"/>
      <c r="E313" s="43"/>
      <c r="F313" s="43"/>
      <c r="G313" s="25"/>
      <c r="H313" s="967"/>
      <c r="I313" s="968"/>
      <c r="J313" s="969"/>
      <c r="K313" s="970"/>
      <c r="L313" s="969"/>
      <c r="M313" s="970"/>
      <c r="N313" s="967"/>
      <c r="O313" s="968"/>
      <c r="P313" s="989"/>
      <c r="Q313" s="990"/>
      <c r="R313" s="973"/>
      <c r="S313" s="974"/>
      <c r="T313" s="991"/>
      <c r="U313" s="992"/>
      <c r="V313" s="992"/>
      <c r="W313" s="974"/>
      <c r="X313" s="991"/>
      <c r="Y313" s="992"/>
      <c r="Z313" s="992"/>
      <c r="AA313" s="985"/>
      <c r="AB313" s="34"/>
      <c r="AC313" s="138"/>
      <c r="AD313" s="263"/>
      <c r="AE313" s="46"/>
      <c r="AF313" s="34"/>
      <c r="AG313" s="139"/>
      <c r="AH313" s="140">
        <f>+AG313/1000</f>
        <v>0</v>
      </c>
      <c r="AI313" s="152"/>
      <c r="AJ313" s="142">
        <f>+AI313/1000</f>
        <v>0</v>
      </c>
      <c r="AK313" s="143">
        <f>+AI313-AG313</f>
        <v>0</v>
      </c>
      <c r="AL313" s="144">
        <f>+AK313/1000</f>
        <v>0</v>
      </c>
      <c r="AM313" s="145" t="e">
        <f>+AK313/AG313</f>
        <v>#DIV/0!</v>
      </c>
    </row>
    <row r="314" spans="2:41" ht="12" customHeight="1" thickBot="1" x14ac:dyDescent="0.3">
      <c r="B314" s="24"/>
      <c r="C314" s="146"/>
      <c r="D314" s="146"/>
      <c r="E314" s="27"/>
      <c r="F314" s="36"/>
      <c r="G314" s="31"/>
      <c r="H314" s="909"/>
      <c r="I314" s="910"/>
      <c r="J314" s="911"/>
      <c r="K314" s="912"/>
      <c r="L314" s="911"/>
      <c r="M314" s="912"/>
      <c r="N314" s="913"/>
      <c r="O314" s="910"/>
      <c r="P314" s="913"/>
      <c r="Q314" s="910"/>
      <c r="R314" s="914"/>
      <c r="S314" s="915"/>
      <c r="T314" s="916"/>
      <c r="U314" s="917"/>
      <c r="V314" s="917"/>
      <c r="W314" s="915"/>
      <c r="X314" s="29"/>
      <c r="Y314" s="147"/>
      <c r="Z314" s="147"/>
      <c r="AA314" s="28"/>
      <c r="AB314" s="36"/>
      <c r="AC314" s="148"/>
      <c r="AD314" s="147"/>
      <c r="AE314" s="28"/>
      <c r="AF314" s="29"/>
      <c r="AG314" s="149"/>
      <c r="AH314" s="153"/>
      <c r="AI314" s="150"/>
      <c r="AJ314" s="154"/>
      <c r="AK314" s="155"/>
      <c r="AL314" s="156"/>
      <c r="AM314" s="157"/>
    </row>
    <row r="315" spans="2:41" ht="12" customHeight="1" x14ac:dyDescent="0.25">
      <c r="B315" s="151"/>
      <c r="C315" s="151"/>
      <c r="D315" s="151"/>
      <c r="E315" s="151"/>
      <c r="F315" s="151"/>
      <c r="G315" s="151"/>
      <c r="H315" s="151"/>
      <c r="I315" s="151"/>
      <c r="J315" s="174"/>
      <c r="K315" s="174"/>
      <c r="L315" s="174"/>
      <c r="M315" s="174"/>
      <c r="N315" s="151"/>
      <c r="O315" s="151"/>
      <c r="P315" s="135"/>
      <c r="Q315" s="135"/>
      <c r="R315" s="918" t="s">
        <v>5</v>
      </c>
      <c r="S315" s="919"/>
      <c r="T315" s="919"/>
      <c r="U315" s="919"/>
      <c r="V315" s="919"/>
      <c r="W315" s="919"/>
      <c r="X315" s="919"/>
      <c r="Y315" s="919"/>
      <c r="Z315" s="919"/>
      <c r="AA315" s="919"/>
      <c r="AB315" s="919"/>
      <c r="AC315" s="919"/>
      <c r="AD315" s="919"/>
      <c r="AE315" s="919"/>
      <c r="AF315" s="265"/>
      <c r="AG315" s="932" t="s">
        <v>4</v>
      </c>
      <c r="AH315" s="933"/>
      <c r="AI315" s="932" t="s">
        <v>3</v>
      </c>
      <c r="AJ315" s="933"/>
      <c r="AK315" s="932" t="s">
        <v>2</v>
      </c>
      <c r="AL315" s="934"/>
      <c r="AM315" s="935"/>
    </row>
    <row r="316" spans="2:41" x14ac:dyDescent="0.25">
      <c r="B316" s="151"/>
      <c r="C316" s="151"/>
      <c r="D316" s="151"/>
      <c r="E316" s="151"/>
      <c r="F316" s="151"/>
      <c r="G316" s="151"/>
      <c r="H316" s="151"/>
      <c r="I316" s="151"/>
      <c r="J316" s="174"/>
      <c r="K316" s="174"/>
      <c r="L316" s="174"/>
      <c r="M316" s="174"/>
      <c r="N316" s="151"/>
      <c r="O316" s="151"/>
      <c r="P316" s="135"/>
      <c r="Q316" s="135"/>
      <c r="R316" s="930"/>
      <c r="S316" s="931"/>
      <c r="T316" s="931"/>
      <c r="U316" s="931"/>
      <c r="V316" s="931"/>
      <c r="W316" s="931"/>
      <c r="X316" s="931"/>
      <c r="Y316" s="931"/>
      <c r="Z316" s="931"/>
      <c r="AA316" s="931"/>
      <c r="AB316" s="931"/>
      <c r="AC316" s="931"/>
      <c r="AD316" s="931"/>
      <c r="AE316" s="931"/>
      <c r="AF316" s="265"/>
      <c r="AG316" s="936" t="s">
        <v>1</v>
      </c>
      <c r="AH316" s="938">
        <f>+SUM(AH309:AH314)</f>
        <v>0</v>
      </c>
      <c r="AI316" s="936" t="s">
        <v>1</v>
      </c>
      <c r="AJ316" s="938">
        <f>+SUM(AJ309:AJ314)</f>
        <v>0</v>
      </c>
      <c r="AK316" s="936" t="s">
        <v>1</v>
      </c>
      <c r="AL316" s="940">
        <f>+AJ316-AH316</f>
        <v>0</v>
      </c>
      <c r="AM316" s="851" t="e">
        <f>+AL316/AH316</f>
        <v>#DIV/0!</v>
      </c>
    </row>
    <row r="317" spans="2:41" ht="17.25" thickBot="1" x14ac:dyDescent="0.3">
      <c r="B317" s="151"/>
      <c r="C317" s="151"/>
      <c r="D317" s="151"/>
      <c r="E317" s="151"/>
      <c r="F317" s="151"/>
      <c r="G317" s="151"/>
      <c r="H317" s="151"/>
      <c r="I317" s="151"/>
      <c r="J317" s="174"/>
      <c r="K317" s="174"/>
      <c r="L317" s="174"/>
      <c r="M317" s="174"/>
      <c r="N317" s="151"/>
      <c r="O317" s="151"/>
      <c r="P317" s="135"/>
      <c r="Q317" s="135"/>
      <c r="R317" s="921"/>
      <c r="S317" s="922"/>
      <c r="T317" s="922"/>
      <c r="U317" s="922"/>
      <c r="V317" s="922"/>
      <c r="W317" s="922"/>
      <c r="X317" s="922"/>
      <c r="Y317" s="922"/>
      <c r="Z317" s="922"/>
      <c r="AA317" s="922"/>
      <c r="AB317" s="922"/>
      <c r="AC317" s="922"/>
      <c r="AD317" s="922"/>
      <c r="AE317" s="922"/>
      <c r="AF317" s="264"/>
      <c r="AG317" s="937"/>
      <c r="AH317" s="939"/>
      <c r="AI317" s="937"/>
      <c r="AJ317" s="939"/>
      <c r="AK317" s="937"/>
      <c r="AL317" s="941"/>
      <c r="AM317" s="852"/>
    </row>
    <row r="318" spans="2:41" ht="17.25" thickBot="1" x14ac:dyDescent="0.3"/>
    <row r="319" spans="2:41" x14ac:dyDescent="0.25">
      <c r="R319" s="918" t="s">
        <v>0</v>
      </c>
      <c r="S319" s="919"/>
      <c r="T319" s="919"/>
      <c r="U319" s="919"/>
      <c r="V319" s="919"/>
      <c r="W319" s="919"/>
      <c r="X319" s="919"/>
      <c r="Y319" s="919"/>
      <c r="Z319" s="919"/>
      <c r="AA319" s="919"/>
      <c r="AB319" s="919"/>
      <c r="AC319" s="919"/>
      <c r="AD319" s="919"/>
      <c r="AE319" s="920"/>
      <c r="AF319" s="18"/>
      <c r="AG319" s="924">
        <f>+AH316+AG299</f>
        <v>0</v>
      </c>
      <c r="AH319" s="925"/>
      <c r="AI319" s="924">
        <f>+AJ316+AI299</f>
        <v>0</v>
      </c>
      <c r="AJ319" s="925"/>
      <c r="AK319" s="928">
        <f>+AI319-AG319</f>
        <v>0</v>
      </c>
      <c r="AL319" s="925"/>
      <c r="AM319" s="945" t="e">
        <f>+AK319/AG319</f>
        <v>#DIV/0!</v>
      </c>
    </row>
    <row r="320" spans="2:41" ht="17.25" thickBot="1" x14ac:dyDescent="0.3">
      <c r="R320" s="921"/>
      <c r="S320" s="922"/>
      <c r="T320" s="922"/>
      <c r="U320" s="922"/>
      <c r="V320" s="922"/>
      <c r="W320" s="922"/>
      <c r="X320" s="922"/>
      <c r="Y320" s="922"/>
      <c r="Z320" s="922"/>
      <c r="AA320" s="922"/>
      <c r="AB320" s="922"/>
      <c r="AC320" s="922"/>
      <c r="AD320" s="922"/>
      <c r="AE320" s="923"/>
      <c r="AF320" s="19"/>
      <c r="AG320" s="926"/>
      <c r="AH320" s="927"/>
      <c r="AI320" s="926"/>
      <c r="AJ320" s="927"/>
      <c r="AK320" s="929"/>
      <c r="AL320" s="927"/>
      <c r="AM320" s="946"/>
    </row>
    <row r="321" spans="2:41" ht="17.25" thickBot="1" x14ac:dyDescent="0.3"/>
    <row r="322" spans="2:41" ht="12" customHeight="1" x14ac:dyDescent="0.25">
      <c r="B322" s="882" t="s">
        <v>31</v>
      </c>
      <c r="C322" s="883"/>
      <c r="D322" s="883"/>
      <c r="E322" s="883"/>
      <c r="F322" s="883"/>
      <c r="G322" s="884"/>
      <c r="H322" s="888" t="s">
        <v>30</v>
      </c>
      <c r="I322" s="765"/>
      <c r="J322" s="765"/>
      <c r="K322" s="765"/>
      <c r="L322" s="765"/>
      <c r="M322" s="765"/>
      <c r="N322" s="765"/>
      <c r="O322" s="765"/>
      <c r="P322" s="765"/>
      <c r="Q322" s="765"/>
      <c r="R322" s="765"/>
      <c r="S322" s="765"/>
      <c r="T322" s="765"/>
      <c r="U322" s="765"/>
      <c r="V322" s="765"/>
      <c r="W322" s="765"/>
      <c r="X322" s="765"/>
      <c r="Y322" s="765"/>
      <c r="Z322" s="765"/>
      <c r="AA322" s="765"/>
      <c r="AB322" s="765"/>
      <c r="AC322" s="765"/>
      <c r="AD322" s="267"/>
      <c r="AE322" s="764" t="s">
        <v>29</v>
      </c>
      <c r="AF322" s="765"/>
      <c r="AG322" s="765"/>
      <c r="AH322" s="765"/>
      <c r="AI322" s="765"/>
      <c r="AJ322" s="766"/>
      <c r="AK322" s="889" t="s">
        <v>39</v>
      </c>
      <c r="AL322" s="890"/>
      <c r="AM322" s="891"/>
      <c r="AN322" s="22"/>
      <c r="AO322" s="168" t="s">
        <v>46</v>
      </c>
    </row>
    <row r="323" spans="2:41" ht="12" customHeight="1" thickBot="1" x14ac:dyDescent="0.3">
      <c r="B323" s="885"/>
      <c r="C323" s="886"/>
      <c r="D323" s="886"/>
      <c r="E323" s="886"/>
      <c r="F323" s="886"/>
      <c r="G323" s="887"/>
      <c r="H323" s="892" t="s">
        <v>25</v>
      </c>
      <c r="I323" s="893"/>
      <c r="J323" s="893"/>
      <c r="K323" s="893"/>
      <c r="L323" s="893"/>
      <c r="M323" s="893"/>
      <c r="N323" s="893"/>
      <c r="O323" s="893"/>
      <c r="P323" s="893"/>
      <c r="Q323" s="893"/>
      <c r="R323" s="893"/>
      <c r="S323" s="893"/>
      <c r="T323" s="893"/>
      <c r="U323" s="893"/>
      <c r="V323" s="893"/>
      <c r="W323" s="893"/>
      <c r="X323" s="893"/>
      <c r="Y323" s="893"/>
      <c r="Z323" s="893"/>
      <c r="AA323" s="893"/>
      <c r="AB323" s="893"/>
      <c r="AC323" s="893"/>
      <c r="AD323" s="268"/>
      <c r="AE323" s="773"/>
      <c r="AF323" s="774"/>
      <c r="AG323" s="774"/>
      <c r="AH323" s="774"/>
      <c r="AI323" s="774"/>
      <c r="AJ323" s="775"/>
      <c r="AK323" s="896" t="s">
        <v>40</v>
      </c>
      <c r="AL323" s="897"/>
      <c r="AM323" s="898"/>
      <c r="AN323" s="23"/>
      <c r="AO323" s="169" t="s">
        <v>47</v>
      </c>
    </row>
    <row r="324" spans="2:41" ht="12" customHeight="1" thickBot="1" x14ac:dyDescent="0.3">
      <c r="B324" s="902" t="s">
        <v>28</v>
      </c>
      <c r="C324" s="903"/>
      <c r="D324" s="903"/>
      <c r="E324" s="903"/>
      <c r="F324" s="903"/>
      <c r="G324" s="904"/>
      <c r="H324" s="894"/>
      <c r="I324" s="895"/>
      <c r="J324" s="895"/>
      <c r="K324" s="895"/>
      <c r="L324" s="895"/>
      <c r="M324" s="895"/>
      <c r="N324" s="895"/>
      <c r="O324" s="895"/>
      <c r="P324" s="895"/>
      <c r="Q324" s="895"/>
      <c r="R324" s="895"/>
      <c r="S324" s="895"/>
      <c r="T324" s="895"/>
      <c r="U324" s="895"/>
      <c r="V324" s="895"/>
      <c r="W324" s="895"/>
      <c r="X324" s="895"/>
      <c r="Y324" s="895"/>
      <c r="Z324" s="895"/>
      <c r="AA324" s="895"/>
      <c r="AB324" s="895"/>
      <c r="AC324" s="895"/>
      <c r="AD324" s="269"/>
      <c r="AE324" s="776"/>
      <c r="AF324" s="777"/>
      <c r="AG324" s="777"/>
      <c r="AH324" s="777"/>
      <c r="AI324" s="777"/>
      <c r="AJ324" s="778"/>
      <c r="AK324" s="899"/>
      <c r="AL324" s="900"/>
      <c r="AM324" s="901"/>
      <c r="AN324" s="141"/>
      <c r="AO324" s="170"/>
    </row>
    <row r="325" spans="2:41" ht="12" customHeight="1" thickBot="1" x14ac:dyDescent="0.3">
      <c r="B325" s="135"/>
      <c r="C325" s="135"/>
      <c r="D325" s="135"/>
      <c r="E325" s="135"/>
      <c r="F325" s="135"/>
      <c r="G325" s="135"/>
      <c r="H325" s="135"/>
      <c r="I325" s="135"/>
      <c r="J325" s="174"/>
      <c r="K325" s="174"/>
      <c r="L325" s="174"/>
      <c r="M325" s="174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41"/>
      <c r="AO325" s="171"/>
    </row>
    <row r="326" spans="2:41" ht="12" customHeight="1" thickBot="1" x14ac:dyDescent="0.3">
      <c r="B326" s="873" t="s">
        <v>27</v>
      </c>
      <c r="C326" s="874"/>
      <c r="D326" s="874"/>
      <c r="E326" s="875"/>
      <c r="F326" s="848" t="s">
        <v>26</v>
      </c>
      <c r="G326" s="850"/>
      <c r="H326" s="848" t="s">
        <v>44</v>
      </c>
      <c r="I326" s="849"/>
      <c r="J326" s="849"/>
      <c r="K326" s="849"/>
      <c r="L326" s="849"/>
      <c r="M326" s="849"/>
      <c r="N326" s="849"/>
      <c r="O326" s="849"/>
      <c r="P326" s="849"/>
      <c r="Q326" s="849"/>
      <c r="R326" s="849"/>
      <c r="S326" s="850"/>
      <c r="T326" s="848" t="s">
        <v>25</v>
      </c>
      <c r="U326" s="849"/>
      <c r="V326" s="849"/>
      <c r="W326" s="849"/>
      <c r="X326" s="849"/>
      <c r="Y326" s="849"/>
      <c r="Z326" s="849"/>
      <c r="AA326" s="849"/>
      <c r="AB326" s="849"/>
      <c r="AC326" s="849"/>
      <c r="AD326" s="849"/>
      <c r="AE326" s="850"/>
      <c r="AF326" s="879" t="s">
        <v>24</v>
      </c>
      <c r="AG326" s="880"/>
      <c r="AH326" s="881"/>
      <c r="AI326" s="879" t="s">
        <v>24</v>
      </c>
      <c r="AJ326" s="881"/>
      <c r="AK326" s="848" t="s">
        <v>23</v>
      </c>
      <c r="AL326" s="849"/>
      <c r="AM326" s="850"/>
      <c r="AN326" s="141"/>
      <c r="AO326" s="171"/>
    </row>
    <row r="327" spans="2:41" ht="12" customHeight="1" thickBot="1" x14ac:dyDescent="0.3">
      <c r="B327" s="1" t="s">
        <v>13</v>
      </c>
      <c r="C327" s="2" t="s">
        <v>22</v>
      </c>
      <c r="D327" s="3" t="s">
        <v>22</v>
      </c>
      <c r="E327" s="2" t="s">
        <v>21</v>
      </c>
      <c r="F327" s="907" t="s">
        <v>20</v>
      </c>
      <c r="G327" s="908"/>
      <c r="H327" s="876"/>
      <c r="I327" s="877"/>
      <c r="J327" s="877"/>
      <c r="K327" s="877"/>
      <c r="L327" s="877"/>
      <c r="M327" s="877"/>
      <c r="N327" s="877"/>
      <c r="O327" s="877"/>
      <c r="P327" s="877"/>
      <c r="Q327" s="877"/>
      <c r="R327" s="877"/>
      <c r="S327" s="878"/>
      <c r="T327" s="876"/>
      <c r="U327" s="877"/>
      <c r="V327" s="877"/>
      <c r="W327" s="877"/>
      <c r="X327" s="877"/>
      <c r="Y327" s="877"/>
      <c r="Z327" s="877"/>
      <c r="AA327" s="877"/>
      <c r="AB327" s="877"/>
      <c r="AC327" s="877"/>
      <c r="AD327" s="877"/>
      <c r="AE327" s="878"/>
      <c r="AF327" s="876" t="s">
        <v>19</v>
      </c>
      <c r="AG327" s="877"/>
      <c r="AH327" s="878"/>
      <c r="AI327" s="876" t="s">
        <v>18</v>
      </c>
      <c r="AJ327" s="878"/>
      <c r="AK327" s="876" t="s">
        <v>17</v>
      </c>
      <c r="AL327" s="877"/>
      <c r="AM327" s="878"/>
      <c r="AN327" s="141"/>
      <c r="AO327" s="171"/>
    </row>
    <row r="328" spans="2:41" ht="12" customHeight="1" thickBot="1" x14ac:dyDescent="0.3">
      <c r="B328" s="4">
        <v>2020</v>
      </c>
      <c r="C328" s="5" t="s">
        <v>16</v>
      </c>
      <c r="D328" s="5" t="s">
        <v>15</v>
      </c>
      <c r="E328" s="30" t="s">
        <v>14</v>
      </c>
      <c r="F328" s="6" t="s">
        <v>14</v>
      </c>
      <c r="G328" s="7" t="s">
        <v>13</v>
      </c>
      <c r="H328" s="868" t="s">
        <v>34</v>
      </c>
      <c r="I328" s="869"/>
      <c r="J328" s="870" t="s">
        <v>43</v>
      </c>
      <c r="K328" s="871"/>
      <c r="L328" s="870" t="s">
        <v>42</v>
      </c>
      <c r="M328" s="871"/>
      <c r="N328" s="872" t="s">
        <v>33</v>
      </c>
      <c r="O328" s="869"/>
      <c r="P328" s="872" t="s">
        <v>12</v>
      </c>
      <c r="Q328" s="869"/>
      <c r="R328" s="872" t="s">
        <v>11</v>
      </c>
      <c r="S328" s="905"/>
      <c r="T328" s="868" t="s">
        <v>35</v>
      </c>
      <c r="U328" s="906"/>
      <c r="V328" s="906"/>
      <c r="W328" s="905"/>
      <c r="X328" s="868" t="s">
        <v>10</v>
      </c>
      <c r="Y328" s="906"/>
      <c r="Z328" s="906"/>
      <c r="AA328" s="905"/>
      <c r="AB328" s="38" t="s">
        <v>38</v>
      </c>
      <c r="AC328" s="37" t="s">
        <v>36</v>
      </c>
      <c r="AD328" s="266" t="s">
        <v>41</v>
      </c>
      <c r="AE328" s="136" t="s">
        <v>9</v>
      </c>
      <c r="AF328" s="8" t="s">
        <v>37</v>
      </c>
      <c r="AG328" s="9" t="s">
        <v>8</v>
      </c>
      <c r="AH328" s="10" t="s">
        <v>7</v>
      </c>
      <c r="AI328" s="6" t="s">
        <v>8</v>
      </c>
      <c r="AJ328" s="7" t="s">
        <v>7</v>
      </c>
      <c r="AK328" s="6" t="s">
        <v>8</v>
      </c>
      <c r="AL328" s="11" t="s">
        <v>7</v>
      </c>
      <c r="AM328" s="7" t="s">
        <v>6</v>
      </c>
      <c r="AN328" s="141"/>
      <c r="AO328" s="171"/>
    </row>
    <row r="329" spans="2:41" ht="12" customHeight="1" thickBot="1" x14ac:dyDescent="0.3">
      <c r="B329" s="25"/>
      <c r="C329" s="137"/>
      <c r="D329" s="137"/>
      <c r="E329" s="43"/>
      <c r="F329" s="43"/>
      <c r="G329" s="25"/>
      <c r="H329" s="960"/>
      <c r="I329" s="961"/>
      <c r="J329" s="962"/>
      <c r="K329" s="963"/>
      <c r="L329" s="962"/>
      <c r="M329" s="963"/>
      <c r="N329" s="960"/>
      <c r="O329" s="961"/>
      <c r="P329" s="964"/>
      <c r="Q329" s="965"/>
      <c r="R329" s="964"/>
      <c r="S329" s="966"/>
      <c r="T329" s="957"/>
      <c r="U329" s="958"/>
      <c r="V329" s="958"/>
      <c r="W329" s="959"/>
      <c r="X329" s="986"/>
      <c r="Y329" s="958"/>
      <c r="Z329" s="958"/>
      <c r="AA329" s="987"/>
      <c r="AB329" s="34"/>
      <c r="AC329" s="138"/>
      <c r="AD329" s="166"/>
      <c r="AE329" s="41"/>
      <c r="AF329" s="26"/>
      <c r="AG329" s="160"/>
      <c r="AH329" s="161">
        <f>+AG329/1000</f>
        <v>0</v>
      </c>
      <c r="AI329" s="162"/>
      <c r="AJ329" s="163">
        <f>+AI329/1000</f>
        <v>0</v>
      </c>
      <c r="AK329" s="164">
        <f>+AI329-AG329</f>
        <v>0</v>
      </c>
      <c r="AL329" s="163">
        <f>+AK329/1000</f>
        <v>0</v>
      </c>
      <c r="AM329" s="165" t="e">
        <f>+AK329/AG329</f>
        <v>#DIV/0!</v>
      </c>
      <c r="AN329" s="141"/>
      <c r="AO329" s="172"/>
    </row>
    <row r="330" spans="2:41" ht="12" customHeight="1" x14ac:dyDescent="0.25">
      <c r="B330" s="25"/>
      <c r="C330" s="137"/>
      <c r="D330" s="137"/>
      <c r="E330" s="43"/>
      <c r="F330" s="43"/>
      <c r="G330" s="25"/>
      <c r="H330" s="967"/>
      <c r="I330" s="968"/>
      <c r="J330" s="969"/>
      <c r="K330" s="970"/>
      <c r="L330" s="969"/>
      <c r="M330" s="970"/>
      <c r="N330" s="967"/>
      <c r="O330" s="968"/>
      <c r="P330" s="971"/>
      <c r="Q330" s="972"/>
      <c r="R330" s="973"/>
      <c r="S330" s="974"/>
      <c r="T330" s="979"/>
      <c r="U330" s="980"/>
      <c r="V330" s="980"/>
      <c r="W330" s="981"/>
      <c r="X330" s="979"/>
      <c r="Y330" s="980"/>
      <c r="Z330" s="980"/>
      <c r="AA330" s="988"/>
      <c r="AB330" s="34"/>
      <c r="AC330" s="138"/>
      <c r="AD330" s="158"/>
      <c r="AE330" s="35"/>
      <c r="AF330" s="34"/>
      <c r="AG330" s="139"/>
      <c r="AH330" s="159">
        <f>+AG330/1000</f>
        <v>0</v>
      </c>
      <c r="AI330" s="152"/>
      <c r="AJ330" s="272">
        <f>+AI330/1000</f>
        <v>0</v>
      </c>
      <c r="AK330" s="273">
        <f>+AI330-AG330</f>
        <v>0</v>
      </c>
      <c r="AL330" s="274">
        <f>+AK330/1000</f>
        <v>0</v>
      </c>
      <c r="AM330" s="275" t="e">
        <f>+AK330/AG330</f>
        <v>#DIV/0!</v>
      </c>
      <c r="AN330" s="20"/>
    </row>
    <row r="331" spans="2:41" ht="12" customHeight="1" x14ac:dyDescent="0.25">
      <c r="B331" s="25"/>
      <c r="C331" s="137"/>
      <c r="D331" s="137"/>
      <c r="E331" s="43"/>
      <c r="F331" s="43"/>
      <c r="G331" s="25"/>
      <c r="H331" s="967"/>
      <c r="I331" s="968"/>
      <c r="J331" s="969"/>
      <c r="K331" s="970"/>
      <c r="L331" s="969"/>
      <c r="M331" s="970"/>
      <c r="N331" s="967"/>
      <c r="O331" s="968"/>
      <c r="P331" s="971"/>
      <c r="Q331" s="972"/>
      <c r="R331" s="973"/>
      <c r="S331" s="985"/>
      <c r="T331" s="982"/>
      <c r="U331" s="983"/>
      <c r="V331" s="983"/>
      <c r="W331" s="984"/>
      <c r="X331" s="982"/>
      <c r="Y331" s="983"/>
      <c r="Z331" s="983"/>
      <c r="AA331" s="984"/>
      <c r="AB331" s="34"/>
      <c r="AC331" s="138"/>
      <c r="AD331" s="263"/>
      <c r="AE331" s="46"/>
      <c r="AF331" s="34"/>
      <c r="AG331" s="139"/>
      <c r="AH331" s="140">
        <f>+AG331/1000</f>
        <v>0</v>
      </c>
      <c r="AI331" s="152"/>
      <c r="AJ331" s="142">
        <f>+AI331/1000</f>
        <v>0</v>
      </c>
      <c r="AK331" s="143">
        <f>+AI331-AG331</f>
        <v>0</v>
      </c>
      <c r="AL331" s="144">
        <f>+AK331/1000</f>
        <v>0</v>
      </c>
      <c r="AM331" s="145" t="e">
        <f>+AK331/AG331</f>
        <v>#DIV/0!</v>
      </c>
      <c r="AN331" s="21"/>
    </row>
    <row r="332" spans="2:41" ht="12" customHeight="1" x14ac:dyDescent="0.25">
      <c r="B332" s="25"/>
      <c r="C332" s="137"/>
      <c r="D332" s="137"/>
      <c r="E332" s="43"/>
      <c r="F332" s="43"/>
      <c r="G332" s="25"/>
      <c r="H332" s="967"/>
      <c r="I332" s="968"/>
      <c r="J332" s="969"/>
      <c r="K332" s="970"/>
      <c r="L332" s="969"/>
      <c r="M332" s="970"/>
      <c r="N332" s="967"/>
      <c r="O332" s="968"/>
      <c r="P332" s="971"/>
      <c r="Q332" s="972"/>
      <c r="R332" s="973"/>
      <c r="S332" s="974"/>
      <c r="T332" s="975"/>
      <c r="U332" s="976"/>
      <c r="V332" s="976"/>
      <c r="W332" s="977"/>
      <c r="X332" s="975"/>
      <c r="Y332" s="976"/>
      <c r="Z332" s="976"/>
      <c r="AA332" s="978"/>
      <c r="AB332" s="34"/>
      <c r="AC332" s="138"/>
      <c r="AD332" s="263"/>
      <c r="AE332" s="46"/>
      <c r="AF332" s="34"/>
      <c r="AG332" s="139"/>
      <c r="AH332" s="140">
        <f>+AG332/1000</f>
        <v>0</v>
      </c>
      <c r="AI332" s="152"/>
      <c r="AJ332" s="142">
        <f>+AI332/1000</f>
        <v>0</v>
      </c>
      <c r="AK332" s="143">
        <f>+AI332-AG332</f>
        <v>0</v>
      </c>
      <c r="AL332" s="144">
        <f>+AK332/1000</f>
        <v>0</v>
      </c>
      <c r="AM332" s="145" t="e">
        <f>+AK332/AG332</f>
        <v>#DIV/0!</v>
      </c>
      <c r="AN332" s="21"/>
    </row>
    <row r="333" spans="2:41" ht="12" customHeight="1" x14ac:dyDescent="0.25">
      <c r="B333" s="25"/>
      <c r="C333" s="137"/>
      <c r="D333" s="137"/>
      <c r="E333" s="43"/>
      <c r="F333" s="43"/>
      <c r="G333" s="25"/>
      <c r="H333" s="967"/>
      <c r="I333" s="968"/>
      <c r="J333" s="969"/>
      <c r="K333" s="970"/>
      <c r="L333" s="969"/>
      <c r="M333" s="970"/>
      <c r="N333" s="967"/>
      <c r="O333" s="968"/>
      <c r="P333" s="989"/>
      <c r="Q333" s="990"/>
      <c r="R333" s="973"/>
      <c r="S333" s="974"/>
      <c r="T333" s="991"/>
      <c r="U333" s="992"/>
      <c r="V333" s="992"/>
      <c r="W333" s="974"/>
      <c r="X333" s="991"/>
      <c r="Y333" s="992"/>
      <c r="Z333" s="992"/>
      <c r="AA333" s="985"/>
      <c r="AB333" s="34"/>
      <c r="AC333" s="138"/>
      <c r="AD333" s="263"/>
      <c r="AE333" s="46"/>
      <c r="AF333" s="34"/>
      <c r="AG333" s="139"/>
      <c r="AH333" s="140">
        <f>+AG333/1000</f>
        <v>0</v>
      </c>
      <c r="AI333" s="152"/>
      <c r="AJ333" s="142">
        <f>+AI333/1000</f>
        <v>0</v>
      </c>
      <c r="AK333" s="143">
        <f>+AI333-AG333</f>
        <v>0</v>
      </c>
      <c r="AL333" s="144">
        <f>+AK333/1000</f>
        <v>0</v>
      </c>
      <c r="AM333" s="145" t="e">
        <f>+AK333/AG333</f>
        <v>#DIV/0!</v>
      </c>
    </row>
    <row r="334" spans="2:41" ht="12" customHeight="1" thickBot="1" x14ac:dyDescent="0.3">
      <c r="B334" s="24"/>
      <c r="C334" s="146"/>
      <c r="D334" s="146"/>
      <c r="E334" s="27"/>
      <c r="F334" s="36"/>
      <c r="G334" s="31"/>
      <c r="H334" s="909"/>
      <c r="I334" s="910"/>
      <c r="J334" s="911"/>
      <c r="K334" s="912"/>
      <c r="L334" s="911"/>
      <c r="M334" s="912"/>
      <c r="N334" s="913"/>
      <c r="O334" s="910"/>
      <c r="P334" s="913"/>
      <c r="Q334" s="910"/>
      <c r="R334" s="914"/>
      <c r="S334" s="915"/>
      <c r="T334" s="916"/>
      <c r="U334" s="917"/>
      <c r="V334" s="917"/>
      <c r="W334" s="915"/>
      <c r="X334" s="29"/>
      <c r="Y334" s="147"/>
      <c r="Z334" s="147"/>
      <c r="AA334" s="28"/>
      <c r="AB334" s="36"/>
      <c r="AC334" s="148"/>
      <c r="AD334" s="147"/>
      <c r="AE334" s="28"/>
      <c r="AF334" s="29"/>
      <c r="AG334" s="149"/>
      <c r="AH334" s="153"/>
      <c r="AI334" s="150"/>
      <c r="AJ334" s="154"/>
      <c r="AK334" s="155"/>
      <c r="AL334" s="156"/>
      <c r="AM334" s="157"/>
    </row>
    <row r="335" spans="2:41" ht="12" customHeight="1" x14ac:dyDescent="0.25">
      <c r="B335" s="151"/>
      <c r="C335" s="151"/>
      <c r="D335" s="151"/>
      <c r="E335" s="151"/>
      <c r="F335" s="151"/>
      <c r="G335" s="151"/>
      <c r="H335" s="151"/>
      <c r="I335" s="151"/>
      <c r="J335" s="174"/>
      <c r="K335" s="174"/>
      <c r="L335" s="174"/>
      <c r="M335" s="174"/>
      <c r="N335" s="151"/>
      <c r="O335" s="151"/>
      <c r="P335" s="135"/>
      <c r="Q335" s="135"/>
      <c r="R335" s="918" t="s">
        <v>5</v>
      </c>
      <c r="S335" s="919"/>
      <c r="T335" s="919"/>
      <c r="U335" s="919"/>
      <c r="V335" s="919"/>
      <c r="W335" s="919"/>
      <c r="X335" s="919"/>
      <c r="Y335" s="919"/>
      <c r="Z335" s="919"/>
      <c r="AA335" s="919"/>
      <c r="AB335" s="919"/>
      <c r="AC335" s="919"/>
      <c r="AD335" s="919"/>
      <c r="AE335" s="919"/>
      <c r="AF335" s="265"/>
      <c r="AG335" s="932" t="s">
        <v>4</v>
      </c>
      <c r="AH335" s="933"/>
      <c r="AI335" s="932" t="s">
        <v>3</v>
      </c>
      <c r="AJ335" s="933"/>
      <c r="AK335" s="932" t="s">
        <v>2</v>
      </c>
      <c r="AL335" s="934"/>
      <c r="AM335" s="935"/>
    </row>
    <row r="336" spans="2:41" x14ac:dyDescent="0.25">
      <c r="B336" s="151"/>
      <c r="C336" s="151"/>
      <c r="D336" s="151"/>
      <c r="E336" s="151"/>
      <c r="F336" s="151"/>
      <c r="G336" s="151"/>
      <c r="H336" s="151"/>
      <c r="I336" s="151"/>
      <c r="J336" s="174"/>
      <c r="K336" s="174"/>
      <c r="L336" s="174"/>
      <c r="M336" s="174"/>
      <c r="N336" s="151"/>
      <c r="O336" s="151"/>
      <c r="P336" s="135"/>
      <c r="Q336" s="135"/>
      <c r="R336" s="930"/>
      <c r="S336" s="931"/>
      <c r="T336" s="931"/>
      <c r="U336" s="931"/>
      <c r="V336" s="931"/>
      <c r="W336" s="931"/>
      <c r="X336" s="931"/>
      <c r="Y336" s="931"/>
      <c r="Z336" s="931"/>
      <c r="AA336" s="931"/>
      <c r="AB336" s="931"/>
      <c r="AC336" s="931"/>
      <c r="AD336" s="931"/>
      <c r="AE336" s="931"/>
      <c r="AF336" s="265"/>
      <c r="AG336" s="936" t="s">
        <v>1</v>
      </c>
      <c r="AH336" s="938">
        <f>+SUM(AH329:AH334)</f>
        <v>0</v>
      </c>
      <c r="AI336" s="936" t="s">
        <v>1</v>
      </c>
      <c r="AJ336" s="938">
        <f>+SUM(AJ329:AJ334)</f>
        <v>0</v>
      </c>
      <c r="AK336" s="936" t="s">
        <v>1</v>
      </c>
      <c r="AL336" s="940">
        <f>+AJ336-AH336</f>
        <v>0</v>
      </c>
      <c r="AM336" s="851" t="e">
        <f>+AL336/AH336</f>
        <v>#DIV/0!</v>
      </c>
    </row>
    <row r="337" spans="2:41" ht="17.25" thickBot="1" x14ac:dyDescent="0.3">
      <c r="B337" s="151"/>
      <c r="C337" s="151"/>
      <c r="D337" s="151"/>
      <c r="E337" s="151"/>
      <c r="F337" s="151"/>
      <c r="G337" s="151"/>
      <c r="H337" s="151"/>
      <c r="I337" s="151"/>
      <c r="J337" s="174"/>
      <c r="K337" s="174"/>
      <c r="L337" s="174"/>
      <c r="M337" s="174"/>
      <c r="N337" s="151"/>
      <c r="O337" s="151"/>
      <c r="P337" s="135"/>
      <c r="Q337" s="135"/>
      <c r="R337" s="921"/>
      <c r="S337" s="922"/>
      <c r="T337" s="922"/>
      <c r="U337" s="922"/>
      <c r="V337" s="922"/>
      <c r="W337" s="922"/>
      <c r="X337" s="922"/>
      <c r="Y337" s="922"/>
      <c r="Z337" s="922"/>
      <c r="AA337" s="922"/>
      <c r="AB337" s="922"/>
      <c r="AC337" s="922"/>
      <c r="AD337" s="922"/>
      <c r="AE337" s="922"/>
      <c r="AF337" s="264"/>
      <c r="AG337" s="937"/>
      <c r="AH337" s="939"/>
      <c r="AI337" s="937"/>
      <c r="AJ337" s="939"/>
      <c r="AK337" s="937"/>
      <c r="AL337" s="941"/>
      <c r="AM337" s="852"/>
    </row>
    <row r="338" spans="2:41" ht="17.25" thickBot="1" x14ac:dyDescent="0.3"/>
    <row r="339" spans="2:41" x14ac:dyDescent="0.25">
      <c r="R339" s="918" t="s">
        <v>0</v>
      </c>
      <c r="S339" s="919"/>
      <c r="T339" s="919"/>
      <c r="U339" s="919"/>
      <c r="V339" s="919"/>
      <c r="W339" s="919"/>
      <c r="X339" s="919"/>
      <c r="Y339" s="919"/>
      <c r="Z339" s="919"/>
      <c r="AA339" s="919"/>
      <c r="AB339" s="919"/>
      <c r="AC339" s="919"/>
      <c r="AD339" s="919"/>
      <c r="AE339" s="920"/>
      <c r="AF339" s="18"/>
      <c r="AG339" s="924">
        <f>+AH336+AG319</f>
        <v>0</v>
      </c>
      <c r="AH339" s="925"/>
      <c r="AI339" s="924">
        <f>+AJ336+AI319</f>
        <v>0</v>
      </c>
      <c r="AJ339" s="925"/>
      <c r="AK339" s="928">
        <f>+AI339-AG339</f>
        <v>0</v>
      </c>
      <c r="AL339" s="925"/>
      <c r="AM339" s="945" t="e">
        <f>+AK339/AG339</f>
        <v>#DIV/0!</v>
      </c>
    </row>
    <row r="340" spans="2:41" ht="17.25" thickBot="1" x14ac:dyDescent="0.3">
      <c r="R340" s="921"/>
      <c r="S340" s="922"/>
      <c r="T340" s="922"/>
      <c r="U340" s="922"/>
      <c r="V340" s="922"/>
      <c r="W340" s="922"/>
      <c r="X340" s="922"/>
      <c r="Y340" s="922"/>
      <c r="Z340" s="922"/>
      <c r="AA340" s="922"/>
      <c r="AB340" s="922"/>
      <c r="AC340" s="922"/>
      <c r="AD340" s="922"/>
      <c r="AE340" s="923"/>
      <c r="AF340" s="19"/>
      <c r="AG340" s="926"/>
      <c r="AH340" s="927"/>
      <c r="AI340" s="926"/>
      <c r="AJ340" s="927"/>
      <c r="AK340" s="929"/>
      <c r="AL340" s="927"/>
      <c r="AM340" s="946"/>
    </row>
    <row r="341" spans="2:41" ht="17.25" thickBot="1" x14ac:dyDescent="0.3"/>
    <row r="342" spans="2:41" ht="12" customHeight="1" x14ac:dyDescent="0.25">
      <c r="B342" s="882" t="s">
        <v>31</v>
      </c>
      <c r="C342" s="883"/>
      <c r="D342" s="883"/>
      <c r="E342" s="883"/>
      <c r="F342" s="883"/>
      <c r="G342" s="884"/>
      <c r="H342" s="888" t="s">
        <v>30</v>
      </c>
      <c r="I342" s="765"/>
      <c r="J342" s="765"/>
      <c r="K342" s="765"/>
      <c r="L342" s="765"/>
      <c r="M342" s="765"/>
      <c r="N342" s="765"/>
      <c r="O342" s="765"/>
      <c r="P342" s="765"/>
      <c r="Q342" s="765"/>
      <c r="R342" s="765"/>
      <c r="S342" s="765"/>
      <c r="T342" s="765"/>
      <c r="U342" s="765"/>
      <c r="V342" s="765"/>
      <c r="W342" s="765"/>
      <c r="X342" s="765"/>
      <c r="Y342" s="765"/>
      <c r="Z342" s="765"/>
      <c r="AA342" s="765"/>
      <c r="AB342" s="765"/>
      <c r="AC342" s="765"/>
      <c r="AD342" s="267"/>
      <c r="AE342" s="764" t="s">
        <v>29</v>
      </c>
      <c r="AF342" s="765"/>
      <c r="AG342" s="765"/>
      <c r="AH342" s="765"/>
      <c r="AI342" s="765"/>
      <c r="AJ342" s="766"/>
      <c r="AK342" s="889" t="s">
        <v>39</v>
      </c>
      <c r="AL342" s="890"/>
      <c r="AM342" s="891"/>
      <c r="AN342" s="22"/>
      <c r="AO342" s="168" t="s">
        <v>46</v>
      </c>
    </row>
    <row r="343" spans="2:41" ht="12" customHeight="1" thickBot="1" x14ac:dyDescent="0.3">
      <c r="B343" s="885"/>
      <c r="C343" s="886"/>
      <c r="D343" s="886"/>
      <c r="E343" s="886"/>
      <c r="F343" s="886"/>
      <c r="G343" s="887"/>
      <c r="H343" s="892" t="s">
        <v>25</v>
      </c>
      <c r="I343" s="893"/>
      <c r="J343" s="893"/>
      <c r="K343" s="893"/>
      <c r="L343" s="893"/>
      <c r="M343" s="893"/>
      <c r="N343" s="893"/>
      <c r="O343" s="893"/>
      <c r="P343" s="893"/>
      <c r="Q343" s="893"/>
      <c r="R343" s="893"/>
      <c r="S343" s="893"/>
      <c r="T343" s="893"/>
      <c r="U343" s="893"/>
      <c r="V343" s="893"/>
      <c r="W343" s="893"/>
      <c r="X343" s="893"/>
      <c r="Y343" s="893"/>
      <c r="Z343" s="893"/>
      <c r="AA343" s="893"/>
      <c r="AB343" s="893"/>
      <c r="AC343" s="893"/>
      <c r="AD343" s="268"/>
      <c r="AE343" s="773"/>
      <c r="AF343" s="774"/>
      <c r="AG343" s="774"/>
      <c r="AH343" s="774"/>
      <c r="AI343" s="774"/>
      <c r="AJ343" s="775"/>
      <c r="AK343" s="896" t="s">
        <v>40</v>
      </c>
      <c r="AL343" s="897"/>
      <c r="AM343" s="898"/>
      <c r="AN343" s="23"/>
      <c r="AO343" s="169" t="s">
        <v>47</v>
      </c>
    </row>
    <row r="344" spans="2:41" ht="12" customHeight="1" thickBot="1" x14ac:dyDescent="0.3">
      <c r="B344" s="902" t="s">
        <v>28</v>
      </c>
      <c r="C344" s="903"/>
      <c r="D344" s="903"/>
      <c r="E344" s="903"/>
      <c r="F344" s="903"/>
      <c r="G344" s="904"/>
      <c r="H344" s="894"/>
      <c r="I344" s="895"/>
      <c r="J344" s="895"/>
      <c r="K344" s="895"/>
      <c r="L344" s="895"/>
      <c r="M344" s="895"/>
      <c r="N344" s="895"/>
      <c r="O344" s="895"/>
      <c r="P344" s="895"/>
      <c r="Q344" s="895"/>
      <c r="R344" s="895"/>
      <c r="S344" s="895"/>
      <c r="T344" s="895"/>
      <c r="U344" s="895"/>
      <c r="V344" s="895"/>
      <c r="W344" s="895"/>
      <c r="X344" s="895"/>
      <c r="Y344" s="895"/>
      <c r="Z344" s="895"/>
      <c r="AA344" s="895"/>
      <c r="AB344" s="895"/>
      <c r="AC344" s="895"/>
      <c r="AD344" s="269"/>
      <c r="AE344" s="776"/>
      <c r="AF344" s="777"/>
      <c r="AG344" s="777"/>
      <c r="AH344" s="777"/>
      <c r="AI344" s="777"/>
      <c r="AJ344" s="778"/>
      <c r="AK344" s="899"/>
      <c r="AL344" s="900"/>
      <c r="AM344" s="901"/>
      <c r="AN344" s="141"/>
      <c r="AO344" s="170"/>
    </row>
    <row r="345" spans="2:41" ht="12" customHeight="1" thickBot="1" x14ac:dyDescent="0.3">
      <c r="B345" s="135"/>
      <c r="C345" s="135"/>
      <c r="D345" s="135"/>
      <c r="E345" s="135"/>
      <c r="F345" s="135"/>
      <c r="G345" s="135"/>
      <c r="H345" s="135"/>
      <c r="I345" s="135"/>
      <c r="J345" s="174"/>
      <c r="K345" s="174"/>
      <c r="L345" s="174"/>
      <c r="M345" s="174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  <c r="AM345" s="135"/>
      <c r="AN345" s="141"/>
      <c r="AO345" s="171"/>
    </row>
    <row r="346" spans="2:41" ht="12" customHeight="1" thickBot="1" x14ac:dyDescent="0.3">
      <c r="B346" s="873" t="s">
        <v>27</v>
      </c>
      <c r="C346" s="874"/>
      <c r="D346" s="874"/>
      <c r="E346" s="875"/>
      <c r="F346" s="848" t="s">
        <v>26</v>
      </c>
      <c r="G346" s="850"/>
      <c r="H346" s="848" t="s">
        <v>44</v>
      </c>
      <c r="I346" s="849"/>
      <c r="J346" s="849"/>
      <c r="K346" s="849"/>
      <c r="L346" s="849"/>
      <c r="M346" s="849"/>
      <c r="N346" s="849"/>
      <c r="O346" s="849"/>
      <c r="P346" s="849"/>
      <c r="Q346" s="849"/>
      <c r="R346" s="849"/>
      <c r="S346" s="850"/>
      <c r="T346" s="848" t="s">
        <v>25</v>
      </c>
      <c r="U346" s="849"/>
      <c r="V346" s="849"/>
      <c r="W346" s="849"/>
      <c r="X346" s="849"/>
      <c r="Y346" s="849"/>
      <c r="Z346" s="849"/>
      <c r="AA346" s="849"/>
      <c r="AB346" s="849"/>
      <c r="AC346" s="849"/>
      <c r="AD346" s="849"/>
      <c r="AE346" s="850"/>
      <c r="AF346" s="879" t="s">
        <v>24</v>
      </c>
      <c r="AG346" s="880"/>
      <c r="AH346" s="881"/>
      <c r="AI346" s="879" t="s">
        <v>24</v>
      </c>
      <c r="AJ346" s="881"/>
      <c r="AK346" s="848" t="s">
        <v>23</v>
      </c>
      <c r="AL346" s="849"/>
      <c r="AM346" s="850"/>
      <c r="AN346" s="141"/>
      <c r="AO346" s="171"/>
    </row>
    <row r="347" spans="2:41" ht="12" customHeight="1" thickBot="1" x14ac:dyDescent="0.3">
      <c r="B347" s="1" t="s">
        <v>13</v>
      </c>
      <c r="C347" s="2" t="s">
        <v>22</v>
      </c>
      <c r="D347" s="3" t="s">
        <v>22</v>
      </c>
      <c r="E347" s="2" t="s">
        <v>21</v>
      </c>
      <c r="F347" s="907" t="s">
        <v>20</v>
      </c>
      <c r="G347" s="908"/>
      <c r="H347" s="876"/>
      <c r="I347" s="877"/>
      <c r="J347" s="877"/>
      <c r="K347" s="877"/>
      <c r="L347" s="877"/>
      <c r="M347" s="877"/>
      <c r="N347" s="877"/>
      <c r="O347" s="877"/>
      <c r="P347" s="877"/>
      <c r="Q347" s="877"/>
      <c r="R347" s="877"/>
      <c r="S347" s="878"/>
      <c r="T347" s="876"/>
      <c r="U347" s="877"/>
      <c r="V347" s="877"/>
      <c r="W347" s="877"/>
      <c r="X347" s="877"/>
      <c r="Y347" s="877"/>
      <c r="Z347" s="877"/>
      <c r="AA347" s="877"/>
      <c r="AB347" s="877"/>
      <c r="AC347" s="877"/>
      <c r="AD347" s="877"/>
      <c r="AE347" s="878"/>
      <c r="AF347" s="876" t="s">
        <v>19</v>
      </c>
      <c r="AG347" s="877"/>
      <c r="AH347" s="878"/>
      <c r="AI347" s="876" t="s">
        <v>18</v>
      </c>
      <c r="AJ347" s="878"/>
      <c r="AK347" s="876" t="s">
        <v>17</v>
      </c>
      <c r="AL347" s="877"/>
      <c r="AM347" s="878"/>
      <c r="AN347" s="141"/>
      <c r="AO347" s="171"/>
    </row>
    <row r="348" spans="2:41" ht="12" customHeight="1" thickBot="1" x14ac:dyDescent="0.3">
      <c r="B348" s="4">
        <v>2020</v>
      </c>
      <c r="C348" s="5" t="s">
        <v>16</v>
      </c>
      <c r="D348" s="5" t="s">
        <v>15</v>
      </c>
      <c r="E348" s="30" t="s">
        <v>14</v>
      </c>
      <c r="F348" s="6" t="s">
        <v>14</v>
      </c>
      <c r="G348" s="7" t="s">
        <v>13</v>
      </c>
      <c r="H348" s="868" t="s">
        <v>34</v>
      </c>
      <c r="I348" s="869"/>
      <c r="J348" s="870" t="s">
        <v>43</v>
      </c>
      <c r="K348" s="871"/>
      <c r="L348" s="870" t="s">
        <v>42</v>
      </c>
      <c r="M348" s="871"/>
      <c r="N348" s="872" t="s">
        <v>33</v>
      </c>
      <c r="O348" s="869"/>
      <c r="P348" s="872" t="s">
        <v>12</v>
      </c>
      <c r="Q348" s="869"/>
      <c r="R348" s="872" t="s">
        <v>11</v>
      </c>
      <c r="S348" s="905"/>
      <c r="T348" s="868" t="s">
        <v>35</v>
      </c>
      <c r="U348" s="906"/>
      <c r="V348" s="906"/>
      <c r="W348" s="905"/>
      <c r="X348" s="868" t="s">
        <v>10</v>
      </c>
      <c r="Y348" s="906"/>
      <c r="Z348" s="906"/>
      <c r="AA348" s="905"/>
      <c r="AB348" s="38" t="s">
        <v>38</v>
      </c>
      <c r="AC348" s="37" t="s">
        <v>36</v>
      </c>
      <c r="AD348" s="266" t="s">
        <v>41</v>
      </c>
      <c r="AE348" s="136" t="s">
        <v>9</v>
      </c>
      <c r="AF348" s="8" t="s">
        <v>37</v>
      </c>
      <c r="AG348" s="9" t="s">
        <v>8</v>
      </c>
      <c r="AH348" s="10" t="s">
        <v>7</v>
      </c>
      <c r="AI348" s="6" t="s">
        <v>8</v>
      </c>
      <c r="AJ348" s="7" t="s">
        <v>7</v>
      </c>
      <c r="AK348" s="6" t="s">
        <v>8</v>
      </c>
      <c r="AL348" s="11" t="s">
        <v>7</v>
      </c>
      <c r="AM348" s="7" t="s">
        <v>6</v>
      </c>
      <c r="AN348" s="141"/>
      <c r="AO348" s="171"/>
    </row>
    <row r="349" spans="2:41" ht="12" customHeight="1" thickBot="1" x14ac:dyDescent="0.3">
      <c r="B349" s="25"/>
      <c r="C349" s="137"/>
      <c r="D349" s="137"/>
      <c r="E349" s="43"/>
      <c r="F349" s="43"/>
      <c r="G349" s="25"/>
      <c r="H349" s="960"/>
      <c r="I349" s="961"/>
      <c r="J349" s="962"/>
      <c r="K349" s="963"/>
      <c r="L349" s="962"/>
      <c r="M349" s="963"/>
      <c r="N349" s="960"/>
      <c r="O349" s="961"/>
      <c r="P349" s="964"/>
      <c r="Q349" s="965"/>
      <c r="R349" s="964"/>
      <c r="S349" s="966"/>
      <c r="T349" s="957"/>
      <c r="U349" s="958"/>
      <c r="V349" s="958"/>
      <c r="W349" s="959"/>
      <c r="X349" s="986"/>
      <c r="Y349" s="958"/>
      <c r="Z349" s="958"/>
      <c r="AA349" s="987"/>
      <c r="AB349" s="34"/>
      <c r="AC349" s="138"/>
      <c r="AD349" s="166"/>
      <c r="AE349" s="41"/>
      <c r="AF349" s="26"/>
      <c r="AG349" s="160"/>
      <c r="AH349" s="161">
        <f>+AG349/1000</f>
        <v>0</v>
      </c>
      <c r="AI349" s="162"/>
      <c r="AJ349" s="163">
        <f>+AI349/1000</f>
        <v>0</v>
      </c>
      <c r="AK349" s="164">
        <f>+AI349-AG349</f>
        <v>0</v>
      </c>
      <c r="AL349" s="163">
        <f>+AK349/1000</f>
        <v>0</v>
      </c>
      <c r="AM349" s="165" t="e">
        <f>+AK349/AG349</f>
        <v>#DIV/0!</v>
      </c>
      <c r="AN349" s="141"/>
      <c r="AO349" s="172"/>
    </row>
    <row r="350" spans="2:41" ht="12" customHeight="1" x14ac:dyDescent="0.25">
      <c r="B350" s="25"/>
      <c r="C350" s="137"/>
      <c r="D350" s="137"/>
      <c r="E350" s="43"/>
      <c r="F350" s="43"/>
      <c r="G350" s="25"/>
      <c r="H350" s="967"/>
      <c r="I350" s="968"/>
      <c r="J350" s="969"/>
      <c r="K350" s="970"/>
      <c r="L350" s="969"/>
      <c r="M350" s="970"/>
      <c r="N350" s="967"/>
      <c r="O350" s="968"/>
      <c r="P350" s="971"/>
      <c r="Q350" s="972"/>
      <c r="R350" s="973"/>
      <c r="S350" s="974"/>
      <c r="T350" s="979"/>
      <c r="U350" s="980"/>
      <c r="V350" s="980"/>
      <c r="W350" s="981"/>
      <c r="X350" s="979"/>
      <c r="Y350" s="980"/>
      <c r="Z350" s="980"/>
      <c r="AA350" s="988"/>
      <c r="AB350" s="34"/>
      <c r="AC350" s="138"/>
      <c r="AD350" s="158"/>
      <c r="AE350" s="35"/>
      <c r="AF350" s="34"/>
      <c r="AG350" s="139"/>
      <c r="AH350" s="159">
        <f>+AG350/1000</f>
        <v>0</v>
      </c>
      <c r="AI350" s="152"/>
      <c r="AJ350" s="272">
        <f>+AI350/1000</f>
        <v>0</v>
      </c>
      <c r="AK350" s="273">
        <f>+AI350-AG350</f>
        <v>0</v>
      </c>
      <c r="AL350" s="274">
        <f>+AK350/1000</f>
        <v>0</v>
      </c>
      <c r="AM350" s="275" t="e">
        <f>+AK350/AG350</f>
        <v>#DIV/0!</v>
      </c>
      <c r="AN350" s="20"/>
    </row>
    <row r="351" spans="2:41" ht="12" customHeight="1" x14ac:dyDescent="0.25">
      <c r="B351" s="25"/>
      <c r="C351" s="137"/>
      <c r="D351" s="137"/>
      <c r="E351" s="43"/>
      <c r="F351" s="43"/>
      <c r="G351" s="25"/>
      <c r="H351" s="967"/>
      <c r="I351" s="968"/>
      <c r="J351" s="969"/>
      <c r="K351" s="970"/>
      <c r="L351" s="969"/>
      <c r="M351" s="970"/>
      <c r="N351" s="967"/>
      <c r="O351" s="968"/>
      <c r="P351" s="971"/>
      <c r="Q351" s="972"/>
      <c r="R351" s="973"/>
      <c r="S351" s="985"/>
      <c r="T351" s="982"/>
      <c r="U351" s="983"/>
      <c r="V351" s="983"/>
      <c r="W351" s="984"/>
      <c r="X351" s="982"/>
      <c r="Y351" s="983"/>
      <c r="Z351" s="983"/>
      <c r="AA351" s="984"/>
      <c r="AB351" s="34"/>
      <c r="AC351" s="138"/>
      <c r="AD351" s="263"/>
      <c r="AE351" s="46"/>
      <c r="AF351" s="34"/>
      <c r="AG351" s="139"/>
      <c r="AH351" s="140">
        <f>+AG351/1000</f>
        <v>0</v>
      </c>
      <c r="AI351" s="152"/>
      <c r="AJ351" s="142">
        <f>+AI351/1000</f>
        <v>0</v>
      </c>
      <c r="AK351" s="143">
        <f>+AI351-AG351</f>
        <v>0</v>
      </c>
      <c r="AL351" s="144">
        <f>+AK351/1000</f>
        <v>0</v>
      </c>
      <c r="AM351" s="145" t="e">
        <f>+AK351/AG351</f>
        <v>#DIV/0!</v>
      </c>
      <c r="AN351" s="21"/>
    </row>
    <row r="352" spans="2:41" ht="12" customHeight="1" x14ac:dyDescent="0.25">
      <c r="B352" s="25"/>
      <c r="C352" s="137"/>
      <c r="D352" s="137"/>
      <c r="E352" s="43"/>
      <c r="F352" s="43"/>
      <c r="G352" s="25"/>
      <c r="H352" s="967"/>
      <c r="I352" s="968"/>
      <c r="J352" s="969"/>
      <c r="K352" s="970"/>
      <c r="L352" s="969"/>
      <c r="M352" s="970"/>
      <c r="N352" s="967"/>
      <c r="O352" s="968"/>
      <c r="P352" s="971"/>
      <c r="Q352" s="972"/>
      <c r="R352" s="973"/>
      <c r="S352" s="974"/>
      <c r="T352" s="975"/>
      <c r="U352" s="976"/>
      <c r="V352" s="976"/>
      <c r="W352" s="977"/>
      <c r="X352" s="975"/>
      <c r="Y352" s="976"/>
      <c r="Z352" s="976"/>
      <c r="AA352" s="978"/>
      <c r="AB352" s="34"/>
      <c r="AC352" s="138"/>
      <c r="AD352" s="263"/>
      <c r="AE352" s="46"/>
      <c r="AF352" s="34"/>
      <c r="AG352" s="139"/>
      <c r="AH352" s="140">
        <f>+AG352/1000</f>
        <v>0</v>
      </c>
      <c r="AI352" s="152"/>
      <c r="AJ352" s="142">
        <f>+AI352/1000</f>
        <v>0</v>
      </c>
      <c r="AK352" s="143">
        <f>+AI352-AG352</f>
        <v>0</v>
      </c>
      <c r="AL352" s="144">
        <f>+AK352/1000</f>
        <v>0</v>
      </c>
      <c r="AM352" s="145" t="e">
        <f>+AK352/AG352</f>
        <v>#DIV/0!</v>
      </c>
      <c r="AN352" s="21"/>
    </row>
    <row r="353" spans="2:41" ht="12" customHeight="1" x14ac:dyDescent="0.25">
      <c r="B353" s="25"/>
      <c r="C353" s="137"/>
      <c r="D353" s="137"/>
      <c r="E353" s="43"/>
      <c r="F353" s="43"/>
      <c r="G353" s="25"/>
      <c r="H353" s="967"/>
      <c r="I353" s="968"/>
      <c r="J353" s="969"/>
      <c r="K353" s="970"/>
      <c r="L353" s="969"/>
      <c r="M353" s="970"/>
      <c r="N353" s="967"/>
      <c r="O353" s="968"/>
      <c r="P353" s="989"/>
      <c r="Q353" s="990"/>
      <c r="R353" s="973"/>
      <c r="S353" s="974"/>
      <c r="T353" s="991"/>
      <c r="U353" s="992"/>
      <c r="V353" s="992"/>
      <c r="W353" s="974"/>
      <c r="X353" s="991"/>
      <c r="Y353" s="992"/>
      <c r="Z353" s="992"/>
      <c r="AA353" s="985"/>
      <c r="AB353" s="34"/>
      <c r="AC353" s="138"/>
      <c r="AD353" s="263"/>
      <c r="AE353" s="46"/>
      <c r="AF353" s="34"/>
      <c r="AG353" s="139"/>
      <c r="AH353" s="140">
        <f>+AG353/1000</f>
        <v>0</v>
      </c>
      <c r="AI353" s="152"/>
      <c r="AJ353" s="142">
        <f>+AI353/1000</f>
        <v>0</v>
      </c>
      <c r="AK353" s="143">
        <f>+AI353-AG353</f>
        <v>0</v>
      </c>
      <c r="AL353" s="144">
        <f>+AK353/1000</f>
        <v>0</v>
      </c>
      <c r="AM353" s="145" t="e">
        <f>+AK353/AG353</f>
        <v>#DIV/0!</v>
      </c>
    </row>
    <row r="354" spans="2:41" ht="12" customHeight="1" thickBot="1" x14ac:dyDescent="0.3">
      <c r="B354" s="24"/>
      <c r="C354" s="146"/>
      <c r="D354" s="146"/>
      <c r="E354" s="27"/>
      <c r="F354" s="36"/>
      <c r="G354" s="31"/>
      <c r="H354" s="909"/>
      <c r="I354" s="910"/>
      <c r="J354" s="911"/>
      <c r="K354" s="912"/>
      <c r="L354" s="911"/>
      <c r="M354" s="912"/>
      <c r="N354" s="913"/>
      <c r="O354" s="910"/>
      <c r="P354" s="913"/>
      <c r="Q354" s="910"/>
      <c r="R354" s="914"/>
      <c r="S354" s="915"/>
      <c r="T354" s="916"/>
      <c r="U354" s="917"/>
      <c r="V354" s="917"/>
      <c r="W354" s="915"/>
      <c r="X354" s="29"/>
      <c r="Y354" s="147"/>
      <c r="Z354" s="147"/>
      <c r="AA354" s="28"/>
      <c r="AB354" s="36"/>
      <c r="AC354" s="148"/>
      <c r="AD354" s="147"/>
      <c r="AE354" s="28"/>
      <c r="AF354" s="29"/>
      <c r="AG354" s="149"/>
      <c r="AH354" s="153"/>
      <c r="AI354" s="150"/>
      <c r="AJ354" s="154"/>
      <c r="AK354" s="155"/>
      <c r="AL354" s="156"/>
      <c r="AM354" s="157"/>
    </row>
    <row r="355" spans="2:41" ht="12" customHeight="1" x14ac:dyDescent="0.25">
      <c r="B355" s="151"/>
      <c r="C355" s="151"/>
      <c r="D355" s="151"/>
      <c r="E355" s="151"/>
      <c r="F355" s="151"/>
      <c r="G355" s="151"/>
      <c r="H355" s="151"/>
      <c r="I355" s="151"/>
      <c r="J355" s="174"/>
      <c r="K355" s="174"/>
      <c r="L355" s="174"/>
      <c r="M355" s="174"/>
      <c r="N355" s="151"/>
      <c r="O355" s="151"/>
      <c r="P355" s="135"/>
      <c r="Q355" s="135"/>
      <c r="R355" s="918" t="s">
        <v>5</v>
      </c>
      <c r="S355" s="919"/>
      <c r="T355" s="919"/>
      <c r="U355" s="919"/>
      <c r="V355" s="919"/>
      <c r="W355" s="919"/>
      <c r="X355" s="919"/>
      <c r="Y355" s="919"/>
      <c r="Z355" s="919"/>
      <c r="AA355" s="919"/>
      <c r="AB355" s="919"/>
      <c r="AC355" s="919"/>
      <c r="AD355" s="919"/>
      <c r="AE355" s="919"/>
      <c r="AF355" s="265"/>
      <c r="AG355" s="932" t="s">
        <v>4</v>
      </c>
      <c r="AH355" s="933"/>
      <c r="AI355" s="932" t="s">
        <v>3</v>
      </c>
      <c r="AJ355" s="933"/>
      <c r="AK355" s="932" t="s">
        <v>2</v>
      </c>
      <c r="AL355" s="934"/>
      <c r="AM355" s="935"/>
    </row>
    <row r="356" spans="2:41" x14ac:dyDescent="0.25">
      <c r="B356" s="151"/>
      <c r="C356" s="151"/>
      <c r="D356" s="151"/>
      <c r="E356" s="151"/>
      <c r="F356" s="151"/>
      <c r="G356" s="151"/>
      <c r="H356" s="151"/>
      <c r="I356" s="151"/>
      <c r="J356" s="174"/>
      <c r="K356" s="174"/>
      <c r="L356" s="174"/>
      <c r="M356" s="174"/>
      <c r="N356" s="151"/>
      <c r="O356" s="151"/>
      <c r="P356" s="135"/>
      <c r="Q356" s="135"/>
      <c r="R356" s="930"/>
      <c r="S356" s="931"/>
      <c r="T356" s="931"/>
      <c r="U356" s="931"/>
      <c r="V356" s="931"/>
      <c r="W356" s="931"/>
      <c r="X356" s="931"/>
      <c r="Y356" s="931"/>
      <c r="Z356" s="931"/>
      <c r="AA356" s="931"/>
      <c r="AB356" s="931"/>
      <c r="AC356" s="931"/>
      <c r="AD356" s="931"/>
      <c r="AE356" s="931"/>
      <c r="AF356" s="265"/>
      <c r="AG356" s="936" t="s">
        <v>1</v>
      </c>
      <c r="AH356" s="938">
        <f>+SUM(AH349:AH354)</f>
        <v>0</v>
      </c>
      <c r="AI356" s="936" t="s">
        <v>1</v>
      </c>
      <c r="AJ356" s="938">
        <f>+SUM(AJ349:AJ354)</f>
        <v>0</v>
      </c>
      <c r="AK356" s="936" t="s">
        <v>1</v>
      </c>
      <c r="AL356" s="940">
        <f>+AJ356-AH356</f>
        <v>0</v>
      </c>
      <c r="AM356" s="851" t="e">
        <f>+AL356/AH356</f>
        <v>#DIV/0!</v>
      </c>
    </row>
    <row r="357" spans="2:41" ht="17.25" thickBot="1" x14ac:dyDescent="0.3">
      <c r="B357" s="151"/>
      <c r="C357" s="151"/>
      <c r="D357" s="151"/>
      <c r="E357" s="151"/>
      <c r="F357" s="151"/>
      <c r="G357" s="151"/>
      <c r="H357" s="151"/>
      <c r="I357" s="151"/>
      <c r="J357" s="174"/>
      <c r="K357" s="174"/>
      <c r="L357" s="174"/>
      <c r="M357" s="174"/>
      <c r="N357" s="151"/>
      <c r="O357" s="151"/>
      <c r="P357" s="135"/>
      <c r="Q357" s="135"/>
      <c r="R357" s="921"/>
      <c r="S357" s="922"/>
      <c r="T357" s="922"/>
      <c r="U357" s="922"/>
      <c r="V357" s="922"/>
      <c r="W357" s="922"/>
      <c r="X357" s="922"/>
      <c r="Y357" s="922"/>
      <c r="Z357" s="922"/>
      <c r="AA357" s="922"/>
      <c r="AB357" s="922"/>
      <c r="AC357" s="922"/>
      <c r="AD357" s="922"/>
      <c r="AE357" s="922"/>
      <c r="AF357" s="264"/>
      <c r="AG357" s="937"/>
      <c r="AH357" s="939"/>
      <c r="AI357" s="937"/>
      <c r="AJ357" s="939"/>
      <c r="AK357" s="937"/>
      <c r="AL357" s="941"/>
      <c r="AM357" s="852"/>
    </row>
    <row r="358" spans="2:41" ht="17.25" thickBot="1" x14ac:dyDescent="0.3"/>
    <row r="359" spans="2:41" x14ac:dyDescent="0.25">
      <c r="R359" s="918" t="s">
        <v>0</v>
      </c>
      <c r="S359" s="919"/>
      <c r="T359" s="919"/>
      <c r="U359" s="919"/>
      <c r="V359" s="919"/>
      <c r="W359" s="919"/>
      <c r="X359" s="919"/>
      <c r="Y359" s="919"/>
      <c r="Z359" s="919"/>
      <c r="AA359" s="919"/>
      <c r="AB359" s="919"/>
      <c r="AC359" s="919"/>
      <c r="AD359" s="919"/>
      <c r="AE359" s="920"/>
      <c r="AF359" s="18"/>
      <c r="AG359" s="924">
        <f>+AH356+AG339</f>
        <v>0</v>
      </c>
      <c r="AH359" s="925"/>
      <c r="AI359" s="924">
        <f>+AJ356+AI339</f>
        <v>0</v>
      </c>
      <c r="AJ359" s="925"/>
      <c r="AK359" s="928">
        <f>+AI359-AG359</f>
        <v>0</v>
      </c>
      <c r="AL359" s="925"/>
      <c r="AM359" s="945" t="e">
        <f>+AK359/AG359</f>
        <v>#DIV/0!</v>
      </c>
    </row>
    <row r="360" spans="2:41" ht="17.25" thickBot="1" x14ac:dyDescent="0.3">
      <c r="R360" s="921"/>
      <c r="S360" s="922"/>
      <c r="T360" s="922"/>
      <c r="U360" s="922"/>
      <c r="V360" s="922"/>
      <c r="W360" s="922"/>
      <c r="X360" s="922"/>
      <c r="Y360" s="922"/>
      <c r="Z360" s="922"/>
      <c r="AA360" s="922"/>
      <c r="AB360" s="922"/>
      <c r="AC360" s="922"/>
      <c r="AD360" s="922"/>
      <c r="AE360" s="923"/>
      <c r="AF360" s="19"/>
      <c r="AG360" s="926"/>
      <c r="AH360" s="927"/>
      <c r="AI360" s="926"/>
      <c r="AJ360" s="927"/>
      <c r="AK360" s="929"/>
      <c r="AL360" s="927"/>
      <c r="AM360" s="946"/>
    </row>
    <row r="361" spans="2:41" ht="17.25" thickBot="1" x14ac:dyDescent="0.3"/>
    <row r="362" spans="2:41" ht="12" customHeight="1" x14ac:dyDescent="0.25">
      <c r="B362" s="882" t="s">
        <v>31</v>
      </c>
      <c r="C362" s="883"/>
      <c r="D362" s="883"/>
      <c r="E362" s="883"/>
      <c r="F362" s="883"/>
      <c r="G362" s="884"/>
      <c r="H362" s="888" t="s">
        <v>30</v>
      </c>
      <c r="I362" s="765"/>
      <c r="J362" s="765"/>
      <c r="K362" s="765"/>
      <c r="L362" s="765"/>
      <c r="M362" s="765"/>
      <c r="N362" s="765"/>
      <c r="O362" s="765"/>
      <c r="P362" s="765"/>
      <c r="Q362" s="765"/>
      <c r="R362" s="765"/>
      <c r="S362" s="765"/>
      <c r="T362" s="765"/>
      <c r="U362" s="765"/>
      <c r="V362" s="765"/>
      <c r="W362" s="765"/>
      <c r="X362" s="765"/>
      <c r="Y362" s="765"/>
      <c r="Z362" s="765"/>
      <c r="AA362" s="765"/>
      <c r="AB362" s="765"/>
      <c r="AC362" s="765"/>
      <c r="AD362" s="267"/>
      <c r="AE362" s="764" t="s">
        <v>29</v>
      </c>
      <c r="AF362" s="765"/>
      <c r="AG362" s="765"/>
      <c r="AH362" s="765"/>
      <c r="AI362" s="765"/>
      <c r="AJ362" s="766"/>
      <c r="AK362" s="889" t="s">
        <v>39</v>
      </c>
      <c r="AL362" s="890"/>
      <c r="AM362" s="891"/>
      <c r="AN362" s="22"/>
      <c r="AO362" s="168" t="s">
        <v>46</v>
      </c>
    </row>
    <row r="363" spans="2:41" ht="12" customHeight="1" thickBot="1" x14ac:dyDescent="0.3">
      <c r="B363" s="885"/>
      <c r="C363" s="886"/>
      <c r="D363" s="886"/>
      <c r="E363" s="886"/>
      <c r="F363" s="886"/>
      <c r="G363" s="887"/>
      <c r="H363" s="892" t="s">
        <v>25</v>
      </c>
      <c r="I363" s="893"/>
      <c r="J363" s="893"/>
      <c r="K363" s="893"/>
      <c r="L363" s="893"/>
      <c r="M363" s="893"/>
      <c r="N363" s="893"/>
      <c r="O363" s="893"/>
      <c r="P363" s="893"/>
      <c r="Q363" s="893"/>
      <c r="R363" s="893"/>
      <c r="S363" s="893"/>
      <c r="T363" s="893"/>
      <c r="U363" s="893"/>
      <c r="V363" s="893"/>
      <c r="W363" s="893"/>
      <c r="X363" s="893"/>
      <c r="Y363" s="893"/>
      <c r="Z363" s="893"/>
      <c r="AA363" s="893"/>
      <c r="AB363" s="893"/>
      <c r="AC363" s="893"/>
      <c r="AD363" s="268"/>
      <c r="AE363" s="773"/>
      <c r="AF363" s="774"/>
      <c r="AG363" s="774"/>
      <c r="AH363" s="774"/>
      <c r="AI363" s="774"/>
      <c r="AJ363" s="775"/>
      <c r="AK363" s="896" t="s">
        <v>40</v>
      </c>
      <c r="AL363" s="897"/>
      <c r="AM363" s="898"/>
      <c r="AN363" s="23"/>
      <c r="AO363" s="169" t="s">
        <v>47</v>
      </c>
    </row>
    <row r="364" spans="2:41" ht="12" customHeight="1" thickBot="1" x14ac:dyDescent="0.3">
      <c r="B364" s="902" t="s">
        <v>28</v>
      </c>
      <c r="C364" s="903"/>
      <c r="D364" s="903"/>
      <c r="E364" s="903"/>
      <c r="F364" s="903"/>
      <c r="G364" s="904"/>
      <c r="H364" s="894"/>
      <c r="I364" s="895"/>
      <c r="J364" s="895"/>
      <c r="K364" s="895"/>
      <c r="L364" s="895"/>
      <c r="M364" s="895"/>
      <c r="N364" s="895"/>
      <c r="O364" s="895"/>
      <c r="P364" s="895"/>
      <c r="Q364" s="895"/>
      <c r="R364" s="895"/>
      <c r="S364" s="895"/>
      <c r="T364" s="895"/>
      <c r="U364" s="895"/>
      <c r="V364" s="895"/>
      <c r="W364" s="895"/>
      <c r="X364" s="895"/>
      <c r="Y364" s="895"/>
      <c r="Z364" s="895"/>
      <c r="AA364" s="895"/>
      <c r="AB364" s="895"/>
      <c r="AC364" s="895"/>
      <c r="AD364" s="269"/>
      <c r="AE364" s="776"/>
      <c r="AF364" s="777"/>
      <c r="AG364" s="777"/>
      <c r="AH364" s="777"/>
      <c r="AI364" s="777"/>
      <c r="AJ364" s="778"/>
      <c r="AK364" s="899"/>
      <c r="AL364" s="900"/>
      <c r="AM364" s="901"/>
      <c r="AN364" s="141"/>
      <c r="AO364" s="170"/>
    </row>
    <row r="365" spans="2:41" ht="12" customHeight="1" thickBot="1" x14ac:dyDescent="0.3">
      <c r="B365" s="135"/>
      <c r="C365" s="135"/>
      <c r="D365" s="135"/>
      <c r="E365" s="135"/>
      <c r="F365" s="135"/>
      <c r="G365" s="135"/>
      <c r="H365" s="135"/>
      <c r="I365" s="135"/>
      <c r="J365" s="174"/>
      <c r="K365" s="174"/>
      <c r="L365" s="174"/>
      <c r="M365" s="174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  <c r="AM365" s="135"/>
      <c r="AN365" s="141"/>
      <c r="AO365" s="171"/>
    </row>
    <row r="366" spans="2:41" ht="12" customHeight="1" thickBot="1" x14ac:dyDescent="0.3">
      <c r="B366" s="873" t="s">
        <v>27</v>
      </c>
      <c r="C366" s="874"/>
      <c r="D366" s="874"/>
      <c r="E366" s="875"/>
      <c r="F366" s="848" t="s">
        <v>26</v>
      </c>
      <c r="G366" s="850"/>
      <c r="H366" s="848" t="s">
        <v>44</v>
      </c>
      <c r="I366" s="849"/>
      <c r="J366" s="849"/>
      <c r="K366" s="849"/>
      <c r="L366" s="849"/>
      <c r="M366" s="849"/>
      <c r="N366" s="849"/>
      <c r="O366" s="849"/>
      <c r="P366" s="849"/>
      <c r="Q366" s="849"/>
      <c r="R366" s="849"/>
      <c r="S366" s="850"/>
      <c r="T366" s="848" t="s">
        <v>25</v>
      </c>
      <c r="U366" s="849"/>
      <c r="V366" s="849"/>
      <c r="W366" s="849"/>
      <c r="X366" s="849"/>
      <c r="Y366" s="849"/>
      <c r="Z366" s="849"/>
      <c r="AA366" s="849"/>
      <c r="AB366" s="849"/>
      <c r="AC366" s="849"/>
      <c r="AD366" s="849"/>
      <c r="AE366" s="850"/>
      <c r="AF366" s="879" t="s">
        <v>24</v>
      </c>
      <c r="AG366" s="880"/>
      <c r="AH366" s="881"/>
      <c r="AI366" s="879" t="s">
        <v>24</v>
      </c>
      <c r="AJ366" s="881"/>
      <c r="AK366" s="848" t="s">
        <v>23</v>
      </c>
      <c r="AL366" s="849"/>
      <c r="AM366" s="850"/>
      <c r="AN366" s="141"/>
      <c r="AO366" s="171"/>
    </row>
    <row r="367" spans="2:41" ht="12" customHeight="1" thickBot="1" x14ac:dyDescent="0.3">
      <c r="B367" s="1" t="s">
        <v>13</v>
      </c>
      <c r="C367" s="2" t="s">
        <v>22</v>
      </c>
      <c r="D367" s="3" t="s">
        <v>22</v>
      </c>
      <c r="E367" s="2" t="s">
        <v>21</v>
      </c>
      <c r="F367" s="907" t="s">
        <v>20</v>
      </c>
      <c r="G367" s="908"/>
      <c r="H367" s="876"/>
      <c r="I367" s="877"/>
      <c r="J367" s="877"/>
      <c r="K367" s="877"/>
      <c r="L367" s="877"/>
      <c r="M367" s="877"/>
      <c r="N367" s="877"/>
      <c r="O367" s="877"/>
      <c r="P367" s="877"/>
      <c r="Q367" s="877"/>
      <c r="R367" s="877"/>
      <c r="S367" s="878"/>
      <c r="T367" s="876"/>
      <c r="U367" s="877"/>
      <c r="V367" s="877"/>
      <c r="W367" s="877"/>
      <c r="X367" s="877"/>
      <c r="Y367" s="877"/>
      <c r="Z367" s="877"/>
      <c r="AA367" s="877"/>
      <c r="AB367" s="877"/>
      <c r="AC367" s="877"/>
      <c r="AD367" s="877"/>
      <c r="AE367" s="878"/>
      <c r="AF367" s="876" t="s">
        <v>19</v>
      </c>
      <c r="AG367" s="877"/>
      <c r="AH367" s="878"/>
      <c r="AI367" s="876" t="s">
        <v>18</v>
      </c>
      <c r="AJ367" s="878"/>
      <c r="AK367" s="876" t="s">
        <v>17</v>
      </c>
      <c r="AL367" s="877"/>
      <c r="AM367" s="878"/>
      <c r="AN367" s="141"/>
      <c r="AO367" s="171"/>
    </row>
    <row r="368" spans="2:41" ht="12" customHeight="1" thickBot="1" x14ac:dyDescent="0.3">
      <c r="B368" s="4">
        <v>2020</v>
      </c>
      <c r="C368" s="5" t="s">
        <v>16</v>
      </c>
      <c r="D368" s="5" t="s">
        <v>15</v>
      </c>
      <c r="E368" s="30" t="s">
        <v>14</v>
      </c>
      <c r="F368" s="6" t="s">
        <v>14</v>
      </c>
      <c r="G368" s="7" t="s">
        <v>13</v>
      </c>
      <c r="H368" s="868" t="s">
        <v>34</v>
      </c>
      <c r="I368" s="869"/>
      <c r="J368" s="870" t="s">
        <v>43</v>
      </c>
      <c r="K368" s="871"/>
      <c r="L368" s="870" t="s">
        <v>42</v>
      </c>
      <c r="M368" s="871"/>
      <c r="N368" s="872" t="s">
        <v>33</v>
      </c>
      <c r="O368" s="869"/>
      <c r="P368" s="872" t="s">
        <v>12</v>
      </c>
      <c r="Q368" s="869"/>
      <c r="R368" s="872" t="s">
        <v>11</v>
      </c>
      <c r="S368" s="905"/>
      <c r="T368" s="868" t="s">
        <v>35</v>
      </c>
      <c r="U368" s="906"/>
      <c r="V368" s="906"/>
      <c r="W368" s="905"/>
      <c r="X368" s="868" t="s">
        <v>10</v>
      </c>
      <c r="Y368" s="906"/>
      <c r="Z368" s="906"/>
      <c r="AA368" s="905"/>
      <c r="AB368" s="38" t="s">
        <v>38</v>
      </c>
      <c r="AC368" s="37" t="s">
        <v>36</v>
      </c>
      <c r="AD368" s="266" t="s">
        <v>41</v>
      </c>
      <c r="AE368" s="136" t="s">
        <v>9</v>
      </c>
      <c r="AF368" s="8" t="s">
        <v>37</v>
      </c>
      <c r="AG368" s="9" t="s">
        <v>8</v>
      </c>
      <c r="AH368" s="10" t="s">
        <v>7</v>
      </c>
      <c r="AI368" s="6" t="s">
        <v>8</v>
      </c>
      <c r="AJ368" s="7" t="s">
        <v>7</v>
      </c>
      <c r="AK368" s="6" t="s">
        <v>8</v>
      </c>
      <c r="AL368" s="11" t="s">
        <v>7</v>
      </c>
      <c r="AM368" s="7" t="s">
        <v>6</v>
      </c>
      <c r="AN368" s="141"/>
      <c r="AO368" s="171"/>
    </row>
    <row r="369" spans="2:41" ht="12" customHeight="1" thickBot="1" x14ac:dyDescent="0.3">
      <c r="B369" s="25"/>
      <c r="C369" s="137"/>
      <c r="D369" s="137"/>
      <c r="E369" s="43"/>
      <c r="F369" s="43"/>
      <c r="G369" s="25"/>
      <c r="H369" s="960"/>
      <c r="I369" s="961"/>
      <c r="J369" s="962"/>
      <c r="K369" s="963"/>
      <c r="L369" s="962"/>
      <c r="M369" s="963"/>
      <c r="N369" s="960"/>
      <c r="O369" s="961"/>
      <c r="P369" s="964"/>
      <c r="Q369" s="965"/>
      <c r="R369" s="964"/>
      <c r="S369" s="966"/>
      <c r="T369" s="957"/>
      <c r="U369" s="958"/>
      <c r="V369" s="958"/>
      <c r="W369" s="959"/>
      <c r="X369" s="986"/>
      <c r="Y369" s="958"/>
      <c r="Z369" s="958"/>
      <c r="AA369" s="987"/>
      <c r="AB369" s="34"/>
      <c r="AC369" s="138"/>
      <c r="AD369" s="166"/>
      <c r="AE369" s="41"/>
      <c r="AF369" s="26"/>
      <c r="AG369" s="160"/>
      <c r="AH369" s="161">
        <f>+AG369/1000</f>
        <v>0</v>
      </c>
      <c r="AI369" s="162"/>
      <c r="AJ369" s="163">
        <f>+AI369/1000</f>
        <v>0</v>
      </c>
      <c r="AK369" s="164">
        <f>+AI369-AG369</f>
        <v>0</v>
      </c>
      <c r="AL369" s="163">
        <f>+AK369/1000</f>
        <v>0</v>
      </c>
      <c r="AM369" s="165" t="e">
        <f>+AK369/AG369</f>
        <v>#DIV/0!</v>
      </c>
      <c r="AN369" s="141"/>
      <c r="AO369" s="172"/>
    </row>
    <row r="370" spans="2:41" ht="12" customHeight="1" x14ac:dyDescent="0.25">
      <c r="B370" s="25"/>
      <c r="C370" s="137"/>
      <c r="D370" s="137"/>
      <c r="E370" s="43"/>
      <c r="F370" s="43"/>
      <c r="G370" s="25"/>
      <c r="H370" s="967"/>
      <c r="I370" s="968"/>
      <c r="J370" s="969"/>
      <c r="K370" s="970"/>
      <c r="L370" s="969"/>
      <c r="M370" s="970"/>
      <c r="N370" s="967"/>
      <c r="O370" s="968"/>
      <c r="P370" s="971"/>
      <c r="Q370" s="972"/>
      <c r="R370" s="973"/>
      <c r="S370" s="974"/>
      <c r="T370" s="979"/>
      <c r="U370" s="980"/>
      <c r="V370" s="980"/>
      <c r="W370" s="981"/>
      <c r="X370" s="979"/>
      <c r="Y370" s="980"/>
      <c r="Z370" s="980"/>
      <c r="AA370" s="988"/>
      <c r="AB370" s="34"/>
      <c r="AC370" s="138"/>
      <c r="AD370" s="158"/>
      <c r="AE370" s="35"/>
      <c r="AF370" s="34"/>
      <c r="AG370" s="139"/>
      <c r="AH370" s="159">
        <f>+AG370/1000</f>
        <v>0</v>
      </c>
      <c r="AI370" s="152"/>
      <c r="AJ370" s="272">
        <f>+AI370/1000</f>
        <v>0</v>
      </c>
      <c r="AK370" s="273">
        <f>+AI370-AG370</f>
        <v>0</v>
      </c>
      <c r="AL370" s="274">
        <f>+AK370/1000</f>
        <v>0</v>
      </c>
      <c r="AM370" s="275" t="e">
        <f>+AK370/AG370</f>
        <v>#DIV/0!</v>
      </c>
      <c r="AN370" s="20"/>
    </row>
    <row r="371" spans="2:41" ht="12" customHeight="1" x14ac:dyDescent="0.25">
      <c r="B371" s="25"/>
      <c r="C371" s="137"/>
      <c r="D371" s="137"/>
      <c r="E371" s="43"/>
      <c r="F371" s="43"/>
      <c r="G371" s="25"/>
      <c r="H371" s="967"/>
      <c r="I371" s="968"/>
      <c r="J371" s="969"/>
      <c r="K371" s="970"/>
      <c r="L371" s="969"/>
      <c r="M371" s="970"/>
      <c r="N371" s="967"/>
      <c r="O371" s="968"/>
      <c r="P371" s="971"/>
      <c r="Q371" s="972"/>
      <c r="R371" s="973"/>
      <c r="S371" s="985"/>
      <c r="T371" s="982"/>
      <c r="U371" s="983"/>
      <c r="V371" s="983"/>
      <c r="W371" s="984"/>
      <c r="X371" s="982"/>
      <c r="Y371" s="983"/>
      <c r="Z371" s="983"/>
      <c r="AA371" s="984"/>
      <c r="AB371" s="34"/>
      <c r="AC371" s="138"/>
      <c r="AD371" s="263"/>
      <c r="AE371" s="46"/>
      <c r="AF371" s="34"/>
      <c r="AG371" s="139"/>
      <c r="AH371" s="140">
        <f>+AG371/1000</f>
        <v>0</v>
      </c>
      <c r="AI371" s="152"/>
      <c r="AJ371" s="142">
        <f>+AI371/1000</f>
        <v>0</v>
      </c>
      <c r="AK371" s="143">
        <f>+AI371-AG371</f>
        <v>0</v>
      </c>
      <c r="AL371" s="144">
        <f>+AK371/1000</f>
        <v>0</v>
      </c>
      <c r="AM371" s="145" t="e">
        <f>+AK371/AG371</f>
        <v>#DIV/0!</v>
      </c>
      <c r="AN371" s="21"/>
    </row>
    <row r="372" spans="2:41" ht="12" customHeight="1" x14ac:dyDescent="0.25">
      <c r="B372" s="25"/>
      <c r="C372" s="137"/>
      <c r="D372" s="137"/>
      <c r="E372" s="43"/>
      <c r="F372" s="43"/>
      <c r="G372" s="25"/>
      <c r="H372" s="967"/>
      <c r="I372" s="968"/>
      <c r="J372" s="969"/>
      <c r="K372" s="970"/>
      <c r="L372" s="969"/>
      <c r="M372" s="970"/>
      <c r="N372" s="967"/>
      <c r="O372" s="968"/>
      <c r="P372" s="971"/>
      <c r="Q372" s="972"/>
      <c r="R372" s="973"/>
      <c r="S372" s="974"/>
      <c r="T372" s="975"/>
      <c r="U372" s="976"/>
      <c r="V372" s="976"/>
      <c r="W372" s="977"/>
      <c r="X372" s="975"/>
      <c r="Y372" s="976"/>
      <c r="Z372" s="976"/>
      <c r="AA372" s="978"/>
      <c r="AB372" s="34"/>
      <c r="AC372" s="138"/>
      <c r="AD372" s="263"/>
      <c r="AE372" s="46"/>
      <c r="AF372" s="34"/>
      <c r="AG372" s="139"/>
      <c r="AH372" s="140">
        <f>+AG372/1000</f>
        <v>0</v>
      </c>
      <c r="AI372" s="152"/>
      <c r="AJ372" s="142">
        <f>+AI372/1000</f>
        <v>0</v>
      </c>
      <c r="AK372" s="143">
        <f>+AI372-AG372</f>
        <v>0</v>
      </c>
      <c r="AL372" s="144">
        <f>+AK372/1000</f>
        <v>0</v>
      </c>
      <c r="AM372" s="145" t="e">
        <f>+AK372/AG372</f>
        <v>#DIV/0!</v>
      </c>
      <c r="AN372" s="21"/>
    </row>
    <row r="373" spans="2:41" ht="12" customHeight="1" x14ac:dyDescent="0.25">
      <c r="B373" s="25"/>
      <c r="C373" s="137"/>
      <c r="D373" s="137"/>
      <c r="E373" s="43"/>
      <c r="F373" s="43"/>
      <c r="G373" s="25"/>
      <c r="H373" s="967"/>
      <c r="I373" s="968"/>
      <c r="J373" s="969"/>
      <c r="K373" s="970"/>
      <c r="L373" s="969"/>
      <c r="M373" s="970"/>
      <c r="N373" s="967"/>
      <c r="O373" s="968"/>
      <c r="P373" s="989"/>
      <c r="Q373" s="990"/>
      <c r="R373" s="973"/>
      <c r="S373" s="974"/>
      <c r="T373" s="991"/>
      <c r="U373" s="992"/>
      <c r="V373" s="992"/>
      <c r="W373" s="974"/>
      <c r="X373" s="991"/>
      <c r="Y373" s="992"/>
      <c r="Z373" s="992"/>
      <c r="AA373" s="985"/>
      <c r="AB373" s="34"/>
      <c r="AC373" s="138"/>
      <c r="AD373" s="263"/>
      <c r="AE373" s="46"/>
      <c r="AF373" s="34"/>
      <c r="AG373" s="139"/>
      <c r="AH373" s="140">
        <f>+AG373/1000</f>
        <v>0</v>
      </c>
      <c r="AI373" s="152"/>
      <c r="AJ373" s="142">
        <f>+AI373/1000</f>
        <v>0</v>
      </c>
      <c r="AK373" s="143">
        <f>+AI373-AG373</f>
        <v>0</v>
      </c>
      <c r="AL373" s="144">
        <f>+AK373/1000</f>
        <v>0</v>
      </c>
      <c r="AM373" s="145" t="e">
        <f>+AK373/AG373</f>
        <v>#DIV/0!</v>
      </c>
    </row>
    <row r="374" spans="2:41" ht="12" customHeight="1" thickBot="1" x14ac:dyDescent="0.3">
      <c r="B374" s="24"/>
      <c r="C374" s="146"/>
      <c r="D374" s="146"/>
      <c r="E374" s="27"/>
      <c r="F374" s="36"/>
      <c r="G374" s="31"/>
      <c r="H374" s="909"/>
      <c r="I374" s="910"/>
      <c r="J374" s="911"/>
      <c r="K374" s="912"/>
      <c r="L374" s="911"/>
      <c r="M374" s="912"/>
      <c r="N374" s="913"/>
      <c r="O374" s="910"/>
      <c r="P374" s="913"/>
      <c r="Q374" s="910"/>
      <c r="R374" s="914"/>
      <c r="S374" s="915"/>
      <c r="T374" s="916"/>
      <c r="U374" s="917"/>
      <c r="V374" s="917"/>
      <c r="W374" s="915"/>
      <c r="X374" s="29"/>
      <c r="Y374" s="147"/>
      <c r="Z374" s="147"/>
      <c r="AA374" s="28"/>
      <c r="AB374" s="36"/>
      <c r="AC374" s="148"/>
      <c r="AD374" s="147"/>
      <c r="AE374" s="28"/>
      <c r="AF374" s="29"/>
      <c r="AG374" s="149"/>
      <c r="AH374" s="153"/>
      <c r="AI374" s="150"/>
      <c r="AJ374" s="154"/>
      <c r="AK374" s="155"/>
      <c r="AL374" s="156"/>
      <c r="AM374" s="157"/>
    </row>
    <row r="375" spans="2:41" ht="12" customHeight="1" x14ac:dyDescent="0.25">
      <c r="B375" s="151"/>
      <c r="C375" s="151"/>
      <c r="D375" s="151"/>
      <c r="E375" s="151"/>
      <c r="F375" s="151"/>
      <c r="G375" s="151"/>
      <c r="H375" s="151"/>
      <c r="I375" s="151"/>
      <c r="J375" s="174"/>
      <c r="K375" s="174"/>
      <c r="L375" s="174"/>
      <c r="M375" s="174"/>
      <c r="N375" s="151"/>
      <c r="O375" s="151"/>
      <c r="P375" s="135"/>
      <c r="Q375" s="135"/>
      <c r="R375" s="918" t="s">
        <v>5</v>
      </c>
      <c r="S375" s="919"/>
      <c r="T375" s="919"/>
      <c r="U375" s="919"/>
      <c r="V375" s="919"/>
      <c r="W375" s="919"/>
      <c r="X375" s="919"/>
      <c r="Y375" s="919"/>
      <c r="Z375" s="919"/>
      <c r="AA375" s="919"/>
      <c r="AB375" s="919"/>
      <c r="AC375" s="919"/>
      <c r="AD375" s="919"/>
      <c r="AE375" s="919"/>
      <c r="AF375" s="265"/>
      <c r="AG375" s="932" t="s">
        <v>4</v>
      </c>
      <c r="AH375" s="933"/>
      <c r="AI375" s="932" t="s">
        <v>3</v>
      </c>
      <c r="AJ375" s="933"/>
      <c r="AK375" s="932" t="s">
        <v>2</v>
      </c>
      <c r="AL375" s="934"/>
      <c r="AM375" s="935"/>
    </row>
    <row r="376" spans="2:41" x14ac:dyDescent="0.25">
      <c r="B376" s="151"/>
      <c r="C376" s="151"/>
      <c r="D376" s="151"/>
      <c r="E376" s="151"/>
      <c r="F376" s="151"/>
      <c r="G376" s="151"/>
      <c r="H376" s="151"/>
      <c r="I376" s="151"/>
      <c r="J376" s="174"/>
      <c r="K376" s="174"/>
      <c r="L376" s="174"/>
      <c r="M376" s="174"/>
      <c r="N376" s="151"/>
      <c r="O376" s="151"/>
      <c r="P376" s="135"/>
      <c r="Q376" s="135"/>
      <c r="R376" s="930"/>
      <c r="S376" s="931"/>
      <c r="T376" s="931"/>
      <c r="U376" s="931"/>
      <c r="V376" s="931"/>
      <c r="W376" s="931"/>
      <c r="X376" s="931"/>
      <c r="Y376" s="931"/>
      <c r="Z376" s="931"/>
      <c r="AA376" s="931"/>
      <c r="AB376" s="931"/>
      <c r="AC376" s="931"/>
      <c r="AD376" s="931"/>
      <c r="AE376" s="931"/>
      <c r="AF376" s="265"/>
      <c r="AG376" s="936" t="s">
        <v>1</v>
      </c>
      <c r="AH376" s="938">
        <f>+SUM(AH369:AH374)</f>
        <v>0</v>
      </c>
      <c r="AI376" s="936" t="s">
        <v>1</v>
      </c>
      <c r="AJ376" s="938">
        <f>+SUM(AJ369:AJ374)</f>
        <v>0</v>
      </c>
      <c r="AK376" s="936" t="s">
        <v>1</v>
      </c>
      <c r="AL376" s="940">
        <f>+AJ376-AH376</f>
        <v>0</v>
      </c>
      <c r="AM376" s="851" t="e">
        <f>+AL376/AH376</f>
        <v>#DIV/0!</v>
      </c>
    </row>
    <row r="377" spans="2:41" ht="17.25" thickBot="1" x14ac:dyDescent="0.3">
      <c r="B377" s="151"/>
      <c r="C377" s="151"/>
      <c r="D377" s="151"/>
      <c r="E377" s="151"/>
      <c r="F377" s="151"/>
      <c r="G377" s="151"/>
      <c r="H377" s="151"/>
      <c r="I377" s="151"/>
      <c r="J377" s="174"/>
      <c r="K377" s="174"/>
      <c r="L377" s="174"/>
      <c r="M377" s="174"/>
      <c r="N377" s="151"/>
      <c r="O377" s="151"/>
      <c r="P377" s="135"/>
      <c r="Q377" s="135"/>
      <c r="R377" s="921"/>
      <c r="S377" s="922"/>
      <c r="T377" s="922"/>
      <c r="U377" s="922"/>
      <c r="V377" s="922"/>
      <c r="W377" s="922"/>
      <c r="X377" s="922"/>
      <c r="Y377" s="922"/>
      <c r="Z377" s="922"/>
      <c r="AA377" s="922"/>
      <c r="AB377" s="922"/>
      <c r="AC377" s="922"/>
      <c r="AD377" s="922"/>
      <c r="AE377" s="922"/>
      <c r="AF377" s="264"/>
      <c r="AG377" s="937"/>
      <c r="AH377" s="939"/>
      <c r="AI377" s="937"/>
      <c r="AJ377" s="939"/>
      <c r="AK377" s="937"/>
      <c r="AL377" s="941"/>
      <c r="AM377" s="852"/>
    </row>
    <row r="378" spans="2:41" ht="17.25" thickBot="1" x14ac:dyDescent="0.3"/>
    <row r="379" spans="2:41" x14ac:dyDescent="0.25">
      <c r="R379" s="918" t="s">
        <v>0</v>
      </c>
      <c r="S379" s="919"/>
      <c r="T379" s="919"/>
      <c r="U379" s="919"/>
      <c r="V379" s="919"/>
      <c r="W379" s="919"/>
      <c r="X379" s="919"/>
      <c r="Y379" s="919"/>
      <c r="Z379" s="919"/>
      <c r="AA379" s="919"/>
      <c r="AB379" s="919"/>
      <c r="AC379" s="919"/>
      <c r="AD379" s="919"/>
      <c r="AE379" s="920"/>
      <c r="AF379" s="18"/>
      <c r="AG379" s="924">
        <f>+AH376+AG359</f>
        <v>0</v>
      </c>
      <c r="AH379" s="925"/>
      <c r="AI379" s="924">
        <f>+AJ376+AI359</f>
        <v>0</v>
      </c>
      <c r="AJ379" s="925"/>
      <c r="AK379" s="928">
        <f>+AI379-AG379</f>
        <v>0</v>
      </c>
      <c r="AL379" s="925"/>
      <c r="AM379" s="945" t="e">
        <f>+AK379/AG379</f>
        <v>#DIV/0!</v>
      </c>
    </row>
    <row r="380" spans="2:41" ht="17.25" thickBot="1" x14ac:dyDescent="0.3">
      <c r="R380" s="921"/>
      <c r="S380" s="922"/>
      <c r="T380" s="922"/>
      <c r="U380" s="922"/>
      <c r="V380" s="922"/>
      <c r="W380" s="922"/>
      <c r="X380" s="922"/>
      <c r="Y380" s="922"/>
      <c r="Z380" s="922"/>
      <c r="AA380" s="922"/>
      <c r="AB380" s="922"/>
      <c r="AC380" s="922"/>
      <c r="AD380" s="922"/>
      <c r="AE380" s="923"/>
      <c r="AF380" s="19"/>
      <c r="AG380" s="926"/>
      <c r="AH380" s="927"/>
      <c r="AI380" s="926"/>
      <c r="AJ380" s="927"/>
      <c r="AK380" s="929"/>
      <c r="AL380" s="927"/>
      <c r="AM380" s="946"/>
    </row>
    <row r="381" spans="2:41" ht="17.25" thickBot="1" x14ac:dyDescent="0.3"/>
    <row r="382" spans="2:41" ht="12" customHeight="1" x14ac:dyDescent="0.25">
      <c r="B382" s="882" t="s">
        <v>31</v>
      </c>
      <c r="C382" s="883"/>
      <c r="D382" s="883"/>
      <c r="E382" s="883"/>
      <c r="F382" s="883"/>
      <c r="G382" s="884"/>
      <c r="H382" s="888" t="s">
        <v>30</v>
      </c>
      <c r="I382" s="765"/>
      <c r="J382" s="765"/>
      <c r="K382" s="765"/>
      <c r="L382" s="765"/>
      <c r="M382" s="765"/>
      <c r="N382" s="765"/>
      <c r="O382" s="765"/>
      <c r="P382" s="765"/>
      <c r="Q382" s="765"/>
      <c r="R382" s="765"/>
      <c r="S382" s="765"/>
      <c r="T382" s="765"/>
      <c r="U382" s="765"/>
      <c r="V382" s="765"/>
      <c r="W382" s="765"/>
      <c r="X382" s="765"/>
      <c r="Y382" s="765"/>
      <c r="Z382" s="765"/>
      <c r="AA382" s="765"/>
      <c r="AB382" s="765"/>
      <c r="AC382" s="765"/>
      <c r="AD382" s="267"/>
      <c r="AE382" s="764" t="s">
        <v>29</v>
      </c>
      <c r="AF382" s="765"/>
      <c r="AG382" s="765"/>
      <c r="AH382" s="765"/>
      <c r="AI382" s="765"/>
      <c r="AJ382" s="766"/>
      <c r="AK382" s="889" t="s">
        <v>39</v>
      </c>
      <c r="AL382" s="890"/>
      <c r="AM382" s="891"/>
      <c r="AN382" s="22"/>
      <c r="AO382" s="168" t="s">
        <v>46</v>
      </c>
    </row>
    <row r="383" spans="2:41" ht="12" customHeight="1" thickBot="1" x14ac:dyDescent="0.3">
      <c r="B383" s="885"/>
      <c r="C383" s="886"/>
      <c r="D383" s="886"/>
      <c r="E383" s="886"/>
      <c r="F383" s="886"/>
      <c r="G383" s="887"/>
      <c r="H383" s="892" t="s">
        <v>25</v>
      </c>
      <c r="I383" s="893"/>
      <c r="J383" s="893"/>
      <c r="K383" s="893"/>
      <c r="L383" s="893"/>
      <c r="M383" s="893"/>
      <c r="N383" s="893"/>
      <c r="O383" s="893"/>
      <c r="P383" s="893"/>
      <c r="Q383" s="893"/>
      <c r="R383" s="893"/>
      <c r="S383" s="893"/>
      <c r="T383" s="893"/>
      <c r="U383" s="893"/>
      <c r="V383" s="893"/>
      <c r="W383" s="893"/>
      <c r="X383" s="893"/>
      <c r="Y383" s="893"/>
      <c r="Z383" s="893"/>
      <c r="AA383" s="893"/>
      <c r="AB383" s="893"/>
      <c r="AC383" s="893"/>
      <c r="AD383" s="268"/>
      <c r="AE383" s="773"/>
      <c r="AF383" s="774"/>
      <c r="AG383" s="774"/>
      <c r="AH383" s="774"/>
      <c r="AI383" s="774"/>
      <c r="AJ383" s="775"/>
      <c r="AK383" s="896" t="s">
        <v>40</v>
      </c>
      <c r="AL383" s="897"/>
      <c r="AM383" s="898"/>
      <c r="AN383" s="23"/>
      <c r="AO383" s="169" t="s">
        <v>47</v>
      </c>
    </row>
    <row r="384" spans="2:41" ht="12" customHeight="1" thickBot="1" x14ac:dyDescent="0.3">
      <c r="B384" s="902" t="s">
        <v>28</v>
      </c>
      <c r="C384" s="903"/>
      <c r="D384" s="903"/>
      <c r="E384" s="903"/>
      <c r="F384" s="903"/>
      <c r="G384" s="904"/>
      <c r="H384" s="894"/>
      <c r="I384" s="895"/>
      <c r="J384" s="895"/>
      <c r="K384" s="895"/>
      <c r="L384" s="895"/>
      <c r="M384" s="895"/>
      <c r="N384" s="895"/>
      <c r="O384" s="895"/>
      <c r="P384" s="895"/>
      <c r="Q384" s="895"/>
      <c r="R384" s="895"/>
      <c r="S384" s="895"/>
      <c r="T384" s="895"/>
      <c r="U384" s="895"/>
      <c r="V384" s="895"/>
      <c r="W384" s="895"/>
      <c r="X384" s="895"/>
      <c r="Y384" s="895"/>
      <c r="Z384" s="895"/>
      <c r="AA384" s="895"/>
      <c r="AB384" s="895"/>
      <c r="AC384" s="895"/>
      <c r="AD384" s="269"/>
      <c r="AE384" s="776"/>
      <c r="AF384" s="777"/>
      <c r="AG384" s="777"/>
      <c r="AH384" s="777"/>
      <c r="AI384" s="777"/>
      <c r="AJ384" s="778"/>
      <c r="AK384" s="899"/>
      <c r="AL384" s="900"/>
      <c r="AM384" s="901"/>
      <c r="AN384" s="141"/>
      <c r="AO384" s="170"/>
    </row>
    <row r="385" spans="2:41" ht="12" customHeight="1" thickBot="1" x14ac:dyDescent="0.3">
      <c r="B385" s="135"/>
      <c r="C385" s="135"/>
      <c r="D385" s="135"/>
      <c r="E385" s="135"/>
      <c r="F385" s="135"/>
      <c r="G385" s="135"/>
      <c r="H385" s="135"/>
      <c r="I385" s="135"/>
      <c r="J385" s="174"/>
      <c r="K385" s="174"/>
      <c r="L385" s="174"/>
      <c r="M385" s="174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  <c r="AL385" s="135"/>
      <c r="AM385" s="135"/>
      <c r="AN385" s="141"/>
      <c r="AO385" s="171"/>
    </row>
    <row r="386" spans="2:41" ht="12" customHeight="1" thickBot="1" x14ac:dyDescent="0.3">
      <c r="B386" s="873" t="s">
        <v>27</v>
      </c>
      <c r="C386" s="874"/>
      <c r="D386" s="874"/>
      <c r="E386" s="875"/>
      <c r="F386" s="848" t="s">
        <v>26</v>
      </c>
      <c r="G386" s="850"/>
      <c r="H386" s="848" t="s">
        <v>44</v>
      </c>
      <c r="I386" s="849"/>
      <c r="J386" s="849"/>
      <c r="K386" s="849"/>
      <c r="L386" s="849"/>
      <c r="M386" s="849"/>
      <c r="N386" s="849"/>
      <c r="O386" s="849"/>
      <c r="P386" s="849"/>
      <c r="Q386" s="849"/>
      <c r="R386" s="849"/>
      <c r="S386" s="850"/>
      <c r="T386" s="848" t="s">
        <v>25</v>
      </c>
      <c r="U386" s="849"/>
      <c r="V386" s="849"/>
      <c r="W386" s="849"/>
      <c r="X386" s="849"/>
      <c r="Y386" s="849"/>
      <c r="Z386" s="849"/>
      <c r="AA386" s="849"/>
      <c r="AB386" s="849"/>
      <c r="AC386" s="849"/>
      <c r="AD386" s="849"/>
      <c r="AE386" s="850"/>
      <c r="AF386" s="879" t="s">
        <v>24</v>
      </c>
      <c r="AG386" s="880"/>
      <c r="AH386" s="881"/>
      <c r="AI386" s="879" t="s">
        <v>24</v>
      </c>
      <c r="AJ386" s="881"/>
      <c r="AK386" s="848" t="s">
        <v>23</v>
      </c>
      <c r="AL386" s="849"/>
      <c r="AM386" s="850"/>
      <c r="AN386" s="141"/>
      <c r="AO386" s="171"/>
    </row>
    <row r="387" spans="2:41" ht="12" customHeight="1" thickBot="1" x14ac:dyDescent="0.3">
      <c r="B387" s="1" t="s">
        <v>13</v>
      </c>
      <c r="C387" s="2" t="s">
        <v>22</v>
      </c>
      <c r="D387" s="3" t="s">
        <v>22</v>
      </c>
      <c r="E387" s="2" t="s">
        <v>21</v>
      </c>
      <c r="F387" s="907" t="s">
        <v>20</v>
      </c>
      <c r="G387" s="908"/>
      <c r="H387" s="876"/>
      <c r="I387" s="877"/>
      <c r="J387" s="877"/>
      <c r="K387" s="877"/>
      <c r="L387" s="877"/>
      <c r="M387" s="877"/>
      <c r="N387" s="877"/>
      <c r="O387" s="877"/>
      <c r="P387" s="877"/>
      <c r="Q387" s="877"/>
      <c r="R387" s="877"/>
      <c r="S387" s="878"/>
      <c r="T387" s="876"/>
      <c r="U387" s="877"/>
      <c r="V387" s="877"/>
      <c r="W387" s="877"/>
      <c r="X387" s="877"/>
      <c r="Y387" s="877"/>
      <c r="Z387" s="877"/>
      <c r="AA387" s="877"/>
      <c r="AB387" s="877"/>
      <c r="AC387" s="877"/>
      <c r="AD387" s="877"/>
      <c r="AE387" s="878"/>
      <c r="AF387" s="876" t="s">
        <v>19</v>
      </c>
      <c r="AG387" s="877"/>
      <c r="AH387" s="878"/>
      <c r="AI387" s="876" t="s">
        <v>18</v>
      </c>
      <c r="AJ387" s="878"/>
      <c r="AK387" s="876" t="s">
        <v>17</v>
      </c>
      <c r="AL387" s="877"/>
      <c r="AM387" s="878"/>
      <c r="AN387" s="141"/>
      <c r="AO387" s="171"/>
    </row>
    <row r="388" spans="2:41" ht="12" customHeight="1" thickBot="1" x14ac:dyDescent="0.3">
      <c r="B388" s="4">
        <v>2020</v>
      </c>
      <c r="C388" s="5" t="s">
        <v>16</v>
      </c>
      <c r="D388" s="5" t="s">
        <v>15</v>
      </c>
      <c r="E388" s="30" t="s">
        <v>14</v>
      </c>
      <c r="F388" s="6" t="s">
        <v>14</v>
      </c>
      <c r="G388" s="7" t="s">
        <v>13</v>
      </c>
      <c r="H388" s="868" t="s">
        <v>34</v>
      </c>
      <c r="I388" s="869"/>
      <c r="J388" s="870" t="s">
        <v>43</v>
      </c>
      <c r="K388" s="871"/>
      <c r="L388" s="870" t="s">
        <v>42</v>
      </c>
      <c r="M388" s="871"/>
      <c r="N388" s="872" t="s">
        <v>33</v>
      </c>
      <c r="O388" s="869"/>
      <c r="P388" s="872" t="s">
        <v>12</v>
      </c>
      <c r="Q388" s="869"/>
      <c r="R388" s="872" t="s">
        <v>11</v>
      </c>
      <c r="S388" s="905"/>
      <c r="T388" s="868" t="s">
        <v>35</v>
      </c>
      <c r="U388" s="906"/>
      <c r="V388" s="906"/>
      <c r="W388" s="905"/>
      <c r="X388" s="868" t="s">
        <v>10</v>
      </c>
      <c r="Y388" s="906"/>
      <c r="Z388" s="906"/>
      <c r="AA388" s="905"/>
      <c r="AB388" s="38" t="s">
        <v>38</v>
      </c>
      <c r="AC388" s="37" t="s">
        <v>36</v>
      </c>
      <c r="AD388" s="266" t="s">
        <v>41</v>
      </c>
      <c r="AE388" s="136" t="s">
        <v>9</v>
      </c>
      <c r="AF388" s="8" t="s">
        <v>37</v>
      </c>
      <c r="AG388" s="9" t="s">
        <v>8</v>
      </c>
      <c r="AH388" s="10" t="s">
        <v>7</v>
      </c>
      <c r="AI388" s="6" t="s">
        <v>8</v>
      </c>
      <c r="AJ388" s="7" t="s">
        <v>7</v>
      </c>
      <c r="AK388" s="6" t="s">
        <v>8</v>
      </c>
      <c r="AL388" s="11" t="s">
        <v>7</v>
      </c>
      <c r="AM388" s="7" t="s">
        <v>6</v>
      </c>
      <c r="AN388" s="141"/>
      <c r="AO388" s="171"/>
    </row>
    <row r="389" spans="2:41" ht="12" customHeight="1" thickBot="1" x14ac:dyDescent="0.3">
      <c r="B389" s="25"/>
      <c r="C389" s="137"/>
      <c r="D389" s="137"/>
      <c r="E389" s="43"/>
      <c r="F389" s="43"/>
      <c r="G389" s="25"/>
      <c r="H389" s="960"/>
      <c r="I389" s="961"/>
      <c r="J389" s="962"/>
      <c r="K389" s="963"/>
      <c r="L389" s="962"/>
      <c r="M389" s="963"/>
      <c r="N389" s="960"/>
      <c r="O389" s="961"/>
      <c r="P389" s="964"/>
      <c r="Q389" s="965"/>
      <c r="R389" s="964"/>
      <c r="S389" s="966"/>
      <c r="T389" s="957"/>
      <c r="U389" s="958"/>
      <c r="V389" s="958"/>
      <c r="W389" s="959"/>
      <c r="X389" s="986"/>
      <c r="Y389" s="958"/>
      <c r="Z389" s="958"/>
      <c r="AA389" s="987"/>
      <c r="AB389" s="34"/>
      <c r="AC389" s="138"/>
      <c r="AD389" s="166"/>
      <c r="AE389" s="41"/>
      <c r="AF389" s="26"/>
      <c r="AG389" s="160"/>
      <c r="AH389" s="161">
        <f>+AG389/1000</f>
        <v>0</v>
      </c>
      <c r="AI389" s="162"/>
      <c r="AJ389" s="163">
        <f>+AI389/1000</f>
        <v>0</v>
      </c>
      <c r="AK389" s="164">
        <f>+AI389-AG389</f>
        <v>0</v>
      </c>
      <c r="AL389" s="163">
        <f>+AK389/1000</f>
        <v>0</v>
      </c>
      <c r="AM389" s="165" t="e">
        <f>+AK389/AG389</f>
        <v>#DIV/0!</v>
      </c>
      <c r="AN389" s="141"/>
      <c r="AO389" s="172"/>
    </row>
    <row r="390" spans="2:41" ht="12" customHeight="1" x14ac:dyDescent="0.25">
      <c r="B390" s="25"/>
      <c r="C390" s="137"/>
      <c r="D390" s="137"/>
      <c r="E390" s="43"/>
      <c r="F390" s="43"/>
      <c r="G390" s="25"/>
      <c r="H390" s="967"/>
      <c r="I390" s="968"/>
      <c r="J390" s="969"/>
      <c r="K390" s="970"/>
      <c r="L390" s="969"/>
      <c r="M390" s="970"/>
      <c r="N390" s="967"/>
      <c r="O390" s="968"/>
      <c r="P390" s="971"/>
      <c r="Q390" s="972"/>
      <c r="R390" s="973"/>
      <c r="S390" s="974"/>
      <c r="T390" s="979"/>
      <c r="U390" s="980"/>
      <c r="V390" s="980"/>
      <c r="W390" s="981"/>
      <c r="X390" s="979"/>
      <c r="Y390" s="980"/>
      <c r="Z390" s="980"/>
      <c r="AA390" s="988"/>
      <c r="AB390" s="34"/>
      <c r="AC390" s="138"/>
      <c r="AD390" s="158"/>
      <c r="AE390" s="35"/>
      <c r="AF390" s="34"/>
      <c r="AG390" s="139"/>
      <c r="AH390" s="159">
        <f>+AG390/1000</f>
        <v>0</v>
      </c>
      <c r="AI390" s="152"/>
      <c r="AJ390" s="272">
        <f>+AI390/1000</f>
        <v>0</v>
      </c>
      <c r="AK390" s="273">
        <f>+AI390-AG390</f>
        <v>0</v>
      </c>
      <c r="AL390" s="274">
        <f>+AK390/1000</f>
        <v>0</v>
      </c>
      <c r="AM390" s="275" t="e">
        <f>+AK390/AG390</f>
        <v>#DIV/0!</v>
      </c>
      <c r="AN390" s="20"/>
    </row>
    <row r="391" spans="2:41" ht="12" customHeight="1" x14ac:dyDescent="0.25">
      <c r="B391" s="25"/>
      <c r="C391" s="137"/>
      <c r="D391" s="137"/>
      <c r="E391" s="43"/>
      <c r="F391" s="43"/>
      <c r="G391" s="25"/>
      <c r="H391" s="967"/>
      <c r="I391" s="968"/>
      <c r="J391" s="969"/>
      <c r="K391" s="970"/>
      <c r="L391" s="969"/>
      <c r="M391" s="970"/>
      <c r="N391" s="967"/>
      <c r="O391" s="968"/>
      <c r="P391" s="971"/>
      <c r="Q391" s="972"/>
      <c r="R391" s="973"/>
      <c r="S391" s="985"/>
      <c r="T391" s="982"/>
      <c r="U391" s="983"/>
      <c r="V391" s="983"/>
      <c r="W391" s="984"/>
      <c r="X391" s="982"/>
      <c r="Y391" s="983"/>
      <c r="Z391" s="983"/>
      <c r="AA391" s="984"/>
      <c r="AB391" s="34"/>
      <c r="AC391" s="138"/>
      <c r="AD391" s="263"/>
      <c r="AE391" s="46"/>
      <c r="AF391" s="34"/>
      <c r="AG391" s="139"/>
      <c r="AH391" s="140">
        <f>+AG391/1000</f>
        <v>0</v>
      </c>
      <c r="AI391" s="152"/>
      <c r="AJ391" s="142">
        <f>+AI391/1000</f>
        <v>0</v>
      </c>
      <c r="AK391" s="143">
        <f>+AI391-AG391</f>
        <v>0</v>
      </c>
      <c r="AL391" s="144">
        <f>+AK391/1000</f>
        <v>0</v>
      </c>
      <c r="AM391" s="145" t="e">
        <f>+AK391/AG391</f>
        <v>#DIV/0!</v>
      </c>
      <c r="AN391" s="21"/>
    </row>
    <row r="392" spans="2:41" ht="12" customHeight="1" x14ac:dyDescent="0.25">
      <c r="B392" s="25"/>
      <c r="C392" s="137"/>
      <c r="D392" s="137"/>
      <c r="E392" s="43"/>
      <c r="F392" s="43"/>
      <c r="G392" s="25"/>
      <c r="H392" s="967"/>
      <c r="I392" s="968"/>
      <c r="J392" s="969"/>
      <c r="K392" s="970"/>
      <c r="L392" s="969"/>
      <c r="M392" s="970"/>
      <c r="N392" s="967"/>
      <c r="O392" s="968"/>
      <c r="P392" s="971"/>
      <c r="Q392" s="972"/>
      <c r="R392" s="973"/>
      <c r="S392" s="974"/>
      <c r="T392" s="975"/>
      <c r="U392" s="976"/>
      <c r="V392" s="976"/>
      <c r="W392" s="977"/>
      <c r="X392" s="975"/>
      <c r="Y392" s="976"/>
      <c r="Z392" s="976"/>
      <c r="AA392" s="978"/>
      <c r="AB392" s="34"/>
      <c r="AC392" s="138"/>
      <c r="AD392" s="263"/>
      <c r="AE392" s="46"/>
      <c r="AF392" s="34"/>
      <c r="AG392" s="139"/>
      <c r="AH392" s="140">
        <f>+AG392/1000</f>
        <v>0</v>
      </c>
      <c r="AI392" s="152"/>
      <c r="AJ392" s="142">
        <f>+AI392/1000</f>
        <v>0</v>
      </c>
      <c r="AK392" s="143">
        <f>+AI392-AG392</f>
        <v>0</v>
      </c>
      <c r="AL392" s="144">
        <f>+AK392/1000</f>
        <v>0</v>
      </c>
      <c r="AM392" s="145" t="e">
        <f>+AK392/AG392</f>
        <v>#DIV/0!</v>
      </c>
      <c r="AN392" s="21"/>
    </row>
    <row r="393" spans="2:41" ht="12" customHeight="1" x14ac:dyDescent="0.25">
      <c r="B393" s="25"/>
      <c r="C393" s="137"/>
      <c r="D393" s="137"/>
      <c r="E393" s="43"/>
      <c r="F393" s="43"/>
      <c r="G393" s="25"/>
      <c r="H393" s="967"/>
      <c r="I393" s="968"/>
      <c r="J393" s="969"/>
      <c r="K393" s="970"/>
      <c r="L393" s="969"/>
      <c r="M393" s="970"/>
      <c r="N393" s="967"/>
      <c r="O393" s="968"/>
      <c r="P393" s="989"/>
      <c r="Q393" s="990"/>
      <c r="R393" s="973"/>
      <c r="S393" s="974"/>
      <c r="T393" s="991"/>
      <c r="U393" s="992"/>
      <c r="V393" s="992"/>
      <c r="W393" s="974"/>
      <c r="X393" s="991"/>
      <c r="Y393" s="992"/>
      <c r="Z393" s="992"/>
      <c r="AA393" s="985"/>
      <c r="AB393" s="34"/>
      <c r="AC393" s="138"/>
      <c r="AD393" s="263"/>
      <c r="AE393" s="46"/>
      <c r="AF393" s="34"/>
      <c r="AG393" s="139"/>
      <c r="AH393" s="140">
        <f>+AG393/1000</f>
        <v>0</v>
      </c>
      <c r="AI393" s="152"/>
      <c r="AJ393" s="142">
        <f>+AI393/1000</f>
        <v>0</v>
      </c>
      <c r="AK393" s="143">
        <f>+AI393-AG393</f>
        <v>0</v>
      </c>
      <c r="AL393" s="144">
        <f>+AK393/1000</f>
        <v>0</v>
      </c>
      <c r="AM393" s="145" t="e">
        <f>+AK393/AG393</f>
        <v>#DIV/0!</v>
      </c>
    </row>
    <row r="394" spans="2:41" ht="12" customHeight="1" thickBot="1" x14ac:dyDescent="0.3">
      <c r="B394" s="24"/>
      <c r="C394" s="146"/>
      <c r="D394" s="146"/>
      <c r="E394" s="27"/>
      <c r="F394" s="36"/>
      <c r="G394" s="31"/>
      <c r="H394" s="909"/>
      <c r="I394" s="910"/>
      <c r="J394" s="911"/>
      <c r="K394" s="912"/>
      <c r="L394" s="911"/>
      <c r="M394" s="912"/>
      <c r="N394" s="913"/>
      <c r="O394" s="910"/>
      <c r="P394" s="913"/>
      <c r="Q394" s="910"/>
      <c r="R394" s="914"/>
      <c r="S394" s="915"/>
      <c r="T394" s="916"/>
      <c r="U394" s="917"/>
      <c r="V394" s="917"/>
      <c r="W394" s="915"/>
      <c r="X394" s="29"/>
      <c r="Y394" s="147"/>
      <c r="Z394" s="147"/>
      <c r="AA394" s="28"/>
      <c r="AB394" s="36"/>
      <c r="AC394" s="148"/>
      <c r="AD394" s="147"/>
      <c r="AE394" s="28"/>
      <c r="AF394" s="29"/>
      <c r="AG394" s="149"/>
      <c r="AH394" s="153"/>
      <c r="AI394" s="150"/>
      <c r="AJ394" s="154"/>
      <c r="AK394" s="155"/>
      <c r="AL394" s="156"/>
      <c r="AM394" s="157"/>
    </row>
    <row r="395" spans="2:41" ht="12" customHeight="1" x14ac:dyDescent="0.25">
      <c r="B395" s="151"/>
      <c r="C395" s="151"/>
      <c r="D395" s="151"/>
      <c r="E395" s="151"/>
      <c r="F395" s="151"/>
      <c r="G395" s="151"/>
      <c r="H395" s="151"/>
      <c r="I395" s="151"/>
      <c r="J395" s="174"/>
      <c r="K395" s="174"/>
      <c r="L395" s="174"/>
      <c r="M395" s="174"/>
      <c r="N395" s="151"/>
      <c r="O395" s="151"/>
      <c r="P395" s="135"/>
      <c r="Q395" s="135"/>
      <c r="R395" s="918" t="s">
        <v>5</v>
      </c>
      <c r="S395" s="919"/>
      <c r="T395" s="919"/>
      <c r="U395" s="919"/>
      <c r="V395" s="919"/>
      <c r="W395" s="919"/>
      <c r="X395" s="919"/>
      <c r="Y395" s="919"/>
      <c r="Z395" s="919"/>
      <c r="AA395" s="919"/>
      <c r="AB395" s="919"/>
      <c r="AC395" s="919"/>
      <c r="AD395" s="919"/>
      <c r="AE395" s="919"/>
      <c r="AF395" s="265"/>
      <c r="AG395" s="932" t="s">
        <v>4</v>
      </c>
      <c r="AH395" s="933"/>
      <c r="AI395" s="932" t="s">
        <v>3</v>
      </c>
      <c r="AJ395" s="933"/>
      <c r="AK395" s="932" t="s">
        <v>2</v>
      </c>
      <c r="AL395" s="934"/>
      <c r="AM395" s="935"/>
    </row>
    <row r="396" spans="2:41" x14ac:dyDescent="0.25">
      <c r="B396" s="151"/>
      <c r="C396" s="151"/>
      <c r="D396" s="151"/>
      <c r="E396" s="151"/>
      <c r="F396" s="151"/>
      <c r="G396" s="151"/>
      <c r="H396" s="151"/>
      <c r="I396" s="151"/>
      <c r="J396" s="174"/>
      <c r="K396" s="174"/>
      <c r="L396" s="174"/>
      <c r="M396" s="174"/>
      <c r="N396" s="151"/>
      <c r="O396" s="151"/>
      <c r="P396" s="135"/>
      <c r="Q396" s="135"/>
      <c r="R396" s="930"/>
      <c r="S396" s="931"/>
      <c r="T396" s="931"/>
      <c r="U396" s="931"/>
      <c r="V396" s="931"/>
      <c r="W396" s="931"/>
      <c r="X396" s="931"/>
      <c r="Y396" s="931"/>
      <c r="Z396" s="931"/>
      <c r="AA396" s="931"/>
      <c r="AB396" s="931"/>
      <c r="AC396" s="931"/>
      <c r="AD396" s="931"/>
      <c r="AE396" s="931"/>
      <c r="AF396" s="265"/>
      <c r="AG396" s="936" t="s">
        <v>1</v>
      </c>
      <c r="AH396" s="938">
        <f>+SUM(AH389:AH394)</f>
        <v>0</v>
      </c>
      <c r="AI396" s="936" t="s">
        <v>1</v>
      </c>
      <c r="AJ396" s="938">
        <f>+SUM(AJ389:AJ394)</f>
        <v>0</v>
      </c>
      <c r="AK396" s="936" t="s">
        <v>1</v>
      </c>
      <c r="AL396" s="940">
        <f>+AJ396-AH396</f>
        <v>0</v>
      </c>
      <c r="AM396" s="851" t="e">
        <f>+AL396/AH396</f>
        <v>#DIV/0!</v>
      </c>
    </row>
    <row r="397" spans="2:41" ht="17.25" thickBot="1" x14ac:dyDescent="0.3">
      <c r="B397" s="151"/>
      <c r="C397" s="151"/>
      <c r="D397" s="151"/>
      <c r="E397" s="151"/>
      <c r="F397" s="151"/>
      <c r="G397" s="151"/>
      <c r="H397" s="151"/>
      <c r="I397" s="151"/>
      <c r="J397" s="174"/>
      <c r="K397" s="174"/>
      <c r="L397" s="174"/>
      <c r="M397" s="174"/>
      <c r="N397" s="151"/>
      <c r="O397" s="151"/>
      <c r="P397" s="135"/>
      <c r="Q397" s="135"/>
      <c r="R397" s="921"/>
      <c r="S397" s="922"/>
      <c r="T397" s="922"/>
      <c r="U397" s="922"/>
      <c r="V397" s="922"/>
      <c r="W397" s="922"/>
      <c r="X397" s="922"/>
      <c r="Y397" s="922"/>
      <c r="Z397" s="922"/>
      <c r="AA397" s="922"/>
      <c r="AB397" s="922"/>
      <c r="AC397" s="922"/>
      <c r="AD397" s="922"/>
      <c r="AE397" s="922"/>
      <c r="AF397" s="264"/>
      <c r="AG397" s="937"/>
      <c r="AH397" s="939"/>
      <c r="AI397" s="937"/>
      <c r="AJ397" s="939"/>
      <c r="AK397" s="937"/>
      <c r="AL397" s="941"/>
      <c r="AM397" s="852"/>
    </row>
    <row r="398" spans="2:41" ht="17.25" thickBot="1" x14ac:dyDescent="0.3"/>
    <row r="399" spans="2:41" x14ac:dyDescent="0.25">
      <c r="R399" s="918" t="s">
        <v>0</v>
      </c>
      <c r="S399" s="919"/>
      <c r="T399" s="919"/>
      <c r="U399" s="919"/>
      <c r="V399" s="919"/>
      <c r="W399" s="919"/>
      <c r="X399" s="919"/>
      <c r="Y399" s="919"/>
      <c r="Z399" s="919"/>
      <c r="AA399" s="919"/>
      <c r="AB399" s="919"/>
      <c r="AC399" s="919"/>
      <c r="AD399" s="919"/>
      <c r="AE399" s="920"/>
      <c r="AF399" s="18"/>
      <c r="AG399" s="924">
        <f>+AH396+AG379</f>
        <v>0</v>
      </c>
      <c r="AH399" s="925"/>
      <c r="AI399" s="924">
        <f>+AJ396+AI379</f>
        <v>0</v>
      </c>
      <c r="AJ399" s="925"/>
      <c r="AK399" s="928">
        <f>+AI399-AG399</f>
        <v>0</v>
      </c>
      <c r="AL399" s="925"/>
      <c r="AM399" s="945" t="e">
        <f>+AK399/AG399</f>
        <v>#DIV/0!</v>
      </c>
    </row>
    <row r="400" spans="2:41" ht="17.25" thickBot="1" x14ac:dyDescent="0.3">
      <c r="R400" s="921"/>
      <c r="S400" s="922"/>
      <c r="T400" s="922"/>
      <c r="U400" s="922"/>
      <c r="V400" s="922"/>
      <c r="W400" s="922"/>
      <c r="X400" s="922"/>
      <c r="Y400" s="922"/>
      <c r="Z400" s="922"/>
      <c r="AA400" s="922"/>
      <c r="AB400" s="922"/>
      <c r="AC400" s="922"/>
      <c r="AD400" s="922"/>
      <c r="AE400" s="923"/>
      <c r="AF400" s="19"/>
      <c r="AG400" s="926"/>
      <c r="AH400" s="927"/>
      <c r="AI400" s="926"/>
      <c r="AJ400" s="927"/>
      <c r="AK400" s="929"/>
      <c r="AL400" s="927"/>
      <c r="AM400" s="946"/>
    </row>
    <row r="401" spans="2:41" ht="17.25" thickBot="1" x14ac:dyDescent="0.3"/>
    <row r="402" spans="2:41" ht="12" customHeight="1" x14ac:dyDescent="0.25">
      <c r="B402" s="882" t="s">
        <v>31</v>
      </c>
      <c r="C402" s="883"/>
      <c r="D402" s="883"/>
      <c r="E402" s="883"/>
      <c r="F402" s="883"/>
      <c r="G402" s="884"/>
      <c r="H402" s="888" t="s">
        <v>30</v>
      </c>
      <c r="I402" s="765"/>
      <c r="J402" s="765"/>
      <c r="K402" s="765"/>
      <c r="L402" s="765"/>
      <c r="M402" s="765"/>
      <c r="N402" s="765"/>
      <c r="O402" s="765"/>
      <c r="P402" s="765"/>
      <c r="Q402" s="765"/>
      <c r="R402" s="765"/>
      <c r="S402" s="765"/>
      <c r="T402" s="765"/>
      <c r="U402" s="765"/>
      <c r="V402" s="765"/>
      <c r="W402" s="765"/>
      <c r="X402" s="765"/>
      <c r="Y402" s="765"/>
      <c r="Z402" s="765"/>
      <c r="AA402" s="765"/>
      <c r="AB402" s="765"/>
      <c r="AC402" s="765"/>
      <c r="AD402" s="267"/>
      <c r="AE402" s="764" t="s">
        <v>29</v>
      </c>
      <c r="AF402" s="765"/>
      <c r="AG402" s="765"/>
      <c r="AH402" s="765"/>
      <c r="AI402" s="765"/>
      <c r="AJ402" s="766"/>
      <c r="AK402" s="889" t="s">
        <v>39</v>
      </c>
      <c r="AL402" s="890"/>
      <c r="AM402" s="891"/>
      <c r="AN402" s="22"/>
      <c r="AO402" s="168" t="s">
        <v>46</v>
      </c>
    </row>
    <row r="403" spans="2:41" ht="12" customHeight="1" thickBot="1" x14ac:dyDescent="0.3">
      <c r="B403" s="885"/>
      <c r="C403" s="886"/>
      <c r="D403" s="886"/>
      <c r="E403" s="886"/>
      <c r="F403" s="886"/>
      <c r="G403" s="887"/>
      <c r="H403" s="892" t="s">
        <v>25</v>
      </c>
      <c r="I403" s="893"/>
      <c r="J403" s="893"/>
      <c r="K403" s="893"/>
      <c r="L403" s="893"/>
      <c r="M403" s="893"/>
      <c r="N403" s="893"/>
      <c r="O403" s="893"/>
      <c r="P403" s="893"/>
      <c r="Q403" s="893"/>
      <c r="R403" s="893"/>
      <c r="S403" s="893"/>
      <c r="T403" s="893"/>
      <c r="U403" s="893"/>
      <c r="V403" s="893"/>
      <c r="W403" s="893"/>
      <c r="X403" s="893"/>
      <c r="Y403" s="893"/>
      <c r="Z403" s="893"/>
      <c r="AA403" s="893"/>
      <c r="AB403" s="893"/>
      <c r="AC403" s="893"/>
      <c r="AD403" s="268"/>
      <c r="AE403" s="773"/>
      <c r="AF403" s="774"/>
      <c r="AG403" s="774"/>
      <c r="AH403" s="774"/>
      <c r="AI403" s="774"/>
      <c r="AJ403" s="775"/>
      <c r="AK403" s="896" t="s">
        <v>40</v>
      </c>
      <c r="AL403" s="897"/>
      <c r="AM403" s="898"/>
      <c r="AN403" s="23"/>
      <c r="AO403" s="169" t="s">
        <v>47</v>
      </c>
    </row>
    <row r="404" spans="2:41" ht="12" customHeight="1" thickBot="1" x14ac:dyDescent="0.3">
      <c r="B404" s="902" t="s">
        <v>28</v>
      </c>
      <c r="C404" s="903"/>
      <c r="D404" s="903"/>
      <c r="E404" s="903"/>
      <c r="F404" s="903"/>
      <c r="G404" s="904"/>
      <c r="H404" s="894"/>
      <c r="I404" s="895"/>
      <c r="J404" s="895"/>
      <c r="K404" s="895"/>
      <c r="L404" s="895"/>
      <c r="M404" s="895"/>
      <c r="N404" s="895"/>
      <c r="O404" s="895"/>
      <c r="P404" s="895"/>
      <c r="Q404" s="895"/>
      <c r="R404" s="895"/>
      <c r="S404" s="895"/>
      <c r="T404" s="895"/>
      <c r="U404" s="895"/>
      <c r="V404" s="895"/>
      <c r="W404" s="895"/>
      <c r="X404" s="895"/>
      <c r="Y404" s="895"/>
      <c r="Z404" s="895"/>
      <c r="AA404" s="895"/>
      <c r="AB404" s="895"/>
      <c r="AC404" s="895"/>
      <c r="AD404" s="269"/>
      <c r="AE404" s="776"/>
      <c r="AF404" s="777"/>
      <c r="AG404" s="777"/>
      <c r="AH404" s="777"/>
      <c r="AI404" s="777"/>
      <c r="AJ404" s="778"/>
      <c r="AK404" s="899"/>
      <c r="AL404" s="900"/>
      <c r="AM404" s="901"/>
      <c r="AN404" s="141"/>
      <c r="AO404" s="170"/>
    </row>
    <row r="405" spans="2:41" ht="12" customHeight="1" thickBot="1" x14ac:dyDescent="0.3">
      <c r="B405" s="135"/>
      <c r="C405" s="135"/>
      <c r="D405" s="135"/>
      <c r="E405" s="135"/>
      <c r="F405" s="135"/>
      <c r="G405" s="135"/>
      <c r="H405" s="135"/>
      <c r="I405" s="135"/>
      <c r="J405" s="174"/>
      <c r="K405" s="174"/>
      <c r="L405" s="174"/>
      <c r="M405" s="174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  <c r="AL405" s="135"/>
      <c r="AM405" s="135"/>
      <c r="AN405" s="141"/>
      <c r="AO405" s="171"/>
    </row>
    <row r="406" spans="2:41" ht="12" customHeight="1" thickBot="1" x14ac:dyDescent="0.3">
      <c r="B406" s="873" t="s">
        <v>27</v>
      </c>
      <c r="C406" s="874"/>
      <c r="D406" s="874"/>
      <c r="E406" s="875"/>
      <c r="F406" s="848" t="s">
        <v>26</v>
      </c>
      <c r="G406" s="850"/>
      <c r="H406" s="848" t="s">
        <v>44</v>
      </c>
      <c r="I406" s="849"/>
      <c r="J406" s="849"/>
      <c r="K406" s="849"/>
      <c r="L406" s="849"/>
      <c r="M406" s="849"/>
      <c r="N406" s="849"/>
      <c r="O406" s="849"/>
      <c r="P406" s="849"/>
      <c r="Q406" s="849"/>
      <c r="R406" s="849"/>
      <c r="S406" s="850"/>
      <c r="T406" s="848" t="s">
        <v>25</v>
      </c>
      <c r="U406" s="849"/>
      <c r="V406" s="849"/>
      <c r="W406" s="849"/>
      <c r="X406" s="849"/>
      <c r="Y406" s="849"/>
      <c r="Z406" s="849"/>
      <c r="AA406" s="849"/>
      <c r="AB406" s="849"/>
      <c r="AC406" s="849"/>
      <c r="AD406" s="849"/>
      <c r="AE406" s="850"/>
      <c r="AF406" s="879" t="s">
        <v>24</v>
      </c>
      <c r="AG406" s="880"/>
      <c r="AH406" s="881"/>
      <c r="AI406" s="879" t="s">
        <v>24</v>
      </c>
      <c r="AJ406" s="881"/>
      <c r="AK406" s="848" t="s">
        <v>23</v>
      </c>
      <c r="AL406" s="849"/>
      <c r="AM406" s="850"/>
      <c r="AN406" s="141"/>
      <c r="AO406" s="171"/>
    </row>
    <row r="407" spans="2:41" ht="12" customHeight="1" thickBot="1" x14ac:dyDescent="0.3">
      <c r="B407" s="1" t="s">
        <v>13</v>
      </c>
      <c r="C407" s="2" t="s">
        <v>22</v>
      </c>
      <c r="D407" s="3" t="s">
        <v>22</v>
      </c>
      <c r="E407" s="2" t="s">
        <v>21</v>
      </c>
      <c r="F407" s="907" t="s">
        <v>20</v>
      </c>
      <c r="G407" s="908"/>
      <c r="H407" s="876"/>
      <c r="I407" s="877"/>
      <c r="J407" s="877"/>
      <c r="K407" s="877"/>
      <c r="L407" s="877"/>
      <c r="M407" s="877"/>
      <c r="N407" s="877"/>
      <c r="O407" s="877"/>
      <c r="P407" s="877"/>
      <c r="Q407" s="877"/>
      <c r="R407" s="877"/>
      <c r="S407" s="878"/>
      <c r="T407" s="876"/>
      <c r="U407" s="877"/>
      <c r="V407" s="877"/>
      <c r="W407" s="877"/>
      <c r="X407" s="877"/>
      <c r="Y407" s="877"/>
      <c r="Z407" s="877"/>
      <c r="AA407" s="877"/>
      <c r="AB407" s="877"/>
      <c r="AC407" s="877"/>
      <c r="AD407" s="877"/>
      <c r="AE407" s="878"/>
      <c r="AF407" s="876" t="s">
        <v>19</v>
      </c>
      <c r="AG407" s="877"/>
      <c r="AH407" s="878"/>
      <c r="AI407" s="876" t="s">
        <v>18</v>
      </c>
      <c r="AJ407" s="878"/>
      <c r="AK407" s="876" t="s">
        <v>17</v>
      </c>
      <c r="AL407" s="877"/>
      <c r="AM407" s="878"/>
      <c r="AN407" s="141"/>
      <c r="AO407" s="171"/>
    </row>
    <row r="408" spans="2:41" ht="12" customHeight="1" thickBot="1" x14ac:dyDescent="0.3">
      <c r="B408" s="4">
        <v>2020</v>
      </c>
      <c r="C408" s="5" t="s">
        <v>16</v>
      </c>
      <c r="D408" s="5" t="s">
        <v>15</v>
      </c>
      <c r="E408" s="30" t="s">
        <v>14</v>
      </c>
      <c r="F408" s="6" t="s">
        <v>14</v>
      </c>
      <c r="G408" s="7" t="s">
        <v>13</v>
      </c>
      <c r="H408" s="868" t="s">
        <v>34</v>
      </c>
      <c r="I408" s="869"/>
      <c r="J408" s="870" t="s">
        <v>43</v>
      </c>
      <c r="K408" s="871"/>
      <c r="L408" s="870" t="s">
        <v>42</v>
      </c>
      <c r="M408" s="871"/>
      <c r="N408" s="872" t="s">
        <v>33</v>
      </c>
      <c r="O408" s="869"/>
      <c r="P408" s="872" t="s">
        <v>12</v>
      </c>
      <c r="Q408" s="869"/>
      <c r="R408" s="872" t="s">
        <v>11</v>
      </c>
      <c r="S408" s="905"/>
      <c r="T408" s="868" t="s">
        <v>35</v>
      </c>
      <c r="U408" s="906"/>
      <c r="V408" s="906"/>
      <c r="W408" s="905"/>
      <c r="X408" s="868" t="s">
        <v>10</v>
      </c>
      <c r="Y408" s="906"/>
      <c r="Z408" s="906"/>
      <c r="AA408" s="905"/>
      <c r="AB408" s="38" t="s">
        <v>38</v>
      </c>
      <c r="AC408" s="37" t="s">
        <v>36</v>
      </c>
      <c r="AD408" s="266" t="s">
        <v>41</v>
      </c>
      <c r="AE408" s="136" t="s">
        <v>9</v>
      </c>
      <c r="AF408" s="8" t="s">
        <v>37</v>
      </c>
      <c r="AG408" s="9" t="s">
        <v>8</v>
      </c>
      <c r="AH408" s="10" t="s">
        <v>7</v>
      </c>
      <c r="AI408" s="6" t="s">
        <v>8</v>
      </c>
      <c r="AJ408" s="7" t="s">
        <v>7</v>
      </c>
      <c r="AK408" s="6" t="s">
        <v>8</v>
      </c>
      <c r="AL408" s="11" t="s">
        <v>7</v>
      </c>
      <c r="AM408" s="7" t="s">
        <v>6</v>
      </c>
      <c r="AN408" s="141"/>
      <c r="AO408" s="171"/>
    </row>
    <row r="409" spans="2:41" ht="12" customHeight="1" thickBot="1" x14ac:dyDescent="0.3">
      <c r="B409" s="25"/>
      <c r="C409" s="137"/>
      <c r="D409" s="137"/>
      <c r="E409" s="43"/>
      <c r="F409" s="43"/>
      <c r="G409" s="25"/>
      <c r="H409" s="960"/>
      <c r="I409" s="961"/>
      <c r="J409" s="962"/>
      <c r="K409" s="963"/>
      <c r="L409" s="962"/>
      <c r="M409" s="963"/>
      <c r="N409" s="960"/>
      <c r="O409" s="961"/>
      <c r="P409" s="964"/>
      <c r="Q409" s="965"/>
      <c r="R409" s="964"/>
      <c r="S409" s="966"/>
      <c r="T409" s="957"/>
      <c r="U409" s="958"/>
      <c r="V409" s="958"/>
      <c r="W409" s="959"/>
      <c r="X409" s="986"/>
      <c r="Y409" s="958"/>
      <c r="Z409" s="958"/>
      <c r="AA409" s="987"/>
      <c r="AB409" s="34"/>
      <c r="AC409" s="138"/>
      <c r="AD409" s="166"/>
      <c r="AE409" s="41"/>
      <c r="AF409" s="26"/>
      <c r="AG409" s="160"/>
      <c r="AH409" s="161">
        <f>+AG409/1000</f>
        <v>0</v>
      </c>
      <c r="AI409" s="162"/>
      <c r="AJ409" s="163">
        <f>+AI409/1000</f>
        <v>0</v>
      </c>
      <c r="AK409" s="164">
        <f>+AI409-AG409</f>
        <v>0</v>
      </c>
      <c r="AL409" s="163">
        <f>+AK409/1000</f>
        <v>0</v>
      </c>
      <c r="AM409" s="165" t="e">
        <f>+AK409/AG409</f>
        <v>#DIV/0!</v>
      </c>
      <c r="AN409" s="141"/>
      <c r="AO409" s="172"/>
    </row>
    <row r="410" spans="2:41" ht="12" customHeight="1" x14ac:dyDescent="0.25">
      <c r="B410" s="25"/>
      <c r="C410" s="137"/>
      <c r="D410" s="137"/>
      <c r="E410" s="43"/>
      <c r="F410" s="43"/>
      <c r="G410" s="25"/>
      <c r="H410" s="967"/>
      <c r="I410" s="968"/>
      <c r="J410" s="969"/>
      <c r="K410" s="970"/>
      <c r="L410" s="969"/>
      <c r="M410" s="970"/>
      <c r="N410" s="967"/>
      <c r="O410" s="968"/>
      <c r="P410" s="971"/>
      <c r="Q410" s="972"/>
      <c r="R410" s="973"/>
      <c r="S410" s="974"/>
      <c r="T410" s="979"/>
      <c r="U410" s="980"/>
      <c r="V410" s="980"/>
      <c r="W410" s="981"/>
      <c r="X410" s="979"/>
      <c r="Y410" s="980"/>
      <c r="Z410" s="980"/>
      <c r="AA410" s="988"/>
      <c r="AB410" s="34"/>
      <c r="AC410" s="138"/>
      <c r="AD410" s="158"/>
      <c r="AE410" s="35"/>
      <c r="AF410" s="34"/>
      <c r="AG410" s="139"/>
      <c r="AH410" s="159">
        <f>+AG410/1000</f>
        <v>0</v>
      </c>
      <c r="AI410" s="152"/>
      <c r="AJ410" s="272">
        <f>+AI410/1000</f>
        <v>0</v>
      </c>
      <c r="AK410" s="273">
        <f>+AI410-AG410</f>
        <v>0</v>
      </c>
      <c r="AL410" s="274">
        <f>+AK410/1000</f>
        <v>0</v>
      </c>
      <c r="AM410" s="275" t="e">
        <f>+AK410/AG410</f>
        <v>#DIV/0!</v>
      </c>
      <c r="AN410" s="20"/>
    </row>
    <row r="411" spans="2:41" ht="12" customHeight="1" x14ac:dyDescent="0.25">
      <c r="B411" s="25"/>
      <c r="C411" s="137"/>
      <c r="D411" s="137"/>
      <c r="E411" s="43"/>
      <c r="F411" s="43"/>
      <c r="G411" s="25"/>
      <c r="H411" s="967"/>
      <c r="I411" s="968"/>
      <c r="J411" s="969"/>
      <c r="K411" s="970"/>
      <c r="L411" s="969"/>
      <c r="M411" s="970"/>
      <c r="N411" s="967"/>
      <c r="O411" s="968"/>
      <c r="P411" s="971"/>
      <c r="Q411" s="972"/>
      <c r="R411" s="973"/>
      <c r="S411" s="985"/>
      <c r="T411" s="982"/>
      <c r="U411" s="983"/>
      <c r="V411" s="983"/>
      <c r="W411" s="984"/>
      <c r="X411" s="982"/>
      <c r="Y411" s="983"/>
      <c r="Z411" s="983"/>
      <c r="AA411" s="984"/>
      <c r="AB411" s="34"/>
      <c r="AC411" s="138"/>
      <c r="AD411" s="263"/>
      <c r="AE411" s="46"/>
      <c r="AF411" s="34"/>
      <c r="AG411" s="139"/>
      <c r="AH411" s="140">
        <f>+AG411/1000</f>
        <v>0</v>
      </c>
      <c r="AI411" s="152"/>
      <c r="AJ411" s="142">
        <f>+AI411/1000</f>
        <v>0</v>
      </c>
      <c r="AK411" s="143">
        <f>+AI411-AG411</f>
        <v>0</v>
      </c>
      <c r="AL411" s="144">
        <f>+AK411/1000</f>
        <v>0</v>
      </c>
      <c r="AM411" s="145" t="e">
        <f>+AK411/AG411</f>
        <v>#DIV/0!</v>
      </c>
      <c r="AN411" s="21"/>
    </row>
    <row r="412" spans="2:41" ht="12" customHeight="1" x14ac:dyDescent="0.25">
      <c r="B412" s="25"/>
      <c r="C412" s="137"/>
      <c r="D412" s="137"/>
      <c r="E412" s="43"/>
      <c r="F412" s="43"/>
      <c r="G412" s="25"/>
      <c r="H412" s="967"/>
      <c r="I412" s="968"/>
      <c r="J412" s="969"/>
      <c r="K412" s="970"/>
      <c r="L412" s="969"/>
      <c r="M412" s="970"/>
      <c r="N412" s="967"/>
      <c r="O412" s="968"/>
      <c r="P412" s="971"/>
      <c r="Q412" s="972"/>
      <c r="R412" s="973"/>
      <c r="S412" s="974"/>
      <c r="T412" s="975"/>
      <c r="U412" s="976"/>
      <c r="V412" s="976"/>
      <c r="W412" s="977"/>
      <c r="X412" s="975"/>
      <c r="Y412" s="976"/>
      <c r="Z412" s="976"/>
      <c r="AA412" s="978"/>
      <c r="AB412" s="34"/>
      <c r="AC412" s="138"/>
      <c r="AD412" s="263"/>
      <c r="AE412" s="46"/>
      <c r="AF412" s="34"/>
      <c r="AG412" s="139"/>
      <c r="AH412" s="140">
        <f>+AG412/1000</f>
        <v>0</v>
      </c>
      <c r="AI412" s="152"/>
      <c r="AJ412" s="142">
        <f>+AI412/1000</f>
        <v>0</v>
      </c>
      <c r="AK412" s="143">
        <f>+AI412-AG412</f>
        <v>0</v>
      </c>
      <c r="AL412" s="144">
        <f>+AK412/1000</f>
        <v>0</v>
      </c>
      <c r="AM412" s="145" t="e">
        <f>+AK412/AG412</f>
        <v>#DIV/0!</v>
      </c>
      <c r="AN412" s="21"/>
    </row>
    <row r="413" spans="2:41" ht="12" customHeight="1" x14ac:dyDescent="0.25">
      <c r="B413" s="25"/>
      <c r="C413" s="137"/>
      <c r="D413" s="137"/>
      <c r="E413" s="43"/>
      <c r="F413" s="43"/>
      <c r="G413" s="25"/>
      <c r="H413" s="967"/>
      <c r="I413" s="968"/>
      <c r="J413" s="969"/>
      <c r="K413" s="970"/>
      <c r="L413" s="969"/>
      <c r="M413" s="970"/>
      <c r="N413" s="967"/>
      <c r="O413" s="968"/>
      <c r="P413" s="989"/>
      <c r="Q413" s="990"/>
      <c r="R413" s="973"/>
      <c r="S413" s="974"/>
      <c r="T413" s="991"/>
      <c r="U413" s="992"/>
      <c r="V413" s="992"/>
      <c r="W413" s="974"/>
      <c r="X413" s="991"/>
      <c r="Y413" s="992"/>
      <c r="Z413" s="992"/>
      <c r="AA413" s="985"/>
      <c r="AB413" s="34"/>
      <c r="AC413" s="138"/>
      <c r="AD413" s="263"/>
      <c r="AE413" s="46"/>
      <c r="AF413" s="34"/>
      <c r="AG413" s="139"/>
      <c r="AH413" s="140">
        <f>+AG413/1000</f>
        <v>0</v>
      </c>
      <c r="AI413" s="152"/>
      <c r="AJ413" s="142">
        <f>+AI413/1000</f>
        <v>0</v>
      </c>
      <c r="AK413" s="143">
        <f>+AI413-AG413</f>
        <v>0</v>
      </c>
      <c r="AL413" s="144">
        <f>+AK413/1000</f>
        <v>0</v>
      </c>
      <c r="AM413" s="145" t="e">
        <f>+AK413/AG413</f>
        <v>#DIV/0!</v>
      </c>
    </row>
    <row r="414" spans="2:41" ht="12" customHeight="1" thickBot="1" x14ac:dyDescent="0.3">
      <c r="B414" s="24"/>
      <c r="C414" s="146"/>
      <c r="D414" s="146"/>
      <c r="E414" s="27"/>
      <c r="F414" s="36"/>
      <c r="G414" s="31"/>
      <c r="H414" s="909"/>
      <c r="I414" s="910"/>
      <c r="J414" s="911"/>
      <c r="K414" s="912"/>
      <c r="L414" s="911"/>
      <c r="M414" s="912"/>
      <c r="N414" s="913"/>
      <c r="O414" s="910"/>
      <c r="P414" s="913"/>
      <c r="Q414" s="910"/>
      <c r="R414" s="914"/>
      <c r="S414" s="915"/>
      <c r="T414" s="916"/>
      <c r="U414" s="917"/>
      <c r="V414" s="917"/>
      <c r="W414" s="915"/>
      <c r="X414" s="29"/>
      <c r="Y414" s="147"/>
      <c r="Z414" s="147"/>
      <c r="AA414" s="28"/>
      <c r="AB414" s="36"/>
      <c r="AC414" s="148"/>
      <c r="AD414" s="147"/>
      <c r="AE414" s="28"/>
      <c r="AF414" s="29"/>
      <c r="AG414" s="149"/>
      <c r="AH414" s="153"/>
      <c r="AI414" s="150"/>
      <c r="AJ414" s="154"/>
      <c r="AK414" s="155"/>
      <c r="AL414" s="156"/>
      <c r="AM414" s="157"/>
    </row>
    <row r="415" spans="2:41" ht="12" customHeight="1" x14ac:dyDescent="0.25">
      <c r="B415" s="151"/>
      <c r="C415" s="151"/>
      <c r="D415" s="151"/>
      <c r="E415" s="151"/>
      <c r="F415" s="151"/>
      <c r="G415" s="151"/>
      <c r="H415" s="151"/>
      <c r="I415" s="151"/>
      <c r="J415" s="174"/>
      <c r="K415" s="174"/>
      <c r="L415" s="174"/>
      <c r="M415" s="174"/>
      <c r="N415" s="151"/>
      <c r="O415" s="151"/>
      <c r="P415" s="135"/>
      <c r="Q415" s="135"/>
      <c r="R415" s="918" t="s">
        <v>5</v>
      </c>
      <c r="S415" s="919"/>
      <c r="T415" s="919"/>
      <c r="U415" s="919"/>
      <c r="V415" s="919"/>
      <c r="W415" s="919"/>
      <c r="X415" s="919"/>
      <c r="Y415" s="919"/>
      <c r="Z415" s="919"/>
      <c r="AA415" s="919"/>
      <c r="AB415" s="919"/>
      <c r="AC415" s="919"/>
      <c r="AD415" s="919"/>
      <c r="AE415" s="919"/>
      <c r="AF415" s="265"/>
      <c r="AG415" s="932" t="s">
        <v>4</v>
      </c>
      <c r="AH415" s="933"/>
      <c r="AI415" s="932" t="s">
        <v>3</v>
      </c>
      <c r="AJ415" s="933"/>
      <c r="AK415" s="932" t="s">
        <v>2</v>
      </c>
      <c r="AL415" s="934"/>
      <c r="AM415" s="935"/>
    </row>
    <row r="416" spans="2:41" x14ac:dyDescent="0.25">
      <c r="B416" s="151"/>
      <c r="C416" s="151"/>
      <c r="D416" s="151"/>
      <c r="E416" s="151"/>
      <c r="F416" s="151"/>
      <c r="G416" s="151"/>
      <c r="H416" s="151"/>
      <c r="I416" s="151"/>
      <c r="J416" s="174"/>
      <c r="K416" s="174"/>
      <c r="L416" s="174"/>
      <c r="M416" s="174"/>
      <c r="N416" s="151"/>
      <c r="O416" s="151"/>
      <c r="P416" s="135"/>
      <c r="Q416" s="135"/>
      <c r="R416" s="930"/>
      <c r="S416" s="931"/>
      <c r="T416" s="931"/>
      <c r="U416" s="931"/>
      <c r="V416" s="931"/>
      <c r="W416" s="931"/>
      <c r="X416" s="931"/>
      <c r="Y416" s="931"/>
      <c r="Z416" s="931"/>
      <c r="AA416" s="931"/>
      <c r="AB416" s="931"/>
      <c r="AC416" s="931"/>
      <c r="AD416" s="931"/>
      <c r="AE416" s="931"/>
      <c r="AF416" s="265"/>
      <c r="AG416" s="936" t="s">
        <v>1</v>
      </c>
      <c r="AH416" s="938">
        <f>+SUM(AH409:AH414)</f>
        <v>0</v>
      </c>
      <c r="AI416" s="936" t="s">
        <v>1</v>
      </c>
      <c r="AJ416" s="938">
        <f>+SUM(AJ409:AJ414)</f>
        <v>0</v>
      </c>
      <c r="AK416" s="936" t="s">
        <v>1</v>
      </c>
      <c r="AL416" s="940">
        <f>+AJ416-AH416</f>
        <v>0</v>
      </c>
      <c r="AM416" s="851" t="e">
        <f>+AL416/AH416</f>
        <v>#DIV/0!</v>
      </c>
    </row>
    <row r="417" spans="2:41" ht="17.25" thickBot="1" x14ac:dyDescent="0.3">
      <c r="B417" s="151"/>
      <c r="C417" s="151"/>
      <c r="D417" s="151"/>
      <c r="E417" s="151"/>
      <c r="F417" s="151"/>
      <c r="G417" s="151"/>
      <c r="H417" s="151"/>
      <c r="I417" s="151"/>
      <c r="J417" s="174"/>
      <c r="K417" s="174"/>
      <c r="L417" s="174"/>
      <c r="M417" s="174"/>
      <c r="N417" s="151"/>
      <c r="O417" s="151"/>
      <c r="P417" s="135"/>
      <c r="Q417" s="135"/>
      <c r="R417" s="921"/>
      <c r="S417" s="922"/>
      <c r="T417" s="922"/>
      <c r="U417" s="922"/>
      <c r="V417" s="922"/>
      <c r="W417" s="922"/>
      <c r="X417" s="922"/>
      <c r="Y417" s="922"/>
      <c r="Z417" s="922"/>
      <c r="AA417" s="922"/>
      <c r="AB417" s="922"/>
      <c r="AC417" s="922"/>
      <c r="AD417" s="922"/>
      <c r="AE417" s="922"/>
      <c r="AF417" s="264"/>
      <c r="AG417" s="937"/>
      <c r="AH417" s="939"/>
      <c r="AI417" s="937"/>
      <c r="AJ417" s="939"/>
      <c r="AK417" s="937"/>
      <c r="AL417" s="941"/>
      <c r="AM417" s="852"/>
    </row>
    <row r="418" spans="2:41" ht="17.25" thickBot="1" x14ac:dyDescent="0.3"/>
    <row r="419" spans="2:41" x14ac:dyDescent="0.25">
      <c r="R419" s="918" t="s">
        <v>0</v>
      </c>
      <c r="S419" s="919"/>
      <c r="T419" s="919"/>
      <c r="U419" s="919"/>
      <c r="V419" s="919"/>
      <c r="W419" s="919"/>
      <c r="X419" s="919"/>
      <c r="Y419" s="919"/>
      <c r="Z419" s="919"/>
      <c r="AA419" s="919"/>
      <c r="AB419" s="919"/>
      <c r="AC419" s="919"/>
      <c r="AD419" s="919"/>
      <c r="AE419" s="920"/>
      <c r="AF419" s="18"/>
      <c r="AG419" s="924">
        <f>+AH416+AG399</f>
        <v>0</v>
      </c>
      <c r="AH419" s="925"/>
      <c r="AI419" s="924">
        <f>+AJ416+AI399</f>
        <v>0</v>
      </c>
      <c r="AJ419" s="925"/>
      <c r="AK419" s="928">
        <f>+AI419-AG419</f>
        <v>0</v>
      </c>
      <c r="AL419" s="925"/>
      <c r="AM419" s="945" t="e">
        <f>+AK419/AG419</f>
        <v>#DIV/0!</v>
      </c>
    </row>
    <row r="420" spans="2:41" ht="17.25" thickBot="1" x14ac:dyDescent="0.3">
      <c r="R420" s="921"/>
      <c r="S420" s="922"/>
      <c r="T420" s="922"/>
      <c r="U420" s="922"/>
      <c r="V420" s="922"/>
      <c r="W420" s="922"/>
      <c r="X420" s="922"/>
      <c r="Y420" s="922"/>
      <c r="Z420" s="922"/>
      <c r="AA420" s="922"/>
      <c r="AB420" s="922"/>
      <c r="AC420" s="922"/>
      <c r="AD420" s="922"/>
      <c r="AE420" s="923"/>
      <c r="AF420" s="19"/>
      <c r="AG420" s="926"/>
      <c r="AH420" s="927"/>
      <c r="AI420" s="926"/>
      <c r="AJ420" s="927"/>
      <c r="AK420" s="929"/>
      <c r="AL420" s="927"/>
      <c r="AM420" s="946"/>
    </row>
    <row r="421" spans="2:41" ht="17.25" thickBot="1" x14ac:dyDescent="0.3"/>
    <row r="422" spans="2:41" ht="12" customHeight="1" x14ac:dyDescent="0.25">
      <c r="B422" s="882" t="s">
        <v>31</v>
      </c>
      <c r="C422" s="883"/>
      <c r="D422" s="883"/>
      <c r="E422" s="883"/>
      <c r="F422" s="883"/>
      <c r="G422" s="884"/>
      <c r="H422" s="888" t="s">
        <v>30</v>
      </c>
      <c r="I422" s="765"/>
      <c r="J422" s="765"/>
      <c r="K422" s="765"/>
      <c r="L422" s="765"/>
      <c r="M422" s="765"/>
      <c r="N422" s="765"/>
      <c r="O422" s="765"/>
      <c r="P422" s="765"/>
      <c r="Q422" s="765"/>
      <c r="R422" s="765"/>
      <c r="S422" s="765"/>
      <c r="T422" s="765"/>
      <c r="U422" s="765"/>
      <c r="V422" s="765"/>
      <c r="W422" s="765"/>
      <c r="X422" s="765"/>
      <c r="Y422" s="765"/>
      <c r="Z422" s="765"/>
      <c r="AA422" s="765"/>
      <c r="AB422" s="765"/>
      <c r="AC422" s="765"/>
      <c r="AD422" s="267"/>
      <c r="AE422" s="764" t="s">
        <v>29</v>
      </c>
      <c r="AF422" s="765"/>
      <c r="AG422" s="765"/>
      <c r="AH422" s="765"/>
      <c r="AI422" s="765"/>
      <c r="AJ422" s="766"/>
      <c r="AK422" s="889" t="s">
        <v>39</v>
      </c>
      <c r="AL422" s="890"/>
      <c r="AM422" s="891"/>
      <c r="AN422" s="22"/>
      <c r="AO422" s="168" t="s">
        <v>46</v>
      </c>
    </row>
    <row r="423" spans="2:41" ht="12" customHeight="1" thickBot="1" x14ac:dyDescent="0.3">
      <c r="B423" s="885"/>
      <c r="C423" s="886"/>
      <c r="D423" s="886"/>
      <c r="E423" s="886"/>
      <c r="F423" s="886"/>
      <c r="G423" s="887"/>
      <c r="H423" s="892" t="s">
        <v>25</v>
      </c>
      <c r="I423" s="893"/>
      <c r="J423" s="893"/>
      <c r="K423" s="893"/>
      <c r="L423" s="893"/>
      <c r="M423" s="893"/>
      <c r="N423" s="893"/>
      <c r="O423" s="893"/>
      <c r="P423" s="893"/>
      <c r="Q423" s="893"/>
      <c r="R423" s="893"/>
      <c r="S423" s="893"/>
      <c r="T423" s="893"/>
      <c r="U423" s="893"/>
      <c r="V423" s="893"/>
      <c r="W423" s="893"/>
      <c r="X423" s="893"/>
      <c r="Y423" s="893"/>
      <c r="Z423" s="893"/>
      <c r="AA423" s="893"/>
      <c r="AB423" s="893"/>
      <c r="AC423" s="893"/>
      <c r="AD423" s="268"/>
      <c r="AE423" s="773"/>
      <c r="AF423" s="774"/>
      <c r="AG423" s="774"/>
      <c r="AH423" s="774"/>
      <c r="AI423" s="774"/>
      <c r="AJ423" s="775"/>
      <c r="AK423" s="896" t="s">
        <v>40</v>
      </c>
      <c r="AL423" s="897"/>
      <c r="AM423" s="898"/>
      <c r="AN423" s="23"/>
      <c r="AO423" s="169" t="s">
        <v>47</v>
      </c>
    </row>
    <row r="424" spans="2:41" ht="12" customHeight="1" thickBot="1" x14ac:dyDescent="0.3">
      <c r="B424" s="902" t="s">
        <v>28</v>
      </c>
      <c r="C424" s="903"/>
      <c r="D424" s="903"/>
      <c r="E424" s="903"/>
      <c r="F424" s="903"/>
      <c r="G424" s="904"/>
      <c r="H424" s="894"/>
      <c r="I424" s="895"/>
      <c r="J424" s="895"/>
      <c r="K424" s="895"/>
      <c r="L424" s="895"/>
      <c r="M424" s="895"/>
      <c r="N424" s="895"/>
      <c r="O424" s="895"/>
      <c r="P424" s="895"/>
      <c r="Q424" s="895"/>
      <c r="R424" s="895"/>
      <c r="S424" s="895"/>
      <c r="T424" s="895"/>
      <c r="U424" s="895"/>
      <c r="V424" s="895"/>
      <c r="W424" s="895"/>
      <c r="X424" s="895"/>
      <c r="Y424" s="895"/>
      <c r="Z424" s="895"/>
      <c r="AA424" s="895"/>
      <c r="AB424" s="895"/>
      <c r="AC424" s="895"/>
      <c r="AD424" s="269"/>
      <c r="AE424" s="776"/>
      <c r="AF424" s="777"/>
      <c r="AG424" s="777"/>
      <c r="AH424" s="777"/>
      <c r="AI424" s="777"/>
      <c r="AJ424" s="778"/>
      <c r="AK424" s="899"/>
      <c r="AL424" s="900"/>
      <c r="AM424" s="901"/>
      <c r="AN424" s="141"/>
      <c r="AO424" s="170"/>
    </row>
    <row r="425" spans="2:41" ht="12" customHeight="1" thickBot="1" x14ac:dyDescent="0.3">
      <c r="B425" s="135"/>
      <c r="C425" s="135"/>
      <c r="D425" s="135"/>
      <c r="E425" s="135"/>
      <c r="F425" s="135"/>
      <c r="G425" s="135"/>
      <c r="H425" s="135"/>
      <c r="I425" s="135"/>
      <c r="J425" s="174"/>
      <c r="K425" s="174"/>
      <c r="L425" s="174"/>
      <c r="M425" s="174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  <c r="AM425" s="135"/>
      <c r="AN425" s="141"/>
      <c r="AO425" s="171"/>
    </row>
    <row r="426" spans="2:41" ht="12" customHeight="1" thickBot="1" x14ac:dyDescent="0.3">
      <c r="B426" s="873" t="s">
        <v>27</v>
      </c>
      <c r="C426" s="874"/>
      <c r="D426" s="874"/>
      <c r="E426" s="875"/>
      <c r="F426" s="848" t="s">
        <v>26</v>
      </c>
      <c r="G426" s="850"/>
      <c r="H426" s="848" t="s">
        <v>44</v>
      </c>
      <c r="I426" s="849"/>
      <c r="J426" s="849"/>
      <c r="K426" s="849"/>
      <c r="L426" s="849"/>
      <c r="M426" s="849"/>
      <c r="N426" s="849"/>
      <c r="O426" s="849"/>
      <c r="P426" s="849"/>
      <c r="Q426" s="849"/>
      <c r="R426" s="849"/>
      <c r="S426" s="850"/>
      <c r="T426" s="848" t="s">
        <v>25</v>
      </c>
      <c r="U426" s="849"/>
      <c r="V426" s="849"/>
      <c r="W426" s="849"/>
      <c r="X426" s="849"/>
      <c r="Y426" s="849"/>
      <c r="Z426" s="849"/>
      <c r="AA426" s="849"/>
      <c r="AB426" s="849"/>
      <c r="AC426" s="849"/>
      <c r="AD426" s="849"/>
      <c r="AE426" s="850"/>
      <c r="AF426" s="879" t="s">
        <v>24</v>
      </c>
      <c r="AG426" s="880"/>
      <c r="AH426" s="881"/>
      <c r="AI426" s="879" t="s">
        <v>24</v>
      </c>
      <c r="AJ426" s="881"/>
      <c r="AK426" s="848" t="s">
        <v>23</v>
      </c>
      <c r="AL426" s="849"/>
      <c r="AM426" s="850"/>
      <c r="AN426" s="141"/>
      <c r="AO426" s="171"/>
    </row>
    <row r="427" spans="2:41" ht="12" customHeight="1" thickBot="1" x14ac:dyDescent="0.3">
      <c r="B427" s="1" t="s">
        <v>13</v>
      </c>
      <c r="C427" s="2" t="s">
        <v>22</v>
      </c>
      <c r="D427" s="3" t="s">
        <v>22</v>
      </c>
      <c r="E427" s="2" t="s">
        <v>21</v>
      </c>
      <c r="F427" s="907" t="s">
        <v>20</v>
      </c>
      <c r="G427" s="908"/>
      <c r="H427" s="876"/>
      <c r="I427" s="877"/>
      <c r="J427" s="877"/>
      <c r="K427" s="877"/>
      <c r="L427" s="877"/>
      <c r="M427" s="877"/>
      <c r="N427" s="877"/>
      <c r="O427" s="877"/>
      <c r="P427" s="877"/>
      <c r="Q427" s="877"/>
      <c r="R427" s="877"/>
      <c r="S427" s="878"/>
      <c r="T427" s="876"/>
      <c r="U427" s="877"/>
      <c r="V427" s="877"/>
      <c r="W427" s="877"/>
      <c r="X427" s="877"/>
      <c r="Y427" s="877"/>
      <c r="Z427" s="877"/>
      <c r="AA427" s="877"/>
      <c r="AB427" s="877"/>
      <c r="AC427" s="877"/>
      <c r="AD427" s="877"/>
      <c r="AE427" s="878"/>
      <c r="AF427" s="876" t="s">
        <v>19</v>
      </c>
      <c r="AG427" s="877"/>
      <c r="AH427" s="878"/>
      <c r="AI427" s="876" t="s">
        <v>18</v>
      </c>
      <c r="AJ427" s="878"/>
      <c r="AK427" s="876" t="s">
        <v>17</v>
      </c>
      <c r="AL427" s="877"/>
      <c r="AM427" s="878"/>
      <c r="AN427" s="141"/>
      <c r="AO427" s="171"/>
    </row>
    <row r="428" spans="2:41" ht="12" customHeight="1" thickBot="1" x14ac:dyDescent="0.3">
      <c r="B428" s="4">
        <v>2020</v>
      </c>
      <c r="C428" s="5" t="s">
        <v>16</v>
      </c>
      <c r="D428" s="5" t="s">
        <v>15</v>
      </c>
      <c r="E428" s="30" t="s">
        <v>14</v>
      </c>
      <c r="F428" s="6" t="s">
        <v>14</v>
      </c>
      <c r="G428" s="7" t="s">
        <v>13</v>
      </c>
      <c r="H428" s="868" t="s">
        <v>34</v>
      </c>
      <c r="I428" s="869"/>
      <c r="J428" s="870" t="s">
        <v>43</v>
      </c>
      <c r="K428" s="871"/>
      <c r="L428" s="870" t="s">
        <v>42</v>
      </c>
      <c r="M428" s="871"/>
      <c r="N428" s="872" t="s">
        <v>33</v>
      </c>
      <c r="O428" s="869"/>
      <c r="P428" s="872" t="s">
        <v>12</v>
      </c>
      <c r="Q428" s="869"/>
      <c r="R428" s="872" t="s">
        <v>11</v>
      </c>
      <c r="S428" s="905"/>
      <c r="T428" s="868" t="s">
        <v>35</v>
      </c>
      <c r="U428" s="906"/>
      <c r="V428" s="906"/>
      <c r="W428" s="905"/>
      <c r="X428" s="868" t="s">
        <v>10</v>
      </c>
      <c r="Y428" s="906"/>
      <c r="Z428" s="906"/>
      <c r="AA428" s="905"/>
      <c r="AB428" s="38" t="s">
        <v>38</v>
      </c>
      <c r="AC428" s="37" t="s">
        <v>36</v>
      </c>
      <c r="AD428" s="266" t="s">
        <v>41</v>
      </c>
      <c r="AE428" s="136" t="s">
        <v>9</v>
      </c>
      <c r="AF428" s="8" t="s">
        <v>37</v>
      </c>
      <c r="AG428" s="9" t="s">
        <v>8</v>
      </c>
      <c r="AH428" s="10" t="s">
        <v>7</v>
      </c>
      <c r="AI428" s="6" t="s">
        <v>8</v>
      </c>
      <c r="AJ428" s="7" t="s">
        <v>7</v>
      </c>
      <c r="AK428" s="6" t="s">
        <v>8</v>
      </c>
      <c r="AL428" s="11" t="s">
        <v>7</v>
      </c>
      <c r="AM428" s="7" t="s">
        <v>6</v>
      </c>
      <c r="AN428" s="141"/>
      <c r="AO428" s="171"/>
    </row>
    <row r="429" spans="2:41" ht="12" customHeight="1" thickBot="1" x14ac:dyDescent="0.3">
      <c r="B429" s="25"/>
      <c r="C429" s="137"/>
      <c r="D429" s="137"/>
      <c r="E429" s="43"/>
      <c r="F429" s="43"/>
      <c r="G429" s="25"/>
      <c r="H429" s="960"/>
      <c r="I429" s="961"/>
      <c r="J429" s="962"/>
      <c r="K429" s="963"/>
      <c r="L429" s="962"/>
      <c r="M429" s="963"/>
      <c r="N429" s="960"/>
      <c r="O429" s="961"/>
      <c r="P429" s="964"/>
      <c r="Q429" s="965"/>
      <c r="R429" s="964"/>
      <c r="S429" s="966"/>
      <c r="T429" s="957"/>
      <c r="U429" s="958"/>
      <c r="V429" s="958"/>
      <c r="W429" s="959"/>
      <c r="X429" s="986"/>
      <c r="Y429" s="958"/>
      <c r="Z429" s="958"/>
      <c r="AA429" s="987"/>
      <c r="AB429" s="34"/>
      <c r="AC429" s="138"/>
      <c r="AD429" s="166"/>
      <c r="AE429" s="41"/>
      <c r="AF429" s="26"/>
      <c r="AG429" s="160"/>
      <c r="AH429" s="161">
        <f>+AG429/1000</f>
        <v>0</v>
      </c>
      <c r="AI429" s="162"/>
      <c r="AJ429" s="163">
        <f>+AI429/1000</f>
        <v>0</v>
      </c>
      <c r="AK429" s="164">
        <f>+AI429-AG429</f>
        <v>0</v>
      </c>
      <c r="AL429" s="163">
        <f>+AK429/1000</f>
        <v>0</v>
      </c>
      <c r="AM429" s="165" t="e">
        <f>+AK429/AG429</f>
        <v>#DIV/0!</v>
      </c>
      <c r="AN429" s="141"/>
      <c r="AO429" s="172"/>
    </row>
    <row r="430" spans="2:41" ht="12" customHeight="1" x14ac:dyDescent="0.25">
      <c r="B430" s="25"/>
      <c r="C430" s="137"/>
      <c r="D430" s="137"/>
      <c r="E430" s="43"/>
      <c r="F430" s="43"/>
      <c r="G430" s="25"/>
      <c r="H430" s="967"/>
      <c r="I430" s="968"/>
      <c r="J430" s="969"/>
      <c r="K430" s="970"/>
      <c r="L430" s="969"/>
      <c r="M430" s="970"/>
      <c r="N430" s="967"/>
      <c r="O430" s="968"/>
      <c r="P430" s="971"/>
      <c r="Q430" s="972"/>
      <c r="R430" s="973"/>
      <c r="S430" s="974"/>
      <c r="T430" s="979"/>
      <c r="U430" s="980"/>
      <c r="V430" s="980"/>
      <c r="W430" s="981"/>
      <c r="X430" s="979"/>
      <c r="Y430" s="980"/>
      <c r="Z430" s="980"/>
      <c r="AA430" s="988"/>
      <c r="AB430" s="34"/>
      <c r="AC430" s="138"/>
      <c r="AD430" s="158"/>
      <c r="AE430" s="35"/>
      <c r="AF430" s="34"/>
      <c r="AG430" s="139"/>
      <c r="AH430" s="159">
        <f>+AG430/1000</f>
        <v>0</v>
      </c>
      <c r="AI430" s="152"/>
      <c r="AJ430" s="272">
        <f>+AI430/1000</f>
        <v>0</v>
      </c>
      <c r="AK430" s="273">
        <f>+AI430-AG430</f>
        <v>0</v>
      </c>
      <c r="AL430" s="274">
        <f>+AK430/1000</f>
        <v>0</v>
      </c>
      <c r="AM430" s="275" t="e">
        <f>+AK430/AG430</f>
        <v>#DIV/0!</v>
      </c>
      <c r="AN430" s="20"/>
    </row>
    <row r="431" spans="2:41" ht="12" customHeight="1" x14ac:dyDescent="0.25">
      <c r="B431" s="25"/>
      <c r="C431" s="137"/>
      <c r="D431" s="137"/>
      <c r="E431" s="43"/>
      <c r="F431" s="43"/>
      <c r="G431" s="25"/>
      <c r="H431" s="967"/>
      <c r="I431" s="968"/>
      <c r="J431" s="969"/>
      <c r="K431" s="970"/>
      <c r="L431" s="969"/>
      <c r="M431" s="970"/>
      <c r="N431" s="967"/>
      <c r="O431" s="968"/>
      <c r="P431" s="971"/>
      <c r="Q431" s="972"/>
      <c r="R431" s="973"/>
      <c r="S431" s="985"/>
      <c r="T431" s="982"/>
      <c r="U431" s="983"/>
      <c r="V431" s="983"/>
      <c r="W431" s="984"/>
      <c r="X431" s="982"/>
      <c r="Y431" s="983"/>
      <c r="Z431" s="983"/>
      <c r="AA431" s="984"/>
      <c r="AB431" s="34"/>
      <c r="AC431" s="138"/>
      <c r="AD431" s="263"/>
      <c r="AE431" s="46"/>
      <c r="AF431" s="34"/>
      <c r="AG431" s="139"/>
      <c r="AH431" s="140">
        <f>+AG431/1000</f>
        <v>0</v>
      </c>
      <c r="AI431" s="152"/>
      <c r="AJ431" s="142">
        <f>+AI431/1000</f>
        <v>0</v>
      </c>
      <c r="AK431" s="143">
        <f>+AI431-AG431</f>
        <v>0</v>
      </c>
      <c r="AL431" s="144">
        <f>+AK431/1000</f>
        <v>0</v>
      </c>
      <c r="AM431" s="145" t="e">
        <f>+AK431/AG431</f>
        <v>#DIV/0!</v>
      </c>
      <c r="AN431" s="21"/>
    </row>
    <row r="432" spans="2:41" ht="12" customHeight="1" x14ac:dyDescent="0.25">
      <c r="B432" s="25"/>
      <c r="C432" s="137"/>
      <c r="D432" s="137"/>
      <c r="E432" s="43"/>
      <c r="F432" s="43"/>
      <c r="G432" s="25"/>
      <c r="H432" s="967"/>
      <c r="I432" s="968"/>
      <c r="J432" s="969"/>
      <c r="K432" s="970"/>
      <c r="L432" s="969"/>
      <c r="M432" s="970"/>
      <c r="N432" s="967"/>
      <c r="O432" s="968"/>
      <c r="P432" s="971"/>
      <c r="Q432" s="972"/>
      <c r="R432" s="973"/>
      <c r="S432" s="974"/>
      <c r="T432" s="975"/>
      <c r="U432" s="976"/>
      <c r="V432" s="976"/>
      <c r="W432" s="977"/>
      <c r="X432" s="975"/>
      <c r="Y432" s="976"/>
      <c r="Z432" s="976"/>
      <c r="AA432" s="978"/>
      <c r="AB432" s="34"/>
      <c r="AC432" s="138"/>
      <c r="AD432" s="263"/>
      <c r="AE432" s="46"/>
      <c r="AF432" s="34"/>
      <c r="AG432" s="139"/>
      <c r="AH432" s="140">
        <f>+AG432/1000</f>
        <v>0</v>
      </c>
      <c r="AI432" s="152"/>
      <c r="AJ432" s="142">
        <f>+AI432/1000</f>
        <v>0</v>
      </c>
      <c r="AK432" s="143">
        <f>+AI432-AG432</f>
        <v>0</v>
      </c>
      <c r="AL432" s="144">
        <f>+AK432/1000</f>
        <v>0</v>
      </c>
      <c r="AM432" s="145" t="e">
        <f>+AK432/AG432</f>
        <v>#DIV/0!</v>
      </c>
      <c r="AN432" s="21"/>
    </row>
    <row r="433" spans="2:41" ht="12" customHeight="1" x14ac:dyDescent="0.25">
      <c r="B433" s="25"/>
      <c r="C433" s="137"/>
      <c r="D433" s="137"/>
      <c r="E433" s="43"/>
      <c r="F433" s="43"/>
      <c r="G433" s="25"/>
      <c r="H433" s="967"/>
      <c r="I433" s="968"/>
      <c r="J433" s="969"/>
      <c r="K433" s="970"/>
      <c r="L433" s="969"/>
      <c r="M433" s="970"/>
      <c r="N433" s="967"/>
      <c r="O433" s="968"/>
      <c r="P433" s="989"/>
      <c r="Q433" s="990"/>
      <c r="R433" s="973"/>
      <c r="S433" s="974"/>
      <c r="T433" s="991"/>
      <c r="U433" s="992"/>
      <c r="V433" s="992"/>
      <c r="W433" s="974"/>
      <c r="X433" s="991"/>
      <c r="Y433" s="992"/>
      <c r="Z433" s="992"/>
      <c r="AA433" s="985"/>
      <c r="AB433" s="34"/>
      <c r="AC433" s="138"/>
      <c r="AD433" s="263"/>
      <c r="AE433" s="46"/>
      <c r="AF433" s="34"/>
      <c r="AG433" s="139"/>
      <c r="AH433" s="140">
        <f>+AG433/1000</f>
        <v>0</v>
      </c>
      <c r="AI433" s="152"/>
      <c r="AJ433" s="142">
        <f>+AI433/1000</f>
        <v>0</v>
      </c>
      <c r="AK433" s="143">
        <f>+AI433-AG433</f>
        <v>0</v>
      </c>
      <c r="AL433" s="144">
        <f>+AK433/1000</f>
        <v>0</v>
      </c>
      <c r="AM433" s="145" t="e">
        <f>+AK433/AG433</f>
        <v>#DIV/0!</v>
      </c>
    </row>
    <row r="434" spans="2:41" ht="12" customHeight="1" thickBot="1" x14ac:dyDescent="0.3">
      <c r="B434" s="24"/>
      <c r="C434" s="146"/>
      <c r="D434" s="146"/>
      <c r="E434" s="27"/>
      <c r="F434" s="36"/>
      <c r="G434" s="31"/>
      <c r="H434" s="909"/>
      <c r="I434" s="910"/>
      <c r="J434" s="911"/>
      <c r="K434" s="912"/>
      <c r="L434" s="911"/>
      <c r="M434" s="912"/>
      <c r="N434" s="913"/>
      <c r="O434" s="910"/>
      <c r="P434" s="913"/>
      <c r="Q434" s="910"/>
      <c r="R434" s="914"/>
      <c r="S434" s="915"/>
      <c r="T434" s="916"/>
      <c r="U434" s="917"/>
      <c r="V434" s="917"/>
      <c r="W434" s="915"/>
      <c r="X434" s="29"/>
      <c r="Y434" s="147"/>
      <c r="Z434" s="147"/>
      <c r="AA434" s="28"/>
      <c r="AB434" s="36"/>
      <c r="AC434" s="148"/>
      <c r="AD434" s="147"/>
      <c r="AE434" s="28"/>
      <c r="AF434" s="29"/>
      <c r="AG434" s="149"/>
      <c r="AH434" s="153"/>
      <c r="AI434" s="150"/>
      <c r="AJ434" s="154"/>
      <c r="AK434" s="155"/>
      <c r="AL434" s="156"/>
      <c r="AM434" s="157"/>
    </row>
    <row r="435" spans="2:41" ht="12" customHeight="1" x14ac:dyDescent="0.25">
      <c r="B435" s="151"/>
      <c r="C435" s="151"/>
      <c r="D435" s="151"/>
      <c r="E435" s="151"/>
      <c r="F435" s="151"/>
      <c r="G435" s="151"/>
      <c r="H435" s="151"/>
      <c r="I435" s="151"/>
      <c r="J435" s="174"/>
      <c r="K435" s="174"/>
      <c r="L435" s="174"/>
      <c r="M435" s="174"/>
      <c r="N435" s="151"/>
      <c r="O435" s="151"/>
      <c r="P435" s="135"/>
      <c r="Q435" s="135"/>
      <c r="R435" s="918" t="s">
        <v>5</v>
      </c>
      <c r="S435" s="919"/>
      <c r="T435" s="919"/>
      <c r="U435" s="919"/>
      <c r="V435" s="919"/>
      <c r="W435" s="919"/>
      <c r="X435" s="919"/>
      <c r="Y435" s="919"/>
      <c r="Z435" s="919"/>
      <c r="AA435" s="919"/>
      <c r="AB435" s="919"/>
      <c r="AC435" s="919"/>
      <c r="AD435" s="919"/>
      <c r="AE435" s="919"/>
      <c r="AF435" s="265"/>
      <c r="AG435" s="932" t="s">
        <v>4</v>
      </c>
      <c r="AH435" s="933"/>
      <c r="AI435" s="932" t="s">
        <v>3</v>
      </c>
      <c r="AJ435" s="933"/>
      <c r="AK435" s="932" t="s">
        <v>2</v>
      </c>
      <c r="AL435" s="934"/>
      <c r="AM435" s="935"/>
    </row>
    <row r="436" spans="2:41" x14ac:dyDescent="0.25">
      <c r="B436" s="151"/>
      <c r="C436" s="151"/>
      <c r="D436" s="151"/>
      <c r="E436" s="151"/>
      <c r="F436" s="151"/>
      <c r="G436" s="151"/>
      <c r="H436" s="151"/>
      <c r="I436" s="151"/>
      <c r="J436" s="174"/>
      <c r="K436" s="174"/>
      <c r="L436" s="174"/>
      <c r="M436" s="174"/>
      <c r="N436" s="151"/>
      <c r="O436" s="151"/>
      <c r="P436" s="135"/>
      <c r="Q436" s="135"/>
      <c r="R436" s="930"/>
      <c r="S436" s="931"/>
      <c r="T436" s="931"/>
      <c r="U436" s="931"/>
      <c r="V436" s="931"/>
      <c r="W436" s="931"/>
      <c r="X436" s="931"/>
      <c r="Y436" s="931"/>
      <c r="Z436" s="931"/>
      <c r="AA436" s="931"/>
      <c r="AB436" s="931"/>
      <c r="AC436" s="931"/>
      <c r="AD436" s="931"/>
      <c r="AE436" s="931"/>
      <c r="AF436" s="265"/>
      <c r="AG436" s="936" t="s">
        <v>1</v>
      </c>
      <c r="AH436" s="938">
        <f>+SUM(AH429:AH434)</f>
        <v>0</v>
      </c>
      <c r="AI436" s="936" t="s">
        <v>1</v>
      </c>
      <c r="AJ436" s="938">
        <f>+SUM(AJ429:AJ434)</f>
        <v>0</v>
      </c>
      <c r="AK436" s="936" t="s">
        <v>1</v>
      </c>
      <c r="AL436" s="940">
        <f>+AJ436-AH436</f>
        <v>0</v>
      </c>
      <c r="AM436" s="851" t="e">
        <f>+AL436/AH436</f>
        <v>#DIV/0!</v>
      </c>
    </row>
    <row r="437" spans="2:41" ht="17.25" thickBot="1" x14ac:dyDescent="0.3">
      <c r="B437" s="151"/>
      <c r="C437" s="151"/>
      <c r="D437" s="151"/>
      <c r="E437" s="151"/>
      <c r="F437" s="151"/>
      <c r="G437" s="151"/>
      <c r="H437" s="151"/>
      <c r="I437" s="151"/>
      <c r="J437" s="174"/>
      <c r="K437" s="174"/>
      <c r="L437" s="174"/>
      <c r="M437" s="174"/>
      <c r="N437" s="151"/>
      <c r="O437" s="151"/>
      <c r="P437" s="135"/>
      <c r="Q437" s="135"/>
      <c r="R437" s="921"/>
      <c r="S437" s="922"/>
      <c r="T437" s="922"/>
      <c r="U437" s="922"/>
      <c r="V437" s="922"/>
      <c r="W437" s="922"/>
      <c r="X437" s="922"/>
      <c r="Y437" s="922"/>
      <c r="Z437" s="922"/>
      <c r="AA437" s="922"/>
      <c r="AB437" s="922"/>
      <c r="AC437" s="922"/>
      <c r="AD437" s="922"/>
      <c r="AE437" s="922"/>
      <c r="AF437" s="264"/>
      <c r="AG437" s="937"/>
      <c r="AH437" s="939"/>
      <c r="AI437" s="937"/>
      <c r="AJ437" s="939"/>
      <c r="AK437" s="937"/>
      <c r="AL437" s="941"/>
      <c r="AM437" s="852"/>
    </row>
    <row r="438" spans="2:41" ht="17.25" thickBot="1" x14ac:dyDescent="0.3"/>
    <row r="439" spans="2:41" x14ac:dyDescent="0.25">
      <c r="R439" s="918" t="s">
        <v>0</v>
      </c>
      <c r="S439" s="919"/>
      <c r="T439" s="919"/>
      <c r="U439" s="919"/>
      <c r="V439" s="919"/>
      <c r="W439" s="919"/>
      <c r="X439" s="919"/>
      <c r="Y439" s="919"/>
      <c r="Z439" s="919"/>
      <c r="AA439" s="919"/>
      <c r="AB439" s="919"/>
      <c r="AC439" s="919"/>
      <c r="AD439" s="919"/>
      <c r="AE439" s="920"/>
      <c r="AF439" s="18"/>
      <c r="AG439" s="924">
        <f>+AH436+AG419</f>
        <v>0</v>
      </c>
      <c r="AH439" s="925"/>
      <c r="AI439" s="924">
        <f>+AJ436+AI419</f>
        <v>0</v>
      </c>
      <c r="AJ439" s="925"/>
      <c r="AK439" s="928">
        <f>+AI439-AG439</f>
        <v>0</v>
      </c>
      <c r="AL439" s="925"/>
      <c r="AM439" s="945" t="e">
        <f>+AK439/AG439</f>
        <v>#DIV/0!</v>
      </c>
    </row>
    <row r="440" spans="2:41" ht="17.25" thickBot="1" x14ac:dyDescent="0.3">
      <c r="R440" s="921"/>
      <c r="S440" s="922"/>
      <c r="T440" s="922"/>
      <c r="U440" s="922"/>
      <c r="V440" s="922"/>
      <c r="W440" s="922"/>
      <c r="X440" s="922"/>
      <c r="Y440" s="922"/>
      <c r="Z440" s="922"/>
      <c r="AA440" s="922"/>
      <c r="AB440" s="922"/>
      <c r="AC440" s="922"/>
      <c r="AD440" s="922"/>
      <c r="AE440" s="923"/>
      <c r="AF440" s="19"/>
      <c r="AG440" s="926"/>
      <c r="AH440" s="927"/>
      <c r="AI440" s="926"/>
      <c r="AJ440" s="927"/>
      <c r="AK440" s="929"/>
      <c r="AL440" s="927"/>
      <c r="AM440" s="946"/>
    </row>
    <row r="441" spans="2:41" ht="17.25" thickBot="1" x14ac:dyDescent="0.3"/>
    <row r="442" spans="2:41" ht="12" customHeight="1" x14ac:dyDescent="0.25">
      <c r="B442" s="882" t="s">
        <v>31</v>
      </c>
      <c r="C442" s="883"/>
      <c r="D442" s="883"/>
      <c r="E442" s="883"/>
      <c r="F442" s="883"/>
      <c r="G442" s="884"/>
      <c r="H442" s="888" t="s">
        <v>30</v>
      </c>
      <c r="I442" s="765"/>
      <c r="J442" s="765"/>
      <c r="K442" s="765"/>
      <c r="L442" s="765"/>
      <c r="M442" s="765"/>
      <c r="N442" s="765"/>
      <c r="O442" s="765"/>
      <c r="P442" s="765"/>
      <c r="Q442" s="765"/>
      <c r="R442" s="765"/>
      <c r="S442" s="765"/>
      <c r="T442" s="765"/>
      <c r="U442" s="765"/>
      <c r="V442" s="765"/>
      <c r="W442" s="765"/>
      <c r="X442" s="765"/>
      <c r="Y442" s="765"/>
      <c r="Z442" s="765"/>
      <c r="AA442" s="765"/>
      <c r="AB442" s="765"/>
      <c r="AC442" s="765"/>
      <c r="AD442" s="267"/>
      <c r="AE442" s="764" t="s">
        <v>29</v>
      </c>
      <c r="AF442" s="765"/>
      <c r="AG442" s="765"/>
      <c r="AH442" s="765"/>
      <c r="AI442" s="765"/>
      <c r="AJ442" s="766"/>
      <c r="AK442" s="889" t="s">
        <v>39</v>
      </c>
      <c r="AL442" s="890"/>
      <c r="AM442" s="891"/>
      <c r="AN442" s="22"/>
      <c r="AO442" s="168" t="s">
        <v>46</v>
      </c>
    </row>
    <row r="443" spans="2:41" ht="12" customHeight="1" thickBot="1" x14ac:dyDescent="0.3">
      <c r="B443" s="885"/>
      <c r="C443" s="886"/>
      <c r="D443" s="886"/>
      <c r="E443" s="886"/>
      <c r="F443" s="886"/>
      <c r="G443" s="887"/>
      <c r="H443" s="892" t="s">
        <v>25</v>
      </c>
      <c r="I443" s="893"/>
      <c r="J443" s="893"/>
      <c r="K443" s="893"/>
      <c r="L443" s="893"/>
      <c r="M443" s="893"/>
      <c r="N443" s="893"/>
      <c r="O443" s="893"/>
      <c r="P443" s="893"/>
      <c r="Q443" s="893"/>
      <c r="R443" s="893"/>
      <c r="S443" s="893"/>
      <c r="T443" s="893"/>
      <c r="U443" s="893"/>
      <c r="V443" s="893"/>
      <c r="W443" s="893"/>
      <c r="X443" s="893"/>
      <c r="Y443" s="893"/>
      <c r="Z443" s="893"/>
      <c r="AA443" s="893"/>
      <c r="AB443" s="893"/>
      <c r="AC443" s="893"/>
      <c r="AD443" s="268"/>
      <c r="AE443" s="773"/>
      <c r="AF443" s="774"/>
      <c r="AG443" s="774"/>
      <c r="AH443" s="774"/>
      <c r="AI443" s="774"/>
      <c r="AJ443" s="775"/>
      <c r="AK443" s="896" t="s">
        <v>40</v>
      </c>
      <c r="AL443" s="897"/>
      <c r="AM443" s="898"/>
      <c r="AN443" s="23"/>
      <c r="AO443" s="169" t="s">
        <v>47</v>
      </c>
    </row>
    <row r="444" spans="2:41" ht="12" customHeight="1" thickBot="1" x14ac:dyDescent="0.3">
      <c r="B444" s="902" t="s">
        <v>28</v>
      </c>
      <c r="C444" s="903"/>
      <c r="D444" s="903"/>
      <c r="E444" s="903"/>
      <c r="F444" s="903"/>
      <c r="G444" s="904"/>
      <c r="H444" s="894"/>
      <c r="I444" s="895"/>
      <c r="J444" s="895"/>
      <c r="K444" s="895"/>
      <c r="L444" s="895"/>
      <c r="M444" s="895"/>
      <c r="N444" s="895"/>
      <c r="O444" s="895"/>
      <c r="P444" s="895"/>
      <c r="Q444" s="895"/>
      <c r="R444" s="895"/>
      <c r="S444" s="895"/>
      <c r="T444" s="895"/>
      <c r="U444" s="895"/>
      <c r="V444" s="895"/>
      <c r="W444" s="895"/>
      <c r="X444" s="895"/>
      <c r="Y444" s="895"/>
      <c r="Z444" s="895"/>
      <c r="AA444" s="895"/>
      <c r="AB444" s="895"/>
      <c r="AC444" s="895"/>
      <c r="AD444" s="269"/>
      <c r="AE444" s="776"/>
      <c r="AF444" s="777"/>
      <c r="AG444" s="777"/>
      <c r="AH444" s="777"/>
      <c r="AI444" s="777"/>
      <c r="AJ444" s="778"/>
      <c r="AK444" s="899"/>
      <c r="AL444" s="900"/>
      <c r="AM444" s="901"/>
      <c r="AN444" s="141"/>
      <c r="AO444" s="170"/>
    </row>
    <row r="445" spans="2:41" ht="12" customHeight="1" thickBot="1" x14ac:dyDescent="0.3">
      <c r="B445" s="135"/>
      <c r="C445" s="135"/>
      <c r="D445" s="135"/>
      <c r="E445" s="135"/>
      <c r="F445" s="135"/>
      <c r="G445" s="135"/>
      <c r="H445" s="135"/>
      <c r="I445" s="135"/>
      <c r="J445" s="174"/>
      <c r="K445" s="174"/>
      <c r="L445" s="174"/>
      <c r="M445" s="174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  <c r="AM445" s="135"/>
      <c r="AN445" s="141"/>
      <c r="AO445" s="171"/>
    </row>
    <row r="446" spans="2:41" ht="12" customHeight="1" thickBot="1" x14ac:dyDescent="0.3">
      <c r="B446" s="873" t="s">
        <v>27</v>
      </c>
      <c r="C446" s="874"/>
      <c r="D446" s="874"/>
      <c r="E446" s="875"/>
      <c r="F446" s="848" t="s">
        <v>26</v>
      </c>
      <c r="G446" s="850"/>
      <c r="H446" s="848" t="s">
        <v>44</v>
      </c>
      <c r="I446" s="849"/>
      <c r="J446" s="849"/>
      <c r="K446" s="849"/>
      <c r="L446" s="849"/>
      <c r="M446" s="849"/>
      <c r="N446" s="849"/>
      <c r="O446" s="849"/>
      <c r="P446" s="849"/>
      <c r="Q446" s="849"/>
      <c r="R446" s="849"/>
      <c r="S446" s="850"/>
      <c r="T446" s="848" t="s">
        <v>25</v>
      </c>
      <c r="U446" s="849"/>
      <c r="V446" s="849"/>
      <c r="W446" s="849"/>
      <c r="X446" s="849"/>
      <c r="Y446" s="849"/>
      <c r="Z446" s="849"/>
      <c r="AA446" s="849"/>
      <c r="AB446" s="849"/>
      <c r="AC446" s="849"/>
      <c r="AD446" s="849"/>
      <c r="AE446" s="850"/>
      <c r="AF446" s="879" t="s">
        <v>24</v>
      </c>
      <c r="AG446" s="880"/>
      <c r="AH446" s="881"/>
      <c r="AI446" s="879" t="s">
        <v>24</v>
      </c>
      <c r="AJ446" s="881"/>
      <c r="AK446" s="848" t="s">
        <v>23</v>
      </c>
      <c r="AL446" s="849"/>
      <c r="AM446" s="850"/>
      <c r="AN446" s="141"/>
      <c r="AO446" s="171"/>
    </row>
    <row r="447" spans="2:41" ht="12" customHeight="1" thickBot="1" x14ac:dyDescent="0.3">
      <c r="B447" s="1" t="s">
        <v>13</v>
      </c>
      <c r="C447" s="2" t="s">
        <v>22</v>
      </c>
      <c r="D447" s="3" t="s">
        <v>22</v>
      </c>
      <c r="E447" s="2" t="s">
        <v>21</v>
      </c>
      <c r="F447" s="907" t="s">
        <v>20</v>
      </c>
      <c r="G447" s="908"/>
      <c r="H447" s="876"/>
      <c r="I447" s="877"/>
      <c r="J447" s="877"/>
      <c r="K447" s="877"/>
      <c r="L447" s="877"/>
      <c r="M447" s="877"/>
      <c r="N447" s="877"/>
      <c r="O447" s="877"/>
      <c r="P447" s="877"/>
      <c r="Q447" s="877"/>
      <c r="R447" s="877"/>
      <c r="S447" s="878"/>
      <c r="T447" s="876"/>
      <c r="U447" s="877"/>
      <c r="V447" s="877"/>
      <c r="W447" s="877"/>
      <c r="X447" s="877"/>
      <c r="Y447" s="877"/>
      <c r="Z447" s="877"/>
      <c r="AA447" s="877"/>
      <c r="AB447" s="877"/>
      <c r="AC447" s="877"/>
      <c r="AD447" s="877"/>
      <c r="AE447" s="878"/>
      <c r="AF447" s="876" t="s">
        <v>19</v>
      </c>
      <c r="AG447" s="877"/>
      <c r="AH447" s="878"/>
      <c r="AI447" s="876" t="s">
        <v>18</v>
      </c>
      <c r="AJ447" s="878"/>
      <c r="AK447" s="876" t="s">
        <v>17</v>
      </c>
      <c r="AL447" s="877"/>
      <c r="AM447" s="878"/>
      <c r="AN447" s="141"/>
      <c r="AO447" s="171"/>
    </row>
    <row r="448" spans="2:41" ht="12" customHeight="1" thickBot="1" x14ac:dyDescent="0.3">
      <c r="B448" s="4">
        <v>2020</v>
      </c>
      <c r="C448" s="5" t="s">
        <v>16</v>
      </c>
      <c r="D448" s="5" t="s">
        <v>15</v>
      </c>
      <c r="E448" s="30" t="s">
        <v>14</v>
      </c>
      <c r="F448" s="6" t="s">
        <v>14</v>
      </c>
      <c r="G448" s="7" t="s">
        <v>13</v>
      </c>
      <c r="H448" s="868" t="s">
        <v>34</v>
      </c>
      <c r="I448" s="869"/>
      <c r="J448" s="870" t="s">
        <v>43</v>
      </c>
      <c r="K448" s="871"/>
      <c r="L448" s="870" t="s">
        <v>42</v>
      </c>
      <c r="M448" s="871"/>
      <c r="N448" s="872" t="s">
        <v>33</v>
      </c>
      <c r="O448" s="869"/>
      <c r="P448" s="872" t="s">
        <v>12</v>
      </c>
      <c r="Q448" s="869"/>
      <c r="R448" s="872" t="s">
        <v>11</v>
      </c>
      <c r="S448" s="905"/>
      <c r="T448" s="868" t="s">
        <v>35</v>
      </c>
      <c r="U448" s="906"/>
      <c r="V448" s="906"/>
      <c r="W448" s="905"/>
      <c r="X448" s="868" t="s">
        <v>10</v>
      </c>
      <c r="Y448" s="906"/>
      <c r="Z448" s="906"/>
      <c r="AA448" s="905"/>
      <c r="AB448" s="38" t="s">
        <v>38</v>
      </c>
      <c r="AC448" s="37" t="s">
        <v>36</v>
      </c>
      <c r="AD448" s="266" t="s">
        <v>41</v>
      </c>
      <c r="AE448" s="136" t="s">
        <v>9</v>
      </c>
      <c r="AF448" s="8" t="s">
        <v>37</v>
      </c>
      <c r="AG448" s="9" t="s">
        <v>8</v>
      </c>
      <c r="AH448" s="10" t="s">
        <v>7</v>
      </c>
      <c r="AI448" s="6" t="s">
        <v>8</v>
      </c>
      <c r="AJ448" s="7" t="s">
        <v>7</v>
      </c>
      <c r="AK448" s="6" t="s">
        <v>8</v>
      </c>
      <c r="AL448" s="11" t="s">
        <v>7</v>
      </c>
      <c r="AM448" s="7" t="s">
        <v>6</v>
      </c>
      <c r="AN448" s="141"/>
      <c r="AO448" s="171"/>
    </row>
    <row r="449" spans="2:41" ht="12" customHeight="1" thickBot="1" x14ac:dyDescent="0.3">
      <c r="B449" s="25"/>
      <c r="C449" s="137"/>
      <c r="D449" s="137"/>
      <c r="E449" s="43"/>
      <c r="F449" s="43"/>
      <c r="G449" s="25"/>
      <c r="H449" s="960"/>
      <c r="I449" s="961"/>
      <c r="J449" s="962"/>
      <c r="K449" s="963"/>
      <c r="L449" s="962"/>
      <c r="M449" s="963"/>
      <c r="N449" s="960"/>
      <c r="O449" s="961"/>
      <c r="P449" s="964"/>
      <c r="Q449" s="965"/>
      <c r="R449" s="964"/>
      <c r="S449" s="966"/>
      <c r="T449" s="957"/>
      <c r="U449" s="958"/>
      <c r="V449" s="958"/>
      <c r="W449" s="959"/>
      <c r="X449" s="986"/>
      <c r="Y449" s="958"/>
      <c r="Z449" s="958"/>
      <c r="AA449" s="987"/>
      <c r="AB449" s="34"/>
      <c r="AC449" s="138"/>
      <c r="AD449" s="166"/>
      <c r="AE449" s="41"/>
      <c r="AF449" s="26"/>
      <c r="AG449" s="160"/>
      <c r="AH449" s="161">
        <f>+AG449/1000</f>
        <v>0</v>
      </c>
      <c r="AI449" s="162"/>
      <c r="AJ449" s="163">
        <f>+AI449/1000</f>
        <v>0</v>
      </c>
      <c r="AK449" s="164">
        <f>+AI449-AG449</f>
        <v>0</v>
      </c>
      <c r="AL449" s="163">
        <f>+AK449/1000</f>
        <v>0</v>
      </c>
      <c r="AM449" s="165" t="e">
        <f>+AK449/AG449</f>
        <v>#DIV/0!</v>
      </c>
      <c r="AN449" s="141"/>
      <c r="AO449" s="172"/>
    </row>
    <row r="450" spans="2:41" ht="12" customHeight="1" x14ac:dyDescent="0.25">
      <c r="B450" s="25"/>
      <c r="C450" s="137"/>
      <c r="D450" s="137"/>
      <c r="E450" s="43"/>
      <c r="F450" s="43"/>
      <c r="G450" s="25"/>
      <c r="H450" s="967"/>
      <c r="I450" s="968"/>
      <c r="J450" s="969"/>
      <c r="K450" s="970"/>
      <c r="L450" s="969"/>
      <c r="M450" s="970"/>
      <c r="N450" s="967"/>
      <c r="O450" s="968"/>
      <c r="P450" s="971"/>
      <c r="Q450" s="972"/>
      <c r="R450" s="973"/>
      <c r="S450" s="974"/>
      <c r="T450" s="979"/>
      <c r="U450" s="980"/>
      <c r="V450" s="980"/>
      <c r="W450" s="981"/>
      <c r="X450" s="979"/>
      <c r="Y450" s="980"/>
      <c r="Z450" s="980"/>
      <c r="AA450" s="988"/>
      <c r="AB450" s="34"/>
      <c r="AC450" s="138"/>
      <c r="AD450" s="158"/>
      <c r="AE450" s="35"/>
      <c r="AF450" s="34"/>
      <c r="AG450" s="139"/>
      <c r="AH450" s="159">
        <f>+AG450/1000</f>
        <v>0</v>
      </c>
      <c r="AI450" s="152"/>
      <c r="AJ450" s="272">
        <f>+AI450/1000</f>
        <v>0</v>
      </c>
      <c r="AK450" s="273">
        <f>+AI450-AG450</f>
        <v>0</v>
      </c>
      <c r="AL450" s="274">
        <f>+AK450/1000</f>
        <v>0</v>
      </c>
      <c r="AM450" s="275" t="e">
        <f>+AK450/AG450</f>
        <v>#DIV/0!</v>
      </c>
      <c r="AN450" s="20"/>
    </row>
    <row r="451" spans="2:41" ht="12" customHeight="1" x14ac:dyDescent="0.25">
      <c r="B451" s="25"/>
      <c r="C451" s="137"/>
      <c r="D451" s="137"/>
      <c r="E451" s="43"/>
      <c r="F451" s="43"/>
      <c r="G451" s="25"/>
      <c r="H451" s="967"/>
      <c r="I451" s="968"/>
      <c r="J451" s="969"/>
      <c r="K451" s="970"/>
      <c r="L451" s="969"/>
      <c r="M451" s="970"/>
      <c r="N451" s="967"/>
      <c r="O451" s="968"/>
      <c r="P451" s="971"/>
      <c r="Q451" s="972"/>
      <c r="R451" s="973"/>
      <c r="S451" s="985"/>
      <c r="T451" s="982"/>
      <c r="U451" s="983"/>
      <c r="V451" s="983"/>
      <c r="W451" s="984"/>
      <c r="X451" s="982"/>
      <c r="Y451" s="983"/>
      <c r="Z451" s="983"/>
      <c r="AA451" s="984"/>
      <c r="AB451" s="34"/>
      <c r="AC451" s="138"/>
      <c r="AD451" s="263"/>
      <c r="AE451" s="46"/>
      <c r="AF451" s="34"/>
      <c r="AG451" s="139"/>
      <c r="AH451" s="140">
        <f>+AG451/1000</f>
        <v>0</v>
      </c>
      <c r="AI451" s="152"/>
      <c r="AJ451" s="142">
        <f>+AI451/1000</f>
        <v>0</v>
      </c>
      <c r="AK451" s="143">
        <f>+AI451-AG451</f>
        <v>0</v>
      </c>
      <c r="AL451" s="144">
        <f>+AK451/1000</f>
        <v>0</v>
      </c>
      <c r="AM451" s="145" t="e">
        <f>+AK451/AG451</f>
        <v>#DIV/0!</v>
      </c>
      <c r="AN451" s="21"/>
    </row>
    <row r="452" spans="2:41" ht="12" customHeight="1" x14ac:dyDescent="0.25">
      <c r="B452" s="25"/>
      <c r="C452" s="137"/>
      <c r="D452" s="137"/>
      <c r="E452" s="43"/>
      <c r="F452" s="43"/>
      <c r="G452" s="25"/>
      <c r="H452" s="967"/>
      <c r="I452" s="968"/>
      <c r="J452" s="969"/>
      <c r="K452" s="970"/>
      <c r="L452" s="969"/>
      <c r="M452" s="970"/>
      <c r="N452" s="967"/>
      <c r="O452" s="968"/>
      <c r="P452" s="971"/>
      <c r="Q452" s="972"/>
      <c r="R452" s="973"/>
      <c r="S452" s="974"/>
      <c r="T452" s="975"/>
      <c r="U452" s="976"/>
      <c r="V452" s="976"/>
      <c r="W452" s="977"/>
      <c r="X452" s="975"/>
      <c r="Y452" s="976"/>
      <c r="Z452" s="976"/>
      <c r="AA452" s="978"/>
      <c r="AB452" s="34"/>
      <c r="AC452" s="138"/>
      <c r="AD452" s="263"/>
      <c r="AE452" s="46"/>
      <c r="AF452" s="34"/>
      <c r="AG452" s="139"/>
      <c r="AH452" s="140">
        <f>+AG452/1000</f>
        <v>0</v>
      </c>
      <c r="AI452" s="152"/>
      <c r="AJ452" s="142">
        <f>+AI452/1000</f>
        <v>0</v>
      </c>
      <c r="AK452" s="143">
        <f>+AI452-AG452</f>
        <v>0</v>
      </c>
      <c r="AL452" s="144">
        <f>+AK452/1000</f>
        <v>0</v>
      </c>
      <c r="AM452" s="145" t="e">
        <f>+AK452/AG452</f>
        <v>#DIV/0!</v>
      </c>
      <c r="AN452" s="21"/>
    </row>
    <row r="453" spans="2:41" ht="12" customHeight="1" x14ac:dyDescent="0.25">
      <c r="B453" s="25"/>
      <c r="C453" s="137"/>
      <c r="D453" s="137"/>
      <c r="E453" s="43"/>
      <c r="F453" s="43"/>
      <c r="G453" s="25"/>
      <c r="H453" s="967"/>
      <c r="I453" s="968"/>
      <c r="J453" s="969"/>
      <c r="K453" s="970"/>
      <c r="L453" s="969"/>
      <c r="M453" s="970"/>
      <c r="N453" s="967"/>
      <c r="O453" s="968"/>
      <c r="P453" s="989"/>
      <c r="Q453" s="990"/>
      <c r="R453" s="973"/>
      <c r="S453" s="974"/>
      <c r="T453" s="991"/>
      <c r="U453" s="992"/>
      <c r="V453" s="992"/>
      <c r="W453" s="974"/>
      <c r="X453" s="991"/>
      <c r="Y453" s="992"/>
      <c r="Z453" s="992"/>
      <c r="AA453" s="985"/>
      <c r="AB453" s="34"/>
      <c r="AC453" s="138"/>
      <c r="AD453" s="263"/>
      <c r="AE453" s="46"/>
      <c r="AF453" s="34"/>
      <c r="AG453" s="139"/>
      <c r="AH453" s="140">
        <f>+AG453/1000</f>
        <v>0</v>
      </c>
      <c r="AI453" s="152"/>
      <c r="AJ453" s="142">
        <f>+AI453/1000</f>
        <v>0</v>
      </c>
      <c r="AK453" s="143">
        <f>+AI453-AG453</f>
        <v>0</v>
      </c>
      <c r="AL453" s="144">
        <f>+AK453/1000</f>
        <v>0</v>
      </c>
      <c r="AM453" s="145" t="e">
        <f>+AK453/AG453</f>
        <v>#DIV/0!</v>
      </c>
    </row>
    <row r="454" spans="2:41" ht="12" customHeight="1" thickBot="1" x14ac:dyDescent="0.3">
      <c r="B454" s="24"/>
      <c r="C454" s="146"/>
      <c r="D454" s="146"/>
      <c r="E454" s="27"/>
      <c r="F454" s="36"/>
      <c r="G454" s="31"/>
      <c r="H454" s="909"/>
      <c r="I454" s="910"/>
      <c r="J454" s="911"/>
      <c r="K454" s="912"/>
      <c r="L454" s="911"/>
      <c r="M454" s="912"/>
      <c r="N454" s="913"/>
      <c r="O454" s="910"/>
      <c r="P454" s="913"/>
      <c r="Q454" s="910"/>
      <c r="R454" s="914"/>
      <c r="S454" s="915"/>
      <c r="T454" s="916"/>
      <c r="U454" s="917"/>
      <c r="V454" s="917"/>
      <c r="W454" s="915"/>
      <c r="X454" s="29"/>
      <c r="Y454" s="147"/>
      <c r="Z454" s="147"/>
      <c r="AA454" s="28"/>
      <c r="AB454" s="36"/>
      <c r="AC454" s="148"/>
      <c r="AD454" s="147"/>
      <c r="AE454" s="28"/>
      <c r="AF454" s="29"/>
      <c r="AG454" s="149"/>
      <c r="AH454" s="153"/>
      <c r="AI454" s="150"/>
      <c r="AJ454" s="154"/>
      <c r="AK454" s="155"/>
      <c r="AL454" s="156"/>
      <c r="AM454" s="157"/>
    </row>
    <row r="455" spans="2:41" ht="12" customHeight="1" x14ac:dyDescent="0.25">
      <c r="B455" s="151"/>
      <c r="C455" s="151"/>
      <c r="D455" s="151"/>
      <c r="E455" s="151"/>
      <c r="F455" s="151"/>
      <c r="G455" s="151"/>
      <c r="H455" s="151"/>
      <c r="I455" s="151"/>
      <c r="J455" s="174"/>
      <c r="K455" s="174"/>
      <c r="L455" s="174"/>
      <c r="M455" s="174"/>
      <c r="N455" s="151"/>
      <c r="O455" s="151"/>
      <c r="P455" s="135"/>
      <c r="Q455" s="135"/>
      <c r="R455" s="918" t="s">
        <v>5</v>
      </c>
      <c r="S455" s="919"/>
      <c r="T455" s="919"/>
      <c r="U455" s="919"/>
      <c r="V455" s="919"/>
      <c r="W455" s="919"/>
      <c r="X455" s="919"/>
      <c r="Y455" s="919"/>
      <c r="Z455" s="919"/>
      <c r="AA455" s="919"/>
      <c r="AB455" s="919"/>
      <c r="AC455" s="919"/>
      <c r="AD455" s="919"/>
      <c r="AE455" s="919"/>
      <c r="AF455" s="265"/>
      <c r="AG455" s="932" t="s">
        <v>4</v>
      </c>
      <c r="AH455" s="933"/>
      <c r="AI455" s="932" t="s">
        <v>3</v>
      </c>
      <c r="AJ455" s="933"/>
      <c r="AK455" s="932" t="s">
        <v>2</v>
      </c>
      <c r="AL455" s="934"/>
      <c r="AM455" s="935"/>
    </row>
    <row r="456" spans="2:41" x14ac:dyDescent="0.25">
      <c r="B456" s="151"/>
      <c r="C456" s="151"/>
      <c r="D456" s="151"/>
      <c r="E456" s="151"/>
      <c r="F456" s="151"/>
      <c r="G456" s="151"/>
      <c r="H456" s="151"/>
      <c r="I456" s="151"/>
      <c r="J456" s="174"/>
      <c r="K456" s="174"/>
      <c r="L456" s="174"/>
      <c r="M456" s="174"/>
      <c r="N456" s="151"/>
      <c r="O456" s="151"/>
      <c r="P456" s="135"/>
      <c r="Q456" s="135"/>
      <c r="R456" s="930"/>
      <c r="S456" s="931"/>
      <c r="T456" s="931"/>
      <c r="U456" s="931"/>
      <c r="V456" s="931"/>
      <c r="W456" s="931"/>
      <c r="X456" s="931"/>
      <c r="Y456" s="931"/>
      <c r="Z456" s="931"/>
      <c r="AA456" s="931"/>
      <c r="AB456" s="931"/>
      <c r="AC456" s="931"/>
      <c r="AD456" s="931"/>
      <c r="AE456" s="931"/>
      <c r="AF456" s="265"/>
      <c r="AG456" s="936" t="s">
        <v>1</v>
      </c>
      <c r="AH456" s="938">
        <f>+SUM(AH449:AH454)</f>
        <v>0</v>
      </c>
      <c r="AI456" s="936" t="s">
        <v>1</v>
      </c>
      <c r="AJ456" s="938">
        <f>+SUM(AJ449:AJ454)</f>
        <v>0</v>
      </c>
      <c r="AK456" s="936" t="s">
        <v>1</v>
      </c>
      <c r="AL456" s="940">
        <f>+AJ456-AH456</f>
        <v>0</v>
      </c>
      <c r="AM456" s="851" t="e">
        <f>+AL456/AH456</f>
        <v>#DIV/0!</v>
      </c>
    </row>
    <row r="457" spans="2:41" ht="17.25" thickBot="1" x14ac:dyDescent="0.3">
      <c r="B457" s="151"/>
      <c r="C457" s="151"/>
      <c r="D457" s="151"/>
      <c r="E457" s="151"/>
      <c r="F457" s="151"/>
      <c r="G457" s="151"/>
      <c r="H457" s="151"/>
      <c r="I457" s="151"/>
      <c r="J457" s="174"/>
      <c r="K457" s="174"/>
      <c r="L457" s="174"/>
      <c r="M457" s="174"/>
      <c r="N457" s="151"/>
      <c r="O457" s="151"/>
      <c r="P457" s="135"/>
      <c r="Q457" s="135"/>
      <c r="R457" s="921"/>
      <c r="S457" s="922"/>
      <c r="T457" s="922"/>
      <c r="U457" s="922"/>
      <c r="V457" s="922"/>
      <c r="W457" s="922"/>
      <c r="X457" s="922"/>
      <c r="Y457" s="922"/>
      <c r="Z457" s="922"/>
      <c r="AA457" s="922"/>
      <c r="AB457" s="922"/>
      <c r="AC457" s="922"/>
      <c r="AD457" s="922"/>
      <c r="AE457" s="922"/>
      <c r="AF457" s="264"/>
      <c r="AG457" s="937"/>
      <c r="AH457" s="939"/>
      <c r="AI457" s="937"/>
      <c r="AJ457" s="939"/>
      <c r="AK457" s="937"/>
      <c r="AL457" s="941"/>
      <c r="AM457" s="852"/>
    </row>
    <row r="458" spans="2:41" ht="17.25" thickBot="1" x14ac:dyDescent="0.3"/>
    <row r="459" spans="2:41" x14ac:dyDescent="0.25">
      <c r="R459" s="918" t="s">
        <v>0</v>
      </c>
      <c r="S459" s="919"/>
      <c r="T459" s="919"/>
      <c r="U459" s="919"/>
      <c r="V459" s="919"/>
      <c r="W459" s="919"/>
      <c r="X459" s="919"/>
      <c r="Y459" s="919"/>
      <c r="Z459" s="919"/>
      <c r="AA459" s="919"/>
      <c r="AB459" s="919"/>
      <c r="AC459" s="919"/>
      <c r="AD459" s="919"/>
      <c r="AE459" s="920"/>
      <c r="AF459" s="18"/>
      <c r="AG459" s="924">
        <f>+AH456+AG439</f>
        <v>0</v>
      </c>
      <c r="AH459" s="925"/>
      <c r="AI459" s="924">
        <f>+AJ456+AI439</f>
        <v>0</v>
      </c>
      <c r="AJ459" s="925"/>
      <c r="AK459" s="928">
        <f>+AI459-AG459</f>
        <v>0</v>
      </c>
      <c r="AL459" s="925"/>
      <c r="AM459" s="945" t="e">
        <f>+AK459/AG459</f>
        <v>#DIV/0!</v>
      </c>
    </row>
    <row r="460" spans="2:41" ht="17.25" thickBot="1" x14ac:dyDescent="0.3">
      <c r="R460" s="921"/>
      <c r="S460" s="922"/>
      <c r="T460" s="922"/>
      <c r="U460" s="922"/>
      <c r="V460" s="922"/>
      <c r="W460" s="922"/>
      <c r="X460" s="922"/>
      <c r="Y460" s="922"/>
      <c r="Z460" s="922"/>
      <c r="AA460" s="922"/>
      <c r="AB460" s="922"/>
      <c r="AC460" s="922"/>
      <c r="AD460" s="922"/>
      <c r="AE460" s="923"/>
      <c r="AF460" s="19"/>
      <c r="AG460" s="926"/>
      <c r="AH460" s="927"/>
      <c r="AI460" s="926"/>
      <c r="AJ460" s="927"/>
      <c r="AK460" s="929"/>
      <c r="AL460" s="927"/>
      <c r="AM460" s="946"/>
    </row>
    <row r="461" spans="2:41" ht="17.25" thickBot="1" x14ac:dyDescent="0.3"/>
    <row r="462" spans="2:41" ht="12" customHeight="1" x14ac:dyDescent="0.25">
      <c r="B462" s="882" t="s">
        <v>31</v>
      </c>
      <c r="C462" s="883"/>
      <c r="D462" s="883"/>
      <c r="E462" s="883"/>
      <c r="F462" s="883"/>
      <c r="G462" s="884"/>
      <c r="H462" s="888" t="s">
        <v>30</v>
      </c>
      <c r="I462" s="765"/>
      <c r="J462" s="765"/>
      <c r="K462" s="765"/>
      <c r="L462" s="765"/>
      <c r="M462" s="765"/>
      <c r="N462" s="765"/>
      <c r="O462" s="765"/>
      <c r="P462" s="765"/>
      <c r="Q462" s="765"/>
      <c r="R462" s="765"/>
      <c r="S462" s="765"/>
      <c r="T462" s="765"/>
      <c r="U462" s="765"/>
      <c r="V462" s="765"/>
      <c r="W462" s="765"/>
      <c r="X462" s="765"/>
      <c r="Y462" s="765"/>
      <c r="Z462" s="765"/>
      <c r="AA462" s="765"/>
      <c r="AB462" s="765"/>
      <c r="AC462" s="765"/>
      <c r="AD462" s="267"/>
      <c r="AE462" s="764" t="s">
        <v>29</v>
      </c>
      <c r="AF462" s="765"/>
      <c r="AG462" s="765"/>
      <c r="AH462" s="765"/>
      <c r="AI462" s="765"/>
      <c r="AJ462" s="766"/>
      <c r="AK462" s="889" t="s">
        <v>39</v>
      </c>
      <c r="AL462" s="890"/>
      <c r="AM462" s="891"/>
      <c r="AN462" s="22"/>
      <c r="AO462" s="168" t="s">
        <v>46</v>
      </c>
    </row>
    <row r="463" spans="2:41" ht="12" customHeight="1" thickBot="1" x14ac:dyDescent="0.3">
      <c r="B463" s="885"/>
      <c r="C463" s="886"/>
      <c r="D463" s="886"/>
      <c r="E463" s="886"/>
      <c r="F463" s="886"/>
      <c r="G463" s="887"/>
      <c r="H463" s="892" t="s">
        <v>25</v>
      </c>
      <c r="I463" s="893"/>
      <c r="J463" s="893"/>
      <c r="K463" s="893"/>
      <c r="L463" s="893"/>
      <c r="M463" s="893"/>
      <c r="N463" s="893"/>
      <c r="O463" s="893"/>
      <c r="P463" s="893"/>
      <c r="Q463" s="893"/>
      <c r="R463" s="893"/>
      <c r="S463" s="893"/>
      <c r="T463" s="893"/>
      <c r="U463" s="893"/>
      <c r="V463" s="893"/>
      <c r="W463" s="893"/>
      <c r="X463" s="893"/>
      <c r="Y463" s="893"/>
      <c r="Z463" s="893"/>
      <c r="AA463" s="893"/>
      <c r="AB463" s="893"/>
      <c r="AC463" s="893"/>
      <c r="AD463" s="268"/>
      <c r="AE463" s="773"/>
      <c r="AF463" s="774"/>
      <c r="AG463" s="774"/>
      <c r="AH463" s="774"/>
      <c r="AI463" s="774"/>
      <c r="AJ463" s="775"/>
      <c r="AK463" s="896" t="s">
        <v>40</v>
      </c>
      <c r="AL463" s="897"/>
      <c r="AM463" s="898"/>
      <c r="AN463" s="23"/>
      <c r="AO463" s="169" t="s">
        <v>47</v>
      </c>
    </row>
    <row r="464" spans="2:41" ht="12" customHeight="1" thickBot="1" x14ac:dyDescent="0.3">
      <c r="B464" s="902" t="s">
        <v>28</v>
      </c>
      <c r="C464" s="903"/>
      <c r="D464" s="903"/>
      <c r="E464" s="903"/>
      <c r="F464" s="903"/>
      <c r="G464" s="904"/>
      <c r="H464" s="894"/>
      <c r="I464" s="895"/>
      <c r="J464" s="895"/>
      <c r="K464" s="895"/>
      <c r="L464" s="895"/>
      <c r="M464" s="895"/>
      <c r="N464" s="895"/>
      <c r="O464" s="895"/>
      <c r="P464" s="895"/>
      <c r="Q464" s="895"/>
      <c r="R464" s="895"/>
      <c r="S464" s="895"/>
      <c r="T464" s="895"/>
      <c r="U464" s="895"/>
      <c r="V464" s="895"/>
      <c r="W464" s="895"/>
      <c r="X464" s="895"/>
      <c r="Y464" s="895"/>
      <c r="Z464" s="895"/>
      <c r="AA464" s="895"/>
      <c r="AB464" s="895"/>
      <c r="AC464" s="895"/>
      <c r="AD464" s="269"/>
      <c r="AE464" s="776"/>
      <c r="AF464" s="777"/>
      <c r="AG464" s="777"/>
      <c r="AH464" s="777"/>
      <c r="AI464" s="777"/>
      <c r="AJ464" s="778"/>
      <c r="AK464" s="899"/>
      <c r="AL464" s="900"/>
      <c r="AM464" s="901"/>
      <c r="AN464" s="141"/>
      <c r="AO464" s="170"/>
    </row>
    <row r="465" spans="2:41" ht="12" customHeight="1" thickBot="1" x14ac:dyDescent="0.3">
      <c r="B465" s="135"/>
      <c r="C465" s="135"/>
      <c r="D465" s="135"/>
      <c r="E465" s="135"/>
      <c r="F465" s="135"/>
      <c r="G465" s="135"/>
      <c r="H465" s="135"/>
      <c r="I465" s="135"/>
      <c r="J465" s="174"/>
      <c r="K465" s="174"/>
      <c r="L465" s="174"/>
      <c r="M465" s="174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  <c r="AM465" s="135"/>
      <c r="AN465" s="141"/>
      <c r="AO465" s="171"/>
    </row>
    <row r="466" spans="2:41" ht="12" customHeight="1" thickBot="1" x14ac:dyDescent="0.3">
      <c r="B466" s="873" t="s">
        <v>27</v>
      </c>
      <c r="C466" s="874"/>
      <c r="D466" s="874"/>
      <c r="E466" s="875"/>
      <c r="F466" s="848" t="s">
        <v>26</v>
      </c>
      <c r="G466" s="850"/>
      <c r="H466" s="848" t="s">
        <v>44</v>
      </c>
      <c r="I466" s="849"/>
      <c r="J466" s="849"/>
      <c r="K466" s="849"/>
      <c r="L466" s="849"/>
      <c r="M466" s="849"/>
      <c r="N466" s="849"/>
      <c r="O466" s="849"/>
      <c r="P466" s="849"/>
      <c r="Q466" s="849"/>
      <c r="R466" s="849"/>
      <c r="S466" s="850"/>
      <c r="T466" s="848" t="s">
        <v>25</v>
      </c>
      <c r="U466" s="849"/>
      <c r="V466" s="849"/>
      <c r="W466" s="849"/>
      <c r="X466" s="849"/>
      <c r="Y466" s="849"/>
      <c r="Z466" s="849"/>
      <c r="AA466" s="849"/>
      <c r="AB466" s="849"/>
      <c r="AC466" s="849"/>
      <c r="AD466" s="849"/>
      <c r="AE466" s="850"/>
      <c r="AF466" s="879" t="s">
        <v>24</v>
      </c>
      <c r="AG466" s="880"/>
      <c r="AH466" s="881"/>
      <c r="AI466" s="879" t="s">
        <v>24</v>
      </c>
      <c r="AJ466" s="881"/>
      <c r="AK466" s="848" t="s">
        <v>23</v>
      </c>
      <c r="AL466" s="849"/>
      <c r="AM466" s="850"/>
      <c r="AN466" s="141"/>
      <c r="AO466" s="171"/>
    </row>
    <row r="467" spans="2:41" ht="12" customHeight="1" thickBot="1" x14ac:dyDescent="0.3">
      <c r="B467" s="1" t="s">
        <v>13</v>
      </c>
      <c r="C467" s="2" t="s">
        <v>22</v>
      </c>
      <c r="D467" s="3" t="s">
        <v>22</v>
      </c>
      <c r="E467" s="2" t="s">
        <v>21</v>
      </c>
      <c r="F467" s="907" t="s">
        <v>20</v>
      </c>
      <c r="G467" s="908"/>
      <c r="H467" s="876"/>
      <c r="I467" s="877"/>
      <c r="J467" s="877"/>
      <c r="K467" s="877"/>
      <c r="L467" s="877"/>
      <c r="M467" s="877"/>
      <c r="N467" s="877"/>
      <c r="O467" s="877"/>
      <c r="P467" s="877"/>
      <c r="Q467" s="877"/>
      <c r="R467" s="877"/>
      <c r="S467" s="878"/>
      <c r="T467" s="876"/>
      <c r="U467" s="877"/>
      <c r="V467" s="877"/>
      <c r="W467" s="877"/>
      <c r="X467" s="877"/>
      <c r="Y467" s="877"/>
      <c r="Z467" s="877"/>
      <c r="AA467" s="877"/>
      <c r="AB467" s="877"/>
      <c r="AC467" s="877"/>
      <c r="AD467" s="877"/>
      <c r="AE467" s="878"/>
      <c r="AF467" s="876" t="s">
        <v>19</v>
      </c>
      <c r="AG467" s="877"/>
      <c r="AH467" s="878"/>
      <c r="AI467" s="876" t="s">
        <v>18</v>
      </c>
      <c r="AJ467" s="878"/>
      <c r="AK467" s="876" t="s">
        <v>17</v>
      </c>
      <c r="AL467" s="877"/>
      <c r="AM467" s="878"/>
      <c r="AN467" s="141"/>
      <c r="AO467" s="171"/>
    </row>
    <row r="468" spans="2:41" ht="12" customHeight="1" thickBot="1" x14ac:dyDescent="0.3">
      <c r="B468" s="4">
        <v>2020</v>
      </c>
      <c r="C468" s="5" t="s">
        <v>16</v>
      </c>
      <c r="D468" s="5" t="s">
        <v>15</v>
      </c>
      <c r="E468" s="30" t="s">
        <v>14</v>
      </c>
      <c r="F468" s="6" t="s">
        <v>14</v>
      </c>
      <c r="G468" s="7" t="s">
        <v>13</v>
      </c>
      <c r="H468" s="868" t="s">
        <v>34</v>
      </c>
      <c r="I468" s="869"/>
      <c r="J468" s="870" t="s">
        <v>43</v>
      </c>
      <c r="K468" s="871"/>
      <c r="L468" s="870" t="s">
        <v>42</v>
      </c>
      <c r="M468" s="871"/>
      <c r="N468" s="872" t="s">
        <v>33</v>
      </c>
      <c r="O468" s="869"/>
      <c r="P468" s="872" t="s">
        <v>12</v>
      </c>
      <c r="Q468" s="869"/>
      <c r="R468" s="872" t="s">
        <v>11</v>
      </c>
      <c r="S468" s="905"/>
      <c r="T468" s="868" t="s">
        <v>35</v>
      </c>
      <c r="U468" s="906"/>
      <c r="V468" s="906"/>
      <c r="W468" s="905"/>
      <c r="X468" s="868" t="s">
        <v>10</v>
      </c>
      <c r="Y468" s="906"/>
      <c r="Z468" s="906"/>
      <c r="AA468" s="905"/>
      <c r="AB468" s="38" t="s">
        <v>38</v>
      </c>
      <c r="AC468" s="37" t="s">
        <v>36</v>
      </c>
      <c r="AD468" s="266" t="s">
        <v>41</v>
      </c>
      <c r="AE468" s="136" t="s">
        <v>9</v>
      </c>
      <c r="AF468" s="8" t="s">
        <v>37</v>
      </c>
      <c r="AG468" s="9" t="s">
        <v>8</v>
      </c>
      <c r="AH468" s="10" t="s">
        <v>7</v>
      </c>
      <c r="AI468" s="6" t="s">
        <v>8</v>
      </c>
      <c r="AJ468" s="7" t="s">
        <v>7</v>
      </c>
      <c r="AK468" s="6" t="s">
        <v>8</v>
      </c>
      <c r="AL468" s="11" t="s">
        <v>7</v>
      </c>
      <c r="AM468" s="7" t="s">
        <v>6</v>
      </c>
      <c r="AN468" s="141"/>
      <c r="AO468" s="171"/>
    </row>
    <row r="469" spans="2:41" ht="12" customHeight="1" thickBot="1" x14ac:dyDescent="0.3">
      <c r="B469" s="25"/>
      <c r="C469" s="137"/>
      <c r="D469" s="137"/>
      <c r="E469" s="43"/>
      <c r="F469" s="43"/>
      <c r="G469" s="25"/>
      <c r="H469" s="960"/>
      <c r="I469" s="961"/>
      <c r="J469" s="962"/>
      <c r="K469" s="963"/>
      <c r="L469" s="962"/>
      <c r="M469" s="963"/>
      <c r="N469" s="960"/>
      <c r="O469" s="961"/>
      <c r="P469" s="964"/>
      <c r="Q469" s="965"/>
      <c r="R469" s="964"/>
      <c r="S469" s="966"/>
      <c r="T469" s="957"/>
      <c r="U469" s="958"/>
      <c r="V469" s="958"/>
      <c r="W469" s="959"/>
      <c r="X469" s="986"/>
      <c r="Y469" s="958"/>
      <c r="Z469" s="958"/>
      <c r="AA469" s="987"/>
      <c r="AB469" s="34"/>
      <c r="AC469" s="138"/>
      <c r="AD469" s="166"/>
      <c r="AE469" s="41"/>
      <c r="AF469" s="26"/>
      <c r="AG469" s="160"/>
      <c r="AH469" s="161">
        <f>+AG469/1000</f>
        <v>0</v>
      </c>
      <c r="AI469" s="162"/>
      <c r="AJ469" s="163">
        <f>+AI469/1000</f>
        <v>0</v>
      </c>
      <c r="AK469" s="164">
        <f>+AI469-AG469</f>
        <v>0</v>
      </c>
      <c r="AL469" s="163">
        <f>+AK469/1000</f>
        <v>0</v>
      </c>
      <c r="AM469" s="165" t="e">
        <f>+AK469/AG469</f>
        <v>#DIV/0!</v>
      </c>
      <c r="AN469" s="141"/>
      <c r="AO469" s="172"/>
    </row>
    <row r="470" spans="2:41" ht="12" customHeight="1" x14ac:dyDescent="0.25">
      <c r="B470" s="25"/>
      <c r="C470" s="137"/>
      <c r="D470" s="137"/>
      <c r="E470" s="43"/>
      <c r="F470" s="43"/>
      <c r="G470" s="25"/>
      <c r="H470" s="967"/>
      <c r="I470" s="968"/>
      <c r="J470" s="969"/>
      <c r="K470" s="970"/>
      <c r="L470" s="969"/>
      <c r="M470" s="970"/>
      <c r="N470" s="967"/>
      <c r="O470" s="968"/>
      <c r="P470" s="971"/>
      <c r="Q470" s="972"/>
      <c r="R470" s="973"/>
      <c r="S470" s="974"/>
      <c r="T470" s="979"/>
      <c r="U470" s="980"/>
      <c r="V470" s="980"/>
      <c r="W470" s="981"/>
      <c r="X470" s="979"/>
      <c r="Y470" s="980"/>
      <c r="Z470" s="980"/>
      <c r="AA470" s="988"/>
      <c r="AB470" s="34"/>
      <c r="AC470" s="138"/>
      <c r="AD470" s="158"/>
      <c r="AE470" s="35"/>
      <c r="AF470" s="34"/>
      <c r="AG470" s="139"/>
      <c r="AH470" s="159">
        <f>+AG470/1000</f>
        <v>0</v>
      </c>
      <c r="AI470" s="152"/>
      <c r="AJ470" s="272">
        <f>+AI470/1000</f>
        <v>0</v>
      </c>
      <c r="AK470" s="273">
        <f>+AI470-AG470</f>
        <v>0</v>
      </c>
      <c r="AL470" s="274">
        <f>+AK470/1000</f>
        <v>0</v>
      </c>
      <c r="AM470" s="275" t="e">
        <f>+AK470/AG470</f>
        <v>#DIV/0!</v>
      </c>
      <c r="AN470" s="20"/>
    </row>
    <row r="471" spans="2:41" ht="12" customHeight="1" x14ac:dyDescent="0.25">
      <c r="B471" s="25"/>
      <c r="C471" s="137"/>
      <c r="D471" s="137"/>
      <c r="E471" s="43"/>
      <c r="F471" s="43"/>
      <c r="G471" s="25"/>
      <c r="H471" s="967"/>
      <c r="I471" s="968"/>
      <c r="J471" s="969"/>
      <c r="K471" s="970"/>
      <c r="L471" s="969"/>
      <c r="M471" s="970"/>
      <c r="N471" s="967"/>
      <c r="O471" s="968"/>
      <c r="P471" s="971"/>
      <c r="Q471" s="972"/>
      <c r="R471" s="973"/>
      <c r="S471" s="985"/>
      <c r="T471" s="982"/>
      <c r="U471" s="983"/>
      <c r="V471" s="983"/>
      <c r="W471" s="984"/>
      <c r="X471" s="982"/>
      <c r="Y471" s="983"/>
      <c r="Z471" s="983"/>
      <c r="AA471" s="984"/>
      <c r="AB471" s="34"/>
      <c r="AC471" s="138"/>
      <c r="AD471" s="263"/>
      <c r="AE471" s="46"/>
      <c r="AF471" s="34"/>
      <c r="AG471" s="139"/>
      <c r="AH471" s="140">
        <f>+AG471/1000</f>
        <v>0</v>
      </c>
      <c r="AI471" s="152"/>
      <c r="AJ471" s="142">
        <f>+AI471/1000</f>
        <v>0</v>
      </c>
      <c r="AK471" s="143">
        <f>+AI471-AG471</f>
        <v>0</v>
      </c>
      <c r="AL471" s="144">
        <f>+AK471/1000</f>
        <v>0</v>
      </c>
      <c r="AM471" s="145" t="e">
        <f>+AK471/AG471</f>
        <v>#DIV/0!</v>
      </c>
      <c r="AN471" s="21"/>
    </row>
    <row r="472" spans="2:41" ht="12" customHeight="1" x14ac:dyDescent="0.25">
      <c r="B472" s="25"/>
      <c r="C472" s="137"/>
      <c r="D472" s="137"/>
      <c r="E472" s="43"/>
      <c r="F472" s="43"/>
      <c r="G472" s="25"/>
      <c r="H472" s="967"/>
      <c r="I472" s="968"/>
      <c r="J472" s="969"/>
      <c r="K472" s="970"/>
      <c r="L472" s="969"/>
      <c r="M472" s="970"/>
      <c r="N472" s="967"/>
      <c r="O472" s="968"/>
      <c r="P472" s="971"/>
      <c r="Q472" s="972"/>
      <c r="R472" s="973"/>
      <c r="S472" s="974"/>
      <c r="T472" s="975"/>
      <c r="U472" s="976"/>
      <c r="V472" s="976"/>
      <c r="W472" s="977"/>
      <c r="X472" s="975"/>
      <c r="Y472" s="976"/>
      <c r="Z472" s="976"/>
      <c r="AA472" s="978"/>
      <c r="AB472" s="34"/>
      <c r="AC472" s="138"/>
      <c r="AD472" s="263"/>
      <c r="AE472" s="46"/>
      <c r="AF472" s="34"/>
      <c r="AG472" s="139"/>
      <c r="AH472" s="140">
        <f>+AG472/1000</f>
        <v>0</v>
      </c>
      <c r="AI472" s="152"/>
      <c r="AJ472" s="142">
        <f>+AI472/1000</f>
        <v>0</v>
      </c>
      <c r="AK472" s="143">
        <f>+AI472-AG472</f>
        <v>0</v>
      </c>
      <c r="AL472" s="144">
        <f>+AK472/1000</f>
        <v>0</v>
      </c>
      <c r="AM472" s="145" t="e">
        <f>+AK472/AG472</f>
        <v>#DIV/0!</v>
      </c>
      <c r="AN472" s="21"/>
    </row>
    <row r="473" spans="2:41" ht="12" customHeight="1" x14ac:dyDescent="0.25">
      <c r="B473" s="25"/>
      <c r="C473" s="137"/>
      <c r="D473" s="137"/>
      <c r="E473" s="43"/>
      <c r="F473" s="43"/>
      <c r="G473" s="25"/>
      <c r="H473" s="967"/>
      <c r="I473" s="968"/>
      <c r="J473" s="969"/>
      <c r="K473" s="970"/>
      <c r="L473" s="969"/>
      <c r="M473" s="970"/>
      <c r="N473" s="967"/>
      <c r="O473" s="968"/>
      <c r="P473" s="989"/>
      <c r="Q473" s="990"/>
      <c r="R473" s="973"/>
      <c r="S473" s="974"/>
      <c r="T473" s="991"/>
      <c r="U473" s="992"/>
      <c r="V473" s="992"/>
      <c r="W473" s="974"/>
      <c r="X473" s="991"/>
      <c r="Y473" s="992"/>
      <c r="Z473" s="992"/>
      <c r="AA473" s="985"/>
      <c r="AB473" s="34"/>
      <c r="AC473" s="138"/>
      <c r="AD473" s="263"/>
      <c r="AE473" s="46"/>
      <c r="AF473" s="34"/>
      <c r="AG473" s="139"/>
      <c r="AH473" s="140">
        <f>+AG473/1000</f>
        <v>0</v>
      </c>
      <c r="AI473" s="152"/>
      <c r="AJ473" s="142">
        <f>+AI473/1000</f>
        <v>0</v>
      </c>
      <c r="AK473" s="143">
        <f>+AI473-AG473</f>
        <v>0</v>
      </c>
      <c r="AL473" s="144">
        <f>+AK473/1000</f>
        <v>0</v>
      </c>
      <c r="AM473" s="145" t="e">
        <f>+AK473/AG473</f>
        <v>#DIV/0!</v>
      </c>
    </row>
    <row r="474" spans="2:41" ht="12" customHeight="1" thickBot="1" x14ac:dyDescent="0.3">
      <c r="B474" s="24"/>
      <c r="C474" s="146"/>
      <c r="D474" s="146"/>
      <c r="E474" s="27"/>
      <c r="F474" s="36"/>
      <c r="G474" s="31"/>
      <c r="H474" s="909"/>
      <c r="I474" s="910"/>
      <c r="J474" s="911"/>
      <c r="K474" s="912"/>
      <c r="L474" s="911"/>
      <c r="M474" s="912"/>
      <c r="N474" s="913"/>
      <c r="O474" s="910"/>
      <c r="P474" s="913"/>
      <c r="Q474" s="910"/>
      <c r="R474" s="914"/>
      <c r="S474" s="915"/>
      <c r="T474" s="916"/>
      <c r="U474" s="917"/>
      <c r="V474" s="917"/>
      <c r="W474" s="915"/>
      <c r="X474" s="29"/>
      <c r="Y474" s="147"/>
      <c r="Z474" s="147"/>
      <c r="AA474" s="28"/>
      <c r="AB474" s="36"/>
      <c r="AC474" s="148"/>
      <c r="AD474" s="147"/>
      <c r="AE474" s="28"/>
      <c r="AF474" s="29"/>
      <c r="AG474" s="149"/>
      <c r="AH474" s="153"/>
      <c r="AI474" s="150"/>
      <c r="AJ474" s="154"/>
      <c r="AK474" s="155"/>
      <c r="AL474" s="156"/>
      <c r="AM474" s="157"/>
    </row>
    <row r="475" spans="2:41" ht="12" customHeight="1" x14ac:dyDescent="0.25">
      <c r="B475" s="151"/>
      <c r="C475" s="151"/>
      <c r="D475" s="151"/>
      <c r="E475" s="151"/>
      <c r="F475" s="151"/>
      <c r="G475" s="151"/>
      <c r="H475" s="151"/>
      <c r="I475" s="151"/>
      <c r="J475" s="174"/>
      <c r="K475" s="174"/>
      <c r="L475" s="174"/>
      <c r="M475" s="174"/>
      <c r="N475" s="151"/>
      <c r="O475" s="151"/>
      <c r="P475" s="135"/>
      <c r="Q475" s="135"/>
      <c r="R475" s="918" t="s">
        <v>5</v>
      </c>
      <c r="S475" s="919"/>
      <c r="T475" s="919"/>
      <c r="U475" s="919"/>
      <c r="V475" s="919"/>
      <c r="W475" s="919"/>
      <c r="X475" s="919"/>
      <c r="Y475" s="919"/>
      <c r="Z475" s="919"/>
      <c r="AA475" s="919"/>
      <c r="AB475" s="919"/>
      <c r="AC475" s="919"/>
      <c r="AD475" s="919"/>
      <c r="AE475" s="919"/>
      <c r="AF475" s="265"/>
      <c r="AG475" s="932" t="s">
        <v>4</v>
      </c>
      <c r="AH475" s="933"/>
      <c r="AI475" s="932" t="s">
        <v>3</v>
      </c>
      <c r="AJ475" s="933"/>
      <c r="AK475" s="932" t="s">
        <v>2</v>
      </c>
      <c r="AL475" s="934"/>
      <c r="AM475" s="935"/>
    </row>
    <row r="476" spans="2:41" x14ac:dyDescent="0.25">
      <c r="B476" s="151"/>
      <c r="C476" s="151"/>
      <c r="D476" s="151"/>
      <c r="E476" s="151"/>
      <c r="F476" s="151"/>
      <c r="G476" s="151"/>
      <c r="H476" s="151"/>
      <c r="I476" s="151"/>
      <c r="J476" s="174"/>
      <c r="K476" s="174"/>
      <c r="L476" s="174"/>
      <c r="M476" s="174"/>
      <c r="N476" s="151"/>
      <c r="O476" s="151"/>
      <c r="P476" s="135"/>
      <c r="Q476" s="135"/>
      <c r="R476" s="930"/>
      <c r="S476" s="931"/>
      <c r="T476" s="931"/>
      <c r="U476" s="931"/>
      <c r="V476" s="931"/>
      <c r="W476" s="931"/>
      <c r="X476" s="931"/>
      <c r="Y476" s="931"/>
      <c r="Z476" s="931"/>
      <c r="AA476" s="931"/>
      <c r="AB476" s="931"/>
      <c r="AC476" s="931"/>
      <c r="AD476" s="931"/>
      <c r="AE476" s="931"/>
      <c r="AF476" s="265"/>
      <c r="AG476" s="936" t="s">
        <v>1</v>
      </c>
      <c r="AH476" s="938">
        <f>+SUM(AH469:AH474)</f>
        <v>0</v>
      </c>
      <c r="AI476" s="936" t="s">
        <v>1</v>
      </c>
      <c r="AJ476" s="938">
        <f>+SUM(AJ469:AJ474)</f>
        <v>0</v>
      </c>
      <c r="AK476" s="936" t="s">
        <v>1</v>
      </c>
      <c r="AL476" s="940">
        <f>+AJ476-AH476</f>
        <v>0</v>
      </c>
      <c r="AM476" s="851" t="e">
        <f>+AL476/AH476</f>
        <v>#DIV/0!</v>
      </c>
    </row>
    <row r="477" spans="2:41" ht="17.25" thickBot="1" x14ac:dyDescent="0.3">
      <c r="B477" s="151"/>
      <c r="C477" s="151"/>
      <c r="D477" s="151"/>
      <c r="E477" s="151"/>
      <c r="F477" s="151"/>
      <c r="G477" s="151"/>
      <c r="H477" s="151"/>
      <c r="I477" s="151"/>
      <c r="J477" s="174"/>
      <c r="K477" s="174"/>
      <c r="L477" s="174"/>
      <c r="M477" s="174"/>
      <c r="N477" s="151"/>
      <c r="O477" s="151"/>
      <c r="P477" s="135"/>
      <c r="Q477" s="135"/>
      <c r="R477" s="921"/>
      <c r="S477" s="922"/>
      <c r="T477" s="922"/>
      <c r="U477" s="922"/>
      <c r="V477" s="922"/>
      <c r="W477" s="922"/>
      <c r="X477" s="922"/>
      <c r="Y477" s="922"/>
      <c r="Z477" s="922"/>
      <c r="AA477" s="922"/>
      <c r="AB477" s="922"/>
      <c r="AC477" s="922"/>
      <c r="AD477" s="922"/>
      <c r="AE477" s="922"/>
      <c r="AF477" s="264"/>
      <c r="AG477" s="937"/>
      <c r="AH477" s="939"/>
      <c r="AI477" s="937"/>
      <c r="AJ477" s="939"/>
      <c r="AK477" s="937"/>
      <c r="AL477" s="941"/>
      <c r="AM477" s="852"/>
    </row>
    <row r="478" spans="2:41" ht="17.25" thickBot="1" x14ac:dyDescent="0.3"/>
    <row r="479" spans="2:41" x14ac:dyDescent="0.25">
      <c r="R479" s="918" t="s">
        <v>0</v>
      </c>
      <c r="S479" s="919"/>
      <c r="T479" s="919"/>
      <c r="U479" s="919"/>
      <c r="V479" s="919"/>
      <c r="W479" s="919"/>
      <c r="X479" s="919"/>
      <c r="Y479" s="919"/>
      <c r="Z479" s="919"/>
      <c r="AA479" s="919"/>
      <c r="AB479" s="919"/>
      <c r="AC479" s="919"/>
      <c r="AD479" s="919"/>
      <c r="AE479" s="920"/>
      <c r="AF479" s="18"/>
      <c r="AG479" s="924">
        <f>+AH476+AG459</f>
        <v>0</v>
      </c>
      <c r="AH479" s="925"/>
      <c r="AI479" s="924">
        <f>+AJ476+AI459</f>
        <v>0</v>
      </c>
      <c r="AJ479" s="925"/>
      <c r="AK479" s="928">
        <f>+AI479-AG479</f>
        <v>0</v>
      </c>
      <c r="AL479" s="925"/>
      <c r="AM479" s="945" t="e">
        <f>+AK479/AG479</f>
        <v>#DIV/0!</v>
      </c>
    </row>
    <row r="480" spans="2:41" ht="17.25" thickBot="1" x14ac:dyDescent="0.3">
      <c r="R480" s="921"/>
      <c r="S480" s="922"/>
      <c r="T480" s="922"/>
      <c r="U480" s="922"/>
      <c r="V480" s="922"/>
      <c r="W480" s="922"/>
      <c r="X480" s="922"/>
      <c r="Y480" s="922"/>
      <c r="Z480" s="922"/>
      <c r="AA480" s="922"/>
      <c r="AB480" s="922"/>
      <c r="AC480" s="922"/>
      <c r="AD480" s="922"/>
      <c r="AE480" s="923"/>
      <c r="AF480" s="19"/>
      <c r="AG480" s="926"/>
      <c r="AH480" s="927"/>
      <c r="AI480" s="926"/>
      <c r="AJ480" s="927"/>
      <c r="AK480" s="929"/>
      <c r="AL480" s="927"/>
      <c r="AM480" s="946"/>
    </row>
    <row r="481" spans="2:41" ht="17.25" thickBot="1" x14ac:dyDescent="0.3"/>
    <row r="482" spans="2:41" ht="12" customHeight="1" x14ac:dyDescent="0.25">
      <c r="B482" s="882" t="s">
        <v>31</v>
      </c>
      <c r="C482" s="883"/>
      <c r="D482" s="883"/>
      <c r="E482" s="883"/>
      <c r="F482" s="883"/>
      <c r="G482" s="884"/>
      <c r="H482" s="888" t="s">
        <v>30</v>
      </c>
      <c r="I482" s="765"/>
      <c r="J482" s="765"/>
      <c r="K482" s="765"/>
      <c r="L482" s="765"/>
      <c r="M482" s="765"/>
      <c r="N482" s="765"/>
      <c r="O482" s="765"/>
      <c r="P482" s="765"/>
      <c r="Q482" s="765"/>
      <c r="R482" s="765"/>
      <c r="S482" s="765"/>
      <c r="T482" s="765"/>
      <c r="U482" s="765"/>
      <c r="V482" s="765"/>
      <c r="W482" s="765"/>
      <c r="X482" s="765"/>
      <c r="Y482" s="765"/>
      <c r="Z482" s="765"/>
      <c r="AA482" s="765"/>
      <c r="AB482" s="765"/>
      <c r="AC482" s="765"/>
      <c r="AD482" s="267"/>
      <c r="AE482" s="764" t="s">
        <v>29</v>
      </c>
      <c r="AF482" s="765"/>
      <c r="AG482" s="765"/>
      <c r="AH482" s="765"/>
      <c r="AI482" s="765"/>
      <c r="AJ482" s="766"/>
      <c r="AK482" s="889" t="s">
        <v>39</v>
      </c>
      <c r="AL482" s="890"/>
      <c r="AM482" s="891"/>
      <c r="AN482" s="22"/>
      <c r="AO482" s="168" t="s">
        <v>46</v>
      </c>
    </row>
    <row r="483" spans="2:41" ht="12" customHeight="1" thickBot="1" x14ac:dyDescent="0.3">
      <c r="B483" s="885"/>
      <c r="C483" s="886"/>
      <c r="D483" s="886"/>
      <c r="E483" s="886"/>
      <c r="F483" s="886"/>
      <c r="G483" s="887"/>
      <c r="H483" s="892" t="s">
        <v>25</v>
      </c>
      <c r="I483" s="893"/>
      <c r="J483" s="893"/>
      <c r="K483" s="893"/>
      <c r="L483" s="893"/>
      <c r="M483" s="893"/>
      <c r="N483" s="893"/>
      <c r="O483" s="893"/>
      <c r="P483" s="893"/>
      <c r="Q483" s="893"/>
      <c r="R483" s="893"/>
      <c r="S483" s="893"/>
      <c r="T483" s="893"/>
      <c r="U483" s="893"/>
      <c r="V483" s="893"/>
      <c r="W483" s="893"/>
      <c r="X483" s="893"/>
      <c r="Y483" s="893"/>
      <c r="Z483" s="893"/>
      <c r="AA483" s="893"/>
      <c r="AB483" s="893"/>
      <c r="AC483" s="893"/>
      <c r="AD483" s="268"/>
      <c r="AE483" s="773"/>
      <c r="AF483" s="774"/>
      <c r="AG483" s="774"/>
      <c r="AH483" s="774"/>
      <c r="AI483" s="774"/>
      <c r="AJ483" s="775"/>
      <c r="AK483" s="896" t="s">
        <v>40</v>
      </c>
      <c r="AL483" s="897"/>
      <c r="AM483" s="898"/>
      <c r="AN483" s="23"/>
      <c r="AO483" s="169" t="s">
        <v>47</v>
      </c>
    </row>
    <row r="484" spans="2:41" ht="12" customHeight="1" thickBot="1" x14ac:dyDescent="0.3">
      <c r="B484" s="902" t="s">
        <v>28</v>
      </c>
      <c r="C484" s="903"/>
      <c r="D484" s="903"/>
      <c r="E484" s="903"/>
      <c r="F484" s="903"/>
      <c r="G484" s="904"/>
      <c r="H484" s="894"/>
      <c r="I484" s="895"/>
      <c r="J484" s="895"/>
      <c r="K484" s="895"/>
      <c r="L484" s="895"/>
      <c r="M484" s="895"/>
      <c r="N484" s="895"/>
      <c r="O484" s="895"/>
      <c r="P484" s="895"/>
      <c r="Q484" s="895"/>
      <c r="R484" s="895"/>
      <c r="S484" s="895"/>
      <c r="T484" s="895"/>
      <c r="U484" s="895"/>
      <c r="V484" s="895"/>
      <c r="W484" s="895"/>
      <c r="X484" s="895"/>
      <c r="Y484" s="895"/>
      <c r="Z484" s="895"/>
      <c r="AA484" s="895"/>
      <c r="AB484" s="895"/>
      <c r="AC484" s="895"/>
      <c r="AD484" s="269"/>
      <c r="AE484" s="776"/>
      <c r="AF484" s="777"/>
      <c r="AG484" s="777"/>
      <c r="AH484" s="777"/>
      <c r="AI484" s="777"/>
      <c r="AJ484" s="778"/>
      <c r="AK484" s="899"/>
      <c r="AL484" s="900"/>
      <c r="AM484" s="901"/>
      <c r="AN484" s="141"/>
      <c r="AO484" s="170"/>
    </row>
    <row r="485" spans="2:41" ht="12" customHeight="1" thickBot="1" x14ac:dyDescent="0.3">
      <c r="B485" s="135"/>
      <c r="C485" s="135"/>
      <c r="D485" s="135"/>
      <c r="E485" s="135"/>
      <c r="F485" s="135"/>
      <c r="G485" s="135"/>
      <c r="H485" s="135"/>
      <c r="I485" s="135"/>
      <c r="J485" s="174"/>
      <c r="K485" s="174"/>
      <c r="L485" s="174"/>
      <c r="M485" s="174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  <c r="AL485" s="135"/>
      <c r="AM485" s="135"/>
      <c r="AN485" s="141"/>
      <c r="AO485" s="171"/>
    </row>
    <row r="486" spans="2:41" ht="12" customHeight="1" thickBot="1" x14ac:dyDescent="0.3">
      <c r="B486" s="873" t="s">
        <v>27</v>
      </c>
      <c r="C486" s="874"/>
      <c r="D486" s="874"/>
      <c r="E486" s="875"/>
      <c r="F486" s="848" t="s">
        <v>26</v>
      </c>
      <c r="G486" s="850"/>
      <c r="H486" s="848" t="s">
        <v>44</v>
      </c>
      <c r="I486" s="849"/>
      <c r="J486" s="849"/>
      <c r="K486" s="849"/>
      <c r="L486" s="849"/>
      <c r="M486" s="849"/>
      <c r="N486" s="849"/>
      <c r="O486" s="849"/>
      <c r="P486" s="849"/>
      <c r="Q486" s="849"/>
      <c r="R486" s="849"/>
      <c r="S486" s="850"/>
      <c r="T486" s="848" t="s">
        <v>25</v>
      </c>
      <c r="U486" s="849"/>
      <c r="V486" s="849"/>
      <c r="W486" s="849"/>
      <c r="X486" s="849"/>
      <c r="Y486" s="849"/>
      <c r="Z486" s="849"/>
      <c r="AA486" s="849"/>
      <c r="AB486" s="849"/>
      <c r="AC486" s="849"/>
      <c r="AD486" s="849"/>
      <c r="AE486" s="850"/>
      <c r="AF486" s="879" t="s">
        <v>24</v>
      </c>
      <c r="AG486" s="880"/>
      <c r="AH486" s="881"/>
      <c r="AI486" s="879" t="s">
        <v>24</v>
      </c>
      <c r="AJ486" s="881"/>
      <c r="AK486" s="848" t="s">
        <v>23</v>
      </c>
      <c r="AL486" s="849"/>
      <c r="AM486" s="850"/>
      <c r="AN486" s="141"/>
      <c r="AO486" s="171"/>
    </row>
    <row r="487" spans="2:41" ht="12" customHeight="1" thickBot="1" x14ac:dyDescent="0.3">
      <c r="B487" s="1" t="s">
        <v>13</v>
      </c>
      <c r="C487" s="2" t="s">
        <v>22</v>
      </c>
      <c r="D487" s="3" t="s">
        <v>22</v>
      </c>
      <c r="E487" s="2" t="s">
        <v>21</v>
      </c>
      <c r="F487" s="907" t="s">
        <v>20</v>
      </c>
      <c r="G487" s="908"/>
      <c r="H487" s="876"/>
      <c r="I487" s="877"/>
      <c r="J487" s="877"/>
      <c r="K487" s="877"/>
      <c r="L487" s="877"/>
      <c r="M487" s="877"/>
      <c r="N487" s="877"/>
      <c r="O487" s="877"/>
      <c r="P487" s="877"/>
      <c r="Q487" s="877"/>
      <c r="R487" s="877"/>
      <c r="S487" s="878"/>
      <c r="T487" s="876"/>
      <c r="U487" s="877"/>
      <c r="V487" s="877"/>
      <c r="W487" s="877"/>
      <c r="X487" s="877"/>
      <c r="Y487" s="877"/>
      <c r="Z487" s="877"/>
      <c r="AA487" s="877"/>
      <c r="AB487" s="877"/>
      <c r="AC487" s="877"/>
      <c r="AD487" s="877"/>
      <c r="AE487" s="878"/>
      <c r="AF487" s="876" t="s">
        <v>19</v>
      </c>
      <c r="AG487" s="877"/>
      <c r="AH487" s="878"/>
      <c r="AI487" s="876" t="s">
        <v>18</v>
      </c>
      <c r="AJ487" s="878"/>
      <c r="AK487" s="876" t="s">
        <v>17</v>
      </c>
      <c r="AL487" s="877"/>
      <c r="AM487" s="878"/>
      <c r="AN487" s="141"/>
      <c r="AO487" s="171"/>
    </row>
    <row r="488" spans="2:41" ht="12" customHeight="1" thickBot="1" x14ac:dyDescent="0.3">
      <c r="B488" s="4">
        <v>2020</v>
      </c>
      <c r="C488" s="5" t="s">
        <v>16</v>
      </c>
      <c r="D488" s="5" t="s">
        <v>15</v>
      </c>
      <c r="E488" s="30" t="s">
        <v>14</v>
      </c>
      <c r="F488" s="6" t="s">
        <v>14</v>
      </c>
      <c r="G488" s="7" t="s">
        <v>13</v>
      </c>
      <c r="H488" s="868" t="s">
        <v>34</v>
      </c>
      <c r="I488" s="869"/>
      <c r="J488" s="870" t="s">
        <v>43</v>
      </c>
      <c r="K488" s="871"/>
      <c r="L488" s="870" t="s">
        <v>42</v>
      </c>
      <c r="M488" s="871"/>
      <c r="N488" s="872" t="s">
        <v>33</v>
      </c>
      <c r="O488" s="869"/>
      <c r="P488" s="872" t="s">
        <v>12</v>
      </c>
      <c r="Q488" s="869"/>
      <c r="R488" s="872" t="s">
        <v>11</v>
      </c>
      <c r="S488" s="905"/>
      <c r="T488" s="868" t="s">
        <v>35</v>
      </c>
      <c r="U488" s="906"/>
      <c r="V488" s="906"/>
      <c r="W488" s="905"/>
      <c r="X488" s="868" t="s">
        <v>10</v>
      </c>
      <c r="Y488" s="906"/>
      <c r="Z488" s="906"/>
      <c r="AA488" s="905"/>
      <c r="AB488" s="38" t="s">
        <v>38</v>
      </c>
      <c r="AC488" s="37" t="s">
        <v>36</v>
      </c>
      <c r="AD488" s="266" t="s">
        <v>41</v>
      </c>
      <c r="AE488" s="136" t="s">
        <v>9</v>
      </c>
      <c r="AF488" s="8" t="s">
        <v>37</v>
      </c>
      <c r="AG488" s="9" t="s">
        <v>8</v>
      </c>
      <c r="AH488" s="10" t="s">
        <v>7</v>
      </c>
      <c r="AI488" s="6" t="s">
        <v>8</v>
      </c>
      <c r="AJ488" s="7" t="s">
        <v>7</v>
      </c>
      <c r="AK488" s="6" t="s">
        <v>8</v>
      </c>
      <c r="AL488" s="11" t="s">
        <v>7</v>
      </c>
      <c r="AM488" s="7" t="s">
        <v>6</v>
      </c>
      <c r="AN488" s="141"/>
      <c r="AO488" s="171"/>
    </row>
    <row r="489" spans="2:41" ht="12" customHeight="1" thickBot="1" x14ac:dyDescent="0.3">
      <c r="B489" s="25"/>
      <c r="C489" s="137"/>
      <c r="D489" s="137"/>
      <c r="E489" s="43"/>
      <c r="F489" s="43"/>
      <c r="G489" s="25"/>
      <c r="H489" s="960"/>
      <c r="I489" s="961"/>
      <c r="J489" s="962"/>
      <c r="K489" s="963"/>
      <c r="L489" s="962"/>
      <c r="M489" s="963"/>
      <c r="N489" s="960"/>
      <c r="O489" s="961"/>
      <c r="P489" s="964"/>
      <c r="Q489" s="965"/>
      <c r="R489" s="964"/>
      <c r="S489" s="966"/>
      <c r="T489" s="957"/>
      <c r="U489" s="958"/>
      <c r="V489" s="958"/>
      <c r="W489" s="959"/>
      <c r="X489" s="986"/>
      <c r="Y489" s="958"/>
      <c r="Z489" s="958"/>
      <c r="AA489" s="987"/>
      <c r="AB489" s="34"/>
      <c r="AC489" s="138"/>
      <c r="AD489" s="166"/>
      <c r="AE489" s="41"/>
      <c r="AF489" s="26"/>
      <c r="AG489" s="160"/>
      <c r="AH489" s="161">
        <f>+AG489/1000</f>
        <v>0</v>
      </c>
      <c r="AI489" s="162"/>
      <c r="AJ489" s="163">
        <f>+AI489/1000</f>
        <v>0</v>
      </c>
      <c r="AK489" s="164">
        <f>+AI489-AG489</f>
        <v>0</v>
      </c>
      <c r="AL489" s="163">
        <f>+AK489/1000</f>
        <v>0</v>
      </c>
      <c r="AM489" s="165" t="e">
        <f>+AK489/AG489</f>
        <v>#DIV/0!</v>
      </c>
      <c r="AN489" s="141"/>
      <c r="AO489" s="172"/>
    </row>
    <row r="490" spans="2:41" ht="12" customHeight="1" x14ac:dyDescent="0.25">
      <c r="B490" s="25"/>
      <c r="C490" s="137"/>
      <c r="D490" s="137"/>
      <c r="E490" s="43"/>
      <c r="F490" s="43"/>
      <c r="G490" s="25"/>
      <c r="H490" s="967"/>
      <c r="I490" s="968"/>
      <c r="J490" s="969"/>
      <c r="K490" s="970"/>
      <c r="L490" s="969"/>
      <c r="M490" s="970"/>
      <c r="N490" s="967"/>
      <c r="O490" s="968"/>
      <c r="P490" s="971"/>
      <c r="Q490" s="972"/>
      <c r="R490" s="973"/>
      <c r="S490" s="974"/>
      <c r="T490" s="979"/>
      <c r="U490" s="980"/>
      <c r="V490" s="980"/>
      <c r="W490" s="981"/>
      <c r="X490" s="979"/>
      <c r="Y490" s="980"/>
      <c r="Z490" s="980"/>
      <c r="AA490" s="988"/>
      <c r="AB490" s="34"/>
      <c r="AC490" s="138"/>
      <c r="AD490" s="158"/>
      <c r="AE490" s="35"/>
      <c r="AF490" s="34"/>
      <c r="AG490" s="139"/>
      <c r="AH490" s="159">
        <f>+AG490/1000</f>
        <v>0</v>
      </c>
      <c r="AI490" s="152"/>
      <c r="AJ490" s="272">
        <f>+AI490/1000</f>
        <v>0</v>
      </c>
      <c r="AK490" s="273">
        <f>+AI490-AG490</f>
        <v>0</v>
      </c>
      <c r="AL490" s="274">
        <f>+AK490/1000</f>
        <v>0</v>
      </c>
      <c r="AM490" s="275" t="e">
        <f>+AK490/AG490</f>
        <v>#DIV/0!</v>
      </c>
      <c r="AN490" s="20"/>
    </row>
    <row r="491" spans="2:41" ht="12" customHeight="1" x14ac:dyDescent="0.25">
      <c r="B491" s="25"/>
      <c r="C491" s="137"/>
      <c r="D491" s="137"/>
      <c r="E491" s="43"/>
      <c r="F491" s="43"/>
      <c r="G491" s="25"/>
      <c r="H491" s="967"/>
      <c r="I491" s="968"/>
      <c r="J491" s="969"/>
      <c r="K491" s="970"/>
      <c r="L491" s="969"/>
      <c r="M491" s="970"/>
      <c r="N491" s="967"/>
      <c r="O491" s="968"/>
      <c r="P491" s="971"/>
      <c r="Q491" s="972"/>
      <c r="R491" s="973"/>
      <c r="S491" s="985"/>
      <c r="T491" s="982"/>
      <c r="U491" s="983"/>
      <c r="V491" s="983"/>
      <c r="W491" s="984"/>
      <c r="X491" s="982"/>
      <c r="Y491" s="983"/>
      <c r="Z491" s="983"/>
      <c r="AA491" s="984"/>
      <c r="AB491" s="34"/>
      <c r="AC491" s="138"/>
      <c r="AD491" s="263"/>
      <c r="AE491" s="46"/>
      <c r="AF491" s="34"/>
      <c r="AG491" s="139"/>
      <c r="AH491" s="140">
        <f>+AG491/1000</f>
        <v>0</v>
      </c>
      <c r="AI491" s="152"/>
      <c r="AJ491" s="142">
        <f>+AI491/1000</f>
        <v>0</v>
      </c>
      <c r="AK491" s="143">
        <f>+AI491-AG491</f>
        <v>0</v>
      </c>
      <c r="AL491" s="144">
        <f>+AK491/1000</f>
        <v>0</v>
      </c>
      <c r="AM491" s="145" t="e">
        <f>+AK491/AG491</f>
        <v>#DIV/0!</v>
      </c>
      <c r="AN491" s="21"/>
    </row>
    <row r="492" spans="2:41" ht="12" customHeight="1" x14ac:dyDescent="0.25">
      <c r="B492" s="25"/>
      <c r="C492" s="137"/>
      <c r="D492" s="137"/>
      <c r="E492" s="43"/>
      <c r="F492" s="43"/>
      <c r="G492" s="25"/>
      <c r="H492" s="967"/>
      <c r="I492" s="968"/>
      <c r="J492" s="969"/>
      <c r="K492" s="970"/>
      <c r="L492" s="969"/>
      <c r="M492" s="970"/>
      <c r="N492" s="967"/>
      <c r="O492" s="968"/>
      <c r="P492" s="971"/>
      <c r="Q492" s="972"/>
      <c r="R492" s="973"/>
      <c r="S492" s="974"/>
      <c r="T492" s="975"/>
      <c r="U492" s="976"/>
      <c r="V492" s="976"/>
      <c r="W492" s="977"/>
      <c r="X492" s="975"/>
      <c r="Y492" s="976"/>
      <c r="Z492" s="976"/>
      <c r="AA492" s="978"/>
      <c r="AB492" s="34"/>
      <c r="AC492" s="138"/>
      <c r="AD492" s="263"/>
      <c r="AE492" s="46"/>
      <c r="AF492" s="34"/>
      <c r="AG492" s="139"/>
      <c r="AH492" s="140">
        <f>+AG492/1000</f>
        <v>0</v>
      </c>
      <c r="AI492" s="152"/>
      <c r="AJ492" s="142">
        <f>+AI492/1000</f>
        <v>0</v>
      </c>
      <c r="AK492" s="143">
        <f>+AI492-AG492</f>
        <v>0</v>
      </c>
      <c r="AL492" s="144">
        <f>+AK492/1000</f>
        <v>0</v>
      </c>
      <c r="AM492" s="145" t="e">
        <f>+AK492/AG492</f>
        <v>#DIV/0!</v>
      </c>
      <c r="AN492" s="21"/>
    </row>
    <row r="493" spans="2:41" ht="12" customHeight="1" x14ac:dyDescent="0.25">
      <c r="B493" s="25"/>
      <c r="C493" s="137"/>
      <c r="D493" s="137"/>
      <c r="E493" s="43"/>
      <c r="F493" s="43"/>
      <c r="G493" s="25"/>
      <c r="H493" s="967"/>
      <c r="I493" s="968"/>
      <c r="J493" s="969"/>
      <c r="K493" s="970"/>
      <c r="L493" s="969"/>
      <c r="M493" s="970"/>
      <c r="N493" s="967"/>
      <c r="O493" s="968"/>
      <c r="P493" s="989"/>
      <c r="Q493" s="990"/>
      <c r="R493" s="973"/>
      <c r="S493" s="974"/>
      <c r="T493" s="991"/>
      <c r="U493" s="992"/>
      <c r="V493" s="992"/>
      <c r="W493" s="974"/>
      <c r="X493" s="991"/>
      <c r="Y493" s="992"/>
      <c r="Z493" s="992"/>
      <c r="AA493" s="985"/>
      <c r="AB493" s="34"/>
      <c r="AC493" s="138"/>
      <c r="AD493" s="263"/>
      <c r="AE493" s="46"/>
      <c r="AF493" s="34"/>
      <c r="AG493" s="139"/>
      <c r="AH493" s="140">
        <f>+AG493/1000</f>
        <v>0</v>
      </c>
      <c r="AI493" s="152"/>
      <c r="AJ493" s="142">
        <f>+AI493/1000</f>
        <v>0</v>
      </c>
      <c r="AK493" s="143">
        <f>+AI493-AG493</f>
        <v>0</v>
      </c>
      <c r="AL493" s="144">
        <f>+AK493/1000</f>
        <v>0</v>
      </c>
      <c r="AM493" s="145" t="e">
        <f>+AK493/AG493</f>
        <v>#DIV/0!</v>
      </c>
    </row>
    <row r="494" spans="2:41" ht="12" customHeight="1" thickBot="1" x14ac:dyDescent="0.3">
      <c r="B494" s="24"/>
      <c r="C494" s="146"/>
      <c r="D494" s="146"/>
      <c r="E494" s="27"/>
      <c r="F494" s="36"/>
      <c r="G494" s="31"/>
      <c r="H494" s="909"/>
      <c r="I494" s="910"/>
      <c r="J494" s="911"/>
      <c r="K494" s="912"/>
      <c r="L494" s="911"/>
      <c r="M494" s="912"/>
      <c r="N494" s="913"/>
      <c r="O494" s="910"/>
      <c r="P494" s="913"/>
      <c r="Q494" s="910"/>
      <c r="R494" s="914"/>
      <c r="S494" s="915"/>
      <c r="T494" s="916"/>
      <c r="U494" s="917"/>
      <c r="V494" s="917"/>
      <c r="W494" s="915"/>
      <c r="X494" s="29"/>
      <c r="Y494" s="147"/>
      <c r="Z494" s="147"/>
      <c r="AA494" s="28"/>
      <c r="AB494" s="36"/>
      <c r="AC494" s="148"/>
      <c r="AD494" s="147"/>
      <c r="AE494" s="28"/>
      <c r="AF494" s="29"/>
      <c r="AG494" s="149"/>
      <c r="AH494" s="153"/>
      <c r="AI494" s="150"/>
      <c r="AJ494" s="154"/>
      <c r="AK494" s="155"/>
      <c r="AL494" s="156"/>
      <c r="AM494" s="157"/>
    </row>
    <row r="495" spans="2:41" ht="12" customHeight="1" x14ac:dyDescent="0.25">
      <c r="B495" s="151"/>
      <c r="C495" s="151"/>
      <c r="D495" s="151"/>
      <c r="E495" s="151"/>
      <c r="F495" s="151"/>
      <c r="G495" s="151"/>
      <c r="H495" s="151"/>
      <c r="I495" s="151"/>
      <c r="J495" s="174"/>
      <c r="K495" s="174"/>
      <c r="L495" s="174"/>
      <c r="M495" s="174"/>
      <c r="N495" s="151"/>
      <c r="O495" s="151"/>
      <c r="P495" s="135"/>
      <c r="Q495" s="135"/>
      <c r="R495" s="918" t="s">
        <v>5</v>
      </c>
      <c r="S495" s="919"/>
      <c r="T495" s="919"/>
      <c r="U495" s="919"/>
      <c r="V495" s="919"/>
      <c r="W495" s="919"/>
      <c r="X495" s="919"/>
      <c r="Y495" s="919"/>
      <c r="Z495" s="919"/>
      <c r="AA495" s="919"/>
      <c r="AB495" s="919"/>
      <c r="AC495" s="919"/>
      <c r="AD495" s="919"/>
      <c r="AE495" s="919"/>
      <c r="AF495" s="265"/>
      <c r="AG495" s="932" t="s">
        <v>4</v>
      </c>
      <c r="AH495" s="933"/>
      <c r="AI495" s="932" t="s">
        <v>3</v>
      </c>
      <c r="AJ495" s="933"/>
      <c r="AK495" s="932" t="s">
        <v>2</v>
      </c>
      <c r="AL495" s="934"/>
      <c r="AM495" s="935"/>
    </row>
    <row r="496" spans="2:41" x14ac:dyDescent="0.25">
      <c r="B496" s="151"/>
      <c r="C496" s="151"/>
      <c r="D496" s="151"/>
      <c r="E496" s="151"/>
      <c r="F496" s="151"/>
      <c r="G496" s="151"/>
      <c r="H496" s="151"/>
      <c r="I496" s="151"/>
      <c r="J496" s="174"/>
      <c r="K496" s="174"/>
      <c r="L496" s="174"/>
      <c r="M496" s="174"/>
      <c r="N496" s="151"/>
      <c r="O496" s="151"/>
      <c r="P496" s="135"/>
      <c r="Q496" s="135"/>
      <c r="R496" s="930"/>
      <c r="S496" s="931"/>
      <c r="T496" s="931"/>
      <c r="U496" s="931"/>
      <c r="V496" s="931"/>
      <c r="W496" s="931"/>
      <c r="X496" s="931"/>
      <c r="Y496" s="931"/>
      <c r="Z496" s="931"/>
      <c r="AA496" s="931"/>
      <c r="AB496" s="931"/>
      <c r="AC496" s="931"/>
      <c r="AD496" s="931"/>
      <c r="AE496" s="931"/>
      <c r="AF496" s="265"/>
      <c r="AG496" s="936" t="s">
        <v>1</v>
      </c>
      <c r="AH496" s="938">
        <f>+SUM(AH489:AH494)</f>
        <v>0</v>
      </c>
      <c r="AI496" s="936" t="s">
        <v>1</v>
      </c>
      <c r="AJ496" s="938">
        <f>+SUM(AJ489:AJ494)</f>
        <v>0</v>
      </c>
      <c r="AK496" s="936" t="s">
        <v>1</v>
      </c>
      <c r="AL496" s="940">
        <f>+AJ496-AH496</f>
        <v>0</v>
      </c>
      <c r="AM496" s="851" t="e">
        <f>+AL496/AH496</f>
        <v>#DIV/0!</v>
      </c>
    </row>
    <row r="497" spans="2:41" ht="17.25" thickBot="1" x14ac:dyDescent="0.3">
      <c r="B497" s="151"/>
      <c r="C497" s="151"/>
      <c r="D497" s="151"/>
      <c r="E497" s="151"/>
      <c r="F497" s="151"/>
      <c r="G497" s="151"/>
      <c r="H497" s="151"/>
      <c r="I497" s="151"/>
      <c r="J497" s="174"/>
      <c r="K497" s="174"/>
      <c r="L497" s="174"/>
      <c r="M497" s="174"/>
      <c r="N497" s="151"/>
      <c r="O497" s="151"/>
      <c r="P497" s="135"/>
      <c r="Q497" s="135"/>
      <c r="R497" s="921"/>
      <c r="S497" s="922"/>
      <c r="T497" s="922"/>
      <c r="U497" s="922"/>
      <c r="V497" s="922"/>
      <c r="W497" s="922"/>
      <c r="X497" s="922"/>
      <c r="Y497" s="922"/>
      <c r="Z497" s="922"/>
      <c r="AA497" s="922"/>
      <c r="AB497" s="922"/>
      <c r="AC497" s="922"/>
      <c r="AD497" s="922"/>
      <c r="AE497" s="922"/>
      <c r="AF497" s="264"/>
      <c r="AG497" s="937"/>
      <c r="AH497" s="939"/>
      <c r="AI497" s="937"/>
      <c r="AJ497" s="939"/>
      <c r="AK497" s="937"/>
      <c r="AL497" s="941"/>
      <c r="AM497" s="852"/>
    </row>
    <row r="498" spans="2:41" ht="17.25" thickBot="1" x14ac:dyDescent="0.3"/>
    <row r="499" spans="2:41" x14ac:dyDescent="0.25">
      <c r="R499" s="918" t="s">
        <v>0</v>
      </c>
      <c r="S499" s="919"/>
      <c r="T499" s="919"/>
      <c r="U499" s="919"/>
      <c r="V499" s="919"/>
      <c r="W499" s="919"/>
      <c r="X499" s="919"/>
      <c r="Y499" s="919"/>
      <c r="Z499" s="919"/>
      <c r="AA499" s="919"/>
      <c r="AB499" s="919"/>
      <c r="AC499" s="919"/>
      <c r="AD499" s="919"/>
      <c r="AE499" s="920"/>
      <c r="AF499" s="18"/>
      <c r="AG499" s="924">
        <f>+AH496+AG479</f>
        <v>0</v>
      </c>
      <c r="AH499" s="925"/>
      <c r="AI499" s="924">
        <f>+AJ496+AI479</f>
        <v>0</v>
      </c>
      <c r="AJ499" s="925"/>
      <c r="AK499" s="928">
        <f>+AI499-AG499</f>
        <v>0</v>
      </c>
      <c r="AL499" s="925"/>
      <c r="AM499" s="945" t="e">
        <f>+AK499/AG499</f>
        <v>#DIV/0!</v>
      </c>
    </row>
    <row r="500" spans="2:41" ht="17.25" thickBot="1" x14ac:dyDescent="0.3">
      <c r="R500" s="921"/>
      <c r="S500" s="922"/>
      <c r="T500" s="922"/>
      <c r="U500" s="922"/>
      <c r="V500" s="922"/>
      <c r="W500" s="922"/>
      <c r="X500" s="922"/>
      <c r="Y500" s="922"/>
      <c r="Z500" s="922"/>
      <c r="AA500" s="922"/>
      <c r="AB500" s="922"/>
      <c r="AC500" s="922"/>
      <c r="AD500" s="922"/>
      <c r="AE500" s="923"/>
      <c r="AF500" s="19"/>
      <c r="AG500" s="926"/>
      <c r="AH500" s="927"/>
      <c r="AI500" s="926"/>
      <c r="AJ500" s="927"/>
      <c r="AK500" s="929"/>
      <c r="AL500" s="927"/>
      <c r="AM500" s="946"/>
    </row>
    <row r="501" spans="2:41" ht="17.25" thickBot="1" x14ac:dyDescent="0.3"/>
    <row r="502" spans="2:41" ht="12" customHeight="1" x14ac:dyDescent="0.25">
      <c r="B502" s="882" t="s">
        <v>31</v>
      </c>
      <c r="C502" s="883"/>
      <c r="D502" s="883"/>
      <c r="E502" s="883"/>
      <c r="F502" s="883"/>
      <c r="G502" s="884"/>
      <c r="H502" s="888" t="s">
        <v>30</v>
      </c>
      <c r="I502" s="765"/>
      <c r="J502" s="765"/>
      <c r="K502" s="765"/>
      <c r="L502" s="765"/>
      <c r="M502" s="765"/>
      <c r="N502" s="765"/>
      <c r="O502" s="765"/>
      <c r="P502" s="765"/>
      <c r="Q502" s="765"/>
      <c r="R502" s="765"/>
      <c r="S502" s="765"/>
      <c r="T502" s="765"/>
      <c r="U502" s="765"/>
      <c r="V502" s="765"/>
      <c r="W502" s="765"/>
      <c r="X502" s="765"/>
      <c r="Y502" s="765"/>
      <c r="Z502" s="765"/>
      <c r="AA502" s="765"/>
      <c r="AB502" s="765"/>
      <c r="AC502" s="765"/>
      <c r="AD502" s="267"/>
      <c r="AE502" s="764" t="s">
        <v>29</v>
      </c>
      <c r="AF502" s="765"/>
      <c r="AG502" s="765"/>
      <c r="AH502" s="765"/>
      <c r="AI502" s="765"/>
      <c r="AJ502" s="766"/>
      <c r="AK502" s="889" t="s">
        <v>39</v>
      </c>
      <c r="AL502" s="890"/>
      <c r="AM502" s="891"/>
      <c r="AN502" s="22"/>
      <c r="AO502" s="168" t="s">
        <v>46</v>
      </c>
    </row>
    <row r="503" spans="2:41" ht="12" customHeight="1" thickBot="1" x14ac:dyDescent="0.3">
      <c r="B503" s="885"/>
      <c r="C503" s="886"/>
      <c r="D503" s="886"/>
      <c r="E503" s="886"/>
      <c r="F503" s="886"/>
      <c r="G503" s="887"/>
      <c r="H503" s="892" t="s">
        <v>25</v>
      </c>
      <c r="I503" s="893"/>
      <c r="J503" s="893"/>
      <c r="K503" s="893"/>
      <c r="L503" s="893"/>
      <c r="M503" s="893"/>
      <c r="N503" s="893"/>
      <c r="O503" s="893"/>
      <c r="P503" s="893"/>
      <c r="Q503" s="893"/>
      <c r="R503" s="893"/>
      <c r="S503" s="893"/>
      <c r="T503" s="893"/>
      <c r="U503" s="893"/>
      <c r="V503" s="893"/>
      <c r="W503" s="893"/>
      <c r="X503" s="893"/>
      <c r="Y503" s="893"/>
      <c r="Z503" s="893"/>
      <c r="AA503" s="893"/>
      <c r="AB503" s="893"/>
      <c r="AC503" s="893"/>
      <c r="AD503" s="268"/>
      <c r="AE503" s="773"/>
      <c r="AF503" s="774"/>
      <c r="AG503" s="774"/>
      <c r="AH503" s="774"/>
      <c r="AI503" s="774"/>
      <c r="AJ503" s="775"/>
      <c r="AK503" s="896" t="s">
        <v>40</v>
      </c>
      <c r="AL503" s="897"/>
      <c r="AM503" s="898"/>
      <c r="AN503" s="23"/>
      <c r="AO503" s="169" t="s">
        <v>47</v>
      </c>
    </row>
    <row r="504" spans="2:41" ht="12" customHeight="1" thickBot="1" x14ac:dyDescent="0.3">
      <c r="B504" s="902" t="s">
        <v>28</v>
      </c>
      <c r="C504" s="903"/>
      <c r="D504" s="903"/>
      <c r="E504" s="903"/>
      <c r="F504" s="903"/>
      <c r="G504" s="904"/>
      <c r="H504" s="894"/>
      <c r="I504" s="895"/>
      <c r="J504" s="895"/>
      <c r="K504" s="895"/>
      <c r="L504" s="895"/>
      <c r="M504" s="895"/>
      <c r="N504" s="895"/>
      <c r="O504" s="895"/>
      <c r="P504" s="895"/>
      <c r="Q504" s="895"/>
      <c r="R504" s="895"/>
      <c r="S504" s="895"/>
      <c r="T504" s="895"/>
      <c r="U504" s="895"/>
      <c r="V504" s="895"/>
      <c r="W504" s="895"/>
      <c r="X504" s="895"/>
      <c r="Y504" s="895"/>
      <c r="Z504" s="895"/>
      <c r="AA504" s="895"/>
      <c r="AB504" s="895"/>
      <c r="AC504" s="895"/>
      <c r="AD504" s="269"/>
      <c r="AE504" s="776"/>
      <c r="AF504" s="777"/>
      <c r="AG504" s="777"/>
      <c r="AH504" s="777"/>
      <c r="AI504" s="777"/>
      <c r="AJ504" s="778"/>
      <c r="AK504" s="899"/>
      <c r="AL504" s="900"/>
      <c r="AM504" s="901"/>
      <c r="AN504" s="141"/>
      <c r="AO504" s="170"/>
    </row>
    <row r="505" spans="2:41" ht="12" customHeight="1" thickBot="1" x14ac:dyDescent="0.3">
      <c r="B505" s="135"/>
      <c r="C505" s="135"/>
      <c r="D505" s="135"/>
      <c r="E505" s="135"/>
      <c r="F505" s="135"/>
      <c r="G505" s="135"/>
      <c r="H505" s="135"/>
      <c r="I505" s="135"/>
      <c r="J505" s="174"/>
      <c r="K505" s="174"/>
      <c r="L505" s="174"/>
      <c r="M505" s="174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  <c r="AL505" s="135"/>
      <c r="AM505" s="135"/>
      <c r="AN505" s="141"/>
      <c r="AO505" s="171"/>
    </row>
    <row r="506" spans="2:41" ht="12" customHeight="1" thickBot="1" x14ac:dyDescent="0.3">
      <c r="B506" s="873" t="s">
        <v>27</v>
      </c>
      <c r="C506" s="874"/>
      <c r="D506" s="874"/>
      <c r="E506" s="875"/>
      <c r="F506" s="848" t="s">
        <v>26</v>
      </c>
      <c r="G506" s="850"/>
      <c r="H506" s="848" t="s">
        <v>44</v>
      </c>
      <c r="I506" s="849"/>
      <c r="J506" s="849"/>
      <c r="K506" s="849"/>
      <c r="L506" s="849"/>
      <c r="M506" s="849"/>
      <c r="N506" s="849"/>
      <c r="O506" s="849"/>
      <c r="P506" s="849"/>
      <c r="Q506" s="849"/>
      <c r="R506" s="849"/>
      <c r="S506" s="850"/>
      <c r="T506" s="848" t="s">
        <v>25</v>
      </c>
      <c r="U506" s="849"/>
      <c r="V506" s="849"/>
      <c r="W506" s="849"/>
      <c r="X506" s="849"/>
      <c r="Y506" s="849"/>
      <c r="Z506" s="849"/>
      <c r="AA506" s="849"/>
      <c r="AB506" s="849"/>
      <c r="AC506" s="849"/>
      <c r="AD506" s="849"/>
      <c r="AE506" s="850"/>
      <c r="AF506" s="879" t="s">
        <v>24</v>
      </c>
      <c r="AG506" s="880"/>
      <c r="AH506" s="881"/>
      <c r="AI506" s="879" t="s">
        <v>24</v>
      </c>
      <c r="AJ506" s="881"/>
      <c r="AK506" s="848" t="s">
        <v>23</v>
      </c>
      <c r="AL506" s="849"/>
      <c r="AM506" s="850"/>
      <c r="AN506" s="141"/>
      <c r="AO506" s="171"/>
    </row>
    <row r="507" spans="2:41" ht="12" customHeight="1" thickBot="1" x14ac:dyDescent="0.3">
      <c r="B507" s="1" t="s">
        <v>13</v>
      </c>
      <c r="C507" s="2" t="s">
        <v>22</v>
      </c>
      <c r="D507" s="3" t="s">
        <v>22</v>
      </c>
      <c r="E507" s="2" t="s">
        <v>21</v>
      </c>
      <c r="F507" s="907" t="s">
        <v>20</v>
      </c>
      <c r="G507" s="908"/>
      <c r="H507" s="876"/>
      <c r="I507" s="877"/>
      <c r="J507" s="877"/>
      <c r="K507" s="877"/>
      <c r="L507" s="877"/>
      <c r="M507" s="877"/>
      <c r="N507" s="877"/>
      <c r="O507" s="877"/>
      <c r="P507" s="877"/>
      <c r="Q507" s="877"/>
      <c r="R507" s="877"/>
      <c r="S507" s="878"/>
      <c r="T507" s="876"/>
      <c r="U507" s="877"/>
      <c r="V507" s="877"/>
      <c r="W507" s="877"/>
      <c r="X507" s="877"/>
      <c r="Y507" s="877"/>
      <c r="Z507" s="877"/>
      <c r="AA507" s="877"/>
      <c r="AB507" s="877"/>
      <c r="AC507" s="877"/>
      <c r="AD507" s="877"/>
      <c r="AE507" s="878"/>
      <c r="AF507" s="876" t="s">
        <v>19</v>
      </c>
      <c r="AG507" s="877"/>
      <c r="AH507" s="878"/>
      <c r="AI507" s="876" t="s">
        <v>18</v>
      </c>
      <c r="AJ507" s="878"/>
      <c r="AK507" s="876" t="s">
        <v>17</v>
      </c>
      <c r="AL507" s="877"/>
      <c r="AM507" s="878"/>
      <c r="AN507" s="141"/>
      <c r="AO507" s="171"/>
    </row>
    <row r="508" spans="2:41" ht="12" customHeight="1" thickBot="1" x14ac:dyDescent="0.3">
      <c r="B508" s="4">
        <v>2020</v>
      </c>
      <c r="C508" s="5" t="s">
        <v>16</v>
      </c>
      <c r="D508" s="5" t="s">
        <v>15</v>
      </c>
      <c r="E508" s="30" t="s">
        <v>14</v>
      </c>
      <c r="F508" s="6" t="s">
        <v>14</v>
      </c>
      <c r="G508" s="7" t="s">
        <v>13</v>
      </c>
      <c r="H508" s="868" t="s">
        <v>34</v>
      </c>
      <c r="I508" s="869"/>
      <c r="J508" s="870" t="s">
        <v>43</v>
      </c>
      <c r="K508" s="871"/>
      <c r="L508" s="870" t="s">
        <v>42</v>
      </c>
      <c r="M508" s="871"/>
      <c r="N508" s="872" t="s">
        <v>33</v>
      </c>
      <c r="O508" s="869"/>
      <c r="P508" s="872" t="s">
        <v>12</v>
      </c>
      <c r="Q508" s="869"/>
      <c r="R508" s="872" t="s">
        <v>11</v>
      </c>
      <c r="S508" s="905"/>
      <c r="T508" s="868" t="s">
        <v>35</v>
      </c>
      <c r="U508" s="906"/>
      <c r="V508" s="906"/>
      <c r="W508" s="905"/>
      <c r="X508" s="868" t="s">
        <v>10</v>
      </c>
      <c r="Y508" s="906"/>
      <c r="Z508" s="906"/>
      <c r="AA508" s="905"/>
      <c r="AB508" s="38" t="s">
        <v>38</v>
      </c>
      <c r="AC508" s="37" t="s">
        <v>36</v>
      </c>
      <c r="AD508" s="266" t="s">
        <v>41</v>
      </c>
      <c r="AE508" s="136" t="s">
        <v>9</v>
      </c>
      <c r="AF508" s="8" t="s">
        <v>37</v>
      </c>
      <c r="AG508" s="9" t="s">
        <v>8</v>
      </c>
      <c r="AH508" s="10" t="s">
        <v>7</v>
      </c>
      <c r="AI508" s="6" t="s">
        <v>8</v>
      </c>
      <c r="AJ508" s="7" t="s">
        <v>7</v>
      </c>
      <c r="AK508" s="6" t="s">
        <v>8</v>
      </c>
      <c r="AL508" s="11" t="s">
        <v>7</v>
      </c>
      <c r="AM508" s="7" t="s">
        <v>6</v>
      </c>
      <c r="AN508" s="141"/>
      <c r="AO508" s="171"/>
    </row>
    <row r="509" spans="2:41" ht="12" customHeight="1" thickBot="1" x14ac:dyDescent="0.3">
      <c r="B509" s="25"/>
      <c r="C509" s="137"/>
      <c r="D509" s="137"/>
      <c r="E509" s="43"/>
      <c r="F509" s="43"/>
      <c r="G509" s="25"/>
      <c r="H509" s="960"/>
      <c r="I509" s="961"/>
      <c r="J509" s="962"/>
      <c r="K509" s="963"/>
      <c r="L509" s="962"/>
      <c r="M509" s="963"/>
      <c r="N509" s="960"/>
      <c r="O509" s="961"/>
      <c r="P509" s="964"/>
      <c r="Q509" s="965"/>
      <c r="R509" s="964"/>
      <c r="S509" s="966"/>
      <c r="T509" s="957"/>
      <c r="U509" s="958"/>
      <c r="V509" s="958"/>
      <c r="W509" s="959"/>
      <c r="X509" s="986"/>
      <c r="Y509" s="958"/>
      <c r="Z509" s="958"/>
      <c r="AA509" s="987"/>
      <c r="AB509" s="34"/>
      <c r="AC509" s="138"/>
      <c r="AD509" s="166"/>
      <c r="AE509" s="41"/>
      <c r="AF509" s="26"/>
      <c r="AG509" s="160"/>
      <c r="AH509" s="161">
        <f>+AG509/1000</f>
        <v>0</v>
      </c>
      <c r="AI509" s="162"/>
      <c r="AJ509" s="163">
        <f>+AI509/1000</f>
        <v>0</v>
      </c>
      <c r="AK509" s="164">
        <f>+AI509-AG509</f>
        <v>0</v>
      </c>
      <c r="AL509" s="163">
        <f>+AK509/1000</f>
        <v>0</v>
      </c>
      <c r="AM509" s="165" t="e">
        <f>+AK509/AG509</f>
        <v>#DIV/0!</v>
      </c>
      <c r="AN509" s="141"/>
      <c r="AO509" s="172"/>
    </row>
    <row r="510" spans="2:41" ht="12" customHeight="1" x14ac:dyDescent="0.25">
      <c r="B510" s="25"/>
      <c r="C510" s="137"/>
      <c r="D510" s="137"/>
      <c r="E510" s="43"/>
      <c r="F510" s="43"/>
      <c r="G510" s="25"/>
      <c r="H510" s="967"/>
      <c r="I510" s="968"/>
      <c r="J510" s="969"/>
      <c r="K510" s="970"/>
      <c r="L510" s="969"/>
      <c r="M510" s="970"/>
      <c r="N510" s="967"/>
      <c r="O510" s="968"/>
      <c r="P510" s="971"/>
      <c r="Q510" s="972"/>
      <c r="R510" s="973"/>
      <c r="S510" s="974"/>
      <c r="T510" s="979"/>
      <c r="U510" s="980"/>
      <c r="V510" s="980"/>
      <c r="W510" s="981"/>
      <c r="X510" s="979"/>
      <c r="Y510" s="980"/>
      <c r="Z510" s="980"/>
      <c r="AA510" s="988"/>
      <c r="AB510" s="34"/>
      <c r="AC510" s="138"/>
      <c r="AD510" s="158"/>
      <c r="AE510" s="35"/>
      <c r="AF510" s="34"/>
      <c r="AG510" s="139"/>
      <c r="AH510" s="159">
        <f>+AG510/1000</f>
        <v>0</v>
      </c>
      <c r="AI510" s="152"/>
      <c r="AJ510" s="272">
        <f>+AI510/1000</f>
        <v>0</v>
      </c>
      <c r="AK510" s="273">
        <f>+AI510-AG510</f>
        <v>0</v>
      </c>
      <c r="AL510" s="274">
        <f>+AK510/1000</f>
        <v>0</v>
      </c>
      <c r="AM510" s="275" t="e">
        <f>+AK510/AG510</f>
        <v>#DIV/0!</v>
      </c>
      <c r="AN510" s="20"/>
    </row>
    <row r="511" spans="2:41" ht="12" customHeight="1" x14ac:dyDescent="0.25">
      <c r="B511" s="25"/>
      <c r="C511" s="137"/>
      <c r="D511" s="137"/>
      <c r="E511" s="43"/>
      <c r="F511" s="43"/>
      <c r="G511" s="25"/>
      <c r="H511" s="967"/>
      <c r="I511" s="968"/>
      <c r="J511" s="969"/>
      <c r="K511" s="970"/>
      <c r="L511" s="969"/>
      <c r="M511" s="970"/>
      <c r="N511" s="967"/>
      <c r="O511" s="968"/>
      <c r="P511" s="971"/>
      <c r="Q511" s="972"/>
      <c r="R511" s="973"/>
      <c r="S511" s="985"/>
      <c r="T511" s="982"/>
      <c r="U511" s="983"/>
      <c r="V511" s="983"/>
      <c r="W511" s="984"/>
      <c r="X511" s="982"/>
      <c r="Y511" s="983"/>
      <c r="Z511" s="983"/>
      <c r="AA511" s="984"/>
      <c r="AB511" s="34"/>
      <c r="AC511" s="138"/>
      <c r="AD511" s="263"/>
      <c r="AE511" s="46"/>
      <c r="AF511" s="34"/>
      <c r="AG511" s="139"/>
      <c r="AH511" s="140">
        <f>+AG511/1000</f>
        <v>0</v>
      </c>
      <c r="AI511" s="152"/>
      <c r="AJ511" s="142">
        <f>+AI511/1000</f>
        <v>0</v>
      </c>
      <c r="AK511" s="143">
        <f>+AI511-AG511</f>
        <v>0</v>
      </c>
      <c r="AL511" s="144">
        <f>+AK511/1000</f>
        <v>0</v>
      </c>
      <c r="AM511" s="145" t="e">
        <f>+AK511/AG511</f>
        <v>#DIV/0!</v>
      </c>
      <c r="AN511" s="21"/>
    </row>
    <row r="512" spans="2:41" ht="12" customHeight="1" x14ac:dyDescent="0.25">
      <c r="B512" s="25"/>
      <c r="C512" s="137"/>
      <c r="D512" s="137"/>
      <c r="E512" s="43"/>
      <c r="F512" s="43"/>
      <c r="G512" s="25"/>
      <c r="H512" s="967"/>
      <c r="I512" s="968"/>
      <c r="J512" s="969"/>
      <c r="K512" s="970"/>
      <c r="L512" s="969"/>
      <c r="M512" s="970"/>
      <c r="N512" s="967"/>
      <c r="O512" s="968"/>
      <c r="P512" s="971"/>
      <c r="Q512" s="972"/>
      <c r="R512" s="973"/>
      <c r="S512" s="974"/>
      <c r="T512" s="975"/>
      <c r="U512" s="976"/>
      <c r="V512" s="976"/>
      <c r="W512" s="977"/>
      <c r="X512" s="975"/>
      <c r="Y512" s="976"/>
      <c r="Z512" s="976"/>
      <c r="AA512" s="978"/>
      <c r="AB512" s="34"/>
      <c r="AC512" s="138"/>
      <c r="AD512" s="263"/>
      <c r="AE512" s="46"/>
      <c r="AF512" s="34"/>
      <c r="AG512" s="139"/>
      <c r="AH512" s="140">
        <f>+AG512/1000</f>
        <v>0</v>
      </c>
      <c r="AI512" s="152"/>
      <c r="AJ512" s="142">
        <f>+AI512/1000</f>
        <v>0</v>
      </c>
      <c r="AK512" s="143">
        <f>+AI512-AG512</f>
        <v>0</v>
      </c>
      <c r="AL512" s="144">
        <f>+AK512/1000</f>
        <v>0</v>
      </c>
      <c r="AM512" s="145" t="e">
        <f>+AK512/AG512</f>
        <v>#DIV/0!</v>
      </c>
      <c r="AN512" s="21"/>
    </row>
    <row r="513" spans="2:41" ht="12" customHeight="1" x14ac:dyDescent="0.25">
      <c r="B513" s="25"/>
      <c r="C513" s="137"/>
      <c r="D513" s="137"/>
      <c r="E513" s="43"/>
      <c r="F513" s="43"/>
      <c r="G513" s="25"/>
      <c r="H513" s="967"/>
      <c r="I513" s="968"/>
      <c r="J513" s="969"/>
      <c r="K513" s="970"/>
      <c r="L513" s="969"/>
      <c r="M513" s="970"/>
      <c r="N513" s="967"/>
      <c r="O513" s="968"/>
      <c r="P513" s="989"/>
      <c r="Q513" s="990"/>
      <c r="R513" s="973"/>
      <c r="S513" s="974"/>
      <c r="T513" s="991"/>
      <c r="U513" s="992"/>
      <c r="V513" s="992"/>
      <c r="W513" s="974"/>
      <c r="X513" s="991"/>
      <c r="Y513" s="992"/>
      <c r="Z513" s="992"/>
      <c r="AA513" s="985"/>
      <c r="AB513" s="34"/>
      <c r="AC513" s="138"/>
      <c r="AD513" s="263"/>
      <c r="AE513" s="46"/>
      <c r="AF513" s="34"/>
      <c r="AG513" s="139"/>
      <c r="AH513" s="140">
        <f>+AG513/1000</f>
        <v>0</v>
      </c>
      <c r="AI513" s="152"/>
      <c r="AJ513" s="142">
        <f>+AI513/1000</f>
        <v>0</v>
      </c>
      <c r="AK513" s="143">
        <f>+AI513-AG513</f>
        <v>0</v>
      </c>
      <c r="AL513" s="144">
        <f>+AK513/1000</f>
        <v>0</v>
      </c>
      <c r="AM513" s="145" t="e">
        <f>+AK513/AG513</f>
        <v>#DIV/0!</v>
      </c>
    </row>
    <row r="514" spans="2:41" ht="12" customHeight="1" thickBot="1" x14ac:dyDescent="0.3">
      <c r="B514" s="24"/>
      <c r="C514" s="146"/>
      <c r="D514" s="146"/>
      <c r="E514" s="27"/>
      <c r="F514" s="36"/>
      <c r="G514" s="31"/>
      <c r="H514" s="909"/>
      <c r="I514" s="910"/>
      <c r="J514" s="911"/>
      <c r="K514" s="912"/>
      <c r="L514" s="911"/>
      <c r="M514" s="912"/>
      <c r="N514" s="913"/>
      <c r="O514" s="910"/>
      <c r="P514" s="913"/>
      <c r="Q514" s="910"/>
      <c r="R514" s="914"/>
      <c r="S514" s="915"/>
      <c r="T514" s="916"/>
      <c r="U514" s="917"/>
      <c r="V514" s="917"/>
      <c r="W514" s="915"/>
      <c r="X514" s="29"/>
      <c r="Y514" s="147"/>
      <c r="Z514" s="147"/>
      <c r="AA514" s="28"/>
      <c r="AB514" s="36"/>
      <c r="AC514" s="148"/>
      <c r="AD514" s="147"/>
      <c r="AE514" s="28"/>
      <c r="AF514" s="29"/>
      <c r="AG514" s="149"/>
      <c r="AH514" s="153"/>
      <c r="AI514" s="150"/>
      <c r="AJ514" s="154"/>
      <c r="AK514" s="155"/>
      <c r="AL514" s="156"/>
      <c r="AM514" s="157"/>
    </row>
    <row r="515" spans="2:41" ht="12" customHeight="1" x14ac:dyDescent="0.25">
      <c r="B515" s="151"/>
      <c r="C515" s="151"/>
      <c r="D515" s="151"/>
      <c r="E515" s="151"/>
      <c r="F515" s="151"/>
      <c r="G515" s="151"/>
      <c r="H515" s="151"/>
      <c r="I515" s="151"/>
      <c r="J515" s="174"/>
      <c r="K515" s="174"/>
      <c r="L515" s="174"/>
      <c r="M515" s="174"/>
      <c r="N515" s="151"/>
      <c r="O515" s="151"/>
      <c r="P515" s="135"/>
      <c r="Q515" s="135"/>
      <c r="R515" s="918" t="s">
        <v>5</v>
      </c>
      <c r="S515" s="919"/>
      <c r="T515" s="919"/>
      <c r="U515" s="919"/>
      <c r="V515" s="919"/>
      <c r="W515" s="919"/>
      <c r="X515" s="919"/>
      <c r="Y515" s="919"/>
      <c r="Z515" s="919"/>
      <c r="AA515" s="919"/>
      <c r="AB515" s="919"/>
      <c r="AC515" s="919"/>
      <c r="AD515" s="919"/>
      <c r="AE515" s="919"/>
      <c r="AF515" s="265"/>
      <c r="AG515" s="932" t="s">
        <v>4</v>
      </c>
      <c r="AH515" s="933"/>
      <c r="AI515" s="932" t="s">
        <v>3</v>
      </c>
      <c r="AJ515" s="933"/>
      <c r="AK515" s="932" t="s">
        <v>2</v>
      </c>
      <c r="AL515" s="934"/>
      <c r="AM515" s="935"/>
    </row>
    <row r="516" spans="2:41" x14ac:dyDescent="0.25">
      <c r="B516" s="151"/>
      <c r="C516" s="151"/>
      <c r="D516" s="151"/>
      <c r="E516" s="151"/>
      <c r="F516" s="151"/>
      <c r="G516" s="151"/>
      <c r="H516" s="151"/>
      <c r="I516" s="151"/>
      <c r="J516" s="174"/>
      <c r="K516" s="174"/>
      <c r="L516" s="174"/>
      <c r="M516" s="174"/>
      <c r="N516" s="151"/>
      <c r="O516" s="151"/>
      <c r="P516" s="135"/>
      <c r="Q516" s="135"/>
      <c r="R516" s="930"/>
      <c r="S516" s="931"/>
      <c r="T516" s="931"/>
      <c r="U516" s="931"/>
      <c r="V516" s="931"/>
      <c r="W516" s="931"/>
      <c r="X516" s="931"/>
      <c r="Y516" s="931"/>
      <c r="Z516" s="931"/>
      <c r="AA516" s="931"/>
      <c r="AB516" s="931"/>
      <c r="AC516" s="931"/>
      <c r="AD516" s="931"/>
      <c r="AE516" s="931"/>
      <c r="AF516" s="265"/>
      <c r="AG516" s="936" t="s">
        <v>1</v>
      </c>
      <c r="AH516" s="938">
        <f>+SUM(AH509:AH514)</f>
        <v>0</v>
      </c>
      <c r="AI516" s="936" t="s">
        <v>1</v>
      </c>
      <c r="AJ516" s="938">
        <f>+SUM(AJ509:AJ514)</f>
        <v>0</v>
      </c>
      <c r="AK516" s="936" t="s">
        <v>1</v>
      </c>
      <c r="AL516" s="940">
        <f>+AJ516-AH516</f>
        <v>0</v>
      </c>
      <c r="AM516" s="851" t="e">
        <f>+AL516/AH516</f>
        <v>#DIV/0!</v>
      </c>
    </row>
    <row r="517" spans="2:41" ht="17.25" thickBot="1" x14ac:dyDescent="0.3">
      <c r="B517" s="151"/>
      <c r="C517" s="151"/>
      <c r="D517" s="151"/>
      <c r="E517" s="151"/>
      <c r="F517" s="151"/>
      <c r="G517" s="151"/>
      <c r="H517" s="151"/>
      <c r="I517" s="151"/>
      <c r="J517" s="174"/>
      <c r="K517" s="174"/>
      <c r="L517" s="174"/>
      <c r="M517" s="174"/>
      <c r="N517" s="151"/>
      <c r="O517" s="151"/>
      <c r="P517" s="135"/>
      <c r="Q517" s="135"/>
      <c r="R517" s="921"/>
      <c r="S517" s="922"/>
      <c r="T517" s="922"/>
      <c r="U517" s="922"/>
      <c r="V517" s="922"/>
      <c r="W517" s="922"/>
      <c r="X517" s="922"/>
      <c r="Y517" s="922"/>
      <c r="Z517" s="922"/>
      <c r="AA517" s="922"/>
      <c r="AB517" s="922"/>
      <c r="AC517" s="922"/>
      <c r="AD517" s="922"/>
      <c r="AE517" s="922"/>
      <c r="AF517" s="264"/>
      <c r="AG517" s="937"/>
      <c r="AH517" s="939"/>
      <c r="AI517" s="937"/>
      <c r="AJ517" s="939"/>
      <c r="AK517" s="937"/>
      <c r="AL517" s="941"/>
      <c r="AM517" s="852"/>
    </row>
    <row r="518" spans="2:41" ht="17.25" thickBot="1" x14ac:dyDescent="0.3"/>
    <row r="519" spans="2:41" x14ac:dyDescent="0.25">
      <c r="R519" s="918" t="s">
        <v>0</v>
      </c>
      <c r="S519" s="919"/>
      <c r="T519" s="919"/>
      <c r="U519" s="919"/>
      <c r="V519" s="919"/>
      <c r="W519" s="919"/>
      <c r="X519" s="919"/>
      <c r="Y519" s="919"/>
      <c r="Z519" s="919"/>
      <c r="AA519" s="919"/>
      <c r="AB519" s="919"/>
      <c r="AC519" s="919"/>
      <c r="AD519" s="919"/>
      <c r="AE519" s="920"/>
      <c r="AF519" s="18"/>
      <c r="AG519" s="924">
        <f>+AH516+AG499</f>
        <v>0</v>
      </c>
      <c r="AH519" s="925"/>
      <c r="AI519" s="924">
        <f>+AJ516+AI499</f>
        <v>0</v>
      </c>
      <c r="AJ519" s="925"/>
      <c r="AK519" s="928">
        <f>+AI519-AG519</f>
        <v>0</v>
      </c>
      <c r="AL519" s="925"/>
      <c r="AM519" s="945" t="e">
        <f>+AK519/AG519</f>
        <v>#DIV/0!</v>
      </c>
    </row>
    <row r="520" spans="2:41" ht="17.25" thickBot="1" x14ac:dyDescent="0.3">
      <c r="R520" s="921"/>
      <c r="S520" s="922"/>
      <c r="T520" s="922"/>
      <c r="U520" s="922"/>
      <c r="V520" s="922"/>
      <c r="W520" s="922"/>
      <c r="X520" s="922"/>
      <c r="Y520" s="922"/>
      <c r="Z520" s="922"/>
      <c r="AA520" s="922"/>
      <c r="AB520" s="922"/>
      <c r="AC520" s="922"/>
      <c r="AD520" s="922"/>
      <c r="AE520" s="923"/>
      <c r="AF520" s="19"/>
      <c r="AG520" s="926"/>
      <c r="AH520" s="927"/>
      <c r="AI520" s="926"/>
      <c r="AJ520" s="927"/>
      <c r="AK520" s="929"/>
      <c r="AL520" s="927"/>
      <c r="AM520" s="946"/>
    </row>
    <row r="521" spans="2:41" ht="17.25" thickBot="1" x14ac:dyDescent="0.3"/>
    <row r="522" spans="2:41" ht="12" customHeight="1" x14ac:dyDescent="0.25">
      <c r="B522" s="882" t="s">
        <v>31</v>
      </c>
      <c r="C522" s="883"/>
      <c r="D522" s="883"/>
      <c r="E522" s="883"/>
      <c r="F522" s="883"/>
      <c r="G522" s="884"/>
      <c r="H522" s="888" t="s">
        <v>30</v>
      </c>
      <c r="I522" s="765"/>
      <c r="J522" s="765"/>
      <c r="K522" s="765"/>
      <c r="L522" s="765"/>
      <c r="M522" s="765"/>
      <c r="N522" s="765"/>
      <c r="O522" s="765"/>
      <c r="P522" s="765"/>
      <c r="Q522" s="765"/>
      <c r="R522" s="765"/>
      <c r="S522" s="765"/>
      <c r="T522" s="765"/>
      <c r="U522" s="765"/>
      <c r="V522" s="765"/>
      <c r="W522" s="765"/>
      <c r="X522" s="765"/>
      <c r="Y522" s="765"/>
      <c r="Z522" s="765"/>
      <c r="AA522" s="765"/>
      <c r="AB522" s="765"/>
      <c r="AC522" s="765"/>
      <c r="AD522" s="267"/>
      <c r="AE522" s="764" t="s">
        <v>29</v>
      </c>
      <c r="AF522" s="765"/>
      <c r="AG522" s="765"/>
      <c r="AH522" s="765"/>
      <c r="AI522" s="765"/>
      <c r="AJ522" s="766"/>
      <c r="AK522" s="889" t="s">
        <v>39</v>
      </c>
      <c r="AL522" s="890"/>
      <c r="AM522" s="891"/>
      <c r="AN522" s="22"/>
      <c r="AO522" s="168" t="s">
        <v>46</v>
      </c>
    </row>
    <row r="523" spans="2:41" ht="12" customHeight="1" thickBot="1" x14ac:dyDescent="0.3">
      <c r="B523" s="885"/>
      <c r="C523" s="886"/>
      <c r="D523" s="886"/>
      <c r="E523" s="886"/>
      <c r="F523" s="886"/>
      <c r="G523" s="887"/>
      <c r="H523" s="892" t="s">
        <v>25</v>
      </c>
      <c r="I523" s="893"/>
      <c r="J523" s="893"/>
      <c r="K523" s="893"/>
      <c r="L523" s="893"/>
      <c r="M523" s="893"/>
      <c r="N523" s="893"/>
      <c r="O523" s="893"/>
      <c r="P523" s="893"/>
      <c r="Q523" s="893"/>
      <c r="R523" s="893"/>
      <c r="S523" s="893"/>
      <c r="T523" s="893"/>
      <c r="U523" s="893"/>
      <c r="V523" s="893"/>
      <c r="W523" s="893"/>
      <c r="X523" s="893"/>
      <c r="Y523" s="893"/>
      <c r="Z523" s="893"/>
      <c r="AA523" s="893"/>
      <c r="AB523" s="893"/>
      <c r="AC523" s="893"/>
      <c r="AD523" s="268"/>
      <c r="AE523" s="773"/>
      <c r="AF523" s="774"/>
      <c r="AG523" s="774"/>
      <c r="AH523" s="774"/>
      <c r="AI523" s="774"/>
      <c r="AJ523" s="775"/>
      <c r="AK523" s="896" t="s">
        <v>40</v>
      </c>
      <c r="AL523" s="897"/>
      <c r="AM523" s="898"/>
      <c r="AN523" s="23"/>
      <c r="AO523" s="169" t="s">
        <v>47</v>
      </c>
    </row>
    <row r="524" spans="2:41" ht="12" customHeight="1" thickBot="1" x14ac:dyDescent="0.3">
      <c r="B524" s="902" t="s">
        <v>28</v>
      </c>
      <c r="C524" s="903"/>
      <c r="D524" s="903"/>
      <c r="E524" s="903"/>
      <c r="F524" s="903"/>
      <c r="G524" s="904"/>
      <c r="H524" s="894"/>
      <c r="I524" s="895"/>
      <c r="J524" s="895"/>
      <c r="K524" s="895"/>
      <c r="L524" s="895"/>
      <c r="M524" s="895"/>
      <c r="N524" s="895"/>
      <c r="O524" s="895"/>
      <c r="P524" s="895"/>
      <c r="Q524" s="895"/>
      <c r="R524" s="895"/>
      <c r="S524" s="895"/>
      <c r="T524" s="895"/>
      <c r="U524" s="895"/>
      <c r="V524" s="895"/>
      <c r="W524" s="895"/>
      <c r="X524" s="895"/>
      <c r="Y524" s="895"/>
      <c r="Z524" s="895"/>
      <c r="AA524" s="895"/>
      <c r="AB524" s="895"/>
      <c r="AC524" s="895"/>
      <c r="AD524" s="269"/>
      <c r="AE524" s="776"/>
      <c r="AF524" s="777"/>
      <c r="AG524" s="777"/>
      <c r="AH524" s="777"/>
      <c r="AI524" s="777"/>
      <c r="AJ524" s="778"/>
      <c r="AK524" s="899"/>
      <c r="AL524" s="900"/>
      <c r="AM524" s="901"/>
      <c r="AN524" s="141"/>
      <c r="AO524" s="170"/>
    </row>
    <row r="525" spans="2:41" ht="12" customHeight="1" thickBot="1" x14ac:dyDescent="0.3">
      <c r="B525" s="135"/>
      <c r="C525" s="135"/>
      <c r="D525" s="135"/>
      <c r="E525" s="135"/>
      <c r="F525" s="135"/>
      <c r="G525" s="135"/>
      <c r="H525" s="135"/>
      <c r="I525" s="135"/>
      <c r="J525" s="174"/>
      <c r="K525" s="174"/>
      <c r="L525" s="174"/>
      <c r="M525" s="174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  <c r="AL525" s="135"/>
      <c r="AM525" s="135"/>
      <c r="AN525" s="141"/>
      <c r="AO525" s="171"/>
    </row>
    <row r="526" spans="2:41" ht="12" customHeight="1" thickBot="1" x14ac:dyDescent="0.3">
      <c r="B526" s="873" t="s">
        <v>27</v>
      </c>
      <c r="C526" s="874"/>
      <c r="D526" s="874"/>
      <c r="E526" s="875"/>
      <c r="F526" s="848" t="s">
        <v>26</v>
      </c>
      <c r="G526" s="850"/>
      <c r="H526" s="848" t="s">
        <v>44</v>
      </c>
      <c r="I526" s="849"/>
      <c r="J526" s="849"/>
      <c r="K526" s="849"/>
      <c r="L526" s="849"/>
      <c r="M526" s="849"/>
      <c r="N526" s="849"/>
      <c r="O526" s="849"/>
      <c r="P526" s="849"/>
      <c r="Q526" s="849"/>
      <c r="R526" s="849"/>
      <c r="S526" s="850"/>
      <c r="T526" s="848" t="s">
        <v>25</v>
      </c>
      <c r="U526" s="849"/>
      <c r="V526" s="849"/>
      <c r="W526" s="849"/>
      <c r="X526" s="849"/>
      <c r="Y526" s="849"/>
      <c r="Z526" s="849"/>
      <c r="AA526" s="849"/>
      <c r="AB526" s="849"/>
      <c r="AC526" s="849"/>
      <c r="AD526" s="849"/>
      <c r="AE526" s="850"/>
      <c r="AF526" s="879" t="s">
        <v>24</v>
      </c>
      <c r="AG526" s="880"/>
      <c r="AH526" s="881"/>
      <c r="AI526" s="879" t="s">
        <v>24</v>
      </c>
      <c r="AJ526" s="881"/>
      <c r="AK526" s="848" t="s">
        <v>23</v>
      </c>
      <c r="AL526" s="849"/>
      <c r="AM526" s="850"/>
      <c r="AN526" s="141"/>
      <c r="AO526" s="171"/>
    </row>
    <row r="527" spans="2:41" ht="12" customHeight="1" thickBot="1" x14ac:dyDescent="0.3">
      <c r="B527" s="1" t="s">
        <v>13</v>
      </c>
      <c r="C527" s="2" t="s">
        <v>22</v>
      </c>
      <c r="D527" s="3" t="s">
        <v>22</v>
      </c>
      <c r="E527" s="2" t="s">
        <v>21</v>
      </c>
      <c r="F527" s="907" t="s">
        <v>20</v>
      </c>
      <c r="G527" s="908"/>
      <c r="H527" s="876"/>
      <c r="I527" s="877"/>
      <c r="J527" s="877"/>
      <c r="K527" s="877"/>
      <c r="L527" s="877"/>
      <c r="M527" s="877"/>
      <c r="N527" s="877"/>
      <c r="O527" s="877"/>
      <c r="P527" s="877"/>
      <c r="Q527" s="877"/>
      <c r="R527" s="877"/>
      <c r="S527" s="878"/>
      <c r="T527" s="876"/>
      <c r="U527" s="877"/>
      <c r="V527" s="877"/>
      <c r="W527" s="877"/>
      <c r="X527" s="877"/>
      <c r="Y527" s="877"/>
      <c r="Z527" s="877"/>
      <c r="AA527" s="877"/>
      <c r="AB527" s="877"/>
      <c r="AC527" s="877"/>
      <c r="AD527" s="877"/>
      <c r="AE527" s="878"/>
      <c r="AF527" s="876" t="s">
        <v>19</v>
      </c>
      <c r="AG527" s="877"/>
      <c r="AH527" s="878"/>
      <c r="AI527" s="876" t="s">
        <v>18</v>
      </c>
      <c r="AJ527" s="878"/>
      <c r="AK527" s="876" t="s">
        <v>17</v>
      </c>
      <c r="AL527" s="877"/>
      <c r="AM527" s="878"/>
      <c r="AN527" s="141"/>
      <c r="AO527" s="171"/>
    </row>
    <row r="528" spans="2:41" ht="12" customHeight="1" thickBot="1" x14ac:dyDescent="0.3">
      <c r="B528" s="4">
        <v>2020</v>
      </c>
      <c r="C528" s="5" t="s">
        <v>16</v>
      </c>
      <c r="D528" s="5" t="s">
        <v>15</v>
      </c>
      <c r="E528" s="30" t="s">
        <v>14</v>
      </c>
      <c r="F528" s="6" t="s">
        <v>14</v>
      </c>
      <c r="G528" s="7" t="s">
        <v>13</v>
      </c>
      <c r="H528" s="868" t="s">
        <v>34</v>
      </c>
      <c r="I528" s="869"/>
      <c r="J528" s="870" t="s">
        <v>43</v>
      </c>
      <c r="K528" s="871"/>
      <c r="L528" s="870" t="s">
        <v>42</v>
      </c>
      <c r="M528" s="871"/>
      <c r="N528" s="872" t="s">
        <v>33</v>
      </c>
      <c r="O528" s="869"/>
      <c r="P528" s="872" t="s">
        <v>12</v>
      </c>
      <c r="Q528" s="869"/>
      <c r="R528" s="872" t="s">
        <v>11</v>
      </c>
      <c r="S528" s="905"/>
      <c r="T528" s="868" t="s">
        <v>35</v>
      </c>
      <c r="U528" s="906"/>
      <c r="V528" s="906"/>
      <c r="W528" s="905"/>
      <c r="X528" s="868" t="s">
        <v>10</v>
      </c>
      <c r="Y528" s="906"/>
      <c r="Z528" s="906"/>
      <c r="AA528" s="905"/>
      <c r="AB528" s="38" t="s">
        <v>38</v>
      </c>
      <c r="AC528" s="37" t="s">
        <v>36</v>
      </c>
      <c r="AD528" s="266" t="s">
        <v>41</v>
      </c>
      <c r="AE528" s="136" t="s">
        <v>9</v>
      </c>
      <c r="AF528" s="8" t="s">
        <v>37</v>
      </c>
      <c r="AG528" s="9" t="s">
        <v>8</v>
      </c>
      <c r="AH528" s="10" t="s">
        <v>7</v>
      </c>
      <c r="AI528" s="6" t="s">
        <v>8</v>
      </c>
      <c r="AJ528" s="7" t="s">
        <v>7</v>
      </c>
      <c r="AK528" s="6" t="s">
        <v>8</v>
      </c>
      <c r="AL528" s="11" t="s">
        <v>7</v>
      </c>
      <c r="AM528" s="7" t="s">
        <v>6</v>
      </c>
      <c r="AN528" s="141"/>
      <c r="AO528" s="171"/>
    </row>
    <row r="529" spans="2:41" ht="12" customHeight="1" thickBot="1" x14ac:dyDescent="0.3">
      <c r="B529" s="25"/>
      <c r="C529" s="137"/>
      <c r="D529" s="137"/>
      <c r="E529" s="43"/>
      <c r="F529" s="43"/>
      <c r="G529" s="25"/>
      <c r="H529" s="960"/>
      <c r="I529" s="961"/>
      <c r="J529" s="962"/>
      <c r="K529" s="963"/>
      <c r="L529" s="962"/>
      <c r="M529" s="963"/>
      <c r="N529" s="960"/>
      <c r="O529" s="961"/>
      <c r="P529" s="964"/>
      <c r="Q529" s="965"/>
      <c r="R529" s="964"/>
      <c r="S529" s="966"/>
      <c r="T529" s="957"/>
      <c r="U529" s="958"/>
      <c r="V529" s="958"/>
      <c r="W529" s="959"/>
      <c r="X529" s="986"/>
      <c r="Y529" s="958"/>
      <c r="Z529" s="958"/>
      <c r="AA529" s="987"/>
      <c r="AB529" s="34"/>
      <c r="AC529" s="138"/>
      <c r="AD529" s="166"/>
      <c r="AE529" s="41"/>
      <c r="AF529" s="26"/>
      <c r="AG529" s="160"/>
      <c r="AH529" s="161">
        <f>+AG529/1000</f>
        <v>0</v>
      </c>
      <c r="AI529" s="162"/>
      <c r="AJ529" s="163">
        <f>+AI529/1000</f>
        <v>0</v>
      </c>
      <c r="AK529" s="164">
        <f>+AI529-AG529</f>
        <v>0</v>
      </c>
      <c r="AL529" s="163">
        <f>+AK529/1000</f>
        <v>0</v>
      </c>
      <c r="AM529" s="165" t="e">
        <f>+AK529/AG529</f>
        <v>#DIV/0!</v>
      </c>
      <c r="AN529" s="141"/>
      <c r="AO529" s="172"/>
    </row>
    <row r="530" spans="2:41" ht="12" customHeight="1" x14ac:dyDescent="0.25">
      <c r="B530" s="25"/>
      <c r="C530" s="137"/>
      <c r="D530" s="137"/>
      <c r="E530" s="43"/>
      <c r="F530" s="43"/>
      <c r="G530" s="25"/>
      <c r="H530" s="967"/>
      <c r="I530" s="968"/>
      <c r="J530" s="969"/>
      <c r="K530" s="970"/>
      <c r="L530" s="969"/>
      <c r="M530" s="970"/>
      <c r="N530" s="967"/>
      <c r="O530" s="968"/>
      <c r="P530" s="971"/>
      <c r="Q530" s="972"/>
      <c r="R530" s="973"/>
      <c r="S530" s="974"/>
      <c r="T530" s="979"/>
      <c r="U530" s="980"/>
      <c r="V530" s="980"/>
      <c r="W530" s="981"/>
      <c r="X530" s="979"/>
      <c r="Y530" s="980"/>
      <c r="Z530" s="980"/>
      <c r="AA530" s="988"/>
      <c r="AB530" s="34"/>
      <c r="AC530" s="138"/>
      <c r="AD530" s="158"/>
      <c r="AE530" s="35"/>
      <c r="AF530" s="34"/>
      <c r="AG530" s="139"/>
      <c r="AH530" s="159">
        <f>+AG530/1000</f>
        <v>0</v>
      </c>
      <c r="AI530" s="152"/>
      <c r="AJ530" s="272">
        <f>+AI530/1000</f>
        <v>0</v>
      </c>
      <c r="AK530" s="273">
        <f>+AI530-AG530</f>
        <v>0</v>
      </c>
      <c r="AL530" s="274">
        <f>+AK530/1000</f>
        <v>0</v>
      </c>
      <c r="AM530" s="275" t="e">
        <f>+AK530/AG530</f>
        <v>#DIV/0!</v>
      </c>
      <c r="AN530" s="20"/>
    </row>
    <row r="531" spans="2:41" ht="12" customHeight="1" x14ac:dyDescent="0.25">
      <c r="B531" s="25"/>
      <c r="C531" s="137"/>
      <c r="D531" s="137"/>
      <c r="E531" s="43"/>
      <c r="F531" s="43"/>
      <c r="G531" s="25"/>
      <c r="H531" s="967"/>
      <c r="I531" s="968"/>
      <c r="J531" s="969"/>
      <c r="K531" s="970"/>
      <c r="L531" s="969"/>
      <c r="M531" s="970"/>
      <c r="N531" s="967"/>
      <c r="O531" s="968"/>
      <c r="P531" s="971"/>
      <c r="Q531" s="972"/>
      <c r="R531" s="973"/>
      <c r="S531" s="985"/>
      <c r="T531" s="982"/>
      <c r="U531" s="983"/>
      <c r="V531" s="983"/>
      <c r="W531" s="984"/>
      <c r="X531" s="982"/>
      <c r="Y531" s="983"/>
      <c r="Z531" s="983"/>
      <c r="AA531" s="984"/>
      <c r="AB531" s="34"/>
      <c r="AC531" s="138"/>
      <c r="AD531" s="263"/>
      <c r="AE531" s="46"/>
      <c r="AF531" s="34"/>
      <c r="AG531" s="139"/>
      <c r="AH531" s="140">
        <f>+AG531/1000</f>
        <v>0</v>
      </c>
      <c r="AI531" s="152"/>
      <c r="AJ531" s="142">
        <f>+AI531/1000</f>
        <v>0</v>
      </c>
      <c r="AK531" s="143">
        <f>+AI531-AG531</f>
        <v>0</v>
      </c>
      <c r="AL531" s="144">
        <f>+AK531/1000</f>
        <v>0</v>
      </c>
      <c r="AM531" s="145" t="e">
        <f>+AK531/AG531</f>
        <v>#DIV/0!</v>
      </c>
      <c r="AN531" s="21"/>
    </row>
    <row r="532" spans="2:41" ht="12" customHeight="1" x14ac:dyDescent="0.25">
      <c r="B532" s="25"/>
      <c r="C532" s="137"/>
      <c r="D532" s="137"/>
      <c r="E532" s="43"/>
      <c r="F532" s="43"/>
      <c r="G532" s="25"/>
      <c r="H532" s="967"/>
      <c r="I532" s="968"/>
      <c r="J532" s="969"/>
      <c r="K532" s="970"/>
      <c r="L532" s="969"/>
      <c r="M532" s="970"/>
      <c r="N532" s="967"/>
      <c r="O532" s="968"/>
      <c r="P532" s="971"/>
      <c r="Q532" s="972"/>
      <c r="R532" s="973"/>
      <c r="S532" s="974"/>
      <c r="T532" s="975"/>
      <c r="U532" s="976"/>
      <c r="V532" s="976"/>
      <c r="W532" s="977"/>
      <c r="X532" s="975"/>
      <c r="Y532" s="976"/>
      <c r="Z532" s="976"/>
      <c r="AA532" s="978"/>
      <c r="AB532" s="34"/>
      <c r="AC532" s="138"/>
      <c r="AD532" s="263"/>
      <c r="AE532" s="46"/>
      <c r="AF532" s="34"/>
      <c r="AG532" s="139"/>
      <c r="AH532" s="140">
        <f>+AG532/1000</f>
        <v>0</v>
      </c>
      <c r="AI532" s="152"/>
      <c r="AJ532" s="142">
        <f>+AI532/1000</f>
        <v>0</v>
      </c>
      <c r="AK532" s="143">
        <f>+AI532-AG532</f>
        <v>0</v>
      </c>
      <c r="AL532" s="144">
        <f>+AK532/1000</f>
        <v>0</v>
      </c>
      <c r="AM532" s="145" t="e">
        <f>+AK532/AG532</f>
        <v>#DIV/0!</v>
      </c>
      <c r="AN532" s="21"/>
    </row>
    <row r="533" spans="2:41" ht="12" customHeight="1" x14ac:dyDescent="0.25">
      <c r="B533" s="25"/>
      <c r="C533" s="137"/>
      <c r="D533" s="137"/>
      <c r="E533" s="43"/>
      <c r="F533" s="43"/>
      <c r="G533" s="25"/>
      <c r="H533" s="967"/>
      <c r="I533" s="968"/>
      <c r="J533" s="969"/>
      <c r="K533" s="970"/>
      <c r="L533" s="969"/>
      <c r="M533" s="970"/>
      <c r="N533" s="967"/>
      <c r="O533" s="968"/>
      <c r="P533" s="989"/>
      <c r="Q533" s="990"/>
      <c r="R533" s="973"/>
      <c r="S533" s="974"/>
      <c r="T533" s="991"/>
      <c r="U533" s="992"/>
      <c r="V533" s="992"/>
      <c r="W533" s="974"/>
      <c r="X533" s="991"/>
      <c r="Y533" s="992"/>
      <c r="Z533" s="992"/>
      <c r="AA533" s="985"/>
      <c r="AB533" s="34"/>
      <c r="AC533" s="138"/>
      <c r="AD533" s="263"/>
      <c r="AE533" s="46"/>
      <c r="AF533" s="34"/>
      <c r="AG533" s="139"/>
      <c r="AH533" s="140">
        <f>+AG533/1000</f>
        <v>0</v>
      </c>
      <c r="AI533" s="152"/>
      <c r="AJ533" s="142">
        <f>+AI533/1000</f>
        <v>0</v>
      </c>
      <c r="AK533" s="143">
        <f>+AI533-AG533</f>
        <v>0</v>
      </c>
      <c r="AL533" s="144">
        <f>+AK533/1000</f>
        <v>0</v>
      </c>
      <c r="AM533" s="145" t="e">
        <f>+AK533/AG533</f>
        <v>#DIV/0!</v>
      </c>
    </row>
    <row r="534" spans="2:41" ht="12" customHeight="1" thickBot="1" x14ac:dyDescent="0.3">
      <c r="B534" s="24"/>
      <c r="C534" s="146"/>
      <c r="D534" s="146"/>
      <c r="E534" s="27"/>
      <c r="F534" s="36"/>
      <c r="G534" s="31"/>
      <c r="H534" s="909"/>
      <c r="I534" s="910"/>
      <c r="J534" s="911"/>
      <c r="K534" s="912"/>
      <c r="L534" s="911"/>
      <c r="M534" s="912"/>
      <c r="N534" s="913"/>
      <c r="O534" s="910"/>
      <c r="P534" s="913"/>
      <c r="Q534" s="910"/>
      <c r="R534" s="914"/>
      <c r="S534" s="915"/>
      <c r="T534" s="916"/>
      <c r="U534" s="917"/>
      <c r="V534" s="917"/>
      <c r="W534" s="915"/>
      <c r="X534" s="29"/>
      <c r="Y534" s="147"/>
      <c r="Z534" s="147"/>
      <c r="AA534" s="28"/>
      <c r="AB534" s="36"/>
      <c r="AC534" s="148"/>
      <c r="AD534" s="147"/>
      <c r="AE534" s="28"/>
      <c r="AF534" s="29"/>
      <c r="AG534" s="149"/>
      <c r="AH534" s="153"/>
      <c r="AI534" s="150"/>
      <c r="AJ534" s="154"/>
      <c r="AK534" s="155"/>
      <c r="AL534" s="156"/>
      <c r="AM534" s="157"/>
    </row>
    <row r="535" spans="2:41" ht="12" customHeight="1" x14ac:dyDescent="0.25">
      <c r="B535" s="151"/>
      <c r="C535" s="151"/>
      <c r="D535" s="151"/>
      <c r="E535" s="151"/>
      <c r="F535" s="151"/>
      <c r="G535" s="151"/>
      <c r="H535" s="151"/>
      <c r="I535" s="151"/>
      <c r="J535" s="174"/>
      <c r="K535" s="174"/>
      <c r="L535" s="174"/>
      <c r="M535" s="174"/>
      <c r="N535" s="151"/>
      <c r="O535" s="151"/>
      <c r="P535" s="135"/>
      <c r="Q535" s="135"/>
      <c r="R535" s="918" t="s">
        <v>5</v>
      </c>
      <c r="S535" s="919"/>
      <c r="T535" s="919"/>
      <c r="U535" s="919"/>
      <c r="V535" s="919"/>
      <c r="W535" s="919"/>
      <c r="X535" s="919"/>
      <c r="Y535" s="919"/>
      <c r="Z535" s="919"/>
      <c r="AA535" s="919"/>
      <c r="AB535" s="919"/>
      <c r="AC535" s="919"/>
      <c r="AD535" s="919"/>
      <c r="AE535" s="919"/>
      <c r="AF535" s="265"/>
      <c r="AG535" s="932" t="s">
        <v>4</v>
      </c>
      <c r="AH535" s="933"/>
      <c r="AI535" s="932" t="s">
        <v>3</v>
      </c>
      <c r="AJ535" s="933"/>
      <c r="AK535" s="932" t="s">
        <v>2</v>
      </c>
      <c r="AL535" s="934"/>
      <c r="AM535" s="935"/>
    </row>
    <row r="536" spans="2:41" x14ac:dyDescent="0.25">
      <c r="B536" s="151"/>
      <c r="C536" s="151"/>
      <c r="D536" s="151"/>
      <c r="E536" s="151"/>
      <c r="F536" s="151"/>
      <c r="G536" s="151"/>
      <c r="H536" s="151"/>
      <c r="I536" s="151"/>
      <c r="J536" s="174"/>
      <c r="K536" s="174"/>
      <c r="L536" s="174"/>
      <c r="M536" s="174"/>
      <c r="N536" s="151"/>
      <c r="O536" s="151"/>
      <c r="P536" s="135"/>
      <c r="Q536" s="135"/>
      <c r="R536" s="930"/>
      <c r="S536" s="931"/>
      <c r="T536" s="931"/>
      <c r="U536" s="931"/>
      <c r="V536" s="931"/>
      <c r="W536" s="931"/>
      <c r="X536" s="931"/>
      <c r="Y536" s="931"/>
      <c r="Z536" s="931"/>
      <c r="AA536" s="931"/>
      <c r="AB536" s="931"/>
      <c r="AC536" s="931"/>
      <c r="AD536" s="931"/>
      <c r="AE536" s="931"/>
      <c r="AF536" s="265"/>
      <c r="AG536" s="936" t="s">
        <v>1</v>
      </c>
      <c r="AH536" s="938">
        <f>+SUM(AH529:AH534)</f>
        <v>0</v>
      </c>
      <c r="AI536" s="936" t="s">
        <v>1</v>
      </c>
      <c r="AJ536" s="938">
        <f>+SUM(AJ529:AJ534)</f>
        <v>0</v>
      </c>
      <c r="AK536" s="936" t="s">
        <v>1</v>
      </c>
      <c r="AL536" s="940">
        <f>+AJ536-AH536</f>
        <v>0</v>
      </c>
      <c r="AM536" s="851" t="e">
        <f>+AL536/AH536</f>
        <v>#DIV/0!</v>
      </c>
    </row>
    <row r="537" spans="2:41" ht="17.25" thickBot="1" x14ac:dyDescent="0.3">
      <c r="B537" s="151"/>
      <c r="C537" s="151"/>
      <c r="D537" s="151"/>
      <c r="E537" s="151"/>
      <c r="F537" s="151"/>
      <c r="G537" s="151"/>
      <c r="H537" s="151"/>
      <c r="I537" s="151"/>
      <c r="J537" s="174"/>
      <c r="K537" s="174"/>
      <c r="L537" s="174"/>
      <c r="M537" s="174"/>
      <c r="N537" s="151"/>
      <c r="O537" s="151"/>
      <c r="P537" s="135"/>
      <c r="Q537" s="135"/>
      <c r="R537" s="921"/>
      <c r="S537" s="922"/>
      <c r="T537" s="922"/>
      <c r="U537" s="922"/>
      <c r="V537" s="922"/>
      <c r="W537" s="922"/>
      <c r="X537" s="922"/>
      <c r="Y537" s="922"/>
      <c r="Z537" s="922"/>
      <c r="AA537" s="922"/>
      <c r="AB537" s="922"/>
      <c r="AC537" s="922"/>
      <c r="AD537" s="922"/>
      <c r="AE537" s="922"/>
      <c r="AF537" s="264"/>
      <c r="AG537" s="937"/>
      <c r="AH537" s="939"/>
      <c r="AI537" s="937"/>
      <c r="AJ537" s="939"/>
      <c r="AK537" s="937"/>
      <c r="AL537" s="941"/>
      <c r="AM537" s="852"/>
    </row>
    <row r="538" spans="2:41" ht="17.25" thickBot="1" x14ac:dyDescent="0.3"/>
    <row r="539" spans="2:41" x14ac:dyDescent="0.25">
      <c r="R539" s="918" t="s">
        <v>0</v>
      </c>
      <c r="S539" s="919"/>
      <c r="T539" s="919"/>
      <c r="U539" s="919"/>
      <c r="V539" s="919"/>
      <c r="W539" s="919"/>
      <c r="X539" s="919"/>
      <c r="Y539" s="919"/>
      <c r="Z539" s="919"/>
      <c r="AA539" s="919"/>
      <c r="AB539" s="919"/>
      <c r="AC539" s="919"/>
      <c r="AD539" s="919"/>
      <c r="AE539" s="920"/>
      <c r="AF539" s="18"/>
      <c r="AG539" s="924">
        <f>+AH536+AG519</f>
        <v>0</v>
      </c>
      <c r="AH539" s="925"/>
      <c r="AI539" s="924">
        <f>+AJ536+AI519</f>
        <v>0</v>
      </c>
      <c r="AJ539" s="925"/>
      <c r="AK539" s="928">
        <f>+AI539-AG539</f>
        <v>0</v>
      </c>
      <c r="AL539" s="925"/>
      <c r="AM539" s="945" t="e">
        <f>+AK539/AG539</f>
        <v>#DIV/0!</v>
      </c>
    </row>
    <row r="540" spans="2:41" ht="17.25" thickBot="1" x14ac:dyDescent="0.3">
      <c r="R540" s="921"/>
      <c r="S540" s="922"/>
      <c r="T540" s="922"/>
      <c r="U540" s="922"/>
      <c r="V540" s="922"/>
      <c r="W540" s="922"/>
      <c r="X540" s="922"/>
      <c r="Y540" s="922"/>
      <c r="Z540" s="922"/>
      <c r="AA540" s="922"/>
      <c r="AB540" s="922"/>
      <c r="AC540" s="922"/>
      <c r="AD540" s="922"/>
      <c r="AE540" s="923"/>
      <c r="AF540" s="19"/>
      <c r="AG540" s="926"/>
      <c r="AH540" s="927"/>
      <c r="AI540" s="926"/>
      <c r="AJ540" s="927"/>
      <c r="AK540" s="929"/>
      <c r="AL540" s="927"/>
      <c r="AM540" s="946"/>
    </row>
    <row r="541" spans="2:41" ht="17.25" thickBot="1" x14ac:dyDescent="0.3"/>
    <row r="542" spans="2:41" ht="12" customHeight="1" x14ac:dyDescent="0.25">
      <c r="B542" s="882" t="s">
        <v>31</v>
      </c>
      <c r="C542" s="883"/>
      <c r="D542" s="883"/>
      <c r="E542" s="883"/>
      <c r="F542" s="883"/>
      <c r="G542" s="884"/>
      <c r="H542" s="888" t="s">
        <v>30</v>
      </c>
      <c r="I542" s="765"/>
      <c r="J542" s="765"/>
      <c r="K542" s="765"/>
      <c r="L542" s="765"/>
      <c r="M542" s="765"/>
      <c r="N542" s="765"/>
      <c r="O542" s="765"/>
      <c r="P542" s="765"/>
      <c r="Q542" s="765"/>
      <c r="R542" s="765"/>
      <c r="S542" s="765"/>
      <c r="T542" s="765"/>
      <c r="U542" s="765"/>
      <c r="V542" s="765"/>
      <c r="W542" s="765"/>
      <c r="X542" s="765"/>
      <c r="Y542" s="765"/>
      <c r="Z542" s="765"/>
      <c r="AA542" s="765"/>
      <c r="AB542" s="765"/>
      <c r="AC542" s="765"/>
      <c r="AD542" s="267"/>
      <c r="AE542" s="764" t="s">
        <v>29</v>
      </c>
      <c r="AF542" s="765"/>
      <c r="AG542" s="765"/>
      <c r="AH542" s="765"/>
      <c r="AI542" s="765"/>
      <c r="AJ542" s="766"/>
      <c r="AK542" s="889" t="s">
        <v>39</v>
      </c>
      <c r="AL542" s="890"/>
      <c r="AM542" s="891"/>
      <c r="AN542" s="22"/>
      <c r="AO542" s="168" t="s">
        <v>46</v>
      </c>
    </row>
    <row r="543" spans="2:41" ht="12" customHeight="1" thickBot="1" x14ac:dyDescent="0.3">
      <c r="B543" s="885"/>
      <c r="C543" s="886"/>
      <c r="D543" s="886"/>
      <c r="E543" s="886"/>
      <c r="F543" s="886"/>
      <c r="G543" s="887"/>
      <c r="H543" s="892" t="s">
        <v>25</v>
      </c>
      <c r="I543" s="893"/>
      <c r="J543" s="893"/>
      <c r="K543" s="893"/>
      <c r="L543" s="893"/>
      <c r="M543" s="893"/>
      <c r="N543" s="893"/>
      <c r="O543" s="893"/>
      <c r="P543" s="893"/>
      <c r="Q543" s="893"/>
      <c r="R543" s="893"/>
      <c r="S543" s="893"/>
      <c r="T543" s="893"/>
      <c r="U543" s="893"/>
      <c r="V543" s="893"/>
      <c r="W543" s="893"/>
      <c r="X543" s="893"/>
      <c r="Y543" s="893"/>
      <c r="Z543" s="893"/>
      <c r="AA543" s="893"/>
      <c r="AB543" s="893"/>
      <c r="AC543" s="893"/>
      <c r="AD543" s="268"/>
      <c r="AE543" s="773"/>
      <c r="AF543" s="774"/>
      <c r="AG543" s="774"/>
      <c r="AH543" s="774"/>
      <c r="AI543" s="774"/>
      <c r="AJ543" s="775"/>
      <c r="AK543" s="896" t="s">
        <v>40</v>
      </c>
      <c r="AL543" s="897"/>
      <c r="AM543" s="898"/>
      <c r="AN543" s="23"/>
      <c r="AO543" s="169" t="s">
        <v>47</v>
      </c>
    </row>
    <row r="544" spans="2:41" ht="12" customHeight="1" thickBot="1" x14ac:dyDescent="0.3">
      <c r="B544" s="902" t="s">
        <v>28</v>
      </c>
      <c r="C544" s="903"/>
      <c r="D544" s="903"/>
      <c r="E544" s="903"/>
      <c r="F544" s="903"/>
      <c r="G544" s="904"/>
      <c r="H544" s="894"/>
      <c r="I544" s="895"/>
      <c r="J544" s="895"/>
      <c r="K544" s="895"/>
      <c r="L544" s="895"/>
      <c r="M544" s="895"/>
      <c r="N544" s="895"/>
      <c r="O544" s="895"/>
      <c r="P544" s="895"/>
      <c r="Q544" s="895"/>
      <c r="R544" s="895"/>
      <c r="S544" s="895"/>
      <c r="T544" s="895"/>
      <c r="U544" s="895"/>
      <c r="V544" s="895"/>
      <c r="W544" s="895"/>
      <c r="X544" s="895"/>
      <c r="Y544" s="895"/>
      <c r="Z544" s="895"/>
      <c r="AA544" s="895"/>
      <c r="AB544" s="895"/>
      <c r="AC544" s="895"/>
      <c r="AD544" s="269"/>
      <c r="AE544" s="776"/>
      <c r="AF544" s="777"/>
      <c r="AG544" s="777"/>
      <c r="AH544" s="777"/>
      <c r="AI544" s="777"/>
      <c r="AJ544" s="778"/>
      <c r="AK544" s="899"/>
      <c r="AL544" s="900"/>
      <c r="AM544" s="901"/>
      <c r="AN544" s="141"/>
      <c r="AO544" s="170"/>
    </row>
    <row r="545" spans="2:41" ht="12" customHeight="1" thickBot="1" x14ac:dyDescent="0.3">
      <c r="B545" s="135"/>
      <c r="C545" s="135"/>
      <c r="D545" s="135"/>
      <c r="E545" s="135"/>
      <c r="F545" s="135"/>
      <c r="G545" s="135"/>
      <c r="H545" s="135"/>
      <c r="I545" s="135"/>
      <c r="J545" s="174"/>
      <c r="K545" s="174"/>
      <c r="L545" s="174"/>
      <c r="M545" s="174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  <c r="AM545" s="135"/>
      <c r="AN545" s="141"/>
      <c r="AO545" s="171"/>
    </row>
    <row r="546" spans="2:41" ht="12" customHeight="1" thickBot="1" x14ac:dyDescent="0.3">
      <c r="B546" s="873" t="s">
        <v>27</v>
      </c>
      <c r="C546" s="874"/>
      <c r="D546" s="874"/>
      <c r="E546" s="875"/>
      <c r="F546" s="848" t="s">
        <v>26</v>
      </c>
      <c r="G546" s="850"/>
      <c r="H546" s="848" t="s">
        <v>44</v>
      </c>
      <c r="I546" s="849"/>
      <c r="J546" s="849"/>
      <c r="K546" s="849"/>
      <c r="L546" s="849"/>
      <c r="M546" s="849"/>
      <c r="N546" s="849"/>
      <c r="O546" s="849"/>
      <c r="P546" s="849"/>
      <c r="Q546" s="849"/>
      <c r="R546" s="849"/>
      <c r="S546" s="850"/>
      <c r="T546" s="848" t="s">
        <v>25</v>
      </c>
      <c r="U546" s="849"/>
      <c r="V546" s="849"/>
      <c r="W546" s="849"/>
      <c r="X546" s="849"/>
      <c r="Y546" s="849"/>
      <c r="Z546" s="849"/>
      <c r="AA546" s="849"/>
      <c r="AB546" s="849"/>
      <c r="AC546" s="849"/>
      <c r="AD546" s="849"/>
      <c r="AE546" s="850"/>
      <c r="AF546" s="879" t="s">
        <v>24</v>
      </c>
      <c r="AG546" s="880"/>
      <c r="AH546" s="881"/>
      <c r="AI546" s="879" t="s">
        <v>24</v>
      </c>
      <c r="AJ546" s="881"/>
      <c r="AK546" s="848" t="s">
        <v>23</v>
      </c>
      <c r="AL546" s="849"/>
      <c r="AM546" s="850"/>
      <c r="AN546" s="141"/>
      <c r="AO546" s="171"/>
    </row>
    <row r="547" spans="2:41" ht="12" customHeight="1" thickBot="1" x14ac:dyDescent="0.3">
      <c r="B547" s="1" t="s">
        <v>13</v>
      </c>
      <c r="C547" s="2" t="s">
        <v>22</v>
      </c>
      <c r="D547" s="3" t="s">
        <v>22</v>
      </c>
      <c r="E547" s="2" t="s">
        <v>21</v>
      </c>
      <c r="F547" s="907" t="s">
        <v>20</v>
      </c>
      <c r="G547" s="908"/>
      <c r="H547" s="876"/>
      <c r="I547" s="877"/>
      <c r="J547" s="877"/>
      <c r="K547" s="877"/>
      <c r="L547" s="877"/>
      <c r="M547" s="877"/>
      <c r="N547" s="877"/>
      <c r="O547" s="877"/>
      <c r="P547" s="877"/>
      <c r="Q547" s="877"/>
      <c r="R547" s="877"/>
      <c r="S547" s="878"/>
      <c r="T547" s="876"/>
      <c r="U547" s="877"/>
      <c r="V547" s="877"/>
      <c r="W547" s="877"/>
      <c r="X547" s="877"/>
      <c r="Y547" s="877"/>
      <c r="Z547" s="877"/>
      <c r="AA547" s="877"/>
      <c r="AB547" s="877"/>
      <c r="AC547" s="877"/>
      <c r="AD547" s="877"/>
      <c r="AE547" s="878"/>
      <c r="AF547" s="876" t="s">
        <v>19</v>
      </c>
      <c r="AG547" s="877"/>
      <c r="AH547" s="878"/>
      <c r="AI547" s="876" t="s">
        <v>18</v>
      </c>
      <c r="AJ547" s="878"/>
      <c r="AK547" s="876" t="s">
        <v>17</v>
      </c>
      <c r="AL547" s="877"/>
      <c r="AM547" s="878"/>
      <c r="AN547" s="141"/>
      <c r="AO547" s="171"/>
    </row>
    <row r="548" spans="2:41" ht="12" customHeight="1" thickBot="1" x14ac:dyDescent="0.3">
      <c r="B548" s="4">
        <v>2020</v>
      </c>
      <c r="C548" s="5" t="s">
        <v>16</v>
      </c>
      <c r="D548" s="5" t="s">
        <v>15</v>
      </c>
      <c r="E548" s="30" t="s">
        <v>14</v>
      </c>
      <c r="F548" s="6" t="s">
        <v>14</v>
      </c>
      <c r="G548" s="7" t="s">
        <v>13</v>
      </c>
      <c r="H548" s="868" t="s">
        <v>34</v>
      </c>
      <c r="I548" s="869"/>
      <c r="J548" s="870" t="s">
        <v>43</v>
      </c>
      <c r="K548" s="871"/>
      <c r="L548" s="870" t="s">
        <v>42</v>
      </c>
      <c r="M548" s="871"/>
      <c r="N548" s="872" t="s">
        <v>33</v>
      </c>
      <c r="O548" s="869"/>
      <c r="P548" s="872" t="s">
        <v>12</v>
      </c>
      <c r="Q548" s="869"/>
      <c r="R548" s="872" t="s">
        <v>11</v>
      </c>
      <c r="S548" s="905"/>
      <c r="T548" s="868" t="s">
        <v>35</v>
      </c>
      <c r="U548" s="906"/>
      <c r="V548" s="906"/>
      <c r="W548" s="905"/>
      <c r="X548" s="868" t="s">
        <v>10</v>
      </c>
      <c r="Y548" s="906"/>
      <c r="Z548" s="906"/>
      <c r="AA548" s="905"/>
      <c r="AB548" s="38" t="s">
        <v>38</v>
      </c>
      <c r="AC548" s="37" t="s">
        <v>36</v>
      </c>
      <c r="AD548" s="266" t="s">
        <v>41</v>
      </c>
      <c r="AE548" s="136" t="s">
        <v>9</v>
      </c>
      <c r="AF548" s="8" t="s">
        <v>37</v>
      </c>
      <c r="AG548" s="9" t="s">
        <v>8</v>
      </c>
      <c r="AH548" s="10" t="s">
        <v>7</v>
      </c>
      <c r="AI548" s="6" t="s">
        <v>8</v>
      </c>
      <c r="AJ548" s="7" t="s">
        <v>7</v>
      </c>
      <c r="AK548" s="6" t="s">
        <v>8</v>
      </c>
      <c r="AL548" s="11" t="s">
        <v>7</v>
      </c>
      <c r="AM548" s="7" t="s">
        <v>6</v>
      </c>
      <c r="AN548" s="141"/>
      <c r="AO548" s="171"/>
    </row>
    <row r="549" spans="2:41" ht="12" customHeight="1" thickBot="1" x14ac:dyDescent="0.3">
      <c r="B549" s="25"/>
      <c r="C549" s="137"/>
      <c r="D549" s="137"/>
      <c r="E549" s="43"/>
      <c r="F549" s="43"/>
      <c r="G549" s="25"/>
      <c r="H549" s="960"/>
      <c r="I549" s="961"/>
      <c r="J549" s="962"/>
      <c r="K549" s="963"/>
      <c r="L549" s="962"/>
      <c r="M549" s="963"/>
      <c r="N549" s="960"/>
      <c r="O549" s="961"/>
      <c r="P549" s="964"/>
      <c r="Q549" s="965"/>
      <c r="R549" s="964"/>
      <c r="S549" s="966"/>
      <c r="T549" s="957"/>
      <c r="U549" s="958"/>
      <c r="V549" s="958"/>
      <c r="W549" s="959"/>
      <c r="X549" s="986"/>
      <c r="Y549" s="958"/>
      <c r="Z549" s="958"/>
      <c r="AA549" s="987"/>
      <c r="AB549" s="34"/>
      <c r="AC549" s="138"/>
      <c r="AD549" s="166"/>
      <c r="AE549" s="41"/>
      <c r="AF549" s="26"/>
      <c r="AG549" s="160"/>
      <c r="AH549" s="161">
        <f>+AG549/1000</f>
        <v>0</v>
      </c>
      <c r="AI549" s="162"/>
      <c r="AJ549" s="163">
        <f>+AI549/1000</f>
        <v>0</v>
      </c>
      <c r="AK549" s="164">
        <f>+AI549-AG549</f>
        <v>0</v>
      </c>
      <c r="AL549" s="163">
        <f>+AK549/1000</f>
        <v>0</v>
      </c>
      <c r="AM549" s="165" t="e">
        <f>+AK549/AG549</f>
        <v>#DIV/0!</v>
      </c>
      <c r="AN549" s="141"/>
      <c r="AO549" s="172"/>
    </row>
    <row r="550" spans="2:41" ht="12" customHeight="1" x14ac:dyDescent="0.25">
      <c r="B550" s="25"/>
      <c r="C550" s="137"/>
      <c r="D550" s="137"/>
      <c r="E550" s="43"/>
      <c r="F550" s="43"/>
      <c r="G550" s="25"/>
      <c r="H550" s="967"/>
      <c r="I550" s="968"/>
      <c r="J550" s="969"/>
      <c r="K550" s="970"/>
      <c r="L550" s="969"/>
      <c r="M550" s="970"/>
      <c r="N550" s="967"/>
      <c r="O550" s="968"/>
      <c r="P550" s="971"/>
      <c r="Q550" s="972"/>
      <c r="R550" s="973"/>
      <c r="S550" s="974"/>
      <c r="T550" s="979"/>
      <c r="U550" s="980"/>
      <c r="V550" s="980"/>
      <c r="W550" s="981"/>
      <c r="X550" s="979"/>
      <c r="Y550" s="980"/>
      <c r="Z550" s="980"/>
      <c r="AA550" s="988"/>
      <c r="AB550" s="34"/>
      <c r="AC550" s="138"/>
      <c r="AD550" s="158"/>
      <c r="AE550" s="35"/>
      <c r="AF550" s="34"/>
      <c r="AG550" s="139"/>
      <c r="AH550" s="159">
        <f>+AG550/1000</f>
        <v>0</v>
      </c>
      <c r="AI550" s="152"/>
      <c r="AJ550" s="272">
        <f>+AI550/1000</f>
        <v>0</v>
      </c>
      <c r="AK550" s="273">
        <f>+AI550-AG550</f>
        <v>0</v>
      </c>
      <c r="AL550" s="274">
        <f>+AK550/1000</f>
        <v>0</v>
      </c>
      <c r="AM550" s="275" t="e">
        <f>+AK550/AG550</f>
        <v>#DIV/0!</v>
      </c>
      <c r="AN550" s="20"/>
    </row>
    <row r="551" spans="2:41" ht="12" customHeight="1" x14ac:dyDescent="0.25">
      <c r="B551" s="25"/>
      <c r="C551" s="137"/>
      <c r="D551" s="137"/>
      <c r="E551" s="43"/>
      <c r="F551" s="43"/>
      <c r="G551" s="25"/>
      <c r="H551" s="967"/>
      <c r="I551" s="968"/>
      <c r="J551" s="969"/>
      <c r="K551" s="970"/>
      <c r="L551" s="969"/>
      <c r="M551" s="970"/>
      <c r="N551" s="967"/>
      <c r="O551" s="968"/>
      <c r="P551" s="971"/>
      <c r="Q551" s="972"/>
      <c r="R551" s="973"/>
      <c r="S551" s="985"/>
      <c r="T551" s="982"/>
      <c r="U551" s="983"/>
      <c r="V551" s="983"/>
      <c r="W551" s="984"/>
      <c r="X551" s="982"/>
      <c r="Y551" s="983"/>
      <c r="Z551" s="983"/>
      <c r="AA551" s="984"/>
      <c r="AB551" s="34"/>
      <c r="AC551" s="138"/>
      <c r="AD551" s="263"/>
      <c r="AE551" s="46"/>
      <c r="AF551" s="34"/>
      <c r="AG551" s="139"/>
      <c r="AH551" s="140">
        <f>+AG551/1000</f>
        <v>0</v>
      </c>
      <c r="AI551" s="152"/>
      <c r="AJ551" s="142">
        <f>+AI551/1000</f>
        <v>0</v>
      </c>
      <c r="AK551" s="143">
        <f>+AI551-AG551</f>
        <v>0</v>
      </c>
      <c r="AL551" s="144">
        <f>+AK551/1000</f>
        <v>0</v>
      </c>
      <c r="AM551" s="145" t="e">
        <f>+AK551/AG551</f>
        <v>#DIV/0!</v>
      </c>
      <c r="AN551" s="21"/>
    </row>
    <row r="552" spans="2:41" ht="12" customHeight="1" x14ac:dyDescent="0.25">
      <c r="B552" s="25"/>
      <c r="C552" s="137"/>
      <c r="D552" s="137"/>
      <c r="E552" s="43"/>
      <c r="F552" s="43"/>
      <c r="G552" s="25"/>
      <c r="H552" s="967"/>
      <c r="I552" s="968"/>
      <c r="J552" s="969"/>
      <c r="K552" s="970"/>
      <c r="L552" s="969"/>
      <c r="M552" s="970"/>
      <c r="N552" s="967"/>
      <c r="O552" s="968"/>
      <c r="P552" s="971"/>
      <c r="Q552" s="972"/>
      <c r="R552" s="973"/>
      <c r="S552" s="974"/>
      <c r="T552" s="975"/>
      <c r="U552" s="976"/>
      <c r="V552" s="976"/>
      <c r="W552" s="977"/>
      <c r="X552" s="975"/>
      <c r="Y552" s="976"/>
      <c r="Z552" s="976"/>
      <c r="AA552" s="978"/>
      <c r="AB552" s="34"/>
      <c r="AC552" s="138"/>
      <c r="AD552" s="263"/>
      <c r="AE552" s="46"/>
      <c r="AF552" s="34"/>
      <c r="AG552" s="139"/>
      <c r="AH552" s="140">
        <f>+AG552/1000</f>
        <v>0</v>
      </c>
      <c r="AI552" s="152"/>
      <c r="AJ552" s="142">
        <f>+AI552/1000</f>
        <v>0</v>
      </c>
      <c r="AK552" s="143">
        <f>+AI552-AG552</f>
        <v>0</v>
      </c>
      <c r="AL552" s="144">
        <f>+AK552/1000</f>
        <v>0</v>
      </c>
      <c r="AM552" s="145" t="e">
        <f>+AK552/AG552</f>
        <v>#DIV/0!</v>
      </c>
      <c r="AN552" s="21"/>
    </row>
    <row r="553" spans="2:41" ht="12" customHeight="1" x14ac:dyDescent="0.25">
      <c r="B553" s="25"/>
      <c r="C553" s="137"/>
      <c r="D553" s="137"/>
      <c r="E553" s="43"/>
      <c r="F553" s="43"/>
      <c r="G553" s="25"/>
      <c r="H553" s="967"/>
      <c r="I553" s="968"/>
      <c r="J553" s="969"/>
      <c r="K553" s="970"/>
      <c r="L553" s="969"/>
      <c r="M553" s="970"/>
      <c r="N553" s="967"/>
      <c r="O553" s="968"/>
      <c r="P553" s="989"/>
      <c r="Q553" s="990"/>
      <c r="R553" s="973"/>
      <c r="S553" s="974"/>
      <c r="T553" s="991"/>
      <c r="U553" s="992"/>
      <c r="V553" s="992"/>
      <c r="W553" s="974"/>
      <c r="X553" s="991"/>
      <c r="Y553" s="992"/>
      <c r="Z553" s="992"/>
      <c r="AA553" s="985"/>
      <c r="AB553" s="34"/>
      <c r="AC553" s="138"/>
      <c r="AD553" s="263"/>
      <c r="AE553" s="46"/>
      <c r="AF553" s="34"/>
      <c r="AG553" s="139"/>
      <c r="AH553" s="140">
        <f>+AG553/1000</f>
        <v>0</v>
      </c>
      <c r="AI553" s="152"/>
      <c r="AJ553" s="142">
        <f>+AI553/1000</f>
        <v>0</v>
      </c>
      <c r="AK553" s="143">
        <f>+AI553-AG553</f>
        <v>0</v>
      </c>
      <c r="AL553" s="144">
        <f>+AK553/1000</f>
        <v>0</v>
      </c>
      <c r="AM553" s="145" t="e">
        <f>+AK553/AG553</f>
        <v>#DIV/0!</v>
      </c>
    </row>
    <row r="554" spans="2:41" ht="12" customHeight="1" thickBot="1" x14ac:dyDescent="0.3">
      <c r="B554" s="24"/>
      <c r="C554" s="146"/>
      <c r="D554" s="146"/>
      <c r="E554" s="27"/>
      <c r="F554" s="36"/>
      <c r="G554" s="31"/>
      <c r="H554" s="909"/>
      <c r="I554" s="910"/>
      <c r="J554" s="911"/>
      <c r="K554" s="912"/>
      <c r="L554" s="911"/>
      <c r="M554" s="912"/>
      <c r="N554" s="913"/>
      <c r="O554" s="910"/>
      <c r="P554" s="913"/>
      <c r="Q554" s="910"/>
      <c r="R554" s="914"/>
      <c r="S554" s="915"/>
      <c r="T554" s="916"/>
      <c r="U554" s="917"/>
      <c r="V554" s="917"/>
      <c r="W554" s="915"/>
      <c r="X554" s="29"/>
      <c r="Y554" s="147"/>
      <c r="Z554" s="147"/>
      <c r="AA554" s="28"/>
      <c r="AB554" s="36"/>
      <c r="AC554" s="148"/>
      <c r="AD554" s="147"/>
      <c r="AE554" s="28"/>
      <c r="AF554" s="29"/>
      <c r="AG554" s="149"/>
      <c r="AH554" s="153"/>
      <c r="AI554" s="150"/>
      <c r="AJ554" s="154"/>
      <c r="AK554" s="155"/>
      <c r="AL554" s="156"/>
      <c r="AM554" s="157"/>
    </row>
    <row r="555" spans="2:41" ht="12" customHeight="1" x14ac:dyDescent="0.25">
      <c r="B555" s="151"/>
      <c r="C555" s="151"/>
      <c r="D555" s="151"/>
      <c r="E555" s="151"/>
      <c r="F555" s="151"/>
      <c r="G555" s="151"/>
      <c r="H555" s="151"/>
      <c r="I555" s="151"/>
      <c r="J555" s="174"/>
      <c r="K555" s="174"/>
      <c r="L555" s="174"/>
      <c r="M555" s="174"/>
      <c r="N555" s="151"/>
      <c r="O555" s="151"/>
      <c r="P555" s="135"/>
      <c r="Q555" s="135"/>
      <c r="R555" s="918" t="s">
        <v>5</v>
      </c>
      <c r="S555" s="919"/>
      <c r="T555" s="919"/>
      <c r="U555" s="919"/>
      <c r="V555" s="919"/>
      <c r="W555" s="919"/>
      <c r="X555" s="919"/>
      <c r="Y555" s="919"/>
      <c r="Z555" s="919"/>
      <c r="AA555" s="919"/>
      <c r="AB555" s="919"/>
      <c r="AC555" s="919"/>
      <c r="AD555" s="919"/>
      <c r="AE555" s="919"/>
      <c r="AF555" s="265"/>
      <c r="AG555" s="932" t="s">
        <v>4</v>
      </c>
      <c r="AH555" s="933"/>
      <c r="AI555" s="932" t="s">
        <v>3</v>
      </c>
      <c r="AJ555" s="933"/>
      <c r="AK555" s="932" t="s">
        <v>2</v>
      </c>
      <c r="AL555" s="934"/>
      <c r="AM555" s="935"/>
    </row>
    <row r="556" spans="2:41" x14ac:dyDescent="0.25">
      <c r="B556" s="151"/>
      <c r="C556" s="151"/>
      <c r="D556" s="151"/>
      <c r="E556" s="151"/>
      <c r="F556" s="151"/>
      <c r="G556" s="151"/>
      <c r="H556" s="151"/>
      <c r="I556" s="151"/>
      <c r="J556" s="174"/>
      <c r="K556" s="174"/>
      <c r="L556" s="174"/>
      <c r="M556" s="174"/>
      <c r="N556" s="151"/>
      <c r="O556" s="151"/>
      <c r="P556" s="135"/>
      <c r="Q556" s="135"/>
      <c r="R556" s="930"/>
      <c r="S556" s="931"/>
      <c r="T556" s="931"/>
      <c r="U556" s="931"/>
      <c r="V556" s="931"/>
      <c r="W556" s="931"/>
      <c r="X556" s="931"/>
      <c r="Y556" s="931"/>
      <c r="Z556" s="931"/>
      <c r="AA556" s="931"/>
      <c r="AB556" s="931"/>
      <c r="AC556" s="931"/>
      <c r="AD556" s="931"/>
      <c r="AE556" s="931"/>
      <c r="AF556" s="265"/>
      <c r="AG556" s="936" t="s">
        <v>1</v>
      </c>
      <c r="AH556" s="938">
        <f>+SUM(AH549:AH554)</f>
        <v>0</v>
      </c>
      <c r="AI556" s="936" t="s">
        <v>1</v>
      </c>
      <c r="AJ556" s="938">
        <f>+SUM(AJ549:AJ554)</f>
        <v>0</v>
      </c>
      <c r="AK556" s="936" t="s">
        <v>1</v>
      </c>
      <c r="AL556" s="940">
        <f>+AJ556-AH556</f>
        <v>0</v>
      </c>
      <c r="AM556" s="851" t="e">
        <f>+AL556/AH556</f>
        <v>#DIV/0!</v>
      </c>
    </row>
    <row r="557" spans="2:41" ht="17.25" thickBot="1" x14ac:dyDescent="0.3">
      <c r="B557" s="151"/>
      <c r="C557" s="151"/>
      <c r="D557" s="151"/>
      <c r="E557" s="151"/>
      <c r="F557" s="151"/>
      <c r="G557" s="151"/>
      <c r="H557" s="151"/>
      <c r="I557" s="151"/>
      <c r="J557" s="174"/>
      <c r="K557" s="174"/>
      <c r="L557" s="174"/>
      <c r="M557" s="174"/>
      <c r="N557" s="151"/>
      <c r="O557" s="151"/>
      <c r="P557" s="135"/>
      <c r="Q557" s="135"/>
      <c r="R557" s="921"/>
      <c r="S557" s="922"/>
      <c r="T557" s="922"/>
      <c r="U557" s="922"/>
      <c r="V557" s="922"/>
      <c r="W557" s="922"/>
      <c r="X557" s="922"/>
      <c r="Y557" s="922"/>
      <c r="Z557" s="922"/>
      <c r="AA557" s="922"/>
      <c r="AB557" s="922"/>
      <c r="AC557" s="922"/>
      <c r="AD557" s="922"/>
      <c r="AE557" s="922"/>
      <c r="AF557" s="264"/>
      <c r="AG557" s="937"/>
      <c r="AH557" s="939"/>
      <c r="AI557" s="937"/>
      <c r="AJ557" s="939"/>
      <c r="AK557" s="937"/>
      <c r="AL557" s="941"/>
      <c r="AM557" s="852"/>
    </row>
    <row r="558" spans="2:41" ht="17.25" thickBot="1" x14ac:dyDescent="0.3"/>
    <row r="559" spans="2:41" x14ac:dyDescent="0.25">
      <c r="R559" s="918" t="s">
        <v>0</v>
      </c>
      <c r="S559" s="919"/>
      <c r="T559" s="919"/>
      <c r="U559" s="919"/>
      <c r="V559" s="919"/>
      <c r="W559" s="919"/>
      <c r="X559" s="919"/>
      <c r="Y559" s="919"/>
      <c r="Z559" s="919"/>
      <c r="AA559" s="919"/>
      <c r="AB559" s="919"/>
      <c r="AC559" s="919"/>
      <c r="AD559" s="919"/>
      <c r="AE559" s="920"/>
      <c r="AF559" s="18"/>
      <c r="AG559" s="924">
        <f>+AH556+AG539</f>
        <v>0</v>
      </c>
      <c r="AH559" s="925"/>
      <c r="AI559" s="924">
        <f>+AJ556+AI539</f>
        <v>0</v>
      </c>
      <c r="AJ559" s="925"/>
      <c r="AK559" s="928">
        <f>+AI559-AG559</f>
        <v>0</v>
      </c>
      <c r="AL559" s="925"/>
      <c r="AM559" s="945" t="e">
        <f>+AK559/AG559</f>
        <v>#DIV/0!</v>
      </c>
    </row>
    <row r="560" spans="2:41" ht="17.25" thickBot="1" x14ac:dyDescent="0.3">
      <c r="R560" s="921"/>
      <c r="S560" s="922"/>
      <c r="T560" s="922"/>
      <c r="U560" s="922"/>
      <c r="V560" s="922"/>
      <c r="W560" s="922"/>
      <c r="X560" s="922"/>
      <c r="Y560" s="922"/>
      <c r="Z560" s="922"/>
      <c r="AA560" s="922"/>
      <c r="AB560" s="922"/>
      <c r="AC560" s="922"/>
      <c r="AD560" s="922"/>
      <c r="AE560" s="923"/>
      <c r="AF560" s="19"/>
      <c r="AG560" s="926"/>
      <c r="AH560" s="927"/>
      <c r="AI560" s="926"/>
      <c r="AJ560" s="927"/>
      <c r="AK560" s="929"/>
      <c r="AL560" s="927"/>
      <c r="AM560" s="946"/>
    </row>
    <row r="561" spans="2:41" ht="17.25" thickBot="1" x14ac:dyDescent="0.3"/>
    <row r="562" spans="2:41" ht="12" customHeight="1" x14ac:dyDescent="0.25">
      <c r="B562" s="882" t="s">
        <v>31</v>
      </c>
      <c r="C562" s="883"/>
      <c r="D562" s="883"/>
      <c r="E562" s="883"/>
      <c r="F562" s="883"/>
      <c r="G562" s="884"/>
      <c r="H562" s="888" t="s">
        <v>30</v>
      </c>
      <c r="I562" s="765"/>
      <c r="J562" s="765"/>
      <c r="K562" s="765"/>
      <c r="L562" s="765"/>
      <c r="M562" s="765"/>
      <c r="N562" s="765"/>
      <c r="O562" s="765"/>
      <c r="P562" s="765"/>
      <c r="Q562" s="765"/>
      <c r="R562" s="765"/>
      <c r="S562" s="765"/>
      <c r="T562" s="765"/>
      <c r="U562" s="765"/>
      <c r="V562" s="765"/>
      <c r="W562" s="765"/>
      <c r="X562" s="765"/>
      <c r="Y562" s="765"/>
      <c r="Z562" s="765"/>
      <c r="AA562" s="765"/>
      <c r="AB562" s="765"/>
      <c r="AC562" s="765"/>
      <c r="AD562" s="267"/>
      <c r="AE562" s="764" t="s">
        <v>29</v>
      </c>
      <c r="AF562" s="765"/>
      <c r="AG562" s="765"/>
      <c r="AH562" s="765"/>
      <c r="AI562" s="765"/>
      <c r="AJ562" s="766"/>
      <c r="AK562" s="889" t="s">
        <v>39</v>
      </c>
      <c r="AL562" s="890"/>
      <c r="AM562" s="891"/>
      <c r="AN562" s="22"/>
      <c r="AO562" s="168" t="s">
        <v>46</v>
      </c>
    </row>
    <row r="563" spans="2:41" ht="12" customHeight="1" thickBot="1" x14ac:dyDescent="0.3">
      <c r="B563" s="885"/>
      <c r="C563" s="886"/>
      <c r="D563" s="886"/>
      <c r="E563" s="886"/>
      <c r="F563" s="886"/>
      <c r="G563" s="887"/>
      <c r="H563" s="892" t="s">
        <v>25</v>
      </c>
      <c r="I563" s="893"/>
      <c r="J563" s="893"/>
      <c r="K563" s="893"/>
      <c r="L563" s="893"/>
      <c r="M563" s="893"/>
      <c r="N563" s="893"/>
      <c r="O563" s="893"/>
      <c r="P563" s="893"/>
      <c r="Q563" s="893"/>
      <c r="R563" s="893"/>
      <c r="S563" s="893"/>
      <c r="T563" s="893"/>
      <c r="U563" s="893"/>
      <c r="V563" s="893"/>
      <c r="W563" s="893"/>
      <c r="X563" s="893"/>
      <c r="Y563" s="893"/>
      <c r="Z563" s="893"/>
      <c r="AA563" s="893"/>
      <c r="AB563" s="893"/>
      <c r="AC563" s="893"/>
      <c r="AD563" s="268"/>
      <c r="AE563" s="773"/>
      <c r="AF563" s="774"/>
      <c r="AG563" s="774"/>
      <c r="AH563" s="774"/>
      <c r="AI563" s="774"/>
      <c r="AJ563" s="775"/>
      <c r="AK563" s="896" t="s">
        <v>40</v>
      </c>
      <c r="AL563" s="897"/>
      <c r="AM563" s="898"/>
      <c r="AN563" s="23"/>
      <c r="AO563" s="169" t="s">
        <v>47</v>
      </c>
    </row>
    <row r="564" spans="2:41" ht="12" customHeight="1" thickBot="1" x14ac:dyDescent="0.3">
      <c r="B564" s="902" t="s">
        <v>28</v>
      </c>
      <c r="C564" s="903"/>
      <c r="D564" s="903"/>
      <c r="E564" s="903"/>
      <c r="F564" s="903"/>
      <c r="G564" s="904"/>
      <c r="H564" s="894"/>
      <c r="I564" s="895"/>
      <c r="J564" s="895"/>
      <c r="K564" s="895"/>
      <c r="L564" s="895"/>
      <c r="M564" s="895"/>
      <c r="N564" s="895"/>
      <c r="O564" s="895"/>
      <c r="P564" s="895"/>
      <c r="Q564" s="895"/>
      <c r="R564" s="895"/>
      <c r="S564" s="895"/>
      <c r="T564" s="895"/>
      <c r="U564" s="895"/>
      <c r="V564" s="895"/>
      <c r="W564" s="895"/>
      <c r="X564" s="895"/>
      <c r="Y564" s="895"/>
      <c r="Z564" s="895"/>
      <c r="AA564" s="895"/>
      <c r="AB564" s="895"/>
      <c r="AC564" s="895"/>
      <c r="AD564" s="269"/>
      <c r="AE564" s="776"/>
      <c r="AF564" s="777"/>
      <c r="AG564" s="777"/>
      <c r="AH564" s="777"/>
      <c r="AI564" s="777"/>
      <c r="AJ564" s="778"/>
      <c r="AK564" s="899"/>
      <c r="AL564" s="900"/>
      <c r="AM564" s="901"/>
      <c r="AN564" s="141"/>
      <c r="AO564" s="170"/>
    </row>
    <row r="565" spans="2:41" ht="12" customHeight="1" thickBot="1" x14ac:dyDescent="0.3">
      <c r="B565" s="135"/>
      <c r="C565" s="135"/>
      <c r="D565" s="135"/>
      <c r="E565" s="135"/>
      <c r="F565" s="135"/>
      <c r="G565" s="135"/>
      <c r="H565" s="135"/>
      <c r="I565" s="135"/>
      <c r="J565" s="174"/>
      <c r="K565" s="174"/>
      <c r="L565" s="174"/>
      <c r="M565" s="174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  <c r="AL565" s="135"/>
      <c r="AM565" s="135"/>
      <c r="AN565" s="141"/>
      <c r="AO565" s="171"/>
    </row>
    <row r="566" spans="2:41" ht="12" customHeight="1" thickBot="1" x14ac:dyDescent="0.3">
      <c r="B566" s="873" t="s">
        <v>27</v>
      </c>
      <c r="C566" s="874"/>
      <c r="D566" s="874"/>
      <c r="E566" s="875"/>
      <c r="F566" s="848" t="s">
        <v>26</v>
      </c>
      <c r="G566" s="850"/>
      <c r="H566" s="848" t="s">
        <v>44</v>
      </c>
      <c r="I566" s="849"/>
      <c r="J566" s="849"/>
      <c r="K566" s="849"/>
      <c r="L566" s="849"/>
      <c r="M566" s="849"/>
      <c r="N566" s="849"/>
      <c r="O566" s="849"/>
      <c r="P566" s="849"/>
      <c r="Q566" s="849"/>
      <c r="R566" s="849"/>
      <c r="S566" s="850"/>
      <c r="T566" s="848" t="s">
        <v>25</v>
      </c>
      <c r="U566" s="849"/>
      <c r="V566" s="849"/>
      <c r="W566" s="849"/>
      <c r="X566" s="849"/>
      <c r="Y566" s="849"/>
      <c r="Z566" s="849"/>
      <c r="AA566" s="849"/>
      <c r="AB566" s="849"/>
      <c r="AC566" s="849"/>
      <c r="AD566" s="849"/>
      <c r="AE566" s="850"/>
      <c r="AF566" s="879" t="s">
        <v>24</v>
      </c>
      <c r="AG566" s="880"/>
      <c r="AH566" s="881"/>
      <c r="AI566" s="879" t="s">
        <v>24</v>
      </c>
      <c r="AJ566" s="881"/>
      <c r="AK566" s="848" t="s">
        <v>23</v>
      </c>
      <c r="AL566" s="849"/>
      <c r="AM566" s="850"/>
      <c r="AN566" s="141"/>
      <c r="AO566" s="171"/>
    </row>
    <row r="567" spans="2:41" ht="12" customHeight="1" thickBot="1" x14ac:dyDescent="0.3">
      <c r="B567" s="1" t="s">
        <v>13</v>
      </c>
      <c r="C567" s="2" t="s">
        <v>22</v>
      </c>
      <c r="D567" s="3" t="s">
        <v>22</v>
      </c>
      <c r="E567" s="2" t="s">
        <v>21</v>
      </c>
      <c r="F567" s="907" t="s">
        <v>20</v>
      </c>
      <c r="G567" s="908"/>
      <c r="H567" s="876"/>
      <c r="I567" s="877"/>
      <c r="J567" s="877"/>
      <c r="K567" s="877"/>
      <c r="L567" s="877"/>
      <c r="M567" s="877"/>
      <c r="N567" s="877"/>
      <c r="O567" s="877"/>
      <c r="P567" s="877"/>
      <c r="Q567" s="877"/>
      <c r="R567" s="877"/>
      <c r="S567" s="878"/>
      <c r="T567" s="876"/>
      <c r="U567" s="877"/>
      <c r="V567" s="877"/>
      <c r="W567" s="877"/>
      <c r="X567" s="877"/>
      <c r="Y567" s="877"/>
      <c r="Z567" s="877"/>
      <c r="AA567" s="877"/>
      <c r="AB567" s="877"/>
      <c r="AC567" s="877"/>
      <c r="AD567" s="877"/>
      <c r="AE567" s="878"/>
      <c r="AF567" s="876" t="s">
        <v>19</v>
      </c>
      <c r="AG567" s="877"/>
      <c r="AH567" s="878"/>
      <c r="AI567" s="876" t="s">
        <v>18</v>
      </c>
      <c r="AJ567" s="878"/>
      <c r="AK567" s="876" t="s">
        <v>17</v>
      </c>
      <c r="AL567" s="877"/>
      <c r="AM567" s="878"/>
      <c r="AN567" s="141"/>
      <c r="AO567" s="171"/>
    </row>
    <row r="568" spans="2:41" ht="12" customHeight="1" thickBot="1" x14ac:dyDescent="0.3">
      <c r="B568" s="4">
        <v>2020</v>
      </c>
      <c r="C568" s="5" t="s">
        <v>16</v>
      </c>
      <c r="D568" s="5" t="s">
        <v>15</v>
      </c>
      <c r="E568" s="30" t="s">
        <v>14</v>
      </c>
      <c r="F568" s="6" t="s">
        <v>14</v>
      </c>
      <c r="G568" s="7" t="s">
        <v>13</v>
      </c>
      <c r="H568" s="868" t="s">
        <v>34</v>
      </c>
      <c r="I568" s="869"/>
      <c r="J568" s="870" t="s">
        <v>43</v>
      </c>
      <c r="K568" s="871"/>
      <c r="L568" s="870" t="s">
        <v>42</v>
      </c>
      <c r="M568" s="871"/>
      <c r="N568" s="872" t="s">
        <v>33</v>
      </c>
      <c r="O568" s="869"/>
      <c r="P568" s="872" t="s">
        <v>12</v>
      </c>
      <c r="Q568" s="869"/>
      <c r="R568" s="872" t="s">
        <v>11</v>
      </c>
      <c r="S568" s="905"/>
      <c r="T568" s="868" t="s">
        <v>35</v>
      </c>
      <c r="U568" s="906"/>
      <c r="V568" s="906"/>
      <c r="W568" s="905"/>
      <c r="X568" s="868" t="s">
        <v>10</v>
      </c>
      <c r="Y568" s="906"/>
      <c r="Z568" s="906"/>
      <c r="AA568" s="905"/>
      <c r="AB568" s="38" t="s">
        <v>38</v>
      </c>
      <c r="AC568" s="37" t="s">
        <v>36</v>
      </c>
      <c r="AD568" s="266" t="s">
        <v>41</v>
      </c>
      <c r="AE568" s="136" t="s">
        <v>9</v>
      </c>
      <c r="AF568" s="8" t="s">
        <v>37</v>
      </c>
      <c r="AG568" s="9" t="s">
        <v>8</v>
      </c>
      <c r="AH568" s="10" t="s">
        <v>7</v>
      </c>
      <c r="AI568" s="6" t="s">
        <v>8</v>
      </c>
      <c r="AJ568" s="7" t="s">
        <v>7</v>
      </c>
      <c r="AK568" s="6" t="s">
        <v>8</v>
      </c>
      <c r="AL568" s="11" t="s">
        <v>7</v>
      </c>
      <c r="AM568" s="7" t="s">
        <v>6</v>
      </c>
      <c r="AN568" s="141"/>
      <c r="AO568" s="171"/>
    </row>
    <row r="569" spans="2:41" ht="12" customHeight="1" thickBot="1" x14ac:dyDescent="0.3">
      <c r="B569" s="25"/>
      <c r="C569" s="137"/>
      <c r="D569" s="137"/>
      <c r="E569" s="43"/>
      <c r="F569" s="43"/>
      <c r="G569" s="25"/>
      <c r="H569" s="960"/>
      <c r="I569" s="961"/>
      <c r="J569" s="962"/>
      <c r="K569" s="963"/>
      <c r="L569" s="962"/>
      <c r="M569" s="963"/>
      <c r="N569" s="960"/>
      <c r="O569" s="961"/>
      <c r="P569" s="964"/>
      <c r="Q569" s="965"/>
      <c r="R569" s="964"/>
      <c r="S569" s="966"/>
      <c r="T569" s="957"/>
      <c r="U569" s="958"/>
      <c r="V569" s="958"/>
      <c r="W569" s="959"/>
      <c r="X569" s="986"/>
      <c r="Y569" s="958"/>
      <c r="Z569" s="958"/>
      <c r="AA569" s="987"/>
      <c r="AB569" s="34"/>
      <c r="AC569" s="138"/>
      <c r="AD569" s="166"/>
      <c r="AE569" s="41"/>
      <c r="AF569" s="26"/>
      <c r="AG569" s="160"/>
      <c r="AH569" s="161">
        <f>+AG569/1000</f>
        <v>0</v>
      </c>
      <c r="AI569" s="162"/>
      <c r="AJ569" s="163">
        <f>+AI569/1000</f>
        <v>0</v>
      </c>
      <c r="AK569" s="164">
        <f>+AI569-AG569</f>
        <v>0</v>
      </c>
      <c r="AL569" s="163">
        <f>+AK569/1000</f>
        <v>0</v>
      </c>
      <c r="AM569" s="165" t="e">
        <f>+AK569/AG569</f>
        <v>#DIV/0!</v>
      </c>
      <c r="AN569" s="141"/>
      <c r="AO569" s="172"/>
    </row>
    <row r="570" spans="2:41" ht="12" customHeight="1" x14ac:dyDescent="0.25">
      <c r="B570" s="25"/>
      <c r="C570" s="137"/>
      <c r="D570" s="137"/>
      <c r="E570" s="43"/>
      <c r="F570" s="43"/>
      <c r="G570" s="25"/>
      <c r="H570" s="967"/>
      <c r="I570" s="968"/>
      <c r="J570" s="969"/>
      <c r="K570" s="970"/>
      <c r="L570" s="969"/>
      <c r="M570" s="970"/>
      <c r="N570" s="967"/>
      <c r="O570" s="968"/>
      <c r="P570" s="971"/>
      <c r="Q570" s="972"/>
      <c r="R570" s="973"/>
      <c r="S570" s="974"/>
      <c r="T570" s="979"/>
      <c r="U570" s="980"/>
      <c r="V570" s="980"/>
      <c r="W570" s="981"/>
      <c r="X570" s="979"/>
      <c r="Y570" s="980"/>
      <c r="Z570" s="980"/>
      <c r="AA570" s="988"/>
      <c r="AB570" s="34"/>
      <c r="AC570" s="138"/>
      <c r="AD570" s="158"/>
      <c r="AE570" s="35"/>
      <c r="AF570" s="34"/>
      <c r="AG570" s="139"/>
      <c r="AH570" s="159">
        <f>+AG570/1000</f>
        <v>0</v>
      </c>
      <c r="AI570" s="152"/>
      <c r="AJ570" s="272">
        <f>+AI570/1000</f>
        <v>0</v>
      </c>
      <c r="AK570" s="273">
        <f>+AI570-AG570</f>
        <v>0</v>
      </c>
      <c r="AL570" s="274">
        <f>+AK570/1000</f>
        <v>0</v>
      </c>
      <c r="AM570" s="275" t="e">
        <f>+AK570/AG570</f>
        <v>#DIV/0!</v>
      </c>
      <c r="AN570" s="20"/>
    </row>
    <row r="571" spans="2:41" ht="12" customHeight="1" x14ac:dyDescent="0.25">
      <c r="B571" s="25"/>
      <c r="C571" s="137"/>
      <c r="D571" s="137"/>
      <c r="E571" s="43"/>
      <c r="F571" s="43"/>
      <c r="G571" s="25"/>
      <c r="H571" s="967"/>
      <c r="I571" s="968"/>
      <c r="J571" s="969"/>
      <c r="K571" s="970"/>
      <c r="L571" s="969"/>
      <c r="M571" s="970"/>
      <c r="N571" s="967"/>
      <c r="O571" s="968"/>
      <c r="P571" s="971"/>
      <c r="Q571" s="972"/>
      <c r="R571" s="973"/>
      <c r="S571" s="985"/>
      <c r="T571" s="982"/>
      <c r="U571" s="983"/>
      <c r="V571" s="983"/>
      <c r="W571" s="984"/>
      <c r="X571" s="982"/>
      <c r="Y571" s="983"/>
      <c r="Z571" s="983"/>
      <c r="AA571" s="984"/>
      <c r="AB571" s="34"/>
      <c r="AC571" s="138"/>
      <c r="AD571" s="263"/>
      <c r="AE571" s="46"/>
      <c r="AF571" s="34"/>
      <c r="AG571" s="139"/>
      <c r="AH571" s="140">
        <f>+AG571/1000</f>
        <v>0</v>
      </c>
      <c r="AI571" s="152"/>
      <c r="AJ571" s="142">
        <f>+AI571/1000</f>
        <v>0</v>
      </c>
      <c r="AK571" s="143">
        <f>+AI571-AG571</f>
        <v>0</v>
      </c>
      <c r="AL571" s="144">
        <f>+AK571/1000</f>
        <v>0</v>
      </c>
      <c r="AM571" s="145" t="e">
        <f>+AK571/AG571</f>
        <v>#DIV/0!</v>
      </c>
      <c r="AN571" s="21"/>
    </row>
    <row r="572" spans="2:41" ht="12" customHeight="1" x14ac:dyDescent="0.25">
      <c r="B572" s="25"/>
      <c r="C572" s="137"/>
      <c r="D572" s="137"/>
      <c r="E572" s="43"/>
      <c r="F572" s="43"/>
      <c r="G572" s="25"/>
      <c r="H572" s="967"/>
      <c r="I572" s="968"/>
      <c r="J572" s="969"/>
      <c r="K572" s="970"/>
      <c r="L572" s="969"/>
      <c r="M572" s="970"/>
      <c r="N572" s="967"/>
      <c r="O572" s="968"/>
      <c r="P572" s="971"/>
      <c r="Q572" s="972"/>
      <c r="R572" s="973"/>
      <c r="S572" s="974"/>
      <c r="T572" s="975"/>
      <c r="U572" s="976"/>
      <c r="V572" s="976"/>
      <c r="W572" s="977"/>
      <c r="X572" s="975"/>
      <c r="Y572" s="976"/>
      <c r="Z572" s="976"/>
      <c r="AA572" s="978"/>
      <c r="AB572" s="34"/>
      <c r="AC572" s="138"/>
      <c r="AD572" s="263"/>
      <c r="AE572" s="46"/>
      <c r="AF572" s="34"/>
      <c r="AG572" s="139"/>
      <c r="AH572" s="140">
        <f>+AG572/1000</f>
        <v>0</v>
      </c>
      <c r="AI572" s="152"/>
      <c r="AJ572" s="142">
        <f>+AI572/1000</f>
        <v>0</v>
      </c>
      <c r="AK572" s="143">
        <f>+AI572-AG572</f>
        <v>0</v>
      </c>
      <c r="AL572" s="144">
        <f>+AK572/1000</f>
        <v>0</v>
      </c>
      <c r="AM572" s="145" t="e">
        <f>+AK572/AG572</f>
        <v>#DIV/0!</v>
      </c>
      <c r="AN572" s="21"/>
    </row>
    <row r="573" spans="2:41" ht="12" customHeight="1" x14ac:dyDescent="0.25">
      <c r="B573" s="25"/>
      <c r="C573" s="137"/>
      <c r="D573" s="137"/>
      <c r="E573" s="43"/>
      <c r="F573" s="43"/>
      <c r="G573" s="25"/>
      <c r="H573" s="967"/>
      <c r="I573" s="968"/>
      <c r="J573" s="969"/>
      <c r="K573" s="970"/>
      <c r="L573" s="969"/>
      <c r="M573" s="970"/>
      <c r="N573" s="967"/>
      <c r="O573" s="968"/>
      <c r="P573" s="989"/>
      <c r="Q573" s="990"/>
      <c r="R573" s="973"/>
      <c r="S573" s="974"/>
      <c r="T573" s="991"/>
      <c r="U573" s="992"/>
      <c r="V573" s="992"/>
      <c r="W573" s="974"/>
      <c r="X573" s="991"/>
      <c r="Y573" s="992"/>
      <c r="Z573" s="992"/>
      <c r="AA573" s="985"/>
      <c r="AB573" s="34"/>
      <c r="AC573" s="138"/>
      <c r="AD573" s="263"/>
      <c r="AE573" s="46"/>
      <c r="AF573" s="34"/>
      <c r="AG573" s="139"/>
      <c r="AH573" s="140">
        <f>+AG573/1000</f>
        <v>0</v>
      </c>
      <c r="AI573" s="152"/>
      <c r="AJ573" s="142">
        <f>+AI573/1000</f>
        <v>0</v>
      </c>
      <c r="AK573" s="143">
        <f>+AI573-AG573</f>
        <v>0</v>
      </c>
      <c r="AL573" s="144">
        <f>+AK573/1000</f>
        <v>0</v>
      </c>
      <c r="AM573" s="145" t="e">
        <f>+AK573/AG573</f>
        <v>#DIV/0!</v>
      </c>
    </row>
    <row r="574" spans="2:41" ht="12" customHeight="1" thickBot="1" x14ac:dyDescent="0.3">
      <c r="B574" s="24"/>
      <c r="C574" s="146"/>
      <c r="D574" s="146"/>
      <c r="E574" s="27"/>
      <c r="F574" s="36"/>
      <c r="G574" s="31"/>
      <c r="H574" s="909"/>
      <c r="I574" s="910"/>
      <c r="J574" s="911"/>
      <c r="K574" s="912"/>
      <c r="L574" s="911"/>
      <c r="M574" s="912"/>
      <c r="N574" s="913"/>
      <c r="O574" s="910"/>
      <c r="P574" s="913"/>
      <c r="Q574" s="910"/>
      <c r="R574" s="914"/>
      <c r="S574" s="915"/>
      <c r="T574" s="916"/>
      <c r="U574" s="917"/>
      <c r="V574" s="917"/>
      <c r="W574" s="915"/>
      <c r="X574" s="29"/>
      <c r="Y574" s="147"/>
      <c r="Z574" s="147"/>
      <c r="AA574" s="28"/>
      <c r="AB574" s="36"/>
      <c r="AC574" s="148"/>
      <c r="AD574" s="147"/>
      <c r="AE574" s="28"/>
      <c r="AF574" s="29"/>
      <c r="AG574" s="149"/>
      <c r="AH574" s="153"/>
      <c r="AI574" s="150"/>
      <c r="AJ574" s="154"/>
      <c r="AK574" s="155"/>
      <c r="AL574" s="156"/>
      <c r="AM574" s="157"/>
    </row>
    <row r="575" spans="2:41" ht="12" customHeight="1" x14ac:dyDescent="0.25">
      <c r="B575" s="151"/>
      <c r="C575" s="151"/>
      <c r="D575" s="151"/>
      <c r="E575" s="151"/>
      <c r="F575" s="151"/>
      <c r="G575" s="151"/>
      <c r="H575" s="151"/>
      <c r="I575" s="151"/>
      <c r="J575" s="174"/>
      <c r="K575" s="174"/>
      <c r="L575" s="174"/>
      <c r="M575" s="174"/>
      <c r="N575" s="151"/>
      <c r="O575" s="151"/>
      <c r="P575" s="135"/>
      <c r="Q575" s="135"/>
      <c r="R575" s="918" t="s">
        <v>5</v>
      </c>
      <c r="S575" s="919"/>
      <c r="T575" s="919"/>
      <c r="U575" s="919"/>
      <c r="V575" s="919"/>
      <c r="W575" s="919"/>
      <c r="X575" s="919"/>
      <c r="Y575" s="919"/>
      <c r="Z575" s="919"/>
      <c r="AA575" s="919"/>
      <c r="AB575" s="919"/>
      <c r="AC575" s="919"/>
      <c r="AD575" s="919"/>
      <c r="AE575" s="919"/>
      <c r="AF575" s="265"/>
      <c r="AG575" s="932" t="s">
        <v>4</v>
      </c>
      <c r="AH575" s="933"/>
      <c r="AI575" s="932" t="s">
        <v>3</v>
      </c>
      <c r="AJ575" s="933"/>
      <c r="AK575" s="932" t="s">
        <v>2</v>
      </c>
      <c r="AL575" s="934"/>
      <c r="AM575" s="935"/>
    </row>
    <row r="576" spans="2:41" x14ac:dyDescent="0.25">
      <c r="B576" s="151"/>
      <c r="C576" s="151"/>
      <c r="D576" s="151"/>
      <c r="E576" s="151"/>
      <c r="F576" s="151"/>
      <c r="G576" s="151"/>
      <c r="H576" s="151"/>
      <c r="I576" s="151"/>
      <c r="J576" s="174"/>
      <c r="K576" s="174"/>
      <c r="L576" s="174"/>
      <c r="M576" s="174"/>
      <c r="N576" s="151"/>
      <c r="O576" s="151"/>
      <c r="P576" s="135"/>
      <c r="Q576" s="135"/>
      <c r="R576" s="930"/>
      <c r="S576" s="931"/>
      <c r="T576" s="931"/>
      <c r="U576" s="931"/>
      <c r="V576" s="931"/>
      <c r="W576" s="931"/>
      <c r="X576" s="931"/>
      <c r="Y576" s="931"/>
      <c r="Z576" s="931"/>
      <c r="AA576" s="931"/>
      <c r="AB576" s="931"/>
      <c r="AC576" s="931"/>
      <c r="AD576" s="931"/>
      <c r="AE576" s="931"/>
      <c r="AF576" s="265"/>
      <c r="AG576" s="936" t="s">
        <v>1</v>
      </c>
      <c r="AH576" s="938">
        <f>+SUM(AH569:AH574)</f>
        <v>0</v>
      </c>
      <c r="AI576" s="936" t="s">
        <v>1</v>
      </c>
      <c r="AJ576" s="938">
        <f>+SUM(AJ569:AJ574)</f>
        <v>0</v>
      </c>
      <c r="AK576" s="936" t="s">
        <v>1</v>
      </c>
      <c r="AL576" s="940">
        <f>+AJ576-AH576</f>
        <v>0</v>
      </c>
      <c r="AM576" s="851" t="e">
        <f>+AL576/AH576</f>
        <v>#DIV/0!</v>
      </c>
    </row>
    <row r="577" spans="2:41" ht="17.25" thickBot="1" x14ac:dyDescent="0.3">
      <c r="B577" s="151"/>
      <c r="C577" s="151"/>
      <c r="D577" s="151"/>
      <c r="E577" s="151"/>
      <c r="F577" s="151"/>
      <c r="G577" s="151"/>
      <c r="H577" s="151"/>
      <c r="I577" s="151"/>
      <c r="J577" s="174"/>
      <c r="K577" s="174"/>
      <c r="L577" s="174"/>
      <c r="M577" s="174"/>
      <c r="N577" s="151"/>
      <c r="O577" s="151"/>
      <c r="P577" s="135"/>
      <c r="Q577" s="135"/>
      <c r="R577" s="921"/>
      <c r="S577" s="922"/>
      <c r="T577" s="922"/>
      <c r="U577" s="922"/>
      <c r="V577" s="922"/>
      <c r="W577" s="922"/>
      <c r="X577" s="922"/>
      <c r="Y577" s="922"/>
      <c r="Z577" s="922"/>
      <c r="AA577" s="922"/>
      <c r="AB577" s="922"/>
      <c r="AC577" s="922"/>
      <c r="AD577" s="922"/>
      <c r="AE577" s="922"/>
      <c r="AF577" s="264"/>
      <c r="AG577" s="937"/>
      <c r="AH577" s="939"/>
      <c r="AI577" s="937"/>
      <c r="AJ577" s="939"/>
      <c r="AK577" s="937"/>
      <c r="AL577" s="941"/>
      <c r="AM577" s="852"/>
    </row>
    <row r="578" spans="2:41" ht="17.25" thickBot="1" x14ac:dyDescent="0.3"/>
    <row r="579" spans="2:41" x14ac:dyDescent="0.25">
      <c r="R579" s="918" t="s">
        <v>0</v>
      </c>
      <c r="S579" s="919"/>
      <c r="T579" s="919"/>
      <c r="U579" s="919"/>
      <c r="V579" s="919"/>
      <c r="W579" s="919"/>
      <c r="X579" s="919"/>
      <c r="Y579" s="919"/>
      <c r="Z579" s="919"/>
      <c r="AA579" s="919"/>
      <c r="AB579" s="919"/>
      <c r="AC579" s="919"/>
      <c r="AD579" s="919"/>
      <c r="AE579" s="920"/>
      <c r="AF579" s="18"/>
      <c r="AG579" s="924">
        <f>+AH576+AG559</f>
        <v>0</v>
      </c>
      <c r="AH579" s="925"/>
      <c r="AI579" s="924">
        <f>+AJ576+AI559</f>
        <v>0</v>
      </c>
      <c r="AJ579" s="925"/>
      <c r="AK579" s="928">
        <f>+AI579-AG579</f>
        <v>0</v>
      </c>
      <c r="AL579" s="925"/>
      <c r="AM579" s="945" t="e">
        <f>+AK579/AG579</f>
        <v>#DIV/0!</v>
      </c>
    </row>
    <row r="580" spans="2:41" ht="17.25" thickBot="1" x14ac:dyDescent="0.3">
      <c r="R580" s="921"/>
      <c r="S580" s="922"/>
      <c r="T580" s="922"/>
      <c r="U580" s="922"/>
      <c r="V580" s="922"/>
      <c r="W580" s="922"/>
      <c r="X580" s="922"/>
      <c r="Y580" s="922"/>
      <c r="Z580" s="922"/>
      <c r="AA580" s="922"/>
      <c r="AB580" s="922"/>
      <c r="AC580" s="922"/>
      <c r="AD580" s="922"/>
      <c r="AE580" s="923"/>
      <c r="AF580" s="19"/>
      <c r="AG580" s="926"/>
      <c r="AH580" s="927"/>
      <c r="AI580" s="926"/>
      <c r="AJ580" s="927"/>
      <c r="AK580" s="929"/>
      <c r="AL580" s="927"/>
      <c r="AM580" s="946"/>
    </row>
    <row r="581" spans="2:41" ht="17.25" thickBot="1" x14ac:dyDescent="0.3"/>
    <row r="582" spans="2:41" ht="12" customHeight="1" x14ac:dyDescent="0.25">
      <c r="B582" s="882" t="s">
        <v>31</v>
      </c>
      <c r="C582" s="883"/>
      <c r="D582" s="883"/>
      <c r="E582" s="883"/>
      <c r="F582" s="883"/>
      <c r="G582" s="884"/>
      <c r="H582" s="888" t="s">
        <v>30</v>
      </c>
      <c r="I582" s="765"/>
      <c r="J582" s="765"/>
      <c r="K582" s="765"/>
      <c r="L582" s="765"/>
      <c r="M582" s="765"/>
      <c r="N582" s="765"/>
      <c r="O582" s="765"/>
      <c r="P582" s="765"/>
      <c r="Q582" s="765"/>
      <c r="R582" s="765"/>
      <c r="S582" s="765"/>
      <c r="T582" s="765"/>
      <c r="U582" s="765"/>
      <c r="V582" s="765"/>
      <c r="W582" s="765"/>
      <c r="X582" s="765"/>
      <c r="Y582" s="765"/>
      <c r="Z582" s="765"/>
      <c r="AA582" s="765"/>
      <c r="AB582" s="765"/>
      <c r="AC582" s="765"/>
      <c r="AD582" s="267"/>
      <c r="AE582" s="764" t="s">
        <v>29</v>
      </c>
      <c r="AF582" s="765"/>
      <c r="AG582" s="765"/>
      <c r="AH582" s="765"/>
      <c r="AI582" s="765"/>
      <c r="AJ582" s="766"/>
      <c r="AK582" s="889" t="s">
        <v>39</v>
      </c>
      <c r="AL582" s="890"/>
      <c r="AM582" s="891"/>
      <c r="AN582" s="22"/>
      <c r="AO582" s="168" t="s">
        <v>46</v>
      </c>
    </row>
    <row r="583" spans="2:41" ht="12" customHeight="1" thickBot="1" x14ac:dyDescent="0.3">
      <c r="B583" s="885"/>
      <c r="C583" s="886"/>
      <c r="D583" s="886"/>
      <c r="E583" s="886"/>
      <c r="F583" s="886"/>
      <c r="G583" s="887"/>
      <c r="H583" s="892" t="s">
        <v>25</v>
      </c>
      <c r="I583" s="893"/>
      <c r="J583" s="893"/>
      <c r="K583" s="893"/>
      <c r="L583" s="893"/>
      <c r="M583" s="893"/>
      <c r="N583" s="893"/>
      <c r="O583" s="893"/>
      <c r="P583" s="893"/>
      <c r="Q583" s="893"/>
      <c r="R583" s="893"/>
      <c r="S583" s="893"/>
      <c r="T583" s="893"/>
      <c r="U583" s="893"/>
      <c r="V583" s="893"/>
      <c r="W583" s="893"/>
      <c r="X583" s="893"/>
      <c r="Y583" s="893"/>
      <c r="Z583" s="893"/>
      <c r="AA583" s="893"/>
      <c r="AB583" s="893"/>
      <c r="AC583" s="893"/>
      <c r="AD583" s="268"/>
      <c r="AE583" s="773"/>
      <c r="AF583" s="774"/>
      <c r="AG583" s="774"/>
      <c r="AH583" s="774"/>
      <c r="AI583" s="774"/>
      <c r="AJ583" s="775"/>
      <c r="AK583" s="896" t="s">
        <v>40</v>
      </c>
      <c r="AL583" s="897"/>
      <c r="AM583" s="898"/>
      <c r="AN583" s="23"/>
      <c r="AO583" s="169" t="s">
        <v>47</v>
      </c>
    </row>
    <row r="584" spans="2:41" ht="12" customHeight="1" thickBot="1" x14ac:dyDescent="0.3">
      <c r="B584" s="902" t="s">
        <v>28</v>
      </c>
      <c r="C584" s="903"/>
      <c r="D584" s="903"/>
      <c r="E584" s="903"/>
      <c r="F584" s="903"/>
      <c r="G584" s="904"/>
      <c r="H584" s="894"/>
      <c r="I584" s="895"/>
      <c r="J584" s="895"/>
      <c r="K584" s="895"/>
      <c r="L584" s="895"/>
      <c r="M584" s="895"/>
      <c r="N584" s="895"/>
      <c r="O584" s="895"/>
      <c r="P584" s="895"/>
      <c r="Q584" s="895"/>
      <c r="R584" s="895"/>
      <c r="S584" s="895"/>
      <c r="T584" s="895"/>
      <c r="U584" s="895"/>
      <c r="V584" s="895"/>
      <c r="W584" s="895"/>
      <c r="X584" s="895"/>
      <c r="Y584" s="895"/>
      <c r="Z584" s="895"/>
      <c r="AA584" s="895"/>
      <c r="AB584" s="895"/>
      <c r="AC584" s="895"/>
      <c r="AD584" s="269"/>
      <c r="AE584" s="776"/>
      <c r="AF584" s="777"/>
      <c r="AG584" s="777"/>
      <c r="AH584" s="777"/>
      <c r="AI584" s="777"/>
      <c r="AJ584" s="778"/>
      <c r="AK584" s="899"/>
      <c r="AL584" s="900"/>
      <c r="AM584" s="901"/>
      <c r="AN584" s="141"/>
      <c r="AO584" s="170"/>
    </row>
    <row r="585" spans="2:41" ht="12" customHeight="1" thickBot="1" x14ac:dyDescent="0.3">
      <c r="B585" s="135"/>
      <c r="C585" s="135"/>
      <c r="D585" s="135"/>
      <c r="E585" s="135"/>
      <c r="F585" s="135"/>
      <c r="G585" s="135"/>
      <c r="H585" s="135"/>
      <c r="I585" s="135"/>
      <c r="J585" s="174"/>
      <c r="K585" s="174"/>
      <c r="L585" s="174"/>
      <c r="M585" s="174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  <c r="AL585" s="135"/>
      <c r="AM585" s="135"/>
      <c r="AN585" s="141"/>
      <c r="AO585" s="171"/>
    </row>
    <row r="586" spans="2:41" ht="12" customHeight="1" thickBot="1" x14ac:dyDescent="0.3">
      <c r="B586" s="873" t="s">
        <v>27</v>
      </c>
      <c r="C586" s="874"/>
      <c r="D586" s="874"/>
      <c r="E586" s="875"/>
      <c r="F586" s="848" t="s">
        <v>26</v>
      </c>
      <c r="G586" s="850"/>
      <c r="H586" s="848" t="s">
        <v>44</v>
      </c>
      <c r="I586" s="849"/>
      <c r="J586" s="849"/>
      <c r="K586" s="849"/>
      <c r="L586" s="849"/>
      <c r="M586" s="849"/>
      <c r="N586" s="849"/>
      <c r="O586" s="849"/>
      <c r="P586" s="849"/>
      <c r="Q586" s="849"/>
      <c r="R586" s="849"/>
      <c r="S586" s="850"/>
      <c r="T586" s="848" t="s">
        <v>25</v>
      </c>
      <c r="U586" s="849"/>
      <c r="V586" s="849"/>
      <c r="W586" s="849"/>
      <c r="X586" s="849"/>
      <c r="Y586" s="849"/>
      <c r="Z586" s="849"/>
      <c r="AA586" s="849"/>
      <c r="AB586" s="849"/>
      <c r="AC586" s="849"/>
      <c r="AD586" s="849"/>
      <c r="AE586" s="850"/>
      <c r="AF586" s="879" t="s">
        <v>24</v>
      </c>
      <c r="AG586" s="880"/>
      <c r="AH586" s="881"/>
      <c r="AI586" s="879" t="s">
        <v>24</v>
      </c>
      <c r="AJ586" s="881"/>
      <c r="AK586" s="848" t="s">
        <v>23</v>
      </c>
      <c r="AL586" s="849"/>
      <c r="AM586" s="850"/>
      <c r="AN586" s="141"/>
      <c r="AO586" s="171"/>
    </row>
    <row r="587" spans="2:41" ht="12" customHeight="1" thickBot="1" x14ac:dyDescent="0.3">
      <c r="B587" s="1" t="s">
        <v>13</v>
      </c>
      <c r="C587" s="2" t="s">
        <v>22</v>
      </c>
      <c r="D587" s="3" t="s">
        <v>22</v>
      </c>
      <c r="E587" s="2" t="s">
        <v>21</v>
      </c>
      <c r="F587" s="907" t="s">
        <v>20</v>
      </c>
      <c r="G587" s="908"/>
      <c r="H587" s="876"/>
      <c r="I587" s="877"/>
      <c r="J587" s="877"/>
      <c r="K587" s="877"/>
      <c r="L587" s="877"/>
      <c r="M587" s="877"/>
      <c r="N587" s="877"/>
      <c r="O587" s="877"/>
      <c r="P587" s="877"/>
      <c r="Q587" s="877"/>
      <c r="R587" s="877"/>
      <c r="S587" s="878"/>
      <c r="T587" s="876"/>
      <c r="U587" s="877"/>
      <c r="V587" s="877"/>
      <c r="W587" s="877"/>
      <c r="X587" s="877"/>
      <c r="Y587" s="877"/>
      <c r="Z587" s="877"/>
      <c r="AA587" s="877"/>
      <c r="AB587" s="877"/>
      <c r="AC587" s="877"/>
      <c r="AD587" s="877"/>
      <c r="AE587" s="878"/>
      <c r="AF587" s="876" t="s">
        <v>19</v>
      </c>
      <c r="AG587" s="877"/>
      <c r="AH587" s="878"/>
      <c r="AI587" s="876" t="s">
        <v>18</v>
      </c>
      <c r="AJ587" s="878"/>
      <c r="AK587" s="876" t="s">
        <v>17</v>
      </c>
      <c r="AL587" s="877"/>
      <c r="AM587" s="878"/>
      <c r="AN587" s="141"/>
      <c r="AO587" s="171"/>
    </row>
    <row r="588" spans="2:41" ht="12" customHeight="1" thickBot="1" x14ac:dyDescent="0.3">
      <c r="B588" s="4">
        <v>2020</v>
      </c>
      <c r="C588" s="5" t="s">
        <v>16</v>
      </c>
      <c r="D588" s="5" t="s">
        <v>15</v>
      </c>
      <c r="E588" s="30" t="s">
        <v>14</v>
      </c>
      <c r="F588" s="6" t="s">
        <v>14</v>
      </c>
      <c r="G588" s="7" t="s">
        <v>13</v>
      </c>
      <c r="H588" s="868" t="s">
        <v>34</v>
      </c>
      <c r="I588" s="869"/>
      <c r="J588" s="870" t="s">
        <v>43</v>
      </c>
      <c r="K588" s="871"/>
      <c r="L588" s="870" t="s">
        <v>42</v>
      </c>
      <c r="M588" s="871"/>
      <c r="N588" s="872" t="s">
        <v>33</v>
      </c>
      <c r="O588" s="869"/>
      <c r="P588" s="872" t="s">
        <v>12</v>
      </c>
      <c r="Q588" s="869"/>
      <c r="R588" s="872" t="s">
        <v>11</v>
      </c>
      <c r="S588" s="905"/>
      <c r="T588" s="868" t="s">
        <v>35</v>
      </c>
      <c r="U588" s="906"/>
      <c r="V588" s="906"/>
      <c r="W588" s="905"/>
      <c r="X588" s="868" t="s">
        <v>10</v>
      </c>
      <c r="Y588" s="906"/>
      <c r="Z588" s="906"/>
      <c r="AA588" s="905"/>
      <c r="AB588" s="38" t="s">
        <v>38</v>
      </c>
      <c r="AC588" s="37" t="s">
        <v>36</v>
      </c>
      <c r="AD588" s="266" t="s">
        <v>41</v>
      </c>
      <c r="AE588" s="136" t="s">
        <v>9</v>
      </c>
      <c r="AF588" s="8" t="s">
        <v>37</v>
      </c>
      <c r="AG588" s="9" t="s">
        <v>8</v>
      </c>
      <c r="AH588" s="10" t="s">
        <v>7</v>
      </c>
      <c r="AI588" s="6" t="s">
        <v>8</v>
      </c>
      <c r="AJ588" s="7" t="s">
        <v>7</v>
      </c>
      <c r="AK588" s="6" t="s">
        <v>8</v>
      </c>
      <c r="AL588" s="11" t="s">
        <v>7</v>
      </c>
      <c r="AM588" s="7" t="s">
        <v>6</v>
      </c>
      <c r="AN588" s="141"/>
      <c r="AO588" s="171"/>
    </row>
    <row r="589" spans="2:41" ht="12" customHeight="1" thickBot="1" x14ac:dyDescent="0.3">
      <c r="B589" s="25"/>
      <c r="C589" s="137"/>
      <c r="D589" s="137"/>
      <c r="E589" s="43"/>
      <c r="F589" s="43"/>
      <c r="G589" s="25"/>
      <c r="H589" s="960"/>
      <c r="I589" s="961"/>
      <c r="J589" s="962"/>
      <c r="K589" s="963"/>
      <c r="L589" s="962"/>
      <c r="M589" s="963"/>
      <c r="N589" s="960"/>
      <c r="O589" s="961"/>
      <c r="P589" s="964"/>
      <c r="Q589" s="965"/>
      <c r="R589" s="964"/>
      <c r="S589" s="966"/>
      <c r="T589" s="957"/>
      <c r="U589" s="958"/>
      <c r="V589" s="958"/>
      <c r="W589" s="959"/>
      <c r="X589" s="986"/>
      <c r="Y589" s="958"/>
      <c r="Z589" s="958"/>
      <c r="AA589" s="987"/>
      <c r="AB589" s="34"/>
      <c r="AC589" s="138"/>
      <c r="AD589" s="166"/>
      <c r="AE589" s="41"/>
      <c r="AF589" s="26"/>
      <c r="AG589" s="160"/>
      <c r="AH589" s="161">
        <f>+AG589/1000</f>
        <v>0</v>
      </c>
      <c r="AI589" s="162"/>
      <c r="AJ589" s="163">
        <f>+AI589/1000</f>
        <v>0</v>
      </c>
      <c r="AK589" s="164">
        <f>+AI589-AG589</f>
        <v>0</v>
      </c>
      <c r="AL589" s="163">
        <f>+AK589/1000</f>
        <v>0</v>
      </c>
      <c r="AM589" s="165" t="e">
        <f>+AK589/AG589</f>
        <v>#DIV/0!</v>
      </c>
      <c r="AN589" s="141"/>
      <c r="AO589" s="172"/>
    </row>
    <row r="590" spans="2:41" ht="12" customHeight="1" x14ac:dyDescent="0.25">
      <c r="B590" s="25"/>
      <c r="C590" s="137"/>
      <c r="D590" s="137"/>
      <c r="E590" s="43"/>
      <c r="F590" s="43"/>
      <c r="G590" s="25"/>
      <c r="H590" s="967"/>
      <c r="I590" s="968"/>
      <c r="J590" s="969"/>
      <c r="K590" s="970"/>
      <c r="L590" s="969"/>
      <c r="M590" s="970"/>
      <c r="N590" s="967"/>
      <c r="O590" s="968"/>
      <c r="P590" s="971"/>
      <c r="Q590" s="972"/>
      <c r="R590" s="973"/>
      <c r="S590" s="974"/>
      <c r="T590" s="979"/>
      <c r="U590" s="980"/>
      <c r="V590" s="980"/>
      <c r="W590" s="981"/>
      <c r="X590" s="979"/>
      <c r="Y590" s="980"/>
      <c r="Z590" s="980"/>
      <c r="AA590" s="988"/>
      <c r="AB590" s="34"/>
      <c r="AC590" s="138"/>
      <c r="AD590" s="158"/>
      <c r="AE590" s="35"/>
      <c r="AF590" s="34"/>
      <c r="AG590" s="139"/>
      <c r="AH590" s="159">
        <f>+AG590/1000</f>
        <v>0</v>
      </c>
      <c r="AI590" s="152"/>
      <c r="AJ590" s="272">
        <f>+AI590/1000</f>
        <v>0</v>
      </c>
      <c r="AK590" s="273">
        <f>+AI590-AG590</f>
        <v>0</v>
      </c>
      <c r="AL590" s="274">
        <f>+AK590/1000</f>
        <v>0</v>
      </c>
      <c r="AM590" s="275" t="e">
        <f>+AK590/AG590</f>
        <v>#DIV/0!</v>
      </c>
      <c r="AN590" s="20"/>
    </row>
    <row r="591" spans="2:41" ht="12" customHeight="1" x14ac:dyDescent="0.25">
      <c r="B591" s="25"/>
      <c r="C591" s="137"/>
      <c r="D591" s="137"/>
      <c r="E591" s="43"/>
      <c r="F591" s="43"/>
      <c r="G591" s="25"/>
      <c r="H591" s="967"/>
      <c r="I591" s="968"/>
      <c r="J591" s="969"/>
      <c r="K591" s="970"/>
      <c r="L591" s="969"/>
      <c r="M591" s="970"/>
      <c r="N591" s="967"/>
      <c r="O591" s="968"/>
      <c r="P591" s="971"/>
      <c r="Q591" s="972"/>
      <c r="R591" s="973"/>
      <c r="S591" s="985"/>
      <c r="T591" s="982"/>
      <c r="U591" s="983"/>
      <c r="V591" s="983"/>
      <c r="W591" s="984"/>
      <c r="X591" s="982"/>
      <c r="Y591" s="983"/>
      <c r="Z591" s="983"/>
      <c r="AA591" s="984"/>
      <c r="AB591" s="34"/>
      <c r="AC591" s="138"/>
      <c r="AD591" s="263"/>
      <c r="AE591" s="46"/>
      <c r="AF591" s="34"/>
      <c r="AG591" s="139"/>
      <c r="AH591" s="140">
        <f>+AG591/1000</f>
        <v>0</v>
      </c>
      <c r="AI591" s="152"/>
      <c r="AJ591" s="142">
        <f>+AI591/1000</f>
        <v>0</v>
      </c>
      <c r="AK591" s="143">
        <f>+AI591-AG591</f>
        <v>0</v>
      </c>
      <c r="AL591" s="144">
        <f>+AK591/1000</f>
        <v>0</v>
      </c>
      <c r="AM591" s="145" t="e">
        <f>+AK591/AG591</f>
        <v>#DIV/0!</v>
      </c>
      <c r="AN591" s="21"/>
    </row>
    <row r="592" spans="2:41" ht="12" customHeight="1" x14ac:dyDescent="0.25">
      <c r="B592" s="25"/>
      <c r="C592" s="137"/>
      <c r="D592" s="137"/>
      <c r="E592" s="43"/>
      <c r="F592" s="43"/>
      <c r="G592" s="25"/>
      <c r="H592" s="967"/>
      <c r="I592" s="968"/>
      <c r="J592" s="969"/>
      <c r="K592" s="970"/>
      <c r="L592" s="969"/>
      <c r="M592" s="970"/>
      <c r="N592" s="967"/>
      <c r="O592" s="968"/>
      <c r="P592" s="971"/>
      <c r="Q592" s="972"/>
      <c r="R592" s="973"/>
      <c r="S592" s="974"/>
      <c r="T592" s="975"/>
      <c r="U592" s="976"/>
      <c r="V592" s="976"/>
      <c r="W592" s="977"/>
      <c r="X592" s="975"/>
      <c r="Y592" s="976"/>
      <c r="Z592" s="976"/>
      <c r="AA592" s="978"/>
      <c r="AB592" s="34"/>
      <c r="AC592" s="138"/>
      <c r="AD592" s="263"/>
      <c r="AE592" s="46"/>
      <c r="AF592" s="34"/>
      <c r="AG592" s="139"/>
      <c r="AH592" s="140">
        <f>+AG592/1000</f>
        <v>0</v>
      </c>
      <c r="AI592" s="152"/>
      <c r="AJ592" s="142">
        <f>+AI592/1000</f>
        <v>0</v>
      </c>
      <c r="AK592" s="143">
        <f>+AI592-AG592</f>
        <v>0</v>
      </c>
      <c r="AL592" s="144">
        <f>+AK592/1000</f>
        <v>0</v>
      </c>
      <c r="AM592" s="145" t="e">
        <f>+AK592/AG592</f>
        <v>#DIV/0!</v>
      </c>
      <c r="AN592" s="21"/>
    </row>
    <row r="593" spans="2:41" ht="12" customHeight="1" x14ac:dyDescent="0.25">
      <c r="B593" s="25"/>
      <c r="C593" s="137"/>
      <c r="D593" s="137"/>
      <c r="E593" s="43"/>
      <c r="F593" s="43"/>
      <c r="G593" s="25"/>
      <c r="H593" s="967"/>
      <c r="I593" s="968"/>
      <c r="J593" s="969"/>
      <c r="K593" s="970"/>
      <c r="L593" s="969"/>
      <c r="M593" s="970"/>
      <c r="N593" s="967"/>
      <c r="O593" s="968"/>
      <c r="P593" s="989"/>
      <c r="Q593" s="990"/>
      <c r="R593" s="973"/>
      <c r="S593" s="974"/>
      <c r="T593" s="991"/>
      <c r="U593" s="992"/>
      <c r="V593" s="992"/>
      <c r="W593" s="974"/>
      <c r="X593" s="991"/>
      <c r="Y593" s="992"/>
      <c r="Z593" s="992"/>
      <c r="AA593" s="985"/>
      <c r="AB593" s="34"/>
      <c r="AC593" s="138"/>
      <c r="AD593" s="263"/>
      <c r="AE593" s="46"/>
      <c r="AF593" s="34"/>
      <c r="AG593" s="139"/>
      <c r="AH593" s="140">
        <f>+AG593/1000</f>
        <v>0</v>
      </c>
      <c r="AI593" s="152"/>
      <c r="AJ593" s="142">
        <f>+AI593/1000</f>
        <v>0</v>
      </c>
      <c r="AK593" s="143">
        <f>+AI593-AG593</f>
        <v>0</v>
      </c>
      <c r="AL593" s="144">
        <f>+AK593/1000</f>
        <v>0</v>
      </c>
      <c r="AM593" s="145" t="e">
        <f>+AK593/AG593</f>
        <v>#DIV/0!</v>
      </c>
    </row>
    <row r="594" spans="2:41" ht="12" customHeight="1" thickBot="1" x14ac:dyDescent="0.3">
      <c r="B594" s="24"/>
      <c r="C594" s="146"/>
      <c r="D594" s="146"/>
      <c r="E594" s="27"/>
      <c r="F594" s="36"/>
      <c r="G594" s="31"/>
      <c r="H594" s="909"/>
      <c r="I594" s="910"/>
      <c r="J594" s="911"/>
      <c r="K594" s="912"/>
      <c r="L594" s="911"/>
      <c r="M594" s="912"/>
      <c r="N594" s="913"/>
      <c r="O594" s="910"/>
      <c r="P594" s="913"/>
      <c r="Q594" s="910"/>
      <c r="R594" s="914"/>
      <c r="S594" s="915"/>
      <c r="T594" s="916"/>
      <c r="U594" s="917"/>
      <c r="V594" s="917"/>
      <c r="W594" s="915"/>
      <c r="X594" s="29"/>
      <c r="Y594" s="147"/>
      <c r="Z594" s="147"/>
      <c r="AA594" s="28"/>
      <c r="AB594" s="36"/>
      <c r="AC594" s="148"/>
      <c r="AD594" s="147"/>
      <c r="AE594" s="28"/>
      <c r="AF594" s="29"/>
      <c r="AG594" s="149"/>
      <c r="AH594" s="153"/>
      <c r="AI594" s="150"/>
      <c r="AJ594" s="154"/>
      <c r="AK594" s="155"/>
      <c r="AL594" s="156"/>
      <c r="AM594" s="157"/>
    </row>
    <row r="595" spans="2:41" ht="12" customHeight="1" x14ac:dyDescent="0.25">
      <c r="B595" s="151"/>
      <c r="C595" s="151"/>
      <c r="D595" s="151"/>
      <c r="E595" s="151"/>
      <c r="F595" s="151"/>
      <c r="G595" s="151"/>
      <c r="H595" s="151"/>
      <c r="I595" s="151"/>
      <c r="J595" s="174"/>
      <c r="K595" s="174"/>
      <c r="L595" s="174"/>
      <c r="M595" s="174"/>
      <c r="N595" s="151"/>
      <c r="O595" s="151"/>
      <c r="P595" s="135"/>
      <c r="Q595" s="135"/>
      <c r="R595" s="918" t="s">
        <v>5</v>
      </c>
      <c r="S595" s="919"/>
      <c r="T595" s="919"/>
      <c r="U595" s="919"/>
      <c r="V595" s="919"/>
      <c r="W595" s="919"/>
      <c r="X595" s="919"/>
      <c r="Y595" s="919"/>
      <c r="Z595" s="919"/>
      <c r="AA595" s="919"/>
      <c r="AB595" s="919"/>
      <c r="AC595" s="919"/>
      <c r="AD595" s="919"/>
      <c r="AE595" s="919"/>
      <c r="AF595" s="265"/>
      <c r="AG595" s="932" t="s">
        <v>4</v>
      </c>
      <c r="AH595" s="933"/>
      <c r="AI595" s="932" t="s">
        <v>3</v>
      </c>
      <c r="AJ595" s="933"/>
      <c r="AK595" s="932" t="s">
        <v>2</v>
      </c>
      <c r="AL595" s="934"/>
      <c r="AM595" s="935"/>
    </row>
    <row r="596" spans="2:41" x14ac:dyDescent="0.25">
      <c r="B596" s="151"/>
      <c r="C596" s="151"/>
      <c r="D596" s="151"/>
      <c r="E596" s="151"/>
      <c r="F596" s="151"/>
      <c r="G596" s="151"/>
      <c r="H596" s="151"/>
      <c r="I596" s="151"/>
      <c r="J596" s="174"/>
      <c r="K596" s="174"/>
      <c r="L596" s="174"/>
      <c r="M596" s="174"/>
      <c r="N596" s="151"/>
      <c r="O596" s="151"/>
      <c r="P596" s="135"/>
      <c r="Q596" s="135"/>
      <c r="R596" s="930"/>
      <c r="S596" s="931"/>
      <c r="T596" s="931"/>
      <c r="U596" s="931"/>
      <c r="V596" s="931"/>
      <c r="W596" s="931"/>
      <c r="X596" s="931"/>
      <c r="Y596" s="931"/>
      <c r="Z596" s="931"/>
      <c r="AA596" s="931"/>
      <c r="AB596" s="931"/>
      <c r="AC596" s="931"/>
      <c r="AD596" s="931"/>
      <c r="AE596" s="931"/>
      <c r="AF596" s="265"/>
      <c r="AG596" s="936" t="s">
        <v>1</v>
      </c>
      <c r="AH596" s="938">
        <f>+SUM(AH589:AH594)</f>
        <v>0</v>
      </c>
      <c r="AI596" s="936" t="s">
        <v>1</v>
      </c>
      <c r="AJ596" s="938">
        <f>+SUM(AJ589:AJ594)</f>
        <v>0</v>
      </c>
      <c r="AK596" s="936" t="s">
        <v>1</v>
      </c>
      <c r="AL596" s="940">
        <f>+AJ596-AH596</f>
        <v>0</v>
      </c>
      <c r="AM596" s="851" t="e">
        <f>+AL596/AH596</f>
        <v>#DIV/0!</v>
      </c>
    </row>
    <row r="597" spans="2:41" ht="17.25" thickBot="1" x14ac:dyDescent="0.3">
      <c r="B597" s="151"/>
      <c r="C597" s="151"/>
      <c r="D597" s="151"/>
      <c r="E597" s="151"/>
      <c r="F597" s="151"/>
      <c r="G597" s="151"/>
      <c r="H597" s="151"/>
      <c r="I597" s="151"/>
      <c r="J597" s="174"/>
      <c r="K597" s="174"/>
      <c r="L597" s="174"/>
      <c r="M597" s="174"/>
      <c r="N597" s="151"/>
      <c r="O597" s="151"/>
      <c r="P597" s="135"/>
      <c r="Q597" s="135"/>
      <c r="R597" s="921"/>
      <c r="S597" s="922"/>
      <c r="T597" s="922"/>
      <c r="U597" s="922"/>
      <c r="V597" s="922"/>
      <c r="W597" s="922"/>
      <c r="X597" s="922"/>
      <c r="Y597" s="922"/>
      <c r="Z597" s="922"/>
      <c r="AA597" s="922"/>
      <c r="AB597" s="922"/>
      <c r="AC597" s="922"/>
      <c r="AD597" s="922"/>
      <c r="AE597" s="922"/>
      <c r="AF597" s="264"/>
      <c r="AG597" s="937"/>
      <c r="AH597" s="939"/>
      <c r="AI597" s="937"/>
      <c r="AJ597" s="939"/>
      <c r="AK597" s="937"/>
      <c r="AL597" s="941"/>
      <c r="AM597" s="852"/>
    </row>
    <row r="598" spans="2:41" ht="17.25" thickBot="1" x14ac:dyDescent="0.3"/>
    <row r="599" spans="2:41" x14ac:dyDescent="0.25">
      <c r="R599" s="918" t="s">
        <v>0</v>
      </c>
      <c r="S599" s="919"/>
      <c r="T599" s="919"/>
      <c r="U599" s="919"/>
      <c r="V599" s="919"/>
      <c r="W599" s="919"/>
      <c r="X599" s="919"/>
      <c r="Y599" s="919"/>
      <c r="Z599" s="919"/>
      <c r="AA599" s="919"/>
      <c r="AB599" s="919"/>
      <c r="AC599" s="919"/>
      <c r="AD599" s="919"/>
      <c r="AE599" s="920"/>
      <c r="AF599" s="18"/>
      <c r="AG599" s="924">
        <f>+AH596+AG579</f>
        <v>0</v>
      </c>
      <c r="AH599" s="925"/>
      <c r="AI599" s="924">
        <f>+AJ596+AI579</f>
        <v>0</v>
      </c>
      <c r="AJ599" s="925"/>
      <c r="AK599" s="928">
        <f>+AI599-AG599</f>
        <v>0</v>
      </c>
      <c r="AL599" s="925"/>
      <c r="AM599" s="945" t="e">
        <f>+AK599/AG599</f>
        <v>#DIV/0!</v>
      </c>
    </row>
    <row r="600" spans="2:41" ht="17.25" thickBot="1" x14ac:dyDescent="0.3">
      <c r="R600" s="921"/>
      <c r="S600" s="922"/>
      <c r="T600" s="922"/>
      <c r="U600" s="922"/>
      <c r="V600" s="922"/>
      <c r="W600" s="922"/>
      <c r="X600" s="922"/>
      <c r="Y600" s="922"/>
      <c r="Z600" s="922"/>
      <c r="AA600" s="922"/>
      <c r="AB600" s="922"/>
      <c r="AC600" s="922"/>
      <c r="AD600" s="922"/>
      <c r="AE600" s="923"/>
      <c r="AF600" s="19"/>
      <c r="AG600" s="926"/>
      <c r="AH600" s="927"/>
      <c r="AI600" s="926"/>
      <c r="AJ600" s="927"/>
      <c r="AK600" s="929"/>
      <c r="AL600" s="927"/>
      <c r="AM600" s="946"/>
    </row>
    <row r="601" spans="2:41" ht="17.25" thickBot="1" x14ac:dyDescent="0.3"/>
    <row r="602" spans="2:41" ht="12" customHeight="1" x14ac:dyDescent="0.25">
      <c r="B602" s="882" t="s">
        <v>31</v>
      </c>
      <c r="C602" s="883"/>
      <c r="D602" s="883"/>
      <c r="E602" s="883"/>
      <c r="F602" s="883"/>
      <c r="G602" s="884"/>
      <c r="H602" s="888" t="s">
        <v>30</v>
      </c>
      <c r="I602" s="765"/>
      <c r="J602" s="765"/>
      <c r="K602" s="765"/>
      <c r="L602" s="765"/>
      <c r="M602" s="765"/>
      <c r="N602" s="765"/>
      <c r="O602" s="765"/>
      <c r="P602" s="765"/>
      <c r="Q602" s="765"/>
      <c r="R602" s="765"/>
      <c r="S602" s="765"/>
      <c r="T602" s="765"/>
      <c r="U602" s="765"/>
      <c r="V602" s="765"/>
      <c r="W602" s="765"/>
      <c r="X602" s="765"/>
      <c r="Y602" s="765"/>
      <c r="Z602" s="765"/>
      <c r="AA602" s="765"/>
      <c r="AB602" s="765"/>
      <c r="AC602" s="765"/>
      <c r="AD602" s="267"/>
      <c r="AE602" s="764" t="s">
        <v>29</v>
      </c>
      <c r="AF602" s="765"/>
      <c r="AG602" s="765"/>
      <c r="AH602" s="765"/>
      <c r="AI602" s="765"/>
      <c r="AJ602" s="766"/>
      <c r="AK602" s="889" t="s">
        <v>39</v>
      </c>
      <c r="AL602" s="890"/>
      <c r="AM602" s="891"/>
      <c r="AN602" s="22"/>
      <c r="AO602" s="168" t="s">
        <v>46</v>
      </c>
    </row>
    <row r="603" spans="2:41" ht="12" customHeight="1" thickBot="1" x14ac:dyDescent="0.3">
      <c r="B603" s="885"/>
      <c r="C603" s="886"/>
      <c r="D603" s="886"/>
      <c r="E603" s="886"/>
      <c r="F603" s="886"/>
      <c r="G603" s="887"/>
      <c r="H603" s="892" t="s">
        <v>25</v>
      </c>
      <c r="I603" s="893"/>
      <c r="J603" s="893"/>
      <c r="K603" s="893"/>
      <c r="L603" s="893"/>
      <c r="M603" s="893"/>
      <c r="N603" s="893"/>
      <c r="O603" s="893"/>
      <c r="P603" s="893"/>
      <c r="Q603" s="893"/>
      <c r="R603" s="893"/>
      <c r="S603" s="893"/>
      <c r="T603" s="893"/>
      <c r="U603" s="893"/>
      <c r="V603" s="893"/>
      <c r="W603" s="893"/>
      <c r="X603" s="893"/>
      <c r="Y603" s="893"/>
      <c r="Z603" s="893"/>
      <c r="AA603" s="893"/>
      <c r="AB603" s="893"/>
      <c r="AC603" s="893"/>
      <c r="AD603" s="268"/>
      <c r="AE603" s="773"/>
      <c r="AF603" s="774"/>
      <c r="AG603" s="774"/>
      <c r="AH603" s="774"/>
      <c r="AI603" s="774"/>
      <c r="AJ603" s="775"/>
      <c r="AK603" s="896" t="s">
        <v>40</v>
      </c>
      <c r="AL603" s="897"/>
      <c r="AM603" s="898"/>
      <c r="AN603" s="23"/>
      <c r="AO603" s="169" t="s">
        <v>47</v>
      </c>
    </row>
    <row r="604" spans="2:41" ht="12" customHeight="1" thickBot="1" x14ac:dyDescent="0.3">
      <c r="B604" s="902" t="s">
        <v>28</v>
      </c>
      <c r="C604" s="903"/>
      <c r="D604" s="903"/>
      <c r="E604" s="903"/>
      <c r="F604" s="903"/>
      <c r="G604" s="904"/>
      <c r="H604" s="894"/>
      <c r="I604" s="895"/>
      <c r="J604" s="895"/>
      <c r="K604" s="895"/>
      <c r="L604" s="895"/>
      <c r="M604" s="895"/>
      <c r="N604" s="895"/>
      <c r="O604" s="895"/>
      <c r="P604" s="895"/>
      <c r="Q604" s="895"/>
      <c r="R604" s="895"/>
      <c r="S604" s="895"/>
      <c r="T604" s="895"/>
      <c r="U604" s="895"/>
      <c r="V604" s="895"/>
      <c r="W604" s="895"/>
      <c r="X604" s="895"/>
      <c r="Y604" s="895"/>
      <c r="Z604" s="895"/>
      <c r="AA604" s="895"/>
      <c r="AB604" s="895"/>
      <c r="AC604" s="895"/>
      <c r="AD604" s="269"/>
      <c r="AE604" s="776"/>
      <c r="AF604" s="777"/>
      <c r="AG604" s="777"/>
      <c r="AH604" s="777"/>
      <c r="AI604" s="777"/>
      <c r="AJ604" s="778"/>
      <c r="AK604" s="899"/>
      <c r="AL604" s="900"/>
      <c r="AM604" s="901"/>
      <c r="AN604" s="141"/>
      <c r="AO604" s="170"/>
    </row>
    <row r="605" spans="2:41" ht="12" customHeight="1" thickBot="1" x14ac:dyDescent="0.3">
      <c r="B605" s="135"/>
      <c r="C605" s="135"/>
      <c r="D605" s="135"/>
      <c r="E605" s="135"/>
      <c r="F605" s="135"/>
      <c r="G605" s="135"/>
      <c r="H605" s="135"/>
      <c r="I605" s="135"/>
      <c r="J605" s="174"/>
      <c r="K605" s="174"/>
      <c r="L605" s="174"/>
      <c r="M605" s="174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  <c r="AL605" s="135"/>
      <c r="AM605" s="135"/>
      <c r="AN605" s="141"/>
      <c r="AO605" s="171"/>
    </row>
    <row r="606" spans="2:41" ht="12" customHeight="1" thickBot="1" x14ac:dyDescent="0.3">
      <c r="B606" s="873" t="s">
        <v>27</v>
      </c>
      <c r="C606" s="874"/>
      <c r="D606" s="874"/>
      <c r="E606" s="875"/>
      <c r="F606" s="848" t="s">
        <v>26</v>
      </c>
      <c r="G606" s="850"/>
      <c r="H606" s="848" t="s">
        <v>44</v>
      </c>
      <c r="I606" s="849"/>
      <c r="J606" s="849"/>
      <c r="K606" s="849"/>
      <c r="L606" s="849"/>
      <c r="M606" s="849"/>
      <c r="N606" s="849"/>
      <c r="O606" s="849"/>
      <c r="P606" s="849"/>
      <c r="Q606" s="849"/>
      <c r="R606" s="849"/>
      <c r="S606" s="850"/>
      <c r="T606" s="848" t="s">
        <v>25</v>
      </c>
      <c r="U606" s="849"/>
      <c r="V606" s="849"/>
      <c r="W606" s="849"/>
      <c r="X606" s="849"/>
      <c r="Y606" s="849"/>
      <c r="Z606" s="849"/>
      <c r="AA606" s="849"/>
      <c r="AB606" s="849"/>
      <c r="AC606" s="849"/>
      <c r="AD606" s="849"/>
      <c r="AE606" s="850"/>
      <c r="AF606" s="879" t="s">
        <v>24</v>
      </c>
      <c r="AG606" s="880"/>
      <c r="AH606" s="881"/>
      <c r="AI606" s="879" t="s">
        <v>24</v>
      </c>
      <c r="AJ606" s="881"/>
      <c r="AK606" s="848" t="s">
        <v>23</v>
      </c>
      <c r="AL606" s="849"/>
      <c r="AM606" s="850"/>
      <c r="AN606" s="141"/>
      <c r="AO606" s="171"/>
    </row>
    <row r="607" spans="2:41" ht="12" customHeight="1" thickBot="1" x14ac:dyDescent="0.3">
      <c r="B607" s="1" t="s">
        <v>13</v>
      </c>
      <c r="C607" s="2" t="s">
        <v>22</v>
      </c>
      <c r="D607" s="3" t="s">
        <v>22</v>
      </c>
      <c r="E607" s="2" t="s">
        <v>21</v>
      </c>
      <c r="F607" s="907" t="s">
        <v>20</v>
      </c>
      <c r="G607" s="908"/>
      <c r="H607" s="876"/>
      <c r="I607" s="877"/>
      <c r="J607" s="877"/>
      <c r="K607" s="877"/>
      <c r="L607" s="877"/>
      <c r="M607" s="877"/>
      <c r="N607" s="877"/>
      <c r="O607" s="877"/>
      <c r="P607" s="877"/>
      <c r="Q607" s="877"/>
      <c r="R607" s="877"/>
      <c r="S607" s="878"/>
      <c r="T607" s="876"/>
      <c r="U607" s="877"/>
      <c r="V607" s="877"/>
      <c r="W607" s="877"/>
      <c r="X607" s="877"/>
      <c r="Y607" s="877"/>
      <c r="Z607" s="877"/>
      <c r="AA607" s="877"/>
      <c r="AB607" s="877"/>
      <c r="AC607" s="877"/>
      <c r="AD607" s="877"/>
      <c r="AE607" s="878"/>
      <c r="AF607" s="876" t="s">
        <v>19</v>
      </c>
      <c r="AG607" s="877"/>
      <c r="AH607" s="878"/>
      <c r="AI607" s="876" t="s">
        <v>18</v>
      </c>
      <c r="AJ607" s="878"/>
      <c r="AK607" s="876" t="s">
        <v>17</v>
      </c>
      <c r="AL607" s="877"/>
      <c r="AM607" s="878"/>
      <c r="AN607" s="141"/>
      <c r="AO607" s="171"/>
    </row>
    <row r="608" spans="2:41" ht="12" customHeight="1" thickBot="1" x14ac:dyDescent="0.3">
      <c r="B608" s="4">
        <v>2020</v>
      </c>
      <c r="C608" s="5" t="s">
        <v>16</v>
      </c>
      <c r="D608" s="5" t="s">
        <v>15</v>
      </c>
      <c r="E608" s="30" t="s">
        <v>14</v>
      </c>
      <c r="F608" s="6" t="s">
        <v>14</v>
      </c>
      <c r="G608" s="7" t="s">
        <v>13</v>
      </c>
      <c r="H608" s="868" t="s">
        <v>34</v>
      </c>
      <c r="I608" s="869"/>
      <c r="J608" s="870" t="s">
        <v>43</v>
      </c>
      <c r="K608" s="871"/>
      <c r="L608" s="870" t="s">
        <v>42</v>
      </c>
      <c r="M608" s="871"/>
      <c r="N608" s="872" t="s">
        <v>33</v>
      </c>
      <c r="O608" s="869"/>
      <c r="P608" s="872" t="s">
        <v>12</v>
      </c>
      <c r="Q608" s="869"/>
      <c r="R608" s="872" t="s">
        <v>11</v>
      </c>
      <c r="S608" s="905"/>
      <c r="T608" s="868" t="s">
        <v>35</v>
      </c>
      <c r="U608" s="906"/>
      <c r="V608" s="906"/>
      <c r="W608" s="905"/>
      <c r="X608" s="868" t="s">
        <v>10</v>
      </c>
      <c r="Y608" s="906"/>
      <c r="Z608" s="906"/>
      <c r="AA608" s="905"/>
      <c r="AB608" s="38" t="s">
        <v>38</v>
      </c>
      <c r="AC608" s="37" t="s">
        <v>36</v>
      </c>
      <c r="AD608" s="266" t="s">
        <v>41</v>
      </c>
      <c r="AE608" s="136" t="s">
        <v>9</v>
      </c>
      <c r="AF608" s="8" t="s">
        <v>37</v>
      </c>
      <c r="AG608" s="9" t="s">
        <v>8</v>
      </c>
      <c r="AH608" s="10" t="s">
        <v>7</v>
      </c>
      <c r="AI608" s="6" t="s">
        <v>8</v>
      </c>
      <c r="AJ608" s="7" t="s">
        <v>7</v>
      </c>
      <c r="AK608" s="6" t="s">
        <v>8</v>
      </c>
      <c r="AL608" s="11" t="s">
        <v>7</v>
      </c>
      <c r="AM608" s="7" t="s">
        <v>6</v>
      </c>
      <c r="AN608" s="141"/>
      <c r="AO608" s="171"/>
    </row>
    <row r="609" spans="2:41" ht="12" customHeight="1" thickBot="1" x14ac:dyDescent="0.3">
      <c r="B609" s="25"/>
      <c r="C609" s="137"/>
      <c r="D609" s="137"/>
      <c r="E609" s="43"/>
      <c r="F609" s="43"/>
      <c r="G609" s="25"/>
      <c r="H609" s="960"/>
      <c r="I609" s="961"/>
      <c r="J609" s="962"/>
      <c r="K609" s="963"/>
      <c r="L609" s="962"/>
      <c r="M609" s="963"/>
      <c r="N609" s="960"/>
      <c r="O609" s="961"/>
      <c r="P609" s="964"/>
      <c r="Q609" s="965"/>
      <c r="R609" s="964"/>
      <c r="S609" s="966"/>
      <c r="T609" s="957"/>
      <c r="U609" s="958"/>
      <c r="V609" s="958"/>
      <c r="W609" s="959"/>
      <c r="X609" s="986"/>
      <c r="Y609" s="958"/>
      <c r="Z609" s="958"/>
      <c r="AA609" s="987"/>
      <c r="AB609" s="34"/>
      <c r="AC609" s="138"/>
      <c r="AD609" s="166"/>
      <c r="AE609" s="41"/>
      <c r="AF609" s="26"/>
      <c r="AG609" s="160"/>
      <c r="AH609" s="161">
        <f>+AG609/1000</f>
        <v>0</v>
      </c>
      <c r="AI609" s="162"/>
      <c r="AJ609" s="163">
        <f>+AI609/1000</f>
        <v>0</v>
      </c>
      <c r="AK609" s="164">
        <f>+AI609-AG609</f>
        <v>0</v>
      </c>
      <c r="AL609" s="163">
        <f>+AK609/1000</f>
        <v>0</v>
      </c>
      <c r="AM609" s="165" t="e">
        <f>+AK609/AG609</f>
        <v>#DIV/0!</v>
      </c>
      <c r="AN609" s="141"/>
      <c r="AO609" s="172"/>
    </row>
    <row r="610" spans="2:41" ht="12" customHeight="1" x14ac:dyDescent="0.25">
      <c r="B610" s="25"/>
      <c r="C610" s="137"/>
      <c r="D610" s="137"/>
      <c r="E610" s="43"/>
      <c r="F610" s="43"/>
      <c r="G610" s="25"/>
      <c r="H610" s="967"/>
      <c r="I610" s="968"/>
      <c r="J610" s="969"/>
      <c r="K610" s="970"/>
      <c r="L610" s="969"/>
      <c r="M610" s="970"/>
      <c r="N610" s="967"/>
      <c r="O610" s="968"/>
      <c r="P610" s="971"/>
      <c r="Q610" s="972"/>
      <c r="R610" s="973"/>
      <c r="S610" s="974"/>
      <c r="T610" s="979"/>
      <c r="U610" s="980"/>
      <c r="V610" s="980"/>
      <c r="W610" s="981"/>
      <c r="X610" s="979"/>
      <c r="Y610" s="980"/>
      <c r="Z610" s="980"/>
      <c r="AA610" s="988"/>
      <c r="AB610" s="34"/>
      <c r="AC610" s="138"/>
      <c r="AD610" s="158"/>
      <c r="AE610" s="35"/>
      <c r="AF610" s="34"/>
      <c r="AG610" s="139"/>
      <c r="AH610" s="159">
        <f>+AG610/1000</f>
        <v>0</v>
      </c>
      <c r="AI610" s="152"/>
      <c r="AJ610" s="272">
        <f>+AI610/1000</f>
        <v>0</v>
      </c>
      <c r="AK610" s="273">
        <f>+AI610-AG610</f>
        <v>0</v>
      </c>
      <c r="AL610" s="274">
        <f>+AK610/1000</f>
        <v>0</v>
      </c>
      <c r="AM610" s="275" t="e">
        <f>+AK610/AG610</f>
        <v>#DIV/0!</v>
      </c>
      <c r="AN610" s="20"/>
    </row>
    <row r="611" spans="2:41" ht="12" customHeight="1" x14ac:dyDescent="0.25">
      <c r="B611" s="25"/>
      <c r="C611" s="137"/>
      <c r="D611" s="137"/>
      <c r="E611" s="43"/>
      <c r="F611" s="43"/>
      <c r="G611" s="25"/>
      <c r="H611" s="967"/>
      <c r="I611" s="968"/>
      <c r="J611" s="969"/>
      <c r="K611" s="970"/>
      <c r="L611" s="969"/>
      <c r="M611" s="970"/>
      <c r="N611" s="967"/>
      <c r="O611" s="968"/>
      <c r="P611" s="971"/>
      <c r="Q611" s="972"/>
      <c r="R611" s="973"/>
      <c r="S611" s="985"/>
      <c r="T611" s="982"/>
      <c r="U611" s="983"/>
      <c r="V611" s="983"/>
      <c r="W611" s="984"/>
      <c r="X611" s="982"/>
      <c r="Y611" s="983"/>
      <c r="Z611" s="983"/>
      <c r="AA611" s="984"/>
      <c r="AB611" s="34"/>
      <c r="AC611" s="138"/>
      <c r="AD611" s="263"/>
      <c r="AE611" s="46"/>
      <c r="AF611" s="34"/>
      <c r="AG611" s="139"/>
      <c r="AH611" s="140">
        <f>+AG611/1000</f>
        <v>0</v>
      </c>
      <c r="AI611" s="152"/>
      <c r="AJ611" s="142">
        <f>+AI611/1000</f>
        <v>0</v>
      </c>
      <c r="AK611" s="143">
        <f>+AI611-AG611</f>
        <v>0</v>
      </c>
      <c r="AL611" s="144">
        <f>+AK611/1000</f>
        <v>0</v>
      </c>
      <c r="AM611" s="145" t="e">
        <f>+AK611/AG611</f>
        <v>#DIV/0!</v>
      </c>
      <c r="AN611" s="21"/>
    </row>
    <row r="612" spans="2:41" ht="12" customHeight="1" x14ac:dyDescent="0.25">
      <c r="B612" s="25"/>
      <c r="C612" s="137"/>
      <c r="D612" s="137"/>
      <c r="E612" s="43"/>
      <c r="F612" s="43"/>
      <c r="G612" s="25"/>
      <c r="H612" s="967"/>
      <c r="I612" s="968"/>
      <c r="J612" s="969"/>
      <c r="K612" s="970"/>
      <c r="L612" s="969"/>
      <c r="M612" s="970"/>
      <c r="N612" s="967"/>
      <c r="O612" s="968"/>
      <c r="P612" s="971"/>
      <c r="Q612" s="972"/>
      <c r="R612" s="973"/>
      <c r="S612" s="974"/>
      <c r="T612" s="975"/>
      <c r="U612" s="976"/>
      <c r="V612" s="976"/>
      <c r="W612" s="977"/>
      <c r="X612" s="975"/>
      <c r="Y612" s="976"/>
      <c r="Z612" s="976"/>
      <c r="AA612" s="978"/>
      <c r="AB612" s="34"/>
      <c r="AC612" s="138"/>
      <c r="AD612" s="263"/>
      <c r="AE612" s="46"/>
      <c r="AF612" s="34"/>
      <c r="AG612" s="139"/>
      <c r="AH612" s="140">
        <f>+AG612/1000</f>
        <v>0</v>
      </c>
      <c r="AI612" s="152"/>
      <c r="AJ612" s="142">
        <f>+AI612/1000</f>
        <v>0</v>
      </c>
      <c r="AK612" s="143">
        <f>+AI612-AG612</f>
        <v>0</v>
      </c>
      <c r="AL612" s="144">
        <f>+AK612/1000</f>
        <v>0</v>
      </c>
      <c r="AM612" s="145" t="e">
        <f>+AK612/AG612</f>
        <v>#DIV/0!</v>
      </c>
      <c r="AN612" s="21"/>
    </row>
    <row r="613" spans="2:41" ht="12" customHeight="1" x14ac:dyDescent="0.25">
      <c r="B613" s="25"/>
      <c r="C613" s="137"/>
      <c r="D613" s="137"/>
      <c r="E613" s="43"/>
      <c r="F613" s="43"/>
      <c r="G613" s="25"/>
      <c r="H613" s="967"/>
      <c r="I613" s="968"/>
      <c r="J613" s="969"/>
      <c r="K613" s="970"/>
      <c r="L613" s="969"/>
      <c r="M613" s="970"/>
      <c r="N613" s="967"/>
      <c r="O613" s="968"/>
      <c r="P613" s="989"/>
      <c r="Q613" s="990"/>
      <c r="R613" s="973"/>
      <c r="S613" s="974"/>
      <c r="T613" s="991"/>
      <c r="U613" s="992"/>
      <c r="V613" s="992"/>
      <c r="W613" s="974"/>
      <c r="X613" s="991"/>
      <c r="Y613" s="992"/>
      <c r="Z613" s="992"/>
      <c r="AA613" s="985"/>
      <c r="AB613" s="34"/>
      <c r="AC613" s="138"/>
      <c r="AD613" s="263"/>
      <c r="AE613" s="46"/>
      <c r="AF613" s="34"/>
      <c r="AG613" s="139"/>
      <c r="AH613" s="140">
        <f>+AG613/1000</f>
        <v>0</v>
      </c>
      <c r="AI613" s="152"/>
      <c r="AJ613" s="142">
        <f>+AI613/1000</f>
        <v>0</v>
      </c>
      <c r="AK613" s="143">
        <f>+AI613-AG613</f>
        <v>0</v>
      </c>
      <c r="AL613" s="144">
        <f>+AK613/1000</f>
        <v>0</v>
      </c>
      <c r="AM613" s="145" t="e">
        <f>+AK613/AG613</f>
        <v>#DIV/0!</v>
      </c>
    </row>
    <row r="614" spans="2:41" ht="12" customHeight="1" thickBot="1" x14ac:dyDescent="0.3">
      <c r="B614" s="24"/>
      <c r="C614" s="146"/>
      <c r="D614" s="146"/>
      <c r="E614" s="27"/>
      <c r="F614" s="36"/>
      <c r="G614" s="31"/>
      <c r="H614" s="909"/>
      <c r="I614" s="910"/>
      <c r="J614" s="911"/>
      <c r="K614" s="912"/>
      <c r="L614" s="911"/>
      <c r="M614" s="912"/>
      <c r="N614" s="913"/>
      <c r="O614" s="910"/>
      <c r="P614" s="913"/>
      <c r="Q614" s="910"/>
      <c r="R614" s="914"/>
      <c r="S614" s="915"/>
      <c r="T614" s="916"/>
      <c r="U614" s="917"/>
      <c r="V614" s="917"/>
      <c r="W614" s="915"/>
      <c r="X614" s="29"/>
      <c r="Y614" s="147"/>
      <c r="Z614" s="147"/>
      <c r="AA614" s="28"/>
      <c r="AB614" s="36"/>
      <c r="AC614" s="148"/>
      <c r="AD614" s="147"/>
      <c r="AE614" s="28"/>
      <c r="AF614" s="29"/>
      <c r="AG614" s="149"/>
      <c r="AH614" s="153"/>
      <c r="AI614" s="150"/>
      <c r="AJ614" s="154"/>
      <c r="AK614" s="155"/>
      <c r="AL614" s="156"/>
      <c r="AM614" s="157"/>
    </row>
    <row r="615" spans="2:41" ht="12" customHeight="1" x14ac:dyDescent="0.25">
      <c r="B615" s="151"/>
      <c r="C615" s="151"/>
      <c r="D615" s="151"/>
      <c r="E615" s="151"/>
      <c r="F615" s="151"/>
      <c r="G615" s="151"/>
      <c r="H615" s="151"/>
      <c r="I615" s="151"/>
      <c r="J615" s="174"/>
      <c r="K615" s="174"/>
      <c r="L615" s="174"/>
      <c r="M615" s="174"/>
      <c r="N615" s="151"/>
      <c r="O615" s="151"/>
      <c r="P615" s="135"/>
      <c r="Q615" s="135"/>
      <c r="R615" s="918" t="s">
        <v>5</v>
      </c>
      <c r="S615" s="919"/>
      <c r="T615" s="919"/>
      <c r="U615" s="919"/>
      <c r="V615" s="919"/>
      <c r="W615" s="919"/>
      <c r="X615" s="919"/>
      <c r="Y615" s="919"/>
      <c r="Z615" s="919"/>
      <c r="AA615" s="919"/>
      <c r="AB615" s="919"/>
      <c r="AC615" s="919"/>
      <c r="AD615" s="919"/>
      <c r="AE615" s="919"/>
      <c r="AF615" s="265"/>
      <c r="AG615" s="932" t="s">
        <v>4</v>
      </c>
      <c r="AH615" s="933"/>
      <c r="AI615" s="932" t="s">
        <v>3</v>
      </c>
      <c r="AJ615" s="933"/>
      <c r="AK615" s="932" t="s">
        <v>2</v>
      </c>
      <c r="AL615" s="934"/>
      <c r="AM615" s="935"/>
    </row>
    <row r="616" spans="2:41" x14ac:dyDescent="0.25">
      <c r="B616" s="151"/>
      <c r="C616" s="151"/>
      <c r="D616" s="151"/>
      <c r="E616" s="151"/>
      <c r="F616" s="151"/>
      <c r="G616" s="151"/>
      <c r="H616" s="151"/>
      <c r="I616" s="151"/>
      <c r="J616" s="174"/>
      <c r="K616" s="174"/>
      <c r="L616" s="174"/>
      <c r="M616" s="174"/>
      <c r="N616" s="151"/>
      <c r="O616" s="151"/>
      <c r="P616" s="135"/>
      <c r="Q616" s="135"/>
      <c r="R616" s="930"/>
      <c r="S616" s="931"/>
      <c r="T616" s="931"/>
      <c r="U616" s="931"/>
      <c r="V616" s="931"/>
      <c r="W616" s="931"/>
      <c r="X616" s="931"/>
      <c r="Y616" s="931"/>
      <c r="Z616" s="931"/>
      <c r="AA616" s="931"/>
      <c r="AB616" s="931"/>
      <c r="AC616" s="931"/>
      <c r="AD616" s="931"/>
      <c r="AE616" s="931"/>
      <c r="AF616" s="265"/>
      <c r="AG616" s="936" t="s">
        <v>1</v>
      </c>
      <c r="AH616" s="938">
        <f>+SUM(AH609:AH614)</f>
        <v>0</v>
      </c>
      <c r="AI616" s="936" t="s">
        <v>1</v>
      </c>
      <c r="AJ616" s="938">
        <f>+SUM(AJ609:AJ614)</f>
        <v>0</v>
      </c>
      <c r="AK616" s="936" t="s">
        <v>1</v>
      </c>
      <c r="AL616" s="940">
        <f>+AJ616-AH616</f>
        <v>0</v>
      </c>
      <c r="AM616" s="851" t="e">
        <f>+AL616/AH616</f>
        <v>#DIV/0!</v>
      </c>
    </row>
    <row r="617" spans="2:41" ht="17.25" thickBot="1" x14ac:dyDescent="0.3">
      <c r="B617" s="151"/>
      <c r="C617" s="151"/>
      <c r="D617" s="151"/>
      <c r="E617" s="151"/>
      <c r="F617" s="151"/>
      <c r="G617" s="151"/>
      <c r="H617" s="151"/>
      <c r="I617" s="151"/>
      <c r="J617" s="174"/>
      <c r="K617" s="174"/>
      <c r="L617" s="174"/>
      <c r="M617" s="174"/>
      <c r="N617" s="151"/>
      <c r="O617" s="151"/>
      <c r="P617" s="135"/>
      <c r="Q617" s="135"/>
      <c r="R617" s="921"/>
      <c r="S617" s="922"/>
      <c r="T617" s="922"/>
      <c r="U617" s="922"/>
      <c r="V617" s="922"/>
      <c r="W617" s="922"/>
      <c r="X617" s="922"/>
      <c r="Y617" s="922"/>
      <c r="Z617" s="922"/>
      <c r="AA617" s="922"/>
      <c r="AB617" s="922"/>
      <c r="AC617" s="922"/>
      <c r="AD617" s="922"/>
      <c r="AE617" s="922"/>
      <c r="AF617" s="264"/>
      <c r="AG617" s="937"/>
      <c r="AH617" s="939"/>
      <c r="AI617" s="937"/>
      <c r="AJ617" s="939"/>
      <c r="AK617" s="937"/>
      <c r="AL617" s="941"/>
      <c r="AM617" s="852"/>
    </row>
    <row r="618" spans="2:41" ht="17.25" thickBot="1" x14ac:dyDescent="0.3"/>
    <row r="619" spans="2:41" x14ac:dyDescent="0.25">
      <c r="R619" s="918" t="s">
        <v>0</v>
      </c>
      <c r="S619" s="919"/>
      <c r="T619" s="919"/>
      <c r="U619" s="919"/>
      <c r="V619" s="919"/>
      <c r="W619" s="919"/>
      <c r="X619" s="919"/>
      <c r="Y619" s="919"/>
      <c r="Z619" s="919"/>
      <c r="AA619" s="919"/>
      <c r="AB619" s="919"/>
      <c r="AC619" s="919"/>
      <c r="AD619" s="919"/>
      <c r="AE619" s="920"/>
      <c r="AF619" s="18"/>
      <c r="AG619" s="924">
        <f>+AH616+AG599</f>
        <v>0</v>
      </c>
      <c r="AH619" s="925"/>
      <c r="AI619" s="924">
        <f>+AJ616+AI599</f>
        <v>0</v>
      </c>
      <c r="AJ619" s="925"/>
      <c r="AK619" s="928">
        <f>+AI619-AG619</f>
        <v>0</v>
      </c>
      <c r="AL619" s="925"/>
      <c r="AM619" s="945" t="e">
        <f>+AK619/AG619</f>
        <v>#DIV/0!</v>
      </c>
    </row>
    <row r="620" spans="2:41" ht="17.25" thickBot="1" x14ac:dyDescent="0.3">
      <c r="R620" s="921"/>
      <c r="S620" s="922"/>
      <c r="T620" s="922"/>
      <c r="U620" s="922"/>
      <c r="V620" s="922"/>
      <c r="W620" s="922"/>
      <c r="X620" s="922"/>
      <c r="Y620" s="922"/>
      <c r="Z620" s="922"/>
      <c r="AA620" s="922"/>
      <c r="AB620" s="922"/>
      <c r="AC620" s="922"/>
      <c r="AD620" s="922"/>
      <c r="AE620" s="923"/>
      <c r="AF620" s="19"/>
      <c r="AG620" s="926"/>
      <c r="AH620" s="927"/>
      <c r="AI620" s="926"/>
      <c r="AJ620" s="927"/>
      <c r="AK620" s="929"/>
      <c r="AL620" s="927"/>
      <c r="AM620" s="946"/>
    </row>
    <row r="621" spans="2:41" ht="17.25" thickBot="1" x14ac:dyDescent="0.3"/>
    <row r="622" spans="2:41" ht="12" customHeight="1" x14ac:dyDescent="0.25">
      <c r="B622" s="882" t="s">
        <v>31</v>
      </c>
      <c r="C622" s="883"/>
      <c r="D622" s="883"/>
      <c r="E622" s="883"/>
      <c r="F622" s="883"/>
      <c r="G622" s="884"/>
      <c r="H622" s="888" t="s">
        <v>30</v>
      </c>
      <c r="I622" s="765"/>
      <c r="J622" s="765"/>
      <c r="K622" s="765"/>
      <c r="L622" s="765"/>
      <c r="M622" s="765"/>
      <c r="N622" s="765"/>
      <c r="O622" s="765"/>
      <c r="P622" s="765"/>
      <c r="Q622" s="765"/>
      <c r="R622" s="765"/>
      <c r="S622" s="765"/>
      <c r="T622" s="765"/>
      <c r="U622" s="765"/>
      <c r="V622" s="765"/>
      <c r="W622" s="765"/>
      <c r="X622" s="765"/>
      <c r="Y622" s="765"/>
      <c r="Z622" s="765"/>
      <c r="AA622" s="765"/>
      <c r="AB622" s="765"/>
      <c r="AC622" s="765"/>
      <c r="AD622" s="267"/>
      <c r="AE622" s="764" t="s">
        <v>29</v>
      </c>
      <c r="AF622" s="765"/>
      <c r="AG622" s="765"/>
      <c r="AH622" s="765"/>
      <c r="AI622" s="765"/>
      <c r="AJ622" s="766"/>
      <c r="AK622" s="889" t="s">
        <v>39</v>
      </c>
      <c r="AL622" s="890"/>
      <c r="AM622" s="891"/>
      <c r="AN622" s="22"/>
      <c r="AO622" s="168" t="s">
        <v>46</v>
      </c>
    </row>
    <row r="623" spans="2:41" ht="12" customHeight="1" thickBot="1" x14ac:dyDescent="0.3">
      <c r="B623" s="885"/>
      <c r="C623" s="886"/>
      <c r="D623" s="886"/>
      <c r="E623" s="886"/>
      <c r="F623" s="886"/>
      <c r="G623" s="887"/>
      <c r="H623" s="892" t="s">
        <v>25</v>
      </c>
      <c r="I623" s="893"/>
      <c r="J623" s="893"/>
      <c r="K623" s="893"/>
      <c r="L623" s="893"/>
      <c r="M623" s="893"/>
      <c r="N623" s="893"/>
      <c r="O623" s="893"/>
      <c r="P623" s="893"/>
      <c r="Q623" s="893"/>
      <c r="R623" s="893"/>
      <c r="S623" s="893"/>
      <c r="T623" s="893"/>
      <c r="U623" s="893"/>
      <c r="V623" s="893"/>
      <c r="W623" s="893"/>
      <c r="X623" s="893"/>
      <c r="Y623" s="893"/>
      <c r="Z623" s="893"/>
      <c r="AA623" s="893"/>
      <c r="AB623" s="893"/>
      <c r="AC623" s="893"/>
      <c r="AD623" s="268"/>
      <c r="AE623" s="773"/>
      <c r="AF623" s="774"/>
      <c r="AG623" s="774"/>
      <c r="AH623" s="774"/>
      <c r="AI623" s="774"/>
      <c r="AJ623" s="775"/>
      <c r="AK623" s="896" t="s">
        <v>40</v>
      </c>
      <c r="AL623" s="897"/>
      <c r="AM623" s="898"/>
      <c r="AN623" s="23"/>
      <c r="AO623" s="169" t="s">
        <v>47</v>
      </c>
    </row>
    <row r="624" spans="2:41" ht="12" customHeight="1" thickBot="1" x14ac:dyDescent="0.3">
      <c r="B624" s="902" t="s">
        <v>28</v>
      </c>
      <c r="C624" s="903"/>
      <c r="D624" s="903"/>
      <c r="E624" s="903"/>
      <c r="F624" s="903"/>
      <c r="G624" s="904"/>
      <c r="H624" s="894"/>
      <c r="I624" s="895"/>
      <c r="J624" s="895"/>
      <c r="K624" s="895"/>
      <c r="L624" s="895"/>
      <c r="M624" s="895"/>
      <c r="N624" s="895"/>
      <c r="O624" s="895"/>
      <c r="P624" s="895"/>
      <c r="Q624" s="895"/>
      <c r="R624" s="895"/>
      <c r="S624" s="895"/>
      <c r="T624" s="895"/>
      <c r="U624" s="895"/>
      <c r="V624" s="895"/>
      <c r="W624" s="895"/>
      <c r="X624" s="895"/>
      <c r="Y624" s="895"/>
      <c r="Z624" s="895"/>
      <c r="AA624" s="895"/>
      <c r="AB624" s="895"/>
      <c r="AC624" s="895"/>
      <c r="AD624" s="269"/>
      <c r="AE624" s="776"/>
      <c r="AF624" s="777"/>
      <c r="AG624" s="777"/>
      <c r="AH624" s="777"/>
      <c r="AI624" s="777"/>
      <c r="AJ624" s="778"/>
      <c r="AK624" s="899"/>
      <c r="AL624" s="900"/>
      <c r="AM624" s="901"/>
      <c r="AN624" s="141"/>
      <c r="AO624" s="170"/>
    </row>
    <row r="625" spans="2:41" ht="12" customHeight="1" thickBot="1" x14ac:dyDescent="0.3">
      <c r="B625" s="135"/>
      <c r="C625" s="135"/>
      <c r="D625" s="135"/>
      <c r="E625" s="135"/>
      <c r="F625" s="135"/>
      <c r="G625" s="135"/>
      <c r="H625" s="135"/>
      <c r="I625" s="135"/>
      <c r="J625" s="174"/>
      <c r="K625" s="174"/>
      <c r="L625" s="174"/>
      <c r="M625" s="174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  <c r="AL625" s="135"/>
      <c r="AM625" s="135"/>
      <c r="AN625" s="141"/>
      <c r="AO625" s="171"/>
    </row>
    <row r="626" spans="2:41" ht="12" customHeight="1" thickBot="1" x14ac:dyDescent="0.3">
      <c r="B626" s="873" t="s">
        <v>27</v>
      </c>
      <c r="C626" s="874"/>
      <c r="D626" s="874"/>
      <c r="E626" s="875"/>
      <c r="F626" s="848" t="s">
        <v>26</v>
      </c>
      <c r="G626" s="850"/>
      <c r="H626" s="848" t="s">
        <v>44</v>
      </c>
      <c r="I626" s="849"/>
      <c r="J626" s="849"/>
      <c r="K626" s="849"/>
      <c r="L626" s="849"/>
      <c r="M626" s="849"/>
      <c r="N626" s="849"/>
      <c r="O626" s="849"/>
      <c r="P626" s="849"/>
      <c r="Q626" s="849"/>
      <c r="R626" s="849"/>
      <c r="S626" s="850"/>
      <c r="T626" s="848" t="s">
        <v>25</v>
      </c>
      <c r="U626" s="849"/>
      <c r="V626" s="849"/>
      <c r="W626" s="849"/>
      <c r="X626" s="849"/>
      <c r="Y626" s="849"/>
      <c r="Z626" s="849"/>
      <c r="AA626" s="849"/>
      <c r="AB626" s="849"/>
      <c r="AC626" s="849"/>
      <c r="AD626" s="849"/>
      <c r="AE626" s="850"/>
      <c r="AF626" s="879" t="s">
        <v>24</v>
      </c>
      <c r="AG626" s="880"/>
      <c r="AH626" s="881"/>
      <c r="AI626" s="879" t="s">
        <v>24</v>
      </c>
      <c r="AJ626" s="881"/>
      <c r="AK626" s="848" t="s">
        <v>23</v>
      </c>
      <c r="AL626" s="849"/>
      <c r="AM626" s="850"/>
      <c r="AN626" s="141"/>
      <c r="AO626" s="171"/>
    </row>
    <row r="627" spans="2:41" ht="12" customHeight="1" thickBot="1" x14ac:dyDescent="0.3">
      <c r="B627" s="1" t="s">
        <v>13</v>
      </c>
      <c r="C627" s="2" t="s">
        <v>22</v>
      </c>
      <c r="D627" s="3" t="s">
        <v>22</v>
      </c>
      <c r="E627" s="2" t="s">
        <v>21</v>
      </c>
      <c r="F627" s="907" t="s">
        <v>20</v>
      </c>
      <c r="G627" s="908"/>
      <c r="H627" s="876"/>
      <c r="I627" s="877"/>
      <c r="J627" s="877"/>
      <c r="K627" s="877"/>
      <c r="L627" s="877"/>
      <c r="M627" s="877"/>
      <c r="N627" s="877"/>
      <c r="O627" s="877"/>
      <c r="P627" s="877"/>
      <c r="Q627" s="877"/>
      <c r="R627" s="877"/>
      <c r="S627" s="878"/>
      <c r="T627" s="876"/>
      <c r="U627" s="877"/>
      <c r="V627" s="877"/>
      <c r="W627" s="877"/>
      <c r="X627" s="877"/>
      <c r="Y627" s="877"/>
      <c r="Z627" s="877"/>
      <c r="AA627" s="877"/>
      <c r="AB627" s="877"/>
      <c r="AC627" s="877"/>
      <c r="AD627" s="877"/>
      <c r="AE627" s="878"/>
      <c r="AF627" s="876" t="s">
        <v>19</v>
      </c>
      <c r="AG627" s="877"/>
      <c r="AH627" s="878"/>
      <c r="AI627" s="876" t="s">
        <v>18</v>
      </c>
      <c r="AJ627" s="878"/>
      <c r="AK627" s="876" t="s">
        <v>17</v>
      </c>
      <c r="AL627" s="877"/>
      <c r="AM627" s="878"/>
      <c r="AN627" s="141"/>
      <c r="AO627" s="171"/>
    </row>
    <row r="628" spans="2:41" ht="12" customHeight="1" thickBot="1" x14ac:dyDescent="0.3">
      <c r="B628" s="4">
        <v>2020</v>
      </c>
      <c r="C628" s="5" t="s">
        <v>16</v>
      </c>
      <c r="D628" s="5" t="s">
        <v>15</v>
      </c>
      <c r="E628" s="30" t="s">
        <v>14</v>
      </c>
      <c r="F628" s="6" t="s">
        <v>14</v>
      </c>
      <c r="G628" s="7" t="s">
        <v>13</v>
      </c>
      <c r="H628" s="868" t="s">
        <v>34</v>
      </c>
      <c r="I628" s="869"/>
      <c r="J628" s="870" t="s">
        <v>43</v>
      </c>
      <c r="K628" s="871"/>
      <c r="L628" s="870" t="s">
        <v>42</v>
      </c>
      <c r="M628" s="871"/>
      <c r="N628" s="872" t="s">
        <v>33</v>
      </c>
      <c r="O628" s="869"/>
      <c r="P628" s="872" t="s">
        <v>12</v>
      </c>
      <c r="Q628" s="869"/>
      <c r="R628" s="872" t="s">
        <v>11</v>
      </c>
      <c r="S628" s="905"/>
      <c r="T628" s="868" t="s">
        <v>35</v>
      </c>
      <c r="U628" s="906"/>
      <c r="V628" s="906"/>
      <c r="W628" s="905"/>
      <c r="X628" s="868" t="s">
        <v>10</v>
      </c>
      <c r="Y628" s="906"/>
      <c r="Z628" s="906"/>
      <c r="AA628" s="905"/>
      <c r="AB628" s="38" t="s">
        <v>38</v>
      </c>
      <c r="AC628" s="37" t="s">
        <v>36</v>
      </c>
      <c r="AD628" s="266" t="s">
        <v>41</v>
      </c>
      <c r="AE628" s="136" t="s">
        <v>9</v>
      </c>
      <c r="AF628" s="8" t="s">
        <v>37</v>
      </c>
      <c r="AG628" s="9" t="s">
        <v>8</v>
      </c>
      <c r="AH628" s="10" t="s">
        <v>7</v>
      </c>
      <c r="AI628" s="6" t="s">
        <v>8</v>
      </c>
      <c r="AJ628" s="7" t="s">
        <v>7</v>
      </c>
      <c r="AK628" s="6" t="s">
        <v>8</v>
      </c>
      <c r="AL628" s="11" t="s">
        <v>7</v>
      </c>
      <c r="AM628" s="7" t="s">
        <v>6</v>
      </c>
      <c r="AN628" s="141"/>
      <c r="AO628" s="171"/>
    </row>
    <row r="629" spans="2:41" ht="12" customHeight="1" thickBot="1" x14ac:dyDescent="0.3">
      <c r="B629" s="25"/>
      <c r="C629" s="137"/>
      <c r="D629" s="137"/>
      <c r="E629" s="43"/>
      <c r="F629" s="43"/>
      <c r="G629" s="25"/>
      <c r="H629" s="960"/>
      <c r="I629" s="961"/>
      <c r="J629" s="962"/>
      <c r="K629" s="963"/>
      <c r="L629" s="962"/>
      <c r="M629" s="963"/>
      <c r="N629" s="960"/>
      <c r="O629" s="961"/>
      <c r="P629" s="964"/>
      <c r="Q629" s="965"/>
      <c r="R629" s="964"/>
      <c r="S629" s="966"/>
      <c r="T629" s="957"/>
      <c r="U629" s="958"/>
      <c r="V629" s="958"/>
      <c r="W629" s="959"/>
      <c r="X629" s="986"/>
      <c r="Y629" s="958"/>
      <c r="Z629" s="958"/>
      <c r="AA629" s="987"/>
      <c r="AB629" s="34"/>
      <c r="AC629" s="138"/>
      <c r="AD629" s="166"/>
      <c r="AE629" s="41"/>
      <c r="AF629" s="26"/>
      <c r="AG629" s="160"/>
      <c r="AH629" s="161">
        <f>+AG629/1000</f>
        <v>0</v>
      </c>
      <c r="AI629" s="162"/>
      <c r="AJ629" s="163">
        <f>+AI629/1000</f>
        <v>0</v>
      </c>
      <c r="AK629" s="164">
        <f>+AI629-AG629</f>
        <v>0</v>
      </c>
      <c r="AL629" s="163">
        <f>+AK629/1000</f>
        <v>0</v>
      </c>
      <c r="AM629" s="165" t="e">
        <f>+AK629/AG629</f>
        <v>#DIV/0!</v>
      </c>
      <c r="AN629" s="141"/>
      <c r="AO629" s="172"/>
    </row>
    <row r="630" spans="2:41" ht="12" customHeight="1" x14ac:dyDescent="0.25">
      <c r="B630" s="25"/>
      <c r="C630" s="137"/>
      <c r="D630" s="137"/>
      <c r="E630" s="43"/>
      <c r="F630" s="43"/>
      <c r="G630" s="25"/>
      <c r="H630" s="967"/>
      <c r="I630" s="968"/>
      <c r="J630" s="969"/>
      <c r="K630" s="970"/>
      <c r="L630" s="969"/>
      <c r="M630" s="970"/>
      <c r="N630" s="967"/>
      <c r="O630" s="968"/>
      <c r="P630" s="971"/>
      <c r="Q630" s="972"/>
      <c r="R630" s="973"/>
      <c r="S630" s="974"/>
      <c r="T630" s="979"/>
      <c r="U630" s="980"/>
      <c r="V630" s="980"/>
      <c r="W630" s="981"/>
      <c r="X630" s="979"/>
      <c r="Y630" s="980"/>
      <c r="Z630" s="980"/>
      <c r="AA630" s="988"/>
      <c r="AB630" s="34"/>
      <c r="AC630" s="138"/>
      <c r="AD630" s="158"/>
      <c r="AE630" s="35"/>
      <c r="AF630" s="34"/>
      <c r="AG630" s="139"/>
      <c r="AH630" s="159">
        <f>+AG630/1000</f>
        <v>0</v>
      </c>
      <c r="AI630" s="152"/>
      <c r="AJ630" s="272">
        <f>+AI630/1000</f>
        <v>0</v>
      </c>
      <c r="AK630" s="273">
        <f>+AI630-AG630</f>
        <v>0</v>
      </c>
      <c r="AL630" s="274">
        <f>+AK630/1000</f>
        <v>0</v>
      </c>
      <c r="AM630" s="275" t="e">
        <f>+AK630/AG630</f>
        <v>#DIV/0!</v>
      </c>
      <c r="AN630" s="20"/>
    </row>
    <row r="631" spans="2:41" ht="12" customHeight="1" x14ac:dyDescent="0.25">
      <c r="B631" s="25"/>
      <c r="C631" s="137"/>
      <c r="D631" s="137"/>
      <c r="E631" s="43"/>
      <c r="F631" s="43"/>
      <c r="G631" s="25"/>
      <c r="H631" s="967"/>
      <c r="I631" s="968"/>
      <c r="J631" s="969"/>
      <c r="K631" s="970"/>
      <c r="L631" s="969"/>
      <c r="M631" s="970"/>
      <c r="N631" s="967"/>
      <c r="O631" s="968"/>
      <c r="P631" s="971"/>
      <c r="Q631" s="972"/>
      <c r="R631" s="973"/>
      <c r="S631" s="985"/>
      <c r="T631" s="982"/>
      <c r="U631" s="983"/>
      <c r="V631" s="983"/>
      <c r="W631" s="984"/>
      <c r="X631" s="982"/>
      <c r="Y631" s="983"/>
      <c r="Z631" s="983"/>
      <c r="AA631" s="984"/>
      <c r="AB631" s="34"/>
      <c r="AC631" s="138"/>
      <c r="AD631" s="263"/>
      <c r="AE631" s="46"/>
      <c r="AF631" s="34"/>
      <c r="AG631" s="139"/>
      <c r="AH631" s="140">
        <f>+AG631/1000</f>
        <v>0</v>
      </c>
      <c r="AI631" s="152"/>
      <c r="AJ631" s="142">
        <f>+AI631/1000</f>
        <v>0</v>
      </c>
      <c r="AK631" s="143">
        <f>+AI631-AG631</f>
        <v>0</v>
      </c>
      <c r="AL631" s="144">
        <f>+AK631/1000</f>
        <v>0</v>
      </c>
      <c r="AM631" s="145" t="e">
        <f>+AK631/AG631</f>
        <v>#DIV/0!</v>
      </c>
      <c r="AN631" s="21"/>
    </row>
    <row r="632" spans="2:41" ht="12" customHeight="1" x14ac:dyDescent="0.25">
      <c r="B632" s="25"/>
      <c r="C632" s="137"/>
      <c r="D632" s="137"/>
      <c r="E632" s="43"/>
      <c r="F632" s="43"/>
      <c r="G632" s="25"/>
      <c r="H632" s="967"/>
      <c r="I632" s="968"/>
      <c r="J632" s="969"/>
      <c r="K632" s="970"/>
      <c r="L632" s="969"/>
      <c r="M632" s="970"/>
      <c r="N632" s="967"/>
      <c r="O632" s="968"/>
      <c r="P632" s="971"/>
      <c r="Q632" s="972"/>
      <c r="R632" s="973"/>
      <c r="S632" s="974"/>
      <c r="T632" s="975"/>
      <c r="U632" s="976"/>
      <c r="V632" s="976"/>
      <c r="W632" s="977"/>
      <c r="X632" s="975"/>
      <c r="Y632" s="976"/>
      <c r="Z632" s="976"/>
      <c r="AA632" s="978"/>
      <c r="AB632" s="34"/>
      <c r="AC632" s="138"/>
      <c r="AD632" s="263"/>
      <c r="AE632" s="46"/>
      <c r="AF632" s="34"/>
      <c r="AG632" s="139"/>
      <c r="AH632" s="140">
        <f>+AG632/1000</f>
        <v>0</v>
      </c>
      <c r="AI632" s="152"/>
      <c r="AJ632" s="142">
        <f>+AI632/1000</f>
        <v>0</v>
      </c>
      <c r="AK632" s="143">
        <f>+AI632-AG632</f>
        <v>0</v>
      </c>
      <c r="AL632" s="144">
        <f>+AK632/1000</f>
        <v>0</v>
      </c>
      <c r="AM632" s="145" t="e">
        <f>+AK632/AG632</f>
        <v>#DIV/0!</v>
      </c>
      <c r="AN632" s="21"/>
    </row>
    <row r="633" spans="2:41" ht="12" customHeight="1" x14ac:dyDescent="0.25">
      <c r="B633" s="25"/>
      <c r="C633" s="137"/>
      <c r="D633" s="137"/>
      <c r="E633" s="43"/>
      <c r="F633" s="43"/>
      <c r="G633" s="25"/>
      <c r="H633" s="967"/>
      <c r="I633" s="968"/>
      <c r="J633" s="969"/>
      <c r="K633" s="970"/>
      <c r="L633" s="969"/>
      <c r="M633" s="970"/>
      <c r="N633" s="967"/>
      <c r="O633" s="968"/>
      <c r="P633" s="989"/>
      <c r="Q633" s="990"/>
      <c r="R633" s="973"/>
      <c r="S633" s="974"/>
      <c r="T633" s="991"/>
      <c r="U633" s="992"/>
      <c r="V633" s="992"/>
      <c r="W633" s="974"/>
      <c r="X633" s="991"/>
      <c r="Y633" s="992"/>
      <c r="Z633" s="992"/>
      <c r="AA633" s="985"/>
      <c r="AB633" s="34"/>
      <c r="AC633" s="138"/>
      <c r="AD633" s="263"/>
      <c r="AE633" s="46"/>
      <c r="AF633" s="34"/>
      <c r="AG633" s="139"/>
      <c r="AH633" s="140">
        <f>+AG633/1000</f>
        <v>0</v>
      </c>
      <c r="AI633" s="152"/>
      <c r="AJ633" s="142">
        <f>+AI633/1000</f>
        <v>0</v>
      </c>
      <c r="AK633" s="143">
        <f>+AI633-AG633</f>
        <v>0</v>
      </c>
      <c r="AL633" s="144">
        <f>+AK633/1000</f>
        <v>0</v>
      </c>
      <c r="AM633" s="145" t="e">
        <f>+AK633/AG633</f>
        <v>#DIV/0!</v>
      </c>
    </row>
    <row r="634" spans="2:41" ht="12" customHeight="1" thickBot="1" x14ac:dyDescent="0.3">
      <c r="B634" s="24"/>
      <c r="C634" s="146"/>
      <c r="D634" s="146"/>
      <c r="E634" s="27"/>
      <c r="F634" s="36"/>
      <c r="G634" s="31"/>
      <c r="H634" s="909"/>
      <c r="I634" s="910"/>
      <c r="J634" s="911"/>
      <c r="K634" s="912"/>
      <c r="L634" s="911"/>
      <c r="M634" s="912"/>
      <c r="N634" s="913"/>
      <c r="O634" s="910"/>
      <c r="P634" s="913"/>
      <c r="Q634" s="910"/>
      <c r="R634" s="914"/>
      <c r="S634" s="915"/>
      <c r="T634" s="916"/>
      <c r="U634" s="917"/>
      <c r="V634" s="917"/>
      <c r="W634" s="915"/>
      <c r="X634" s="29"/>
      <c r="Y634" s="147"/>
      <c r="Z634" s="147"/>
      <c r="AA634" s="28"/>
      <c r="AB634" s="36"/>
      <c r="AC634" s="148"/>
      <c r="AD634" s="147"/>
      <c r="AE634" s="28"/>
      <c r="AF634" s="29"/>
      <c r="AG634" s="149"/>
      <c r="AH634" s="153"/>
      <c r="AI634" s="150"/>
      <c r="AJ634" s="154"/>
      <c r="AK634" s="155"/>
      <c r="AL634" s="156"/>
      <c r="AM634" s="157"/>
    </row>
    <row r="635" spans="2:41" ht="12" customHeight="1" x14ac:dyDescent="0.25">
      <c r="B635" s="151"/>
      <c r="C635" s="151"/>
      <c r="D635" s="151"/>
      <c r="E635" s="151"/>
      <c r="F635" s="151"/>
      <c r="G635" s="151"/>
      <c r="H635" s="151"/>
      <c r="I635" s="151"/>
      <c r="J635" s="174"/>
      <c r="K635" s="174"/>
      <c r="L635" s="174"/>
      <c r="M635" s="174"/>
      <c r="N635" s="151"/>
      <c r="O635" s="151"/>
      <c r="P635" s="135"/>
      <c r="Q635" s="135"/>
      <c r="R635" s="918" t="s">
        <v>5</v>
      </c>
      <c r="S635" s="919"/>
      <c r="T635" s="919"/>
      <c r="U635" s="919"/>
      <c r="V635" s="919"/>
      <c r="W635" s="919"/>
      <c r="X635" s="919"/>
      <c r="Y635" s="919"/>
      <c r="Z635" s="919"/>
      <c r="AA635" s="919"/>
      <c r="AB635" s="919"/>
      <c r="AC635" s="919"/>
      <c r="AD635" s="919"/>
      <c r="AE635" s="919"/>
      <c r="AF635" s="265"/>
      <c r="AG635" s="932" t="s">
        <v>4</v>
      </c>
      <c r="AH635" s="933"/>
      <c r="AI635" s="932" t="s">
        <v>3</v>
      </c>
      <c r="AJ635" s="933"/>
      <c r="AK635" s="932" t="s">
        <v>2</v>
      </c>
      <c r="AL635" s="934"/>
      <c r="AM635" s="935"/>
    </row>
    <row r="636" spans="2:41" x14ac:dyDescent="0.25">
      <c r="B636" s="151"/>
      <c r="C636" s="151"/>
      <c r="D636" s="151"/>
      <c r="E636" s="151"/>
      <c r="F636" s="151"/>
      <c r="G636" s="151"/>
      <c r="H636" s="151"/>
      <c r="I636" s="151"/>
      <c r="J636" s="174"/>
      <c r="K636" s="174"/>
      <c r="L636" s="174"/>
      <c r="M636" s="174"/>
      <c r="N636" s="151"/>
      <c r="O636" s="151"/>
      <c r="P636" s="135"/>
      <c r="Q636" s="135"/>
      <c r="R636" s="930"/>
      <c r="S636" s="931"/>
      <c r="T636" s="931"/>
      <c r="U636" s="931"/>
      <c r="V636" s="931"/>
      <c r="W636" s="931"/>
      <c r="X636" s="931"/>
      <c r="Y636" s="931"/>
      <c r="Z636" s="931"/>
      <c r="AA636" s="931"/>
      <c r="AB636" s="931"/>
      <c r="AC636" s="931"/>
      <c r="AD636" s="931"/>
      <c r="AE636" s="931"/>
      <c r="AF636" s="265"/>
      <c r="AG636" s="936" t="s">
        <v>1</v>
      </c>
      <c r="AH636" s="938">
        <f>+SUM(AH629:AH634)</f>
        <v>0</v>
      </c>
      <c r="AI636" s="936" t="s">
        <v>1</v>
      </c>
      <c r="AJ636" s="938">
        <f>+SUM(AJ629:AJ634)</f>
        <v>0</v>
      </c>
      <c r="AK636" s="936" t="s">
        <v>1</v>
      </c>
      <c r="AL636" s="940">
        <f>+AJ636-AH636</f>
        <v>0</v>
      </c>
      <c r="AM636" s="851" t="e">
        <f>+AL636/AH636</f>
        <v>#DIV/0!</v>
      </c>
    </row>
    <row r="637" spans="2:41" ht="17.25" thickBot="1" x14ac:dyDescent="0.3">
      <c r="B637" s="151"/>
      <c r="C637" s="151"/>
      <c r="D637" s="151"/>
      <c r="E637" s="151"/>
      <c r="F637" s="151"/>
      <c r="G637" s="151"/>
      <c r="H637" s="151"/>
      <c r="I637" s="151"/>
      <c r="J637" s="174"/>
      <c r="K637" s="174"/>
      <c r="L637" s="174"/>
      <c r="M637" s="174"/>
      <c r="N637" s="151"/>
      <c r="O637" s="151"/>
      <c r="P637" s="135"/>
      <c r="Q637" s="135"/>
      <c r="R637" s="921"/>
      <c r="S637" s="922"/>
      <c r="T637" s="922"/>
      <c r="U637" s="922"/>
      <c r="V637" s="922"/>
      <c r="W637" s="922"/>
      <c r="X637" s="922"/>
      <c r="Y637" s="922"/>
      <c r="Z637" s="922"/>
      <c r="AA637" s="922"/>
      <c r="AB637" s="922"/>
      <c r="AC637" s="922"/>
      <c r="AD637" s="922"/>
      <c r="AE637" s="922"/>
      <c r="AF637" s="264"/>
      <c r="AG637" s="937"/>
      <c r="AH637" s="939"/>
      <c r="AI637" s="937"/>
      <c r="AJ637" s="939"/>
      <c r="AK637" s="937"/>
      <c r="AL637" s="941"/>
      <c r="AM637" s="852"/>
    </row>
    <row r="638" spans="2:41" ht="17.25" thickBot="1" x14ac:dyDescent="0.3"/>
    <row r="639" spans="2:41" x14ac:dyDescent="0.25">
      <c r="R639" s="918" t="s">
        <v>0</v>
      </c>
      <c r="S639" s="919"/>
      <c r="T639" s="919"/>
      <c r="U639" s="919"/>
      <c r="V639" s="919"/>
      <c r="W639" s="919"/>
      <c r="X639" s="919"/>
      <c r="Y639" s="919"/>
      <c r="Z639" s="919"/>
      <c r="AA639" s="919"/>
      <c r="AB639" s="919"/>
      <c r="AC639" s="919"/>
      <c r="AD639" s="919"/>
      <c r="AE639" s="920"/>
      <c r="AF639" s="18"/>
      <c r="AG639" s="924">
        <f>+AH636+AG619</f>
        <v>0</v>
      </c>
      <c r="AH639" s="925"/>
      <c r="AI639" s="924">
        <f>+AJ636+AI619</f>
        <v>0</v>
      </c>
      <c r="AJ639" s="925"/>
      <c r="AK639" s="928">
        <f>+AI639-AG639</f>
        <v>0</v>
      </c>
      <c r="AL639" s="925"/>
      <c r="AM639" s="945" t="e">
        <f>+AK639/AG639</f>
        <v>#DIV/0!</v>
      </c>
    </row>
    <row r="640" spans="2:41" ht="17.25" thickBot="1" x14ac:dyDescent="0.3">
      <c r="R640" s="921"/>
      <c r="S640" s="922"/>
      <c r="T640" s="922"/>
      <c r="U640" s="922"/>
      <c r="V640" s="922"/>
      <c r="W640" s="922"/>
      <c r="X640" s="922"/>
      <c r="Y640" s="922"/>
      <c r="Z640" s="922"/>
      <c r="AA640" s="922"/>
      <c r="AB640" s="922"/>
      <c r="AC640" s="922"/>
      <c r="AD640" s="922"/>
      <c r="AE640" s="923"/>
      <c r="AF640" s="19"/>
      <c r="AG640" s="926"/>
      <c r="AH640" s="927"/>
      <c r="AI640" s="926"/>
      <c r="AJ640" s="927"/>
      <c r="AK640" s="929"/>
      <c r="AL640" s="927"/>
      <c r="AM640" s="946"/>
    </row>
    <row r="641" spans="2:41" ht="17.25" thickBot="1" x14ac:dyDescent="0.3"/>
    <row r="642" spans="2:41" ht="12" customHeight="1" x14ac:dyDescent="0.25">
      <c r="B642" s="882" t="s">
        <v>31</v>
      </c>
      <c r="C642" s="883"/>
      <c r="D642" s="883"/>
      <c r="E642" s="883"/>
      <c r="F642" s="883"/>
      <c r="G642" s="884"/>
      <c r="H642" s="888" t="s">
        <v>30</v>
      </c>
      <c r="I642" s="765"/>
      <c r="J642" s="765"/>
      <c r="K642" s="765"/>
      <c r="L642" s="765"/>
      <c r="M642" s="765"/>
      <c r="N642" s="765"/>
      <c r="O642" s="765"/>
      <c r="P642" s="765"/>
      <c r="Q642" s="765"/>
      <c r="R642" s="765"/>
      <c r="S642" s="765"/>
      <c r="T642" s="765"/>
      <c r="U642" s="765"/>
      <c r="V642" s="765"/>
      <c r="W642" s="765"/>
      <c r="X642" s="765"/>
      <c r="Y642" s="765"/>
      <c r="Z642" s="765"/>
      <c r="AA642" s="765"/>
      <c r="AB642" s="765"/>
      <c r="AC642" s="765"/>
      <c r="AD642" s="267"/>
      <c r="AE642" s="764" t="s">
        <v>29</v>
      </c>
      <c r="AF642" s="765"/>
      <c r="AG642" s="765"/>
      <c r="AH642" s="765"/>
      <c r="AI642" s="765"/>
      <c r="AJ642" s="766"/>
      <c r="AK642" s="889" t="s">
        <v>39</v>
      </c>
      <c r="AL642" s="890"/>
      <c r="AM642" s="891"/>
      <c r="AN642" s="22"/>
      <c r="AO642" s="168" t="s">
        <v>46</v>
      </c>
    </row>
    <row r="643" spans="2:41" ht="12" customHeight="1" thickBot="1" x14ac:dyDescent="0.3">
      <c r="B643" s="885"/>
      <c r="C643" s="886"/>
      <c r="D643" s="886"/>
      <c r="E643" s="886"/>
      <c r="F643" s="886"/>
      <c r="G643" s="887"/>
      <c r="H643" s="892" t="s">
        <v>25</v>
      </c>
      <c r="I643" s="893"/>
      <c r="J643" s="893"/>
      <c r="K643" s="893"/>
      <c r="L643" s="893"/>
      <c r="M643" s="893"/>
      <c r="N643" s="893"/>
      <c r="O643" s="893"/>
      <c r="P643" s="893"/>
      <c r="Q643" s="893"/>
      <c r="R643" s="893"/>
      <c r="S643" s="893"/>
      <c r="T643" s="893"/>
      <c r="U643" s="893"/>
      <c r="V643" s="893"/>
      <c r="W643" s="893"/>
      <c r="X643" s="893"/>
      <c r="Y643" s="893"/>
      <c r="Z643" s="893"/>
      <c r="AA643" s="893"/>
      <c r="AB643" s="893"/>
      <c r="AC643" s="893"/>
      <c r="AD643" s="268"/>
      <c r="AE643" s="773"/>
      <c r="AF643" s="774"/>
      <c r="AG643" s="774"/>
      <c r="AH643" s="774"/>
      <c r="AI643" s="774"/>
      <c r="AJ643" s="775"/>
      <c r="AK643" s="896" t="s">
        <v>40</v>
      </c>
      <c r="AL643" s="897"/>
      <c r="AM643" s="898"/>
      <c r="AN643" s="23"/>
      <c r="AO643" s="169" t="s">
        <v>47</v>
      </c>
    </row>
    <row r="644" spans="2:41" ht="12" customHeight="1" thickBot="1" x14ac:dyDescent="0.3">
      <c r="B644" s="902" t="s">
        <v>28</v>
      </c>
      <c r="C644" s="903"/>
      <c r="D644" s="903"/>
      <c r="E644" s="903"/>
      <c r="F644" s="903"/>
      <c r="G644" s="904"/>
      <c r="H644" s="894"/>
      <c r="I644" s="895"/>
      <c r="J644" s="895"/>
      <c r="K644" s="895"/>
      <c r="L644" s="895"/>
      <c r="M644" s="895"/>
      <c r="N644" s="895"/>
      <c r="O644" s="895"/>
      <c r="P644" s="895"/>
      <c r="Q644" s="895"/>
      <c r="R644" s="895"/>
      <c r="S644" s="895"/>
      <c r="T644" s="895"/>
      <c r="U644" s="895"/>
      <c r="V644" s="895"/>
      <c r="W644" s="895"/>
      <c r="X644" s="895"/>
      <c r="Y644" s="895"/>
      <c r="Z644" s="895"/>
      <c r="AA644" s="895"/>
      <c r="AB644" s="895"/>
      <c r="AC644" s="895"/>
      <c r="AD644" s="269"/>
      <c r="AE644" s="776"/>
      <c r="AF644" s="777"/>
      <c r="AG644" s="777"/>
      <c r="AH644" s="777"/>
      <c r="AI644" s="777"/>
      <c r="AJ644" s="778"/>
      <c r="AK644" s="899"/>
      <c r="AL644" s="900"/>
      <c r="AM644" s="901"/>
      <c r="AN644" s="141"/>
      <c r="AO644" s="170"/>
    </row>
    <row r="645" spans="2:41" ht="12" customHeight="1" thickBot="1" x14ac:dyDescent="0.3">
      <c r="B645" s="135"/>
      <c r="C645" s="135"/>
      <c r="D645" s="135"/>
      <c r="E645" s="135"/>
      <c r="F645" s="135"/>
      <c r="G645" s="135"/>
      <c r="H645" s="135"/>
      <c r="I645" s="135"/>
      <c r="J645" s="174"/>
      <c r="K645" s="174"/>
      <c r="L645" s="174"/>
      <c r="M645" s="174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  <c r="AL645" s="135"/>
      <c r="AM645" s="135"/>
      <c r="AN645" s="141"/>
      <c r="AO645" s="171"/>
    </row>
    <row r="646" spans="2:41" ht="12" customHeight="1" thickBot="1" x14ac:dyDescent="0.3">
      <c r="B646" s="873" t="s">
        <v>27</v>
      </c>
      <c r="C646" s="874"/>
      <c r="D646" s="874"/>
      <c r="E646" s="875"/>
      <c r="F646" s="848" t="s">
        <v>26</v>
      </c>
      <c r="G646" s="850"/>
      <c r="H646" s="848" t="s">
        <v>44</v>
      </c>
      <c r="I646" s="849"/>
      <c r="J646" s="849"/>
      <c r="K646" s="849"/>
      <c r="L646" s="849"/>
      <c r="M646" s="849"/>
      <c r="N646" s="849"/>
      <c r="O646" s="849"/>
      <c r="P646" s="849"/>
      <c r="Q646" s="849"/>
      <c r="R646" s="849"/>
      <c r="S646" s="850"/>
      <c r="T646" s="848" t="s">
        <v>25</v>
      </c>
      <c r="U646" s="849"/>
      <c r="V646" s="849"/>
      <c r="W646" s="849"/>
      <c r="X646" s="849"/>
      <c r="Y646" s="849"/>
      <c r="Z646" s="849"/>
      <c r="AA646" s="849"/>
      <c r="AB646" s="849"/>
      <c r="AC646" s="849"/>
      <c r="AD646" s="849"/>
      <c r="AE646" s="850"/>
      <c r="AF646" s="879" t="s">
        <v>24</v>
      </c>
      <c r="AG646" s="880"/>
      <c r="AH646" s="881"/>
      <c r="AI646" s="879" t="s">
        <v>24</v>
      </c>
      <c r="AJ646" s="881"/>
      <c r="AK646" s="848" t="s">
        <v>23</v>
      </c>
      <c r="AL646" s="849"/>
      <c r="AM646" s="850"/>
      <c r="AN646" s="141"/>
      <c r="AO646" s="171"/>
    </row>
    <row r="647" spans="2:41" ht="12" customHeight="1" thickBot="1" x14ac:dyDescent="0.3">
      <c r="B647" s="1" t="s">
        <v>13</v>
      </c>
      <c r="C647" s="2" t="s">
        <v>22</v>
      </c>
      <c r="D647" s="3" t="s">
        <v>22</v>
      </c>
      <c r="E647" s="2" t="s">
        <v>21</v>
      </c>
      <c r="F647" s="907" t="s">
        <v>20</v>
      </c>
      <c r="G647" s="908"/>
      <c r="H647" s="876"/>
      <c r="I647" s="877"/>
      <c r="J647" s="877"/>
      <c r="K647" s="877"/>
      <c r="L647" s="877"/>
      <c r="M647" s="877"/>
      <c r="N647" s="877"/>
      <c r="O647" s="877"/>
      <c r="P647" s="877"/>
      <c r="Q647" s="877"/>
      <c r="R647" s="877"/>
      <c r="S647" s="878"/>
      <c r="T647" s="876"/>
      <c r="U647" s="877"/>
      <c r="V647" s="877"/>
      <c r="W647" s="877"/>
      <c r="X647" s="877"/>
      <c r="Y647" s="877"/>
      <c r="Z647" s="877"/>
      <c r="AA647" s="877"/>
      <c r="AB647" s="877"/>
      <c r="AC647" s="877"/>
      <c r="AD647" s="877"/>
      <c r="AE647" s="878"/>
      <c r="AF647" s="876" t="s">
        <v>19</v>
      </c>
      <c r="AG647" s="877"/>
      <c r="AH647" s="878"/>
      <c r="AI647" s="876" t="s">
        <v>18</v>
      </c>
      <c r="AJ647" s="878"/>
      <c r="AK647" s="876" t="s">
        <v>17</v>
      </c>
      <c r="AL647" s="877"/>
      <c r="AM647" s="878"/>
      <c r="AN647" s="141"/>
      <c r="AO647" s="171"/>
    </row>
    <row r="648" spans="2:41" ht="12" customHeight="1" thickBot="1" x14ac:dyDescent="0.3">
      <c r="B648" s="4">
        <v>2020</v>
      </c>
      <c r="C648" s="5" t="s">
        <v>16</v>
      </c>
      <c r="D648" s="5" t="s">
        <v>15</v>
      </c>
      <c r="E648" s="30" t="s">
        <v>14</v>
      </c>
      <c r="F648" s="6" t="s">
        <v>14</v>
      </c>
      <c r="G648" s="7" t="s">
        <v>13</v>
      </c>
      <c r="H648" s="868" t="s">
        <v>34</v>
      </c>
      <c r="I648" s="869"/>
      <c r="J648" s="870" t="s">
        <v>43</v>
      </c>
      <c r="K648" s="871"/>
      <c r="L648" s="870" t="s">
        <v>42</v>
      </c>
      <c r="M648" s="871"/>
      <c r="N648" s="872" t="s">
        <v>33</v>
      </c>
      <c r="O648" s="869"/>
      <c r="P648" s="872" t="s">
        <v>12</v>
      </c>
      <c r="Q648" s="869"/>
      <c r="R648" s="872" t="s">
        <v>11</v>
      </c>
      <c r="S648" s="905"/>
      <c r="T648" s="868" t="s">
        <v>35</v>
      </c>
      <c r="U648" s="906"/>
      <c r="V648" s="906"/>
      <c r="W648" s="905"/>
      <c r="X648" s="868" t="s">
        <v>10</v>
      </c>
      <c r="Y648" s="906"/>
      <c r="Z648" s="906"/>
      <c r="AA648" s="905"/>
      <c r="AB648" s="38" t="s">
        <v>38</v>
      </c>
      <c r="AC648" s="37" t="s">
        <v>36</v>
      </c>
      <c r="AD648" s="266" t="s">
        <v>41</v>
      </c>
      <c r="AE648" s="136" t="s">
        <v>9</v>
      </c>
      <c r="AF648" s="8" t="s">
        <v>37</v>
      </c>
      <c r="AG648" s="9" t="s">
        <v>8</v>
      </c>
      <c r="AH648" s="10" t="s">
        <v>7</v>
      </c>
      <c r="AI648" s="6" t="s">
        <v>8</v>
      </c>
      <c r="AJ648" s="7" t="s">
        <v>7</v>
      </c>
      <c r="AK648" s="6" t="s">
        <v>8</v>
      </c>
      <c r="AL648" s="11" t="s">
        <v>7</v>
      </c>
      <c r="AM648" s="7" t="s">
        <v>6</v>
      </c>
      <c r="AN648" s="141"/>
      <c r="AO648" s="171"/>
    </row>
    <row r="649" spans="2:41" ht="12" customHeight="1" thickBot="1" x14ac:dyDescent="0.3">
      <c r="B649" s="25"/>
      <c r="C649" s="137"/>
      <c r="D649" s="137"/>
      <c r="E649" s="43"/>
      <c r="F649" s="43"/>
      <c r="G649" s="25"/>
      <c r="H649" s="960"/>
      <c r="I649" s="961"/>
      <c r="J649" s="962"/>
      <c r="K649" s="963"/>
      <c r="L649" s="962"/>
      <c r="M649" s="963"/>
      <c r="N649" s="960"/>
      <c r="O649" s="961"/>
      <c r="P649" s="964"/>
      <c r="Q649" s="965"/>
      <c r="R649" s="964"/>
      <c r="S649" s="966"/>
      <c r="T649" s="957"/>
      <c r="U649" s="958"/>
      <c r="V649" s="958"/>
      <c r="W649" s="959"/>
      <c r="X649" s="986"/>
      <c r="Y649" s="958"/>
      <c r="Z649" s="958"/>
      <c r="AA649" s="987"/>
      <c r="AB649" s="34"/>
      <c r="AC649" s="138"/>
      <c r="AD649" s="166"/>
      <c r="AE649" s="41"/>
      <c r="AF649" s="26"/>
      <c r="AG649" s="160"/>
      <c r="AH649" s="161">
        <f>+AG649/1000</f>
        <v>0</v>
      </c>
      <c r="AI649" s="162"/>
      <c r="AJ649" s="163">
        <f>+AI649/1000</f>
        <v>0</v>
      </c>
      <c r="AK649" s="164">
        <f>+AI649-AG649</f>
        <v>0</v>
      </c>
      <c r="AL649" s="163">
        <f>+AK649/1000</f>
        <v>0</v>
      </c>
      <c r="AM649" s="165" t="e">
        <f>+AK649/AG649</f>
        <v>#DIV/0!</v>
      </c>
      <c r="AN649" s="141"/>
      <c r="AO649" s="172"/>
    </row>
    <row r="650" spans="2:41" ht="12" customHeight="1" x14ac:dyDescent="0.25">
      <c r="B650" s="25"/>
      <c r="C650" s="137"/>
      <c r="D650" s="137"/>
      <c r="E650" s="43"/>
      <c r="F650" s="43"/>
      <c r="G650" s="25"/>
      <c r="H650" s="967"/>
      <c r="I650" s="968"/>
      <c r="J650" s="969"/>
      <c r="K650" s="970"/>
      <c r="L650" s="969"/>
      <c r="M650" s="970"/>
      <c r="N650" s="967"/>
      <c r="O650" s="968"/>
      <c r="P650" s="971"/>
      <c r="Q650" s="972"/>
      <c r="R650" s="973"/>
      <c r="S650" s="974"/>
      <c r="T650" s="979"/>
      <c r="U650" s="980"/>
      <c r="V650" s="980"/>
      <c r="W650" s="981"/>
      <c r="X650" s="979"/>
      <c r="Y650" s="980"/>
      <c r="Z650" s="980"/>
      <c r="AA650" s="988"/>
      <c r="AB650" s="34"/>
      <c r="AC650" s="138"/>
      <c r="AD650" s="158"/>
      <c r="AE650" s="35"/>
      <c r="AF650" s="34"/>
      <c r="AG650" s="139"/>
      <c r="AH650" s="159">
        <f>+AG650/1000</f>
        <v>0</v>
      </c>
      <c r="AI650" s="152"/>
      <c r="AJ650" s="272">
        <f>+AI650/1000</f>
        <v>0</v>
      </c>
      <c r="AK650" s="273">
        <f>+AI650-AG650</f>
        <v>0</v>
      </c>
      <c r="AL650" s="274">
        <f>+AK650/1000</f>
        <v>0</v>
      </c>
      <c r="AM650" s="275" t="e">
        <f>+AK650/AG650</f>
        <v>#DIV/0!</v>
      </c>
      <c r="AN650" s="20"/>
    </row>
    <row r="651" spans="2:41" ht="12" customHeight="1" x14ac:dyDescent="0.25">
      <c r="B651" s="25"/>
      <c r="C651" s="137"/>
      <c r="D651" s="137"/>
      <c r="E651" s="43"/>
      <c r="F651" s="43"/>
      <c r="G651" s="25"/>
      <c r="H651" s="967"/>
      <c r="I651" s="968"/>
      <c r="J651" s="969"/>
      <c r="K651" s="970"/>
      <c r="L651" s="969"/>
      <c r="M651" s="970"/>
      <c r="N651" s="967"/>
      <c r="O651" s="968"/>
      <c r="P651" s="971"/>
      <c r="Q651" s="972"/>
      <c r="R651" s="973"/>
      <c r="S651" s="985"/>
      <c r="T651" s="982"/>
      <c r="U651" s="983"/>
      <c r="V651" s="983"/>
      <c r="W651" s="984"/>
      <c r="X651" s="982"/>
      <c r="Y651" s="983"/>
      <c r="Z651" s="983"/>
      <c r="AA651" s="984"/>
      <c r="AB651" s="34"/>
      <c r="AC651" s="138"/>
      <c r="AD651" s="263"/>
      <c r="AE651" s="46"/>
      <c r="AF651" s="34"/>
      <c r="AG651" s="139"/>
      <c r="AH651" s="140">
        <f>+AG651/1000</f>
        <v>0</v>
      </c>
      <c r="AI651" s="152"/>
      <c r="AJ651" s="142">
        <f>+AI651/1000</f>
        <v>0</v>
      </c>
      <c r="AK651" s="143">
        <f>+AI651-AG651</f>
        <v>0</v>
      </c>
      <c r="AL651" s="144">
        <f>+AK651/1000</f>
        <v>0</v>
      </c>
      <c r="AM651" s="145" t="e">
        <f>+AK651/AG651</f>
        <v>#DIV/0!</v>
      </c>
      <c r="AN651" s="21"/>
    </row>
    <row r="652" spans="2:41" ht="12" customHeight="1" x14ac:dyDescent="0.25">
      <c r="B652" s="25"/>
      <c r="C652" s="137"/>
      <c r="D652" s="137"/>
      <c r="E652" s="43"/>
      <c r="F652" s="43"/>
      <c r="G652" s="25"/>
      <c r="H652" s="967"/>
      <c r="I652" s="968"/>
      <c r="J652" s="969"/>
      <c r="K652" s="970"/>
      <c r="L652" s="969"/>
      <c r="M652" s="970"/>
      <c r="N652" s="967"/>
      <c r="O652" s="968"/>
      <c r="P652" s="971"/>
      <c r="Q652" s="972"/>
      <c r="R652" s="973"/>
      <c r="S652" s="974"/>
      <c r="T652" s="975"/>
      <c r="U652" s="976"/>
      <c r="V652" s="976"/>
      <c r="W652" s="977"/>
      <c r="X652" s="975"/>
      <c r="Y652" s="976"/>
      <c r="Z652" s="976"/>
      <c r="AA652" s="978"/>
      <c r="AB652" s="34"/>
      <c r="AC652" s="138"/>
      <c r="AD652" s="263"/>
      <c r="AE652" s="46"/>
      <c r="AF652" s="34"/>
      <c r="AG652" s="139"/>
      <c r="AH652" s="140">
        <f>+AG652/1000</f>
        <v>0</v>
      </c>
      <c r="AI652" s="152"/>
      <c r="AJ652" s="142">
        <f>+AI652/1000</f>
        <v>0</v>
      </c>
      <c r="AK652" s="143">
        <f>+AI652-AG652</f>
        <v>0</v>
      </c>
      <c r="AL652" s="144">
        <f>+AK652/1000</f>
        <v>0</v>
      </c>
      <c r="AM652" s="145" t="e">
        <f>+AK652/AG652</f>
        <v>#DIV/0!</v>
      </c>
      <c r="AN652" s="21"/>
    </row>
    <row r="653" spans="2:41" ht="12" customHeight="1" x14ac:dyDescent="0.25">
      <c r="B653" s="25"/>
      <c r="C653" s="137"/>
      <c r="D653" s="137"/>
      <c r="E653" s="43"/>
      <c r="F653" s="43"/>
      <c r="G653" s="25"/>
      <c r="H653" s="967"/>
      <c r="I653" s="968"/>
      <c r="J653" s="969"/>
      <c r="K653" s="970"/>
      <c r="L653" s="969"/>
      <c r="M653" s="970"/>
      <c r="N653" s="967"/>
      <c r="O653" s="968"/>
      <c r="P653" s="989"/>
      <c r="Q653" s="990"/>
      <c r="R653" s="973"/>
      <c r="S653" s="974"/>
      <c r="T653" s="991"/>
      <c r="U653" s="992"/>
      <c r="V653" s="992"/>
      <c r="W653" s="974"/>
      <c r="X653" s="991"/>
      <c r="Y653" s="992"/>
      <c r="Z653" s="992"/>
      <c r="AA653" s="985"/>
      <c r="AB653" s="34"/>
      <c r="AC653" s="138"/>
      <c r="AD653" s="263"/>
      <c r="AE653" s="46"/>
      <c r="AF653" s="34"/>
      <c r="AG653" s="139"/>
      <c r="AH653" s="140">
        <f>+AG653/1000</f>
        <v>0</v>
      </c>
      <c r="AI653" s="152"/>
      <c r="AJ653" s="142">
        <f>+AI653/1000</f>
        <v>0</v>
      </c>
      <c r="AK653" s="143">
        <f>+AI653-AG653</f>
        <v>0</v>
      </c>
      <c r="AL653" s="144">
        <f>+AK653/1000</f>
        <v>0</v>
      </c>
      <c r="AM653" s="145" t="e">
        <f>+AK653/AG653</f>
        <v>#DIV/0!</v>
      </c>
    </row>
    <row r="654" spans="2:41" ht="12" customHeight="1" thickBot="1" x14ac:dyDescent="0.3">
      <c r="B654" s="24"/>
      <c r="C654" s="146"/>
      <c r="D654" s="146"/>
      <c r="E654" s="27"/>
      <c r="F654" s="36"/>
      <c r="G654" s="31"/>
      <c r="H654" s="909"/>
      <c r="I654" s="910"/>
      <c r="J654" s="911"/>
      <c r="K654" s="912"/>
      <c r="L654" s="911"/>
      <c r="M654" s="912"/>
      <c r="N654" s="913"/>
      <c r="O654" s="910"/>
      <c r="P654" s="913"/>
      <c r="Q654" s="910"/>
      <c r="R654" s="914"/>
      <c r="S654" s="915"/>
      <c r="T654" s="916"/>
      <c r="U654" s="917"/>
      <c r="V654" s="917"/>
      <c r="W654" s="915"/>
      <c r="X654" s="29"/>
      <c r="Y654" s="147"/>
      <c r="Z654" s="147"/>
      <c r="AA654" s="28"/>
      <c r="AB654" s="36"/>
      <c r="AC654" s="148"/>
      <c r="AD654" s="147"/>
      <c r="AE654" s="28"/>
      <c r="AF654" s="29"/>
      <c r="AG654" s="149"/>
      <c r="AH654" s="153"/>
      <c r="AI654" s="150"/>
      <c r="AJ654" s="154"/>
      <c r="AK654" s="155"/>
      <c r="AL654" s="156"/>
      <c r="AM654" s="157"/>
    </row>
    <row r="655" spans="2:41" ht="12" customHeight="1" x14ac:dyDescent="0.25">
      <c r="B655" s="151"/>
      <c r="C655" s="151"/>
      <c r="D655" s="151"/>
      <c r="E655" s="151"/>
      <c r="F655" s="151"/>
      <c r="G655" s="151"/>
      <c r="H655" s="151"/>
      <c r="I655" s="151"/>
      <c r="J655" s="174"/>
      <c r="K655" s="174"/>
      <c r="L655" s="174"/>
      <c r="M655" s="174"/>
      <c r="N655" s="151"/>
      <c r="O655" s="151"/>
      <c r="P655" s="135"/>
      <c r="Q655" s="135"/>
      <c r="R655" s="918" t="s">
        <v>5</v>
      </c>
      <c r="S655" s="919"/>
      <c r="T655" s="919"/>
      <c r="U655" s="919"/>
      <c r="V655" s="919"/>
      <c r="W655" s="919"/>
      <c r="X655" s="919"/>
      <c r="Y655" s="919"/>
      <c r="Z655" s="919"/>
      <c r="AA655" s="919"/>
      <c r="AB655" s="919"/>
      <c r="AC655" s="919"/>
      <c r="AD655" s="919"/>
      <c r="AE655" s="919"/>
      <c r="AF655" s="265"/>
      <c r="AG655" s="932" t="s">
        <v>4</v>
      </c>
      <c r="AH655" s="933"/>
      <c r="AI655" s="932" t="s">
        <v>3</v>
      </c>
      <c r="AJ655" s="933"/>
      <c r="AK655" s="932" t="s">
        <v>2</v>
      </c>
      <c r="AL655" s="934"/>
      <c r="AM655" s="935"/>
    </row>
    <row r="656" spans="2:41" x14ac:dyDescent="0.25">
      <c r="B656" s="151"/>
      <c r="C656" s="151"/>
      <c r="D656" s="151"/>
      <c r="E656" s="151"/>
      <c r="F656" s="151"/>
      <c r="G656" s="151"/>
      <c r="H656" s="151"/>
      <c r="I656" s="151"/>
      <c r="J656" s="174"/>
      <c r="K656" s="174"/>
      <c r="L656" s="174"/>
      <c r="M656" s="174"/>
      <c r="N656" s="151"/>
      <c r="O656" s="151"/>
      <c r="P656" s="135"/>
      <c r="Q656" s="135"/>
      <c r="R656" s="930"/>
      <c r="S656" s="931"/>
      <c r="T656" s="931"/>
      <c r="U656" s="931"/>
      <c r="V656" s="931"/>
      <c r="W656" s="931"/>
      <c r="X656" s="931"/>
      <c r="Y656" s="931"/>
      <c r="Z656" s="931"/>
      <c r="AA656" s="931"/>
      <c r="AB656" s="931"/>
      <c r="AC656" s="931"/>
      <c r="AD656" s="931"/>
      <c r="AE656" s="931"/>
      <c r="AF656" s="265"/>
      <c r="AG656" s="936" t="s">
        <v>1</v>
      </c>
      <c r="AH656" s="938">
        <f>+SUM(AH649:AH654)</f>
        <v>0</v>
      </c>
      <c r="AI656" s="936" t="s">
        <v>1</v>
      </c>
      <c r="AJ656" s="938">
        <f>+SUM(AJ649:AJ654)</f>
        <v>0</v>
      </c>
      <c r="AK656" s="936" t="s">
        <v>1</v>
      </c>
      <c r="AL656" s="940">
        <f>+AJ656-AH656</f>
        <v>0</v>
      </c>
      <c r="AM656" s="851" t="e">
        <f>+AL656/AH656</f>
        <v>#DIV/0!</v>
      </c>
    </row>
    <row r="657" spans="2:39" ht="17.25" thickBot="1" x14ac:dyDescent="0.3">
      <c r="B657" s="151"/>
      <c r="C657" s="151"/>
      <c r="D657" s="151"/>
      <c r="E657" s="151"/>
      <c r="F657" s="151"/>
      <c r="G657" s="151"/>
      <c r="H657" s="151"/>
      <c r="I657" s="151"/>
      <c r="J657" s="174"/>
      <c r="K657" s="174"/>
      <c r="L657" s="174"/>
      <c r="M657" s="174"/>
      <c r="N657" s="151"/>
      <c r="O657" s="151"/>
      <c r="P657" s="135"/>
      <c r="Q657" s="135"/>
      <c r="R657" s="921"/>
      <c r="S657" s="922"/>
      <c r="T657" s="922"/>
      <c r="U657" s="922"/>
      <c r="V657" s="922"/>
      <c r="W657" s="922"/>
      <c r="X657" s="922"/>
      <c r="Y657" s="922"/>
      <c r="Z657" s="922"/>
      <c r="AA657" s="922"/>
      <c r="AB657" s="922"/>
      <c r="AC657" s="922"/>
      <c r="AD657" s="922"/>
      <c r="AE657" s="922"/>
      <c r="AF657" s="264"/>
      <c r="AG657" s="937"/>
      <c r="AH657" s="939"/>
      <c r="AI657" s="937"/>
      <c r="AJ657" s="939"/>
      <c r="AK657" s="937"/>
      <c r="AL657" s="941"/>
      <c r="AM657" s="852"/>
    </row>
    <row r="658" spans="2:39" ht="17.25" thickBot="1" x14ac:dyDescent="0.3"/>
    <row r="659" spans="2:39" x14ac:dyDescent="0.25">
      <c r="R659" s="918" t="s">
        <v>0</v>
      </c>
      <c r="S659" s="919"/>
      <c r="T659" s="919"/>
      <c r="U659" s="919"/>
      <c r="V659" s="919"/>
      <c r="W659" s="919"/>
      <c r="X659" s="919"/>
      <c r="Y659" s="919"/>
      <c r="Z659" s="919"/>
      <c r="AA659" s="919"/>
      <c r="AB659" s="919"/>
      <c r="AC659" s="919"/>
      <c r="AD659" s="919"/>
      <c r="AE659" s="920"/>
      <c r="AF659" s="18"/>
      <c r="AG659" s="924">
        <f>+AH656+AG639</f>
        <v>0</v>
      </c>
      <c r="AH659" s="925"/>
      <c r="AI659" s="924">
        <f>+AJ656+AI639</f>
        <v>0</v>
      </c>
      <c r="AJ659" s="925"/>
      <c r="AK659" s="928">
        <f>+AI659-AG659</f>
        <v>0</v>
      </c>
      <c r="AL659" s="925"/>
      <c r="AM659" s="945" t="e">
        <f>+AK659/AG659</f>
        <v>#DIV/0!</v>
      </c>
    </row>
    <row r="660" spans="2:39" ht="17.25" thickBot="1" x14ac:dyDescent="0.3">
      <c r="R660" s="921"/>
      <c r="S660" s="922"/>
      <c r="T660" s="922"/>
      <c r="U660" s="922"/>
      <c r="V660" s="922"/>
      <c r="W660" s="922"/>
      <c r="X660" s="922"/>
      <c r="Y660" s="922"/>
      <c r="Z660" s="922"/>
      <c r="AA660" s="922"/>
      <c r="AB660" s="922"/>
      <c r="AC660" s="922"/>
      <c r="AD660" s="922"/>
      <c r="AE660" s="923"/>
      <c r="AF660" s="19"/>
      <c r="AG660" s="926"/>
      <c r="AH660" s="927"/>
      <c r="AI660" s="926"/>
      <c r="AJ660" s="927"/>
      <c r="AK660" s="929"/>
      <c r="AL660" s="927"/>
      <c r="AM660" s="946"/>
    </row>
  </sheetData>
  <mergeCells count="2970">
    <mergeCell ref="AM656:AM657"/>
    <mergeCell ref="R659:AE660"/>
    <mergeCell ref="AG659:AH660"/>
    <mergeCell ref="AI659:AJ660"/>
    <mergeCell ref="AK659:AL660"/>
    <mergeCell ref="AM659:AM660"/>
    <mergeCell ref="R655:AE657"/>
    <mergeCell ref="AG655:AH655"/>
    <mergeCell ref="AI655:AJ655"/>
    <mergeCell ref="AK655:AM655"/>
    <mergeCell ref="AG656:AG657"/>
    <mergeCell ref="AH656:AH657"/>
    <mergeCell ref="AI656:AI657"/>
    <mergeCell ref="AJ656:AJ657"/>
    <mergeCell ref="AK656:AK657"/>
    <mergeCell ref="AL656:AL657"/>
    <mergeCell ref="T653:W653"/>
    <mergeCell ref="X653:AA653"/>
    <mergeCell ref="H654:I654"/>
    <mergeCell ref="J654:K654"/>
    <mergeCell ref="L654:M654"/>
    <mergeCell ref="N654:O654"/>
    <mergeCell ref="P654:Q654"/>
    <mergeCell ref="R654:S654"/>
    <mergeCell ref="T654:W654"/>
    <mergeCell ref="H653:I653"/>
    <mergeCell ref="J653:K653"/>
    <mergeCell ref="L653:M653"/>
    <mergeCell ref="N653:O653"/>
    <mergeCell ref="P653:Q653"/>
    <mergeCell ref="R653:S653"/>
    <mergeCell ref="T651:W651"/>
    <mergeCell ref="X651:AA651"/>
    <mergeCell ref="H652:I652"/>
    <mergeCell ref="J652:K652"/>
    <mergeCell ref="L652:M652"/>
    <mergeCell ref="N652:O652"/>
    <mergeCell ref="P652:Q652"/>
    <mergeCell ref="R652:S652"/>
    <mergeCell ref="T652:W652"/>
    <mergeCell ref="X652:AA652"/>
    <mergeCell ref="H651:I651"/>
    <mergeCell ref="J651:K651"/>
    <mergeCell ref="L651:M651"/>
    <mergeCell ref="N651:O651"/>
    <mergeCell ref="P651:Q651"/>
    <mergeCell ref="R651:S651"/>
    <mergeCell ref="X649:AA649"/>
    <mergeCell ref="H650:I650"/>
    <mergeCell ref="J650:K650"/>
    <mergeCell ref="L650:M650"/>
    <mergeCell ref="N650:O650"/>
    <mergeCell ref="P650:Q650"/>
    <mergeCell ref="R650:S650"/>
    <mergeCell ref="T650:W650"/>
    <mergeCell ref="X650:AA650"/>
    <mergeCell ref="R648:S648"/>
    <mergeCell ref="T648:W648"/>
    <mergeCell ref="X648:AA648"/>
    <mergeCell ref="H649:I649"/>
    <mergeCell ref="J649:K649"/>
    <mergeCell ref="L649:M649"/>
    <mergeCell ref="N649:O649"/>
    <mergeCell ref="P649:Q649"/>
    <mergeCell ref="R649:S649"/>
    <mergeCell ref="T649:W649"/>
    <mergeCell ref="AK646:AM646"/>
    <mergeCell ref="F647:G647"/>
    <mergeCell ref="AF647:AH647"/>
    <mergeCell ref="AI647:AJ647"/>
    <mergeCell ref="AK647:AM647"/>
    <mergeCell ref="H648:I648"/>
    <mergeCell ref="J648:K648"/>
    <mergeCell ref="L648:M648"/>
    <mergeCell ref="N648:O648"/>
    <mergeCell ref="P648:Q648"/>
    <mergeCell ref="B646:E646"/>
    <mergeCell ref="F646:G646"/>
    <mergeCell ref="H646:S647"/>
    <mergeCell ref="T646:AE647"/>
    <mergeCell ref="AF646:AH646"/>
    <mergeCell ref="AI646:AJ646"/>
    <mergeCell ref="B642:G643"/>
    <mergeCell ref="H642:AC642"/>
    <mergeCell ref="AE642:AJ642"/>
    <mergeCell ref="AK642:AM642"/>
    <mergeCell ref="H643:AC644"/>
    <mergeCell ref="AE643:AJ644"/>
    <mergeCell ref="AK643:AM644"/>
    <mergeCell ref="B644:G644"/>
    <mergeCell ref="AM636:AM637"/>
    <mergeCell ref="R639:AE640"/>
    <mergeCell ref="AG639:AH640"/>
    <mergeCell ref="AI639:AJ640"/>
    <mergeCell ref="AK639:AL640"/>
    <mergeCell ref="AM639:AM640"/>
    <mergeCell ref="R635:AE637"/>
    <mergeCell ref="AG635:AH635"/>
    <mergeCell ref="AI635:AJ635"/>
    <mergeCell ref="AK635:AM635"/>
    <mergeCell ref="AG636:AG637"/>
    <mergeCell ref="AH636:AH637"/>
    <mergeCell ref="AI636:AI637"/>
    <mergeCell ref="AJ636:AJ637"/>
    <mergeCell ref="AK636:AK637"/>
    <mergeCell ref="AL636:AL637"/>
    <mergeCell ref="T633:W633"/>
    <mergeCell ref="X633:AA633"/>
    <mergeCell ref="H634:I634"/>
    <mergeCell ref="J634:K634"/>
    <mergeCell ref="L634:M634"/>
    <mergeCell ref="N634:O634"/>
    <mergeCell ref="P634:Q634"/>
    <mergeCell ref="R634:S634"/>
    <mergeCell ref="T634:W634"/>
    <mergeCell ref="H633:I633"/>
    <mergeCell ref="J633:K633"/>
    <mergeCell ref="L633:M633"/>
    <mergeCell ref="N633:O633"/>
    <mergeCell ref="P633:Q633"/>
    <mergeCell ref="R633:S633"/>
    <mergeCell ref="T631:W631"/>
    <mergeCell ref="X631:AA631"/>
    <mergeCell ref="H632:I632"/>
    <mergeCell ref="J632:K632"/>
    <mergeCell ref="L632:M632"/>
    <mergeCell ref="N632:O632"/>
    <mergeCell ref="P632:Q632"/>
    <mergeCell ref="R632:S632"/>
    <mergeCell ref="T632:W632"/>
    <mergeCell ref="X632:AA632"/>
    <mergeCell ref="H631:I631"/>
    <mergeCell ref="J631:K631"/>
    <mergeCell ref="L631:M631"/>
    <mergeCell ref="N631:O631"/>
    <mergeCell ref="P631:Q631"/>
    <mergeCell ref="R631:S631"/>
    <mergeCell ref="X629:AA629"/>
    <mergeCell ref="H630:I630"/>
    <mergeCell ref="J630:K630"/>
    <mergeCell ref="L630:M630"/>
    <mergeCell ref="N630:O630"/>
    <mergeCell ref="P630:Q630"/>
    <mergeCell ref="R630:S630"/>
    <mergeCell ref="T630:W630"/>
    <mergeCell ref="X630:AA630"/>
    <mergeCell ref="R628:S628"/>
    <mergeCell ref="T628:W628"/>
    <mergeCell ref="X628:AA628"/>
    <mergeCell ref="H629:I629"/>
    <mergeCell ref="J629:K629"/>
    <mergeCell ref="L629:M629"/>
    <mergeCell ref="N629:O629"/>
    <mergeCell ref="P629:Q629"/>
    <mergeCell ref="R629:S629"/>
    <mergeCell ref="T629:W629"/>
    <mergeCell ref="AK626:AM626"/>
    <mergeCell ref="F627:G627"/>
    <mergeCell ref="AF627:AH627"/>
    <mergeCell ref="AI627:AJ627"/>
    <mergeCell ref="AK627:AM627"/>
    <mergeCell ref="H628:I628"/>
    <mergeCell ref="J628:K628"/>
    <mergeCell ref="L628:M628"/>
    <mergeCell ref="N628:O628"/>
    <mergeCell ref="P628:Q628"/>
    <mergeCell ref="B626:E626"/>
    <mergeCell ref="F626:G626"/>
    <mergeCell ref="H626:S627"/>
    <mergeCell ref="T626:AE627"/>
    <mergeCell ref="AF626:AH626"/>
    <mergeCell ref="AI626:AJ626"/>
    <mergeCell ref="B622:G623"/>
    <mergeCell ref="H622:AC622"/>
    <mergeCell ref="AE622:AJ622"/>
    <mergeCell ref="AK622:AM622"/>
    <mergeCell ref="H623:AC624"/>
    <mergeCell ref="AE623:AJ624"/>
    <mergeCell ref="AK623:AM624"/>
    <mergeCell ref="B624:G624"/>
    <mergeCell ref="AM616:AM617"/>
    <mergeCell ref="R619:AE620"/>
    <mergeCell ref="AG619:AH620"/>
    <mergeCell ref="AI619:AJ620"/>
    <mergeCell ref="AK619:AL620"/>
    <mergeCell ref="AM619:AM620"/>
    <mergeCell ref="R615:AE617"/>
    <mergeCell ref="AG615:AH615"/>
    <mergeCell ref="AI615:AJ615"/>
    <mergeCell ref="AK615:AM615"/>
    <mergeCell ref="AG616:AG617"/>
    <mergeCell ref="AH616:AH617"/>
    <mergeCell ref="AI616:AI617"/>
    <mergeCell ref="AJ616:AJ617"/>
    <mergeCell ref="AK616:AK617"/>
    <mergeCell ref="AL616:AL617"/>
    <mergeCell ref="T613:W613"/>
    <mergeCell ref="X613:AA613"/>
    <mergeCell ref="H614:I614"/>
    <mergeCell ref="J614:K614"/>
    <mergeCell ref="L614:M614"/>
    <mergeCell ref="N614:O614"/>
    <mergeCell ref="P614:Q614"/>
    <mergeCell ref="R614:S614"/>
    <mergeCell ref="T614:W614"/>
    <mergeCell ref="H613:I613"/>
    <mergeCell ref="J613:K613"/>
    <mergeCell ref="L613:M613"/>
    <mergeCell ref="N613:O613"/>
    <mergeCell ref="P613:Q613"/>
    <mergeCell ref="R613:S613"/>
    <mergeCell ref="T611:W611"/>
    <mergeCell ref="X611:AA611"/>
    <mergeCell ref="H612:I612"/>
    <mergeCell ref="J612:K612"/>
    <mergeCell ref="L612:M612"/>
    <mergeCell ref="N612:O612"/>
    <mergeCell ref="P612:Q612"/>
    <mergeCell ref="R612:S612"/>
    <mergeCell ref="T612:W612"/>
    <mergeCell ref="X612:AA612"/>
    <mergeCell ref="H611:I611"/>
    <mergeCell ref="J611:K611"/>
    <mergeCell ref="L611:M611"/>
    <mergeCell ref="N611:O611"/>
    <mergeCell ref="P611:Q611"/>
    <mergeCell ref="R611:S611"/>
    <mergeCell ref="X609:AA609"/>
    <mergeCell ref="H610:I610"/>
    <mergeCell ref="J610:K610"/>
    <mergeCell ref="L610:M610"/>
    <mergeCell ref="N610:O610"/>
    <mergeCell ref="P610:Q610"/>
    <mergeCell ref="R610:S610"/>
    <mergeCell ref="T610:W610"/>
    <mergeCell ref="X610:AA610"/>
    <mergeCell ref="R608:S608"/>
    <mergeCell ref="T608:W608"/>
    <mergeCell ref="X608:AA608"/>
    <mergeCell ref="H609:I609"/>
    <mergeCell ref="J609:K609"/>
    <mergeCell ref="L609:M609"/>
    <mergeCell ref="N609:O609"/>
    <mergeCell ref="P609:Q609"/>
    <mergeCell ref="R609:S609"/>
    <mergeCell ref="T609:W609"/>
    <mergeCell ref="AK606:AM606"/>
    <mergeCell ref="F607:G607"/>
    <mergeCell ref="AF607:AH607"/>
    <mergeCell ref="AI607:AJ607"/>
    <mergeCell ref="AK607:AM607"/>
    <mergeCell ref="H608:I608"/>
    <mergeCell ref="J608:K608"/>
    <mergeCell ref="L608:M608"/>
    <mergeCell ref="N608:O608"/>
    <mergeCell ref="P608:Q608"/>
    <mergeCell ref="B606:E606"/>
    <mergeCell ref="F606:G606"/>
    <mergeCell ref="H606:S607"/>
    <mergeCell ref="T606:AE607"/>
    <mergeCell ref="AF606:AH606"/>
    <mergeCell ref="AI606:AJ606"/>
    <mergeCell ref="B602:G603"/>
    <mergeCell ref="H602:AC602"/>
    <mergeCell ref="AE602:AJ602"/>
    <mergeCell ref="AK602:AM602"/>
    <mergeCell ref="H603:AC604"/>
    <mergeCell ref="AE603:AJ604"/>
    <mergeCell ref="AK603:AM604"/>
    <mergeCell ref="B604:G604"/>
    <mergeCell ref="AM596:AM597"/>
    <mergeCell ref="R599:AE600"/>
    <mergeCell ref="AG599:AH600"/>
    <mergeCell ref="AI599:AJ600"/>
    <mergeCell ref="AK599:AL600"/>
    <mergeCell ref="AM599:AM600"/>
    <mergeCell ref="R595:AE597"/>
    <mergeCell ref="AG595:AH595"/>
    <mergeCell ref="AI595:AJ595"/>
    <mergeCell ref="AK595:AM595"/>
    <mergeCell ref="AG596:AG597"/>
    <mergeCell ref="AH596:AH597"/>
    <mergeCell ref="AI596:AI597"/>
    <mergeCell ref="AJ596:AJ597"/>
    <mergeCell ref="AK596:AK597"/>
    <mergeCell ref="AL596:AL597"/>
    <mergeCell ref="T593:W593"/>
    <mergeCell ref="X593:AA593"/>
    <mergeCell ref="H594:I594"/>
    <mergeCell ref="J594:K594"/>
    <mergeCell ref="L594:M594"/>
    <mergeCell ref="N594:O594"/>
    <mergeCell ref="P594:Q594"/>
    <mergeCell ref="R594:S594"/>
    <mergeCell ref="T594:W594"/>
    <mergeCell ref="H593:I593"/>
    <mergeCell ref="J593:K593"/>
    <mergeCell ref="L593:M593"/>
    <mergeCell ref="N593:O593"/>
    <mergeCell ref="P593:Q593"/>
    <mergeCell ref="R593:S593"/>
    <mergeCell ref="T591:W591"/>
    <mergeCell ref="X591:AA591"/>
    <mergeCell ref="H592:I592"/>
    <mergeCell ref="J592:K592"/>
    <mergeCell ref="L592:M592"/>
    <mergeCell ref="N592:O592"/>
    <mergeCell ref="P592:Q592"/>
    <mergeCell ref="R592:S592"/>
    <mergeCell ref="T592:W592"/>
    <mergeCell ref="X592:AA592"/>
    <mergeCell ref="H591:I591"/>
    <mergeCell ref="J591:K591"/>
    <mergeCell ref="L591:M591"/>
    <mergeCell ref="N591:O591"/>
    <mergeCell ref="P591:Q591"/>
    <mergeCell ref="R591:S591"/>
    <mergeCell ref="X589:AA589"/>
    <mergeCell ref="H590:I590"/>
    <mergeCell ref="J590:K590"/>
    <mergeCell ref="L590:M590"/>
    <mergeCell ref="N590:O590"/>
    <mergeCell ref="P590:Q590"/>
    <mergeCell ref="R590:S590"/>
    <mergeCell ref="T590:W590"/>
    <mergeCell ref="X590:AA590"/>
    <mergeCell ref="R588:S588"/>
    <mergeCell ref="T588:W588"/>
    <mergeCell ref="X588:AA588"/>
    <mergeCell ref="H589:I589"/>
    <mergeCell ref="J589:K589"/>
    <mergeCell ref="L589:M589"/>
    <mergeCell ref="N589:O589"/>
    <mergeCell ref="P589:Q589"/>
    <mergeCell ref="R589:S589"/>
    <mergeCell ref="T589:W589"/>
    <mergeCell ref="AK586:AM586"/>
    <mergeCell ref="F587:G587"/>
    <mergeCell ref="AF587:AH587"/>
    <mergeCell ref="AI587:AJ587"/>
    <mergeCell ref="AK587:AM587"/>
    <mergeCell ref="H588:I588"/>
    <mergeCell ref="J588:K588"/>
    <mergeCell ref="L588:M588"/>
    <mergeCell ref="N588:O588"/>
    <mergeCell ref="P588:Q588"/>
    <mergeCell ref="B586:E586"/>
    <mergeCell ref="F586:G586"/>
    <mergeCell ref="H586:S587"/>
    <mergeCell ref="T586:AE587"/>
    <mergeCell ref="AF586:AH586"/>
    <mergeCell ref="AI586:AJ586"/>
    <mergeCell ref="B582:G583"/>
    <mergeCell ref="H582:AC582"/>
    <mergeCell ref="AE582:AJ582"/>
    <mergeCell ref="AK582:AM582"/>
    <mergeCell ref="H583:AC584"/>
    <mergeCell ref="AE583:AJ584"/>
    <mergeCell ref="AK583:AM584"/>
    <mergeCell ref="B584:G584"/>
    <mergeCell ref="AM576:AM577"/>
    <mergeCell ref="R579:AE580"/>
    <mergeCell ref="AG579:AH580"/>
    <mergeCell ref="AI579:AJ580"/>
    <mergeCell ref="AK579:AL580"/>
    <mergeCell ref="AM579:AM580"/>
    <mergeCell ref="R575:AE577"/>
    <mergeCell ref="AG575:AH575"/>
    <mergeCell ref="AI575:AJ575"/>
    <mergeCell ref="AK575:AM575"/>
    <mergeCell ref="AG576:AG577"/>
    <mergeCell ref="AH576:AH577"/>
    <mergeCell ref="AI576:AI577"/>
    <mergeCell ref="AJ576:AJ577"/>
    <mergeCell ref="AK576:AK577"/>
    <mergeCell ref="AL576:AL577"/>
    <mergeCell ref="T573:W573"/>
    <mergeCell ref="X573:AA573"/>
    <mergeCell ref="H574:I574"/>
    <mergeCell ref="J574:K574"/>
    <mergeCell ref="L574:M574"/>
    <mergeCell ref="N574:O574"/>
    <mergeCell ref="P574:Q574"/>
    <mergeCell ref="R574:S574"/>
    <mergeCell ref="T574:W574"/>
    <mergeCell ref="H573:I573"/>
    <mergeCell ref="J573:K573"/>
    <mergeCell ref="L573:M573"/>
    <mergeCell ref="N573:O573"/>
    <mergeCell ref="P573:Q573"/>
    <mergeCell ref="R573:S573"/>
    <mergeCell ref="T571:W571"/>
    <mergeCell ref="X571:AA571"/>
    <mergeCell ref="H572:I572"/>
    <mergeCell ref="J572:K572"/>
    <mergeCell ref="L572:M572"/>
    <mergeCell ref="N572:O572"/>
    <mergeCell ref="P572:Q572"/>
    <mergeCell ref="R572:S572"/>
    <mergeCell ref="T572:W572"/>
    <mergeCell ref="X572:AA572"/>
    <mergeCell ref="H571:I571"/>
    <mergeCell ref="J571:K571"/>
    <mergeCell ref="L571:M571"/>
    <mergeCell ref="N571:O571"/>
    <mergeCell ref="P571:Q571"/>
    <mergeCell ref="R571:S571"/>
    <mergeCell ref="X569:AA569"/>
    <mergeCell ref="H570:I570"/>
    <mergeCell ref="J570:K570"/>
    <mergeCell ref="L570:M570"/>
    <mergeCell ref="N570:O570"/>
    <mergeCell ref="P570:Q570"/>
    <mergeCell ref="R570:S570"/>
    <mergeCell ref="T570:W570"/>
    <mergeCell ref="X570:AA570"/>
    <mergeCell ref="R568:S568"/>
    <mergeCell ref="T568:W568"/>
    <mergeCell ref="X568:AA568"/>
    <mergeCell ref="H569:I569"/>
    <mergeCell ref="J569:K569"/>
    <mergeCell ref="L569:M569"/>
    <mergeCell ref="N569:O569"/>
    <mergeCell ref="P569:Q569"/>
    <mergeCell ref="R569:S569"/>
    <mergeCell ref="T569:W569"/>
    <mergeCell ref="AK566:AM566"/>
    <mergeCell ref="F567:G567"/>
    <mergeCell ref="AF567:AH567"/>
    <mergeCell ref="AI567:AJ567"/>
    <mergeCell ref="AK567:AM567"/>
    <mergeCell ref="H568:I568"/>
    <mergeCell ref="J568:K568"/>
    <mergeCell ref="L568:M568"/>
    <mergeCell ref="N568:O568"/>
    <mergeCell ref="P568:Q568"/>
    <mergeCell ref="B566:E566"/>
    <mergeCell ref="F566:G566"/>
    <mergeCell ref="H566:S567"/>
    <mergeCell ref="T566:AE567"/>
    <mergeCell ref="AF566:AH566"/>
    <mergeCell ref="AI566:AJ566"/>
    <mergeCell ref="B562:G563"/>
    <mergeCell ref="H562:AC562"/>
    <mergeCell ref="AE562:AJ562"/>
    <mergeCell ref="AK562:AM562"/>
    <mergeCell ref="H563:AC564"/>
    <mergeCell ref="AE563:AJ564"/>
    <mergeCell ref="AK563:AM564"/>
    <mergeCell ref="B564:G564"/>
    <mergeCell ref="AM556:AM557"/>
    <mergeCell ref="R559:AE560"/>
    <mergeCell ref="AG559:AH560"/>
    <mergeCell ref="AI559:AJ560"/>
    <mergeCell ref="AK559:AL560"/>
    <mergeCell ref="AM559:AM560"/>
    <mergeCell ref="R555:AE557"/>
    <mergeCell ref="AG555:AH555"/>
    <mergeCell ref="AI555:AJ555"/>
    <mergeCell ref="AK555:AM555"/>
    <mergeCell ref="AG556:AG557"/>
    <mergeCell ref="AH556:AH557"/>
    <mergeCell ref="AI556:AI557"/>
    <mergeCell ref="AJ556:AJ557"/>
    <mergeCell ref="AK556:AK557"/>
    <mergeCell ref="AL556:AL557"/>
    <mergeCell ref="T553:W553"/>
    <mergeCell ref="X553:AA553"/>
    <mergeCell ref="H554:I554"/>
    <mergeCell ref="J554:K554"/>
    <mergeCell ref="L554:M554"/>
    <mergeCell ref="N554:O554"/>
    <mergeCell ref="P554:Q554"/>
    <mergeCell ref="R554:S554"/>
    <mergeCell ref="T554:W554"/>
    <mergeCell ref="H553:I553"/>
    <mergeCell ref="J553:K553"/>
    <mergeCell ref="L553:M553"/>
    <mergeCell ref="N553:O553"/>
    <mergeCell ref="P553:Q553"/>
    <mergeCell ref="R553:S553"/>
    <mergeCell ref="T551:W551"/>
    <mergeCell ref="X551:AA551"/>
    <mergeCell ref="H552:I552"/>
    <mergeCell ref="J552:K552"/>
    <mergeCell ref="L552:M552"/>
    <mergeCell ref="N552:O552"/>
    <mergeCell ref="P552:Q552"/>
    <mergeCell ref="R552:S552"/>
    <mergeCell ref="T552:W552"/>
    <mergeCell ref="X552:AA552"/>
    <mergeCell ref="H551:I551"/>
    <mergeCell ref="J551:K551"/>
    <mergeCell ref="L551:M551"/>
    <mergeCell ref="N551:O551"/>
    <mergeCell ref="P551:Q551"/>
    <mergeCell ref="R551:S551"/>
    <mergeCell ref="X549:AA549"/>
    <mergeCell ref="H550:I550"/>
    <mergeCell ref="J550:K550"/>
    <mergeCell ref="L550:M550"/>
    <mergeCell ref="N550:O550"/>
    <mergeCell ref="P550:Q550"/>
    <mergeCell ref="R550:S550"/>
    <mergeCell ref="T550:W550"/>
    <mergeCell ref="X550:AA550"/>
    <mergeCell ref="R548:S548"/>
    <mergeCell ref="T548:W548"/>
    <mergeCell ref="X548:AA548"/>
    <mergeCell ref="H549:I549"/>
    <mergeCell ref="J549:K549"/>
    <mergeCell ref="L549:M549"/>
    <mergeCell ref="N549:O549"/>
    <mergeCell ref="P549:Q549"/>
    <mergeCell ref="R549:S549"/>
    <mergeCell ref="T549:W549"/>
    <mergeCell ref="AK546:AM546"/>
    <mergeCell ref="F547:G547"/>
    <mergeCell ref="AF547:AH547"/>
    <mergeCell ref="AI547:AJ547"/>
    <mergeCell ref="AK547:AM547"/>
    <mergeCell ref="H548:I548"/>
    <mergeCell ref="J548:K548"/>
    <mergeCell ref="L548:M548"/>
    <mergeCell ref="N548:O548"/>
    <mergeCell ref="P548:Q548"/>
    <mergeCell ref="B546:E546"/>
    <mergeCell ref="F546:G546"/>
    <mergeCell ref="H546:S547"/>
    <mergeCell ref="T546:AE547"/>
    <mergeCell ref="AF546:AH546"/>
    <mergeCell ref="AI546:AJ546"/>
    <mergeCell ref="B542:G543"/>
    <mergeCell ref="H542:AC542"/>
    <mergeCell ref="AE542:AJ542"/>
    <mergeCell ref="AK542:AM542"/>
    <mergeCell ref="H543:AC544"/>
    <mergeCell ref="AE543:AJ544"/>
    <mergeCell ref="AK543:AM544"/>
    <mergeCell ref="B544:G544"/>
    <mergeCell ref="AM536:AM537"/>
    <mergeCell ref="R539:AE540"/>
    <mergeCell ref="AG539:AH540"/>
    <mergeCell ref="AI539:AJ540"/>
    <mergeCell ref="AK539:AL540"/>
    <mergeCell ref="AM539:AM540"/>
    <mergeCell ref="R535:AE537"/>
    <mergeCell ref="AG535:AH535"/>
    <mergeCell ref="AI535:AJ535"/>
    <mergeCell ref="AK535:AM535"/>
    <mergeCell ref="AG536:AG537"/>
    <mergeCell ref="AH536:AH537"/>
    <mergeCell ref="AI536:AI537"/>
    <mergeCell ref="AJ536:AJ537"/>
    <mergeCell ref="AK536:AK537"/>
    <mergeCell ref="AL536:AL537"/>
    <mergeCell ref="T533:W533"/>
    <mergeCell ref="X533:AA533"/>
    <mergeCell ref="H534:I534"/>
    <mergeCell ref="J534:K534"/>
    <mergeCell ref="L534:M534"/>
    <mergeCell ref="N534:O534"/>
    <mergeCell ref="P534:Q534"/>
    <mergeCell ref="R534:S534"/>
    <mergeCell ref="T534:W534"/>
    <mergeCell ref="H533:I533"/>
    <mergeCell ref="J533:K533"/>
    <mergeCell ref="L533:M533"/>
    <mergeCell ref="N533:O533"/>
    <mergeCell ref="P533:Q533"/>
    <mergeCell ref="R533:S533"/>
    <mergeCell ref="T531:W531"/>
    <mergeCell ref="X531:AA531"/>
    <mergeCell ref="H532:I532"/>
    <mergeCell ref="J532:K532"/>
    <mergeCell ref="L532:M532"/>
    <mergeCell ref="N532:O532"/>
    <mergeCell ref="P532:Q532"/>
    <mergeCell ref="R532:S532"/>
    <mergeCell ref="T532:W532"/>
    <mergeCell ref="X532:AA532"/>
    <mergeCell ref="H531:I531"/>
    <mergeCell ref="J531:K531"/>
    <mergeCell ref="L531:M531"/>
    <mergeCell ref="N531:O531"/>
    <mergeCell ref="P531:Q531"/>
    <mergeCell ref="R531:S531"/>
    <mergeCell ref="X529:AA529"/>
    <mergeCell ref="H530:I530"/>
    <mergeCell ref="J530:K530"/>
    <mergeCell ref="L530:M530"/>
    <mergeCell ref="N530:O530"/>
    <mergeCell ref="P530:Q530"/>
    <mergeCell ref="R530:S530"/>
    <mergeCell ref="T530:W530"/>
    <mergeCell ref="X530:AA530"/>
    <mergeCell ref="R528:S528"/>
    <mergeCell ref="T528:W528"/>
    <mergeCell ref="X528:AA528"/>
    <mergeCell ref="H529:I529"/>
    <mergeCell ref="J529:K529"/>
    <mergeCell ref="L529:M529"/>
    <mergeCell ref="N529:O529"/>
    <mergeCell ref="P529:Q529"/>
    <mergeCell ref="R529:S529"/>
    <mergeCell ref="T529:W529"/>
    <mergeCell ref="AK526:AM526"/>
    <mergeCell ref="F527:G527"/>
    <mergeCell ref="AF527:AH527"/>
    <mergeCell ref="AI527:AJ527"/>
    <mergeCell ref="AK527:AM527"/>
    <mergeCell ref="H528:I528"/>
    <mergeCell ref="J528:K528"/>
    <mergeCell ref="L528:M528"/>
    <mergeCell ref="N528:O528"/>
    <mergeCell ref="P528:Q528"/>
    <mergeCell ref="B526:E526"/>
    <mergeCell ref="F526:G526"/>
    <mergeCell ref="H526:S527"/>
    <mergeCell ref="T526:AE527"/>
    <mergeCell ref="AF526:AH526"/>
    <mergeCell ref="AI526:AJ526"/>
    <mergeCell ref="B522:G523"/>
    <mergeCell ref="H522:AC522"/>
    <mergeCell ref="AE522:AJ522"/>
    <mergeCell ref="AK522:AM522"/>
    <mergeCell ref="H523:AC524"/>
    <mergeCell ref="AE523:AJ524"/>
    <mergeCell ref="AK523:AM524"/>
    <mergeCell ref="B524:G524"/>
    <mergeCell ref="AM516:AM517"/>
    <mergeCell ref="R519:AE520"/>
    <mergeCell ref="AG519:AH520"/>
    <mergeCell ref="AI519:AJ520"/>
    <mergeCell ref="AK519:AL520"/>
    <mergeCell ref="AM519:AM520"/>
    <mergeCell ref="R515:AE517"/>
    <mergeCell ref="AG515:AH515"/>
    <mergeCell ref="AI515:AJ515"/>
    <mergeCell ref="AK515:AM515"/>
    <mergeCell ref="AG516:AG517"/>
    <mergeCell ref="AH516:AH517"/>
    <mergeCell ref="AI516:AI517"/>
    <mergeCell ref="AJ516:AJ517"/>
    <mergeCell ref="AK516:AK517"/>
    <mergeCell ref="AL516:AL517"/>
    <mergeCell ref="T513:W513"/>
    <mergeCell ref="X513:AA513"/>
    <mergeCell ref="H514:I514"/>
    <mergeCell ref="J514:K514"/>
    <mergeCell ref="L514:M514"/>
    <mergeCell ref="N514:O514"/>
    <mergeCell ref="P514:Q514"/>
    <mergeCell ref="R514:S514"/>
    <mergeCell ref="T514:W514"/>
    <mergeCell ref="H513:I513"/>
    <mergeCell ref="J513:K513"/>
    <mergeCell ref="L513:M513"/>
    <mergeCell ref="N513:O513"/>
    <mergeCell ref="P513:Q513"/>
    <mergeCell ref="R513:S513"/>
    <mergeCell ref="T511:W511"/>
    <mergeCell ref="X511:AA511"/>
    <mergeCell ref="H512:I512"/>
    <mergeCell ref="J512:K512"/>
    <mergeCell ref="L512:M512"/>
    <mergeCell ref="N512:O512"/>
    <mergeCell ref="P512:Q512"/>
    <mergeCell ref="R512:S512"/>
    <mergeCell ref="T512:W512"/>
    <mergeCell ref="X512:AA512"/>
    <mergeCell ref="H511:I511"/>
    <mergeCell ref="J511:K511"/>
    <mergeCell ref="L511:M511"/>
    <mergeCell ref="N511:O511"/>
    <mergeCell ref="P511:Q511"/>
    <mergeCell ref="R511:S511"/>
    <mergeCell ref="X509:AA509"/>
    <mergeCell ref="H510:I510"/>
    <mergeCell ref="J510:K510"/>
    <mergeCell ref="L510:M510"/>
    <mergeCell ref="N510:O510"/>
    <mergeCell ref="P510:Q510"/>
    <mergeCell ref="R510:S510"/>
    <mergeCell ref="T510:W510"/>
    <mergeCell ref="X510:AA510"/>
    <mergeCell ref="R508:S508"/>
    <mergeCell ref="T508:W508"/>
    <mergeCell ref="X508:AA508"/>
    <mergeCell ref="H509:I509"/>
    <mergeCell ref="J509:K509"/>
    <mergeCell ref="L509:M509"/>
    <mergeCell ref="N509:O509"/>
    <mergeCell ref="P509:Q509"/>
    <mergeCell ref="R509:S509"/>
    <mergeCell ref="T509:W509"/>
    <mergeCell ref="AK506:AM506"/>
    <mergeCell ref="F507:G507"/>
    <mergeCell ref="AF507:AH507"/>
    <mergeCell ref="AI507:AJ507"/>
    <mergeCell ref="AK507:AM507"/>
    <mergeCell ref="H508:I508"/>
    <mergeCell ref="J508:K508"/>
    <mergeCell ref="L508:M508"/>
    <mergeCell ref="N508:O508"/>
    <mergeCell ref="P508:Q508"/>
    <mergeCell ref="B506:E506"/>
    <mergeCell ref="F506:G506"/>
    <mergeCell ref="H506:S507"/>
    <mergeCell ref="T506:AE507"/>
    <mergeCell ref="AF506:AH506"/>
    <mergeCell ref="AI506:AJ506"/>
    <mergeCell ref="B502:G503"/>
    <mergeCell ref="H502:AC502"/>
    <mergeCell ref="AE502:AJ502"/>
    <mergeCell ref="AK502:AM502"/>
    <mergeCell ref="H503:AC504"/>
    <mergeCell ref="AE503:AJ504"/>
    <mergeCell ref="AK503:AM504"/>
    <mergeCell ref="B504:G504"/>
    <mergeCell ref="AM496:AM497"/>
    <mergeCell ref="R499:AE500"/>
    <mergeCell ref="AG499:AH500"/>
    <mergeCell ref="AI499:AJ500"/>
    <mergeCell ref="AK499:AL500"/>
    <mergeCell ref="AM499:AM500"/>
    <mergeCell ref="R495:AE497"/>
    <mergeCell ref="AG495:AH495"/>
    <mergeCell ref="AI495:AJ495"/>
    <mergeCell ref="AK495:AM495"/>
    <mergeCell ref="AG496:AG497"/>
    <mergeCell ref="AH496:AH497"/>
    <mergeCell ref="AI496:AI497"/>
    <mergeCell ref="AJ496:AJ497"/>
    <mergeCell ref="AK496:AK497"/>
    <mergeCell ref="AL496:AL497"/>
    <mergeCell ref="T493:W493"/>
    <mergeCell ref="X493:AA493"/>
    <mergeCell ref="H494:I494"/>
    <mergeCell ref="J494:K494"/>
    <mergeCell ref="L494:M494"/>
    <mergeCell ref="N494:O494"/>
    <mergeCell ref="P494:Q494"/>
    <mergeCell ref="R494:S494"/>
    <mergeCell ref="T494:W494"/>
    <mergeCell ref="H493:I493"/>
    <mergeCell ref="J493:K493"/>
    <mergeCell ref="L493:M493"/>
    <mergeCell ref="N493:O493"/>
    <mergeCell ref="P493:Q493"/>
    <mergeCell ref="R493:S493"/>
    <mergeCell ref="T491:W491"/>
    <mergeCell ref="X491:AA491"/>
    <mergeCell ref="H492:I492"/>
    <mergeCell ref="J492:K492"/>
    <mergeCell ref="L492:M492"/>
    <mergeCell ref="N492:O492"/>
    <mergeCell ref="P492:Q492"/>
    <mergeCell ref="R492:S492"/>
    <mergeCell ref="T492:W492"/>
    <mergeCell ref="X492:AA492"/>
    <mergeCell ref="H491:I491"/>
    <mergeCell ref="J491:K491"/>
    <mergeCell ref="L491:M491"/>
    <mergeCell ref="N491:O491"/>
    <mergeCell ref="P491:Q491"/>
    <mergeCell ref="R491:S491"/>
    <mergeCell ref="X489:AA489"/>
    <mergeCell ref="H490:I490"/>
    <mergeCell ref="J490:K490"/>
    <mergeCell ref="L490:M490"/>
    <mergeCell ref="N490:O490"/>
    <mergeCell ref="P490:Q490"/>
    <mergeCell ref="R490:S490"/>
    <mergeCell ref="T490:W490"/>
    <mergeCell ref="X490:AA490"/>
    <mergeCell ref="R488:S488"/>
    <mergeCell ref="T488:W488"/>
    <mergeCell ref="X488:AA488"/>
    <mergeCell ref="H489:I489"/>
    <mergeCell ref="J489:K489"/>
    <mergeCell ref="L489:M489"/>
    <mergeCell ref="N489:O489"/>
    <mergeCell ref="P489:Q489"/>
    <mergeCell ref="R489:S489"/>
    <mergeCell ref="T489:W489"/>
    <mergeCell ref="AK486:AM486"/>
    <mergeCell ref="F487:G487"/>
    <mergeCell ref="AF487:AH487"/>
    <mergeCell ref="AI487:AJ487"/>
    <mergeCell ref="AK487:AM487"/>
    <mergeCell ref="H488:I488"/>
    <mergeCell ref="J488:K488"/>
    <mergeCell ref="L488:M488"/>
    <mergeCell ref="N488:O488"/>
    <mergeCell ref="P488:Q488"/>
    <mergeCell ref="B486:E486"/>
    <mergeCell ref="F486:G486"/>
    <mergeCell ref="H486:S487"/>
    <mergeCell ref="T486:AE487"/>
    <mergeCell ref="AF486:AH486"/>
    <mergeCell ref="AI486:AJ486"/>
    <mergeCell ref="B482:G483"/>
    <mergeCell ref="H482:AC482"/>
    <mergeCell ref="AE482:AJ482"/>
    <mergeCell ref="AK482:AM482"/>
    <mergeCell ref="H483:AC484"/>
    <mergeCell ref="AE483:AJ484"/>
    <mergeCell ref="AK483:AM484"/>
    <mergeCell ref="B484:G484"/>
    <mergeCell ref="AM476:AM477"/>
    <mergeCell ref="R479:AE480"/>
    <mergeCell ref="AG479:AH480"/>
    <mergeCell ref="AI479:AJ480"/>
    <mergeCell ref="AK479:AL480"/>
    <mergeCell ref="AM479:AM480"/>
    <mergeCell ref="R475:AE477"/>
    <mergeCell ref="AG475:AH475"/>
    <mergeCell ref="AI475:AJ475"/>
    <mergeCell ref="AK475:AM475"/>
    <mergeCell ref="AG476:AG477"/>
    <mergeCell ref="AH476:AH477"/>
    <mergeCell ref="AI476:AI477"/>
    <mergeCell ref="AJ476:AJ477"/>
    <mergeCell ref="AK476:AK477"/>
    <mergeCell ref="AL476:AL477"/>
    <mergeCell ref="T473:W473"/>
    <mergeCell ref="X473:AA473"/>
    <mergeCell ref="H474:I474"/>
    <mergeCell ref="J474:K474"/>
    <mergeCell ref="L474:M474"/>
    <mergeCell ref="N474:O474"/>
    <mergeCell ref="P474:Q474"/>
    <mergeCell ref="R474:S474"/>
    <mergeCell ref="T474:W474"/>
    <mergeCell ref="H473:I473"/>
    <mergeCell ref="J473:K473"/>
    <mergeCell ref="L473:M473"/>
    <mergeCell ref="N473:O473"/>
    <mergeCell ref="P473:Q473"/>
    <mergeCell ref="R473:S473"/>
    <mergeCell ref="T471:W471"/>
    <mergeCell ref="X471:AA471"/>
    <mergeCell ref="H472:I472"/>
    <mergeCell ref="J472:K472"/>
    <mergeCell ref="L472:M472"/>
    <mergeCell ref="N472:O472"/>
    <mergeCell ref="P472:Q472"/>
    <mergeCell ref="R472:S472"/>
    <mergeCell ref="T472:W472"/>
    <mergeCell ref="X472:AA472"/>
    <mergeCell ref="H471:I471"/>
    <mergeCell ref="J471:K471"/>
    <mergeCell ref="L471:M471"/>
    <mergeCell ref="N471:O471"/>
    <mergeCell ref="P471:Q471"/>
    <mergeCell ref="R471:S471"/>
    <mergeCell ref="X469:AA469"/>
    <mergeCell ref="H470:I470"/>
    <mergeCell ref="J470:K470"/>
    <mergeCell ref="L470:M470"/>
    <mergeCell ref="N470:O470"/>
    <mergeCell ref="P470:Q470"/>
    <mergeCell ref="R470:S470"/>
    <mergeCell ref="T470:W470"/>
    <mergeCell ref="X470:AA470"/>
    <mergeCell ref="R468:S468"/>
    <mergeCell ref="T468:W468"/>
    <mergeCell ref="X468:AA468"/>
    <mergeCell ref="H469:I469"/>
    <mergeCell ref="J469:K469"/>
    <mergeCell ref="L469:M469"/>
    <mergeCell ref="N469:O469"/>
    <mergeCell ref="P469:Q469"/>
    <mergeCell ref="R469:S469"/>
    <mergeCell ref="T469:W469"/>
    <mergeCell ref="AK466:AM466"/>
    <mergeCell ref="F467:G467"/>
    <mergeCell ref="AF467:AH467"/>
    <mergeCell ref="AI467:AJ467"/>
    <mergeCell ref="AK467:AM467"/>
    <mergeCell ref="H468:I468"/>
    <mergeCell ref="J468:K468"/>
    <mergeCell ref="L468:M468"/>
    <mergeCell ref="N468:O468"/>
    <mergeCell ref="P468:Q468"/>
    <mergeCell ref="B466:E466"/>
    <mergeCell ref="F466:G466"/>
    <mergeCell ref="H466:S467"/>
    <mergeCell ref="T466:AE467"/>
    <mergeCell ref="AF466:AH466"/>
    <mergeCell ref="AI466:AJ466"/>
    <mergeCell ref="B462:G463"/>
    <mergeCell ref="H462:AC462"/>
    <mergeCell ref="AE462:AJ462"/>
    <mergeCell ref="AK462:AM462"/>
    <mergeCell ref="H463:AC464"/>
    <mergeCell ref="AE463:AJ464"/>
    <mergeCell ref="AK463:AM464"/>
    <mergeCell ref="B464:G464"/>
    <mergeCell ref="AM456:AM457"/>
    <mergeCell ref="R459:AE460"/>
    <mergeCell ref="AG459:AH460"/>
    <mergeCell ref="AI459:AJ460"/>
    <mergeCell ref="AK459:AL460"/>
    <mergeCell ref="AM459:AM460"/>
    <mergeCell ref="R455:AE457"/>
    <mergeCell ref="AG455:AH455"/>
    <mergeCell ref="AI455:AJ455"/>
    <mergeCell ref="AK455:AM455"/>
    <mergeCell ref="AG456:AG457"/>
    <mergeCell ref="AH456:AH457"/>
    <mergeCell ref="AI456:AI457"/>
    <mergeCell ref="AJ456:AJ457"/>
    <mergeCell ref="AK456:AK457"/>
    <mergeCell ref="AL456:AL457"/>
    <mergeCell ref="T453:W453"/>
    <mergeCell ref="X453:AA453"/>
    <mergeCell ref="H454:I454"/>
    <mergeCell ref="J454:K454"/>
    <mergeCell ref="L454:M454"/>
    <mergeCell ref="N454:O454"/>
    <mergeCell ref="P454:Q454"/>
    <mergeCell ref="R454:S454"/>
    <mergeCell ref="T454:W454"/>
    <mergeCell ref="H453:I453"/>
    <mergeCell ref="J453:K453"/>
    <mergeCell ref="L453:M453"/>
    <mergeCell ref="N453:O453"/>
    <mergeCell ref="P453:Q453"/>
    <mergeCell ref="R453:S453"/>
    <mergeCell ref="T451:W451"/>
    <mergeCell ref="X451:AA451"/>
    <mergeCell ref="H452:I452"/>
    <mergeCell ref="J452:K452"/>
    <mergeCell ref="L452:M452"/>
    <mergeCell ref="N452:O452"/>
    <mergeCell ref="P452:Q452"/>
    <mergeCell ref="R452:S452"/>
    <mergeCell ref="T452:W452"/>
    <mergeCell ref="X452:AA452"/>
    <mergeCell ref="H451:I451"/>
    <mergeCell ref="J451:K451"/>
    <mergeCell ref="L451:M451"/>
    <mergeCell ref="N451:O451"/>
    <mergeCell ref="P451:Q451"/>
    <mergeCell ref="R451:S451"/>
    <mergeCell ref="X449:AA449"/>
    <mergeCell ref="H450:I450"/>
    <mergeCell ref="J450:K450"/>
    <mergeCell ref="L450:M450"/>
    <mergeCell ref="N450:O450"/>
    <mergeCell ref="P450:Q450"/>
    <mergeCell ref="R450:S450"/>
    <mergeCell ref="T450:W450"/>
    <mergeCell ref="X450:AA450"/>
    <mergeCell ref="R448:S448"/>
    <mergeCell ref="T448:W448"/>
    <mergeCell ref="X448:AA448"/>
    <mergeCell ref="H449:I449"/>
    <mergeCell ref="J449:K449"/>
    <mergeCell ref="L449:M449"/>
    <mergeCell ref="N449:O449"/>
    <mergeCell ref="P449:Q449"/>
    <mergeCell ref="R449:S449"/>
    <mergeCell ref="T449:W449"/>
    <mergeCell ref="AK446:AM446"/>
    <mergeCell ref="F447:G447"/>
    <mergeCell ref="AF447:AH447"/>
    <mergeCell ref="AI447:AJ447"/>
    <mergeCell ref="AK447:AM447"/>
    <mergeCell ref="H448:I448"/>
    <mergeCell ref="J448:K448"/>
    <mergeCell ref="L448:M448"/>
    <mergeCell ref="N448:O448"/>
    <mergeCell ref="P448:Q448"/>
    <mergeCell ref="B446:E446"/>
    <mergeCell ref="F446:G446"/>
    <mergeCell ref="H446:S447"/>
    <mergeCell ref="T446:AE447"/>
    <mergeCell ref="AF446:AH446"/>
    <mergeCell ref="AI446:AJ446"/>
    <mergeCell ref="B442:G443"/>
    <mergeCell ref="H442:AC442"/>
    <mergeCell ref="AE442:AJ442"/>
    <mergeCell ref="AK442:AM442"/>
    <mergeCell ref="H443:AC444"/>
    <mergeCell ref="AE443:AJ444"/>
    <mergeCell ref="AK443:AM444"/>
    <mergeCell ref="B444:G444"/>
    <mergeCell ref="AM436:AM437"/>
    <mergeCell ref="R439:AE440"/>
    <mergeCell ref="AG439:AH440"/>
    <mergeCell ref="AI439:AJ440"/>
    <mergeCell ref="AK439:AL440"/>
    <mergeCell ref="AM439:AM440"/>
    <mergeCell ref="R435:AE437"/>
    <mergeCell ref="AG435:AH435"/>
    <mergeCell ref="AI435:AJ435"/>
    <mergeCell ref="AK435:AM435"/>
    <mergeCell ref="AG436:AG437"/>
    <mergeCell ref="AH436:AH437"/>
    <mergeCell ref="AI436:AI437"/>
    <mergeCell ref="AJ436:AJ437"/>
    <mergeCell ref="AK436:AK437"/>
    <mergeCell ref="AL436:AL437"/>
    <mergeCell ref="T433:W433"/>
    <mergeCell ref="X433:AA433"/>
    <mergeCell ref="H434:I434"/>
    <mergeCell ref="J434:K434"/>
    <mergeCell ref="L434:M434"/>
    <mergeCell ref="N434:O434"/>
    <mergeCell ref="P434:Q434"/>
    <mergeCell ref="R434:S434"/>
    <mergeCell ref="T434:W434"/>
    <mergeCell ref="H433:I433"/>
    <mergeCell ref="J433:K433"/>
    <mergeCell ref="L433:M433"/>
    <mergeCell ref="N433:O433"/>
    <mergeCell ref="P433:Q433"/>
    <mergeCell ref="R433:S433"/>
    <mergeCell ref="T431:W431"/>
    <mergeCell ref="X431:AA431"/>
    <mergeCell ref="H432:I432"/>
    <mergeCell ref="J432:K432"/>
    <mergeCell ref="L432:M432"/>
    <mergeCell ref="N432:O432"/>
    <mergeCell ref="P432:Q432"/>
    <mergeCell ref="R432:S432"/>
    <mergeCell ref="T432:W432"/>
    <mergeCell ref="X432:AA432"/>
    <mergeCell ref="H431:I431"/>
    <mergeCell ref="J431:K431"/>
    <mergeCell ref="L431:M431"/>
    <mergeCell ref="N431:O431"/>
    <mergeCell ref="P431:Q431"/>
    <mergeCell ref="R431:S431"/>
    <mergeCell ref="X429:AA429"/>
    <mergeCell ref="H430:I430"/>
    <mergeCell ref="J430:K430"/>
    <mergeCell ref="L430:M430"/>
    <mergeCell ref="N430:O430"/>
    <mergeCell ref="P430:Q430"/>
    <mergeCell ref="R430:S430"/>
    <mergeCell ref="T430:W430"/>
    <mergeCell ref="X430:AA430"/>
    <mergeCell ref="R428:S428"/>
    <mergeCell ref="T428:W428"/>
    <mergeCell ref="X428:AA428"/>
    <mergeCell ref="H429:I429"/>
    <mergeCell ref="J429:K429"/>
    <mergeCell ref="L429:M429"/>
    <mergeCell ref="N429:O429"/>
    <mergeCell ref="P429:Q429"/>
    <mergeCell ref="R429:S429"/>
    <mergeCell ref="T429:W429"/>
    <mergeCell ref="AK426:AM426"/>
    <mergeCell ref="F427:G427"/>
    <mergeCell ref="AF427:AH427"/>
    <mergeCell ref="AI427:AJ427"/>
    <mergeCell ref="AK427:AM427"/>
    <mergeCell ref="H428:I428"/>
    <mergeCell ref="J428:K428"/>
    <mergeCell ref="L428:M428"/>
    <mergeCell ref="N428:O428"/>
    <mergeCell ref="P428:Q428"/>
    <mergeCell ref="B426:E426"/>
    <mergeCell ref="F426:G426"/>
    <mergeCell ref="H426:S427"/>
    <mergeCell ref="T426:AE427"/>
    <mergeCell ref="AF426:AH426"/>
    <mergeCell ref="AI426:AJ426"/>
    <mergeCell ref="B422:G423"/>
    <mergeCell ref="H422:AC422"/>
    <mergeCell ref="AE422:AJ422"/>
    <mergeCell ref="AK422:AM422"/>
    <mergeCell ref="H423:AC424"/>
    <mergeCell ref="AE423:AJ424"/>
    <mergeCell ref="AK423:AM424"/>
    <mergeCell ref="B424:G424"/>
    <mergeCell ref="AM416:AM417"/>
    <mergeCell ref="R419:AE420"/>
    <mergeCell ref="AG419:AH420"/>
    <mergeCell ref="AI419:AJ420"/>
    <mergeCell ref="AK419:AL420"/>
    <mergeCell ref="AM419:AM420"/>
    <mergeCell ref="R415:AE417"/>
    <mergeCell ref="AG415:AH415"/>
    <mergeCell ref="AI415:AJ415"/>
    <mergeCell ref="AK415:AM415"/>
    <mergeCell ref="AG416:AG417"/>
    <mergeCell ref="AH416:AH417"/>
    <mergeCell ref="AI416:AI417"/>
    <mergeCell ref="AJ416:AJ417"/>
    <mergeCell ref="AK416:AK417"/>
    <mergeCell ref="AL416:AL417"/>
    <mergeCell ref="T413:W413"/>
    <mergeCell ref="X413:AA413"/>
    <mergeCell ref="H414:I414"/>
    <mergeCell ref="J414:K414"/>
    <mergeCell ref="L414:M414"/>
    <mergeCell ref="N414:O414"/>
    <mergeCell ref="P414:Q414"/>
    <mergeCell ref="R414:S414"/>
    <mergeCell ref="T414:W414"/>
    <mergeCell ref="H413:I413"/>
    <mergeCell ref="J413:K413"/>
    <mergeCell ref="L413:M413"/>
    <mergeCell ref="N413:O413"/>
    <mergeCell ref="P413:Q413"/>
    <mergeCell ref="R413:S413"/>
    <mergeCell ref="T411:W411"/>
    <mergeCell ref="X411:AA411"/>
    <mergeCell ref="H412:I412"/>
    <mergeCell ref="J412:K412"/>
    <mergeCell ref="L412:M412"/>
    <mergeCell ref="N412:O412"/>
    <mergeCell ref="P412:Q412"/>
    <mergeCell ref="R412:S412"/>
    <mergeCell ref="T412:W412"/>
    <mergeCell ref="X412:AA412"/>
    <mergeCell ref="H411:I411"/>
    <mergeCell ref="J411:K411"/>
    <mergeCell ref="L411:M411"/>
    <mergeCell ref="N411:O411"/>
    <mergeCell ref="P411:Q411"/>
    <mergeCell ref="R411:S411"/>
    <mergeCell ref="X409:AA409"/>
    <mergeCell ref="H410:I410"/>
    <mergeCell ref="J410:K410"/>
    <mergeCell ref="L410:M410"/>
    <mergeCell ref="N410:O410"/>
    <mergeCell ref="P410:Q410"/>
    <mergeCell ref="R410:S410"/>
    <mergeCell ref="T410:W410"/>
    <mergeCell ref="X410:AA410"/>
    <mergeCell ref="R408:S408"/>
    <mergeCell ref="T408:W408"/>
    <mergeCell ref="X408:AA408"/>
    <mergeCell ref="H409:I409"/>
    <mergeCell ref="J409:K409"/>
    <mergeCell ref="L409:M409"/>
    <mergeCell ref="N409:O409"/>
    <mergeCell ref="P409:Q409"/>
    <mergeCell ref="R409:S409"/>
    <mergeCell ref="T409:W409"/>
    <mergeCell ref="AK406:AM406"/>
    <mergeCell ref="F407:G407"/>
    <mergeCell ref="AF407:AH407"/>
    <mergeCell ref="AI407:AJ407"/>
    <mergeCell ref="AK407:AM407"/>
    <mergeCell ref="H408:I408"/>
    <mergeCell ref="J408:K408"/>
    <mergeCell ref="L408:M408"/>
    <mergeCell ref="N408:O408"/>
    <mergeCell ref="P408:Q408"/>
    <mergeCell ref="B406:E406"/>
    <mergeCell ref="F406:G406"/>
    <mergeCell ref="H406:S407"/>
    <mergeCell ref="T406:AE407"/>
    <mergeCell ref="AF406:AH406"/>
    <mergeCell ref="AI406:AJ406"/>
    <mergeCell ref="B402:G403"/>
    <mergeCell ref="H402:AC402"/>
    <mergeCell ref="AE402:AJ402"/>
    <mergeCell ref="AK402:AM402"/>
    <mergeCell ref="H403:AC404"/>
    <mergeCell ref="AE403:AJ404"/>
    <mergeCell ref="AK403:AM404"/>
    <mergeCell ref="B404:G404"/>
    <mergeCell ref="AM396:AM397"/>
    <mergeCell ref="R399:AE400"/>
    <mergeCell ref="AG399:AH400"/>
    <mergeCell ref="AI399:AJ400"/>
    <mergeCell ref="AK399:AL400"/>
    <mergeCell ref="AM399:AM400"/>
    <mergeCell ref="R395:AE397"/>
    <mergeCell ref="AG395:AH395"/>
    <mergeCell ref="AI395:AJ395"/>
    <mergeCell ref="AK395:AM395"/>
    <mergeCell ref="AG396:AG397"/>
    <mergeCell ref="AH396:AH397"/>
    <mergeCell ref="AI396:AI397"/>
    <mergeCell ref="AJ396:AJ397"/>
    <mergeCell ref="AK396:AK397"/>
    <mergeCell ref="AL396:AL397"/>
    <mergeCell ref="T393:W393"/>
    <mergeCell ref="X393:AA393"/>
    <mergeCell ref="H394:I394"/>
    <mergeCell ref="J394:K394"/>
    <mergeCell ref="L394:M394"/>
    <mergeCell ref="N394:O394"/>
    <mergeCell ref="P394:Q394"/>
    <mergeCell ref="R394:S394"/>
    <mergeCell ref="T394:W394"/>
    <mergeCell ref="H393:I393"/>
    <mergeCell ref="J393:K393"/>
    <mergeCell ref="L393:M393"/>
    <mergeCell ref="N393:O393"/>
    <mergeCell ref="P393:Q393"/>
    <mergeCell ref="R393:S393"/>
    <mergeCell ref="T391:W391"/>
    <mergeCell ref="X391:AA391"/>
    <mergeCell ref="H392:I392"/>
    <mergeCell ref="J392:K392"/>
    <mergeCell ref="L392:M392"/>
    <mergeCell ref="N392:O392"/>
    <mergeCell ref="P392:Q392"/>
    <mergeCell ref="R392:S392"/>
    <mergeCell ref="T392:W392"/>
    <mergeCell ref="X392:AA392"/>
    <mergeCell ref="H391:I391"/>
    <mergeCell ref="J391:K391"/>
    <mergeCell ref="L391:M391"/>
    <mergeCell ref="N391:O391"/>
    <mergeCell ref="P391:Q391"/>
    <mergeCell ref="R391:S391"/>
    <mergeCell ref="X389:AA389"/>
    <mergeCell ref="H390:I390"/>
    <mergeCell ref="J390:K390"/>
    <mergeCell ref="L390:M390"/>
    <mergeCell ref="N390:O390"/>
    <mergeCell ref="P390:Q390"/>
    <mergeCell ref="R390:S390"/>
    <mergeCell ref="T390:W390"/>
    <mergeCell ref="X390:AA390"/>
    <mergeCell ref="R388:S388"/>
    <mergeCell ref="T388:W388"/>
    <mergeCell ref="X388:AA388"/>
    <mergeCell ref="H389:I389"/>
    <mergeCell ref="J389:K389"/>
    <mergeCell ref="L389:M389"/>
    <mergeCell ref="N389:O389"/>
    <mergeCell ref="P389:Q389"/>
    <mergeCell ref="R389:S389"/>
    <mergeCell ref="T389:W389"/>
    <mergeCell ref="AK386:AM386"/>
    <mergeCell ref="F387:G387"/>
    <mergeCell ref="AF387:AH387"/>
    <mergeCell ref="AI387:AJ387"/>
    <mergeCell ref="AK387:AM387"/>
    <mergeCell ref="H388:I388"/>
    <mergeCell ref="J388:K388"/>
    <mergeCell ref="L388:M388"/>
    <mergeCell ref="N388:O388"/>
    <mergeCell ref="P388:Q388"/>
    <mergeCell ref="B386:E386"/>
    <mergeCell ref="F386:G386"/>
    <mergeCell ref="H386:S387"/>
    <mergeCell ref="T386:AE387"/>
    <mergeCell ref="AF386:AH386"/>
    <mergeCell ref="AI386:AJ386"/>
    <mergeCell ref="B382:G383"/>
    <mergeCell ref="H382:AC382"/>
    <mergeCell ref="AE382:AJ382"/>
    <mergeCell ref="AK382:AM382"/>
    <mergeCell ref="H383:AC384"/>
    <mergeCell ref="AE383:AJ384"/>
    <mergeCell ref="AK383:AM384"/>
    <mergeCell ref="B384:G384"/>
    <mergeCell ref="AM376:AM377"/>
    <mergeCell ref="R379:AE380"/>
    <mergeCell ref="AG379:AH380"/>
    <mergeCell ref="AI379:AJ380"/>
    <mergeCell ref="AK379:AL380"/>
    <mergeCell ref="AM379:AM380"/>
    <mergeCell ref="R375:AE377"/>
    <mergeCell ref="AG375:AH375"/>
    <mergeCell ref="AI375:AJ375"/>
    <mergeCell ref="AK375:AM375"/>
    <mergeCell ref="AG376:AG377"/>
    <mergeCell ref="AH376:AH377"/>
    <mergeCell ref="AI376:AI377"/>
    <mergeCell ref="AJ376:AJ377"/>
    <mergeCell ref="AK376:AK377"/>
    <mergeCell ref="AL376:AL377"/>
    <mergeCell ref="T373:W373"/>
    <mergeCell ref="X373:AA373"/>
    <mergeCell ref="H374:I374"/>
    <mergeCell ref="J374:K374"/>
    <mergeCell ref="L374:M374"/>
    <mergeCell ref="N374:O374"/>
    <mergeCell ref="P374:Q374"/>
    <mergeCell ref="R374:S374"/>
    <mergeCell ref="T374:W374"/>
    <mergeCell ref="H373:I373"/>
    <mergeCell ref="J373:K373"/>
    <mergeCell ref="L373:M373"/>
    <mergeCell ref="N373:O373"/>
    <mergeCell ref="P373:Q373"/>
    <mergeCell ref="R373:S373"/>
    <mergeCell ref="T371:W371"/>
    <mergeCell ref="X371:AA371"/>
    <mergeCell ref="H372:I372"/>
    <mergeCell ref="J372:K372"/>
    <mergeCell ref="L372:M372"/>
    <mergeCell ref="N372:O372"/>
    <mergeCell ref="P372:Q372"/>
    <mergeCell ref="R372:S372"/>
    <mergeCell ref="T372:W372"/>
    <mergeCell ref="X372:AA372"/>
    <mergeCell ref="H371:I371"/>
    <mergeCell ref="J371:K371"/>
    <mergeCell ref="L371:M371"/>
    <mergeCell ref="N371:O371"/>
    <mergeCell ref="P371:Q371"/>
    <mergeCell ref="R371:S371"/>
    <mergeCell ref="X369:AA369"/>
    <mergeCell ref="H370:I370"/>
    <mergeCell ref="J370:K370"/>
    <mergeCell ref="L370:M370"/>
    <mergeCell ref="N370:O370"/>
    <mergeCell ref="P370:Q370"/>
    <mergeCell ref="R370:S370"/>
    <mergeCell ref="T370:W370"/>
    <mergeCell ref="X370:AA370"/>
    <mergeCell ref="R368:S368"/>
    <mergeCell ref="T368:W368"/>
    <mergeCell ref="X368:AA368"/>
    <mergeCell ref="H369:I369"/>
    <mergeCell ref="J369:K369"/>
    <mergeCell ref="L369:M369"/>
    <mergeCell ref="N369:O369"/>
    <mergeCell ref="P369:Q369"/>
    <mergeCell ref="R369:S369"/>
    <mergeCell ref="T369:W369"/>
    <mergeCell ref="AK366:AM366"/>
    <mergeCell ref="F367:G367"/>
    <mergeCell ref="AF367:AH367"/>
    <mergeCell ref="AI367:AJ367"/>
    <mergeCell ref="AK367:AM367"/>
    <mergeCell ref="H368:I368"/>
    <mergeCell ref="J368:K368"/>
    <mergeCell ref="L368:M368"/>
    <mergeCell ref="N368:O368"/>
    <mergeCell ref="P368:Q368"/>
    <mergeCell ref="B366:E366"/>
    <mergeCell ref="F366:G366"/>
    <mergeCell ref="H366:S367"/>
    <mergeCell ref="T366:AE367"/>
    <mergeCell ref="AF366:AH366"/>
    <mergeCell ref="AI366:AJ366"/>
    <mergeCell ref="B362:G363"/>
    <mergeCell ref="H362:AC362"/>
    <mergeCell ref="AE362:AJ362"/>
    <mergeCell ref="AK362:AM362"/>
    <mergeCell ref="H363:AC364"/>
    <mergeCell ref="AE363:AJ364"/>
    <mergeCell ref="AK363:AM364"/>
    <mergeCell ref="B364:G364"/>
    <mergeCell ref="AM356:AM357"/>
    <mergeCell ref="R359:AE360"/>
    <mergeCell ref="AG359:AH360"/>
    <mergeCell ref="AI359:AJ360"/>
    <mergeCell ref="AK359:AL360"/>
    <mergeCell ref="AM359:AM360"/>
    <mergeCell ref="R355:AE357"/>
    <mergeCell ref="AG355:AH355"/>
    <mergeCell ref="AI355:AJ355"/>
    <mergeCell ref="AK355:AM355"/>
    <mergeCell ref="AG356:AG357"/>
    <mergeCell ref="AH356:AH357"/>
    <mergeCell ref="AI356:AI357"/>
    <mergeCell ref="AJ356:AJ357"/>
    <mergeCell ref="AK356:AK357"/>
    <mergeCell ref="AL356:AL357"/>
    <mergeCell ref="T353:W353"/>
    <mergeCell ref="X353:AA353"/>
    <mergeCell ref="H354:I354"/>
    <mergeCell ref="J354:K354"/>
    <mergeCell ref="L354:M354"/>
    <mergeCell ref="N354:O354"/>
    <mergeCell ref="P354:Q354"/>
    <mergeCell ref="R354:S354"/>
    <mergeCell ref="T354:W354"/>
    <mergeCell ref="H353:I353"/>
    <mergeCell ref="J353:K353"/>
    <mergeCell ref="L353:M353"/>
    <mergeCell ref="N353:O353"/>
    <mergeCell ref="P353:Q353"/>
    <mergeCell ref="R353:S353"/>
    <mergeCell ref="T351:W351"/>
    <mergeCell ref="X351:AA351"/>
    <mergeCell ref="H352:I352"/>
    <mergeCell ref="J352:K352"/>
    <mergeCell ref="L352:M352"/>
    <mergeCell ref="N352:O352"/>
    <mergeCell ref="P352:Q352"/>
    <mergeCell ref="R352:S352"/>
    <mergeCell ref="T352:W352"/>
    <mergeCell ref="X352:AA352"/>
    <mergeCell ref="H351:I351"/>
    <mergeCell ref="J351:K351"/>
    <mergeCell ref="L351:M351"/>
    <mergeCell ref="N351:O351"/>
    <mergeCell ref="P351:Q351"/>
    <mergeCell ref="R351:S351"/>
    <mergeCell ref="X349:AA349"/>
    <mergeCell ref="H350:I350"/>
    <mergeCell ref="J350:K350"/>
    <mergeCell ref="L350:M350"/>
    <mergeCell ref="N350:O350"/>
    <mergeCell ref="P350:Q350"/>
    <mergeCell ref="R350:S350"/>
    <mergeCell ref="T350:W350"/>
    <mergeCell ref="X350:AA350"/>
    <mergeCell ref="R348:S348"/>
    <mergeCell ref="T348:W348"/>
    <mergeCell ref="X348:AA348"/>
    <mergeCell ref="H349:I349"/>
    <mergeCell ref="J349:K349"/>
    <mergeCell ref="L349:M349"/>
    <mergeCell ref="N349:O349"/>
    <mergeCell ref="P349:Q349"/>
    <mergeCell ref="R349:S349"/>
    <mergeCell ref="T349:W349"/>
    <mergeCell ref="AK346:AM346"/>
    <mergeCell ref="F347:G347"/>
    <mergeCell ref="AF347:AH347"/>
    <mergeCell ref="AI347:AJ347"/>
    <mergeCell ref="AK347:AM347"/>
    <mergeCell ref="H348:I348"/>
    <mergeCell ref="J348:K348"/>
    <mergeCell ref="L348:M348"/>
    <mergeCell ref="N348:O348"/>
    <mergeCell ref="P348:Q348"/>
    <mergeCell ref="B346:E346"/>
    <mergeCell ref="F346:G346"/>
    <mergeCell ref="H346:S347"/>
    <mergeCell ref="T346:AE347"/>
    <mergeCell ref="AF346:AH346"/>
    <mergeCell ref="AI346:AJ346"/>
    <mergeCell ref="B342:G343"/>
    <mergeCell ref="H342:AC342"/>
    <mergeCell ref="AE342:AJ342"/>
    <mergeCell ref="AK342:AM342"/>
    <mergeCell ref="H343:AC344"/>
    <mergeCell ref="AE343:AJ344"/>
    <mergeCell ref="AK343:AM344"/>
    <mergeCell ref="B344:G344"/>
    <mergeCell ref="AM336:AM337"/>
    <mergeCell ref="R339:AE340"/>
    <mergeCell ref="AG339:AH340"/>
    <mergeCell ref="AI339:AJ340"/>
    <mergeCell ref="AK339:AL340"/>
    <mergeCell ref="AM339:AM340"/>
    <mergeCell ref="R335:AE337"/>
    <mergeCell ref="AG335:AH335"/>
    <mergeCell ref="AI335:AJ335"/>
    <mergeCell ref="AK335:AM335"/>
    <mergeCell ref="AG336:AG337"/>
    <mergeCell ref="AH336:AH337"/>
    <mergeCell ref="AI336:AI337"/>
    <mergeCell ref="AJ336:AJ337"/>
    <mergeCell ref="AK336:AK337"/>
    <mergeCell ref="AL336:AL337"/>
    <mergeCell ref="T333:W333"/>
    <mergeCell ref="X333:AA333"/>
    <mergeCell ref="H334:I334"/>
    <mergeCell ref="J334:K334"/>
    <mergeCell ref="L334:M334"/>
    <mergeCell ref="N334:O334"/>
    <mergeCell ref="P334:Q334"/>
    <mergeCell ref="R334:S334"/>
    <mergeCell ref="T334:W334"/>
    <mergeCell ref="H333:I333"/>
    <mergeCell ref="J333:K333"/>
    <mergeCell ref="L333:M333"/>
    <mergeCell ref="N333:O333"/>
    <mergeCell ref="P333:Q333"/>
    <mergeCell ref="R333:S333"/>
    <mergeCell ref="T331:W331"/>
    <mergeCell ref="X331:AA331"/>
    <mergeCell ref="H332:I332"/>
    <mergeCell ref="J332:K332"/>
    <mergeCell ref="L332:M332"/>
    <mergeCell ref="N332:O332"/>
    <mergeCell ref="P332:Q332"/>
    <mergeCell ref="R332:S332"/>
    <mergeCell ref="T332:W332"/>
    <mergeCell ref="X332:AA332"/>
    <mergeCell ref="H331:I331"/>
    <mergeCell ref="J331:K331"/>
    <mergeCell ref="L331:M331"/>
    <mergeCell ref="N331:O331"/>
    <mergeCell ref="P331:Q331"/>
    <mergeCell ref="R331:S331"/>
    <mergeCell ref="X329:AA329"/>
    <mergeCell ref="H330:I330"/>
    <mergeCell ref="J330:K330"/>
    <mergeCell ref="L330:M330"/>
    <mergeCell ref="N330:O330"/>
    <mergeCell ref="P330:Q330"/>
    <mergeCell ref="R330:S330"/>
    <mergeCell ref="T330:W330"/>
    <mergeCell ref="X330:AA330"/>
    <mergeCell ref="R328:S328"/>
    <mergeCell ref="T328:W328"/>
    <mergeCell ref="X328:AA328"/>
    <mergeCell ref="H329:I329"/>
    <mergeCell ref="J329:K329"/>
    <mergeCell ref="L329:M329"/>
    <mergeCell ref="N329:O329"/>
    <mergeCell ref="P329:Q329"/>
    <mergeCell ref="R329:S329"/>
    <mergeCell ref="T329:W329"/>
    <mergeCell ref="AK326:AM326"/>
    <mergeCell ref="F327:G327"/>
    <mergeCell ref="AF327:AH327"/>
    <mergeCell ref="AI327:AJ327"/>
    <mergeCell ref="AK327:AM327"/>
    <mergeCell ref="H328:I328"/>
    <mergeCell ref="J328:K328"/>
    <mergeCell ref="L328:M328"/>
    <mergeCell ref="N328:O328"/>
    <mergeCell ref="P328:Q328"/>
    <mergeCell ref="B326:E326"/>
    <mergeCell ref="F326:G326"/>
    <mergeCell ref="H326:S327"/>
    <mergeCell ref="T326:AE327"/>
    <mergeCell ref="AF326:AH326"/>
    <mergeCell ref="AI326:AJ326"/>
    <mergeCell ref="B322:G323"/>
    <mergeCell ref="H322:AC322"/>
    <mergeCell ref="AE322:AJ322"/>
    <mergeCell ref="AK322:AM322"/>
    <mergeCell ref="H323:AC324"/>
    <mergeCell ref="AE323:AJ324"/>
    <mergeCell ref="AK323:AM324"/>
    <mergeCell ref="B324:G324"/>
    <mergeCell ref="AM316:AM317"/>
    <mergeCell ref="R319:AE320"/>
    <mergeCell ref="AG319:AH320"/>
    <mergeCell ref="AI319:AJ320"/>
    <mergeCell ref="AK319:AL320"/>
    <mergeCell ref="AM319:AM320"/>
    <mergeCell ref="R315:AE317"/>
    <mergeCell ref="AG315:AH315"/>
    <mergeCell ref="AI315:AJ315"/>
    <mergeCell ref="AK315:AM315"/>
    <mergeCell ref="AG316:AG317"/>
    <mergeCell ref="AH316:AH317"/>
    <mergeCell ref="AI316:AI317"/>
    <mergeCell ref="AJ316:AJ317"/>
    <mergeCell ref="AK316:AK317"/>
    <mergeCell ref="AL316:AL317"/>
    <mergeCell ref="T313:W313"/>
    <mergeCell ref="X313:AA313"/>
    <mergeCell ref="H314:I314"/>
    <mergeCell ref="J314:K314"/>
    <mergeCell ref="L314:M314"/>
    <mergeCell ref="N314:O314"/>
    <mergeCell ref="P314:Q314"/>
    <mergeCell ref="R314:S314"/>
    <mergeCell ref="T314:W314"/>
    <mergeCell ref="H313:I313"/>
    <mergeCell ref="J313:K313"/>
    <mergeCell ref="L313:M313"/>
    <mergeCell ref="N313:O313"/>
    <mergeCell ref="P313:Q313"/>
    <mergeCell ref="R313:S313"/>
    <mergeCell ref="T311:W311"/>
    <mergeCell ref="X311:AA311"/>
    <mergeCell ref="H312:I312"/>
    <mergeCell ref="J312:K312"/>
    <mergeCell ref="L312:M312"/>
    <mergeCell ref="N312:O312"/>
    <mergeCell ref="P312:Q312"/>
    <mergeCell ref="R312:S312"/>
    <mergeCell ref="T312:W312"/>
    <mergeCell ref="X312:AA312"/>
    <mergeCell ref="H311:I311"/>
    <mergeCell ref="J311:K311"/>
    <mergeCell ref="L311:M311"/>
    <mergeCell ref="N311:O311"/>
    <mergeCell ref="P311:Q311"/>
    <mergeCell ref="R311:S311"/>
    <mergeCell ref="X309:AA309"/>
    <mergeCell ref="H310:I310"/>
    <mergeCell ref="J310:K310"/>
    <mergeCell ref="L310:M310"/>
    <mergeCell ref="N310:O310"/>
    <mergeCell ref="P310:Q310"/>
    <mergeCell ref="R310:S310"/>
    <mergeCell ref="T310:W310"/>
    <mergeCell ref="X310:AA310"/>
    <mergeCell ref="R308:S308"/>
    <mergeCell ref="T308:W308"/>
    <mergeCell ref="X308:AA308"/>
    <mergeCell ref="H309:I309"/>
    <mergeCell ref="J309:K309"/>
    <mergeCell ref="L309:M309"/>
    <mergeCell ref="N309:O309"/>
    <mergeCell ref="P309:Q309"/>
    <mergeCell ref="R309:S309"/>
    <mergeCell ref="T309:W309"/>
    <mergeCell ref="AK306:AM306"/>
    <mergeCell ref="F307:G307"/>
    <mergeCell ref="AF307:AH307"/>
    <mergeCell ref="AI307:AJ307"/>
    <mergeCell ref="AK307:AM307"/>
    <mergeCell ref="H308:I308"/>
    <mergeCell ref="J308:K308"/>
    <mergeCell ref="L308:M308"/>
    <mergeCell ref="N308:O308"/>
    <mergeCell ref="P308:Q308"/>
    <mergeCell ref="B306:E306"/>
    <mergeCell ref="F306:G306"/>
    <mergeCell ref="H306:S307"/>
    <mergeCell ref="T306:AE307"/>
    <mergeCell ref="AF306:AH306"/>
    <mergeCell ref="AI306:AJ306"/>
    <mergeCell ref="B302:G303"/>
    <mergeCell ref="H302:AC302"/>
    <mergeCell ref="AE302:AJ302"/>
    <mergeCell ref="AK302:AM302"/>
    <mergeCell ref="H303:AC304"/>
    <mergeCell ref="AE303:AJ304"/>
    <mergeCell ref="AK303:AM304"/>
    <mergeCell ref="B304:G304"/>
    <mergeCell ref="AM296:AM297"/>
    <mergeCell ref="R299:AE300"/>
    <mergeCell ref="AG299:AH300"/>
    <mergeCell ref="AI299:AJ300"/>
    <mergeCell ref="AK299:AL300"/>
    <mergeCell ref="AM299:AM300"/>
    <mergeCell ref="R295:AE297"/>
    <mergeCell ref="AG295:AH295"/>
    <mergeCell ref="AI295:AJ295"/>
    <mergeCell ref="AK295:AM295"/>
    <mergeCell ref="AG296:AG297"/>
    <mergeCell ref="AH296:AH297"/>
    <mergeCell ref="AI296:AI297"/>
    <mergeCell ref="AJ296:AJ297"/>
    <mergeCell ref="AK296:AK297"/>
    <mergeCell ref="AL296:AL297"/>
    <mergeCell ref="T293:W293"/>
    <mergeCell ref="X293:AA293"/>
    <mergeCell ref="H294:I294"/>
    <mergeCell ref="J294:K294"/>
    <mergeCell ref="L294:M294"/>
    <mergeCell ref="N294:O294"/>
    <mergeCell ref="P294:Q294"/>
    <mergeCell ref="R294:S294"/>
    <mergeCell ref="T294:W294"/>
    <mergeCell ref="H293:I293"/>
    <mergeCell ref="J293:K293"/>
    <mergeCell ref="L293:M293"/>
    <mergeCell ref="N293:O293"/>
    <mergeCell ref="P293:Q293"/>
    <mergeCell ref="R293:S293"/>
    <mergeCell ref="T291:W291"/>
    <mergeCell ref="X291:AA291"/>
    <mergeCell ref="H292:I292"/>
    <mergeCell ref="J292:K292"/>
    <mergeCell ref="L292:M292"/>
    <mergeCell ref="N292:O292"/>
    <mergeCell ref="P292:Q292"/>
    <mergeCell ref="R292:S292"/>
    <mergeCell ref="T292:W292"/>
    <mergeCell ref="X292:AA292"/>
    <mergeCell ref="H291:I291"/>
    <mergeCell ref="J291:K291"/>
    <mergeCell ref="L291:M291"/>
    <mergeCell ref="N291:O291"/>
    <mergeCell ref="P291:Q291"/>
    <mergeCell ref="R291:S291"/>
    <mergeCell ref="X289:AA289"/>
    <mergeCell ref="H290:I290"/>
    <mergeCell ref="J290:K290"/>
    <mergeCell ref="L290:M290"/>
    <mergeCell ref="N290:O290"/>
    <mergeCell ref="P290:Q290"/>
    <mergeCell ref="R290:S290"/>
    <mergeCell ref="T290:W290"/>
    <mergeCell ref="X290:AA290"/>
    <mergeCell ref="R288:S288"/>
    <mergeCell ref="T288:W288"/>
    <mergeCell ref="X288:AA288"/>
    <mergeCell ref="H289:I289"/>
    <mergeCell ref="J289:K289"/>
    <mergeCell ref="L289:M289"/>
    <mergeCell ref="N289:O289"/>
    <mergeCell ref="P289:Q289"/>
    <mergeCell ref="R289:S289"/>
    <mergeCell ref="T289:W289"/>
    <mergeCell ref="AK286:AM286"/>
    <mergeCell ref="F287:G287"/>
    <mergeCell ref="AF287:AH287"/>
    <mergeCell ref="AI287:AJ287"/>
    <mergeCell ref="AK287:AM287"/>
    <mergeCell ref="H288:I288"/>
    <mergeCell ref="J288:K288"/>
    <mergeCell ref="L288:M288"/>
    <mergeCell ref="N288:O288"/>
    <mergeCell ref="P288:Q288"/>
    <mergeCell ref="B286:E286"/>
    <mergeCell ref="F286:G286"/>
    <mergeCell ref="H286:S287"/>
    <mergeCell ref="T286:AE287"/>
    <mergeCell ref="AF286:AH286"/>
    <mergeCell ref="AI286:AJ286"/>
    <mergeCell ref="B282:G283"/>
    <mergeCell ref="H282:AC282"/>
    <mergeCell ref="AE282:AJ282"/>
    <mergeCell ref="AK282:AM282"/>
    <mergeCell ref="H283:AC284"/>
    <mergeCell ref="AE283:AJ284"/>
    <mergeCell ref="AK283:AM284"/>
    <mergeCell ref="B284:G284"/>
    <mergeCell ref="AM276:AM277"/>
    <mergeCell ref="R279:AE280"/>
    <mergeCell ref="AG279:AH280"/>
    <mergeCell ref="AI279:AJ280"/>
    <mergeCell ref="AK279:AL280"/>
    <mergeCell ref="AM279:AM280"/>
    <mergeCell ref="R275:AE277"/>
    <mergeCell ref="AG275:AH275"/>
    <mergeCell ref="AI275:AJ275"/>
    <mergeCell ref="AK275:AM275"/>
    <mergeCell ref="AG276:AG277"/>
    <mergeCell ref="AH276:AH277"/>
    <mergeCell ref="AI276:AI277"/>
    <mergeCell ref="AJ276:AJ277"/>
    <mergeCell ref="AK276:AK277"/>
    <mergeCell ref="AL276:AL277"/>
    <mergeCell ref="T273:W273"/>
    <mergeCell ref="X273:AA273"/>
    <mergeCell ref="H274:I274"/>
    <mergeCell ref="J274:K274"/>
    <mergeCell ref="L274:M274"/>
    <mergeCell ref="N274:O274"/>
    <mergeCell ref="P274:Q274"/>
    <mergeCell ref="R274:S274"/>
    <mergeCell ref="T274:W274"/>
    <mergeCell ref="H273:I273"/>
    <mergeCell ref="J273:K273"/>
    <mergeCell ref="L273:M273"/>
    <mergeCell ref="N273:O273"/>
    <mergeCell ref="P273:Q273"/>
    <mergeCell ref="R273:S273"/>
    <mergeCell ref="T271:W271"/>
    <mergeCell ref="X271:AA271"/>
    <mergeCell ref="H272:I272"/>
    <mergeCell ref="J272:K272"/>
    <mergeCell ref="L272:M272"/>
    <mergeCell ref="N272:O272"/>
    <mergeCell ref="P272:Q272"/>
    <mergeCell ref="R272:S272"/>
    <mergeCell ref="T272:W272"/>
    <mergeCell ref="X272:AA272"/>
    <mergeCell ref="H271:I271"/>
    <mergeCell ref="J271:K271"/>
    <mergeCell ref="L271:M271"/>
    <mergeCell ref="N271:O271"/>
    <mergeCell ref="P271:Q271"/>
    <mergeCell ref="R271:S271"/>
    <mergeCell ref="X269:AA269"/>
    <mergeCell ref="H270:I270"/>
    <mergeCell ref="J270:K270"/>
    <mergeCell ref="L270:M270"/>
    <mergeCell ref="N270:O270"/>
    <mergeCell ref="P270:Q270"/>
    <mergeCell ref="R270:S270"/>
    <mergeCell ref="T270:W270"/>
    <mergeCell ref="X270:AA270"/>
    <mergeCell ref="R268:S268"/>
    <mergeCell ref="T268:W268"/>
    <mergeCell ref="X268:AA268"/>
    <mergeCell ref="H269:I269"/>
    <mergeCell ref="J269:K269"/>
    <mergeCell ref="L269:M269"/>
    <mergeCell ref="N269:O269"/>
    <mergeCell ref="P269:Q269"/>
    <mergeCell ref="R269:S269"/>
    <mergeCell ref="T269:W269"/>
    <mergeCell ref="AK266:AM266"/>
    <mergeCell ref="F267:G267"/>
    <mergeCell ref="AF267:AH267"/>
    <mergeCell ref="AI267:AJ267"/>
    <mergeCell ref="AK267:AM267"/>
    <mergeCell ref="H268:I268"/>
    <mergeCell ref="J268:K268"/>
    <mergeCell ref="L268:M268"/>
    <mergeCell ref="N268:O268"/>
    <mergeCell ref="P268:Q268"/>
    <mergeCell ref="B266:E266"/>
    <mergeCell ref="F266:G266"/>
    <mergeCell ref="H266:S267"/>
    <mergeCell ref="T266:AE267"/>
    <mergeCell ref="AF266:AH266"/>
    <mergeCell ref="AI266:AJ266"/>
    <mergeCell ref="B262:G263"/>
    <mergeCell ref="H262:AC262"/>
    <mergeCell ref="AE262:AJ262"/>
    <mergeCell ref="AK262:AM262"/>
    <mergeCell ref="H263:AC264"/>
    <mergeCell ref="AE263:AJ264"/>
    <mergeCell ref="AK263:AM264"/>
    <mergeCell ref="B264:G264"/>
    <mergeCell ref="AM256:AM257"/>
    <mergeCell ref="R259:AE260"/>
    <mergeCell ref="AG259:AH260"/>
    <mergeCell ref="AI259:AJ260"/>
    <mergeCell ref="AK259:AL260"/>
    <mergeCell ref="AM259:AM260"/>
    <mergeCell ref="R255:AE257"/>
    <mergeCell ref="AG255:AH255"/>
    <mergeCell ref="AI255:AJ255"/>
    <mergeCell ref="AK255:AM255"/>
    <mergeCell ref="AG256:AG257"/>
    <mergeCell ref="AH256:AH257"/>
    <mergeCell ref="AI256:AI257"/>
    <mergeCell ref="AJ256:AJ257"/>
    <mergeCell ref="AK256:AK257"/>
    <mergeCell ref="AL256:AL257"/>
    <mergeCell ref="T253:W253"/>
    <mergeCell ref="X253:AA253"/>
    <mergeCell ref="H254:I254"/>
    <mergeCell ref="J254:K254"/>
    <mergeCell ref="L254:M254"/>
    <mergeCell ref="N254:O254"/>
    <mergeCell ref="P254:Q254"/>
    <mergeCell ref="R254:S254"/>
    <mergeCell ref="T254:W254"/>
    <mergeCell ref="H253:I253"/>
    <mergeCell ref="J253:K253"/>
    <mergeCell ref="L253:M253"/>
    <mergeCell ref="N253:O253"/>
    <mergeCell ref="P253:Q253"/>
    <mergeCell ref="R253:S253"/>
    <mergeCell ref="T251:W251"/>
    <mergeCell ref="X251:AA251"/>
    <mergeCell ref="H252:I252"/>
    <mergeCell ref="J252:K252"/>
    <mergeCell ref="L252:M252"/>
    <mergeCell ref="N252:O252"/>
    <mergeCell ref="P252:Q252"/>
    <mergeCell ref="R252:S252"/>
    <mergeCell ref="T252:W252"/>
    <mergeCell ref="X252:AA252"/>
    <mergeCell ref="H251:I251"/>
    <mergeCell ref="J251:K251"/>
    <mergeCell ref="L251:M251"/>
    <mergeCell ref="N251:O251"/>
    <mergeCell ref="P251:Q251"/>
    <mergeCell ref="R251:S251"/>
    <mergeCell ref="X249:AA249"/>
    <mergeCell ref="H250:I250"/>
    <mergeCell ref="J250:K250"/>
    <mergeCell ref="L250:M250"/>
    <mergeCell ref="N250:O250"/>
    <mergeCell ref="P250:Q250"/>
    <mergeCell ref="R250:S250"/>
    <mergeCell ref="T250:W250"/>
    <mergeCell ref="X250:AA250"/>
    <mergeCell ref="R248:S248"/>
    <mergeCell ref="T248:W248"/>
    <mergeCell ref="X248:AA248"/>
    <mergeCell ref="H249:I249"/>
    <mergeCell ref="J249:K249"/>
    <mergeCell ref="L249:M249"/>
    <mergeCell ref="N249:O249"/>
    <mergeCell ref="P249:Q249"/>
    <mergeCell ref="R249:S249"/>
    <mergeCell ref="T249:W249"/>
    <mergeCell ref="AK246:AM246"/>
    <mergeCell ref="F247:G247"/>
    <mergeCell ref="AF247:AH247"/>
    <mergeCell ref="AI247:AJ247"/>
    <mergeCell ref="AK247:AM247"/>
    <mergeCell ref="H248:I248"/>
    <mergeCell ref="J248:K248"/>
    <mergeCell ref="L248:M248"/>
    <mergeCell ref="N248:O248"/>
    <mergeCell ref="P248:Q248"/>
    <mergeCell ref="B246:E246"/>
    <mergeCell ref="F246:G246"/>
    <mergeCell ref="H246:S247"/>
    <mergeCell ref="T246:AE247"/>
    <mergeCell ref="AF246:AH246"/>
    <mergeCell ref="AI246:AJ246"/>
    <mergeCell ref="B242:G243"/>
    <mergeCell ref="H242:AC242"/>
    <mergeCell ref="AE242:AJ242"/>
    <mergeCell ref="AK242:AM242"/>
    <mergeCell ref="H243:AC244"/>
    <mergeCell ref="AE243:AJ244"/>
    <mergeCell ref="AK243:AM244"/>
    <mergeCell ref="B244:G244"/>
    <mergeCell ref="AM236:AM237"/>
    <mergeCell ref="R239:AE240"/>
    <mergeCell ref="AG239:AH240"/>
    <mergeCell ref="AI239:AJ240"/>
    <mergeCell ref="AK239:AL240"/>
    <mergeCell ref="AM239:AM240"/>
    <mergeCell ref="R235:AE237"/>
    <mergeCell ref="AG235:AH235"/>
    <mergeCell ref="AI235:AJ235"/>
    <mergeCell ref="AK235:AM235"/>
    <mergeCell ref="AG236:AG237"/>
    <mergeCell ref="AH236:AH237"/>
    <mergeCell ref="AI236:AI237"/>
    <mergeCell ref="AJ236:AJ237"/>
    <mergeCell ref="AK236:AK237"/>
    <mergeCell ref="AL236:AL237"/>
    <mergeCell ref="T233:W233"/>
    <mergeCell ref="X233:AA233"/>
    <mergeCell ref="H234:I234"/>
    <mergeCell ref="J234:K234"/>
    <mergeCell ref="L234:M234"/>
    <mergeCell ref="N234:O234"/>
    <mergeCell ref="P234:Q234"/>
    <mergeCell ref="R234:S234"/>
    <mergeCell ref="T234:W234"/>
    <mergeCell ref="H233:I233"/>
    <mergeCell ref="J233:K233"/>
    <mergeCell ref="L233:M233"/>
    <mergeCell ref="N233:O233"/>
    <mergeCell ref="P233:Q233"/>
    <mergeCell ref="R233:S233"/>
    <mergeCell ref="T231:W231"/>
    <mergeCell ref="X231:AA231"/>
    <mergeCell ref="H232:I232"/>
    <mergeCell ref="J232:K232"/>
    <mergeCell ref="L232:M232"/>
    <mergeCell ref="N232:O232"/>
    <mergeCell ref="P232:Q232"/>
    <mergeCell ref="R232:S232"/>
    <mergeCell ref="T232:W232"/>
    <mergeCell ref="X232:AA232"/>
    <mergeCell ref="H231:I231"/>
    <mergeCell ref="J231:K231"/>
    <mergeCell ref="L231:M231"/>
    <mergeCell ref="N231:O231"/>
    <mergeCell ref="P231:Q231"/>
    <mergeCell ref="R231:S231"/>
    <mergeCell ref="X229:AA229"/>
    <mergeCell ref="H230:I230"/>
    <mergeCell ref="J230:K230"/>
    <mergeCell ref="L230:M230"/>
    <mergeCell ref="N230:O230"/>
    <mergeCell ref="P230:Q230"/>
    <mergeCell ref="R230:S230"/>
    <mergeCell ref="T230:W230"/>
    <mergeCell ref="X230:AA230"/>
    <mergeCell ref="R228:S228"/>
    <mergeCell ref="T228:W228"/>
    <mergeCell ref="X228:AA228"/>
    <mergeCell ref="H229:I229"/>
    <mergeCell ref="J229:K229"/>
    <mergeCell ref="L229:M229"/>
    <mergeCell ref="N229:O229"/>
    <mergeCell ref="P229:Q229"/>
    <mergeCell ref="R229:S229"/>
    <mergeCell ref="T229:W229"/>
    <mergeCell ref="AK226:AM226"/>
    <mergeCell ref="F227:G227"/>
    <mergeCell ref="AF227:AH227"/>
    <mergeCell ref="AI227:AJ227"/>
    <mergeCell ref="AK227:AM227"/>
    <mergeCell ref="H228:I228"/>
    <mergeCell ref="J228:K228"/>
    <mergeCell ref="L228:M228"/>
    <mergeCell ref="N228:O228"/>
    <mergeCell ref="P228:Q228"/>
    <mergeCell ref="B226:E226"/>
    <mergeCell ref="F226:G226"/>
    <mergeCell ref="H226:S227"/>
    <mergeCell ref="T226:AE227"/>
    <mergeCell ref="AF226:AH226"/>
    <mergeCell ref="AI226:AJ226"/>
    <mergeCell ref="B222:G223"/>
    <mergeCell ref="H222:AC222"/>
    <mergeCell ref="AE222:AJ222"/>
    <mergeCell ref="AK222:AM222"/>
    <mergeCell ref="H223:AC224"/>
    <mergeCell ref="AE223:AJ224"/>
    <mergeCell ref="AK223:AM224"/>
    <mergeCell ref="B224:G224"/>
    <mergeCell ref="AM216:AM217"/>
    <mergeCell ref="R219:AE220"/>
    <mergeCell ref="AG219:AH220"/>
    <mergeCell ref="AI219:AJ220"/>
    <mergeCell ref="AK219:AL220"/>
    <mergeCell ref="AM219:AM220"/>
    <mergeCell ref="R215:AE217"/>
    <mergeCell ref="AG215:AH215"/>
    <mergeCell ref="AI215:AJ215"/>
    <mergeCell ref="AK215:AM215"/>
    <mergeCell ref="AG216:AG217"/>
    <mergeCell ref="AH216:AH217"/>
    <mergeCell ref="AI216:AI217"/>
    <mergeCell ref="AJ216:AJ217"/>
    <mergeCell ref="AK216:AK217"/>
    <mergeCell ref="AL216:AL217"/>
    <mergeCell ref="T213:W213"/>
    <mergeCell ref="X213:AA213"/>
    <mergeCell ref="H214:I214"/>
    <mergeCell ref="J214:K214"/>
    <mergeCell ref="L214:M214"/>
    <mergeCell ref="N214:O214"/>
    <mergeCell ref="P214:Q214"/>
    <mergeCell ref="R214:S214"/>
    <mergeCell ref="T214:W214"/>
    <mergeCell ref="H213:I213"/>
    <mergeCell ref="J213:K213"/>
    <mergeCell ref="L213:M213"/>
    <mergeCell ref="N213:O213"/>
    <mergeCell ref="P213:Q213"/>
    <mergeCell ref="R213:S213"/>
    <mergeCell ref="T211:W211"/>
    <mergeCell ref="X211:AA211"/>
    <mergeCell ref="H212:I212"/>
    <mergeCell ref="J212:K212"/>
    <mergeCell ref="L212:M212"/>
    <mergeCell ref="N212:O212"/>
    <mergeCell ref="P212:Q212"/>
    <mergeCell ref="R212:S212"/>
    <mergeCell ref="T212:W212"/>
    <mergeCell ref="X212:AA212"/>
    <mergeCell ref="H211:I211"/>
    <mergeCell ref="J211:K211"/>
    <mergeCell ref="L211:M211"/>
    <mergeCell ref="N211:O211"/>
    <mergeCell ref="P211:Q211"/>
    <mergeCell ref="R211:S211"/>
    <mergeCell ref="X209:AA209"/>
    <mergeCell ref="H210:I210"/>
    <mergeCell ref="J210:K210"/>
    <mergeCell ref="L210:M210"/>
    <mergeCell ref="N210:O210"/>
    <mergeCell ref="P210:Q210"/>
    <mergeCell ref="R210:S210"/>
    <mergeCell ref="T210:W210"/>
    <mergeCell ref="X210:AA210"/>
    <mergeCell ref="R208:S208"/>
    <mergeCell ref="T208:W208"/>
    <mergeCell ref="X208:AA208"/>
    <mergeCell ref="H209:I209"/>
    <mergeCell ref="J209:K209"/>
    <mergeCell ref="L209:M209"/>
    <mergeCell ref="N209:O209"/>
    <mergeCell ref="P209:Q209"/>
    <mergeCell ref="R209:S209"/>
    <mergeCell ref="T209:W209"/>
    <mergeCell ref="AK206:AM206"/>
    <mergeCell ref="F207:G207"/>
    <mergeCell ref="AF207:AH207"/>
    <mergeCell ref="AI207:AJ207"/>
    <mergeCell ref="AK207:AM207"/>
    <mergeCell ref="H208:I208"/>
    <mergeCell ref="J208:K208"/>
    <mergeCell ref="L208:M208"/>
    <mergeCell ref="N208:O208"/>
    <mergeCell ref="P208:Q208"/>
    <mergeCell ref="B206:E206"/>
    <mergeCell ref="F206:G206"/>
    <mergeCell ref="H206:S207"/>
    <mergeCell ref="T206:AE207"/>
    <mergeCell ref="AF206:AH206"/>
    <mergeCell ref="AI206:AJ206"/>
    <mergeCell ref="B202:G203"/>
    <mergeCell ref="H202:AC202"/>
    <mergeCell ref="AE202:AJ202"/>
    <mergeCell ref="AK202:AM202"/>
    <mergeCell ref="H203:AC204"/>
    <mergeCell ref="AE203:AJ204"/>
    <mergeCell ref="AK203:AM204"/>
    <mergeCell ref="B204:G204"/>
    <mergeCell ref="AM196:AM197"/>
    <mergeCell ref="R199:AE200"/>
    <mergeCell ref="AG199:AH200"/>
    <mergeCell ref="AI199:AJ200"/>
    <mergeCell ref="AK199:AL200"/>
    <mergeCell ref="AM199:AM200"/>
    <mergeCell ref="R195:AE197"/>
    <mergeCell ref="AG195:AH195"/>
    <mergeCell ref="AI195:AJ195"/>
    <mergeCell ref="AK195:AM195"/>
    <mergeCell ref="AG196:AG197"/>
    <mergeCell ref="AH196:AH197"/>
    <mergeCell ref="AI196:AI197"/>
    <mergeCell ref="AJ196:AJ197"/>
    <mergeCell ref="AK196:AK197"/>
    <mergeCell ref="AL196:AL197"/>
    <mergeCell ref="T193:W193"/>
    <mergeCell ref="X193:AA193"/>
    <mergeCell ref="H194:I194"/>
    <mergeCell ref="J194:K194"/>
    <mergeCell ref="L194:M194"/>
    <mergeCell ref="N194:O194"/>
    <mergeCell ref="P194:Q194"/>
    <mergeCell ref="R194:S194"/>
    <mergeCell ref="T194:W194"/>
    <mergeCell ref="H193:I193"/>
    <mergeCell ref="J193:K193"/>
    <mergeCell ref="L193:M193"/>
    <mergeCell ref="N193:O193"/>
    <mergeCell ref="P193:Q193"/>
    <mergeCell ref="R193:S193"/>
    <mergeCell ref="T191:W191"/>
    <mergeCell ref="X191:AA191"/>
    <mergeCell ref="H192:I192"/>
    <mergeCell ref="J192:K192"/>
    <mergeCell ref="L192:M192"/>
    <mergeCell ref="N192:O192"/>
    <mergeCell ref="P192:Q192"/>
    <mergeCell ref="R192:S192"/>
    <mergeCell ref="T192:W192"/>
    <mergeCell ref="X192:AA192"/>
    <mergeCell ref="H191:I191"/>
    <mergeCell ref="J191:K191"/>
    <mergeCell ref="L191:M191"/>
    <mergeCell ref="N191:O191"/>
    <mergeCell ref="P191:Q191"/>
    <mergeCell ref="R191:S191"/>
    <mergeCell ref="X189:AA189"/>
    <mergeCell ref="H190:I190"/>
    <mergeCell ref="J190:K190"/>
    <mergeCell ref="L190:M190"/>
    <mergeCell ref="N190:O190"/>
    <mergeCell ref="P190:Q190"/>
    <mergeCell ref="R190:S190"/>
    <mergeCell ref="T190:W190"/>
    <mergeCell ref="X190:AA190"/>
    <mergeCell ref="R188:S188"/>
    <mergeCell ref="T188:W188"/>
    <mergeCell ref="X188:AA188"/>
    <mergeCell ref="H189:I189"/>
    <mergeCell ref="J189:K189"/>
    <mergeCell ref="L189:M189"/>
    <mergeCell ref="N189:O189"/>
    <mergeCell ref="P189:Q189"/>
    <mergeCell ref="R189:S189"/>
    <mergeCell ref="T189:W189"/>
    <mergeCell ref="AK186:AM186"/>
    <mergeCell ref="F187:G187"/>
    <mergeCell ref="AF187:AH187"/>
    <mergeCell ref="AI187:AJ187"/>
    <mergeCell ref="AK187:AM187"/>
    <mergeCell ref="H188:I188"/>
    <mergeCell ref="J188:K188"/>
    <mergeCell ref="L188:M188"/>
    <mergeCell ref="N188:O188"/>
    <mergeCell ref="P188:Q188"/>
    <mergeCell ref="B186:E186"/>
    <mergeCell ref="F186:G186"/>
    <mergeCell ref="H186:S187"/>
    <mergeCell ref="T186:AE187"/>
    <mergeCell ref="AF186:AH186"/>
    <mergeCell ref="AI186:AJ186"/>
    <mergeCell ref="B182:G183"/>
    <mergeCell ref="H182:AC182"/>
    <mergeCell ref="AE182:AJ182"/>
    <mergeCell ref="AK182:AM182"/>
    <mergeCell ref="H183:AC184"/>
    <mergeCell ref="AE183:AJ184"/>
    <mergeCell ref="AK183:AM184"/>
    <mergeCell ref="B184:G184"/>
    <mergeCell ref="AM176:AM177"/>
    <mergeCell ref="R179:AE180"/>
    <mergeCell ref="AG179:AH180"/>
    <mergeCell ref="AI179:AJ180"/>
    <mergeCell ref="AK179:AL180"/>
    <mergeCell ref="AM179:AM180"/>
    <mergeCell ref="R175:AE177"/>
    <mergeCell ref="AG175:AH175"/>
    <mergeCell ref="AI175:AJ175"/>
    <mergeCell ref="AK175:AM175"/>
    <mergeCell ref="AG176:AG177"/>
    <mergeCell ref="AH176:AH177"/>
    <mergeCell ref="AI176:AI177"/>
    <mergeCell ref="AJ176:AJ177"/>
    <mergeCell ref="AK176:AK177"/>
    <mergeCell ref="AL176:AL177"/>
    <mergeCell ref="T173:W173"/>
    <mergeCell ref="X173:AA173"/>
    <mergeCell ref="H174:I174"/>
    <mergeCell ref="J174:K174"/>
    <mergeCell ref="L174:M174"/>
    <mergeCell ref="N174:O174"/>
    <mergeCell ref="P174:Q174"/>
    <mergeCell ref="R174:S174"/>
    <mergeCell ref="T174:W174"/>
    <mergeCell ref="H173:I173"/>
    <mergeCell ref="J173:K173"/>
    <mergeCell ref="L173:M173"/>
    <mergeCell ref="N173:O173"/>
    <mergeCell ref="P173:Q173"/>
    <mergeCell ref="R173:S173"/>
    <mergeCell ref="T171:W171"/>
    <mergeCell ref="X171:AA171"/>
    <mergeCell ref="H172:I172"/>
    <mergeCell ref="J172:K172"/>
    <mergeCell ref="L172:M172"/>
    <mergeCell ref="N172:O172"/>
    <mergeCell ref="P172:Q172"/>
    <mergeCell ref="R172:S172"/>
    <mergeCell ref="T172:W172"/>
    <mergeCell ref="X172:AA172"/>
    <mergeCell ref="H171:I171"/>
    <mergeCell ref="J171:K171"/>
    <mergeCell ref="L171:M171"/>
    <mergeCell ref="N171:O171"/>
    <mergeCell ref="P171:Q171"/>
    <mergeCell ref="R171:S171"/>
    <mergeCell ref="X169:AA169"/>
    <mergeCell ref="H170:I170"/>
    <mergeCell ref="J170:K170"/>
    <mergeCell ref="L170:M170"/>
    <mergeCell ref="N170:O170"/>
    <mergeCell ref="P170:Q170"/>
    <mergeCell ref="R170:S170"/>
    <mergeCell ref="T170:W170"/>
    <mergeCell ref="X170:AA170"/>
    <mergeCell ref="R168:S168"/>
    <mergeCell ref="T168:W168"/>
    <mergeCell ref="X168:AA168"/>
    <mergeCell ref="H169:I169"/>
    <mergeCell ref="J169:K169"/>
    <mergeCell ref="L169:M169"/>
    <mergeCell ref="N169:O169"/>
    <mergeCell ref="P169:Q169"/>
    <mergeCell ref="R169:S169"/>
    <mergeCell ref="T169:W169"/>
    <mergeCell ref="AK166:AM166"/>
    <mergeCell ref="F167:G167"/>
    <mergeCell ref="AF167:AH167"/>
    <mergeCell ref="AI167:AJ167"/>
    <mergeCell ref="AK167:AM167"/>
    <mergeCell ref="H168:I168"/>
    <mergeCell ref="J168:K168"/>
    <mergeCell ref="L168:M168"/>
    <mergeCell ref="N168:O168"/>
    <mergeCell ref="P168:Q168"/>
    <mergeCell ref="B166:E166"/>
    <mergeCell ref="F166:G166"/>
    <mergeCell ref="H166:S167"/>
    <mergeCell ref="T166:AE167"/>
    <mergeCell ref="AF166:AH166"/>
    <mergeCell ref="AI166:AJ166"/>
    <mergeCell ref="B162:G163"/>
    <mergeCell ref="H162:AC162"/>
    <mergeCell ref="AE162:AJ162"/>
    <mergeCell ref="AK162:AM162"/>
    <mergeCell ref="H163:AC164"/>
    <mergeCell ref="AE163:AJ164"/>
    <mergeCell ref="AK163:AM164"/>
    <mergeCell ref="B164:G164"/>
    <mergeCell ref="AM156:AM157"/>
    <mergeCell ref="R159:AE160"/>
    <mergeCell ref="AG159:AH160"/>
    <mergeCell ref="AI159:AJ160"/>
    <mergeCell ref="AK159:AL160"/>
    <mergeCell ref="AM159:AM160"/>
    <mergeCell ref="R155:AE157"/>
    <mergeCell ref="AG155:AH155"/>
    <mergeCell ref="AI155:AJ155"/>
    <mergeCell ref="AK155:AM155"/>
    <mergeCell ref="AG156:AG157"/>
    <mergeCell ref="AH156:AH157"/>
    <mergeCell ref="AI156:AI157"/>
    <mergeCell ref="AJ156:AJ157"/>
    <mergeCell ref="AK156:AK157"/>
    <mergeCell ref="AL156:AL157"/>
    <mergeCell ref="T153:W153"/>
    <mergeCell ref="X153:AA153"/>
    <mergeCell ref="H154:I154"/>
    <mergeCell ref="J154:K154"/>
    <mergeCell ref="L154:M154"/>
    <mergeCell ref="N154:O154"/>
    <mergeCell ref="P154:Q154"/>
    <mergeCell ref="R154:S154"/>
    <mergeCell ref="T154:W154"/>
    <mergeCell ref="H153:I153"/>
    <mergeCell ref="J153:K153"/>
    <mergeCell ref="L153:M153"/>
    <mergeCell ref="N153:O153"/>
    <mergeCell ref="P153:Q153"/>
    <mergeCell ref="R153:S153"/>
    <mergeCell ref="T151:W151"/>
    <mergeCell ref="X151:AA151"/>
    <mergeCell ref="H152:I152"/>
    <mergeCell ref="J152:K152"/>
    <mergeCell ref="L152:M152"/>
    <mergeCell ref="N152:O152"/>
    <mergeCell ref="P152:Q152"/>
    <mergeCell ref="R152:S152"/>
    <mergeCell ref="T152:W152"/>
    <mergeCell ref="X152:AA152"/>
    <mergeCell ref="H151:I151"/>
    <mergeCell ref="J151:K151"/>
    <mergeCell ref="L151:M151"/>
    <mergeCell ref="N151:O151"/>
    <mergeCell ref="P151:Q151"/>
    <mergeCell ref="R151:S151"/>
    <mergeCell ref="X149:AA149"/>
    <mergeCell ref="H150:I150"/>
    <mergeCell ref="J150:K150"/>
    <mergeCell ref="L150:M150"/>
    <mergeCell ref="N150:O150"/>
    <mergeCell ref="P150:Q150"/>
    <mergeCell ref="R150:S150"/>
    <mergeCell ref="T150:W150"/>
    <mergeCell ref="X150:AA150"/>
    <mergeCell ref="R148:S148"/>
    <mergeCell ref="T148:W148"/>
    <mergeCell ref="X148:AA148"/>
    <mergeCell ref="H149:I149"/>
    <mergeCell ref="J149:K149"/>
    <mergeCell ref="L149:M149"/>
    <mergeCell ref="N149:O149"/>
    <mergeCell ref="P149:Q149"/>
    <mergeCell ref="R149:S149"/>
    <mergeCell ref="T149:W149"/>
    <mergeCell ref="AK146:AM146"/>
    <mergeCell ref="F147:G147"/>
    <mergeCell ref="AF147:AH147"/>
    <mergeCell ref="AI147:AJ147"/>
    <mergeCell ref="AK147:AM147"/>
    <mergeCell ref="H148:I148"/>
    <mergeCell ref="J148:K148"/>
    <mergeCell ref="L148:M148"/>
    <mergeCell ref="N148:O148"/>
    <mergeCell ref="P148:Q148"/>
    <mergeCell ref="B146:E146"/>
    <mergeCell ref="F146:G146"/>
    <mergeCell ref="H146:S147"/>
    <mergeCell ref="T146:AE147"/>
    <mergeCell ref="AF146:AH146"/>
    <mergeCell ref="AI146:AJ146"/>
    <mergeCell ref="B142:G143"/>
    <mergeCell ref="H142:AC142"/>
    <mergeCell ref="AE142:AJ142"/>
    <mergeCell ref="AK142:AM142"/>
    <mergeCell ref="H143:AC144"/>
    <mergeCell ref="AE143:AJ144"/>
    <mergeCell ref="AK143:AM144"/>
    <mergeCell ref="B144:G144"/>
    <mergeCell ref="AM136:AM137"/>
    <mergeCell ref="R139:AE140"/>
    <mergeCell ref="AG139:AH140"/>
    <mergeCell ref="AI139:AJ140"/>
    <mergeCell ref="AK139:AL140"/>
    <mergeCell ref="AM139:AM140"/>
    <mergeCell ref="R135:AE137"/>
    <mergeCell ref="AG135:AH135"/>
    <mergeCell ref="AI135:AJ135"/>
    <mergeCell ref="AK135:AM135"/>
    <mergeCell ref="AG136:AG137"/>
    <mergeCell ref="AH136:AH137"/>
    <mergeCell ref="AI136:AI137"/>
    <mergeCell ref="AJ136:AJ137"/>
    <mergeCell ref="AK136:AK137"/>
    <mergeCell ref="AL136:AL137"/>
    <mergeCell ref="T133:W133"/>
    <mergeCell ref="X133:AA133"/>
    <mergeCell ref="H134:I134"/>
    <mergeCell ref="J134:K134"/>
    <mergeCell ref="L134:M134"/>
    <mergeCell ref="N134:O134"/>
    <mergeCell ref="P134:Q134"/>
    <mergeCell ref="R134:S134"/>
    <mergeCell ref="T134:W134"/>
    <mergeCell ref="H133:I133"/>
    <mergeCell ref="J133:K133"/>
    <mergeCell ref="L133:M133"/>
    <mergeCell ref="N133:O133"/>
    <mergeCell ref="P133:Q133"/>
    <mergeCell ref="R133:S133"/>
    <mergeCell ref="T131:W131"/>
    <mergeCell ref="X131:AA131"/>
    <mergeCell ref="H132:I132"/>
    <mergeCell ref="J132:K132"/>
    <mergeCell ref="L132:M132"/>
    <mergeCell ref="N132:O132"/>
    <mergeCell ref="P132:Q132"/>
    <mergeCell ref="R132:S132"/>
    <mergeCell ref="T132:W132"/>
    <mergeCell ref="X132:AA132"/>
    <mergeCell ref="H131:I131"/>
    <mergeCell ref="J131:K131"/>
    <mergeCell ref="L131:M131"/>
    <mergeCell ref="N131:O131"/>
    <mergeCell ref="P131:Q131"/>
    <mergeCell ref="R131:S131"/>
    <mergeCell ref="X129:AA129"/>
    <mergeCell ref="H130:I130"/>
    <mergeCell ref="J130:K130"/>
    <mergeCell ref="L130:M130"/>
    <mergeCell ref="N130:O130"/>
    <mergeCell ref="P130:Q130"/>
    <mergeCell ref="R130:S130"/>
    <mergeCell ref="T130:W130"/>
    <mergeCell ref="X130:AA130"/>
    <mergeCell ref="R128:S128"/>
    <mergeCell ref="T128:W128"/>
    <mergeCell ref="X128:AA128"/>
    <mergeCell ref="H129:I129"/>
    <mergeCell ref="J129:K129"/>
    <mergeCell ref="L129:M129"/>
    <mergeCell ref="N129:O129"/>
    <mergeCell ref="P129:Q129"/>
    <mergeCell ref="R129:S129"/>
    <mergeCell ref="T129:W129"/>
    <mergeCell ref="AK126:AM126"/>
    <mergeCell ref="F127:G127"/>
    <mergeCell ref="AF127:AH127"/>
    <mergeCell ref="AI127:AJ127"/>
    <mergeCell ref="AK127:AM127"/>
    <mergeCell ref="H128:I128"/>
    <mergeCell ref="J128:K128"/>
    <mergeCell ref="L128:M128"/>
    <mergeCell ref="N128:O128"/>
    <mergeCell ref="P128:Q128"/>
    <mergeCell ref="B126:E126"/>
    <mergeCell ref="F126:G126"/>
    <mergeCell ref="H126:S127"/>
    <mergeCell ref="T126:AE127"/>
    <mergeCell ref="AF126:AH126"/>
    <mergeCell ref="AI126:AJ126"/>
    <mergeCell ref="B122:G123"/>
    <mergeCell ref="H122:AC122"/>
    <mergeCell ref="AE122:AJ122"/>
    <mergeCell ref="AK122:AM122"/>
    <mergeCell ref="H123:AC124"/>
    <mergeCell ref="AE123:AJ124"/>
    <mergeCell ref="AK123:AM124"/>
    <mergeCell ref="B124:G124"/>
    <mergeCell ref="AM116:AM117"/>
    <mergeCell ref="R119:AE120"/>
    <mergeCell ref="AG119:AH120"/>
    <mergeCell ref="AI119:AJ120"/>
    <mergeCell ref="AK119:AL120"/>
    <mergeCell ref="AM119:AM120"/>
    <mergeCell ref="R115:AE117"/>
    <mergeCell ref="AG115:AH115"/>
    <mergeCell ref="AI115:AJ115"/>
    <mergeCell ref="AK115:AM115"/>
    <mergeCell ref="AG116:AG117"/>
    <mergeCell ref="AH116:AH117"/>
    <mergeCell ref="AI116:AI117"/>
    <mergeCell ref="AJ116:AJ117"/>
    <mergeCell ref="AK116:AK117"/>
    <mergeCell ref="AL116:AL117"/>
    <mergeCell ref="T113:W113"/>
    <mergeCell ref="X113:AA113"/>
    <mergeCell ref="H114:I114"/>
    <mergeCell ref="J114:K114"/>
    <mergeCell ref="L114:M114"/>
    <mergeCell ref="N114:O114"/>
    <mergeCell ref="P114:Q114"/>
    <mergeCell ref="R114:S114"/>
    <mergeCell ref="T114:W114"/>
    <mergeCell ref="H113:I113"/>
    <mergeCell ref="J113:K113"/>
    <mergeCell ref="L113:M113"/>
    <mergeCell ref="N113:O113"/>
    <mergeCell ref="P113:Q113"/>
    <mergeCell ref="R113:S113"/>
    <mergeCell ref="T111:W111"/>
    <mergeCell ref="X111:AA111"/>
    <mergeCell ref="H112:I112"/>
    <mergeCell ref="J112:K112"/>
    <mergeCell ref="L112:M112"/>
    <mergeCell ref="N112:O112"/>
    <mergeCell ref="P112:Q112"/>
    <mergeCell ref="R112:S112"/>
    <mergeCell ref="T112:W112"/>
    <mergeCell ref="X112:AA112"/>
    <mergeCell ref="H111:I111"/>
    <mergeCell ref="J111:K111"/>
    <mergeCell ref="L111:M111"/>
    <mergeCell ref="N111:O111"/>
    <mergeCell ref="P111:Q111"/>
    <mergeCell ref="R111:S111"/>
    <mergeCell ref="X109:AA109"/>
    <mergeCell ref="H110:I110"/>
    <mergeCell ref="J110:K110"/>
    <mergeCell ref="L110:M110"/>
    <mergeCell ref="N110:O110"/>
    <mergeCell ref="P110:Q110"/>
    <mergeCell ref="R110:S110"/>
    <mergeCell ref="T110:W110"/>
    <mergeCell ref="X110:AA110"/>
    <mergeCell ref="R108:S108"/>
    <mergeCell ref="T108:W108"/>
    <mergeCell ref="X108:AA108"/>
    <mergeCell ref="H109:I109"/>
    <mergeCell ref="J109:K109"/>
    <mergeCell ref="L109:M109"/>
    <mergeCell ref="N109:O109"/>
    <mergeCell ref="P109:Q109"/>
    <mergeCell ref="R109:S109"/>
    <mergeCell ref="T109:W109"/>
    <mergeCell ref="AK106:AM106"/>
    <mergeCell ref="F107:G107"/>
    <mergeCell ref="AF107:AH107"/>
    <mergeCell ref="AI107:AJ107"/>
    <mergeCell ref="AK107:AM107"/>
    <mergeCell ref="H108:I108"/>
    <mergeCell ref="J108:K108"/>
    <mergeCell ref="L108:M108"/>
    <mergeCell ref="N108:O108"/>
    <mergeCell ref="P108:Q108"/>
    <mergeCell ref="B106:E106"/>
    <mergeCell ref="F106:G106"/>
    <mergeCell ref="H106:S107"/>
    <mergeCell ref="T106:AE107"/>
    <mergeCell ref="AF106:AH106"/>
    <mergeCell ref="AI106:AJ106"/>
    <mergeCell ref="B102:G103"/>
    <mergeCell ref="H102:AC102"/>
    <mergeCell ref="AE102:AJ102"/>
    <mergeCell ref="AK102:AM102"/>
    <mergeCell ref="H103:AC104"/>
    <mergeCell ref="AE103:AJ104"/>
    <mergeCell ref="AK103:AM104"/>
    <mergeCell ref="B104:G104"/>
    <mergeCell ref="AM96:AM97"/>
    <mergeCell ref="R99:AE100"/>
    <mergeCell ref="AG99:AH100"/>
    <mergeCell ref="AI99:AJ100"/>
    <mergeCell ref="AK99:AL100"/>
    <mergeCell ref="AM99:AM100"/>
    <mergeCell ref="R95:AE97"/>
    <mergeCell ref="AG95:AH95"/>
    <mergeCell ref="AI95:AJ95"/>
    <mergeCell ref="AK95:AM95"/>
    <mergeCell ref="AG96:AG97"/>
    <mergeCell ref="AH96:AH97"/>
    <mergeCell ref="AI96:AI97"/>
    <mergeCell ref="AJ96:AJ97"/>
    <mergeCell ref="AK96:AK97"/>
    <mergeCell ref="AL96:AL97"/>
    <mergeCell ref="T93:W93"/>
    <mergeCell ref="X93:AA93"/>
    <mergeCell ref="H94:I94"/>
    <mergeCell ref="J94:K94"/>
    <mergeCell ref="L94:M94"/>
    <mergeCell ref="N94:O94"/>
    <mergeCell ref="P94:Q94"/>
    <mergeCell ref="R94:S94"/>
    <mergeCell ref="T94:W94"/>
    <mergeCell ref="H93:I93"/>
    <mergeCell ref="J93:K93"/>
    <mergeCell ref="L93:M93"/>
    <mergeCell ref="N93:O93"/>
    <mergeCell ref="P93:Q93"/>
    <mergeCell ref="R93:S93"/>
    <mergeCell ref="T91:W91"/>
    <mergeCell ref="X91:AA91"/>
    <mergeCell ref="H92:I92"/>
    <mergeCell ref="J92:K92"/>
    <mergeCell ref="L92:M92"/>
    <mergeCell ref="N92:O92"/>
    <mergeCell ref="P92:Q92"/>
    <mergeCell ref="R92:S92"/>
    <mergeCell ref="T92:W92"/>
    <mergeCell ref="X92:AA92"/>
    <mergeCell ref="H91:I91"/>
    <mergeCell ref="J91:K91"/>
    <mergeCell ref="L91:M91"/>
    <mergeCell ref="N91:O91"/>
    <mergeCell ref="P91:Q91"/>
    <mergeCell ref="R91:S91"/>
    <mergeCell ref="X89:AA89"/>
    <mergeCell ref="H90:I90"/>
    <mergeCell ref="J90:K90"/>
    <mergeCell ref="L90:M90"/>
    <mergeCell ref="N90:O90"/>
    <mergeCell ref="P90:Q90"/>
    <mergeCell ref="R90:S90"/>
    <mergeCell ref="T90:W90"/>
    <mergeCell ref="X90:AA90"/>
    <mergeCell ref="R88:S88"/>
    <mergeCell ref="T88:W88"/>
    <mergeCell ref="X88:AA88"/>
    <mergeCell ref="H89:I89"/>
    <mergeCell ref="J89:K89"/>
    <mergeCell ref="L89:M89"/>
    <mergeCell ref="N89:O89"/>
    <mergeCell ref="P89:Q89"/>
    <mergeCell ref="R89:S89"/>
    <mergeCell ref="T89:W89"/>
    <mergeCell ref="AK86:AM86"/>
    <mergeCell ref="F87:G87"/>
    <mergeCell ref="AF87:AH87"/>
    <mergeCell ref="AI87:AJ87"/>
    <mergeCell ref="AK87:AM87"/>
    <mergeCell ref="H88:I88"/>
    <mergeCell ref="J88:K88"/>
    <mergeCell ref="L88:M88"/>
    <mergeCell ref="N88:O88"/>
    <mergeCell ref="P88:Q88"/>
    <mergeCell ref="B86:E86"/>
    <mergeCell ref="F86:G86"/>
    <mergeCell ref="H86:S87"/>
    <mergeCell ref="T86:AE87"/>
    <mergeCell ref="AF86:AH86"/>
    <mergeCell ref="AI86:AJ86"/>
    <mergeCell ref="B82:G83"/>
    <mergeCell ref="H82:AC82"/>
    <mergeCell ref="AE82:AJ82"/>
    <mergeCell ref="AK82:AM82"/>
    <mergeCell ref="H83:AC84"/>
    <mergeCell ref="AE83:AJ84"/>
    <mergeCell ref="AK83:AM84"/>
    <mergeCell ref="B84:G84"/>
    <mergeCell ref="AM76:AM77"/>
    <mergeCell ref="R79:AE80"/>
    <mergeCell ref="AG79:AH80"/>
    <mergeCell ref="AI79:AJ80"/>
    <mergeCell ref="AK79:AL80"/>
    <mergeCell ref="AM79:AM80"/>
    <mergeCell ref="R75:AE77"/>
    <mergeCell ref="AG75:AH75"/>
    <mergeCell ref="AI75:AJ75"/>
    <mergeCell ref="AK75:AM75"/>
    <mergeCell ref="AG76:AG77"/>
    <mergeCell ref="AH76:AH77"/>
    <mergeCell ref="AI76:AI77"/>
    <mergeCell ref="AJ76:AJ77"/>
    <mergeCell ref="AK76:AK77"/>
    <mergeCell ref="AL76:AL77"/>
    <mergeCell ref="T73:W73"/>
    <mergeCell ref="X73:AA73"/>
    <mergeCell ref="H74:I74"/>
    <mergeCell ref="J74:K74"/>
    <mergeCell ref="L74:M74"/>
    <mergeCell ref="N74:O74"/>
    <mergeCell ref="P74:Q74"/>
    <mergeCell ref="R74:S74"/>
    <mergeCell ref="T74:W74"/>
    <mergeCell ref="H73:I73"/>
    <mergeCell ref="J73:K73"/>
    <mergeCell ref="L73:M73"/>
    <mergeCell ref="N73:O73"/>
    <mergeCell ref="P73:Q73"/>
    <mergeCell ref="R73:S73"/>
    <mergeCell ref="T71:W71"/>
    <mergeCell ref="X71:AA71"/>
    <mergeCell ref="H72:I72"/>
    <mergeCell ref="J72:K72"/>
    <mergeCell ref="L72:M72"/>
    <mergeCell ref="N72:O72"/>
    <mergeCell ref="P72:Q72"/>
    <mergeCell ref="R72:S72"/>
    <mergeCell ref="T72:W72"/>
    <mergeCell ref="X72:AA72"/>
    <mergeCell ref="H71:I71"/>
    <mergeCell ref="J71:K71"/>
    <mergeCell ref="L71:M71"/>
    <mergeCell ref="N71:O71"/>
    <mergeCell ref="P71:Q71"/>
    <mergeCell ref="R71:S71"/>
    <mergeCell ref="X69:AA69"/>
    <mergeCell ref="H70:I70"/>
    <mergeCell ref="J70:K70"/>
    <mergeCell ref="L70:M70"/>
    <mergeCell ref="N70:O70"/>
    <mergeCell ref="P70:Q70"/>
    <mergeCell ref="R70:S70"/>
    <mergeCell ref="T70:W70"/>
    <mergeCell ref="X70:AA70"/>
    <mergeCell ref="R68:S68"/>
    <mergeCell ref="T68:W68"/>
    <mergeCell ref="X68:AA68"/>
    <mergeCell ref="H69:I69"/>
    <mergeCell ref="J69:K69"/>
    <mergeCell ref="L69:M69"/>
    <mergeCell ref="N69:O69"/>
    <mergeCell ref="P69:Q69"/>
    <mergeCell ref="R69:S69"/>
    <mergeCell ref="T69:W69"/>
    <mergeCell ref="AK66:AM66"/>
    <mergeCell ref="F67:G67"/>
    <mergeCell ref="AF67:AH67"/>
    <mergeCell ref="AI67:AJ67"/>
    <mergeCell ref="AK67:AM67"/>
    <mergeCell ref="H68:I68"/>
    <mergeCell ref="J68:K68"/>
    <mergeCell ref="L68:M68"/>
    <mergeCell ref="N68:O68"/>
    <mergeCell ref="P68:Q68"/>
    <mergeCell ref="B66:E66"/>
    <mergeCell ref="F66:G66"/>
    <mergeCell ref="H66:S67"/>
    <mergeCell ref="T66:AE67"/>
    <mergeCell ref="AF66:AH66"/>
    <mergeCell ref="AI66:AJ66"/>
    <mergeCell ref="B62:G63"/>
    <mergeCell ref="H62:AC62"/>
    <mergeCell ref="AE62:AJ62"/>
    <mergeCell ref="AK62:AM62"/>
    <mergeCell ref="H63:AC64"/>
    <mergeCell ref="AE63:AJ64"/>
    <mergeCell ref="AK63:AM64"/>
    <mergeCell ref="B64:G64"/>
    <mergeCell ref="AM56:AM57"/>
    <mergeCell ref="R59:AE60"/>
    <mergeCell ref="AG59:AH60"/>
    <mergeCell ref="AI59:AJ60"/>
    <mergeCell ref="AK59:AL60"/>
    <mergeCell ref="AM59:AM60"/>
    <mergeCell ref="R55:AE57"/>
    <mergeCell ref="AG55:AH55"/>
    <mergeCell ref="AI55:AJ55"/>
    <mergeCell ref="AK55:AM55"/>
    <mergeCell ref="AG56:AG57"/>
    <mergeCell ref="AH56:AH57"/>
    <mergeCell ref="AI56:AI57"/>
    <mergeCell ref="AJ56:AJ57"/>
    <mergeCell ref="AK56:AK57"/>
    <mergeCell ref="AL56:AL57"/>
    <mergeCell ref="T53:W53"/>
    <mergeCell ref="X53:AA53"/>
    <mergeCell ref="H54:I54"/>
    <mergeCell ref="J54:K54"/>
    <mergeCell ref="L54:M54"/>
    <mergeCell ref="N54:O54"/>
    <mergeCell ref="P54:Q54"/>
    <mergeCell ref="R54:S54"/>
    <mergeCell ref="T54:W54"/>
    <mergeCell ref="H53:I53"/>
    <mergeCell ref="J53:K53"/>
    <mergeCell ref="L53:M53"/>
    <mergeCell ref="N53:O53"/>
    <mergeCell ref="P53:Q53"/>
    <mergeCell ref="R53:S53"/>
    <mergeCell ref="T51:W51"/>
    <mergeCell ref="X51:AA51"/>
    <mergeCell ref="H52:I52"/>
    <mergeCell ref="J52:K52"/>
    <mergeCell ref="L52:M52"/>
    <mergeCell ref="N52:O52"/>
    <mergeCell ref="P52:Q52"/>
    <mergeCell ref="R52:S52"/>
    <mergeCell ref="T52:W52"/>
    <mergeCell ref="X52:AA52"/>
    <mergeCell ref="H51:I51"/>
    <mergeCell ref="J51:K51"/>
    <mergeCell ref="L51:M51"/>
    <mergeCell ref="N51:O51"/>
    <mergeCell ref="P51:Q51"/>
    <mergeCell ref="R51:S51"/>
    <mergeCell ref="X49:AA49"/>
    <mergeCell ref="H50:I50"/>
    <mergeCell ref="J50:K50"/>
    <mergeCell ref="L50:M50"/>
    <mergeCell ref="N50:O50"/>
    <mergeCell ref="P50:Q50"/>
    <mergeCell ref="R50:S50"/>
    <mergeCell ref="T50:W50"/>
    <mergeCell ref="X50:AA50"/>
    <mergeCell ref="R48:S48"/>
    <mergeCell ref="T48:W48"/>
    <mergeCell ref="X48:AA48"/>
    <mergeCell ref="H49:I49"/>
    <mergeCell ref="J49:K49"/>
    <mergeCell ref="L49:M49"/>
    <mergeCell ref="N49:O49"/>
    <mergeCell ref="P49:Q49"/>
    <mergeCell ref="R49:S49"/>
    <mergeCell ref="T49:W49"/>
    <mergeCell ref="AK46:AM46"/>
    <mergeCell ref="F47:G47"/>
    <mergeCell ref="AF47:AH47"/>
    <mergeCell ref="AI47:AJ47"/>
    <mergeCell ref="AK47:AM47"/>
    <mergeCell ref="H48:I48"/>
    <mergeCell ref="J48:K48"/>
    <mergeCell ref="L48:M48"/>
    <mergeCell ref="N48:O48"/>
    <mergeCell ref="P48:Q48"/>
    <mergeCell ref="B46:E46"/>
    <mergeCell ref="F46:G46"/>
    <mergeCell ref="H46:S47"/>
    <mergeCell ref="T46:AE47"/>
    <mergeCell ref="AF46:AH46"/>
    <mergeCell ref="AI46:AJ46"/>
    <mergeCell ref="B42:G43"/>
    <mergeCell ref="H42:AC42"/>
    <mergeCell ref="AE42:AJ42"/>
    <mergeCell ref="AK42:AM42"/>
    <mergeCell ref="H43:AC44"/>
    <mergeCell ref="AE43:AJ44"/>
    <mergeCell ref="AK43:AM44"/>
    <mergeCell ref="B44:G44"/>
    <mergeCell ref="AM36:AM37"/>
    <mergeCell ref="R39:AE40"/>
    <mergeCell ref="AG39:AH40"/>
    <mergeCell ref="AI39:AJ40"/>
    <mergeCell ref="AK39:AL40"/>
    <mergeCell ref="AM39:AM40"/>
    <mergeCell ref="R35:AE37"/>
    <mergeCell ref="AG35:AH35"/>
    <mergeCell ref="AI35:AJ35"/>
    <mergeCell ref="AK35:AM35"/>
    <mergeCell ref="AG36:AG37"/>
    <mergeCell ref="AH36:AH37"/>
    <mergeCell ref="AI36:AI37"/>
    <mergeCell ref="AJ36:AJ37"/>
    <mergeCell ref="AK36:AK37"/>
    <mergeCell ref="AL36:AL37"/>
    <mergeCell ref="T33:W33"/>
    <mergeCell ref="X33:AA33"/>
    <mergeCell ref="H34:I34"/>
    <mergeCell ref="J34:K34"/>
    <mergeCell ref="L34:M34"/>
    <mergeCell ref="N34:O34"/>
    <mergeCell ref="P34:Q34"/>
    <mergeCell ref="R34:S34"/>
    <mergeCell ref="T34:W34"/>
    <mergeCell ref="H33:I33"/>
    <mergeCell ref="J33:K33"/>
    <mergeCell ref="L33:M33"/>
    <mergeCell ref="N33:O33"/>
    <mergeCell ref="P33:Q33"/>
    <mergeCell ref="R33:S33"/>
    <mergeCell ref="T31:W31"/>
    <mergeCell ref="X31:AA31"/>
    <mergeCell ref="H32:I32"/>
    <mergeCell ref="J32:K32"/>
    <mergeCell ref="L32:M32"/>
    <mergeCell ref="N32:O32"/>
    <mergeCell ref="P32:Q32"/>
    <mergeCell ref="R32:S32"/>
    <mergeCell ref="T32:W32"/>
    <mergeCell ref="X32:AA32"/>
    <mergeCell ref="H31:I31"/>
    <mergeCell ref="J31:K31"/>
    <mergeCell ref="L31:M31"/>
    <mergeCell ref="N31:O31"/>
    <mergeCell ref="P31:Q31"/>
    <mergeCell ref="R31:S31"/>
    <mergeCell ref="X29:AA29"/>
    <mergeCell ref="H30:I30"/>
    <mergeCell ref="J30:K30"/>
    <mergeCell ref="L30:M30"/>
    <mergeCell ref="N30:O30"/>
    <mergeCell ref="P30:Q30"/>
    <mergeCell ref="R30:S30"/>
    <mergeCell ref="T30:W30"/>
    <mergeCell ref="X30:AA30"/>
    <mergeCell ref="R28:S28"/>
    <mergeCell ref="T28:W28"/>
    <mergeCell ref="X28:AA28"/>
    <mergeCell ref="H29:I29"/>
    <mergeCell ref="J29:K29"/>
    <mergeCell ref="L29:M29"/>
    <mergeCell ref="N29:O29"/>
    <mergeCell ref="P29:Q29"/>
    <mergeCell ref="R29:S29"/>
    <mergeCell ref="T29:W29"/>
    <mergeCell ref="AK26:AM26"/>
    <mergeCell ref="F27:G27"/>
    <mergeCell ref="AF27:AH27"/>
    <mergeCell ref="AI27:AJ27"/>
    <mergeCell ref="AK27:AM27"/>
    <mergeCell ref="H28:I28"/>
    <mergeCell ref="J28:K28"/>
    <mergeCell ref="L28:M28"/>
    <mergeCell ref="N28:O28"/>
    <mergeCell ref="P28:Q28"/>
    <mergeCell ref="B26:E26"/>
    <mergeCell ref="F26:G26"/>
    <mergeCell ref="H26:S27"/>
    <mergeCell ref="T26:AE27"/>
    <mergeCell ref="AF26:AH26"/>
    <mergeCell ref="AI26:AJ26"/>
    <mergeCell ref="B22:G23"/>
    <mergeCell ref="H22:AC22"/>
    <mergeCell ref="AE22:AJ22"/>
    <mergeCell ref="AK22:AM22"/>
    <mergeCell ref="H23:AC24"/>
    <mergeCell ref="AE23:AJ24"/>
    <mergeCell ref="AK23:AM24"/>
    <mergeCell ref="B24:G24"/>
    <mergeCell ref="AM16:AM17"/>
    <mergeCell ref="R19:AE20"/>
    <mergeCell ref="AG19:AH20"/>
    <mergeCell ref="AI19:AJ20"/>
    <mergeCell ref="AK19:AL20"/>
    <mergeCell ref="AM19:AM20"/>
    <mergeCell ref="R15:AE17"/>
    <mergeCell ref="AG15:AH15"/>
    <mergeCell ref="AI15:AJ15"/>
    <mergeCell ref="AK15:AM15"/>
    <mergeCell ref="AG16:AG17"/>
    <mergeCell ref="AH16:AH17"/>
    <mergeCell ref="AI16:AI17"/>
    <mergeCell ref="AJ16:AJ17"/>
    <mergeCell ref="AK16:AK17"/>
    <mergeCell ref="AL16:AL17"/>
    <mergeCell ref="T13:W13"/>
    <mergeCell ref="X13:AA13"/>
    <mergeCell ref="H14:I14"/>
    <mergeCell ref="J14:K14"/>
    <mergeCell ref="L14:M14"/>
    <mergeCell ref="N14:O14"/>
    <mergeCell ref="P14:Q14"/>
    <mergeCell ref="R14:S14"/>
    <mergeCell ref="T14:W14"/>
    <mergeCell ref="H13:I13"/>
    <mergeCell ref="J13:K13"/>
    <mergeCell ref="L13:M13"/>
    <mergeCell ref="N13:O13"/>
    <mergeCell ref="P13:Q13"/>
    <mergeCell ref="R13:S13"/>
    <mergeCell ref="T11:W11"/>
    <mergeCell ref="X11:AA11"/>
    <mergeCell ref="H12:I12"/>
    <mergeCell ref="J12:K12"/>
    <mergeCell ref="L12:M12"/>
    <mergeCell ref="N12:O12"/>
    <mergeCell ref="P12:Q12"/>
    <mergeCell ref="R12:S12"/>
    <mergeCell ref="T12:W12"/>
    <mergeCell ref="X12:AA12"/>
    <mergeCell ref="H11:I11"/>
    <mergeCell ref="J11:K11"/>
    <mergeCell ref="L11:M11"/>
    <mergeCell ref="N11:O11"/>
    <mergeCell ref="P11:Q11"/>
    <mergeCell ref="R11:S11"/>
    <mergeCell ref="X9:AA9"/>
    <mergeCell ref="H10:I10"/>
    <mergeCell ref="J10:K10"/>
    <mergeCell ref="L10:M10"/>
    <mergeCell ref="N10:O10"/>
    <mergeCell ref="P10:Q10"/>
    <mergeCell ref="R10:S10"/>
    <mergeCell ref="T10:W10"/>
    <mergeCell ref="X10:AA10"/>
    <mergeCell ref="R8:S8"/>
    <mergeCell ref="T8:W8"/>
    <mergeCell ref="X8:AA8"/>
    <mergeCell ref="H9:I9"/>
    <mergeCell ref="J9:K9"/>
    <mergeCell ref="L9:M9"/>
    <mergeCell ref="N9:O9"/>
    <mergeCell ref="P9:Q9"/>
    <mergeCell ref="R9:S9"/>
    <mergeCell ref="T9:W9"/>
    <mergeCell ref="AK6:AM6"/>
    <mergeCell ref="F7:G7"/>
    <mergeCell ref="AF7:AH7"/>
    <mergeCell ref="AI7:AJ7"/>
    <mergeCell ref="AK7:AM7"/>
    <mergeCell ref="H8:I8"/>
    <mergeCell ref="J8:K8"/>
    <mergeCell ref="L8:M8"/>
    <mergeCell ref="N8:O8"/>
    <mergeCell ref="P8:Q8"/>
    <mergeCell ref="B6:E6"/>
    <mergeCell ref="F6:G6"/>
    <mergeCell ref="H6:S7"/>
    <mergeCell ref="T6:AE7"/>
    <mergeCell ref="AF6:AH6"/>
    <mergeCell ref="AI6:AJ6"/>
    <mergeCell ref="B2:G3"/>
    <mergeCell ref="H2:AC2"/>
    <mergeCell ref="AE2:AJ2"/>
    <mergeCell ref="AK2:AM2"/>
    <mergeCell ref="H3:AC4"/>
    <mergeCell ref="AE3:AJ4"/>
    <mergeCell ref="AK3:AM4"/>
    <mergeCell ref="B4:G4"/>
  </mergeCells>
  <pageMargins left="0.7" right="0.7" top="0.75" bottom="0.75" header="0.3" footer="0.3"/>
  <pageSetup paperSize="9" orientation="portrait" horizontalDpi="120" verticalDpi="72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AO660"/>
  <sheetViews>
    <sheetView topLeftCell="H639" zoomScale="85" zoomScaleNormal="85" workbookViewId="0">
      <selection activeCell="Y661" sqref="Y661"/>
    </sheetView>
  </sheetViews>
  <sheetFormatPr baseColWidth="10" defaultColWidth="7.28515625" defaultRowHeight="16.5" outlineLevelCol="1" x14ac:dyDescent="0.25"/>
  <cols>
    <col min="1" max="1" width="1.5703125" style="132" customWidth="1"/>
    <col min="2" max="7" width="7.28515625" style="132"/>
    <col min="8" max="8" width="4.85546875" style="132" customWidth="1"/>
    <col min="9" max="9" width="16.5703125" style="132" customWidth="1"/>
    <col min="10" max="10" width="7.28515625" style="173" hidden="1" customWidth="1" outlineLevel="1"/>
    <col min="11" max="11" width="10.7109375" style="173" hidden="1" customWidth="1" outlineLevel="1"/>
    <col min="12" max="12" width="8.5703125" style="173" hidden="1" customWidth="1" outlineLevel="1"/>
    <col min="13" max="13" width="0.140625" style="173" hidden="1" customWidth="1" outlineLevel="1"/>
    <col min="14" max="14" width="8" style="132" hidden="1" customWidth="1" outlineLevel="1"/>
    <col min="15" max="15" width="5.7109375" style="132" hidden="1" customWidth="1" outlineLevel="1"/>
    <col min="16" max="16" width="3.85546875" style="132" customWidth="1" collapsed="1"/>
    <col min="17" max="17" width="14.28515625" style="132" customWidth="1"/>
    <col min="18" max="18" width="14.7109375" style="132" customWidth="1"/>
    <col min="19" max="19" width="10.5703125" style="132" hidden="1" customWidth="1"/>
    <col min="20" max="20" width="10.5703125" style="132" customWidth="1" outlineLevel="1"/>
    <col min="21" max="23" width="7.28515625" style="132" customWidth="1" outlineLevel="1"/>
    <col min="24" max="24" width="13.85546875" style="132" customWidth="1"/>
    <col min="25" max="25" width="13.5703125" style="132" customWidth="1"/>
    <col min="26" max="26" width="8.28515625" style="132" customWidth="1"/>
    <col min="27" max="27" width="6.7109375" style="132" customWidth="1"/>
    <col min="28" max="28" width="7.28515625" style="132" customWidth="1"/>
    <col min="29" max="31" width="7" style="132" customWidth="1"/>
    <col min="32" max="32" width="7.28515625" style="132" customWidth="1" outlineLevel="1"/>
    <col min="33" max="33" width="8.140625" style="132" bestFit="1" customWidth="1"/>
    <col min="34" max="38" width="7.28515625" style="132"/>
    <col min="39" max="39" width="7.7109375" style="132" bestFit="1" customWidth="1"/>
    <col min="40" max="40" width="1" style="132" customWidth="1"/>
    <col min="41" max="50" width="7.28515625" style="132"/>
    <col min="51" max="51" width="8.5703125" style="132" bestFit="1" customWidth="1"/>
    <col min="52" max="16384" width="7.28515625" style="132"/>
  </cols>
  <sheetData>
    <row r="1" spans="2:41" ht="12" customHeight="1" thickBot="1" x14ac:dyDescent="0.3">
      <c r="AN1" s="22"/>
      <c r="AO1" s="167" t="s">
        <v>45</v>
      </c>
    </row>
    <row r="2" spans="2:41" ht="12" customHeight="1" x14ac:dyDescent="0.25">
      <c r="B2" s="882" t="s">
        <v>31</v>
      </c>
      <c r="C2" s="883"/>
      <c r="D2" s="883"/>
      <c r="E2" s="883"/>
      <c r="F2" s="883"/>
      <c r="G2" s="884"/>
      <c r="H2" s="888" t="s">
        <v>30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267"/>
      <c r="AE2" s="764" t="s">
        <v>29</v>
      </c>
      <c r="AF2" s="765"/>
      <c r="AG2" s="765"/>
      <c r="AH2" s="765"/>
      <c r="AI2" s="765"/>
      <c r="AJ2" s="766"/>
      <c r="AK2" s="889" t="s">
        <v>39</v>
      </c>
      <c r="AL2" s="890"/>
      <c r="AM2" s="891"/>
      <c r="AN2" s="22"/>
      <c r="AO2" s="168" t="s">
        <v>46</v>
      </c>
    </row>
    <row r="3" spans="2:41" ht="12" customHeight="1" thickBot="1" x14ac:dyDescent="0.3">
      <c r="B3" s="885"/>
      <c r="C3" s="886"/>
      <c r="D3" s="886"/>
      <c r="E3" s="886"/>
      <c r="F3" s="886"/>
      <c r="G3" s="887"/>
      <c r="H3" s="892" t="s">
        <v>25</v>
      </c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268"/>
      <c r="AE3" s="773"/>
      <c r="AF3" s="774"/>
      <c r="AG3" s="774"/>
      <c r="AH3" s="774"/>
      <c r="AI3" s="774"/>
      <c r="AJ3" s="775"/>
      <c r="AK3" s="896" t="s">
        <v>40</v>
      </c>
      <c r="AL3" s="897"/>
      <c r="AM3" s="898"/>
      <c r="AN3" s="23"/>
      <c r="AO3" s="169" t="s">
        <v>47</v>
      </c>
    </row>
    <row r="4" spans="2:41" ht="12" customHeight="1" thickBot="1" x14ac:dyDescent="0.3">
      <c r="B4" s="902" t="s">
        <v>28</v>
      </c>
      <c r="C4" s="903"/>
      <c r="D4" s="903"/>
      <c r="E4" s="903"/>
      <c r="F4" s="903"/>
      <c r="G4" s="904"/>
      <c r="H4" s="894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269"/>
      <c r="AE4" s="776"/>
      <c r="AF4" s="777"/>
      <c r="AG4" s="777"/>
      <c r="AH4" s="777"/>
      <c r="AI4" s="777"/>
      <c r="AJ4" s="778"/>
      <c r="AK4" s="899"/>
      <c r="AL4" s="900"/>
      <c r="AM4" s="901"/>
      <c r="AN4" s="141"/>
      <c r="AO4" s="170"/>
    </row>
    <row r="5" spans="2:41" ht="12" customHeight="1" thickBot="1" x14ac:dyDescent="0.3">
      <c r="B5" s="135"/>
      <c r="C5" s="135"/>
      <c r="D5" s="135"/>
      <c r="E5" s="135"/>
      <c r="F5" s="135"/>
      <c r="G5" s="135"/>
      <c r="H5" s="135"/>
      <c r="I5" s="135"/>
      <c r="J5" s="174"/>
      <c r="K5" s="174"/>
      <c r="L5" s="174"/>
      <c r="M5" s="174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41"/>
      <c r="AO5" s="171"/>
    </row>
    <row r="6" spans="2:41" ht="12" customHeight="1" thickBot="1" x14ac:dyDescent="0.3">
      <c r="B6" s="873" t="s">
        <v>27</v>
      </c>
      <c r="C6" s="874"/>
      <c r="D6" s="874"/>
      <c r="E6" s="875"/>
      <c r="F6" s="848" t="s">
        <v>26</v>
      </c>
      <c r="G6" s="850"/>
      <c r="H6" s="848" t="s">
        <v>44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50"/>
      <c r="T6" s="848" t="s">
        <v>25</v>
      </c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50"/>
      <c r="AF6" s="879" t="s">
        <v>24</v>
      </c>
      <c r="AG6" s="880"/>
      <c r="AH6" s="881"/>
      <c r="AI6" s="879" t="s">
        <v>24</v>
      </c>
      <c r="AJ6" s="881"/>
      <c r="AK6" s="848" t="s">
        <v>23</v>
      </c>
      <c r="AL6" s="849"/>
      <c r="AM6" s="850"/>
      <c r="AN6" s="141"/>
      <c r="AO6" s="171"/>
    </row>
    <row r="7" spans="2:41" ht="12" customHeight="1" thickBot="1" x14ac:dyDescent="0.3">
      <c r="B7" s="1" t="s">
        <v>13</v>
      </c>
      <c r="C7" s="2" t="s">
        <v>22</v>
      </c>
      <c r="D7" s="3" t="s">
        <v>22</v>
      </c>
      <c r="E7" s="2" t="s">
        <v>21</v>
      </c>
      <c r="F7" s="907" t="s">
        <v>20</v>
      </c>
      <c r="G7" s="908"/>
      <c r="H7" s="876"/>
      <c r="I7" s="877"/>
      <c r="J7" s="877"/>
      <c r="K7" s="877"/>
      <c r="L7" s="877"/>
      <c r="M7" s="877"/>
      <c r="N7" s="877"/>
      <c r="O7" s="877"/>
      <c r="P7" s="877"/>
      <c r="Q7" s="877"/>
      <c r="R7" s="877"/>
      <c r="S7" s="878"/>
      <c r="T7" s="876"/>
      <c r="U7" s="877"/>
      <c r="V7" s="877"/>
      <c r="W7" s="877"/>
      <c r="X7" s="877"/>
      <c r="Y7" s="877"/>
      <c r="Z7" s="877"/>
      <c r="AA7" s="877"/>
      <c r="AB7" s="877"/>
      <c r="AC7" s="877"/>
      <c r="AD7" s="877"/>
      <c r="AE7" s="878"/>
      <c r="AF7" s="876" t="s">
        <v>19</v>
      </c>
      <c r="AG7" s="877"/>
      <c r="AH7" s="878"/>
      <c r="AI7" s="876" t="s">
        <v>18</v>
      </c>
      <c r="AJ7" s="878"/>
      <c r="AK7" s="876" t="s">
        <v>17</v>
      </c>
      <c r="AL7" s="877"/>
      <c r="AM7" s="878"/>
      <c r="AN7" s="141"/>
      <c r="AO7" s="171"/>
    </row>
    <row r="8" spans="2:41" ht="12" customHeight="1" thickBot="1" x14ac:dyDescent="0.3">
      <c r="B8" s="4">
        <v>2020</v>
      </c>
      <c r="C8" s="5" t="s">
        <v>16</v>
      </c>
      <c r="D8" s="5" t="s">
        <v>15</v>
      </c>
      <c r="E8" s="30" t="s">
        <v>14</v>
      </c>
      <c r="F8" s="6" t="s">
        <v>14</v>
      </c>
      <c r="G8" s="7" t="s">
        <v>13</v>
      </c>
      <c r="H8" s="868" t="s">
        <v>34</v>
      </c>
      <c r="I8" s="869"/>
      <c r="J8" s="870" t="s">
        <v>43</v>
      </c>
      <c r="K8" s="871"/>
      <c r="L8" s="870" t="s">
        <v>42</v>
      </c>
      <c r="M8" s="871"/>
      <c r="N8" s="872" t="s">
        <v>33</v>
      </c>
      <c r="O8" s="869"/>
      <c r="P8" s="872" t="s">
        <v>12</v>
      </c>
      <c r="Q8" s="869"/>
      <c r="R8" s="872" t="s">
        <v>11</v>
      </c>
      <c r="S8" s="905"/>
      <c r="T8" s="868" t="s">
        <v>35</v>
      </c>
      <c r="U8" s="906"/>
      <c r="V8" s="906"/>
      <c r="W8" s="905"/>
      <c r="X8" s="868" t="s">
        <v>10</v>
      </c>
      <c r="Y8" s="906"/>
      <c r="Z8" s="906"/>
      <c r="AA8" s="905"/>
      <c r="AB8" s="38" t="s">
        <v>38</v>
      </c>
      <c r="AC8" s="37" t="s">
        <v>36</v>
      </c>
      <c r="AD8" s="266" t="s">
        <v>41</v>
      </c>
      <c r="AE8" s="136" t="s">
        <v>9</v>
      </c>
      <c r="AF8" s="8" t="s">
        <v>37</v>
      </c>
      <c r="AG8" s="9" t="s">
        <v>8</v>
      </c>
      <c r="AH8" s="10" t="s">
        <v>7</v>
      </c>
      <c r="AI8" s="6" t="s">
        <v>8</v>
      </c>
      <c r="AJ8" s="7" t="s">
        <v>7</v>
      </c>
      <c r="AK8" s="6" t="s">
        <v>8</v>
      </c>
      <c r="AL8" s="11" t="s">
        <v>7</v>
      </c>
      <c r="AM8" s="7" t="s">
        <v>6</v>
      </c>
      <c r="AN8" s="141"/>
      <c r="AO8" s="171"/>
    </row>
    <row r="9" spans="2:41" ht="12" customHeight="1" thickBot="1" x14ac:dyDescent="0.3">
      <c r="B9" s="25"/>
      <c r="C9" s="137"/>
      <c r="D9" s="137"/>
      <c r="E9" s="43"/>
      <c r="F9" s="43"/>
      <c r="G9" s="25"/>
      <c r="H9" s="960"/>
      <c r="I9" s="961"/>
      <c r="J9" s="962"/>
      <c r="K9" s="963"/>
      <c r="L9" s="962"/>
      <c r="M9" s="963"/>
      <c r="N9" s="960"/>
      <c r="O9" s="961"/>
      <c r="P9" s="964"/>
      <c r="Q9" s="965"/>
      <c r="R9" s="964"/>
      <c r="S9" s="966"/>
      <c r="T9" s="957"/>
      <c r="U9" s="958"/>
      <c r="V9" s="958"/>
      <c r="W9" s="959"/>
      <c r="X9" s="986"/>
      <c r="Y9" s="958"/>
      <c r="Z9" s="958"/>
      <c r="AA9" s="987"/>
      <c r="AB9" s="34"/>
      <c r="AC9" s="138"/>
      <c r="AD9" s="166"/>
      <c r="AE9" s="41"/>
      <c r="AF9" s="26"/>
      <c r="AG9" s="160"/>
      <c r="AH9" s="161">
        <f>+AG9/1000</f>
        <v>0</v>
      </c>
      <c r="AI9" s="162"/>
      <c r="AJ9" s="163">
        <f>+AI9/1000</f>
        <v>0</v>
      </c>
      <c r="AK9" s="164">
        <f>+AI9-AG9</f>
        <v>0</v>
      </c>
      <c r="AL9" s="163">
        <f>+AK9/1000</f>
        <v>0</v>
      </c>
      <c r="AM9" s="165" t="e">
        <f>+AK9/AG9</f>
        <v>#DIV/0!</v>
      </c>
      <c r="AN9" s="141"/>
      <c r="AO9" s="172"/>
    </row>
    <row r="10" spans="2:41" ht="12" customHeight="1" x14ac:dyDescent="0.25">
      <c r="B10" s="25"/>
      <c r="C10" s="137"/>
      <c r="D10" s="137"/>
      <c r="E10" s="43"/>
      <c r="F10" s="43"/>
      <c r="G10" s="25"/>
      <c r="H10" s="967"/>
      <c r="I10" s="968"/>
      <c r="J10" s="969"/>
      <c r="K10" s="970"/>
      <c r="L10" s="969"/>
      <c r="M10" s="970"/>
      <c r="N10" s="967"/>
      <c r="O10" s="968"/>
      <c r="P10" s="971"/>
      <c r="Q10" s="972"/>
      <c r="R10" s="973"/>
      <c r="S10" s="974"/>
      <c r="T10" s="979"/>
      <c r="U10" s="980"/>
      <c r="V10" s="980"/>
      <c r="W10" s="981"/>
      <c r="X10" s="979"/>
      <c r="Y10" s="980"/>
      <c r="Z10" s="980"/>
      <c r="AA10" s="988"/>
      <c r="AB10" s="34"/>
      <c r="AC10" s="138"/>
      <c r="AD10" s="158"/>
      <c r="AE10" s="35"/>
      <c r="AF10" s="34"/>
      <c r="AG10" s="139"/>
      <c r="AH10" s="159">
        <f>+AG10/1000</f>
        <v>0</v>
      </c>
      <c r="AI10" s="152"/>
      <c r="AJ10" s="272">
        <f>+AI10/1000</f>
        <v>0</v>
      </c>
      <c r="AK10" s="273">
        <f>+AI10-AG10</f>
        <v>0</v>
      </c>
      <c r="AL10" s="274">
        <f>+AK10/1000</f>
        <v>0</v>
      </c>
      <c r="AM10" s="275" t="e">
        <f>+AK10/AG10</f>
        <v>#DIV/0!</v>
      </c>
      <c r="AN10" s="20"/>
    </row>
    <row r="11" spans="2:41" ht="12" customHeight="1" x14ac:dyDescent="0.25">
      <c r="B11" s="25"/>
      <c r="C11" s="137"/>
      <c r="D11" s="137"/>
      <c r="E11" s="43"/>
      <c r="F11" s="43"/>
      <c r="G11" s="25"/>
      <c r="H11" s="967"/>
      <c r="I11" s="968"/>
      <c r="J11" s="969"/>
      <c r="K11" s="970"/>
      <c r="L11" s="969"/>
      <c r="M11" s="970"/>
      <c r="N11" s="967"/>
      <c r="O11" s="968"/>
      <c r="P11" s="971"/>
      <c r="Q11" s="972"/>
      <c r="R11" s="973"/>
      <c r="S11" s="985"/>
      <c r="T11" s="982"/>
      <c r="U11" s="983"/>
      <c r="V11" s="983"/>
      <c r="W11" s="984"/>
      <c r="X11" s="982"/>
      <c r="Y11" s="983"/>
      <c r="Z11" s="983"/>
      <c r="AA11" s="984"/>
      <c r="AB11" s="34"/>
      <c r="AC11" s="138"/>
      <c r="AD11" s="263"/>
      <c r="AE11" s="46"/>
      <c r="AF11" s="34"/>
      <c r="AG11" s="139"/>
      <c r="AH11" s="140">
        <f>+AG11/1000</f>
        <v>0</v>
      </c>
      <c r="AI11" s="152"/>
      <c r="AJ11" s="142">
        <f>+AI11/1000</f>
        <v>0</v>
      </c>
      <c r="AK11" s="143">
        <f>+AI11-AG11</f>
        <v>0</v>
      </c>
      <c r="AL11" s="144">
        <f>+AK11/1000</f>
        <v>0</v>
      </c>
      <c r="AM11" s="145" t="e">
        <f>+AK11/AG11</f>
        <v>#DIV/0!</v>
      </c>
      <c r="AN11" s="21"/>
    </row>
    <row r="12" spans="2:41" ht="12" customHeight="1" x14ac:dyDescent="0.25">
      <c r="B12" s="25"/>
      <c r="C12" s="137"/>
      <c r="D12" s="137"/>
      <c r="E12" s="43"/>
      <c r="F12" s="43"/>
      <c r="G12" s="25"/>
      <c r="H12" s="967"/>
      <c r="I12" s="968"/>
      <c r="J12" s="969"/>
      <c r="K12" s="970"/>
      <c r="L12" s="969"/>
      <c r="M12" s="970"/>
      <c r="N12" s="967"/>
      <c r="O12" s="968"/>
      <c r="P12" s="971"/>
      <c r="Q12" s="972"/>
      <c r="R12" s="973"/>
      <c r="S12" s="974"/>
      <c r="T12" s="975"/>
      <c r="U12" s="976"/>
      <c r="V12" s="976"/>
      <c r="W12" s="977"/>
      <c r="X12" s="975"/>
      <c r="Y12" s="976"/>
      <c r="Z12" s="976"/>
      <c r="AA12" s="978"/>
      <c r="AB12" s="34"/>
      <c r="AC12" s="138"/>
      <c r="AD12" s="263"/>
      <c r="AE12" s="46"/>
      <c r="AF12" s="34"/>
      <c r="AG12" s="139"/>
      <c r="AH12" s="140">
        <f>+AG12/1000</f>
        <v>0</v>
      </c>
      <c r="AI12" s="152"/>
      <c r="AJ12" s="142">
        <f>+AI12/1000</f>
        <v>0</v>
      </c>
      <c r="AK12" s="143">
        <f>+AI12-AG12</f>
        <v>0</v>
      </c>
      <c r="AL12" s="144">
        <f>+AK12/1000</f>
        <v>0</v>
      </c>
      <c r="AM12" s="145" t="e">
        <f>+AK12/AG12</f>
        <v>#DIV/0!</v>
      </c>
      <c r="AN12" s="21"/>
    </row>
    <row r="13" spans="2:41" ht="12" customHeight="1" x14ac:dyDescent="0.25">
      <c r="B13" s="25"/>
      <c r="C13" s="137"/>
      <c r="D13" s="137"/>
      <c r="E13" s="43"/>
      <c r="F13" s="43"/>
      <c r="G13" s="25"/>
      <c r="H13" s="967"/>
      <c r="I13" s="968"/>
      <c r="J13" s="969"/>
      <c r="K13" s="970"/>
      <c r="L13" s="969"/>
      <c r="M13" s="970"/>
      <c r="N13" s="967"/>
      <c r="O13" s="968"/>
      <c r="P13" s="989"/>
      <c r="Q13" s="990"/>
      <c r="R13" s="973"/>
      <c r="S13" s="974"/>
      <c r="T13" s="991"/>
      <c r="U13" s="992"/>
      <c r="V13" s="992"/>
      <c r="W13" s="974"/>
      <c r="X13" s="991"/>
      <c r="Y13" s="992"/>
      <c r="Z13" s="992"/>
      <c r="AA13" s="985"/>
      <c r="AB13" s="34"/>
      <c r="AC13" s="138"/>
      <c r="AD13" s="263"/>
      <c r="AE13" s="46"/>
      <c r="AF13" s="34"/>
      <c r="AG13" s="139"/>
      <c r="AH13" s="140">
        <f>+AG13/1000</f>
        <v>0</v>
      </c>
      <c r="AI13" s="152"/>
      <c r="AJ13" s="142">
        <f>+AI13/1000</f>
        <v>0</v>
      </c>
      <c r="AK13" s="143">
        <f>+AI13-AG13</f>
        <v>0</v>
      </c>
      <c r="AL13" s="144">
        <f>+AK13/1000</f>
        <v>0</v>
      </c>
      <c r="AM13" s="145" t="e">
        <f>+AK13/AG13</f>
        <v>#DIV/0!</v>
      </c>
    </row>
    <row r="14" spans="2:41" ht="12" customHeight="1" thickBot="1" x14ac:dyDescent="0.3">
      <c r="B14" s="24"/>
      <c r="C14" s="146"/>
      <c r="D14" s="146"/>
      <c r="E14" s="27"/>
      <c r="F14" s="36"/>
      <c r="G14" s="31"/>
      <c r="H14" s="909"/>
      <c r="I14" s="910"/>
      <c r="J14" s="911"/>
      <c r="K14" s="912"/>
      <c r="L14" s="911"/>
      <c r="M14" s="912"/>
      <c r="N14" s="913"/>
      <c r="O14" s="910"/>
      <c r="P14" s="913"/>
      <c r="Q14" s="910"/>
      <c r="R14" s="914"/>
      <c r="S14" s="915"/>
      <c r="T14" s="916"/>
      <c r="U14" s="917"/>
      <c r="V14" s="917"/>
      <c r="W14" s="915"/>
      <c r="X14" s="29"/>
      <c r="Y14" s="147"/>
      <c r="Z14" s="147"/>
      <c r="AA14" s="28"/>
      <c r="AB14" s="36"/>
      <c r="AC14" s="148"/>
      <c r="AD14" s="147"/>
      <c r="AE14" s="28"/>
      <c r="AF14" s="29"/>
      <c r="AG14" s="149"/>
      <c r="AH14" s="153"/>
      <c r="AI14" s="150"/>
      <c r="AJ14" s="154"/>
      <c r="AK14" s="155"/>
      <c r="AL14" s="156"/>
      <c r="AM14" s="157"/>
    </row>
    <row r="15" spans="2:41" ht="12" customHeight="1" x14ac:dyDescent="0.25">
      <c r="B15" s="151"/>
      <c r="C15" s="151"/>
      <c r="D15" s="151"/>
      <c r="E15" s="151"/>
      <c r="F15" s="151"/>
      <c r="G15" s="151"/>
      <c r="H15" s="151"/>
      <c r="I15" s="151"/>
      <c r="J15" s="174"/>
      <c r="K15" s="174"/>
      <c r="L15" s="174"/>
      <c r="M15" s="174"/>
      <c r="N15" s="151"/>
      <c r="O15" s="151"/>
      <c r="P15" s="135"/>
      <c r="Q15" s="135"/>
      <c r="R15" s="918" t="s">
        <v>5</v>
      </c>
      <c r="S15" s="919"/>
      <c r="T15" s="919"/>
      <c r="U15" s="919"/>
      <c r="V15" s="919"/>
      <c r="W15" s="919"/>
      <c r="X15" s="919"/>
      <c r="Y15" s="919"/>
      <c r="Z15" s="919"/>
      <c r="AA15" s="919"/>
      <c r="AB15" s="919"/>
      <c r="AC15" s="919"/>
      <c r="AD15" s="919"/>
      <c r="AE15" s="919"/>
      <c r="AF15" s="265"/>
      <c r="AG15" s="932" t="s">
        <v>4</v>
      </c>
      <c r="AH15" s="933"/>
      <c r="AI15" s="932" t="s">
        <v>3</v>
      </c>
      <c r="AJ15" s="933"/>
      <c r="AK15" s="932" t="s">
        <v>2</v>
      </c>
      <c r="AL15" s="934"/>
      <c r="AM15" s="935"/>
    </row>
    <row r="16" spans="2:41" x14ac:dyDescent="0.25">
      <c r="B16" s="151"/>
      <c r="C16" s="151"/>
      <c r="D16" s="151"/>
      <c r="E16" s="151"/>
      <c r="F16" s="151"/>
      <c r="G16" s="151"/>
      <c r="H16" s="151"/>
      <c r="I16" s="151"/>
      <c r="J16" s="174"/>
      <c r="K16" s="174"/>
      <c r="L16" s="174"/>
      <c r="M16" s="174"/>
      <c r="N16" s="151"/>
      <c r="O16" s="151"/>
      <c r="P16" s="135"/>
      <c r="Q16" s="135"/>
      <c r="R16" s="930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265"/>
      <c r="AG16" s="936" t="s">
        <v>1</v>
      </c>
      <c r="AH16" s="938">
        <f>+SUM(AH9:AH14)</f>
        <v>0</v>
      </c>
      <c r="AI16" s="936" t="s">
        <v>1</v>
      </c>
      <c r="AJ16" s="938">
        <f>+SUM(AJ9:AJ14)</f>
        <v>0</v>
      </c>
      <c r="AK16" s="936" t="s">
        <v>1</v>
      </c>
      <c r="AL16" s="940">
        <f>+AJ16-AH16</f>
        <v>0</v>
      </c>
      <c r="AM16" s="851" t="e">
        <f>+AL16/AH16</f>
        <v>#DIV/0!</v>
      </c>
    </row>
    <row r="17" spans="2:41" ht="17.25" thickBot="1" x14ac:dyDescent="0.3">
      <c r="B17" s="151"/>
      <c r="C17" s="151"/>
      <c r="D17" s="151"/>
      <c r="E17" s="151"/>
      <c r="F17" s="151"/>
      <c r="G17" s="151"/>
      <c r="H17" s="151"/>
      <c r="I17" s="151"/>
      <c r="J17" s="174"/>
      <c r="K17" s="174"/>
      <c r="L17" s="174"/>
      <c r="M17" s="174"/>
      <c r="N17" s="151"/>
      <c r="O17" s="151"/>
      <c r="P17" s="135"/>
      <c r="Q17" s="135"/>
      <c r="R17" s="921"/>
      <c r="S17" s="922"/>
      <c r="T17" s="922"/>
      <c r="U17" s="922"/>
      <c r="V17" s="922"/>
      <c r="W17" s="922"/>
      <c r="X17" s="922"/>
      <c r="Y17" s="922"/>
      <c r="Z17" s="922"/>
      <c r="AA17" s="922"/>
      <c r="AB17" s="922"/>
      <c r="AC17" s="922"/>
      <c r="AD17" s="922"/>
      <c r="AE17" s="922"/>
      <c r="AF17" s="264"/>
      <c r="AG17" s="937"/>
      <c r="AH17" s="939"/>
      <c r="AI17" s="937"/>
      <c r="AJ17" s="939"/>
      <c r="AK17" s="937"/>
      <c r="AL17" s="941"/>
      <c r="AM17" s="852"/>
    </row>
    <row r="18" spans="2:41" ht="17.25" thickBot="1" x14ac:dyDescent="0.3"/>
    <row r="19" spans="2:41" x14ac:dyDescent="0.25">
      <c r="R19" s="918" t="s">
        <v>0</v>
      </c>
      <c r="S19" s="919"/>
      <c r="T19" s="919"/>
      <c r="U19" s="919"/>
      <c r="V19" s="919"/>
      <c r="W19" s="919"/>
      <c r="X19" s="919"/>
      <c r="Y19" s="919"/>
      <c r="Z19" s="919"/>
      <c r="AA19" s="919"/>
      <c r="AB19" s="919"/>
      <c r="AC19" s="919"/>
      <c r="AD19" s="919"/>
      <c r="AE19" s="920"/>
      <c r="AF19" s="18"/>
      <c r="AG19" s="924">
        <f>+AH16</f>
        <v>0</v>
      </c>
      <c r="AH19" s="925"/>
      <c r="AI19" s="928">
        <f>+AJ16</f>
        <v>0</v>
      </c>
      <c r="AJ19" s="925"/>
      <c r="AK19" s="928">
        <f>+AI19-AG19</f>
        <v>0</v>
      </c>
      <c r="AL19" s="925"/>
      <c r="AM19" s="945" t="e">
        <f>+AK19/AG19</f>
        <v>#DIV/0!</v>
      </c>
    </row>
    <row r="20" spans="2:41" ht="17.25" thickBot="1" x14ac:dyDescent="0.3">
      <c r="R20" s="921"/>
      <c r="S20" s="922"/>
      <c r="T20" s="922"/>
      <c r="U20" s="922"/>
      <c r="V20" s="922"/>
      <c r="W20" s="922"/>
      <c r="X20" s="922"/>
      <c r="Y20" s="922"/>
      <c r="Z20" s="922"/>
      <c r="AA20" s="922"/>
      <c r="AB20" s="922"/>
      <c r="AC20" s="922"/>
      <c r="AD20" s="922"/>
      <c r="AE20" s="923"/>
      <c r="AF20" s="19"/>
      <c r="AG20" s="926"/>
      <c r="AH20" s="927"/>
      <c r="AI20" s="929"/>
      <c r="AJ20" s="927"/>
      <c r="AK20" s="929"/>
      <c r="AL20" s="927"/>
      <c r="AM20" s="946"/>
    </row>
    <row r="21" spans="2:41" ht="17.25" thickBot="1" x14ac:dyDescent="0.3"/>
    <row r="22" spans="2:41" ht="12" customHeight="1" x14ac:dyDescent="0.25">
      <c r="B22" s="882" t="s">
        <v>31</v>
      </c>
      <c r="C22" s="883"/>
      <c r="D22" s="883"/>
      <c r="E22" s="883"/>
      <c r="F22" s="883"/>
      <c r="G22" s="884"/>
      <c r="H22" s="888" t="s">
        <v>30</v>
      </c>
      <c r="I22" s="765"/>
      <c r="J22" s="765"/>
      <c r="K22" s="765"/>
      <c r="L22" s="765"/>
      <c r="M22" s="765"/>
      <c r="N22" s="765"/>
      <c r="O22" s="765"/>
      <c r="P22" s="765"/>
      <c r="Q22" s="765"/>
      <c r="R22" s="765"/>
      <c r="S22" s="765"/>
      <c r="T22" s="765"/>
      <c r="U22" s="765"/>
      <c r="V22" s="765"/>
      <c r="W22" s="765"/>
      <c r="X22" s="765"/>
      <c r="Y22" s="765"/>
      <c r="Z22" s="765"/>
      <c r="AA22" s="765"/>
      <c r="AB22" s="765"/>
      <c r="AC22" s="765"/>
      <c r="AD22" s="267"/>
      <c r="AE22" s="764" t="s">
        <v>29</v>
      </c>
      <c r="AF22" s="765"/>
      <c r="AG22" s="765"/>
      <c r="AH22" s="765"/>
      <c r="AI22" s="765"/>
      <c r="AJ22" s="766"/>
      <c r="AK22" s="889" t="s">
        <v>39</v>
      </c>
      <c r="AL22" s="890"/>
      <c r="AM22" s="891"/>
      <c r="AN22" s="22"/>
      <c r="AO22" s="168" t="s">
        <v>46</v>
      </c>
    </row>
    <row r="23" spans="2:41" ht="12" customHeight="1" thickBot="1" x14ac:dyDescent="0.3">
      <c r="B23" s="885"/>
      <c r="C23" s="886"/>
      <c r="D23" s="886"/>
      <c r="E23" s="886"/>
      <c r="F23" s="886"/>
      <c r="G23" s="887"/>
      <c r="H23" s="892" t="s">
        <v>25</v>
      </c>
      <c r="I23" s="893"/>
      <c r="J23" s="893"/>
      <c r="K23" s="893"/>
      <c r="L23" s="893"/>
      <c r="M23" s="893"/>
      <c r="N23" s="893"/>
      <c r="O23" s="893"/>
      <c r="P23" s="893"/>
      <c r="Q23" s="893"/>
      <c r="R23" s="893"/>
      <c r="S23" s="893"/>
      <c r="T23" s="893"/>
      <c r="U23" s="893"/>
      <c r="V23" s="893"/>
      <c r="W23" s="893"/>
      <c r="X23" s="893"/>
      <c r="Y23" s="893"/>
      <c r="Z23" s="893"/>
      <c r="AA23" s="893"/>
      <c r="AB23" s="893"/>
      <c r="AC23" s="893"/>
      <c r="AD23" s="268"/>
      <c r="AE23" s="773"/>
      <c r="AF23" s="774"/>
      <c r="AG23" s="774"/>
      <c r="AH23" s="774"/>
      <c r="AI23" s="774"/>
      <c r="AJ23" s="775"/>
      <c r="AK23" s="896" t="s">
        <v>40</v>
      </c>
      <c r="AL23" s="897"/>
      <c r="AM23" s="898"/>
      <c r="AN23" s="23"/>
      <c r="AO23" s="169" t="s">
        <v>47</v>
      </c>
    </row>
    <row r="24" spans="2:41" ht="12" customHeight="1" thickBot="1" x14ac:dyDescent="0.3">
      <c r="B24" s="902" t="s">
        <v>28</v>
      </c>
      <c r="C24" s="903"/>
      <c r="D24" s="903"/>
      <c r="E24" s="903"/>
      <c r="F24" s="903"/>
      <c r="G24" s="904"/>
      <c r="H24" s="894"/>
      <c r="I24" s="895"/>
      <c r="J24" s="895"/>
      <c r="K24" s="895"/>
      <c r="L24" s="895"/>
      <c r="M24" s="895"/>
      <c r="N24" s="895"/>
      <c r="O24" s="895"/>
      <c r="P24" s="895"/>
      <c r="Q24" s="895"/>
      <c r="R24" s="895"/>
      <c r="S24" s="895"/>
      <c r="T24" s="895"/>
      <c r="U24" s="895"/>
      <c r="V24" s="895"/>
      <c r="W24" s="895"/>
      <c r="X24" s="895"/>
      <c r="Y24" s="895"/>
      <c r="Z24" s="895"/>
      <c r="AA24" s="895"/>
      <c r="AB24" s="895"/>
      <c r="AC24" s="895"/>
      <c r="AD24" s="269"/>
      <c r="AE24" s="776"/>
      <c r="AF24" s="777"/>
      <c r="AG24" s="777"/>
      <c r="AH24" s="777"/>
      <c r="AI24" s="777"/>
      <c r="AJ24" s="778"/>
      <c r="AK24" s="899"/>
      <c r="AL24" s="900"/>
      <c r="AM24" s="901"/>
      <c r="AN24" s="141"/>
      <c r="AO24" s="170"/>
    </row>
    <row r="25" spans="2:41" ht="12" customHeight="1" thickBot="1" x14ac:dyDescent="0.3">
      <c r="B25" s="135"/>
      <c r="C25" s="135"/>
      <c r="D25" s="135"/>
      <c r="E25" s="135"/>
      <c r="F25" s="135"/>
      <c r="G25" s="135"/>
      <c r="H25" s="135"/>
      <c r="I25" s="135"/>
      <c r="J25" s="174"/>
      <c r="K25" s="174"/>
      <c r="L25" s="174"/>
      <c r="M25" s="174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41"/>
      <c r="AO25" s="171"/>
    </row>
    <row r="26" spans="2:41" ht="12" customHeight="1" thickBot="1" x14ac:dyDescent="0.3">
      <c r="B26" s="873" t="s">
        <v>27</v>
      </c>
      <c r="C26" s="874"/>
      <c r="D26" s="874"/>
      <c r="E26" s="875"/>
      <c r="F26" s="848" t="s">
        <v>26</v>
      </c>
      <c r="G26" s="850"/>
      <c r="H26" s="848" t="s">
        <v>44</v>
      </c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50"/>
      <c r="T26" s="848" t="s">
        <v>25</v>
      </c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50"/>
      <c r="AF26" s="879" t="s">
        <v>24</v>
      </c>
      <c r="AG26" s="880"/>
      <c r="AH26" s="881"/>
      <c r="AI26" s="879" t="s">
        <v>24</v>
      </c>
      <c r="AJ26" s="881"/>
      <c r="AK26" s="848" t="s">
        <v>23</v>
      </c>
      <c r="AL26" s="849"/>
      <c r="AM26" s="850"/>
      <c r="AN26" s="141"/>
      <c r="AO26" s="171"/>
    </row>
    <row r="27" spans="2:41" ht="12" customHeight="1" thickBot="1" x14ac:dyDescent="0.3">
      <c r="B27" s="1" t="s">
        <v>13</v>
      </c>
      <c r="C27" s="2" t="s">
        <v>22</v>
      </c>
      <c r="D27" s="3" t="s">
        <v>22</v>
      </c>
      <c r="E27" s="2" t="s">
        <v>21</v>
      </c>
      <c r="F27" s="907" t="s">
        <v>20</v>
      </c>
      <c r="G27" s="908"/>
      <c r="H27" s="876"/>
      <c r="I27" s="877"/>
      <c r="J27" s="877"/>
      <c r="K27" s="877"/>
      <c r="L27" s="877"/>
      <c r="M27" s="877"/>
      <c r="N27" s="877"/>
      <c r="O27" s="877"/>
      <c r="P27" s="877"/>
      <c r="Q27" s="877"/>
      <c r="R27" s="877"/>
      <c r="S27" s="878"/>
      <c r="T27" s="876"/>
      <c r="U27" s="877"/>
      <c r="V27" s="877"/>
      <c r="W27" s="877"/>
      <c r="X27" s="877"/>
      <c r="Y27" s="877"/>
      <c r="Z27" s="877"/>
      <c r="AA27" s="877"/>
      <c r="AB27" s="877"/>
      <c r="AC27" s="877"/>
      <c r="AD27" s="877"/>
      <c r="AE27" s="878"/>
      <c r="AF27" s="876" t="s">
        <v>19</v>
      </c>
      <c r="AG27" s="877"/>
      <c r="AH27" s="878"/>
      <c r="AI27" s="876" t="s">
        <v>18</v>
      </c>
      <c r="AJ27" s="878"/>
      <c r="AK27" s="876" t="s">
        <v>17</v>
      </c>
      <c r="AL27" s="877"/>
      <c r="AM27" s="878"/>
      <c r="AN27" s="141"/>
      <c r="AO27" s="171"/>
    </row>
    <row r="28" spans="2:41" ht="12" customHeight="1" thickBot="1" x14ac:dyDescent="0.3">
      <c r="B28" s="4">
        <v>2020</v>
      </c>
      <c r="C28" s="5" t="s">
        <v>16</v>
      </c>
      <c r="D28" s="5" t="s">
        <v>15</v>
      </c>
      <c r="E28" s="30" t="s">
        <v>14</v>
      </c>
      <c r="F28" s="6" t="s">
        <v>14</v>
      </c>
      <c r="G28" s="7" t="s">
        <v>13</v>
      </c>
      <c r="H28" s="868" t="s">
        <v>34</v>
      </c>
      <c r="I28" s="869"/>
      <c r="J28" s="870" t="s">
        <v>43</v>
      </c>
      <c r="K28" s="871"/>
      <c r="L28" s="870" t="s">
        <v>42</v>
      </c>
      <c r="M28" s="871"/>
      <c r="N28" s="872" t="s">
        <v>33</v>
      </c>
      <c r="O28" s="869"/>
      <c r="P28" s="872" t="s">
        <v>12</v>
      </c>
      <c r="Q28" s="869"/>
      <c r="R28" s="872" t="s">
        <v>11</v>
      </c>
      <c r="S28" s="905"/>
      <c r="T28" s="868" t="s">
        <v>35</v>
      </c>
      <c r="U28" s="906"/>
      <c r="V28" s="906"/>
      <c r="W28" s="905"/>
      <c r="X28" s="868" t="s">
        <v>10</v>
      </c>
      <c r="Y28" s="906"/>
      <c r="Z28" s="906"/>
      <c r="AA28" s="905"/>
      <c r="AB28" s="38" t="s">
        <v>38</v>
      </c>
      <c r="AC28" s="37" t="s">
        <v>36</v>
      </c>
      <c r="AD28" s="266" t="s">
        <v>41</v>
      </c>
      <c r="AE28" s="136" t="s">
        <v>9</v>
      </c>
      <c r="AF28" s="8" t="s">
        <v>37</v>
      </c>
      <c r="AG28" s="9" t="s">
        <v>8</v>
      </c>
      <c r="AH28" s="10" t="s">
        <v>7</v>
      </c>
      <c r="AI28" s="6" t="s">
        <v>8</v>
      </c>
      <c r="AJ28" s="7" t="s">
        <v>7</v>
      </c>
      <c r="AK28" s="6" t="s">
        <v>8</v>
      </c>
      <c r="AL28" s="11" t="s">
        <v>7</v>
      </c>
      <c r="AM28" s="7" t="s">
        <v>6</v>
      </c>
      <c r="AN28" s="141"/>
      <c r="AO28" s="171"/>
    </row>
    <row r="29" spans="2:41" ht="12" customHeight="1" thickBot="1" x14ac:dyDescent="0.3">
      <c r="B29" s="25"/>
      <c r="C29" s="137"/>
      <c r="D29" s="137"/>
      <c r="E29" s="43"/>
      <c r="F29" s="43"/>
      <c r="G29" s="25"/>
      <c r="H29" s="960"/>
      <c r="I29" s="961"/>
      <c r="J29" s="962"/>
      <c r="K29" s="963"/>
      <c r="L29" s="962"/>
      <c r="M29" s="963"/>
      <c r="N29" s="960"/>
      <c r="O29" s="961"/>
      <c r="P29" s="964"/>
      <c r="Q29" s="965"/>
      <c r="R29" s="964"/>
      <c r="S29" s="966"/>
      <c r="T29" s="957"/>
      <c r="U29" s="958"/>
      <c r="V29" s="958"/>
      <c r="W29" s="959"/>
      <c r="X29" s="986"/>
      <c r="Y29" s="958"/>
      <c r="Z29" s="958"/>
      <c r="AA29" s="987"/>
      <c r="AB29" s="34"/>
      <c r="AC29" s="138"/>
      <c r="AD29" s="166"/>
      <c r="AE29" s="41"/>
      <c r="AF29" s="26"/>
      <c r="AG29" s="160"/>
      <c r="AH29" s="161">
        <f>+AG29/1000</f>
        <v>0</v>
      </c>
      <c r="AI29" s="162"/>
      <c r="AJ29" s="163">
        <f>+AI29/1000</f>
        <v>0</v>
      </c>
      <c r="AK29" s="164">
        <f>+AI29-AG29</f>
        <v>0</v>
      </c>
      <c r="AL29" s="163">
        <f>+AK29/1000</f>
        <v>0</v>
      </c>
      <c r="AM29" s="165" t="e">
        <f>+AK29/AG29</f>
        <v>#DIV/0!</v>
      </c>
      <c r="AN29" s="141"/>
      <c r="AO29" s="172"/>
    </row>
    <row r="30" spans="2:41" ht="12" customHeight="1" x14ac:dyDescent="0.25">
      <c r="B30" s="25"/>
      <c r="C30" s="137"/>
      <c r="D30" s="137"/>
      <c r="E30" s="43"/>
      <c r="F30" s="43"/>
      <c r="G30" s="25"/>
      <c r="H30" s="967"/>
      <c r="I30" s="968"/>
      <c r="J30" s="969"/>
      <c r="K30" s="970"/>
      <c r="L30" s="969"/>
      <c r="M30" s="970"/>
      <c r="N30" s="967"/>
      <c r="O30" s="968"/>
      <c r="P30" s="971"/>
      <c r="Q30" s="972"/>
      <c r="R30" s="973"/>
      <c r="S30" s="974"/>
      <c r="T30" s="979"/>
      <c r="U30" s="980"/>
      <c r="V30" s="980"/>
      <c r="W30" s="981"/>
      <c r="X30" s="979"/>
      <c r="Y30" s="980"/>
      <c r="Z30" s="980"/>
      <c r="AA30" s="988"/>
      <c r="AB30" s="34"/>
      <c r="AC30" s="138"/>
      <c r="AD30" s="158"/>
      <c r="AE30" s="35"/>
      <c r="AF30" s="34"/>
      <c r="AG30" s="139"/>
      <c r="AH30" s="159">
        <f>+AG30/1000</f>
        <v>0</v>
      </c>
      <c r="AI30" s="152"/>
      <c r="AJ30" s="272">
        <f>+AI30/1000</f>
        <v>0</v>
      </c>
      <c r="AK30" s="273">
        <f>+AI30-AG30</f>
        <v>0</v>
      </c>
      <c r="AL30" s="274">
        <f>+AK30/1000</f>
        <v>0</v>
      </c>
      <c r="AM30" s="275" t="e">
        <f>+AK30/AG30</f>
        <v>#DIV/0!</v>
      </c>
      <c r="AN30" s="20"/>
    </row>
    <row r="31" spans="2:41" ht="12" customHeight="1" x14ac:dyDescent="0.25">
      <c r="B31" s="25"/>
      <c r="C31" s="137"/>
      <c r="D31" s="137"/>
      <c r="E31" s="43"/>
      <c r="F31" s="43"/>
      <c r="G31" s="25"/>
      <c r="H31" s="967"/>
      <c r="I31" s="968"/>
      <c r="J31" s="969"/>
      <c r="K31" s="970"/>
      <c r="L31" s="969"/>
      <c r="M31" s="970"/>
      <c r="N31" s="967"/>
      <c r="O31" s="968"/>
      <c r="P31" s="971"/>
      <c r="Q31" s="972"/>
      <c r="R31" s="973"/>
      <c r="S31" s="985"/>
      <c r="T31" s="982"/>
      <c r="U31" s="983"/>
      <c r="V31" s="983"/>
      <c r="W31" s="984"/>
      <c r="X31" s="982"/>
      <c r="Y31" s="983"/>
      <c r="Z31" s="983"/>
      <c r="AA31" s="984"/>
      <c r="AB31" s="34"/>
      <c r="AC31" s="138"/>
      <c r="AD31" s="263"/>
      <c r="AE31" s="46"/>
      <c r="AF31" s="34"/>
      <c r="AG31" s="139"/>
      <c r="AH31" s="140">
        <f>+AG31/1000</f>
        <v>0</v>
      </c>
      <c r="AI31" s="152"/>
      <c r="AJ31" s="142">
        <f>+AI31/1000</f>
        <v>0</v>
      </c>
      <c r="AK31" s="143">
        <f>+AI31-AG31</f>
        <v>0</v>
      </c>
      <c r="AL31" s="144">
        <f>+AK31/1000</f>
        <v>0</v>
      </c>
      <c r="AM31" s="145" t="e">
        <f>+AK31/AG31</f>
        <v>#DIV/0!</v>
      </c>
      <c r="AN31" s="21"/>
    </row>
    <row r="32" spans="2:41" ht="12" customHeight="1" x14ac:dyDescent="0.25">
      <c r="B32" s="25"/>
      <c r="C32" s="137"/>
      <c r="D32" s="137"/>
      <c r="E32" s="43"/>
      <c r="F32" s="43"/>
      <c r="G32" s="25"/>
      <c r="H32" s="967"/>
      <c r="I32" s="968"/>
      <c r="J32" s="969"/>
      <c r="K32" s="970"/>
      <c r="L32" s="969"/>
      <c r="M32" s="970"/>
      <c r="N32" s="967"/>
      <c r="O32" s="968"/>
      <c r="P32" s="971"/>
      <c r="Q32" s="972"/>
      <c r="R32" s="973"/>
      <c r="S32" s="974"/>
      <c r="T32" s="975"/>
      <c r="U32" s="976"/>
      <c r="V32" s="976"/>
      <c r="W32" s="977"/>
      <c r="X32" s="975"/>
      <c r="Y32" s="976"/>
      <c r="Z32" s="976"/>
      <c r="AA32" s="978"/>
      <c r="AB32" s="34"/>
      <c r="AC32" s="138"/>
      <c r="AD32" s="263"/>
      <c r="AE32" s="46"/>
      <c r="AF32" s="34"/>
      <c r="AG32" s="139"/>
      <c r="AH32" s="140">
        <f>+AG32/1000</f>
        <v>0</v>
      </c>
      <c r="AI32" s="152"/>
      <c r="AJ32" s="142">
        <f>+AI32/1000</f>
        <v>0</v>
      </c>
      <c r="AK32" s="143">
        <f>+AI32-AG32</f>
        <v>0</v>
      </c>
      <c r="AL32" s="144">
        <f>+AK32/1000</f>
        <v>0</v>
      </c>
      <c r="AM32" s="145" t="e">
        <f>+AK32/AG32</f>
        <v>#DIV/0!</v>
      </c>
      <c r="AN32" s="21"/>
    </row>
    <row r="33" spans="2:41" ht="12" customHeight="1" x14ac:dyDescent="0.25">
      <c r="B33" s="25"/>
      <c r="C33" s="137"/>
      <c r="D33" s="137"/>
      <c r="E33" s="43"/>
      <c r="F33" s="43"/>
      <c r="G33" s="25"/>
      <c r="H33" s="967"/>
      <c r="I33" s="968"/>
      <c r="J33" s="969"/>
      <c r="K33" s="970"/>
      <c r="L33" s="969"/>
      <c r="M33" s="970"/>
      <c r="N33" s="967"/>
      <c r="O33" s="968"/>
      <c r="P33" s="989"/>
      <c r="Q33" s="990"/>
      <c r="R33" s="973"/>
      <c r="S33" s="974"/>
      <c r="T33" s="991"/>
      <c r="U33" s="992"/>
      <c r="V33" s="992"/>
      <c r="W33" s="974"/>
      <c r="X33" s="991"/>
      <c r="Y33" s="992"/>
      <c r="Z33" s="992"/>
      <c r="AA33" s="985"/>
      <c r="AB33" s="34"/>
      <c r="AC33" s="138"/>
      <c r="AD33" s="263"/>
      <c r="AE33" s="46"/>
      <c r="AF33" s="34"/>
      <c r="AG33" s="139"/>
      <c r="AH33" s="140">
        <f>+AG33/1000</f>
        <v>0</v>
      </c>
      <c r="AI33" s="152"/>
      <c r="AJ33" s="142">
        <f>+AI33/1000</f>
        <v>0</v>
      </c>
      <c r="AK33" s="143">
        <f>+AI33-AG33</f>
        <v>0</v>
      </c>
      <c r="AL33" s="144">
        <f>+AK33/1000</f>
        <v>0</v>
      </c>
      <c r="AM33" s="145" t="e">
        <f>+AK33/AG33</f>
        <v>#DIV/0!</v>
      </c>
    </row>
    <row r="34" spans="2:41" ht="12" customHeight="1" thickBot="1" x14ac:dyDescent="0.3">
      <c r="B34" s="24"/>
      <c r="C34" s="146"/>
      <c r="D34" s="146"/>
      <c r="E34" s="27"/>
      <c r="F34" s="36"/>
      <c r="G34" s="31"/>
      <c r="H34" s="909"/>
      <c r="I34" s="910"/>
      <c r="J34" s="911"/>
      <c r="K34" s="912"/>
      <c r="L34" s="911"/>
      <c r="M34" s="912"/>
      <c r="N34" s="913"/>
      <c r="O34" s="910"/>
      <c r="P34" s="913"/>
      <c r="Q34" s="910"/>
      <c r="R34" s="914"/>
      <c r="S34" s="915"/>
      <c r="T34" s="916"/>
      <c r="U34" s="917"/>
      <c r="V34" s="917"/>
      <c r="W34" s="915"/>
      <c r="X34" s="29"/>
      <c r="Y34" s="147"/>
      <c r="Z34" s="147"/>
      <c r="AA34" s="28"/>
      <c r="AB34" s="36"/>
      <c r="AC34" s="148"/>
      <c r="AD34" s="147"/>
      <c r="AE34" s="28"/>
      <c r="AF34" s="29"/>
      <c r="AG34" s="149"/>
      <c r="AH34" s="153"/>
      <c r="AI34" s="150"/>
      <c r="AJ34" s="154"/>
      <c r="AK34" s="155"/>
      <c r="AL34" s="156"/>
      <c r="AM34" s="157"/>
    </row>
    <row r="35" spans="2:41" ht="12" customHeight="1" x14ac:dyDescent="0.25">
      <c r="B35" s="151"/>
      <c r="C35" s="151"/>
      <c r="D35" s="151"/>
      <c r="E35" s="151"/>
      <c r="F35" s="151"/>
      <c r="G35" s="151"/>
      <c r="H35" s="151"/>
      <c r="I35" s="151"/>
      <c r="J35" s="174"/>
      <c r="K35" s="174"/>
      <c r="L35" s="174"/>
      <c r="M35" s="174"/>
      <c r="N35" s="151"/>
      <c r="O35" s="151"/>
      <c r="P35" s="135"/>
      <c r="Q35" s="135"/>
      <c r="R35" s="918" t="s">
        <v>5</v>
      </c>
      <c r="S35" s="919"/>
      <c r="T35" s="919"/>
      <c r="U35" s="919"/>
      <c r="V35" s="919"/>
      <c r="W35" s="919"/>
      <c r="X35" s="919"/>
      <c r="Y35" s="919"/>
      <c r="Z35" s="919"/>
      <c r="AA35" s="919"/>
      <c r="AB35" s="919"/>
      <c r="AC35" s="919"/>
      <c r="AD35" s="919"/>
      <c r="AE35" s="919"/>
      <c r="AF35" s="265"/>
      <c r="AG35" s="932" t="s">
        <v>4</v>
      </c>
      <c r="AH35" s="933"/>
      <c r="AI35" s="932" t="s">
        <v>3</v>
      </c>
      <c r="AJ35" s="933"/>
      <c r="AK35" s="932" t="s">
        <v>2</v>
      </c>
      <c r="AL35" s="934"/>
      <c r="AM35" s="935"/>
    </row>
    <row r="36" spans="2:41" x14ac:dyDescent="0.25">
      <c r="B36" s="151"/>
      <c r="C36" s="151"/>
      <c r="D36" s="151"/>
      <c r="E36" s="151"/>
      <c r="F36" s="151"/>
      <c r="G36" s="151"/>
      <c r="H36" s="151"/>
      <c r="I36" s="151"/>
      <c r="J36" s="174"/>
      <c r="K36" s="174"/>
      <c r="L36" s="174"/>
      <c r="M36" s="174"/>
      <c r="N36" s="151"/>
      <c r="O36" s="151"/>
      <c r="P36" s="135"/>
      <c r="Q36" s="135"/>
      <c r="R36" s="930"/>
      <c r="S36" s="931"/>
      <c r="T36" s="931"/>
      <c r="U36" s="931"/>
      <c r="V36" s="931"/>
      <c r="W36" s="931"/>
      <c r="X36" s="931"/>
      <c r="Y36" s="931"/>
      <c r="Z36" s="931"/>
      <c r="AA36" s="931"/>
      <c r="AB36" s="931"/>
      <c r="AC36" s="931"/>
      <c r="AD36" s="931"/>
      <c r="AE36" s="931"/>
      <c r="AF36" s="265"/>
      <c r="AG36" s="936" t="s">
        <v>1</v>
      </c>
      <c r="AH36" s="938">
        <f>+SUM(AH29:AH34)</f>
        <v>0</v>
      </c>
      <c r="AI36" s="936" t="s">
        <v>1</v>
      </c>
      <c r="AJ36" s="938">
        <f>+SUM(AJ29:AJ34)</f>
        <v>0</v>
      </c>
      <c r="AK36" s="936" t="s">
        <v>1</v>
      </c>
      <c r="AL36" s="940">
        <f>+AJ36-AH36</f>
        <v>0</v>
      </c>
      <c r="AM36" s="851" t="e">
        <f>+AL36/AH36</f>
        <v>#DIV/0!</v>
      </c>
    </row>
    <row r="37" spans="2:41" ht="17.25" thickBot="1" x14ac:dyDescent="0.3">
      <c r="B37" s="151"/>
      <c r="C37" s="151"/>
      <c r="D37" s="151"/>
      <c r="E37" s="151"/>
      <c r="F37" s="151"/>
      <c r="G37" s="151"/>
      <c r="H37" s="151"/>
      <c r="I37" s="151"/>
      <c r="J37" s="174"/>
      <c r="K37" s="174"/>
      <c r="L37" s="174"/>
      <c r="M37" s="174"/>
      <c r="N37" s="151"/>
      <c r="O37" s="151"/>
      <c r="P37" s="135"/>
      <c r="Q37" s="135"/>
      <c r="R37" s="921"/>
      <c r="S37" s="922"/>
      <c r="T37" s="922"/>
      <c r="U37" s="922"/>
      <c r="V37" s="922"/>
      <c r="W37" s="922"/>
      <c r="X37" s="922"/>
      <c r="Y37" s="922"/>
      <c r="Z37" s="922"/>
      <c r="AA37" s="922"/>
      <c r="AB37" s="922"/>
      <c r="AC37" s="922"/>
      <c r="AD37" s="922"/>
      <c r="AE37" s="922"/>
      <c r="AF37" s="264"/>
      <c r="AG37" s="937"/>
      <c r="AH37" s="939"/>
      <c r="AI37" s="937"/>
      <c r="AJ37" s="939"/>
      <c r="AK37" s="937"/>
      <c r="AL37" s="941"/>
      <c r="AM37" s="852"/>
    </row>
    <row r="38" spans="2:41" ht="17.25" thickBot="1" x14ac:dyDescent="0.3"/>
    <row r="39" spans="2:41" x14ac:dyDescent="0.25">
      <c r="R39" s="918" t="s">
        <v>0</v>
      </c>
      <c r="S39" s="919"/>
      <c r="T39" s="919"/>
      <c r="U39" s="919"/>
      <c r="V39" s="919"/>
      <c r="W39" s="919"/>
      <c r="X39" s="919"/>
      <c r="Y39" s="919"/>
      <c r="Z39" s="919"/>
      <c r="AA39" s="919"/>
      <c r="AB39" s="919"/>
      <c r="AC39" s="919"/>
      <c r="AD39" s="919"/>
      <c r="AE39" s="920"/>
      <c r="AF39" s="18"/>
      <c r="AG39" s="924">
        <f>+AH36+AG19</f>
        <v>0</v>
      </c>
      <c r="AH39" s="925"/>
      <c r="AI39" s="928">
        <f>+AJ36+AI19</f>
        <v>0</v>
      </c>
      <c r="AJ39" s="925"/>
      <c r="AK39" s="928">
        <f>+AI39-AG39</f>
        <v>0</v>
      </c>
      <c r="AL39" s="925"/>
      <c r="AM39" s="945" t="e">
        <f>+AK39/AG39</f>
        <v>#DIV/0!</v>
      </c>
    </row>
    <row r="40" spans="2:41" ht="17.25" thickBot="1" x14ac:dyDescent="0.3">
      <c r="R40" s="921"/>
      <c r="S40" s="922"/>
      <c r="T40" s="922"/>
      <c r="U40" s="922"/>
      <c r="V40" s="922"/>
      <c r="W40" s="922"/>
      <c r="X40" s="922"/>
      <c r="Y40" s="922"/>
      <c r="Z40" s="922"/>
      <c r="AA40" s="922"/>
      <c r="AB40" s="922"/>
      <c r="AC40" s="922"/>
      <c r="AD40" s="922"/>
      <c r="AE40" s="923"/>
      <c r="AF40" s="19"/>
      <c r="AG40" s="926"/>
      <c r="AH40" s="927"/>
      <c r="AI40" s="929"/>
      <c r="AJ40" s="927"/>
      <c r="AK40" s="929"/>
      <c r="AL40" s="927"/>
      <c r="AM40" s="946"/>
    </row>
    <row r="41" spans="2:41" ht="17.25" thickBot="1" x14ac:dyDescent="0.3"/>
    <row r="42" spans="2:41" ht="12" customHeight="1" x14ac:dyDescent="0.25">
      <c r="B42" s="882" t="s">
        <v>31</v>
      </c>
      <c r="C42" s="883"/>
      <c r="D42" s="883"/>
      <c r="E42" s="883"/>
      <c r="F42" s="883"/>
      <c r="G42" s="884"/>
      <c r="H42" s="888" t="s">
        <v>30</v>
      </c>
      <c r="I42" s="765"/>
      <c r="J42" s="765"/>
      <c r="K42" s="765"/>
      <c r="L42" s="765"/>
      <c r="M42" s="765"/>
      <c r="N42" s="765"/>
      <c r="O42" s="765"/>
      <c r="P42" s="765"/>
      <c r="Q42" s="765"/>
      <c r="R42" s="765"/>
      <c r="S42" s="765"/>
      <c r="T42" s="765"/>
      <c r="U42" s="765"/>
      <c r="V42" s="765"/>
      <c r="W42" s="765"/>
      <c r="X42" s="765"/>
      <c r="Y42" s="765"/>
      <c r="Z42" s="765"/>
      <c r="AA42" s="765"/>
      <c r="AB42" s="765"/>
      <c r="AC42" s="765"/>
      <c r="AD42" s="267"/>
      <c r="AE42" s="764" t="s">
        <v>29</v>
      </c>
      <c r="AF42" s="765"/>
      <c r="AG42" s="765"/>
      <c r="AH42" s="765"/>
      <c r="AI42" s="765"/>
      <c r="AJ42" s="766"/>
      <c r="AK42" s="889" t="s">
        <v>39</v>
      </c>
      <c r="AL42" s="890"/>
      <c r="AM42" s="891"/>
      <c r="AN42" s="22"/>
      <c r="AO42" s="168" t="s">
        <v>46</v>
      </c>
    </row>
    <row r="43" spans="2:41" ht="12" customHeight="1" thickBot="1" x14ac:dyDescent="0.3">
      <c r="B43" s="885"/>
      <c r="C43" s="886"/>
      <c r="D43" s="886"/>
      <c r="E43" s="886"/>
      <c r="F43" s="886"/>
      <c r="G43" s="887"/>
      <c r="H43" s="892" t="s">
        <v>25</v>
      </c>
      <c r="I43" s="893"/>
      <c r="J43" s="893"/>
      <c r="K43" s="893"/>
      <c r="L43" s="893"/>
      <c r="M43" s="893"/>
      <c r="N43" s="893"/>
      <c r="O43" s="893"/>
      <c r="P43" s="893"/>
      <c r="Q43" s="893"/>
      <c r="R43" s="893"/>
      <c r="S43" s="893"/>
      <c r="T43" s="893"/>
      <c r="U43" s="893"/>
      <c r="V43" s="893"/>
      <c r="W43" s="893"/>
      <c r="X43" s="893"/>
      <c r="Y43" s="893"/>
      <c r="Z43" s="893"/>
      <c r="AA43" s="893"/>
      <c r="AB43" s="893"/>
      <c r="AC43" s="893"/>
      <c r="AD43" s="268"/>
      <c r="AE43" s="773"/>
      <c r="AF43" s="774"/>
      <c r="AG43" s="774"/>
      <c r="AH43" s="774"/>
      <c r="AI43" s="774"/>
      <c r="AJ43" s="775"/>
      <c r="AK43" s="896" t="s">
        <v>40</v>
      </c>
      <c r="AL43" s="897"/>
      <c r="AM43" s="898"/>
      <c r="AN43" s="23"/>
      <c r="AO43" s="169" t="s">
        <v>47</v>
      </c>
    </row>
    <row r="44" spans="2:41" ht="12" customHeight="1" thickBot="1" x14ac:dyDescent="0.3">
      <c r="B44" s="902" t="s">
        <v>28</v>
      </c>
      <c r="C44" s="903"/>
      <c r="D44" s="903"/>
      <c r="E44" s="903"/>
      <c r="F44" s="903"/>
      <c r="G44" s="904"/>
      <c r="H44" s="894"/>
      <c r="I44" s="895"/>
      <c r="J44" s="895"/>
      <c r="K44" s="895"/>
      <c r="L44" s="895"/>
      <c r="M44" s="895"/>
      <c r="N44" s="895"/>
      <c r="O44" s="895"/>
      <c r="P44" s="895"/>
      <c r="Q44" s="895"/>
      <c r="R44" s="895"/>
      <c r="S44" s="895"/>
      <c r="T44" s="895"/>
      <c r="U44" s="895"/>
      <c r="V44" s="895"/>
      <c r="W44" s="895"/>
      <c r="X44" s="895"/>
      <c r="Y44" s="895"/>
      <c r="Z44" s="895"/>
      <c r="AA44" s="895"/>
      <c r="AB44" s="895"/>
      <c r="AC44" s="895"/>
      <c r="AD44" s="269"/>
      <c r="AE44" s="776"/>
      <c r="AF44" s="777"/>
      <c r="AG44" s="777"/>
      <c r="AH44" s="777"/>
      <c r="AI44" s="777"/>
      <c r="AJ44" s="778"/>
      <c r="AK44" s="899"/>
      <c r="AL44" s="900"/>
      <c r="AM44" s="901"/>
      <c r="AN44" s="141"/>
      <c r="AO44" s="170"/>
    </row>
    <row r="45" spans="2:41" ht="12" customHeight="1" thickBot="1" x14ac:dyDescent="0.3">
      <c r="B45" s="135"/>
      <c r="C45" s="135"/>
      <c r="D45" s="135"/>
      <c r="E45" s="135"/>
      <c r="F45" s="135"/>
      <c r="G45" s="135"/>
      <c r="H45" s="135"/>
      <c r="I45" s="135"/>
      <c r="J45" s="174"/>
      <c r="K45" s="174"/>
      <c r="L45" s="174"/>
      <c r="M45" s="174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41"/>
      <c r="AO45" s="171"/>
    </row>
    <row r="46" spans="2:41" ht="12" customHeight="1" thickBot="1" x14ac:dyDescent="0.3">
      <c r="B46" s="873" t="s">
        <v>27</v>
      </c>
      <c r="C46" s="874"/>
      <c r="D46" s="874"/>
      <c r="E46" s="875"/>
      <c r="F46" s="848" t="s">
        <v>26</v>
      </c>
      <c r="G46" s="850"/>
      <c r="H46" s="848" t="s">
        <v>44</v>
      </c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50"/>
      <c r="T46" s="848" t="s">
        <v>25</v>
      </c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50"/>
      <c r="AF46" s="879" t="s">
        <v>24</v>
      </c>
      <c r="AG46" s="880"/>
      <c r="AH46" s="881"/>
      <c r="AI46" s="879" t="s">
        <v>24</v>
      </c>
      <c r="AJ46" s="881"/>
      <c r="AK46" s="848" t="s">
        <v>23</v>
      </c>
      <c r="AL46" s="849"/>
      <c r="AM46" s="850"/>
      <c r="AN46" s="141"/>
      <c r="AO46" s="171"/>
    </row>
    <row r="47" spans="2:41" ht="12" customHeight="1" thickBot="1" x14ac:dyDescent="0.3">
      <c r="B47" s="1" t="s">
        <v>13</v>
      </c>
      <c r="C47" s="2" t="s">
        <v>22</v>
      </c>
      <c r="D47" s="3" t="s">
        <v>22</v>
      </c>
      <c r="E47" s="2" t="s">
        <v>21</v>
      </c>
      <c r="F47" s="907" t="s">
        <v>20</v>
      </c>
      <c r="G47" s="908"/>
      <c r="H47" s="876"/>
      <c r="I47" s="877"/>
      <c r="J47" s="877"/>
      <c r="K47" s="877"/>
      <c r="L47" s="877"/>
      <c r="M47" s="877"/>
      <c r="N47" s="877"/>
      <c r="O47" s="877"/>
      <c r="P47" s="877"/>
      <c r="Q47" s="877"/>
      <c r="R47" s="877"/>
      <c r="S47" s="878"/>
      <c r="T47" s="876"/>
      <c r="U47" s="877"/>
      <c r="V47" s="877"/>
      <c r="W47" s="877"/>
      <c r="X47" s="877"/>
      <c r="Y47" s="877"/>
      <c r="Z47" s="877"/>
      <c r="AA47" s="877"/>
      <c r="AB47" s="877"/>
      <c r="AC47" s="877"/>
      <c r="AD47" s="877"/>
      <c r="AE47" s="878"/>
      <c r="AF47" s="876" t="s">
        <v>19</v>
      </c>
      <c r="AG47" s="877"/>
      <c r="AH47" s="878"/>
      <c r="AI47" s="876" t="s">
        <v>18</v>
      </c>
      <c r="AJ47" s="878"/>
      <c r="AK47" s="876" t="s">
        <v>17</v>
      </c>
      <c r="AL47" s="877"/>
      <c r="AM47" s="878"/>
      <c r="AN47" s="141"/>
      <c r="AO47" s="171"/>
    </row>
    <row r="48" spans="2:41" ht="12" customHeight="1" thickBot="1" x14ac:dyDescent="0.3">
      <c r="B48" s="4">
        <v>2020</v>
      </c>
      <c r="C48" s="5" t="s">
        <v>16</v>
      </c>
      <c r="D48" s="5" t="s">
        <v>15</v>
      </c>
      <c r="E48" s="30" t="s">
        <v>14</v>
      </c>
      <c r="F48" s="6" t="s">
        <v>14</v>
      </c>
      <c r="G48" s="7" t="s">
        <v>13</v>
      </c>
      <c r="H48" s="868" t="s">
        <v>34</v>
      </c>
      <c r="I48" s="869"/>
      <c r="J48" s="870" t="s">
        <v>43</v>
      </c>
      <c r="K48" s="871"/>
      <c r="L48" s="870" t="s">
        <v>42</v>
      </c>
      <c r="M48" s="871"/>
      <c r="N48" s="872" t="s">
        <v>33</v>
      </c>
      <c r="O48" s="869"/>
      <c r="P48" s="872" t="s">
        <v>12</v>
      </c>
      <c r="Q48" s="869"/>
      <c r="R48" s="872" t="s">
        <v>11</v>
      </c>
      <c r="S48" s="905"/>
      <c r="T48" s="868" t="s">
        <v>35</v>
      </c>
      <c r="U48" s="906"/>
      <c r="V48" s="906"/>
      <c r="W48" s="905"/>
      <c r="X48" s="868" t="s">
        <v>10</v>
      </c>
      <c r="Y48" s="906"/>
      <c r="Z48" s="906"/>
      <c r="AA48" s="905"/>
      <c r="AB48" s="38" t="s">
        <v>38</v>
      </c>
      <c r="AC48" s="37" t="s">
        <v>36</v>
      </c>
      <c r="AD48" s="266" t="s">
        <v>41</v>
      </c>
      <c r="AE48" s="136" t="s">
        <v>9</v>
      </c>
      <c r="AF48" s="8" t="s">
        <v>37</v>
      </c>
      <c r="AG48" s="9" t="s">
        <v>8</v>
      </c>
      <c r="AH48" s="10" t="s">
        <v>7</v>
      </c>
      <c r="AI48" s="6" t="s">
        <v>8</v>
      </c>
      <c r="AJ48" s="7" t="s">
        <v>7</v>
      </c>
      <c r="AK48" s="6" t="s">
        <v>8</v>
      </c>
      <c r="AL48" s="11" t="s">
        <v>7</v>
      </c>
      <c r="AM48" s="7" t="s">
        <v>6</v>
      </c>
      <c r="AN48" s="141"/>
      <c r="AO48" s="171"/>
    </row>
    <row r="49" spans="2:41" ht="12" customHeight="1" thickBot="1" x14ac:dyDescent="0.3">
      <c r="B49" s="25"/>
      <c r="C49" s="137"/>
      <c r="D49" s="137"/>
      <c r="E49" s="43"/>
      <c r="F49" s="43"/>
      <c r="G49" s="25"/>
      <c r="H49" s="960"/>
      <c r="I49" s="961"/>
      <c r="J49" s="962"/>
      <c r="K49" s="963"/>
      <c r="L49" s="962"/>
      <c r="M49" s="963"/>
      <c r="N49" s="960"/>
      <c r="O49" s="961"/>
      <c r="P49" s="964"/>
      <c r="Q49" s="965"/>
      <c r="R49" s="964"/>
      <c r="S49" s="966"/>
      <c r="T49" s="957"/>
      <c r="U49" s="958"/>
      <c r="V49" s="958"/>
      <c r="W49" s="959"/>
      <c r="X49" s="986"/>
      <c r="Y49" s="958"/>
      <c r="Z49" s="958"/>
      <c r="AA49" s="987"/>
      <c r="AB49" s="34"/>
      <c r="AC49" s="138"/>
      <c r="AD49" s="166"/>
      <c r="AE49" s="41"/>
      <c r="AF49" s="26"/>
      <c r="AG49" s="160"/>
      <c r="AH49" s="161">
        <f>+AG49/1000</f>
        <v>0</v>
      </c>
      <c r="AI49" s="162"/>
      <c r="AJ49" s="163">
        <f>+AI49/1000</f>
        <v>0</v>
      </c>
      <c r="AK49" s="164">
        <f>+AI49-AG49</f>
        <v>0</v>
      </c>
      <c r="AL49" s="163">
        <f>+AK49/1000</f>
        <v>0</v>
      </c>
      <c r="AM49" s="165" t="e">
        <f>+AK49/AG49</f>
        <v>#DIV/0!</v>
      </c>
      <c r="AN49" s="141"/>
      <c r="AO49" s="172"/>
    </row>
    <row r="50" spans="2:41" ht="12" customHeight="1" x14ac:dyDescent="0.25">
      <c r="B50" s="25"/>
      <c r="C50" s="137"/>
      <c r="D50" s="137"/>
      <c r="E50" s="43"/>
      <c r="F50" s="43"/>
      <c r="G50" s="25"/>
      <c r="H50" s="967"/>
      <c r="I50" s="968"/>
      <c r="J50" s="969"/>
      <c r="K50" s="970"/>
      <c r="L50" s="969"/>
      <c r="M50" s="970"/>
      <c r="N50" s="967"/>
      <c r="O50" s="968"/>
      <c r="P50" s="971"/>
      <c r="Q50" s="972"/>
      <c r="R50" s="973"/>
      <c r="S50" s="974"/>
      <c r="T50" s="979"/>
      <c r="U50" s="980"/>
      <c r="V50" s="980"/>
      <c r="W50" s="981"/>
      <c r="X50" s="979"/>
      <c r="Y50" s="980"/>
      <c r="Z50" s="980"/>
      <c r="AA50" s="988"/>
      <c r="AB50" s="34"/>
      <c r="AC50" s="138"/>
      <c r="AD50" s="158"/>
      <c r="AE50" s="35"/>
      <c r="AF50" s="34"/>
      <c r="AG50" s="139"/>
      <c r="AH50" s="159">
        <f>+AG50/1000</f>
        <v>0</v>
      </c>
      <c r="AI50" s="152"/>
      <c r="AJ50" s="272">
        <f>+AI50/1000</f>
        <v>0</v>
      </c>
      <c r="AK50" s="273">
        <f>+AI50-AG50</f>
        <v>0</v>
      </c>
      <c r="AL50" s="274">
        <f>+AK50/1000</f>
        <v>0</v>
      </c>
      <c r="AM50" s="275" t="e">
        <f>+AK50/AG50</f>
        <v>#DIV/0!</v>
      </c>
      <c r="AN50" s="20"/>
    </row>
    <row r="51" spans="2:41" ht="12" customHeight="1" x14ac:dyDescent="0.25">
      <c r="B51" s="25"/>
      <c r="C51" s="137"/>
      <c r="D51" s="137"/>
      <c r="E51" s="43"/>
      <c r="F51" s="43"/>
      <c r="G51" s="25"/>
      <c r="H51" s="967"/>
      <c r="I51" s="968"/>
      <c r="J51" s="969"/>
      <c r="K51" s="970"/>
      <c r="L51" s="969"/>
      <c r="M51" s="970"/>
      <c r="N51" s="967"/>
      <c r="O51" s="968"/>
      <c r="P51" s="971"/>
      <c r="Q51" s="972"/>
      <c r="R51" s="973"/>
      <c r="S51" s="985"/>
      <c r="T51" s="982"/>
      <c r="U51" s="983"/>
      <c r="V51" s="983"/>
      <c r="W51" s="984"/>
      <c r="X51" s="982"/>
      <c r="Y51" s="983"/>
      <c r="Z51" s="983"/>
      <c r="AA51" s="984"/>
      <c r="AB51" s="34"/>
      <c r="AC51" s="138"/>
      <c r="AD51" s="263"/>
      <c r="AE51" s="46"/>
      <c r="AF51" s="34"/>
      <c r="AG51" s="139"/>
      <c r="AH51" s="140">
        <f>+AG51/1000</f>
        <v>0</v>
      </c>
      <c r="AI51" s="152"/>
      <c r="AJ51" s="142">
        <f>+AI51/1000</f>
        <v>0</v>
      </c>
      <c r="AK51" s="143">
        <f>+AI51-AG51</f>
        <v>0</v>
      </c>
      <c r="AL51" s="144">
        <f>+AK51/1000</f>
        <v>0</v>
      </c>
      <c r="AM51" s="145" t="e">
        <f>+AK51/AG51</f>
        <v>#DIV/0!</v>
      </c>
      <c r="AN51" s="21"/>
    </row>
    <row r="52" spans="2:41" ht="12" customHeight="1" x14ac:dyDescent="0.25">
      <c r="B52" s="25"/>
      <c r="C52" s="137"/>
      <c r="D52" s="137"/>
      <c r="E52" s="43"/>
      <c r="F52" s="43"/>
      <c r="G52" s="25"/>
      <c r="H52" s="967"/>
      <c r="I52" s="968"/>
      <c r="J52" s="969"/>
      <c r="K52" s="970"/>
      <c r="L52" s="969"/>
      <c r="M52" s="970"/>
      <c r="N52" s="967"/>
      <c r="O52" s="968"/>
      <c r="P52" s="971"/>
      <c r="Q52" s="972"/>
      <c r="R52" s="973"/>
      <c r="S52" s="974"/>
      <c r="T52" s="975"/>
      <c r="U52" s="976"/>
      <c r="V52" s="976"/>
      <c r="W52" s="977"/>
      <c r="X52" s="975"/>
      <c r="Y52" s="976"/>
      <c r="Z52" s="976"/>
      <c r="AA52" s="978"/>
      <c r="AB52" s="34"/>
      <c r="AC52" s="138"/>
      <c r="AD52" s="263"/>
      <c r="AE52" s="46"/>
      <c r="AF52" s="34"/>
      <c r="AG52" s="139"/>
      <c r="AH52" s="140">
        <f>+AG52/1000</f>
        <v>0</v>
      </c>
      <c r="AI52" s="152"/>
      <c r="AJ52" s="142">
        <f>+AI52/1000</f>
        <v>0</v>
      </c>
      <c r="AK52" s="143">
        <f>+AI52-AG52</f>
        <v>0</v>
      </c>
      <c r="AL52" s="144">
        <f>+AK52/1000</f>
        <v>0</v>
      </c>
      <c r="AM52" s="145" t="e">
        <f>+AK52/AG52</f>
        <v>#DIV/0!</v>
      </c>
      <c r="AN52" s="21"/>
    </row>
    <row r="53" spans="2:41" ht="12" customHeight="1" x14ac:dyDescent="0.25">
      <c r="B53" s="25"/>
      <c r="C53" s="137"/>
      <c r="D53" s="137"/>
      <c r="E53" s="43"/>
      <c r="F53" s="43"/>
      <c r="G53" s="25"/>
      <c r="H53" s="967"/>
      <c r="I53" s="968"/>
      <c r="J53" s="969"/>
      <c r="K53" s="970"/>
      <c r="L53" s="969"/>
      <c r="M53" s="970"/>
      <c r="N53" s="967"/>
      <c r="O53" s="968"/>
      <c r="P53" s="989"/>
      <c r="Q53" s="990"/>
      <c r="R53" s="973"/>
      <c r="S53" s="974"/>
      <c r="T53" s="991"/>
      <c r="U53" s="992"/>
      <c r="V53" s="992"/>
      <c r="W53" s="974"/>
      <c r="X53" s="991"/>
      <c r="Y53" s="992"/>
      <c r="Z53" s="992"/>
      <c r="AA53" s="985"/>
      <c r="AB53" s="34"/>
      <c r="AC53" s="138"/>
      <c r="AD53" s="263"/>
      <c r="AE53" s="46"/>
      <c r="AF53" s="34"/>
      <c r="AG53" s="139"/>
      <c r="AH53" s="140">
        <f>+AG53/1000</f>
        <v>0</v>
      </c>
      <c r="AI53" s="152"/>
      <c r="AJ53" s="142">
        <f>+AI53/1000</f>
        <v>0</v>
      </c>
      <c r="AK53" s="143">
        <f>+AI53-AG53</f>
        <v>0</v>
      </c>
      <c r="AL53" s="144">
        <f>+AK53/1000</f>
        <v>0</v>
      </c>
      <c r="AM53" s="145" t="e">
        <f>+AK53/AG53</f>
        <v>#DIV/0!</v>
      </c>
    </row>
    <row r="54" spans="2:41" ht="12" customHeight="1" thickBot="1" x14ac:dyDescent="0.3">
      <c r="B54" s="24"/>
      <c r="C54" s="146"/>
      <c r="D54" s="146"/>
      <c r="E54" s="27"/>
      <c r="F54" s="36"/>
      <c r="G54" s="31"/>
      <c r="H54" s="909"/>
      <c r="I54" s="910"/>
      <c r="J54" s="911"/>
      <c r="K54" s="912"/>
      <c r="L54" s="911"/>
      <c r="M54" s="912"/>
      <c r="N54" s="913"/>
      <c r="O54" s="910"/>
      <c r="P54" s="913"/>
      <c r="Q54" s="910"/>
      <c r="R54" s="914"/>
      <c r="S54" s="915"/>
      <c r="T54" s="916"/>
      <c r="U54" s="917"/>
      <c r="V54" s="917"/>
      <c r="W54" s="915"/>
      <c r="X54" s="29"/>
      <c r="Y54" s="147"/>
      <c r="Z54" s="147"/>
      <c r="AA54" s="28"/>
      <c r="AB54" s="36"/>
      <c r="AC54" s="148"/>
      <c r="AD54" s="147"/>
      <c r="AE54" s="28"/>
      <c r="AF54" s="29"/>
      <c r="AG54" s="149"/>
      <c r="AH54" s="153"/>
      <c r="AI54" s="150"/>
      <c r="AJ54" s="154"/>
      <c r="AK54" s="155"/>
      <c r="AL54" s="156"/>
      <c r="AM54" s="157"/>
    </row>
    <row r="55" spans="2:41" ht="12" customHeight="1" x14ac:dyDescent="0.25">
      <c r="B55" s="151"/>
      <c r="C55" s="151"/>
      <c r="D55" s="151"/>
      <c r="E55" s="151"/>
      <c r="F55" s="151"/>
      <c r="G55" s="151"/>
      <c r="H55" s="151"/>
      <c r="I55" s="151"/>
      <c r="J55" s="174"/>
      <c r="K55" s="174"/>
      <c r="L55" s="174"/>
      <c r="M55" s="174"/>
      <c r="N55" s="151"/>
      <c r="O55" s="151"/>
      <c r="P55" s="135"/>
      <c r="Q55" s="135"/>
      <c r="R55" s="918" t="s">
        <v>5</v>
      </c>
      <c r="S55" s="919"/>
      <c r="T55" s="919"/>
      <c r="U55" s="919"/>
      <c r="V55" s="919"/>
      <c r="W55" s="919"/>
      <c r="X55" s="919"/>
      <c r="Y55" s="919"/>
      <c r="Z55" s="919"/>
      <c r="AA55" s="919"/>
      <c r="AB55" s="919"/>
      <c r="AC55" s="919"/>
      <c r="AD55" s="919"/>
      <c r="AE55" s="919"/>
      <c r="AF55" s="265"/>
      <c r="AG55" s="932" t="s">
        <v>4</v>
      </c>
      <c r="AH55" s="933"/>
      <c r="AI55" s="932" t="s">
        <v>3</v>
      </c>
      <c r="AJ55" s="933"/>
      <c r="AK55" s="932" t="s">
        <v>2</v>
      </c>
      <c r="AL55" s="934"/>
      <c r="AM55" s="935"/>
    </row>
    <row r="56" spans="2:41" x14ac:dyDescent="0.25">
      <c r="B56" s="151"/>
      <c r="C56" s="151"/>
      <c r="D56" s="151"/>
      <c r="E56" s="151"/>
      <c r="F56" s="151"/>
      <c r="G56" s="151"/>
      <c r="H56" s="151"/>
      <c r="I56" s="151"/>
      <c r="J56" s="174"/>
      <c r="K56" s="174"/>
      <c r="L56" s="174"/>
      <c r="M56" s="174"/>
      <c r="N56" s="151"/>
      <c r="O56" s="151"/>
      <c r="P56" s="135"/>
      <c r="Q56" s="135"/>
      <c r="R56" s="930"/>
      <c r="S56" s="931"/>
      <c r="T56" s="931"/>
      <c r="U56" s="931"/>
      <c r="V56" s="931"/>
      <c r="W56" s="931"/>
      <c r="X56" s="931"/>
      <c r="Y56" s="931"/>
      <c r="Z56" s="931"/>
      <c r="AA56" s="931"/>
      <c r="AB56" s="931"/>
      <c r="AC56" s="931"/>
      <c r="AD56" s="931"/>
      <c r="AE56" s="931"/>
      <c r="AF56" s="265"/>
      <c r="AG56" s="936" t="s">
        <v>1</v>
      </c>
      <c r="AH56" s="938">
        <f>+SUM(AH49:AH54)</f>
        <v>0</v>
      </c>
      <c r="AI56" s="936" t="s">
        <v>1</v>
      </c>
      <c r="AJ56" s="938">
        <f>+SUM(AJ49:AJ54)</f>
        <v>0</v>
      </c>
      <c r="AK56" s="936" t="s">
        <v>1</v>
      </c>
      <c r="AL56" s="940">
        <f>+AJ56-AH56</f>
        <v>0</v>
      </c>
      <c r="AM56" s="851" t="e">
        <f>+AL56/AH56</f>
        <v>#DIV/0!</v>
      </c>
    </row>
    <row r="57" spans="2:41" ht="17.25" thickBot="1" x14ac:dyDescent="0.3">
      <c r="B57" s="151"/>
      <c r="C57" s="151"/>
      <c r="D57" s="151"/>
      <c r="E57" s="151"/>
      <c r="F57" s="151"/>
      <c r="G57" s="151"/>
      <c r="H57" s="151"/>
      <c r="I57" s="151"/>
      <c r="J57" s="174"/>
      <c r="K57" s="174"/>
      <c r="L57" s="174"/>
      <c r="M57" s="174"/>
      <c r="N57" s="151"/>
      <c r="O57" s="151"/>
      <c r="P57" s="135"/>
      <c r="Q57" s="135"/>
      <c r="R57" s="921"/>
      <c r="S57" s="922"/>
      <c r="T57" s="922"/>
      <c r="U57" s="922"/>
      <c r="V57" s="922"/>
      <c r="W57" s="922"/>
      <c r="X57" s="922"/>
      <c r="Y57" s="922"/>
      <c r="Z57" s="922"/>
      <c r="AA57" s="922"/>
      <c r="AB57" s="922"/>
      <c r="AC57" s="922"/>
      <c r="AD57" s="922"/>
      <c r="AE57" s="922"/>
      <c r="AF57" s="264"/>
      <c r="AG57" s="937"/>
      <c r="AH57" s="939"/>
      <c r="AI57" s="937"/>
      <c r="AJ57" s="939"/>
      <c r="AK57" s="937"/>
      <c r="AL57" s="941"/>
      <c r="AM57" s="852"/>
    </row>
    <row r="58" spans="2:41" ht="17.25" thickBot="1" x14ac:dyDescent="0.3"/>
    <row r="59" spans="2:41" x14ac:dyDescent="0.25">
      <c r="R59" s="918" t="s">
        <v>0</v>
      </c>
      <c r="S59" s="919"/>
      <c r="T59" s="919"/>
      <c r="U59" s="919"/>
      <c r="V59" s="919"/>
      <c r="W59" s="919"/>
      <c r="X59" s="919"/>
      <c r="Y59" s="919"/>
      <c r="Z59" s="919"/>
      <c r="AA59" s="919"/>
      <c r="AB59" s="919"/>
      <c r="AC59" s="919"/>
      <c r="AD59" s="919"/>
      <c r="AE59" s="920"/>
      <c r="AF59" s="18"/>
      <c r="AG59" s="924">
        <f>+AH56+AG39</f>
        <v>0</v>
      </c>
      <c r="AH59" s="925"/>
      <c r="AI59" s="924">
        <f>+AJ56+AI39</f>
        <v>0</v>
      </c>
      <c r="AJ59" s="925"/>
      <c r="AK59" s="928">
        <f>+AI59-AG59</f>
        <v>0</v>
      </c>
      <c r="AL59" s="925"/>
      <c r="AM59" s="945" t="e">
        <f>+AK59/AG59</f>
        <v>#DIV/0!</v>
      </c>
    </row>
    <row r="60" spans="2:41" ht="17.25" thickBot="1" x14ac:dyDescent="0.3">
      <c r="R60" s="921"/>
      <c r="S60" s="922"/>
      <c r="T60" s="922"/>
      <c r="U60" s="922"/>
      <c r="V60" s="922"/>
      <c r="W60" s="922"/>
      <c r="X60" s="922"/>
      <c r="Y60" s="922"/>
      <c r="Z60" s="922"/>
      <c r="AA60" s="922"/>
      <c r="AB60" s="922"/>
      <c r="AC60" s="922"/>
      <c r="AD60" s="922"/>
      <c r="AE60" s="923"/>
      <c r="AF60" s="19"/>
      <c r="AG60" s="926"/>
      <c r="AH60" s="927"/>
      <c r="AI60" s="926"/>
      <c r="AJ60" s="927"/>
      <c r="AK60" s="929"/>
      <c r="AL60" s="927"/>
      <c r="AM60" s="946"/>
    </row>
    <row r="61" spans="2:41" ht="17.25" thickBot="1" x14ac:dyDescent="0.3"/>
    <row r="62" spans="2:41" ht="12" customHeight="1" x14ac:dyDescent="0.25">
      <c r="B62" s="882" t="s">
        <v>31</v>
      </c>
      <c r="C62" s="883"/>
      <c r="D62" s="883"/>
      <c r="E62" s="883"/>
      <c r="F62" s="883"/>
      <c r="G62" s="884"/>
      <c r="H62" s="888" t="s">
        <v>30</v>
      </c>
      <c r="I62" s="765"/>
      <c r="J62" s="765"/>
      <c r="K62" s="765"/>
      <c r="L62" s="765"/>
      <c r="M62" s="765"/>
      <c r="N62" s="765"/>
      <c r="O62" s="765"/>
      <c r="P62" s="765"/>
      <c r="Q62" s="765"/>
      <c r="R62" s="765"/>
      <c r="S62" s="765"/>
      <c r="T62" s="765"/>
      <c r="U62" s="765"/>
      <c r="V62" s="765"/>
      <c r="W62" s="765"/>
      <c r="X62" s="765"/>
      <c r="Y62" s="765"/>
      <c r="Z62" s="765"/>
      <c r="AA62" s="765"/>
      <c r="AB62" s="765"/>
      <c r="AC62" s="765"/>
      <c r="AD62" s="267"/>
      <c r="AE62" s="764" t="s">
        <v>29</v>
      </c>
      <c r="AF62" s="765"/>
      <c r="AG62" s="765"/>
      <c r="AH62" s="765"/>
      <c r="AI62" s="765"/>
      <c r="AJ62" s="766"/>
      <c r="AK62" s="889" t="s">
        <v>39</v>
      </c>
      <c r="AL62" s="890"/>
      <c r="AM62" s="891"/>
      <c r="AN62" s="22"/>
      <c r="AO62" s="168" t="s">
        <v>46</v>
      </c>
    </row>
    <row r="63" spans="2:41" ht="12" customHeight="1" thickBot="1" x14ac:dyDescent="0.3">
      <c r="B63" s="885"/>
      <c r="C63" s="886"/>
      <c r="D63" s="886"/>
      <c r="E63" s="886"/>
      <c r="F63" s="886"/>
      <c r="G63" s="887"/>
      <c r="H63" s="892" t="s">
        <v>25</v>
      </c>
      <c r="I63" s="893"/>
      <c r="J63" s="893"/>
      <c r="K63" s="893"/>
      <c r="L63" s="893"/>
      <c r="M63" s="893"/>
      <c r="N63" s="893"/>
      <c r="O63" s="893"/>
      <c r="P63" s="893"/>
      <c r="Q63" s="893"/>
      <c r="R63" s="893"/>
      <c r="S63" s="893"/>
      <c r="T63" s="893"/>
      <c r="U63" s="893"/>
      <c r="V63" s="893"/>
      <c r="W63" s="893"/>
      <c r="X63" s="893"/>
      <c r="Y63" s="893"/>
      <c r="Z63" s="893"/>
      <c r="AA63" s="893"/>
      <c r="AB63" s="893"/>
      <c r="AC63" s="893"/>
      <c r="AD63" s="268"/>
      <c r="AE63" s="773"/>
      <c r="AF63" s="774"/>
      <c r="AG63" s="774"/>
      <c r="AH63" s="774"/>
      <c r="AI63" s="774"/>
      <c r="AJ63" s="775"/>
      <c r="AK63" s="896" t="s">
        <v>40</v>
      </c>
      <c r="AL63" s="897"/>
      <c r="AM63" s="898"/>
      <c r="AN63" s="23"/>
      <c r="AO63" s="169" t="s">
        <v>47</v>
      </c>
    </row>
    <row r="64" spans="2:41" ht="12" customHeight="1" thickBot="1" x14ac:dyDescent="0.3">
      <c r="B64" s="902" t="s">
        <v>28</v>
      </c>
      <c r="C64" s="903"/>
      <c r="D64" s="903"/>
      <c r="E64" s="903"/>
      <c r="F64" s="903"/>
      <c r="G64" s="904"/>
      <c r="H64" s="894"/>
      <c r="I64" s="895"/>
      <c r="J64" s="895"/>
      <c r="K64" s="895"/>
      <c r="L64" s="895"/>
      <c r="M64" s="895"/>
      <c r="N64" s="895"/>
      <c r="O64" s="895"/>
      <c r="P64" s="895"/>
      <c r="Q64" s="895"/>
      <c r="R64" s="895"/>
      <c r="S64" s="895"/>
      <c r="T64" s="895"/>
      <c r="U64" s="895"/>
      <c r="V64" s="895"/>
      <c r="W64" s="895"/>
      <c r="X64" s="895"/>
      <c r="Y64" s="895"/>
      <c r="Z64" s="895"/>
      <c r="AA64" s="895"/>
      <c r="AB64" s="895"/>
      <c r="AC64" s="895"/>
      <c r="AD64" s="269"/>
      <c r="AE64" s="776"/>
      <c r="AF64" s="777"/>
      <c r="AG64" s="777"/>
      <c r="AH64" s="777"/>
      <c r="AI64" s="777"/>
      <c r="AJ64" s="778"/>
      <c r="AK64" s="899"/>
      <c r="AL64" s="900"/>
      <c r="AM64" s="901"/>
      <c r="AN64" s="141"/>
      <c r="AO64" s="170"/>
    </row>
    <row r="65" spans="2:41" ht="12" customHeight="1" thickBot="1" x14ac:dyDescent="0.3">
      <c r="B65" s="135"/>
      <c r="C65" s="135"/>
      <c r="D65" s="135"/>
      <c r="E65" s="135"/>
      <c r="F65" s="135"/>
      <c r="G65" s="135"/>
      <c r="H65" s="135"/>
      <c r="I65" s="135"/>
      <c r="J65" s="174"/>
      <c r="K65" s="174"/>
      <c r="L65" s="174"/>
      <c r="M65" s="174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41"/>
      <c r="AO65" s="171"/>
    </row>
    <row r="66" spans="2:41" ht="12" customHeight="1" thickBot="1" x14ac:dyDescent="0.3">
      <c r="B66" s="873" t="s">
        <v>27</v>
      </c>
      <c r="C66" s="874"/>
      <c r="D66" s="874"/>
      <c r="E66" s="875"/>
      <c r="F66" s="848" t="s">
        <v>26</v>
      </c>
      <c r="G66" s="850"/>
      <c r="H66" s="848" t="s">
        <v>44</v>
      </c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50"/>
      <c r="T66" s="848" t="s">
        <v>25</v>
      </c>
      <c r="U66" s="849"/>
      <c r="V66" s="849"/>
      <c r="W66" s="849"/>
      <c r="X66" s="849"/>
      <c r="Y66" s="849"/>
      <c r="Z66" s="849"/>
      <c r="AA66" s="849"/>
      <c r="AB66" s="849"/>
      <c r="AC66" s="849"/>
      <c r="AD66" s="849"/>
      <c r="AE66" s="850"/>
      <c r="AF66" s="879" t="s">
        <v>24</v>
      </c>
      <c r="AG66" s="880"/>
      <c r="AH66" s="881"/>
      <c r="AI66" s="879" t="s">
        <v>24</v>
      </c>
      <c r="AJ66" s="881"/>
      <c r="AK66" s="848" t="s">
        <v>23</v>
      </c>
      <c r="AL66" s="849"/>
      <c r="AM66" s="850"/>
      <c r="AN66" s="141"/>
      <c r="AO66" s="171"/>
    </row>
    <row r="67" spans="2:41" ht="12" customHeight="1" thickBot="1" x14ac:dyDescent="0.3">
      <c r="B67" s="1" t="s">
        <v>13</v>
      </c>
      <c r="C67" s="2" t="s">
        <v>22</v>
      </c>
      <c r="D67" s="3" t="s">
        <v>22</v>
      </c>
      <c r="E67" s="2" t="s">
        <v>21</v>
      </c>
      <c r="F67" s="907" t="s">
        <v>20</v>
      </c>
      <c r="G67" s="908"/>
      <c r="H67" s="876"/>
      <c r="I67" s="877"/>
      <c r="J67" s="877"/>
      <c r="K67" s="877"/>
      <c r="L67" s="877"/>
      <c r="M67" s="877"/>
      <c r="N67" s="877"/>
      <c r="O67" s="877"/>
      <c r="P67" s="877"/>
      <c r="Q67" s="877"/>
      <c r="R67" s="877"/>
      <c r="S67" s="878"/>
      <c r="T67" s="876"/>
      <c r="U67" s="877"/>
      <c r="V67" s="877"/>
      <c r="W67" s="877"/>
      <c r="X67" s="877"/>
      <c r="Y67" s="877"/>
      <c r="Z67" s="877"/>
      <c r="AA67" s="877"/>
      <c r="AB67" s="877"/>
      <c r="AC67" s="877"/>
      <c r="AD67" s="877"/>
      <c r="AE67" s="878"/>
      <c r="AF67" s="876" t="s">
        <v>19</v>
      </c>
      <c r="AG67" s="877"/>
      <c r="AH67" s="878"/>
      <c r="AI67" s="876" t="s">
        <v>18</v>
      </c>
      <c r="AJ67" s="878"/>
      <c r="AK67" s="876" t="s">
        <v>17</v>
      </c>
      <c r="AL67" s="877"/>
      <c r="AM67" s="878"/>
      <c r="AN67" s="141"/>
      <c r="AO67" s="171"/>
    </row>
    <row r="68" spans="2:41" ht="12" customHeight="1" thickBot="1" x14ac:dyDescent="0.3">
      <c r="B68" s="4">
        <v>2020</v>
      </c>
      <c r="C68" s="5" t="s">
        <v>16</v>
      </c>
      <c r="D68" s="5" t="s">
        <v>15</v>
      </c>
      <c r="E68" s="30" t="s">
        <v>14</v>
      </c>
      <c r="F68" s="6" t="s">
        <v>14</v>
      </c>
      <c r="G68" s="7" t="s">
        <v>13</v>
      </c>
      <c r="H68" s="868" t="s">
        <v>34</v>
      </c>
      <c r="I68" s="869"/>
      <c r="J68" s="870" t="s">
        <v>43</v>
      </c>
      <c r="K68" s="871"/>
      <c r="L68" s="870" t="s">
        <v>42</v>
      </c>
      <c r="M68" s="871"/>
      <c r="N68" s="872" t="s">
        <v>33</v>
      </c>
      <c r="O68" s="869"/>
      <c r="P68" s="872" t="s">
        <v>12</v>
      </c>
      <c r="Q68" s="869"/>
      <c r="R68" s="872" t="s">
        <v>11</v>
      </c>
      <c r="S68" s="905"/>
      <c r="T68" s="868" t="s">
        <v>35</v>
      </c>
      <c r="U68" s="906"/>
      <c r="V68" s="906"/>
      <c r="W68" s="905"/>
      <c r="X68" s="868" t="s">
        <v>10</v>
      </c>
      <c r="Y68" s="906"/>
      <c r="Z68" s="906"/>
      <c r="AA68" s="905"/>
      <c r="AB68" s="38" t="s">
        <v>38</v>
      </c>
      <c r="AC68" s="37" t="s">
        <v>36</v>
      </c>
      <c r="AD68" s="266" t="s">
        <v>41</v>
      </c>
      <c r="AE68" s="136" t="s">
        <v>9</v>
      </c>
      <c r="AF68" s="8" t="s">
        <v>37</v>
      </c>
      <c r="AG68" s="9" t="s">
        <v>8</v>
      </c>
      <c r="AH68" s="10" t="s">
        <v>7</v>
      </c>
      <c r="AI68" s="6" t="s">
        <v>8</v>
      </c>
      <c r="AJ68" s="7" t="s">
        <v>7</v>
      </c>
      <c r="AK68" s="6" t="s">
        <v>8</v>
      </c>
      <c r="AL68" s="11" t="s">
        <v>7</v>
      </c>
      <c r="AM68" s="7" t="s">
        <v>6</v>
      </c>
      <c r="AN68" s="141"/>
      <c r="AO68" s="171"/>
    </row>
    <row r="69" spans="2:41" ht="12" customHeight="1" thickBot="1" x14ac:dyDescent="0.3">
      <c r="B69" s="25"/>
      <c r="C69" s="137"/>
      <c r="D69" s="137"/>
      <c r="E69" s="43"/>
      <c r="F69" s="43"/>
      <c r="G69" s="25"/>
      <c r="H69" s="960"/>
      <c r="I69" s="961"/>
      <c r="J69" s="962"/>
      <c r="K69" s="963"/>
      <c r="L69" s="962"/>
      <c r="M69" s="963"/>
      <c r="N69" s="960"/>
      <c r="O69" s="961"/>
      <c r="P69" s="964"/>
      <c r="Q69" s="965"/>
      <c r="R69" s="964"/>
      <c r="S69" s="966"/>
      <c r="T69" s="957"/>
      <c r="U69" s="958"/>
      <c r="V69" s="958"/>
      <c r="W69" s="959"/>
      <c r="X69" s="986"/>
      <c r="Y69" s="958"/>
      <c r="Z69" s="958"/>
      <c r="AA69" s="987"/>
      <c r="AB69" s="34"/>
      <c r="AC69" s="138"/>
      <c r="AD69" s="166"/>
      <c r="AE69" s="41"/>
      <c r="AF69" s="26"/>
      <c r="AG69" s="160"/>
      <c r="AH69" s="161">
        <f>+AG69/1000</f>
        <v>0</v>
      </c>
      <c r="AI69" s="162"/>
      <c r="AJ69" s="163">
        <f>+AI69/1000</f>
        <v>0</v>
      </c>
      <c r="AK69" s="164">
        <f>+AI69-AG69</f>
        <v>0</v>
      </c>
      <c r="AL69" s="163">
        <f>+AK69/1000</f>
        <v>0</v>
      </c>
      <c r="AM69" s="165" t="e">
        <f>+AK69/AG69</f>
        <v>#DIV/0!</v>
      </c>
      <c r="AN69" s="141"/>
      <c r="AO69" s="172"/>
    </row>
    <row r="70" spans="2:41" ht="12" customHeight="1" x14ac:dyDescent="0.25">
      <c r="B70" s="25"/>
      <c r="C70" s="137"/>
      <c r="D70" s="137"/>
      <c r="E70" s="43"/>
      <c r="F70" s="43"/>
      <c r="G70" s="25"/>
      <c r="H70" s="967"/>
      <c r="I70" s="968"/>
      <c r="J70" s="969"/>
      <c r="K70" s="970"/>
      <c r="L70" s="969"/>
      <c r="M70" s="970"/>
      <c r="N70" s="967"/>
      <c r="O70" s="968"/>
      <c r="P70" s="971"/>
      <c r="Q70" s="972"/>
      <c r="R70" s="973"/>
      <c r="S70" s="974"/>
      <c r="T70" s="979"/>
      <c r="U70" s="980"/>
      <c r="V70" s="980"/>
      <c r="W70" s="981"/>
      <c r="X70" s="979"/>
      <c r="Y70" s="980"/>
      <c r="Z70" s="980"/>
      <c r="AA70" s="988"/>
      <c r="AB70" s="34"/>
      <c r="AC70" s="138"/>
      <c r="AD70" s="158"/>
      <c r="AE70" s="35"/>
      <c r="AF70" s="34"/>
      <c r="AG70" s="139"/>
      <c r="AH70" s="159">
        <f>+AG70/1000</f>
        <v>0</v>
      </c>
      <c r="AI70" s="152"/>
      <c r="AJ70" s="272">
        <f>+AI70/1000</f>
        <v>0</v>
      </c>
      <c r="AK70" s="273">
        <f>+AI70-AG70</f>
        <v>0</v>
      </c>
      <c r="AL70" s="274">
        <f>+AK70/1000</f>
        <v>0</v>
      </c>
      <c r="AM70" s="275" t="e">
        <f>+AK70/AG70</f>
        <v>#DIV/0!</v>
      </c>
      <c r="AN70" s="20"/>
    </row>
    <row r="71" spans="2:41" ht="12" customHeight="1" x14ac:dyDescent="0.25">
      <c r="B71" s="25"/>
      <c r="C71" s="137"/>
      <c r="D71" s="137"/>
      <c r="E71" s="43"/>
      <c r="F71" s="43"/>
      <c r="G71" s="25"/>
      <c r="H71" s="967"/>
      <c r="I71" s="968"/>
      <c r="J71" s="969"/>
      <c r="K71" s="970"/>
      <c r="L71" s="969"/>
      <c r="M71" s="970"/>
      <c r="N71" s="967"/>
      <c r="O71" s="968"/>
      <c r="P71" s="971"/>
      <c r="Q71" s="972"/>
      <c r="R71" s="973"/>
      <c r="S71" s="985"/>
      <c r="T71" s="982"/>
      <c r="U71" s="983"/>
      <c r="V71" s="983"/>
      <c r="W71" s="984"/>
      <c r="X71" s="982"/>
      <c r="Y71" s="983"/>
      <c r="Z71" s="983"/>
      <c r="AA71" s="984"/>
      <c r="AB71" s="34"/>
      <c r="AC71" s="138"/>
      <c r="AD71" s="263"/>
      <c r="AE71" s="46"/>
      <c r="AF71" s="34"/>
      <c r="AG71" s="139"/>
      <c r="AH71" s="140">
        <f>+AG71/1000</f>
        <v>0</v>
      </c>
      <c r="AI71" s="152"/>
      <c r="AJ71" s="142">
        <f>+AI71/1000</f>
        <v>0</v>
      </c>
      <c r="AK71" s="143">
        <f>+AI71-AG71</f>
        <v>0</v>
      </c>
      <c r="AL71" s="144">
        <f>+AK71/1000</f>
        <v>0</v>
      </c>
      <c r="AM71" s="145" t="e">
        <f>+AK71/AG71</f>
        <v>#DIV/0!</v>
      </c>
      <c r="AN71" s="21"/>
    </row>
    <row r="72" spans="2:41" ht="12" customHeight="1" x14ac:dyDescent="0.25">
      <c r="B72" s="25"/>
      <c r="C72" s="137"/>
      <c r="D72" s="137"/>
      <c r="E72" s="43"/>
      <c r="F72" s="43"/>
      <c r="G72" s="25"/>
      <c r="H72" s="967"/>
      <c r="I72" s="968"/>
      <c r="J72" s="969"/>
      <c r="K72" s="970"/>
      <c r="L72" s="969"/>
      <c r="M72" s="970"/>
      <c r="N72" s="967"/>
      <c r="O72" s="968"/>
      <c r="P72" s="971"/>
      <c r="Q72" s="972"/>
      <c r="R72" s="973"/>
      <c r="S72" s="974"/>
      <c r="T72" s="975"/>
      <c r="U72" s="976"/>
      <c r="V72" s="976"/>
      <c r="W72" s="977"/>
      <c r="X72" s="975"/>
      <c r="Y72" s="976"/>
      <c r="Z72" s="976"/>
      <c r="AA72" s="978"/>
      <c r="AB72" s="34"/>
      <c r="AC72" s="138"/>
      <c r="AD72" s="263"/>
      <c r="AE72" s="46"/>
      <c r="AF72" s="34"/>
      <c r="AG72" s="139"/>
      <c r="AH72" s="140">
        <f>+AG72/1000</f>
        <v>0</v>
      </c>
      <c r="AI72" s="152"/>
      <c r="AJ72" s="142">
        <f>+AI72/1000</f>
        <v>0</v>
      </c>
      <c r="AK72" s="143">
        <f>+AI72-AG72</f>
        <v>0</v>
      </c>
      <c r="AL72" s="144">
        <f>+AK72/1000</f>
        <v>0</v>
      </c>
      <c r="AM72" s="145" t="e">
        <f>+AK72/AG72</f>
        <v>#DIV/0!</v>
      </c>
      <c r="AN72" s="21"/>
    </row>
    <row r="73" spans="2:41" ht="12" customHeight="1" x14ac:dyDescent="0.25">
      <c r="B73" s="25"/>
      <c r="C73" s="137"/>
      <c r="D73" s="137"/>
      <c r="E73" s="43"/>
      <c r="F73" s="43"/>
      <c r="G73" s="25"/>
      <c r="H73" s="967"/>
      <c r="I73" s="968"/>
      <c r="J73" s="969"/>
      <c r="K73" s="970"/>
      <c r="L73" s="969"/>
      <c r="M73" s="970"/>
      <c r="N73" s="967"/>
      <c r="O73" s="968"/>
      <c r="P73" s="989"/>
      <c r="Q73" s="990"/>
      <c r="R73" s="973"/>
      <c r="S73" s="974"/>
      <c r="T73" s="991"/>
      <c r="U73" s="992"/>
      <c r="V73" s="992"/>
      <c r="W73" s="974"/>
      <c r="X73" s="991"/>
      <c r="Y73" s="992"/>
      <c r="Z73" s="992"/>
      <c r="AA73" s="985"/>
      <c r="AB73" s="34"/>
      <c r="AC73" s="138"/>
      <c r="AD73" s="263"/>
      <c r="AE73" s="46"/>
      <c r="AF73" s="34"/>
      <c r="AG73" s="139"/>
      <c r="AH73" s="140">
        <f>+AG73/1000</f>
        <v>0</v>
      </c>
      <c r="AI73" s="152"/>
      <c r="AJ73" s="142">
        <f>+AI73/1000</f>
        <v>0</v>
      </c>
      <c r="AK73" s="143">
        <f>+AI73-AG73</f>
        <v>0</v>
      </c>
      <c r="AL73" s="144">
        <f>+AK73/1000</f>
        <v>0</v>
      </c>
      <c r="AM73" s="145" t="e">
        <f>+AK73/AG73</f>
        <v>#DIV/0!</v>
      </c>
    </row>
    <row r="74" spans="2:41" ht="12" customHeight="1" thickBot="1" x14ac:dyDescent="0.3">
      <c r="B74" s="24"/>
      <c r="C74" s="146"/>
      <c r="D74" s="146"/>
      <c r="E74" s="27"/>
      <c r="F74" s="36"/>
      <c r="G74" s="31"/>
      <c r="H74" s="909"/>
      <c r="I74" s="910"/>
      <c r="J74" s="911"/>
      <c r="K74" s="912"/>
      <c r="L74" s="911"/>
      <c r="M74" s="912"/>
      <c r="N74" s="913"/>
      <c r="O74" s="910"/>
      <c r="P74" s="913"/>
      <c r="Q74" s="910"/>
      <c r="R74" s="914"/>
      <c r="S74" s="915"/>
      <c r="T74" s="916"/>
      <c r="U74" s="917"/>
      <c r="V74" s="917"/>
      <c r="W74" s="915"/>
      <c r="X74" s="29"/>
      <c r="Y74" s="147"/>
      <c r="Z74" s="147"/>
      <c r="AA74" s="28"/>
      <c r="AB74" s="36"/>
      <c r="AC74" s="148"/>
      <c r="AD74" s="147"/>
      <c r="AE74" s="28"/>
      <c r="AF74" s="29"/>
      <c r="AG74" s="149"/>
      <c r="AH74" s="153"/>
      <c r="AI74" s="150"/>
      <c r="AJ74" s="154"/>
      <c r="AK74" s="155"/>
      <c r="AL74" s="156"/>
      <c r="AM74" s="157"/>
    </row>
    <row r="75" spans="2:41" ht="12" customHeight="1" x14ac:dyDescent="0.25">
      <c r="B75" s="151"/>
      <c r="C75" s="151"/>
      <c r="D75" s="151"/>
      <c r="E75" s="151"/>
      <c r="F75" s="151"/>
      <c r="G75" s="151"/>
      <c r="H75" s="151"/>
      <c r="I75" s="151"/>
      <c r="J75" s="174"/>
      <c r="K75" s="174"/>
      <c r="L75" s="174"/>
      <c r="M75" s="174"/>
      <c r="N75" s="151"/>
      <c r="O75" s="151"/>
      <c r="P75" s="135"/>
      <c r="Q75" s="135"/>
      <c r="R75" s="918" t="s">
        <v>5</v>
      </c>
      <c r="S75" s="919"/>
      <c r="T75" s="919"/>
      <c r="U75" s="919"/>
      <c r="V75" s="919"/>
      <c r="W75" s="919"/>
      <c r="X75" s="919"/>
      <c r="Y75" s="919"/>
      <c r="Z75" s="919"/>
      <c r="AA75" s="919"/>
      <c r="AB75" s="919"/>
      <c r="AC75" s="919"/>
      <c r="AD75" s="919"/>
      <c r="AE75" s="919"/>
      <c r="AF75" s="265"/>
      <c r="AG75" s="932" t="s">
        <v>4</v>
      </c>
      <c r="AH75" s="933"/>
      <c r="AI75" s="932" t="s">
        <v>3</v>
      </c>
      <c r="AJ75" s="933"/>
      <c r="AK75" s="932" t="s">
        <v>2</v>
      </c>
      <c r="AL75" s="934"/>
      <c r="AM75" s="935"/>
    </row>
    <row r="76" spans="2:41" x14ac:dyDescent="0.25">
      <c r="B76" s="151"/>
      <c r="C76" s="151"/>
      <c r="D76" s="151"/>
      <c r="E76" s="151"/>
      <c r="F76" s="151"/>
      <c r="G76" s="151"/>
      <c r="H76" s="151"/>
      <c r="I76" s="151"/>
      <c r="J76" s="174"/>
      <c r="K76" s="174"/>
      <c r="L76" s="174"/>
      <c r="M76" s="174"/>
      <c r="N76" s="151"/>
      <c r="O76" s="151"/>
      <c r="P76" s="135"/>
      <c r="Q76" s="135"/>
      <c r="R76" s="930"/>
      <c r="S76" s="931"/>
      <c r="T76" s="931"/>
      <c r="U76" s="931"/>
      <c r="V76" s="931"/>
      <c r="W76" s="931"/>
      <c r="X76" s="931"/>
      <c r="Y76" s="931"/>
      <c r="Z76" s="931"/>
      <c r="AA76" s="931"/>
      <c r="AB76" s="931"/>
      <c r="AC76" s="931"/>
      <c r="AD76" s="931"/>
      <c r="AE76" s="931"/>
      <c r="AF76" s="265"/>
      <c r="AG76" s="936" t="s">
        <v>1</v>
      </c>
      <c r="AH76" s="938">
        <f>+SUM(AH69:AH74)</f>
        <v>0</v>
      </c>
      <c r="AI76" s="936" t="s">
        <v>1</v>
      </c>
      <c r="AJ76" s="938">
        <f>+SUM(AJ69:AJ74)</f>
        <v>0</v>
      </c>
      <c r="AK76" s="936" t="s">
        <v>1</v>
      </c>
      <c r="AL76" s="940">
        <f>+AJ76-AH76</f>
        <v>0</v>
      </c>
      <c r="AM76" s="851" t="e">
        <f>+AL76/AH76</f>
        <v>#DIV/0!</v>
      </c>
    </row>
    <row r="77" spans="2:41" ht="17.25" thickBot="1" x14ac:dyDescent="0.3">
      <c r="B77" s="151"/>
      <c r="C77" s="151"/>
      <c r="D77" s="151"/>
      <c r="E77" s="151"/>
      <c r="F77" s="151"/>
      <c r="G77" s="151"/>
      <c r="H77" s="151"/>
      <c r="I77" s="151"/>
      <c r="J77" s="174"/>
      <c r="K77" s="174"/>
      <c r="L77" s="174"/>
      <c r="M77" s="174"/>
      <c r="N77" s="151"/>
      <c r="O77" s="151"/>
      <c r="P77" s="135"/>
      <c r="Q77" s="135"/>
      <c r="R77" s="921"/>
      <c r="S77" s="922"/>
      <c r="T77" s="922"/>
      <c r="U77" s="922"/>
      <c r="V77" s="922"/>
      <c r="W77" s="922"/>
      <c r="X77" s="922"/>
      <c r="Y77" s="922"/>
      <c r="Z77" s="922"/>
      <c r="AA77" s="922"/>
      <c r="AB77" s="922"/>
      <c r="AC77" s="922"/>
      <c r="AD77" s="922"/>
      <c r="AE77" s="922"/>
      <c r="AF77" s="264"/>
      <c r="AG77" s="937"/>
      <c r="AH77" s="939"/>
      <c r="AI77" s="937"/>
      <c r="AJ77" s="939"/>
      <c r="AK77" s="937"/>
      <c r="AL77" s="941"/>
      <c r="AM77" s="852"/>
    </row>
    <row r="78" spans="2:41" ht="17.25" thickBot="1" x14ac:dyDescent="0.3"/>
    <row r="79" spans="2:41" x14ac:dyDescent="0.25">
      <c r="R79" s="918" t="s">
        <v>0</v>
      </c>
      <c r="S79" s="919"/>
      <c r="T79" s="919"/>
      <c r="U79" s="919"/>
      <c r="V79" s="919"/>
      <c r="W79" s="919"/>
      <c r="X79" s="919"/>
      <c r="Y79" s="919"/>
      <c r="Z79" s="919"/>
      <c r="AA79" s="919"/>
      <c r="AB79" s="919"/>
      <c r="AC79" s="919"/>
      <c r="AD79" s="919"/>
      <c r="AE79" s="920"/>
      <c r="AF79" s="18"/>
      <c r="AG79" s="924">
        <f>+AH76+AG59</f>
        <v>0</v>
      </c>
      <c r="AH79" s="925"/>
      <c r="AI79" s="924">
        <f>+AJ76+AI59</f>
        <v>0</v>
      </c>
      <c r="AJ79" s="925"/>
      <c r="AK79" s="928">
        <f>+AI79-AG79</f>
        <v>0</v>
      </c>
      <c r="AL79" s="925"/>
      <c r="AM79" s="945" t="e">
        <f>+AK79/AG79</f>
        <v>#DIV/0!</v>
      </c>
    </row>
    <row r="80" spans="2:41" ht="17.25" thickBot="1" x14ac:dyDescent="0.3">
      <c r="R80" s="921"/>
      <c r="S80" s="922"/>
      <c r="T80" s="922"/>
      <c r="U80" s="922"/>
      <c r="V80" s="922"/>
      <c r="W80" s="922"/>
      <c r="X80" s="922"/>
      <c r="Y80" s="922"/>
      <c r="Z80" s="922"/>
      <c r="AA80" s="922"/>
      <c r="AB80" s="922"/>
      <c r="AC80" s="922"/>
      <c r="AD80" s="922"/>
      <c r="AE80" s="923"/>
      <c r="AF80" s="19"/>
      <c r="AG80" s="926"/>
      <c r="AH80" s="927"/>
      <c r="AI80" s="926"/>
      <c r="AJ80" s="927"/>
      <c r="AK80" s="929"/>
      <c r="AL80" s="927"/>
      <c r="AM80" s="946"/>
    </row>
    <row r="81" spans="2:41" ht="17.25" thickBot="1" x14ac:dyDescent="0.3"/>
    <row r="82" spans="2:41" ht="12" customHeight="1" x14ac:dyDescent="0.25">
      <c r="B82" s="882" t="s">
        <v>31</v>
      </c>
      <c r="C82" s="883"/>
      <c r="D82" s="883"/>
      <c r="E82" s="883"/>
      <c r="F82" s="883"/>
      <c r="G82" s="884"/>
      <c r="H82" s="888" t="s">
        <v>30</v>
      </c>
      <c r="I82" s="765"/>
      <c r="J82" s="765"/>
      <c r="K82" s="765"/>
      <c r="L82" s="765"/>
      <c r="M82" s="765"/>
      <c r="N82" s="765"/>
      <c r="O82" s="765"/>
      <c r="P82" s="765"/>
      <c r="Q82" s="765"/>
      <c r="R82" s="765"/>
      <c r="S82" s="765"/>
      <c r="T82" s="765"/>
      <c r="U82" s="765"/>
      <c r="V82" s="765"/>
      <c r="W82" s="765"/>
      <c r="X82" s="765"/>
      <c r="Y82" s="765"/>
      <c r="Z82" s="765"/>
      <c r="AA82" s="765"/>
      <c r="AB82" s="765"/>
      <c r="AC82" s="765"/>
      <c r="AD82" s="267"/>
      <c r="AE82" s="764" t="s">
        <v>29</v>
      </c>
      <c r="AF82" s="765"/>
      <c r="AG82" s="765"/>
      <c r="AH82" s="765"/>
      <c r="AI82" s="765"/>
      <c r="AJ82" s="766"/>
      <c r="AK82" s="889" t="s">
        <v>39</v>
      </c>
      <c r="AL82" s="890"/>
      <c r="AM82" s="891"/>
      <c r="AN82" s="22"/>
      <c r="AO82" s="168" t="s">
        <v>46</v>
      </c>
    </row>
    <row r="83" spans="2:41" ht="12" customHeight="1" thickBot="1" x14ac:dyDescent="0.3">
      <c r="B83" s="885"/>
      <c r="C83" s="886"/>
      <c r="D83" s="886"/>
      <c r="E83" s="886"/>
      <c r="F83" s="886"/>
      <c r="G83" s="887"/>
      <c r="H83" s="892" t="s">
        <v>25</v>
      </c>
      <c r="I83" s="893"/>
      <c r="J83" s="893"/>
      <c r="K83" s="893"/>
      <c r="L83" s="893"/>
      <c r="M83" s="893"/>
      <c r="N83" s="893"/>
      <c r="O83" s="893"/>
      <c r="P83" s="893"/>
      <c r="Q83" s="893"/>
      <c r="R83" s="893"/>
      <c r="S83" s="893"/>
      <c r="T83" s="893"/>
      <c r="U83" s="893"/>
      <c r="V83" s="893"/>
      <c r="W83" s="893"/>
      <c r="X83" s="893"/>
      <c r="Y83" s="893"/>
      <c r="Z83" s="893"/>
      <c r="AA83" s="893"/>
      <c r="AB83" s="893"/>
      <c r="AC83" s="893"/>
      <c r="AD83" s="268"/>
      <c r="AE83" s="773"/>
      <c r="AF83" s="774"/>
      <c r="AG83" s="774"/>
      <c r="AH83" s="774"/>
      <c r="AI83" s="774"/>
      <c r="AJ83" s="775"/>
      <c r="AK83" s="896" t="s">
        <v>40</v>
      </c>
      <c r="AL83" s="897"/>
      <c r="AM83" s="898"/>
      <c r="AN83" s="23"/>
      <c r="AO83" s="169" t="s">
        <v>47</v>
      </c>
    </row>
    <row r="84" spans="2:41" ht="12" customHeight="1" thickBot="1" x14ac:dyDescent="0.3">
      <c r="B84" s="902" t="s">
        <v>28</v>
      </c>
      <c r="C84" s="903"/>
      <c r="D84" s="903"/>
      <c r="E84" s="903"/>
      <c r="F84" s="903"/>
      <c r="G84" s="904"/>
      <c r="H84" s="894"/>
      <c r="I84" s="895"/>
      <c r="J84" s="895"/>
      <c r="K84" s="895"/>
      <c r="L84" s="895"/>
      <c r="M84" s="895"/>
      <c r="N84" s="895"/>
      <c r="O84" s="895"/>
      <c r="P84" s="895"/>
      <c r="Q84" s="895"/>
      <c r="R84" s="895"/>
      <c r="S84" s="895"/>
      <c r="T84" s="895"/>
      <c r="U84" s="895"/>
      <c r="V84" s="895"/>
      <c r="W84" s="895"/>
      <c r="X84" s="895"/>
      <c r="Y84" s="895"/>
      <c r="Z84" s="895"/>
      <c r="AA84" s="895"/>
      <c r="AB84" s="895"/>
      <c r="AC84" s="895"/>
      <c r="AD84" s="269"/>
      <c r="AE84" s="776"/>
      <c r="AF84" s="777"/>
      <c r="AG84" s="777"/>
      <c r="AH84" s="777"/>
      <c r="AI84" s="777"/>
      <c r="AJ84" s="778"/>
      <c r="AK84" s="899"/>
      <c r="AL84" s="900"/>
      <c r="AM84" s="901"/>
      <c r="AN84" s="141"/>
      <c r="AO84" s="170"/>
    </row>
    <row r="85" spans="2:41" ht="12" customHeight="1" thickBot="1" x14ac:dyDescent="0.3">
      <c r="B85" s="135"/>
      <c r="C85" s="135"/>
      <c r="D85" s="135"/>
      <c r="E85" s="135"/>
      <c r="F85" s="135"/>
      <c r="G85" s="135"/>
      <c r="H85" s="135"/>
      <c r="I85" s="135"/>
      <c r="J85" s="174"/>
      <c r="K85" s="174"/>
      <c r="L85" s="174"/>
      <c r="M85" s="174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41"/>
      <c r="AO85" s="171"/>
    </row>
    <row r="86" spans="2:41" ht="12" customHeight="1" thickBot="1" x14ac:dyDescent="0.3">
      <c r="B86" s="873" t="s">
        <v>27</v>
      </c>
      <c r="C86" s="874"/>
      <c r="D86" s="874"/>
      <c r="E86" s="875"/>
      <c r="F86" s="848" t="s">
        <v>26</v>
      </c>
      <c r="G86" s="850"/>
      <c r="H86" s="848" t="s">
        <v>44</v>
      </c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50"/>
      <c r="T86" s="848" t="s">
        <v>25</v>
      </c>
      <c r="U86" s="849"/>
      <c r="V86" s="849"/>
      <c r="W86" s="849"/>
      <c r="X86" s="849"/>
      <c r="Y86" s="849"/>
      <c r="Z86" s="849"/>
      <c r="AA86" s="849"/>
      <c r="AB86" s="849"/>
      <c r="AC86" s="849"/>
      <c r="AD86" s="849"/>
      <c r="AE86" s="850"/>
      <c r="AF86" s="879" t="s">
        <v>24</v>
      </c>
      <c r="AG86" s="880"/>
      <c r="AH86" s="881"/>
      <c r="AI86" s="879" t="s">
        <v>24</v>
      </c>
      <c r="AJ86" s="881"/>
      <c r="AK86" s="848" t="s">
        <v>23</v>
      </c>
      <c r="AL86" s="849"/>
      <c r="AM86" s="850"/>
      <c r="AN86" s="141"/>
      <c r="AO86" s="171"/>
    </row>
    <row r="87" spans="2:41" ht="12" customHeight="1" thickBot="1" x14ac:dyDescent="0.3">
      <c r="B87" s="1" t="s">
        <v>13</v>
      </c>
      <c r="C87" s="2" t="s">
        <v>22</v>
      </c>
      <c r="D87" s="3" t="s">
        <v>22</v>
      </c>
      <c r="E87" s="2" t="s">
        <v>21</v>
      </c>
      <c r="F87" s="907" t="s">
        <v>20</v>
      </c>
      <c r="G87" s="908"/>
      <c r="H87" s="876"/>
      <c r="I87" s="877"/>
      <c r="J87" s="877"/>
      <c r="K87" s="877"/>
      <c r="L87" s="877"/>
      <c r="M87" s="877"/>
      <c r="N87" s="877"/>
      <c r="O87" s="877"/>
      <c r="P87" s="877"/>
      <c r="Q87" s="877"/>
      <c r="R87" s="877"/>
      <c r="S87" s="878"/>
      <c r="T87" s="876"/>
      <c r="U87" s="877"/>
      <c r="V87" s="877"/>
      <c r="W87" s="877"/>
      <c r="X87" s="877"/>
      <c r="Y87" s="877"/>
      <c r="Z87" s="877"/>
      <c r="AA87" s="877"/>
      <c r="AB87" s="877"/>
      <c r="AC87" s="877"/>
      <c r="AD87" s="877"/>
      <c r="AE87" s="878"/>
      <c r="AF87" s="876" t="s">
        <v>19</v>
      </c>
      <c r="AG87" s="877"/>
      <c r="AH87" s="878"/>
      <c r="AI87" s="876" t="s">
        <v>18</v>
      </c>
      <c r="AJ87" s="878"/>
      <c r="AK87" s="876" t="s">
        <v>17</v>
      </c>
      <c r="AL87" s="877"/>
      <c r="AM87" s="878"/>
      <c r="AN87" s="141"/>
      <c r="AO87" s="171"/>
    </row>
    <row r="88" spans="2:41" ht="12" customHeight="1" thickBot="1" x14ac:dyDescent="0.3">
      <c r="B88" s="4">
        <v>2020</v>
      </c>
      <c r="C88" s="5" t="s">
        <v>16</v>
      </c>
      <c r="D88" s="5" t="s">
        <v>15</v>
      </c>
      <c r="E88" s="30" t="s">
        <v>14</v>
      </c>
      <c r="F88" s="6" t="s">
        <v>14</v>
      </c>
      <c r="G88" s="7" t="s">
        <v>13</v>
      </c>
      <c r="H88" s="868" t="s">
        <v>34</v>
      </c>
      <c r="I88" s="869"/>
      <c r="J88" s="870" t="s">
        <v>43</v>
      </c>
      <c r="K88" s="871"/>
      <c r="L88" s="870" t="s">
        <v>42</v>
      </c>
      <c r="M88" s="871"/>
      <c r="N88" s="872" t="s">
        <v>33</v>
      </c>
      <c r="O88" s="869"/>
      <c r="P88" s="872" t="s">
        <v>12</v>
      </c>
      <c r="Q88" s="869"/>
      <c r="R88" s="872" t="s">
        <v>11</v>
      </c>
      <c r="S88" s="905"/>
      <c r="T88" s="868" t="s">
        <v>35</v>
      </c>
      <c r="U88" s="906"/>
      <c r="V88" s="906"/>
      <c r="W88" s="905"/>
      <c r="X88" s="868" t="s">
        <v>10</v>
      </c>
      <c r="Y88" s="906"/>
      <c r="Z88" s="906"/>
      <c r="AA88" s="905"/>
      <c r="AB88" s="38" t="s">
        <v>38</v>
      </c>
      <c r="AC88" s="37" t="s">
        <v>36</v>
      </c>
      <c r="AD88" s="266" t="s">
        <v>41</v>
      </c>
      <c r="AE88" s="136" t="s">
        <v>9</v>
      </c>
      <c r="AF88" s="8" t="s">
        <v>37</v>
      </c>
      <c r="AG88" s="9" t="s">
        <v>8</v>
      </c>
      <c r="AH88" s="10" t="s">
        <v>7</v>
      </c>
      <c r="AI88" s="6" t="s">
        <v>8</v>
      </c>
      <c r="AJ88" s="7" t="s">
        <v>7</v>
      </c>
      <c r="AK88" s="6" t="s">
        <v>8</v>
      </c>
      <c r="AL88" s="11" t="s">
        <v>7</v>
      </c>
      <c r="AM88" s="7" t="s">
        <v>6</v>
      </c>
      <c r="AN88" s="141"/>
      <c r="AO88" s="171"/>
    </row>
    <row r="89" spans="2:41" ht="12" customHeight="1" thickBot="1" x14ac:dyDescent="0.3">
      <c r="B89" s="25"/>
      <c r="C89" s="137"/>
      <c r="D89" s="137"/>
      <c r="E89" s="43"/>
      <c r="F89" s="43"/>
      <c r="G89" s="25"/>
      <c r="H89" s="960"/>
      <c r="I89" s="961"/>
      <c r="J89" s="962"/>
      <c r="K89" s="963"/>
      <c r="L89" s="962"/>
      <c r="M89" s="963"/>
      <c r="N89" s="960"/>
      <c r="O89" s="961"/>
      <c r="P89" s="964"/>
      <c r="Q89" s="965"/>
      <c r="R89" s="964"/>
      <c r="S89" s="966"/>
      <c r="T89" s="957"/>
      <c r="U89" s="958"/>
      <c r="V89" s="958"/>
      <c r="W89" s="959"/>
      <c r="X89" s="986"/>
      <c r="Y89" s="958"/>
      <c r="Z89" s="958"/>
      <c r="AA89" s="987"/>
      <c r="AB89" s="34"/>
      <c r="AC89" s="138"/>
      <c r="AD89" s="166"/>
      <c r="AE89" s="41"/>
      <c r="AF89" s="26"/>
      <c r="AG89" s="160"/>
      <c r="AH89" s="161">
        <f>+AG89/1000</f>
        <v>0</v>
      </c>
      <c r="AI89" s="162"/>
      <c r="AJ89" s="163">
        <f>+AI89/1000</f>
        <v>0</v>
      </c>
      <c r="AK89" s="164">
        <f>+AI89-AG89</f>
        <v>0</v>
      </c>
      <c r="AL89" s="163">
        <f>+AK89/1000</f>
        <v>0</v>
      </c>
      <c r="AM89" s="165" t="e">
        <f>+AK89/AG89</f>
        <v>#DIV/0!</v>
      </c>
      <c r="AN89" s="141"/>
      <c r="AO89" s="172"/>
    </row>
    <row r="90" spans="2:41" ht="12" customHeight="1" x14ac:dyDescent="0.25">
      <c r="B90" s="25"/>
      <c r="C90" s="137"/>
      <c r="D90" s="137"/>
      <c r="E90" s="43"/>
      <c r="F90" s="43"/>
      <c r="G90" s="25"/>
      <c r="H90" s="967"/>
      <c r="I90" s="968"/>
      <c r="J90" s="969"/>
      <c r="K90" s="970"/>
      <c r="L90" s="969"/>
      <c r="M90" s="970"/>
      <c r="N90" s="967"/>
      <c r="O90" s="968"/>
      <c r="P90" s="971"/>
      <c r="Q90" s="972"/>
      <c r="R90" s="973"/>
      <c r="S90" s="974"/>
      <c r="T90" s="979"/>
      <c r="U90" s="980"/>
      <c r="V90" s="980"/>
      <c r="W90" s="981"/>
      <c r="X90" s="979"/>
      <c r="Y90" s="980"/>
      <c r="Z90" s="980"/>
      <c r="AA90" s="988"/>
      <c r="AB90" s="34"/>
      <c r="AC90" s="138"/>
      <c r="AD90" s="158"/>
      <c r="AE90" s="35"/>
      <c r="AF90" s="34"/>
      <c r="AG90" s="139"/>
      <c r="AH90" s="159">
        <f>+AG90/1000</f>
        <v>0</v>
      </c>
      <c r="AI90" s="152"/>
      <c r="AJ90" s="272">
        <f>+AI90/1000</f>
        <v>0</v>
      </c>
      <c r="AK90" s="273">
        <f>+AI90-AG90</f>
        <v>0</v>
      </c>
      <c r="AL90" s="274">
        <f>+AK90/1000</f>
        <v>0</v>
      </c>
      <c r="AM90" s="275" t="e">
        <f>+AK90/AG90</f>
        <v>#DIV/0!</v>
      </c>
      <c r="AN90" s="20"/>
    </row>
    <row r="91" spans="2:41" ht="12" customHeight="1" x14ac:dyDescent="0.25">
      <c r="B91" s="25"/>
      <c r="C91" s="137"/>
      <c r="D91" s="137"/>
      <c r="E91" s="43"/>
      <c r="F91" s="43"/>
      <c r="G91" s="25"/>
      <c r="H91" s="967"/>
      <c r="I91" s="968"/>
      <c r="J91" s="969"/>
      <c r="K91" s="970"/>
      <c r="L91" s="969"/>
      <c r="M91" s="970"/>
      <c r="N91" s="967"/>
      <c r="O91" s="968"/>
      <c r="P91" s="971"/>
      <c r="Q91" s="972"/>
      <c r="R91" s="973"/>
      <c r="S91" s="985"/>
      <c r="T91" s="982"/>
      <c r="U91" s="983"/>
      <c r="V91" s="983"/>
      <c r="W91" s="984"/>
      <c r="X91" s="982"/>
      <c r="Y91" s="983"/>
      <c r="Z91" s="983"/>
      <c r="AA91" s="984"/>
      <c r="AB91" s="34"/>
      <c r="AC91" s="138"/>
      <c r="AD91" s="263"/>
      <c r="AE91" s="46"/>
      <c r="AF91" s="34"/>
      <c r="AG91" s="139"/>
      <c r="AH91" s="140">
        <f>+AG91/1000</f>
        <v>0</v>
      </c>
      <c r="AI91" s="152"/>
      <c r="AJ91" s="142">
        <f>+AI91/1000</f>
        <v>0</v>
      </c>
      <c r="AK91" s="143">
        <f>+AI91-AG91</f>
        <v>0</v>
      </c>
      <c r="AL91" s="144">
        <f>+AK91/1000</f>
        <v>0</v>
      </c>
      <c r="AM91" s="145" t="e">
        <f>+AK91/AG91</f>
        <v>#DIV/0!</v>
      </c>
      <c r="AN91" s="21"/>
    </row>
    <row r="92" spans="2:41" ht="12" customHeight="1" x14ac:dyDescent="0.25">
      <c r="B92" s="25"/>
      <c r="C92" s="137"/>
      <c r="D92" s="137"/>
      <c r="E92" s="43"/>
      <c r="F92" s="43"/>
      <c r="G92" s="25"/>
      <c r="H92" s="967"/>
      <c r="I92" s="968"/>
      <c r="J92" s="969"/>
      <c r="K92" s="970"/>
      <c r="L92" s="969"/>
      <c r="M92" s="970"/>
      <c r="N92" s="967"/>
      <c r="O92" s="968"/>
      <c r="P92" s="971"/>
      <c r="Q92" s="972"/>
      <c r="R92" s="973"/>
      <c r="S92" s="974"/>
      <c r="T92" s="975"/>
      <c r="U92" s="976"/>
      <c r="V92" s="976"/>
      <c r="W92" s="977"/>
      <c r="X92" s="975"/>
      <c r="Y92" s="976"/>
      <c r="Z92" s="976"/>
      <c r="AA92" s="978"/>
      <c r="AB92" s="34"/>
      <c r="AC92" s="138"/>
      <c r="AD92" s="263"/>
      <c r="AE92" s="46"/>
      <c r="AF92" s="34"/>
      <c r="AG92" s="139"/>
      <c r="AH92" s="140">
        <f>+AG92/1000</f>
        <v>0</v>
      </c>
      <c r="AI92" s="152"/>
      <c r="AJ92" s="142">
        <f>+AI92/1000</f>
        <v>0</v>
      </c>
      <c r="AK92" s="143">
        <f>+AI92-AG92</f>
        <v>0</v>
      </c>
      <c r="AL92" s="144">
        <f>+AK92/1000</f>
        <v>0</v>
      </c>
      <c r="AM92" s="145" t="e">
        <f>+AK92/AG92</f>
        <v>#DIV/0!</v>
      </c>
      <c r="AN92" s="21"/>
    </row>
    <row r="93" spans="2:41" ht="12" customHeight="1" x14ac:dyDescent="0.25">
      <c r="B93" s="25"/>
      <c r="C93" s="137"/>
      <c r="D93" s="137"/>
      <c r="E93" s="43"/>
      <c r="F93" s="43"/>
      <c r="G93" s="25"/>
      <c r="H93" s="967"/>
      <c r="I93" s="968"/>
      <c r="J93" s="969"/>
      <c r="K93" s="970"/>
      <c r="L93" s="969"/>
      <c r="M93" s="970"/>
      <c r="N93" s="967"/>
      <c r="O93" s="968"/>
      <c r="P93" s="989"/>
      <c r="Q93" s="990"/>
      <c r="R93" s="973"/>
      <c r="S93" s="974"/>
      <c r="T93" s="991"/>
      <c r="U93" s="992"/>
      <c r="V93" s="992"/>
      <c r="W93" s="974"/>
      <c r="X93" s="991"/>
      <c r="Y93" s="992"/>
      <c r="Z93" s="992"/>
      <c r="AA93" s="985"/>
      <c r="AB93" s="34"/>
      <c r="AC93" s="138"/>
      <c r="AD93" s="263"/>
      <c r="AE93" s="46"/>
      <c r="AF93" s="34"/>
      <c r="AG93" s="139"/>
      <c r="AH93" s="140">
        <f>+AG93/1000</f>
        <v>0</v>
      </c>
      <c r="AI93" s="152"/>
      <c r="AJ93" s="142">
        <f>+AI93/1000</f>
        <v>0</v>
      </c>
      <c r="AK93" s="143">
        <f>+AI93-AG93</f>
        <v>0</v>
      </c>
      <c r="AL93" s="144">
        <f>+AK93/1000</f>
        <v>0</v>
      </c>
      <c r="AM93" s="145" t="e">
        <f>+AK93/AG93</f>
        <v>#DIV/0!</v>
      </c>
    </row>
    <row r="94" spans="2:41" ht="12" customHeight="1" thickBot="1" x14ac:dyDescent="0.3">
      <c r="B94" s="24"/>
      <c r="C94" s="146"/>
      <c r="D94" s="146"/>
      <c r="E94" s="27"/>
      <c r="F94" s="36"/>
      <c r="G94" s="31"/>
      <c r="H94" s="909"/>
      <c r="I94" s="910"/>
      <c r="J94" s="911"/>
      <c r="K94" s="912"/>
      <c r="L94" s="911"/>
      <c r="M94" s="912"/>
      <c r="N94" s="913"/>
      <c r="O94" s="910"/>
      <c r="P94" s="913"/>
      <c r="Q94" s="910"/>
      <c r="R94" s="914"/>
      <c r="S94" s="915"/>
      <c r="T94" s="916"/>
      <c r="U94" s="917"/>
      <c r="V94" s="917"/>
      <c r="W94" s="915"/>
      <c r="X94" s="29"/>
      <c r="Y94" s="147"/>
      <c r="Z94" s="147"/>
      <c r="AA94" s="28"/>
      <c r="AB94" s="36"/>
      <c r="AC94" s="148"/>
      <c r="AD94" s="147"/>
      <c r="AE94" s="28"/>
      <c r="AF94" s="29"/>
      <c r="AG94" s="149"/>
      <c r="AH94" s="153"/>
      <c r="AI94" s="150"/>
      <c r="AJ94" s="154"/>
      <c r="AK94" s="155"/>
      <c r="AL94" s="156"/>
      <c r="AM94" s="157"/>
    </row>
    <row r="95" spans="2:41" ht="12" customHeight="1" x14ac:dyDescent="0.25">
      <c r="B95" s="151"/>
      <c r="C95" s="151"/>
      <c r="D95" s="151"/>
      <c r="E95" s="151"/>
      <c r="F95" s="151"/>
      <c r="G95" s="151"/>
      <c r="H95" s="151"/>
      <c r="I95" s="151"/>
      <c r="J95" s="174"/>
      <c r="K95" s="174"/>
      <c r="L95" s="174"/>
      <c r="M95" s="174"/>
      <c r="N95" s="151"/>
      <c r="O95" s="151"/>
      <c r="P95" s="135"/>
      <c r="Q95" s="135"/>
      <c r="R95" s="918" t="s">
        <v>5</v>
      </c>
      <c r="S95" s="919"/>
      <c r="T95" s="919"/>
      <c r="U95" s="919"/>
      <c r="V95" s="919"/>
      <c r="W95" s="919"/>
      <c r="X95" s="919"/>
      <c r="Y95" s="919"/>
      <c r="Z95" s="919"/>
      <c r="AA95" s="919"/>
      <c r="AB95" s="919"/>
      <c r="AC95" s="919"/>
      <c r="AD95" s="919"/>
      <c r="AE95" s="919"/>
      <c r="AF95" s="265"/>
      <c r="AG95" s="932" t="s">
        <v>4</v>
      </c>
      <c r="AH95" s="933"/>
      <c r="AI95" s="932" t="s">
        <v>3</v>
      </c>
      <c r="AJ95" s="933"/>
      <c r="AK95" s="932" t="s">
        <v>2</v>
      </c>
      <c r="AL95" s="934"/>
      <c r="AM95" s="935"/>
    </row>
    <row r="96" spans="2:41" x14ac:dyDescent="0.25">
      <c r="B96" s="151"/>
      <c r="C96" s="151"/>
      <c r="D96" s="151"/>
      <c r="E96" s="151"/>
      <c r="F96" s="151"/>
      <c r="G96" s="151"/>
      <c r="H96" s="151"/>
      <c r="I96" s="151"/>
      <c r="J96" s="174"/>
      <c r="K96" s="174"/>
      <c r="L96" s="174"/>
      <c r="M96" s="174"/>
      <c r="N96" s="151"/>
      <c r="O96" s="151"/>
      <c r="P96" s="135"/>
      <c r="Q96" s="135"/>
      <c r="R96" s="930"/>
      <c r="S96" s="931"/>
      <c r="T96" s="931"/>
      <c r="U96" s="931"/>
      <c r="V96" s="931"/>
      <c r="W96" s="931"/>
      <c r="X96" s="931"/>
      <c r="Y96" s="931"/>
      <c r="Z96" s="931"/>
      <c r="AA96" s="931"/>
      <c r="AB96" s="931"/>
      <c r="AC96" s="931"/>
      <c r="AD96" s="931"/>
      <c r="AE96" s="931"/>
      <c r="AF96" s="265"/>
      <c r="AG96" s="936" t="s">
        <v>1</v>
      </c>
      <c r="AH96" s="938">
        <f>+SUM(AH89:AH94)</f>
        <v>0</v>
      </c>
      <c r="AI96" s="936" t="s">
        <v>1</v>
      </c>
      <c r="AJ96" s="938">
        <f>+SUM(AJ89:AJ94)</f>
        <v>0</v>
      </c>
      <c r="AK96" s="936" t="s">
        <v>1</v>
      </c>
      <c r="AL96" s="940">
        <f>+AJ96-AH96</f>
        <v>0</v>
      </c>
      <c r="AM96" s="851" t="e">
        <f>+AL96/AH96</f>
        <v>#DIV/0!</v>
      </c>
    </row>
    <row r="97" spans="2:41" ht="17.25" thickBot="1" x14ac:dyDescent="0.3">
      <c r="B97" s="151"/>
      <c r="C97" s="151"/>
      <c r="D97" s="151"/>
      <c r="E97" s="151"/>
      <c r="F97" s="151"/>
      <c r="G97" s="151"/>
      <c r="H97" s="151"/>
      <c r="I97" s="151"/>
      <c r="J97" s="174"/>
      <c r="K97" s="174"/>
      <c r="L97" s="174"/>
      <c r="M97" s="174"/>
      <c r="N97" s="151"/>
      <c r="O97" s="151"/>
      <c r="P97" s="135"/>
      <c r="Q97" s="135"/>
      <c r="R97" s="921"/>
      <c r="S97" s="922"/>
      <c r="T97" s="922"/>
      <c r="U97" s="922"/>
      <c r="V97" s="922"/>
      <c r="W97" s="922"/>
      <c r="X97" s="922"/>
      <c r="Y97" s="922"/>
      <c r="Z97" s="922"/>
      <c r="AA97" s="922"/>
      <c r="AB97" s="922"/>
      <c r="AC97" s="922"/>
      <c r="AD97" s="922"/>
      <c r="AE97" s="922"/>
      <c r="AF97" s="264"/>
      <c r="AG97" s="937"/>
      <c r="AH97" s="939"/>
      <c r="AI97" s="937"/>
      <c r="AJ97" s="939"/>
      <c r="AK97" s="937"/>
      <c r="AL97" s="941"/>
      <c r="AM97" s="852"/>
    </row>
    <row r="98" spans="2:41" ht="17.25" thickBot="1" x14ac:dyDescent="0.3"/>
    <row r="99" spans="2:41" x14ac:dyDescent="0.25">
      <c r="R99" s="918" t="s">
        <v>0</v>
      </c>
      <c r="S99" s="919"/>
      <c r="T99" s="919"/>
      <c r="U99" s="919"/>
      <c r="V99" s="919"/>
      <c r="W99" s="919"/>
      <c r="X99" s="919"/>
      <c r="Y99" s="919"/>
      <c r="Z99" s="919"/>
      <c r="AA99" s="919"/>
      <c r="AB99" s="919"/>
      <c r="AC99" s="919"/>
      <c r="AD99" s="919"/>
      <c r="AE99" s="920"/>
      <c r="AF99" s="18"/>
      <c r="AG99" s="924">
        <f>+AH96+AG79</f>
        <v>0</v>
      </c>
      <c r="AH99" s="925"/>
      <c r="AI99" s="924">
        <f>+AJ96+AI79</f>
        <v>0</v>
      </c>
      <c r="AJ99" s="925"/>
      <c r="AK99" s="928">
        <f>+AI99-AG99</f>
        <v>0</v>
      </c>
      <c r="AL99" s="925"/>
      <c r="AM99" s="945" t="e">
        <f>+AK99/AG99</f>
        <v>#DIV/0!</v>
      </c>
    </row>
    <row r="100" spans="2:41" ht="17.25" thickBot="1" x14ac:dyDescent="0.3">
      <c r="R100" s="921"/>
      <c r="S100" s="922"/>
      <c r="T100" s="922"/>
      <c r="U100" s="922"/>
      <c r="V100" s="922"/>
      <c r="W100" s="922"/>
      <c r="X100" s="922"/>
      <c r="Y100" s="922"/>
      <c r="Z100" s="922"/>
      <c r="AA100" s="922"/>
      <c r="AB100" s="922"/>
      <c r="AC100" s="922"/>
      <c r="AD100" s="922"/>
      <c r="AE100" s="923"/>
      <c r="AF100" s="19"/>
      <c r="AG100" s="926"/>
      <c r="AH100" s="927"/>
      <c r="AI100" s="926"/>
      <c r="AJ100" s="927"/>
      <c r="AK100" s="929"/>
      <c r="AL100" s="927"/>
      <c r="AM100" s="946"/>
    </row>
    <row r="101" spans="2:41" ht="17.25" thickBot="1" x14ac:dyDescent="0.3"/>
    <row r="102" spans="2:41" ht="12" customHeight="1" x14ac:dyDescent="0.25">
      <c r="B102" s="882" t="s">
        <v>31</v>
      </c>
      <c r="C102" s="883"/>
      <c r="D102" s="883"/>
      <c r="E102" s="883"/>
      <c r="F102" s="883"/>
      <c r="G102" s="884"/>
      <c r="H102" s="888" t="s">
        <v>30</v>
      </c>
      <c r="I102" s="765"/>
      <c r="J102" s="765"/>
      <c r="K102" s="765"/>
      <c r="L102" s="765"/>
      <c r="M102" s="765"/>
      <c r="N102" s="765"/>
      <c r="O102" s="765"/>
      <c r="P102" s="765"/>
      <c r="Q102" s="765"/>
      <c r="R102" s="765"/>
      <c r="S102" s="765"/>
      <c r="T102" s="765"/>
      <c r="U102" s="765"/>
      <c r="V102" s="765"/>
      <c r="W102" s="765"/>
      <c r="X102" s="765"/>
      <c r="Y102" s="765"/>
      <c r="Z102" s="765"/>
      <c r="AA102" s="765"/>
      <c r="AB102" s="765"/>
      <c r="AC102" s="765"/>
      <c r="AD102" s="267"/>
      <c r="AE102" s="764" t="s">
        <v>29</v>
      </c>
      <c r="AF102" s="765"/>
      <c r="AG102" s="765"/>
      <c r="AH102" s="765"/>
      <c r="AI102" s="765"/>
      <c r="AJ102" s="766"/>
      <c r="AK102" s="889" t="s">
        <v>39</v>
      </c>
      <c r="AL102" s="890"/>
      <c r="AM102" s="891"/>
      <c r="AN102" s="22"/>
      <c r="AO102" s="168" t="s">
        <v>46</v>
      </c>
    </row>
    <row r="103" spans="2:41" ht="12" customHeight="1" thickBot="1" x14ac:dyDescent="0.3">
      <c r="B103" s="885"/>
      <c r="C103" s="886"/>
      <c r="D103" s="886"/>
      <c r="E103" s="886"/>
      <c r="F103" s="886"/>
      <c r="G103" s="887"/>
      <c r="H103" s="892" t="s">
        <v>25</v>
      </c>
      <c r="I103" s="893"/>
      <c r="J103" s="893"/>
      <c r="K103" s="893"/>
      <c r="L103" s="893"/>
      <c r="M103" s="893"/>
      <c r="N103" s="893"/>
      <c r="O103" s="893"/>
      <c r="P103" s="893"/>
      <c r="Q103" s="893"/>
      <c r="R103" s="893"/>
      <c r="S103" s="893"/>
      <c r="T103" s="893"/>
      <c r="U103" s="893"/>
      <c r="V103" s="893"/>
      <c r="W103" s="893"/>
      <c r="X103" s="893"/>
      <c r="Y103" s="893"/>
      <c r="Z103" s="893"/>
      <c r="AA103" s="893"/>
      <c r="AB103" s="893"/>
      <c r="AC103" s="893"/>
      <c r="AD103" s="268"/>
      <c r="AE103" s="773"/>
      <c r="AF103" s="774"/>
      <c r="AG103" s="774"/>
      <c r="AH103" s="774"/>
      <c r="AI103" s="774"/>
      <c r="AJ103" s="775"/>
      <c r="AK103" s="896" t="s">
        <v>40</v>
      </c>
      <c r="AL103" s="897"/>
      <c r="AM103" s="898"/>
      <c r="AN103" s="23"/>
      <c r="AO103" s="169" t="s">
        <v>47</v>
      </c>
    </row>
    <row r="104" spans="2:41" ht="12" customHeight="1" thickBot="1" x14ac:dyDescent="0.3">
      <c r="B104" s="902" t="s">
        <v>28</v>
      </c>
      <c r="C104" s="903"/>
      <c r="D104" s="903"/>
      <c r="E104" s="903"/>
      <c r="F104" s="903"/>
      <c r="G104" s="904"/>
      <c r="H104" s="894"/>
      <c r="I104" s="895"/>
      <c r="J104" s="895"/>
      <c r="K104" s="895"/>
      <c r="L104" s="895"/>
      <c r="M104" s="895"/>
      <c r="N104" s="895"/>
      <c r="O104" s="895"/>
      <c r="P104" s="895"/>
      <c r="Q104" s="895"/>
      <c r="R104" s="895"/>
      <c r="S104" s="895"/>
      <c r="T104" s="895"/>
      <c r="U104" s="895"/>
      <c r="V104" s="895"/>
      <c r="W104" s="895"/>
      <c r="X104" s="895"/>
      <c r="Y104" s="895"/>
      <c r="Z104" s="895"/>
      <c r="AA104" s="895"/>
      <c r="AB104" s="895"/>
      <c r="AC104" s="895"/>
      <c r="AD104" s="269"/>
      <c r="AE104" s="776"/>
      <c r="AF104" s="777"/>
      <c r="AG104" s="777"/>
      <c r="AH104" s="777"/>
      <c r="AI104" s="777"/>
      <c r="AJ104" s="778"/>
      <c r="AK104" s="899"/>
      <c r="AL104" s="900"/>
      <c r="AM104" s="901"/>
      <c r="AN104" s="141"/>
      <c r="AO104" s="170"/>
    </row>
    <row r="105" spans="2:41" ht="12" customHeight="1" thickBot="1" x14ac:dyDescent="0.3">
      <c r="B105" s="135"/>
      <c r="C105" s="135"/>
      <c r="D105" s="135"/>
      <c r="E105" s="135"/>
      <c r="F105" s="135"/>
      <c r="G105" s="135"/>
      <c r="H105" s="135"/>
      <c r="I105" s="135"/>
      <c r="J105" s="174"/>
      <c r="K105" s="174"/>
      <c r="L105" s="174"/>
      <c r="M105" s="174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41"/>
      <c r="AO105" s="171"/>
    </row>
    <row r="106" spans="2:41" ht="12" customHeight="1" thickBot="1" x14ac:dyDescent="0.3">
      <c r="B106" s="873" t="s">
        <v>27</v>
      </c>
      <c r="C106" s="874"/>
      <c r="D106" s="874"/>
      <c r="E106" s="875"/>
      <c r="F106" s="848" t="s">
        <v>26</v>
      </c>
      <c r="G106" s="850"/>
      <c r="H106" s="848" t="s">
        <v>44</v>
      </c>
      <c r="I106" s="849"/>
      <c r="J106" s="849"/>
      <c r="K106" s="849"/>
      <c r="L106" s="849"/>
      <c r="M106" s="849"/>
      <c r="N106" s="849"/>
      <c r="O106" s="849"/>
      <c r="P106" s="849"/>
      <c r="Q106" s="849"/>
      <c r="R106" s="849"/>
      <c r="S106" s="850"/>
      <c r="T106" s="848" t="s">
        <v>25</v>
      </c>
      <c r="U106" s="849"/>
      <c r="V106" s="849"/>
      <c r="W106" s="849"/>
      <c r="X106" s="849"/>
      <c r="Y106" s="849"/>
      <c r="Z106" s="849"/>
      <c r="AA106" s="849"/>
      <c r="AB106" s="849"/>
      <c r="AC106" s="849"/>
      <c r="AD106" s="849"/>
      <c r="AE106" s="850"/>
      <c r="AF106" s="879" t="s">
        <v>24</v>
      </c>
      <c r="AG106" s="880"/>
      <c r="AH106" s="881"/>
      <c r="AI106" s="879" t="s">
        <v>24</v>
      </c>
      <c r="AJ106" s="881"/>
      <c r="AK106" s="848" t="s">
        <v>23</v>
      </c>
      <c r="AL106" s="849"/>
      <c r="AM106" s="850"/>
      <c r="AN106" s="141"/>
      <c r="AO106" s="171"/>
    </row>
    <row r="107" spans="2:41" ht="12" customHeight="1" thickBot="1" x14ac:dyDescent="0.3">
      <c r="B107" s="1" t="s">
        <v>13</v>
      </c>
      <c r="C107" s="2" t="s">
        <v>22</v>
      </c>
      <c r="D107" s="3" t="s">
        <v>22</v>
      </c>
      <c r="E107" s="2" t="s">
        <v>21</v>
      </c>
      <c r="F107" s="907" t="s">
        <v>20</v>
      </c>
      <c r="G107" s="908"/>
      <c r="H107" s="876"/>
      <c r="I107" s="877"/>
      <c r="J107" s="877"/>
      <c r="K107" s="877"/>
      <c r="L107" s="877"/>
      <c r="M107" s="877"/>
      <c r="N107" s="877"/>
      <c r="O107" s="877"/>
      <c r="P107" s="877"/>
      <c r="Q107" s="877"/>
      <c r="R107" s="877"/>
      <c r="S107" s="878"/>
      <c r="T107" s="876"/>
      <c r="U107" s="877"/>
      <c r="V107" s="877"/>
      <c r="W107" s="877"/>
      <c r="X107" s="877"/>
      <c r="Y107" s="877"/>
      <c r="Z107" s="877"/>
      <c r="AA107" s="877"/>
      <c r="AB107" s="877"/>
      <c r="AC107" s="877"/>
      <c r="AD107" s="877"/>
      <c r="AE107" s="878"/>
      <c r="AF107" s="876" t="s">
        <v>19</v>
      </c>
      <c r="AG107" s="877"/>
      <c r="AH107" s="878"/>
      <c r="AI107" s="876" t="s">
        <v>18</v>
      </c>
      <c r="AJ107" s="878"/>
      <c r="AK107" s="876" t="s">
        <v>17</v>
      </c>
      <c r="AL107" s="877"/>
      <c r="AM107" s="878"/>
      <c r="AN107" s="141"/>
      <c r="AO107" s="171"/>
    </row>
    <row r="108" spans="2:41" ht="12" customHeight="1" thickBot="1" x14ac:dyDescent="0.3">
      <c r="B108" s="4">
        <v>2020</v>
      </c>
      <c r="C108" s="5" t="s">
        <v>16</v>
      </c>
      <c r="D108" s="5" t="s">
        <v>15</v>
      </c>
      <c r="E108" s="30" t="s">
        <v>14</v>
      </c>
      <c r="F108" s="6" t="s">
        <v>14</v>
      </c>
      <c r="G108" s="7" t="s">
        <v>13</v>
      </c>
      <c r="H108" s="868" t="s">
        <v>34</v>
      </c>
      <c r="I108" s="869"/>
      <c r="J108" s="870" t="s">
        <v>43</v>
      </c>
      <c r="K108" s="871"/>
      <c r="L108" s="870" t="s">
        <v>42</v>
      </c>
      <c r="M108" s="871"/>
      <c r="N108" s="872" t="s">
        <v>33</v>
      </c>
      <c r="O108" s="869"/>
      <c r="P108" s="872" t="s">
        <v>12</v>
      </c>
      <c r="Q108" s="869"/>
      <c r="R108" s="872" t="s">
        <v>11</v>
      </c>
      <c r="S108" s="905"/>
      <c r="T108" s="868" t="s">
        <v>35</v>
      </c>
      <c r="U108" s="906"/>
      <c r="V108" s="906"/>
      <c r="W108" s="905"/>
      <c r="X108" s="868" t="s">
        <v>10</v>
      </c>
      <c r="Y108" s="906"/>
      <c r="Z108" s="906"/>
      <c r="AA108" s="905"/>
      <c r="AB108" s="38" t="s">
        <v>38</v>
      </c>
      <c r="AC108" s="37" t="s">
        <v>36</v>
      </c>
      <c r="AD108" s="266" t="s">
        <v>41</v>
      </c>
      <c r="AE108" s="136" t="s">
        <v>9</v>
      </c>
      <c r="AF108" s="8" t="s">
        <v>37</v>
      </c>
      <c r="AG108" s="9" t="s">
        <v>8</v>
      </c>
      <c r="AH108" s="10" t="s">
        <v>7</v>
      </c>
      <c r="AI108" s="6" t="s">
        <v>8</v>
      </c>
      <c r="AJ108" s="7" t="s">
        <v>7</v>
      </c>
      <c r="AK108" s="6" t="s">
        <v>8</v>
      </c>
      <c r="AL108" s="11" t="s">
        <v>7</v>
      </c>
      <c r="AM108" s="7" t="s">
        <v>6</v>
      </c>
      <c r="AN108" s="141"/>
      <c r="AO108" s="171"/>
    </row>
    <row r="109" spans="2:41" ht="12" customHeight="1" thickBot="1" x14ac:dyDescent="0.3">
      <c r="B109" s="25"/>
      <c r="C109" s="137"/>
      <c r="D109" s="137"/>
      <c r="E109" s="43"/>
      <c r="F109" s="43"/>
      <c r="G109" s="25"/>
      <c r="H109" s="960"/>
      <c r="I109" s="961"/>
      <c r="J109" s="962"/>
      <c r="K109" s="963"/>
      <c r="L109" s="962"/>
      <c r="M109" s="963"/>
      <c r="N109" s="960"/>
      <c r="O109" s="961"/>
      <c r="P109" s="964"/>
      <c r="Q109" s="965"/>
      <c r="R109" s="964"/>
      <c r="S109" s="966"/>
      <c r="T109" s="957"/>
      <c r="U109" s="958"/>
      <c r="V109" s="958"/>
      <c r="W109" s="959"/>
      <c r="X109" s="986"/>
      <c r="Y109" s="958"/>
      <c r="Z109" s="958"/>
      <c r="AA109" s="987"/>
      <c r="AB109" s="34"/>
      <c r="AC109" s="138"/>
      <c r="AD109" s="166"/>
      <c r="AE109" s="41"/>
      <c r="AF109" s="26"/>
      <c r="AG109" s="160"/>
      <c r="AH109" s="161">
        <f>+AG109/1000</f>
        <v>0</v>
      </c>
      <c r="AI109" s="162"/>
      <c r="AJ109" s="163">
        <f>+AI109/1000</f>
        <v>0</v>
      </c>
      <c r="AK109" s="164">
        <f>+AI109-AG109</f>
        <v>0</v>
      </c>
      <c r="AL109" s="163">
        <f>+AK109/1000</f>
        <v>0</v>
      </c>
      <c r="AM109" s="165" t="e">
        <f>+AK109/AG109</f>
        <v>#DIV/0!</v>
      </c>
      <c r="AN109" s="141"/>
      <c r="AO109" s="172"/>
    </row>
    <row r="110" spans="2:41" ht="12" customHeight="1" x14ac:dyDescent="0.25">
      <c r="B110" s="25"/>
      <c r="C110" s="137"/>
      <c r="D110" s="137"/>
      <c r="E110" s="43"/>
      <c r="F110" s="43"/>
      <c r="G110" s="25"/>
      <c r="H110" s="967"/>
      <c r="I110" s="968"/>
      <c r="J110" s="969"/>
      <c r="K110" s="970"/>
      <c r="L110" s="969"/>
      <c r="M110" s="970"/>
      <c r="N110" s="967"/>
      <c r="O110" s="968"/>
      <c r="P110" s="971"/>
      <c r="Q110" s="972"/>
      <c r="R110" s="973"/>
      <c r="S110" s="974"/>
      <c r="T110" s="979"/>
      <c r="U110" s="980"/>
      <c r="V110" s="980"/>
      <c r="W110" s="981"/>
      <c r="X110" s="979"/>
      <c r="Y110" s="980"/>
      <c r="Z110" s="980"/>
      <c r="AA110" s="988"/>
      <c r="AB110" s="34"/>
      <c r="AC110" s="138"/>
      <c r="AD110" s="158"/>
      <c r="AE110" s="35"/>
      <c r="AF110" s="34"/>
      <c r="AG110" s="139"/>
      <c r="AH110" s="159">
        <f>+AG110/1000</f>
        <v>0</v>
      </c>
      <c r="AI110" s="152"/>
      <c r="AJ110" s="272">
        <f>+AI110/1000</f>
        <v>0</v>
      </c>
      <c r="AK110" s="273">
        <f>+AI110-AG110</f>
        <v>0</v>
      </c>
      <c r="AL110" s="274">
        <f>+AK110/1000</f>
        <v>0</v>
      </c>
      <c r="AM110" s="275" t="e">
        <f>+AK110/AG110</f>
        <v>#DIV/0!</v>
      </c>
      <c r="AN110" s="20"/>
    </row>
    <row r="111" spans="2:41" ht="12" customHeight="1" x14ac:dyDescent="0.25">
      <c r="B111" s="25"/>
      <c r="C111" s="137"/>
      <c r="D111" s="137"/>
      <c r="E111" s="43"/>
      <c r="F111" s="43"/>
      <c r="G111" s="25"/>
      <c r="H111" s="967"/>
      <c r="I111" s="968"/>
      <c r="J111" s="969"/>
      <c r="K111" s="970"/>
      <c r="L111" s="969"/>
      <c r="M111" s="970"/>
      <c r="N111" s="967"/>
      <c r="O111" s="968"/>
      <c r="P111" s="971"/>
      <c r="Q111" s="972"/>
      <c r="R111" s="973"/>
      <c r="S111" s="985"/>
      <c r="T111" s="982"/>
      <c r="U111" s="983"/>
      <c r="V111" s="983"/>
      <c r="W111" s="984"/>
      <c r="X111" s="982"/>
      <c r="Y111" s="983"/>
      <c r="Z111" s="983"/>
      <c r="AA111" s="984"/>
      <c r="AB111" s="34"/>
      <c r="AC111" s="138"/>
      <c r="AD111" s="263"/>
      <c r="AE111" s="46"/>
      <c r="AF111" s="34"/>
      <c r="AG111" s="139"/>
      <c r="AH111" s="140">
        <f>+AG111/1000</f>
        <v>0</v>
      </c>
      <c r="AI111" s="152"/>
      <c r="AJ111" s="142">
        <f>+AI111/1000</f>
        <v>0</v>
      </c>
      <c r="AK111" s="143">
        <f>+AI111-AG111</f>
        <v>0</v>
      </c>
      <c r="AL111" s="144">
        <f>+AK111/1000</f>
        <v>0</v>
      </c>
      <c r="AM111" s="145" t="e">
        <f>+AK111/AG111</f>
        <v>#DIV/0!</v>
      </c>
      <c r="AN111" s="21"/>
    </row>
    <row r="112" spans="2:41" ht="12" customHeight="1" x14ac:dyDescent="0.25">
      <c r="B112" s="25"/>
      <c r="C112" s="137"/>
      <c r="D112" s="137"/>
      <c r="E112" s="43"/>
      <c r="F112" s="43"/>
      <c r="G112" s="25"/>
      <c r="H112" s="967"/>
      <c r="I112" s="968"/>
      <c r="J112" s="969"/>
      <c r="K112" s="970"/>
      <c r="L112" s="969"/>
      <c r="M112" s="970"/>
      <c r="N112" s="967"/>
      <c r="O112" s="968"/>
      <c r="P112" s="971"/>
      <c r="Q112" s="972"/>
      <c r="R112" s="973"/>
      <c r="S112" s="974"/>
      <c r="T112" s="975"/>
      <c r="U112" s="976"/>
      <c r="V112" s="976"/>
      <c r="W112" s="977"/>
      <c r="X112" s="975"/>
      <c r="Y112" s="976"/>
      <c r="Z112" s="976"/>
      <c r="AA112" s="978"/>
      <c r="AB112" s="34"/>
      <c r="AC112" s="138"/>
      <c r="AD112" s="263"/>
      <c r="AE112" s="46"/>
      <c r="AF112" s="34"/>
      <c r="AG112" s="139"/>
      <c r="AH112" s="140">
        <f>+AG112/1000</f>
        <v>0</v>
      </c>
      <c r="AI112" s="152"/>
      <c r="AJ112" s="142">
        <f>+AI112/1000</f>
        <v>0</v>
      </c>
      <c r="AK112" s="143">
        <f>+AI112-AG112</f>
        <v>0</v>
      </c>
      <c r="AL112" s="144">
        <f>+AK112/1000</f>
        <v>0</v>
      </c>
      <c r="AM112" s="145" t="e">
        <f>+AK112/AG112</f>
        <v>#DIV/0!</v>
      </c>
      <c r="AN112" s="21"/>
    </row>
    <row r="113" spans="2:41" ht="12" customHeight="1" x14ac:dyDescent="0.25">
      <c r="B113" s="25"/>
      <c r="C113" s="137"/>
      <c r="D113" s="137"/>
      <c r="E113" s="43"/>
      <c r="F113" s="43"/>
      <c r="G113" s="25"/>
      <c r="H113" s="967"/>
      <c r="I113" s="968"/>
      <c r="J113" s="969"/>
      <c r="K113" s="970"/>
      <c r="L113" s="969"/>
      <c r="M113" s="970"/>
      <c r="N113" s="967"/>
      <c r="O113" s="968"/>
      <c r="P113" s="989"/>
      <c r="Q113" s="990"/>
      <c r="R113" s="973"/>
      <c r="S113" s="974"/>
      <c r="T113" s="991"/>
      <c r="U113" s="992"/>
      <c r="V113" s="992"/>
      <c r="W113" s="974"/>
      <c r="X113" s="991"/>
      <c r="Y113" s="992"/>
      <c r="Z113" s="992"/>
      <c r="AA113" s="985"/>
      <c r="AB113" s="34"/>
      <c r="AC113" s="138"/>
      <c r="AD113" s="263"/>
      <c r="AE113" s="46"/>
      <c r="AF113" s="34"/>
      <c r="AG113" s="139"/>
      <c r="AH113" s="140">
        <f>+AG113/1000</f>
        <v>0</v>
      </c>
      <c r="AI113" s="152"/>
      <c r="AJ113" s="142">
        <f>+AI113/1000</f>
        <v>0</v>
      </c>
      <c r="AK113" s="143">
        <f>+AI113-AG113</f>
        <v>0</v>
      </c>
      <c r="AL113" s="144">
        <f>+AK113/1000</f>
        <v>0</v>
      </c>
      <c r="AM113" s="145" t="e">
        <f>+AK113/AG113</f>
        <v>#DIV/0!</v>
      </c>
    </row>
    <row r="114" spans="2:41" ht="12" customHeight="1" thickBot="1" x14ac:dyDescent="0.3">
      <c r="B114" s="24"/>
      <c r="C114" s="146"/>
      <c r="D114" s="146"/>
      <c r="E114" s="27"/>
      <c r="F114" s="36"/>
      <c r="G114" s="31"/>
      <c r="H114" s="909"/>
      <c r="I114" s="910"/>
      <c r="J114" s="911"/>
      <c r="K114" s="912"/>
      <c r="L114" s="911"/>
      <c r="M114" s="912"/>
      <c r="N114" s="913"/>
      <c r="O114" s="910"/>
      <c r="P114" s="913"/>
      <c r="Q114" s="910"/>
      <c r="R114" s="914"/>
      <c r="S114" s="915"/>
      <c r="T114" s="916"/>
      <c r="U114" s="917"/>
      <c r="V114" s="917"/>
      <c r="W114" s="915"/>
      <c r="X114" s="29"/>
      <c r="Y114" s="147"/>
      <c r="Z114" s="147"/>
      <c r="AA114" s="28"/>
      <c r="AB114" s="36"/>
      <c r="AC114" s="148"/>
      <c r="AD114" s="147"/>
      <c r="AE114" s="28"/>
      <c r="AF114" s="29"/>
      <c r="AG114" s="149"/>
      <c r="AH114" s="153"/>
      <c r="AI114" s="150"/>
      <c r="AJ114" s="154"/>
      <c r="AK114" s="155"/>
      <c r="AL114" s="156"/>
      <c r="AM114" s="157"/>
    </row>
    <row r="115" spans="2:41" ht="12" customHeight="1" x14ac:dyDescent="0.25">
      <c r="B115" s="151"/>
      <c r="C115" s="151"/>
      <c r="D115" s="151"/>
      <c r="E115" s="151"/>
      <c r="F115" s="151"/>
      <c r="G115" s="151"/>
      <c r="H115" s="151"/>
      <c r="I115" s="151"/>
      <c r="J115" s="174"/>
      <c r="K115" s="174"/>
      <c r="L115" s="174"/>
      <c r="M115" s="174"/>
      <c r="N115" s="151"/>
      <c r="O115" s="151"/>
      <c r="P115" s="135"/>
      <c r="Q115" s="135"/>
      <c r="R115" s="918" t="s">
        <v>5</v>
      </c>
      <c r="S115" s="919"/>
      <c r="T115" s="919"/>
      <c r="U115" s="919"/>
      <c r="V115" s="919"/>
      <c r="W115" s="919"/>
      <c r="X115" s="919"/>
      <c r="Y115" s="919"/>
      <c r="Z115" s="919"/>
      <c r="AA115" s="919"/>
      <c r="AB115" s="919"/>
      <c r="AC115" s="919"/>
      <c r="AD115" s="919"/>
      <c r="AE115" s="919"/>
      <c r="AF115" s="265"/>
      <c r="AG115" s="932" t="s">
        <v>4</v>
      </c>
      <c r="AH115" s="933"/>
      <c r="AI115" s="932" t="s">
        <v>3</v>
      </c>
      <c r="AJ115" s="933"/>
      <c r="AK115" s="932" t="s">
        <v>2</v>
      </c>
      <c r="AL115" s="934"/>
      <c r="AM115" s="935"/>
    </row>
    <row r="116" spans="2:41" x14ac:dyDescent="0.25">
      <c r="B116" s="151"/>
      <c r="C116" s="151"/>
      <c r="D116" s="151"/>
      <c r="E116" s="151"/>
      <c r="F116" s="151"/>
      <c r="G116" s="151"/>
      <c r="H116" s="151"/>
      <c r="I116" s="151"/>
      <c r="J116" s="174"/>
      <c r="K116" s="174"/>
      <c r="L116" s="174"/>
      <c r="M116" s="174"/>
      <c r="N116" s="151"/>
      <c r="O116" s="151"/>
      <c r="P116" s="135"/>
      <c r="Q116" s="135"/>
      <c r="R116" s="930"/>
      <c r="S116" s="931"/>
      <c r="T116" s="931"/>
      <c r="U116" s="931"/>
      <c r="V116" s="931"/>
      <c r="W116" s="931"/>
      <c r="X116" s="931"/>
      <c r="Y116" s="931"/>
      <c r="Z116" s="931"/>
      <c r="AA116" s="931"/>
      <c r="AB116" s="931"/>
      <c r="AC116" s="931"/>
      <c r="AD116" s="931"/>
      <c r="AE116" s="931"/>
      <c r="AF116" s="265"/>
      <c r="AG116" s="936" t="s">
        <v>1</v>
      </c>
      <c r="AH116" s="938">
        <f>+SUM(AH109:AH114)</f>
        <v>0</v>
      </c>
      <c r="AI116" s="936" t="s">
        <v>1</v>
      </c>
      <c r="AJ116" s="938">
        <f>+SUM(AJ109:AJ114)</f>
        <v>0</v>
      </c>
      <c r="AK116" s="936" t="s">
        <v>1</v>
      </c>
      <c r="AL116" s="940">
        <f>+AJ116-AH116</f>
        <v>0</v>
      </c>
      <c r="AM116" s="851" t="e">
        <f>+AL116/AH116</f>
        <v>#DIV/0!</v>
      </c>
    </row>
    <row r="117" spans="2:41" ht="17.25" thickBot="1" x14ac:dyDescent="0.3">
      <c r="B117" s="151"/>
      <c r="C117" s="151"/>
      <c r="D117" s="151"/>
      <c r="E117" s="151"/>
      <c r="F117" s="151"/>
      <c r="G117" s="151"/>
      <c r="H117" s="151"/>
      <c r="I117" s="151"/>
      <c r="J117" s="174"/>
      <c r="K117" s="174"/>
      <c r="L117" s="174"/>
      <c r="M117" s="174"/>
      <c r="N117" s="151"/>
      <c r="O117" s="151"/>
      <c r="P117" s="135"/>
      <c r="Q117" s="135"/>
      <c r="R117" s="921"/>
      <c r="S117" s="922"/>
      <c r="T117" s="922"/>
      <c r="U117" s="922"/>
      <c r="V117" s="922"/>
      <c r="W117" s="922"/>
      <c r="X117" s="922"/>
      <c r="Y117" s="922"/>
      <c r="Z117" s="922"/>
      <c r="AA117" s="922"/>
      <c r="AB117" s="922"/>
      <c r="AC117" s="922"/>
      <c r="AD117" s="922"/>
      <c r="AE117" s="922"/>
      <c r="AF117" s="264"/>
      <c r="AG117" s="937"/>
      <c r="AH117" s="939"/>
      <c r="AI117" s="937"/>
      <c r="AJ117" s="939"/>
      <c r="AK117" s="937"/>
      <c r="AL117" s="941"/>
      <c r="AM117" s="852"/>
    </row>
    <row r="118" spans="2:41" ht="17.25" thickBot="1" x14ac:dyDescent="0.3"/>
    <row r="119" spans="2:41" x14ac:dyDescent="0.25">
      <c r="R119" s="918" t="s">
        <v>0</v>
      </c>
      <c r="S119" s="919"/>
      <c r="T119" s="919"/>
      <c r="U119" s="919"/>
      <c r="V119" s="919"/>
      <c r="W119" s="919"/>
      <c r="X119" s="919"/>
      <c r="Y119" s="919"/>
      <c r="Z119" s="919"/>
      <c r="AA119" s="919"/>
      <c r="AB119" s="919"/>
      <c r="AC119" s="919"/>
      <c r="AD119" s="919"/>
      <c r="AE119" s="920"/>
      <c r="AF119" s="18"/>
      <c r="AG119" s="924">
        <f>+AH116+AG99</f>
        <v>0</v>
      </c>
      <c r="AH119" s="925"/>
      <c r="AI119" s="924">
        <f>+AJ116+AI99</f>
        <v>0</v>
      </c>
      <c r="AJ119" s="925"/>
      <c r="AK119" s="928">
        <f>+AI119-AG119</f>
        <v>0</v>
      </c>
      <c r="AL119" s="925"/>
      <c r="AM119" s="945" t="e">
        <f>+AK119/AG119</f>
        <v>#DIV/0!</v>
      </c>
    </row>
    <row r="120" spans="2:41" ht="17.25" thickBot="1" x14ac:dyDescent="0.3">
      <c r="R120" s="921"/>
      <c r="S120" s="922"/>
      <c r="T120" s="922"/>
      <c r="U120" s="922"/>
      <c r="V120" s="922"/>
      <c r="W120" s="922"/>
      <c r="X120" s="922"/>
      <c r="Y120" s="922"/>
      <c r="Z120" s="922"/>
      <c r="AA120" s="922"/>
      <c r="AB120" s="922"/>
      <c r="AC120" s="922"/>
      <c r="AD120" s="922"/>
      <c r="AE120" s="923"/>
      <c r="AF120" s="19"/>
      <c r="AG120" s="926"/>
      <c r="AH120" s="927"/>
      <c r="AI120" s="926"/>
      <c r="AJ120" s="927"/>
      <c r="AK120" s="929"/>
      <c r="AL120" s="927"/>
      <c r="AM120" s="946"/>
    </row>
    <row r="121" spans="2:41" ht="17.25" thickBot="1" x14ac:dyDescent="0.3"/>
    <row r="122" spans="2:41" ht="12" customHeight="1" x14ac:dyDescent="0.25">
      <c r="B122" s="882" t="s">
        <v>31</v>
      </c>
      <c r="C122" s="883"/>
      <c r="D122" s="883"/>
      <c r="E122" s="883"/>
      <c r="F122" s="883"/>
      <c r="G122" s="884"/>
      <c r="H122" s="888" t="s">
        <v>30</v>
      </c>
      <c r="I122" s="765"/>
      <c r="J122" s="765"/>
      <c r="K122" s="765"/>
      <c r="L122" s="765"/>
      <c r="M122" s="765"/>
      <c r="N122" s="765"/>
      <c r="O122" s="765"/>
      <c r="P122" s="765"/>
      <c r="Q122" s="765"/>
      <c r="R122" s="765"/>
      <c r="S122" s="765"/>
      <c r="T122" s="765"/>
      <c r="U122" s="765"/>
      <c r="V122" s="765"/>
      <c r="W122" s="765"/>
      <c r="X122" s="765"/>
      <c r="Y122" s="765"/>
      <c r="Z122" s="765"/>
      <c r="AA122" s="765"/>
      <c r="AB122" s="765"/>
      <c r="AC122" s="765"/>
      <c r="AD122" s="267"/>
      <c r="AE122" s="764" t="s">
        <v>29</v>
      </c>
      <c r="AF122" s="765"/>
      <c r="AG122" s="765"/>
      <c r="AH122" s="765"/>
      <c r="AI122" s="765"/>
      <c r="AJ122" s="766"/>
      <c r="AK122" s="889" t="s">
        <v>39</v>
      </c>
      <c r="AL122" s="890"/>
      <c r="AM122" s="891"/>
      <c r="AN122" s="22"/>
      <c r="AO122" s="168" t="s">
        <v>46</v>
      </c>
    </row>
    <row r="123" spans="2:41" ht="12" customHeight="1" thickBot="1" x14ac:dyDescent="0.3">
      <c r="B123" s="885"/>
      <c r="C123" s="886"/>
      <c r="D123" s="886"/>
      <c r="E123" s="886"/>
      <c r="F123" s="886"/>
      <c r="G123" s="887"/>
      <c r="H123" s="892" t="s">
        <v>25</v>
      </c>
      <c r="I123" s="893"/>
      <c r="J123" s="893"/>
      <c r="K123" s="893"/>
      <c r="L123" s="893"/>
      <c r="M123" s="893"/>
      <c r="N123" s="893"/>
      <c r="O123" s="893"/>
      <c r="P123" s="893"/>
      <c r="Q123" s="893"/>
      <c r="R123" s="893"/>
      <c r="S123" s="893"/>
      <c r="T123" s="893"/>
      <c r="U123" s="893"/>
      <c r="V123" s="893"/>
      <c r="W123" s="893"/>
      <c r="X123" s="893"/>
      <c r="Y123" s="893"/>
      <c r="Z123" s="893"/>
      <c r="AA123" s="893"/>
      <c r="AB123" s="893"/>
      <c r="AC123" s="893"/>
      <c r="AD123" s="268"/>
      <c r="AE123" s="773"/>
      <c r="AF123" s="774"/>
      <c r="AG123" s="774"/>
      <c r="AH123" s="774"/>
      <c r="AI123" s="774"/>
      <c r="AJ123" s="775"/>
      <c r="AK123" s="896" t="s">
        <v>40</v>
      </c>
      <c r="AL123" s="897"/>
      <c r="AM123" s="898"/>
      <c r="AN123" s="23"/>
      <c r="AO123" s="169" t="s">
        <v>47</v>
      </c>
    </row>
    <row r="124" spans="2:41" ht="12" customHeight="1" thickBot="1" x14ac:dyDescent="0.3">
      <c r="B124" s="902" t="s">
        <v>28</v>
      </c>
      <c r="C124" s="903"/>
      <c r="D124" s="903"/>
      <c r="E124" s="903"/>
      <c r="F124" s="903"/>
      <c r="G124" s="904"/>
      <c r="H124" s="894"/>
      <c r="I124" s="895"/>
      <c r="J124" s="895"/>
      <c r="K124" s="895"/>
      <c r="L124" s="895"/>
      <c r="M124" s="895"/>
      <c r="N124" s="895"/>
      <c r="O124" s="895"/>
      <c r="P124" s="895"/>
      <c r="Q124" s="895"/>
      <c r="R124" s="895"/>
      <c r="S124" s="895"/>
      <c r="T124" s="895"/>
      <c r="U124" s="895"/>
      <c r="V124" s="895"/>
      <c r="W124" s="895"/>
      <c r="X124" s="895"/>
      <c r="Y124" s="895"/>
      <c r="Z124" s="895"/>
      <c r="AA124" s="895"/>
      <c r="AB124" s="895"/>
      <c r="AC124" s="895"/>
      <c r="AD124" s="269"/>
      <c r="AE124" s="776"/>
      <c r="AF124" s="777"/>
      <c r="AG124" s="777"/>
      <c r="AH124" s="777"/>
      <c r="AI124" s="777"/>
      <c r="AJ124" s="778"/>
      <c r="AK124" s="899"/>
      <c r="AL124" s="900"/>
      <c r="AM124" s="901"/>
      <c r="AN124" s="141"/>
      <c r="AO124" s="170"/>
    </row>
    <row r="125" spans="2:41" ht="12" customHeight="1" thickBot="1" x14ac:dyDescent="0.3">
      <c r="B125" s="135"/>
      <c r="C125" s="135"/>
      <c r="D125" s="135"/>
      <c r="E125" s="135"/>
      <c r="F125" s="135"/>
      <c r="G125" s="135"/>
      <c r="H125" s="135"/>
      <c r="I125" s="135"/>
      <c r="J125" s="174"/>
      <c r="K125" s="174"/>
      <c r="L125" s="174"/>
      <c r="M125" s="174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41"/>
      <c r="AO125" s="171"/>
    </row>
    <row r="126" spans="2:41" ht="12" customHeight="1" thickBot="1" x14ac:dyDescent="0.3">
      <c r="B126" s="873" t="s">
        <v>27</v>
      </c>
      <c r="C126" s="874"/>
      <c r="D126" s="874"/>
      <c r="E126" s="875"/>
      <c r="F126" s="848" t="s">
        <v>26</v>
      </c>
      <c r="G126" s="850"/>
      <c r="H126" s="848" t="s">
        <v>44</v>
      </c>
      <c r="I126" s="849"/>
      <c r="J126" s="849"/>
      <c r="K126" s="849"/>
      <c r="L126" s="849"/>
      <c r="M126" s="849"/>
      <c r="N126" s="849"/>
      <c r="O126" s="849"/>
      <c r="P126" s="849"/>
      <c r="Q126" s="849"/>
      <c r="R126" s="849"/>
      <c r="S126" s="850"/>
      <c r="T126" s="848" t="s">
        <v>25</v>
      </c>
      <c r="U126" s="849"/>
      <c r="V126" s="849"/>
      <c r="W126" s="849"/>
      <c r="X126" s="849"/>
      <c r="Y126" s="849"/>
      <c r="Z126" s="849"/>
      <c r="AA126" s="849"/>
      <c r="AB126" s="849"/>
      <c r="AC126" s="849"/>
      <c r="AD126" s="849"/>
      <c r="AE126" s="850"/>
      <c r="AF126" s="879" t="s">
        <v>24</v>
      </c>
      <c r="AG126" s="880"/>
      <c r="AH126" s="881"/>
      <c r="AI126" s="879" t="s">
        <v>24</v>
      </c>
      <c r="AJ126" s="881"/>
      <c r="AK126" s="848" t="s">
        <v>23</v>
      </c>
      <c r="AL126" s="849"/>
      <c r="AM126" s="850"/>
      <c r="AN126" s="141"/>
      <c r="AO126" s="171"/>
    </row>
    <row r="127" spans="2:41" ht="12" customHeight="1" thickBot="1" x14ac:dyDescent="0.3">
      <c r="B127" s="1" t="s">
        <v>13</v>
      </c>
      <c r="C127" s="2" t="s">
        <v>22</v>
      </c>
      <c r="D127" s="3" t="s">
        <v>22</v>
      </c>
      <c r="E127" s="2" t="s">
        <v>21</v>
      </c>
      <c r="F127" s="907" t="s">
        <v>20</v>
      </c>
      <c r="G127" s="908"/>
      <c r="H127" s="876"/>
      <c r="I127" s="877"/>
      <c r="J127" s="877"/>
      <c r="K127" s="877"/>
      <c r="L127" s="877"/>
      <c r="M127" s="877"/>
      <c r="N127" s="877"/>
      <c r="O127" s="877"/>
      <c r="P127" s="877"/>
      <c r="Q127" s="877"/>
      <c r="R127" s="877"/>
      <c r="S127" s="878"/>
      <c r="T127" s="876"/>
      <c r="U127" s="877"/>
      <c r="V127" s="877"/>
      <c r="W127" s="877"/>
      <c r="X127" s="877"/>
      <c r="Y127" s="877"/>
      <c r="Z127" s="877"/>
      <c r="AA127" s="877"/>
      <c r="AB127" s="877"/>
      <c r="AC127" s="877"/>
      <c r="AD127" s="877"/>
      <c r="AE127" s="878"/>
      <c r="AF127" s="876" t="s">
        <v>19</v>
      </c>
      <c r="AG127" s="877"/>
      <c r="AH127" s="878"/>
      <c r="AI127" s="876" t="s">
        <v>18</v>
      </c>
      <c r="AJ127" s="878"/>
      <c r="AK127" s="876" t="s">
        <v>17</v>
      </c>
      <c r="AL127" s="877"/>
      <c r="AM127" s="878"/>
      <c r="AN127" s="141"/>
      <c r="AO127" s="171"/>
    </row>
    <row r="128" spans="2:41" ht="12" customHeight="1" thickBot="1" x14ac:dyDescent="0.3">
      <c r="B128" s="4">
        <v>2020</v>
      </c>
      <c r="C128" s="5" t="s">
        <v>16</v>
      </c>
      <c r="D128" s="5" t="s">
        <v>15</v>
      </c>
      <c r="E128" s="30" t="s">
        <v>14</v>
      </c>
      <c r="F128" s="6" t="s">
        <v>14</v>
      </c>
      <c r="G128" s="7" t="s">
        <v>13</v>
      </c>
      <c r="H128" s="868" t="s">
        <v>34</v>
      </c>
      <c r="I128" s="869"/>
      <c r="J128" s="870" t="s">
        <v>43</v>
      </c>
      <c r="K128" s="871"/>
      <c r="L128" s="870" t="s">
        <v>42</v>
      </c>
      <c r="M128" s="871"/>
      <c r="N128" s="872" t="s">
        <v>33</v>
      </c>
      <c r="O128" s="869"/>
      <c r="P128" s="872" t="s">
        <v>12</v>
      </c>
      <c r="Q128" s="869"/>
      <c r="R128" s="872" t="s">
        <v>11</v>
      </c>
      <c r="S128" s="905"/>
      <c r="T128" s="868" t="s">
        <v>35</v>
      </c>
      <c r="U128" s="906"/>
      <c r="V128" s="906"/>
      <c r="W128" s="905"/>
      <c r="X128" s="868" t="s">
        <v>10</v>
      </c>
      <c r="Y128" s="906"/>
      <c r="Z128" s="906"/>
      <c r="AA128" s="905"/>
      <c r="AB128" s="38" t="s">
        <v>38</v>
      </c>
      <c r="AC128" s="37" t="s">
        <v>36</v>
      </c>
      <c r="AD128" s="266" t="s">
        <v>41</v>
      </c>
      <c r="AE128" s="136" t="s">
        <v>9</v>
      </c>
      <c r="AF128" s="8" t="s">
        <v>37</v>
      </c>
      <c r="AG128" s="9" t="s">
        <v>8</v>
      </c>
      <c r="AH128" s="10" t="s">
        <v>7</v>
      </c>
      <c r="AI128" s="6" t="s">
        <v>8</v>
      </c>
      <c r="AJ128" s="7" t="s">
        <v>7</v>
      </c>
      <c r="AK128" s="6" t="s">
        <v>8</v>
      </c>
      <c r="AL128" s="11" t="s">
        <v>7</v>
      </c>
      <c r="AM128" s="7" t="s">
        <v>6</v>
      </c>
      <c r="AN128" s="141"/>
      <c r="AO128" s="171"/>
    </row>
    <row r="129" spans="2:41" ht="12" customHeight="1" thickBot="1" x14ac:dyDescent="0.3">
      <c r="B129" s="25"/>
      <c r="C129" s="137"/>
      <c r="D129" s="137"/>
      <c r="E129" s="43"/>
      <c r="F129" s="43"/>
      <c r="G129" s="25"/>
      <c r="H129" s="960"/>
      <c r="I129" s="961"/>
      <c r="J129" s="962"/>
      <c r="K129" s="963"/>
      <c r="L129" s="962"/>
      <c r="M129" s="963"/>
      <c r="N129" s="960"/>
      <c r="O129" s="961"/>
      <c r="P129" s="964"/>
      <c r="Q129" s="965"/>
      <c r="R129" s="964"/>
      <c r="S129" s="966"/>
      <c r="T129" s="957"/>
      <c r="U129" s="958"/>
      <c r="V129" s="958"/>
      <c r="W129" s="959"/>
      <c r="X129" s="986"/>
      <c r="Y129" s="958"/>
      <c r="Z129" s="958"/>
      <c r="AA129" s="987"/>
      <c r="AB129" s="34"/>
      <c r="AC129" s="138"/>
      <c r="AD129" s="166"/>
      <c r="AE129" s="41"/>
      <c r="AF129" s="26"/>
      <c r="AG129" s="160"/>
      <c r="AH129" s="161">
        <f>+AG129/1000</f>
        <v>0</v>
      </c>
      <c r="AI129" s="162"/>
      <c r="AJ129" s="163">
        <f>+AI129/1000</f>
        <v>0</v>
      </c>
      <c r="AK129" s="164">
        <f>+AI129-AG129</f>
        <v>0</v>
      </c>
      <c r="AL129" s="163">
        <f>+AK129/1000</f>
        <v>0</v>
      </c>
      <c r="AM129" s="165" t="e">
        <f>+AK129/AG129</f>
        <v>#DIV/0!</v>
      </c>
      <c r="AN129" s="141"/>
      <c r="AO129" s="172"/>
    </row>
    <row r="130" spans="2:41" ht="12" customHeight="1" x14ac:dyDescent="0.25">
      <c r="B130" s="25"/>
      <c r="C130" s="137"/>
      <c r="D130" s="137"/>
      <c r="E130" s="43"/>
      <c r="F130" s="43"/>
      <c r="G130" s="25"/>
      <c r="H130" s="967"/>
      <c r="I130" s="968"/>
      <c r="J130" s="969"/>
      <c r="K130" s="970"/>
      <c r="L130" s="969"/>
      <c r="M130" s="970"/>
      <c r="N130" s="967"/>
      <c r="O130" s="968"/>
      <c r="P130" s="971"/>
      <c r="Q130" s="972"/>
      <c r="R130" s="973"/>
      <c r="S130" s="974"/>
      <c r="T130" s="979"/>
      <c r="U130" s="980"/>
      <c r="V130" s="980"/>
      <c r="W130" s="981"/>
      <c r="X130" s="979"/>
      <c r="Y130" s="980"/>
      <c r="Z130" s="980"/>
      <c r="AA130" s="988"/>
      <c r="AB130" s="34"/>
      <c r="AC130" s="138"/>
      <c r="AD130" s="158"/>
      <c r="AE130" s="35"/>
      <c r="AF130" s="34"/>
      <c r="AG130" s="139"/>
      <c r="AH130" s="159">
        <f>+AG130/1000</f>
        <v>0</v>
      </c>
      <c r="AI130" s="152"/>
      <c r="AJ130" s="272">
        <f>+AI130/1000</f>
        <v>0</v>
      </c>
      <c r="AK130" s="273">
        <f>+AI130-AG130</f>
        <v>0</v>
      </c>
      <c r="AL130" s="274">
        <f>+AK130/1000</f>
        <v>0</v>
      </c>
      <c r="AM130" s="275" t="e">
        <f>+AK130/AG130</f>
        <v>#DIV/0!</v>
      </c>
      <c r="AN130" s="20"/>
    </row>
    <row r="131" spans="2:41" ht="12" customHeight="1" x14ac:dyDescent="0.25">
      <c r="B131" s="25"/>
      <c r="C131" s="137"/>
      <c r="D131" s="137"/>
      <c r="E131" s="43"/>
      <c r="F131" s="43"/>
      <c r="G131" s="25"/>
      <c r="H131" s="967"/>
      <c r="I131" s="968"/>
      <c r="J131" s="969"/>
      <c r="K131" s="970"/>
      <c r="L131" s="969"/>
      <c r="M131" s="970"/>
      <c r="N131" s="967"/>
      <c r="O131" s="968"/>
      <c r="P131" s="971"/>
      <c r="Q131" s="972"/>
      <c r="R131" s="973"/>
      <c r="S131" s="985"/>
      <c r="T131" s="982"/>
      <c r="U131" s="983"/>
      <c r="V131" s="983"/>
      <c r="W131" s="984"/>
      <c r="X131" s="982"/>
      <c r="Y131" s="983"/>
      <c r="Z131" s="983"/>
      <c r="AA131" s="984"/>
      <c r="AB131" s="34"/>
      <c r="AC131" s="138"/>
      <c r="AD131" s="263"/>
      <c r="AE131" s="46"/>
      <c r="AF131" s="34"/>
      <c r="AG131" s="139"/>
      <c r="AH131" s="140">
        <f>+AG131/1000</f>
        <v>0</v>
      </c>
      <c r="AI131" s="152"/>
      <c r="AJ131" s="142">
        <f>+AI131/1000</f>
        <v>0</v>
      </c>
      <c r="AK131" s="143">
        <f>+AI131-AG131</f>
        <v>0</v>
      </c>
      <c r="AL131" s="144">
        <f>+AK131/1000</f>
        <v>0</v>
      </c>
      <c r="AM131" s="145" t="e">
        <f>+AK131/AG131</f>
        <v>#DIV/0!</v>
      </c>
      <c r="AN131" s="21"/>
    </row>
    <row r="132" spans="2:41" ht="12" customHeight="1" x14ac:dyDescent="0.25">
      <c r="B132" s="25"/>
      <c r="C132" s="137"/>
      <c r="D132" s="137"/>
      <c r="E132" s="43"/>
      <c r="F132" s="43"/>
      <c r="G132" s="25"/>
      <c r="H132" s="967"/>
      <c r="I132" s="968"/>
      <c r="J132" s="969"/>
      <c r="K132" s="970"/>
      <c r="L132" s="969"/>
      <c r="M132" s="970"/>
      <c r="N132" s="967"/>
      <c r="O132" s="968"/>
      <c r="P132" s="971"/>
      <c r="Q132" s="972"/>
      <c r="R132" s="973"/>
      <c r="S132" s="974"/>
      <c r="T132" s="975"/>
      <c r="U132" s="976"/>
      <c r="V132" s="976"/>
      <c r="W132" s="977"/>
      <c r="X132" s="975"/>
      <c r="Y132" s="976"/>
      <c r="Z132" s="976"/>
      <c r="AA132" s="978"/>
      <c r="AB132" s="34"/>
      <c r="AC132" s="138"/>
      <c r="AD132" s="263"/>
      <c r="AE132" s="46"/>
      <c r="AF132" s="34"/>
      <c r="AG132" s="139"/>
      <c r="AH132" s="140">
        <f>+AG132/1000</f>
        <v>0</v>
      </c>
      <c r="AI132" s="152"/>
      <c r="AJ132" s="142">
        <f>+AI132/1000</f>
        <v>0</v>
      </c>
      <c r="AK132" s="143">
        <f>+AI132-AG132</f>
        <v>0</v>
      </c>
      <c r="AL132" s="144">
        <f>+AK132/1000</f>
        <v>0</v>
      </c>
      <c r="AM132" s="145" t="e">
        <f>+AK132/AG132</f>
        <v>#DIV/0!</v>
      </c>
      <c r="AN132" s="21"/>
    </row>
    <row r="133" spans="2:41" ht="12" customHeight="1" x14ac:dyDescent="0.25">
      <c r="B133" s="25"/>
      <c r="C133" s="137"/>
      <c r="D133" s="137"/>
      <c r="E133" s="43"/>
      <c r="F133" s="43"/>
      <c r="G133" s="25"/>
      <c r="H133" s="967"/>
      <c r="I133" s="968"/>
      <c r="J133" s="969"/>
      <c r="K133" s="970"/>
      <c r="L133" s="969"/>
      <c r="M133" s="970"/>
      <c r="N133" s="967"/>
      <c r="O133" s="968"/>
      <c r="P133" s="989"/>
      <c r="Q133" s="990"/>
      <c r="R133" s="973"/>
      <c r="S133" s="974"/>
      <c r="T133" s="991"/>
      <c r="U133" s="992"/>
      <c r="V133" s="992"/>
      <c r="W133" s="974"/>
      <c r="X133" s="991"/>
      <c r="Y133" s="992"/>
      <c r="Z133" s="992"/>
      <c r="AA133" s="985"/>
      <c r="AB133" s="34"/>
      <c r="AC133" s="138"/>
      <c r="AD133" s="263"/>
      <c r="AE133" s="46"/>
      <c r="AF133" s="34"/>
      <c r="AG133" s="139"/>
      <c r="AH133" s="140">
        <f>+AG133/1000</f>
        <v>0</v>
      </c>
      <c r="AI133" s="152"/>
      <c r="AJ133" s="142">
        <f>+AI133/1000</f>
        <v>0</v>
      </c>
      <c r="AK133" s="143">
        <f>+AI133-AG133</f>
        <v>0</v>
      </c>
      <c r="AL133" s="144">
        <f>+AK133/1000</f>
        <v>0</v>
      </c>
      <c r="AM133" s="145" t="e">
        <f>+AK133/AG133</f>
        <v>#DIV/0!</v>
      </c>
    </row>
    <row r="134" spans="2:41" ht="12" customHeight="1" thickBot="1" x14ac:dyDescent="0.3">
      <c r="B134" s="24"/>
      <c r="C134" s="146"/>
      <c r="D134" s="146"/>
      <c r="E134" s="27"/>
      <c r="F134" s="36"/>
      <c r="G134" s="31"/>
      <c r="H134" s="909"/>
      <c r="I134" s="910"/>
      <c r="J134" s="911"/>
      <c r="K134" s="912"/>
      <c r="L134" s="911"/>
      <c r="M134" s="912"/>
      <c r="N134" s="913"/>
      <c r="O134" s="910"/>
      <c r="P134" s="913"/>
      <c r="Q134" s="910"/>
      <c r="R134" s="914"/>
      <c r="S134" s="915"/>
      <c r="T134" s="916"/>
      <c r="U134" s="917"/>
      <c r="V134" s="917"/>
      <c r="W134" s="915"/>
      <c r="X134" s="29"/>
      <c r="Y134" s="147"/>
      <c r="Z134" s="147"/>
      <c r="AA134" s="28"/>
      <c r="AB134" s="36"/>
      <c r="AC134" s="148"/>
      <c r="AD134" s="147"/>
      <c r="AE134" s="28"/>
      <c r="AF134" s="29"/>
      <c r="AG134" s="149"/>
      <c r="AH134" s="153"/>
      <c r="AI134" s="150"/>
      <c r="AJ134" s="154"/>
      <c r="AK134" s="155"/>
      <c r="AL134" s="156"/>
      <c r="AM134" s="157"/>
    </row>
    <row r="135" spans="2:41" ht="12" customHeight="1" x14ac:dyDescent="0.25">
      <c r="B135" s="151"/>
      <c r="C135" s="151"/>
      <c r="D135" s="151"/>
      <c r="E135" s="151"/>
      <c r="F135" s="151"/>
      <c r="G135" s="151"/>
      <c r="H135" s="151"/>
      <c r="I135" s="151"/>
      <c r="J135" s="174"/>
      <c r="K135" s="174"/>
      <c r="L135" s="174"/>
      <c r="M135" s="174"/>
      <c r="N135" s="151"/>
      <c r="O135" s="151"/>
      <c r="P135" s="135"/>
      <c r="Q135" s="135"/>
      <c r="R135" s="918" t="s">
        <v>5</v>
      </c>
      <c r="S135" s="919"/>
      <c r="T135" s="919"/>
      <c r="U135" s="919"/>
      <c r="V135" s="919"/>
      <c r="W135" s="919"/>
      <c r="X135" s="919"/>
      <c r="Y135" s="919"/>
      <c r="Z135" s="919"/>
      <c r="AA135" s="919"/>
      <c r="AB135" s="919"/>
      <c r="AC135" s="919"/>
      <c r="AD135" s="919"/>
      <c r="AE135" s="919"/>
      <c r="AF135" s="265"/>
      <c r="AG135" s="932" t="s">
        <v>4</v>
      </c>
      <c r="AH135" s="933"/>
      <c r="AI135" s="932" t="s">
        <v>3</v>
      </c>
      <c r="AJ135" s="933"/>
      <c r="AK135" s="932" t="s">
        <v>2</v>
      </c>
      <c r="AL135" s="934"/>
      <c r="AM135" s="935"/>
    </row>
    <row r="136" spans="2:41" x14ac:dyDescent="0.25">
      <c r="B136" s="151"/>
      <c r="C136" s="151"/>
      <c r="D136" s="151"/>
      <c r="E136" s="151"/>
      <c r="F136" s="151"/>
      <c r="G136" s="151"/>
      <c r="H136" s="151"/>
      <c r="I136" s="151"/>
      <c r="J136" s="174"/>
      <c r="K136" s="174"/>
      <c r="L136" s="174"/>
      <c r="M136" s="174"/>
      <c r="N136" s="151"/>
      <c r="O136" s="151"/>
      <c r="P136" s="135"/>
      <c r="Q136" s="135"/>
      <c r="R136" s="930"/>
      <c r="S136" s="931"/>
      <c r="T136" s="931"/>
      <c r="U136" s="931"/>
      <c r="V136" s="931"/>
      <c r="W136" s="931"/>
      <c r="X136" s="931"/>
      <c r="Y136" s="931"/>
      <c r="Z136" s="931"/>
      <c r="AA136" s="931"/>
      <c r="AB136" s="931"/>
      <c r="AC136" s="931"/>
      <c r="AD136" s="931"/>
      <c r="AE136" s="931"/>
      <c r="AF136" s="265"/>
      <c r="AG136" s="936" t="s">
        <v>1</v>
      </c>
      <c r="AH136" s="938">
        <f>+SUM(AH129:AH134)</f>
        <v>0</v>
      </c>
      <c r="AI136" s="936" t="s">
        <v>1</v>
      </c>
      <c r="AJ136" s="938">
        <f>+SUM(AJ129:AJ134)</f>
        <v>0</v>
      </c>
      <c r="AK136" s="936" t="s">
        <v>1</v>
      </c>
      <c r="AL136" s="940">
        <f>+AJ136-AH136</f>
        <v>0</v>
      </c>
      <c r="AM136" s="851" t="e">
        <f>+AL136/AH136</f>
        <v>#DIV/0!</v>
      </c>
    </row>
    <row r="137" spans="2:41" ht="17.25" thickBot="1" x14ac:dyDescent="0.3">
      <c r="B137" s="151"/>
      <c r="C137" s="151"/>
      <c r="D137" s="151"/>
      <c r="E137" s="151"/>
      <c r="F137" s="151"/>
      <c r="G137" s="151"/>
      <c r="H137" s="151"/>
      <c r="I137" s="151"/>
      <c r="J137" s="174"/>
      <c r="K137" s="174"/>
      <c r="L137" s="174"/>
      <c r="M137" s="174"/>
      <c r="N137" s="151"/>
      <c r="O137" s="151"/>
      <c r="P137" s="135"/>
      <c r="Q137" s="135"/>
      <c r="R137" s="921"/>
      <c r="S137" s="922"/>
      <c r="T137" s="922"/>
      <c r="U137" s="922"/>
      <c r="V137" s="922"/>
      <c r="W137" s="922"/>
      <c r="X137" s="922"/>
      <c r="Y137" s="922"/>
      <c r="Z137" s="922"/>
      <c r="AA137" s="922"/>
      <c r="AB137" s="922"/>
      <c r="AC137" s="922"/>
      <c r="AD137" s="922"/>
      <c r="AE137" s="922"/>
      <c r="AF137" s="264"/>
      <c r="AG137" s="937"/>
      <c r="AH137" s="939"/>
      <c r="AI137" s="937"/>
      <c r="AJ137" s="939"/>
      <c r="AK137" s="937"/>
      <c r="AL137" s="941"/>
      <c r="AM137" s="852"/>
    </row>
    <row r="138" spans="2:41" ht="17.25" thickBot="1" x14ac:dyDescent="0.3"/>
    <row r="139" spans="2:41" x14ac:dyDescent="0.25">
      <c r="R139" s="918" t="s">
        <v>0</v>
      </c>
      <c r="S139" s="919"/>
      <c r="T139" s="919"/>
      <c r="U139" s="919"/>
      <c r="V139" s="919"/>
      <c r="W139" s="919"/>
      <c r="X139" s="919"/>
      <c r="Y139" s="919"/>
      <c r="Z139" s="919"/>
      <c r="AA139" s="919"/>
      <c r="AB139" s="919"/>
      <c r="AC139" s="919"/>
      <c r="AD139" s="919"/>
      <c r="AE139" s="920"/>
      <c r="AF139" s="18"/>
      <c r="AG139" s="924">
        <f>+AH136+AG119</f>
        <v>0</v>
      </c>
      <c r="AH139" s="925"/>
      <c r="AI139" s="924">
        <f>+AJ136+AI119</f>
        <v>0</v>
      </c>
      <c r="AJ139" s="925"/>
      <c r="AK139" s="928">
        <f>+AI139-AG139</f>
        <v>0</v>
      </c>
      <c r="AL139" s="925"/>
      <c r="AM139" s="945" t="e">
        <f>+AK139/AG139</f>
        <v>#DIV/0!</v>
      </c>
    </row>
    <row r="140" spans="2:41" ht="17.25" thickBot="1" x14ac:dyDescent="0.3">
      <c r="R140" s="921"/>
      <c r="S140" s="922"/>
      <c r="T140" s="922"/>
      <c r="U140" s="922"/>
      <c r="V140" s="922"/>
      <c r="W140" s="922"/>
      <c r="X140" s="922"/>
      <c r="Y140" s="922"/>
      <c r="Z140" s="922"/>
      <c r="AA140" s="922"/>
      <c r="AB140" s="922"/>
      <c r="AC140" s="922"/>
      <c r="AD140" s="922"/>
      <c r="AE140" s="923"/>
      <c r="AF140" s="19"/>
      <c r="AG140" s="926"/>
      <c r="AH140" s="927"/>
      <c r="AI140" s="926"/>
      <c r="AJ140" s="927"/>
      <c r="AK140" s="929"/>
      <c r="AL140" s="927"/>
      <c r="AM140" s="946"/>
    </row>
    <row r="141" spans="2:41" ht="17.25" thickBot="1" x14ac:dyDescent="0.3"/>
    <row r="142" spans="2:41" ht="12" customHeight="1" x14ac:dyDescent="0.25">
      <c r="B142" s="882" t="s">
        <v>31</v>
      </c>
      <c r="C142" s="883"/>
      <c r="D142" s="883"/>
      <c r="E142" s="883"/>
      <c r="F142" s="883"/>
      <c r="G142" s="884"/>
      <c r="H142" s="888" t="s">
        <v>30</v>
      </c>
      <c r="I142" s="765"/>
      <c r="J142" s="765"/>
      <c r="K142" s="765"/>
      <c r="L142" s="765"/>
      <c r="M142" s="765"/>
      <c r="N142" s="765"/>
      <c r="O142" s="765"/>
      <c r="P142" s="765"/>
      <c r="Q142" s="765"/>
      <c r="R142" s="765"/>
      <c r="S142" s="765"/>
      <c r="T142" s="765"/>
      <c r="U142" s="765"/>
      <c r="V142" s="765"/>
      <c r="W142" s="765"/>
      <c r="X142" s="765"/>
      <c r="Y142" s="765"/>
      <c r="Z142" s="765"/>
      <c r="AA142" s="765"/>
      <c r="AB142" s="765"/>
      <c r="AC142" s="765"/>
      <c r="AD142" s="267"/>
      <c r="AE142" s="764" t="s">
        <v>29</v>
      </c>
      <c r="AF142" s="765"/>
      <c r="AG142" s="765"/>
      <c r="AH142" s="765"/>
      <c r="AI142" s="765"/>
      <c r="AJ142" s="766"/>
      <c r="AK142" s="889" t="s">
        <v>39</v>
      </c>
      <c r="AL142" s="890"/>
      <c r="AM142" s="891"/>
      <c r="AN142" s="22"/>
      <c r="AO142" s="168" t="s">
        <v>46</v>
      </c>
    </row>
    <row r="143" spans="2:41" ht="12" customHeight="1" thickBot="1" x14ac:dyDescent="0.3">
      <c r="B143" s="885"/>
      <c r="C143" s="886"/>
      <c r="D143" s="886"/>
      <c r="E143" s="886"/>
      <c r="F143" s="886"/>
      <c r="G143" s="887"/>
      <c r="H143" s="892" t="s">
        <v>25</v>
      </c>
      <c r="I143" s="893"/>
      <c r="J143" s="893"/>
      <c r="K143" s="893"/>
      <c r="L143" s="893"/>
      <c r="M143" s="893"/>
      <c r="N143" s="893"/>
      <c r="O143" s="893"/>
      <c r="P143" s="893"/>
      <c r="Q143" s="893"/>
      <c r="R143" s="893"/>
      <c r="S143" s="893"/>
      <c r="T143" s="893"/>
      <c r="U143" s="893"/>
      <c r="V143" s="893"/>
      <c r="W143" s="893"/>
      <c r="X143" s="893"/>
      <c r="Y143" s="893"/>
      <c r="Z143" s="893"/>
      <c r="AA143" s="893"/>
      <c r="AB143" s="893"/>
      <c r="AC143" s="893"/>
      <c r="AD143" s="268"/>
      <c r="AE143" s="773"/>
      <c r="AF143" s="774"/>
      <c r="AG143" s="774"/>
      <c r="AH143" s="774"/>
      <c r="AI143" s="774"/>
      <c r="AJ143" s="775"/>
      <c r="AK143" s="896" t="s">
        <v>40</v>
      </c>
      <c r="AL143" s="897"/>
      <c r="AM143" s="898"/>
      <c r="AN143" s="23"/>
      <c r="AO143" s="169" t="s">
        <v>47</v>
      </c>
    </row>
    <row r="144" spans="2:41" ht="12" customHeight="1" thickBot="1" x14ac:dyDescent="0.3">
      <c r="B144" s="902" t="s">
        <v>28</v>
      </c>
      <c r="C144" s="903"/>
      <c r="D144" s="903"/>
      <c r="E144" s="903"/>
      <c r="F144" s="903"/>
      <c r="G144" s="904"/>
      <c r="H144" s="894"/>
      <c r="I144" s="895"/>
      <c r="J144" s="895"/>
      <c r="K144" s="895"/>
      <c r="L144" s="895"/>
      <c r="M144" s="895"/>
      <c r="N144" s="895"/>
      <c r="O144" s="895"/>
      <c r="P144" s="895"/>
      <c r="Q144" s="895"/>
      <c r="R144" s="895"/>
      <c r="S144" s="895"/>
      <c r="T144" s="895"/>
      <c r="U144" s="895"/>
      <c r="V144" s="895"/>
      <c r="W144" s="895"/>
      <c r="X144" s="895"/>
      <c r="Y144" s="895"/>
      <c r="Z144" s="895"/>
      <c r="AA144" s="895"/>
      <c r="AB144" s="895"/>
      <c r="AC144" s="895"/>
      <c r="AD144" s="269"/>
      <c r="AE144" s="776"/>
      <c r="AF144" s="777"/>
      <c r="AG144" s="777"/>
      <c r="AH144" s="777"/>
      <c r="AI144" s="777"/>
      <c r="AJ144" s="778"/>
      <c r="AK144" s="899"/>
      <c r="AL144" s="900"/>
      <c r="AM144" s="901"/>
      <c r="AN144" s="141"/>
      <c r="AO144" s="170"/>
    </row>
    <row r="145" spans="2:41" ht="12" customHeight="1" thickBot="1" x14ac:dyDescent="0.3">
      <c r="B145" s="135"/>
      <c r="C145" s="135"/>
      <c r="D145" s="135"/>
      <c r="E145" s="135"/>
      <c r="F145" s="135"/>
      <c r="G145" s="135"/>
      <c r="H145" s="135"/>
      <c r="I145" s="135"/>
      <c r="J145" s="174"/>
      <c r="K145" s="174"/>
      <c r="L145" s="174"/>
      <c r="M145" s="174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41"/>
      <c r="AO145" s="171"/>
    </row>
    <row r="146" spans="2:41" ht="12" customHeight="1" thickBot="1" x14ac:dyDescent="0.3">
      <c r="B146" s="873" t="s">
        <v>27</v>
      </c>
      <c r="C146" s="874"/>
      <c r="D146" s="874"/>
      <c r="E146" s="875"/>
      <c r="F146" s="848" t="s">
        <v>26</v>
      </c>
      <c r="G146" s="850"/>
      <c r="H146" s="848" t="s">
        <v>44</v>
      </c>
      <c r="I146" s="849"/>
      <c r="J146" s="849"/>
      <c r="K146" s="849"/>
      <c r="L146" s="849"/>
      <c r="M146" s="849"/>
      <c r="N146" s="849"/>
      <c r="O146" s="849"/>
      <c r="P146" s="849"/>
      <c r="Q146" s="849"/>
      <c r="R146" s="849"/>
      <c r="S146" s="850"/>
      <c r="T146" s="848" t="s">
        <v>25</v>
      </c>
      <c r="U146" s="849"/>
      <c r="V146" s="849"/>
      <c r="W146" s="849"/>
      <c r="X146" s="849"/>
      <c r="Y146" s="849"/>
      <c r="Z146" s="849"/>
      <c r="AA146" s="849"/>
      <c r="AB146" s="849"/>
      <c r="AC146" s="849"/>
      <c r="AD146" s="849"/>
      <c r="AE146" s="850"/>
      <c r="AF146" s="879" t="s">
        <v>24</v>
      </c>
      <c r="AG146" s="880"/>
      <c r="AH146" s="881"/>
      <c r="AI146" s="879" t="s">
        <v>24</v>
      </c>
      <c r="AJ146" s="881"/>
      <c r="AK146" s="848" t="s">
        <v>23</v>
      </c>
      <c r="AL146" s="849"/>
      <c r="AM146" s="850"/>
      <c r="AN146" s="141"/>
      <c r="AO146" s="171"/>
    </row>
    <row r="147" spans="2:41" ht="12" customHeight="1" thickBot="1" x14ac:dyDescent="0.3">
      <c r="B147" s="1" t="s">
        <v>13</v>
      </c>
      <c r="C147" s="2" t="s">
        <v>22</v>
      </c>
      <c r="D147" s="3" t="s">
        <v>22</v>
      </c>
      <c r="E147" s="2" t="s">
        <v>21</v>
      </c>
      <c r="F147" s="907" t="s">
        <v>20</v>
      </c>
      <c r="G147" s="908"/>
      <c r="H147" s="876"/>
      <c r="I147" s="877"/>
      <c r="J147" s="877"/>
      <c r="K147" s="877"/>
      <c r="L147" s="877"/>
      <c r="M147" s="877"/>
      <c r="N147" s="877"/>
      <c r="O147" s="877"/>
      <c r="P147" s="877"/>
      <c r="Q147" s="877"/>
      <c r="R147" s="877"/>
      <c r="S147" s="878"/>
      <c r="T147" s="876"/>
      <c r="U147" s="877"/>
      <c r="V147" s="877"/>
      <c r="W147" s="877"/>
      <c r="X147" s="877"/>
      <c r="Y147" s="877"/>
      <c r="Z147" s="877"/>
      <c r="AA147" s="877"/>
      <c r="AB147" s="877"/>
      <c r="AC147" s="877"/>
      <c r="AD147" s="877"/>
      <c r="AE147" s="878"/>
      <c r="AF147" s="876" t="s">
        <v>19</v>
      </c>
      <c r="AG147" s="877"/>
      <c r="AH147" s="878"/>
      <c r="AI147" s="876" t="s">
        <v>18</v>
      </c>
      <c r="AJ147" s="878"/>
      <c r="AK147" s="876" t="s">
        <v>17</v>
      </c>
      <c r="AL147" s="877"/>
      <c r="AM147" s="878"/>
      <c r="AN147" s="141"/>
      <c r="AO147" s="171"/>
    </row>
    <row r="148" spans="2:41" ht="12" customHeight="1" thickBot="1" x14ac:dyDescent="0.3">
      <c r="B148" s="4">
        <v>2020</v>
      </c>
      <c r="C148" s="5" t="s">
        <v>16</v>
      </c>
      <c r="D148" s="5" t="s">
        <v>15</v>
      </c>
      <c r="E148" s="30" t="s">
        <v>14</v>
      </c>
      <c r="F148" s="6" t="s">
        <v>14</v>
      </c>
      <c r="G148" s="7" t="s">
        <v>13</v>
      </c>
      <c r="H148" s="868" t="s">
        <v>34</v>
      </c>
      <c r="I148" s="869"/>
      <c r="J148" s="870" t="s">
        <v>43</v>
      </c>
      <c r="K148" s="871"/>
      <c r="L148" s="870" t="s">
        <v>42</v>
      </c>
      <c r="M148" s="871"/>
      <c r="N148" s="872" t="s">
        <v>33</v>
      </c>
      <c r="O148" s="869"/>
      <c r="P148" s="872" t="s">
        <v>12</v>
      </c>
      <c r="Q148" s="869"/>
      <c r="R148" s="872" t="s">
        <v>11</v>
      </c>
      <c r="S148" s="905"/>
      <c r="T148" s="868" t="s">
        <v>35</v>
      </c>
      <c r="U148" s="906"/>
      <c r="V148" s="906"/>
      <c r="W148" s="905"/>
      <c r="X148" s="868" t="s">
        <v>10</v>
      </c>
      <c r="Y148" s="906"/>
      <c r="Z148" s="906"/>
      <c r="AA148" s="905"/>
      <c r="AB148" s="38" t="s">
        <v>38</v>
      </c>
      <c r="AC148" s="37" t="s">
        <v>36</v>
      </c>
      <c r="AD148" s="266" t="s">
        <v>41</v>
      </c>
      <c r="AE148" s="136" t="s">
        <v>9</v>
      </c>
      <c r="AF148" s="8" t="s">
        <v>37</v>
      </c>
      <c r="AG148" s="9" t="s">
        <v>8</v>
      </c>
      <c r="AH148" s="10" t="s">
        <v>7</v>
      </c>
      <c r="AI148" s="6" t="s">
        <v>8</v>
      </c>
      <c r="AJ148" s="7" t="s">
        <v>7</v>
      </c>
      <c r="AK148" s="6" t="s">
        <v>8</v>
      </c>
      <c r="AL148" s="11" t="s">
        <v>7</v>
      </c>
      <c r="AM148" s="7" t="s">
        <v>6</v>
      </c>
      <c r="AN148" s="141"/>
      <c r="AO148" s="171"/>
    </row>
    <row r="149" spans="2:41" ht="12" customHeight="1" thickBot="1" x14ac:dyDescent="0.3">
      <c r="B149" s="25"/>
      <c r="C149" s="137"/>
      <c r="D149" s="137"/>
      <c r="E149" s="43"/>
      <c r="F149" s="43"/>
      <c r="G149" s="25"/>
      <c r="H149" s="960"/>
      <c r="I149" s="961"/>
      <c r="J149" s="962"/>
      <c r="K149" s="963"/>
      <c r="L149" s="962"/>
      <c r="M149" s="963"/>
      <c r="N149" s="960"/>
      <c r="O149" s="961"/>
      <c r="P149" s="964"/>
      <c r="Q149" s="965"/>
      <c r="R149" s="964"/>
      <c r="S149" s="966"/>
      <c r="T149" s="957"/>
      <c r="U149" s="958"/>
      <c r="V149" s="958"/>
      <c r="W149" s="959"/>
      <c r="X149" s="986"/>
      <c r="Y149" s="958"/>
      <c r="Z149" s="958"/>
      <c r="AA149" s="987"/>
      <c r="AB149" s="34"/>
      <c r="AC149" s="138"/>
      <c r="AD149" s="166"/>
      <c r="AE149" s="41"/>
      <c r="AF149" s="26"/>
      <c r="AG149" s="160"/>
      <c r="AH149" s="161">
        <f>+AG149/1000</f>
        <v>0</v>
      </c>
      <c r="AI149" s="162"/>
      <c r="AJ149" s="163">
        <f>+AI149/1000</f>
        <v>0</v>
      </c>
      <c r="AK149" s="164">
        <f>+AI149-AG149</f>
        <v>0</v>
      </c>
      <c r="AL149" s="163">
        <f>+AK149/1000</f>
        <v>0</v>
      </c>
      <c r="AM149" s="165" t="e">
        <f>+AK149/AG149</f>
        <v>#DIV/0!</v>
      </c>
      <c r="AN149" s="141"/>
      <c r="AO149" s="172"/>
    </row>
    <row r="150" spans="2:41" ht="12" customHeight="1" x14ac:dyDescent="0.25">
      <c r="B150" s="25"/>
      <c r="C150" s="137"/>
      <c r="D150" s="137"/>
      <c r="E150" s="43"/>
      <c r="F150" s="43"/>
      <c r="G150" s="25"/>
      <c r="H150" s="967"/>
      <c r="I150" s="968"/>
      <c r="J150" s="969"/>
      <c r="K150" s="970"/>
      <c r="L150" s="969"/>
      <c r="M150" s="970"/>
      <c r="N150" s="967"/>
      <c r="O150" s="968"/>
      <c r="P150" s="971"/>
      <c r="Q150" s="972"/>
      <c r="R150" s="973"/>
      <c r="S150" s="974"/>
      <c r="T150" s="979"/>
      <c r="U150" s="980"/>
      <c r="V150" s="980"/>
      <c r="W150" s="981"/>
      <c r="X150" s="979"/>
      <c r="Y150" s="980"/>
      <c r="Z150" s="980"/>
      <c r="AA150" s="988"/>
      <c r="AB150" s="34"/>
      <c r="AC150" s="138"/>
      <c r="AD150" s="158"/>
      <c r="AE150" s="35"/>
      <c r="AF150" s="34"/>
      <c r="AG150" s="139"/>
      <c r="AH150" s="159">
        <f>+AG150/1000</f>
        <v>0</v>
      </c>
      <c r="AI150" s="152"/>
      <c r="AJ150" s="272">
        <f>+AI150/1000</f>
        <v>0</v>
      </c>
      <c r="AK150" s="273">
        <f>+AI150-AG150</f>
        <v>0</v>
      </c>
      <c r="AL150" s="274">
        <f>+AK150/1000</f>
        <v>0</v>
      </c>
      <c r="AM150" s="275" t="e">
        <f>+AK150/AG150</f>
        <v>#DIV/0!</v>
      </c>
      <c r="AN150" s="20"/>
    </row>
    <row r="151" spans="2:41" ht="12" customHeight="1" x14ac:dyDescent="0.25">
      <c r="B151" s="25"/>
      <c r="C151" s="137"/>
      <c r="D151" s="137"/>
      <c r="E151" s="43"/>
      <c r="F151" s="43"/>
      <c r="G151" s="25"/>
      <c r="H151" s="967"/>
      <c r="I151" s="968"/>
      <c r="J151" s="969"/>
      <c r="K151" s="970"/>
      <c r="L151" s="969"/>
      <c r="M151" s="970"/>
      <c r="N151" s="967"/>
      <c r="O151" s="968"/>
      <c r="P151" s="971"/>
      <c r="Q151" s="972"/>
      <c r="R151" s="973"/>
      <c r="S151" s="985"/>
      <c r="T151" s="982"/>
      <c r="U151" s="983"/>
      <c r="V151" s="983"/>
      <c r="W151" s="984"/>
      <c r="X151" s="982"/>
      <c r="Y151" s="983"/>
      <c r="Z151" s="983"/>
      <c r="AA151" s="984"/>
      <c r="AB151" s="34"/>
      <c r="AC151" s="138"/>
      <c r="AD151" s="263"/>
      <c r="AE151" s="46"/>
      <c r="AF151" s="34"/>
      <c r="AG151" s="139"/>
      <c r="AH151" s="140">
        <f>+AG151/1000</f>
        <v>0</v>
      </c>
      <c r="AI151" s="152"/>
      <c r="AJ151" s="142">
        <f>+AI151/1000</f>
        <v>0</v>
      </c>
      <c r="AK151" s="143">
        <f>+AI151-AG151</f>
        <v>0</v>
      </c>
      <c r="AL151" s="144">
        <f>+AK151/1000</f>
        <v>0</v>
      </c>
      <c r="AM151" s="145" t="e">
        <f>+AK151/AG151</f>
        <v>#DIV/0!</v>
      </c>
      <c r="AN151" s="21"/>
    </row>
    <row r="152" spans="2:41" ht="12" customHeight="1" x14ac:dyDescent="0.25">
      <c r="B152" s="25"/>
      <c r="C152" s="137"/>
      <c r="D152" s="137"/>
      <c r="E152" s="43"/>
      <c r="F152" s="43"/>
      <c r="G152" s="25"/>
      <c r="H152" s="967"/>
      <c r="I152" s="968"/>
      <c r="J152" s="969"/>
      <c r="K152" s="970"/>
      <c r="L152" s="969"/>
      <c r="M152" s="970"/>
      <c r="N152" s="967"/>
      <c r="O152" s="968"/>
      <c r="P152" s="971"/>
      <c r="Q152" s="972"/>
      <c r="R152" s="973"/>
      <c r="S152" s="974"/>
      <c r="T152" s="975"/>
      <c r="U152" s="976"/>
      <c r="V152" s="976"/>
      <c r="W152" s="977"/>
      <c r="X152" s="975"/>
      <c r="Y152" s="976"/>
      <c r="Z152" s="976"/>
      <c r="AA152" s="978"/>
      <c r="AB152" s="34"/>
      <c r="AC152" s="138"/>
      <c r="AD152" s="263"/>
      <c r="AE152" s="46"/>
      <c r="AF152" s="34"/>
      <c r="AG152" s="139"/>
      <c r="AH152" s="140">
        <f>+AG152/1000</f>
        <v>0</v>
      </c>
      <c r="AI152" s="152"/>
      <c r="AJ152" s="142">
        <f>+AI152/1000</f>
        <v>0</v>
      </c>
      <c r="AK152" s="143">
        <f>+AI152-AG152</f>
        <v>0</v>
      </c>
      <c r="AL152" s="144">
        <f>+AK152/1000</f>
        <v>0</v>
      </c>
      <c r="AM152" s="145" t="e">
        <f>+AK152/AG152</f>
        <v>#DIV/0!</v>
      </c>
      <c r="AN152" s="21"/>
    </row>
    <row r="153" spans="2:41" ht="12" customHeight="1" x14ac:dyDescent="0.25">
      <c r="B153" s="25"/>
      <c r="C153" s="137"/>
      <c r="D153" s="137"/>
      <c r="E153" s="43"/>
      <c r="F153" s="43"/>
      <c r="G153" s="25"/>
      <c r="H153" s="967"/>
      <c r="I153" s="968"/>
      <c r="J153" s="969"/>
      <c r="K153" s="970"/>
      <c r="L153" s="969"/>
      <c r="M153" s="970"/>
      <c r="N153" s="967"/>
      <c r="O153" s="968"/>
      <c r="P153" s="989"/>
      <c r="Q153" s="990"/>
      <c r="R153" s="973"/>
      <c r="S153" s="974"/>
      <c r="T153" s="991"/>
      <c r="U153" s="992"/>
      <c r="V153" s="992"/>
      <c r="W153" s="974"/>
      <c r="X153" s="991"/>
      <c r="Y153" s="992"/>
      <c r="Z153" s="992"/>
      <c r="AA153" s="985"/>
      <c r="AB153" s="34"/>
      <c r="AC153" s="138"/>
      <c r="AD153" s="263"/>
      <c r="AE153" s="46"/>
      <c r="AF153" s="34"/>
      <c r="AG153" s="139"/>
      <c r="AH153" s="140">
        <f>+AG153/1000</f>
        <v>0</v>
      </c>
      <c r="AI153" s="152"/>
      <c r="AJ153" s="142">
        <f>+AI153/1000</f>
        <v>0</v>
      </c>
      <c r="AK153" s="143">
        <f>+AI153-AG153</f>
        <v>0</v>
      </c>
      <c r="AL153" s="144">
        <f>+AK153/1000</f>
        <v>0</v>
      </c>
      <c r="AM153" s="145" t="e">
        <f>+AK153/AG153</f>
        <v>#DIV/0!</v>
      </c>
    </row>
    <row r="154" spans="2:41" ht="12" customHeight="1" thickBot="1" x14ac:dyDescent="0.3">
      <c r="B154" s="24"/>
      <c r="C154" s="146"/>
      <c r="D154" s="146"/>
      <c r="E154" s="27"/>
      <c r="F154" s="36"/>
      <c r="G154" s="31"/>
      <c r="H154" s="909"/>
      <c r="I154" s="910"/>
      <c r="J154" s="911"/>
      <c r="K154" s="912"/>
      <c r="L154" s="911"/>
      <c r="M154" s="912"/>
      <c r="N154" s="913"/>
      <c r="O154" s="910"/>
      <c r="P154" s="913"/>
      <c r="Q154" s="910"/>
      <c r="R154" s="914"/>
      <c r="S154" s="915"/>
      <c r="T154" s="916"/>
      <c r="U154" s="917"/>
      <c r="V154" s="917"/>
      <c r="W154" s="915"/>
      <c r="X154" s="29"/>
      <c r="Y154" s="147"/>
      <c r="Z154" s="147"/>
      <c r="AA154" s="28"/>
      <c r="AB154" s="36"/>
      <c r="AC154" s="148"/>
      <c r="AD154" s="147"/>
      <c r="AE154" s="28"/>
      <c r="AF154" s="29"/>
      <c r="AG154" s="149"/>
      <c r="AH154" s="153"/>
      <c r="AI154" s="150"/>
      <c r="AJ154" s="154"/>
      <c r="AK154" s="155"/>
      <c r="AL154" s="156"/>
      <c r="AM154" s="157"/>
    </row>
    <row r="155" spans="2:41" ht="12" customHeight="1" x14ac:dyDescent="0.25">
      <c r="B155" s="151"/>
      <c r="C155" s="151"/>
      <c r="D155" s="151"/>
      <c r="E155" s="151"/>
      <c r="F155" s="151"/>
      <c r="G155" s="151"/>
      <c r="H155" s="151"/>
      <c r="I155" s="151"/>
      <c r="J155" s="174"/>
      <c r="K155" s="174"/>
      <c r="L155" s="174"/>
      <c r="M155" s="174"/>
      <c r="N155" s="151"/>
      <c r="O155" s="151"/>
      <c r="P155" s="135"/>
      <c r="Q155" s="135"/>
      <c r="R155" s="918" t="s">
        <v>5</v>
      </c>
      <c r="S155" s="919"/>
      <c r="T155" s="919"/>
      <c r="U155" s="919"/>
      <c r="V155" s="919"/>
      <c r="W155" s="919"/>
      <c r="X155" s="919"/>
      <c r="Y155" s="919"/>
      <c r="Z155" s="919"/>
      <c r="AA155" s="919"/>
      <c r="AB155" s="919"/>
      <c r="AC155" s="919"/>
      <c r="AD155" s="919"/>
      <c r="AE155" s="919"/>
      <c r="AF155" s="265"/>
      <c r="AG155" s="932" t="s">
        <v>4</v>
      </c>
      <c r="AH155" s="933"/>
      <c r="AI155" s="932" t="s">
        <v>3</v>
      </c>
      <c r="AJ155" s="933"/>
      <c r="AK155" s="932" t="s">
        <v>2</v>
      </c>
      <c r="AL155" s="934"/>
      <c r="AM155" s="935"/>
    </row>
    <row r="156" spans="2:41" x14ac:dyDescent="0.25">
      <c r="B156" s="151"/>
      <c r="C156" s="151"/>
      <c r="D156" s="151"/>
      <c r="E156" s="151"/>
      <c r="F156" s="151"/>
      <c r="G156" s="151"/>
      <c r="H156" s="151"/>
      <c r="I156" s="151"/>
      <c r="J156" s="174"/>
      <c r="K156" s="174"/>
      <c r="L156" s="174"/>
      <c r="M156" s="174"/>
      <c r="N156" s="151"/>
      <c r="O156" s="151"/>
      <c r="P156" s="135"/>
      <c r="Q156" s="135"/>
      <c r="R156" s="930"/>
      <c r="S156" s="931"/>
      <c r="T156" s="931"/>
      <c r="U156" s="931"/>
      <c r="V156" s="931"/>
      <c r="W156" s="931"/>
      <c r="X156" s="931"/>
      <c r="Y156" s="931"/>
      <c r="Z156" s="931"/>
      <c r="AA156" s="931"/>
      <c r="AB156" s="931"/>
      <c r="AC156" s="931"/>
      <c r="AD156" s="931"/>
      <c r="AE156" s="931"/>
      <c r="AF156" s="265"/>
      <c r="AG156" s="936" t="s">
        <v>1</v>
      </c>
      <c r="AH156" s="938">
        <f>+SUM(AH149:AH154)</f>
        <v>0</v>
      </c>
      <c r="AI156" s="936" t="s">
        <v>1</v>
      </c>
      <c r="AJ156" s="938">
        <f>+SUM(AJ149:AJ154)</f>
        <v>0</v>
      </c>
      <c r="AK156" s="936" t="s">
        <v>1</v>
      </c>
      <c r="AL156" s="940">
        <f>+AJ156-AH156</f>
        <v>0</v>
      </c>
      <c r="AM156" s="851" t="e">
        <f>+AL156/AH156</f>
        <v>#DIV/0!</v>
      </c>
    </row>
    <row r="157" spans="2:41" ht="17.25" thickBot="1" x14ac:dyDescent="0.3">
      <c r="B157" s="151"/>
      <c r="C157" s="151"/>
      <c r="D157" s="151"/>
      <c r="E157" s="151"/>
      <c r="F157" s="151"/>
      <c r="G157" s="151"/>
      <c r="H157" s="151"/>
      <c r="I157" s="151"/>
      <c r="J157" s="174"/>
      <c r="K157" s="174"/>
      <c r="L157" s="174"/>
      <c r="M157" s="174"/>
      <c r="N157" s="151"/>
      <c r="O157" s="151"/>
      <c r="P157" s="135"/>
      <c r="Q157" s="135"/>
      <c r="R157" s="921"/>
      <c r="S157" s="922"/>
      <c r="T157" s="922"/>
      <c r="U157" s="922"/>
      <c r="V157" s="922"/>
      <c r="W157" s="922"/>
      <c r="X157" s="922"/>
      <c r="Y157" s="922"/>
      <c r="Z157" s="922"/>
      <c r="AA157" s="922"/>
      <c r="AB157" s="922"/>
      <c r="AC157" s="922"/>
      <c r="AD157" s="922"/>
      <c r="AE157" s="922"/>
      <c r="AF157" s="264"/>
      <c r="AG157" s="937"/>
      <c r="AH157" s="939"/>
      <c r="AI157" s="937"/>
      <c r="AJ157" s="939"/>
      <c r="AK157" s="937"/>
      <c r="AL157" s="941"/>
      <c r="AM157" s="852"/>
    </row>
    <row r="158" spans="2:41" ht="17.25" thickBot="1" x14ac:dyDescent="0.3"/>
    <row r="159" spans="2:41" x14ac:dyDescent="0.25">
      <c r="R159" s="918" t="s">
        <v>0</v>
      </c>
      <c r="S159" s="919"/>
      <c r="T159" s="919"/>
      <c r="U159" s="919"/>
      <c r="V159" s="919"/>
      <c r="W159" s="919"/>
      <c r="X159" s="919"/>
      <c r="Y159" s="919"/>
      <c r="Z159" s="919"/>
      <c r="AA159" s="919"/>
      <c r="AB159" s="919"/>
      <c r="AC159" s="919"/>
      <c r="AD159" s="919"/>
      <c r="AE159" s="920"/>
      <c r="AF159" s="18"/>
      <c r="AG159" s="924">
        <f>+AH156+AG139</f>
        <v>0</v>
      </c>
      <c r="AH159" s="925"/>
      <c r="AI159" s="924">
        <f>+AJ156+AI139</f>
        <v>0</v>
      </c>
      <c r="AJ159" s="925"/>
      <c r="AK159" s="928">
        <f>+AI159-AG159</f>
        <v>0</v>
      </c>
      <c r="AL159" s="925"/>
      <c r="AM159" s="945" t="e">
        <f>+AK159/AG159</f>
        <v>#DIV/0!</v>
      </c>
    </row>
    <row r="160" spans="2:41" ht="17.25" thickBot="1" x14ac:dyDescent="0.3">
      <c r="R160" s="921"/>
      <c r="S160" s="922"/>
      <c r="T160" s="922"/>
      <c r="U160" s="922"/>
      <c r="V160" s="922"/>
      <c r="W160" s="922"/>
      <c r="X160" s="922"/>
      <c r="Y160" s="922"/>
      <c r="Z160" s="922"/>
      <c r="AA160" s="922"/>
      <c r="AB160" s="922"/>
      <c r="AC160" s="922"/>
      <c r="AD160" s="922"/>
      <c r="AE160" s="923"/>
      <c r="AF160" s="19"/>
      <c r="AG160" s="926"/>
      <c r="AH160" s="927"/>
      <c r="AI160" s="926"/>
      <c r="AJ160" s="927"/>
      <c r="AK160" s="929"/>
      <c r="AL160" s="927"/>
      <c r="AM160" s="946"/>
    </row>
    <row r="161" spans="2:41" ht="17.25" thickBot="1" x14ac:dyDescent="0.3"/>
    <row r="162" spans="2:41" ht="12" customHeight="1" x14ac:dyDescent="0.25">
      <c r="B162" s="882" t="s">
        <v>31</v>
      </c>
      <c r="C162" s="883"/>
      <c r="D162" s="883"/>
      <c r="E162" s="883"/>
      <c r="F162" s="883"/>
      <c r="G162" s="884"/>
      <c r="H162" s="888" t="s">
        <v>30</v>
      </c>
      <c r="I162" s="765"/>
      <c r="J162" s="765"/>
      <c r="K162" s="765"/>
      <c r="L162" s="765"/>
      <c r="M162" s="765"/>
      <c r="N162" s="765"/>
      <c r="O162" s="765"/>
      <c r="P162" s="765"/>
      <c r="Q162" s="765"/>
      <c r="R162" s="765"/>
      <c r="S162" s="765"/>
      <c r="T162" s="765"/>
      <c r="U162" s="765"/>
      <c r="V162" s="765"/>
      <c r="W162" s="765"/>
      <c r="X162" s="765"/>
      <c r="Y162" s="765"/>
      <c r="Z162" s="765"/>
      <c r="AA162" s="765"/>
      <c r="AB162" s="765"/>
      <c r="AC162" s="765"/>
      <c r="AD162" s="267"/>
      <c r="AE162" s="764" t="s">
        <v>29</v>
      </c>
      <c r="AF162" s="765"/>
      <c r="AG162" s="765"/>
      <c r="AH162" s="765"/>
      <c r="AI162" s="765"/>
      <c r="AJ162" s="766"/>
      <c r="AK162" s="889" t="s">
        <v>39</v>
      </c>
      <c r="AL162" s="890"/>
      <c r="AM162" s="891"/>
      <c r="AN162" s="22"/>
      <c r="AO162" s="168" t="s">
        <v>46</v>
      </c>
    </row>
    <row r="163" spans="2:41" ht="12" customHeight="1" thickBot="1" x14ac:dyDescent="0.3">
      <c r="B163" s="885"/>
      <c r="C163" s="886"/>
      <c r="D163" s="886"/>
      <c r="E163" s="886"/>
      <c r="F163" s="886"/>
      <c r="G163" s="887"/>
      <c r="H163" s="892" t="s">
        <v>25</v>
      </c>
      <c r="I163" s="893"/>
      <c r="J163" s="893"/>
      <c r="K163" s="893"/>
      <c r="L163" s="893"/>
      <c r="M163" s="893"/>
      <c r="N163" s="893"/>
      <c r="O163" s="893"/>
      <c r="P163" s="893"/>
      <c r="Q163" s="893"/>
      <c r="R163" s="893"/>
      <c r="S163" s="893"/>
      <c r="T163" s="893"/>
      <c r="U163" s="893"/>
      <c r="V163" s="893"/>
      <c r="W163" s="893"/>
      <c r="X163" s="893"/>
      <c r="Y163" s="893"/>
      <c r="Z163" s="893"/>
      <c r="AA163" s="893"/>
      <c r="AB163" s="893"/>
      <c r="AC163" s="893"/>
      <c r="AD163" s="268"/>
      <c r="AE163" s="773"/>
      <c r="AF163" s="774"/>
      <c r="AG163" s="774"/>
      <c r="AH163" s="774"/>
      <c r="AI163" s="774"/>
      <c r="AJ163" s="775"/>
      <c r="AK163" s="896" t="s">
        <v>40</v>
      </c>
      <c r="AL163" s="897"/>
      <c r="AM163" s="898"/>
      <c r="AN163" s="23"/>
      <c r="AO163" s="169" t="s">
        <v>47</v>
      </c>
    </row>
    <row r="164" spans="2:41" ht="12" customHeight="1" thickBot="1" x14ac:dyDescent="0.3">
      <c r="B164" s="902" t="s">
        <v>28</v>
      </c>
      <c r="C164" s="903"/>
      <c r="D164" s="903"/>
      <c r="E164" s="903"/>
      <c r="F164" s="903"/>
      <c r="G164" s="904"/>
      <c r="H164" s="894"/>
      <c r="I164" s="895"/>
      <c r="J164" s="895"/>
      <c r="K164" s="895"/>
      <c r="L164" s="895"/>
      <c r="M164" s="895"/>
      <c r="N164" s="895"/>
      <c r="O164" s="895"/>
      <c r="P164" s="895"/>
      <c r="Q164" s="895"/>
      <c r="R164" s="895"/>
      <c r="S164" s="895"/>
      <c r="T164" s="895"/>
      <c r="U164" s="895"/>
      <c r="V164" s="895"/>
      <c r="W164" s="895"/>
      <c r="X164" s="895"/>
      <c r="Y164" s="895"/>
      <c r="Z164" s="895"/>
      <c r="AA164" s="895"/>
      <c r="AB164" s="895"/>
      <c r="AC164" s="895"/>
      <c r="AD164" s="269"/>
      <c r="AE164" s="776"/>
      <c r="AF164" s="777"/>
      <c r="AG164" s="777"/>
      <c r="AH164" s="777"/>
      <c r="AI164" s="777"/>
      <c r="AJ164" s="778"/>
      <c r="AK164" s="899"/>
      <c r="AL164" s="900"/>
      <c r="AM164" s="901"/>
      <c r="AN164" s="141"/>
      <c r="AO164" s="170"/>
    </row>
    <row r="165" spans="2:41" ht="12" customHeight="1" thickBot="1" x14ac:dyDescent="0.3">
      <c r="B165" s="135"/>
      <c r="C165" s="135"/>
      <c r="D165" s="135"/>
      <c r="E165" s="135"/>
      <c r="F165" s="135"/>
      <c r="G165" s="135"/>
      <c r="H165" s="135"/>
      <c r="I165" s="135"/>
      <c r="J165" s="174"/>
      <c r="K165" s="174"/>
      <c r="L165" s="174"/>
      <c r="M165" s="174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41"/>
      <c r="AO165" s="171"/>
    </row>
    <row r="166" spans="2:41" ht="12" customHeight="1" thickBot="1" x14ac:dyDescent="0.3">
      <c r="B166" s="873" t="s">
        <v>27</v>
      </c>
      <c r="C166" s="874"/>
      <c r="D166" s="874"/>
      <c r="E166" s="875"/>
      <c r="F166" s="848" t="s">
        <v>26</v>
      </c>
      <c r="G166" s="850"/>
      <c r="H166" s="848" t="s">
        <v>44</v>
      </c>
      <c r="I166" s="849"/>
      <c r="J166" s="849"/>
      <c r="K166" s="849"/>
      <c r="L166" s="849"/>
      <c r="M166" s="849"/>
      <c r="N166" s="849"/>
      <c r="O166" s="849"/>
      <c r="P166" s="849"/>
      <c r="Q166" s="849"/>
      <c r="R166" s="849"/>
      <c r="S166" s="850"/>
      <c r="T166" s="848" t="s">
        <v>25</v>
      </c>
      <c r="U166" s="849"/>
      <c r="V166" s="849"/>
      <c r="W166" s="849"/>
      <c r="X166" s="849"/>
      <c r="Y166" s="849"/>
      <c r="Z166" s="849"/>
      <c r="AA166" s="849"/>
      <c r="AB166" s="849"/>
      <c r="AC166" s="849"/>
      <c r="AD166" s="849"/>
      <c r="AE166" s="850"/>
      <c r="AF166" s="879" t="s">
        <v>24</v>
      </c>
      <c r="AG166" s="880"/>
      <c r="AH166" s="881"/>
      <c r="AI166" s="879" t="s">
        <v>24</v>
      </c>
      <c r="AJ166" s="881"/>
      <c r="AK166" s="848" t="s">
        <v>23</v>
      </c>
      <c r="AL166" s="849"/>
      <c r="AM166" s="850"/>
      <c r="AN166" s="141"/>
      <c r="AO166" s="171"/>
    </row>
    <row r="167" spans="2:41" ht="12" customHeight="1" thickBot="1" x14ac:dyDescent="0.3">
      <c r="B167" s="1" t="s">
        <v>13</v>
      </c>
      <c r="C167" s="2" t="s">
        <v>22</v>
      </c>
      <c r="D167" s="3" t="s">
        <v>22</v>
      </c>
      <c r="E167" s="2" t="s">
        <v>21</v>
      </c>
      <c r="F167" s="907" t="s">
        <v>20</v>
      </c>
      <c r="G167" s="908"/>
      <c r="H167" s="876"/>
      <c r="I167" s="877"/>
      <c r="J167" s="877"/>
      <c r="K167" s="877"/>
      <c r="L167" s="877"/>
      <c r="M167" s="877"/>
      <c r="N167" s="877"/>
      <c r="O167" s="877"/>
      <c r="P167" s="877"/>
      <c r="Q167" s="877"/>
      <c r="R167" s="877"/>
      <c r="S167" s="878"/>
      <c r="T167" s="876"/>
      <c r="U167" s="877"/>
      <c r="V167" s="877"/>
      <c r="W167" s="877"/>
      <c r="X167" s="877"/>
      <c r="Y167" s="877"/>
      <c r="Z167" s="877"/>
      <c r="AA167" s="877"/>
      <c r="AB167" s="877"/>
      <c r="AC167" s="877"/>
      <c r="AD167" s="877"/>
      <c r="AE167" s="878"/>
      <c r="AF167" s="876" t="s">
        <v>19</v>
      </c>
      <c r="AG167" s="877"/>
      <c r="AH167" s="878"/>
      <c r="AI167" s="876" t="s">
        <v>18</v>
      </c>
      <c r="AJ167" s="878"/>
      <c r="AK167" s="876" t="s">
        <v>17</v>
      </c>
      <c r="AL167" s="877"/>
      <c r="AM167" s="878"/>
      <c r="AN167" s="141"/>
      <c r="AO167" s="171"/>
    </row>
    <row r="168" spans="2:41" ht="12" customHeight="1" thickBot="1" x14ac:dyDescent="0.3">
      <c r="B168" s="4">
        <v>2020</v>
      </c>
      <c r="C168" s="5" t="s">
        <v>16</v>
      </c>
      <c r="D168" s="5" t="s">
        <v>15</v>
      </c>
      <c r="E168" s="30" t="s">
        <v>14</v>
      </c>
      <c r="F168" s="6" t="s">
        <v>14</v>
      </c>
      <c r="G168" s="7" t="s">
        <v>13</v>
      </c>
      <c r="H168" s="868" t="s">
        <v>34</v>
      </c>
      <c r="I168" s="869"/>
      <c r="J168" s="870" t="s">
        <v>43</v>
      </c>
      <c r="K168" s="871"/>
      <c r="L168" s="870" t="s">
        <v>42</v>
      </c>
      <c r="M168" s="871"/>
      <c r="N168" s="872" t="s">
        <v>33</v>
      </c>
      <c r="O168" s="869"/>
      <c r="P168" s="872" t="s">
        <v>12</v>
      </c>
      <c r="Q168" s="869"/>
      <c r="R168" s="872" t="s">
        <v>11</v>
      </c>
      <c r="S168" s="905"/>
      <c r="T168" s="868" t="s">
        <v>35</v>
      </c>
      <c r="U168" s="906"/>
      <c r="V168" s="906"/>
      <c r="W168" s="905"/>
      <c r="X168" s="868" t="s">
        <v>10</v>
      </c>
      <c r="Y168" s="906"/>
      <c r="Z168" s="906"/>
      <c r="AA168" s="905"/>
      <c r="AB168" s="38" t="s">
        <v>38</v>
      </c>
      <c r="AC168" s="37" t="s">
        <v>36</v>
      </c>
      <c r="AD168" s="266" t="s">
        <v>41</v>
      </c>
      <c r="AE168" s="136" t="s">
        <v>9</v>
      </c>
      <c r="AF168" s="8" t="s">
        <v>37</v>
      </c>
      <c r="AG168" s="9" t="s">
        <v>8</v>
      </c>
      <c r="AH168" s="10" t="s">
        <v>7</v>
      </c>
      <c r="AI168" s="6" t="s">
        <v>8</v>
      </c>
      <c r="AJ168" s="7" t="s">
        <v>7</v>
      </c>
      <c r="AK168" s="6" t="s">
        <v>8</v>
      </c>
      <c r="AL168" s="11" t="s">
        <v>7</v>
      </c>
      <c r="AM168" s="7" t="s">
        <v>6</v>
      </c>
      <c r="AN168" s="141"/>
      <c r="AO168" s="171"/>
    </row>
    <row r="169" spans="2:41" ht="12" customHeight="1" thickBot="1" x14ac:dyDescent="0.3">
      <c r="B169" s="25"/>
      <c r="C169" s="137"/>
      <c r="D169" s="137"/>
      <c r="E169" s="43"/>
      <c r="F169" s="43"/>
      <c r="G169" s="25"/>
      <c r="H169" s="960"/>
      <c r="I169" s="961"/>
      <c r="J169" s="962"/>
      <c r="K169" s="963"/>
      <c r="L169" s="962"/>
      <c r="M169" s="963"/>
      <c r="N169" s="960"/>
      <c r="O169" s="961"/>
      <c r="P169" s="964"/>
      <c r="Q169" s="965"/>
      <c r="R169" s="964"/>
      <c r="S169" s="966"/>
      <c r="T169" s="957"/>
      <c r="U169" s="958"/>
      <c r="V169" s="958"/>
      <c r="W169" s="959"/>
      <c r="X169" s="986"/>
      <c r="Y169" s="958"/>
      <c r="Z169" s="958"/>
      <c r="AA169" s="987"/>
      <c r="AB169" s="34"/>
      <c r="AC169" s="138"/>
      <c r="AD169" s="166"/>
      <c r="AE169" s="41"/>
      <c r="AF169" s="26"/>
      <c r="AG169" s="160"/>
      <c r="AH169" s="161">
        <f>+AG169/1000</f>
        <v>0</v>
      </c>
      <c r="AI169" s="162"/>
      <c r="AJ169" s="163">
        <f>+AI169/1000</f>
        <v>0</v>
      </c>
      <c r="AK169" s="164">
        <f>+AI169-AG169</f>
        <v>0</v>
      </c>
      <c r="AL169" s="163">
        <f>+AK169/1000</f>
        <v>0</v>
      </c>
      <c r="AM169" s="165" t="e">
        <f>+AK169/AG169</f>
        <v>#DIV/0!</v>
      </c>
      <c r="AN169" s="141"/>
      <c r="AO169" s="172"/>
    </row>
    <row r="170" spans="2:41" ht="12" customHeight="1" x14ac:dyDescent="0.25">
      <c r="B170" s="25"/>
      <c r="C170" s="137"/>
      <c r="D170" s="137"/>
      <c r="E170" s="43"/>
      <c r="F170" s="43"/>
      <c r="G170" s="25"/>
      <c r="H170" s="967"/>
      <c r="I170" s="968"/>
      <c r="J170" s="969"/>
      <c r="K170" s="970"/>
      <c r="L170" s="969"/>
      <c r="M170" s="970"/>
      <c r="N170" s="967"/>
      <c r="O170" s="968"/>
      <c r="P170" s="971"/>
      <c r="Q170" s="972"/>
      <c r="R170" s="973"/>
      <c r="S170" s="974"/>
      <c r="T170" s="979"/>
      <c r="U170" s="980"/>
      <c r="V170" s="980"/>
      <c r="W170" s="981"/>
      <c r="X170" s="979"/>
      <c r="Y170" s="980"/>
      <c r="Z170" s="980"/>
      <c r="AA170" s="988"/>
      <c r="AB170" s="34"/>
      <c r="AC170" s="138"/>
      <c r="AD170" s="158"/>
      <c r="AE170" s="35"/>
      <c r="AF170" s="34"/>
      <c r="AG170" s="139"/>
      <c r="AH170" s="159">
        <f>+AG170/1000</f>
        <v>0</v>
      </c>
      <c r="AI170" s="152"/>
      <c r="AJ170" s="272">
        <f>+AI170/1000</f>
        <v>0</v>
      </c>
      <c r="AK170" s="273">
        <f>+AI170-AG170</f>
        <v>0</v>
      </c>
      <c r="AL170" s="274">
        <f>+AK170/1000</f>
        <v>0</v>
      </c>
      <c r="AM170" s="275" t="e">
        <f>+AK170/AG170</f>
        <v>#DIV/0!</v>
      </c>
      <c r="AN170" s="20"/>
    </row>
    <row r="171" spans="2:41" ht="12" customHeight="1" x14ac:dyDescent="0.25">
      <c r="B171" s="25"/>
      <c r="C171" s="137"/>
      <c r="D171" s="137"/>
      <c r="E171" s="43"/>
      <c r="F171" s="43"/>
      <c r="G171" s="25"/>
      <c r="H171" s="967"/>
      <c r="I171" s="968"/>
      <c r="J171" s="969"/>
      <c r="K171" s="970"/>
      <c r="L171" s="969"/>
      <c r="M171" s="970"/>
      <c r="N171" s="967"/>
      <c r="O171" s="968"/>
      <c r="P171" s="971"/>
      <c r="Q171" s="972"/>
      <c r="R171" s="973"/>
      <c r="S171" s="985"/>
      <c r="T171" s="982"/>
      <c r="U171" s="983"/>
      <c r="V171" s="983"/>
      <c r="W171" s="984"/>
      <c r="X171" s="982"/>
      <c r="Y171" s="983"/>
      <c r="Z171" s="983"/>
      <c r="AA171" s="984"/>
      <c r="AB171" s="34"/>
      <c r="AC171" s="138"/>
      <c r="AD171" s="263"/>
      <c r="AE171" s="46"/>
      <c r="AF171" s="34"/>
      <c r="AG171" s="139"/>
      <c r="AH171" s="140">
        <f>+AG171/1000</f>
        <v>0</v>
      </c>
      <c r="AI171" s="152"/>
      <c r="AJ171" s="142">
        <f>+AI171/1000</f>
        <v>0</v>
      </c>
      <c r="AK171" s="143">
        <f>+AI171-AG171</f>
        <v>0</v>
      </c>
      <c r="AL171" s="144">
        <f>+AK171/1000</f>
        <v>0</v>
      </c>
      <c r="AM171" s="145" t="e">
        <f>+AK171/AG171</f>
        <v>#DIV/0!</v>
      </c>
      <c r="AN171" s="21"/>
    </row>
    <row r="172" spans="2:41" ht="12" customHeight="1" x14ac:dyDescent="0.25">
      <c r="B172" s="25"/>
      <c r="C172" s="137"/>
      <c r="D172" s="137"/>
      <c r="E172" s="43"/>
      <c r="F172" s="43"/>
      <c r="G172" s="25"/>
      <c r="H172" s="967"/>
      <c r="I172" s="968"/>
      <c r="J172" s="969"/>
      <c r="K172" s="970"/>
      <c r="L172" s="969"/>
      <c r="M172" s="970"/>
      <c r="N172" s="967"/>
      <c r="O172" s="968"/>
      <c r="P172" s="971"/>
      <c r="Q172" s="972"/>
      <c r="R172" s="973"/>
      <c r="S172" s="974"/>
      <c r="T172" s="975"/>
      <c r="U172" s="976"/>
      <c r="V172" s="976"/>
      <c r="W172" s="977"/>
      <c r="X172" s="975"/>
      <c r="Y172" s="976"/>
      <c r="Z172" s="976"/>
      <c r="AA172" s="978"/>
      <c r="AB172" s="34"/>
      <c r="AC172" s="138"/>
      <c r="AD172" s="263"/>
      <c r="AE172" s="46"/>
      <c r="AF172" s="34"/>
      <c r="AG172" s="139"/>
      <c r="AH172" s="140">
        <f>+AG172/1000</f>
        <v>0</v>
      </c>
      <c r="AI172" s="152"/>
      <c r="AJ172" s="142">
        <f>+AI172/1000</f>
        <v>0</v>
      </c>
      <c r="AK172" s="143">
        <f>+AI172-AG172</f>
        <v>0</v>
      </c>
      <c r="AL172" s="144">
        <f>+AK172/1000</f>
        <v>0</v>
      </c>
      <c r="AM172" s="145" t="e">
        <f>+AK172/AG172</f>
        <v>#DIV/0!</v>
      </c>
      <c r="AN172" s="21"/>
    </row>
    <row r="173" spans="2:41" ht="12" customHeight="1" x14ac:dyDescent="0.25">
      <c r="B173" s="25"/>
      <c r="C173" s="137"/>
      <c r="D173" s="137"/>
      <c r="E173" s="43"/>
      <c r="F173" s="43"/>
      <c r="G173" s="25"/>
      <c r="H173" s="967"/>
      <c r="I173" s="968"/>
      <c r="J173" s="969"/>
      <c r="K173" s="970"/>
      <c r="L173" s="969"/>
      <c r="M173" s="970"/>
      <c r="N173" s="967"/>
      <c r="O173" s="968"/>
      <c r="P173" s="989"/>
      <c r="Q173" s="990"/>
      <c r="R173" s="973"/>
      <c r="S173" s="974"/>
      <c r="T173" s="991"/>
      <c r="U173" s="992"/>
      <c r="V173" s="992"/>
      <c r="W173" s="974"/>
      <c r="X173" s="991"/>
      <c r="Y173" s="992"/>
      <c r="Z173" s="992"/>
      <c r="AA173" s="985"/>
      <c r="AB173" s="34"/>
      <c r="AC173" s="138"/>
      <c r="AD173" s="263"/>
      <c r="AE173" s="46"/>
      <c r="AF173" s="34"/>
      <c r="AG173" s="139"/>
      <c r="AH173" s="140">
        <f>+AG173/1000</f>
        <v>0</v>
      </c>
      <c r="AI173" s="152"/>
      <c r="AJ173" s="142">
        <f>+AI173/1000</f>
        <v>0</v>
      </c>
      <c r="AK173" s="143">
        <f>+AI173-AG173</f>
        <v>0</v>
      </c>
      <c r="AL173" s="144">
        <f>+AK173/1000</f>
        <v>0</v>
      </c>
      <c r="AM173" s="145" t="e">
        <f>+AK173/AG173</f>
        <v>#DIV/0!</v>
      </c>
    </row>
    <row r="174" spans="2:41" ht="12" customHeight="1" thickBot="1" x14ac:dyDescent="0.3">
      <c r="B174" s="24"/>
      <c r="C174" s="146"/>
      <c r="D174" s="146"/>
      <c r="E174" s="27"/>
      <c r="F174" s="36"/>
      <c r="G174" s="31"/>
      <c r="H174" s="909"/>
      <c r="I174" s="910"/>
      <c r="J174" s="911"/>
      <c r="K174" s="912"/>
      <c r="L174" s="911"/>
      <c r="M174" s="912"/>
      <c r="N174" s="913"/>
      <c r="O174" s="910"/>
      <c r="P174" s="913"/>
      <c r="Q174" s="910"/>
      <c r="R174" s="914"/>
      <c r="S174" s="915"/>
      <c r="T174" s="916"/>
      <c r="U174" s="917"/>
      <c r="V174" s="917"/>
      <c r="W174" s="915"/>
      <c r="X174" s="29"/>
      <c r="Y174" s="147"/>
      <c r="Z174" s="147"/>
      <c r="AA174" s="28"/>
      <c r="AB174" s="36"/>
      <c r="AC174" s="148"/>
      <c r="AD174" s="147"/>
      <c r="AE174" s="28"/>
      <c r="AF174" s="29"/>
      <c r="AG174" s="149"/>
      <c r="AH174" s="153"/>
      <c r="AI174" s="150"/>
      <c r="AJ174" s="154"/>
      <c r="AK174" s="155"/>
      <c r="AL174" s="156"/>
      <c r="AM174" s="157"/>
    </row>
    <row r="175" spans="2:41" ht="12" customHeight="1" x14ac:dyDescent="0.25">
      <c r="B175" s="151"/>
      <c r="C175" s="151"/>
      <c r="D175" s="151"/>
      <c r="E175" s="151"/>
      <c r="F175" s="151"/>
      <c r="G175" s="151"/>
      <c r="H175" s="151"/>
      <c r="I175" s="151"/>
      <c r="J175" s="174"/>
      <c r="K175" s="174"/>
      <c r="L175" s="174"/>
      <c r="M175" s="174"/>
      <c r="N175" s="151"/>
      <c r="O175" s="151"/>
      <c r="P175" s="135"/>
      <c r="Q175" s="135"/>
      <c r="R175" s="918" t="s">
        <v>5</v>
      </c>
      <c r="S175" s="919"/>
      <c r="T175" s="919"/>
      <c r="U175" s="919"/>
      <c r="V175" s="919"/>
      <c r="W175" s="919"/>
      <c r="X175" s="919"/>
      <c r="Y175" s="919"/>
      <c r="Z175" s="919"/>
      <c r="AA175" s="919"/>
      <c r="AB175" s="919"/>
      <c r="AC175" s="919"/>
      <c r="AD175" s="919"/>
      <c r="AE175" s="919"/>
      <c r="AF175" s="265"/>
      <c r="AG175" s="932" t="s">
        <v>4</v>
      </c>
      <c r="AH175" s="933"/>
      <c r="AI175" s="932" t="s">
        <v>3</v>
      </c>
      <c r="AJ175" s="933"/>
      <c r="AK175" s="932" t="s">
        <v>2</v>
      </c>
      <c r="AL175" s="934"/>
      <c r="AM175" s="935"/>
    </row>
    <row r="176" spans="2:41" x14ac:dyDescent="0.25">
      <c r="B176" s="151"/>
      <c r="C176" s="151"/>
      <c r="D176" s="151"/>
      <c r="E176" s="151"/>
      <c r="F176" s="151"/>
      <c r="G176" s="151"/>
      <c r="H176" s="151"/>
      <c r="I176" s="151"/>
      <c r="J176" s="174"/>
      <c r="K176" s="174"/>
      <c r="L176" s="174"/>
      <c r="M176" s="174"/>
      <c r="N176" s="151"/>
      <c r="O176" s="151"/>
      <c r="P176" s="135"/>
      <c r="Q176" s="135"/>
      <c r="R176" s="930"/>
      <c r="S176" s="931"/>
      <c r="T176" s="931"/>
      <c r="U176" s="931"/>
      <c r="V176" s="931"/>
      <c r="W176" s="931"/>
      <c r="X176" s="931"/>
      <c r="Y176" s="931"/>
      <c r="Z176" s="931"/>
      <c r="AA176" s="931"/>
      <c r="AB176" s="931"/>
      <c r="AC176" s="931"/>
      <c r="AD176" s="931"/>
      <c r="AE176" s="931"/>
      <c r="AF176" s="265"/>
      <c r="AG176" s="936" t="s">
        <v>1</v>
      </c>
      <c r="AH176" s="938">
        <f>+SUM(AH169:AH174)</f>
        <v>0</v>
      </c>
      <c r="AI176" s="936" t="s">
        <v>1</v>
      </c>
      <c r="AJ176" s="938">
        <f>+SUM(AJ169:AJ174)</f>
        <v>0</v>
      </c>
      <c r="AK176" s="936" t="s">
        <v>1</v>
      </c>
      <c r="AL176" s="940">
        <f>+AJ176-AH176</f>
        <v>0</v>
      </c>
      <c r="AM176" s="851" t="e">
        <f>+AL176/AH176</f>
        <v>#DIV/0!</v>
      </c>
    </row>
    <row r="177" spans="2:41" ht="17.25" thickBot="1" x14ac:dyDescent="0.3">
      <c r="B177" s="151"/>
      <c r="C177" s="151"/>
      <c r="D177" s="151"/>
      <c r="E177" s="151"/>
      <c r="F177" s="151"/>
      <c r="G177" s="151"/>
      <c r="H177" s="151"/>
      <c r="I177" s="151"/>
      <c r="J177" s="174"/>
      <c r="K177" s="174"/>
      <c r="L177" s="174"/>
      <c r="M177" s="174"/>
      <c r="N177" s="151"/>
      <c r="O177" s="151"/>
      <c r="P177" s="135"/>
      <c r="Q177" s="135"/>
      <c r="R177" s="921"/>
      <c r="S177" s="922"/>
      <c r="T177" s="922"/>
      <c r="U177" s="922"/>
      <c r="V177" s="922"/>
      <c r="W177" s="922"/>
      <c r="X177" s="922"/>
      <c r="Y177" s="922"/>
      <c r="Z177" s="922"/>
      <c r="AA177" s="922"/>
      <c r="AB177" s="922"/>
      <c r="AC177" s="922"/>
      <c r="AD177" s="922"/>
      <c r="AE177" s="922"/>
      <c r="AF177" s="264"/>
      <c r="AG177" s="937"/>
      <c r="AH177" s="939"/>
      <c r="AI177" s="937"/>
      <c r="AJ177" s="939"/>
      <c r="AK177" s="937"/>
      <c r="AL177" s="941"/>
      <c r="AM177" s="852"/>
    </row>
    <row r="178" spans="2:41" ht="17.25" thickBot="1" x14ac:dyDescent="0.3"/>
    <row r="179" spans="2:41" x14ac:dyDescent="0.25">
      <c r="R179" s="918" t="s">
        <v>0</v>
      </c>
      <c r="S179" s="919"/>
      <c r="T179" s="919"/>
      <c r="U179" s="919"/>
      <c r="V179" s="919"/>
      <c r="W179" s="919"/>
      <c r="X179" s="919"/>
      <c r="Y179" s="919"/>
      <c r="Z179" s="919"/>
      <c r="AA179" s="919"/>
      <c r="AB179" s="919"/>
      <c r="AC179" s="919"/>
      <c r="AD179" s="919"/>
      <c r="AE179" s="920"/>
      <c r="AF179" s="18"/>
      <c r="AG179" s="924">
        <f>+AH176+AG159</f>
        <v>0</v>
      </c>
      <c r="AH179" s="925"/>
      <c r="AI179" s="924">
        <f>+AJ176+AI159</f>
        <v>0</v>
      </c>
      <c r="AJ179" s="925"/>
      <c r="AK179" s="928">
        <f>+AI179-AG179</f>
        <v>0</v>
      </c>
      <c r="AL179" s="925"/>
      <c r="AM179" s="945" t="e">
        <f>+AK179/AG179</f>
        <v>#DIV/0!</v>
      </c>
    </row>
    <row r="180" spans="2:41" ht="17.25" thickBot="1" x14ac:dyDescent="0.3">
      <c r="R180" s="921"/>
      <c r="S180" s="922"/>
      <c r="T180" s="922"/>
      <c r="U180" s="922"/>
      <c r="V180" s="922"/>
      <c r="W180" s="922"/>
      <c r="X180" s="922"/>
      <c r="Y180" s="922"/>
      <c r="Z180" s="922"/>
      <c r="AA180" s="922"/>
      <c r="AB180" s="922"/>
      <c r="AC180" s="922"/>
      <c r="AD180" s="922"/>
      <c r="AE180" s="923"/>
      <c r="AF180" s="19"/>
      <c r="AG180" s="926"/>
      <c r="AH180" s="927"/>
      <c r="AI180" s="926"/>
      <c r="AJ180" s="927"/>
      <c r="AK180" s="929"/>
      <c r="AL180" s="927"/>
      <c r="AM180" s="946"/>
    </row>
    <row r="181" spans="2:41" ht="17.25" thickBot="1" x14ac:dyDescent="0.3"/>
    <row r="182" spans="2:41" ht="12" customHeight="1" x14ac:dyDescent="0.25">
      <c r="B182" s="882" t="s">
        <v>31</v>
      </c>
      <c r="C182" s="883"/>
      <c r="D182" s="883"/>
      <c r="E182" s="883"/>
      <c r="F182" s="883"/>
      <c r="G182" s="884"/>
      <c r="H182" s="888" t="s">
        <v>30</v>
      </c>
      <c r="I182" s="765"/>
      <c r="J182" s="765"/>
      <c r="K182" s="765"/>
      <c r="L182" s="765"/>
      <c r="M182" s="765"/>
      <c r="N182" s="765"/>
      <c r="O182" s="765"/>
      <c r="P182" s="765"/>
      <c r="Q182" s="765"/>
      <c r="R182" s="765"/>
      <c r="S182" s="765"/>
      <c r="T182" s="765"/>
      <c r="U182" s="765"/>
      <c r="V182" s="765"/>
      <c r="W182" s="765"/>
      <c r="X182" s="765"/>
      <c r="Y182" s="765"/>
      <c r="Z182" s="765"/>
      <c r="AA182" s="765"/>
      <c r="AB182" s="765"/>
      <c r="AC182" s="765"/>
      <c r="AD182" s="267"/>
      <c r="AE182" s="764" t="s">
        <v>29</v>
      </c>
      <c r="AF182" s="765"/>
      <c r="AG182" s="765"/>
      <c r="AH182" s="765"/>
      <c r="AI182" s="765"/>
      <c r="AJ182" s="766"/>
      <c r="AK182" s="889" t="s">
        <v>39</v>
      </c>
      <c r="AL182" s="890"/>
      <c r="AM182" s="891"/>
      <c r="AN182" s="22"/>
      <c r="AO182" s="168" t="s">
        <v>46</v>
      </c>
    </row>
    <row r="183" spans="2:41" ht="12" customHeight="1" thickBot="1" x14ac:dyDescent="0.3">
      <c r="B183" s="885"/>
      <c r="C183" s="886"/>
      <c r="D183" s="886"/>
      <c r="E183" s="886"/>
      <c r="F183" s="886"/>
      <c r="G183" s="887"/>
      <c r="H183" s="892" t="s">
        <v>25</v>
      </c>
      <c r="I183" s="893"/>
      <c r="J183" s="893"/>
      <c r="K183" s="893"/>
      <c r="L183" s="893"/>
      <c r="M183" s="893"/>
      <c r="N183" s="893"/>
      <c r="O183" s="893"/>
      <c r="P183" s="893"/>
      <c r="Q183" s="893"/>
      <c r="R183" s="893"/>
      <c r="S183" s="893"/>
      <c r="T183" s="893"/>
      <c r="U183" s="893"/>
      <c r="V183" s="893"/>
      <c r="W183" s="893"/>
      <c r="X183" s="893"/>
      <c r="Y183" s="893"/>
      <c r="Z183" s="893"/>
      <c r="AA183" s="893"/>
      <c r="AB183" s="893"/>
      <c r="AC183" s="893"/>
      <c r="AD183" s="268"/>
      <c r="AE183" s="773"/>
      <c r="AF183" s="774"/>
      <c r="AG183" s="774"/>
      <c r="AH183" s="774"/>
      <c r="AI183" s="774"/>
      <c r="AJ183" s="775"/>
      <c r="AK183" s="896" t="s">
        <v>40</v>
      </c>
      <c r="AL183" s="897"/>
      <c r="AM183" s="898"/>
      <c r="AN183" s="23"/>
      <c r="AO183" s="169" t="s">
        <v>47</v>
      </c>
    </row>
    <row r="184" spans="2:41" ht="12" customHeight="1" thickBot="1" x14ac:dyDescent="0.3">
      <c r="B184" s="902" t="s">
        <v>28</v>
      </c>
      <c r="C184" s="903"/>
      <c r="D184" s="903"/>
      <c r="E184" s="903"/>
      <c r="F184" s="903"/>
      <c r="G184" s="904"/>
      <c r="H184" s="894"/>
      <c r="I184" s="895"/>
      <c r="J184" s="895"/>
      <c r="K184" s="895"/>
      <c r="L184" s="895"/>
      <c r="M184" s="895"/>
      <c r="N184" s="895"/>
      <c r="O184" s="895"/>
      <c r="P184" s="895"/>
      <c r="Q184" s="895"/>
      <c r="R184" s="895"/>
      <c r="S184" s="895"/>
      <c r="T184" s="895"/>
      <c r="U184" s="895"/>
      <c r="V184" s="895"/>
      <c r="W184" s="895"/>
      <c r="X184" s="895"/>
      <c r="Y184" s="895"/>
      <c r="Z184" s="895"/>
      <c r="AA184" s="895"/>
      <c r="AB184" s="895"/>
      <c r="AC184" s="895"/>
      <c r="AD184" s="269"/>
      <c r="AE184" s="776"/>
      <c r="AF184" s="777"/>
      <c r="AG184" s="777"/>
      <c r="AH184" s="777"/>
      <c r="AI184" s="777"/>
      <c r="AJ184" s="778"/>
      <c r="AK184" s="899"/>
      <c r="AL184" s="900"/>
      <c r="AM184" s="901"/>
      <c r="AN184" s="141"/>
      <c r="AO184" s="170"/>
    </row>
    <row r="185" spans="2:41" ht="12" customHeight="1" thickBot="1" x14ac:dyDescent="0.3">
      <c r="B185" s="135"/>
      <c r="C185" s="135"/>
      <c r="D185" s="135"/>
      <c r="E185" s="135"/>
      <c r="F185" s="135"/>
      <c r="G185" s="135"/>
      <c r="H185" s="135"/>
      <c r="I185" s="135"/>
      <c r="J185" s="174"/>
      <c r="K185" s="174"/>
      <c r="L185" s="174"/>
      <c r="M185" s="174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41"/>
      <c r="AO185" s="171"/>
    </row>
    <row r="186" spans="2:41" ht="12" customHeight="1" thickBot="1" x14ac:dyDescent="0.3">
      <c r="B186" s="873" t="s">
        <v>27</v>
      </c>
      <c r="C186" s="874"/>
      <c r="D186" s="874"/>
      <c r="E186" s="875"/>
      <c r="F186" s="848" t="s">
        <v>26</v>
      </c>
      <c r="G186" s="850"/>
      <c r="H186" s="848" t="s">
        <v>44</v>
      </c>
      <c r="I186" s="849"/>
      <c r="J186" s="849"/>
      <c r="K186" s="849"/>
      <c r="L186" s="849"/>
      <c r="M186" s="849"/>
      <c r="N186" s="849"/>
      <c r="O186" s="849"/>
      <c r="P186" s="849"/>
      <c r="Q186" s="849"/>
      <c r="R186" s="849"/>
      <c r="S186" s="850"/>
      <c r="T186" s="848" t="s">
        <v>25</v>
      </c>
      <c r="U186" s="849"/>
      <c r="V186" s="849"/>
      <c r="W186" s="849"/>
      <c r="X186" s="849"/>
      <c r="Y186" s="849"/>
      <c r="Z186" s="849"/>
      <c r="AA186" s="849"/>
      <c r="AB186" s="849"/>
      <c r="AC186" s="849"/>
      <c r="AD186" s="849"/>
      <c r="AE186" s="850"/>
      <c r="AF186" s="879" t="s">
        <v>24</v>
      </c>
      <c r="AG186" s="880"/>
      <c r="AH186" s="881"/>
      <c r="AI186" s="879" t="s">
        <v>24</v>
      </c>
      <c r="AJ186" s="881"/>
      <c r="AK186" s="848" t="s">
        <v>23</v>
      </c>
      <c r="AL186" s="849"/>
      <c r="AM186" s="850"/>
      <c r="AN186" s="141"/>
      <c r="AO186" s="171"/>
    </row>
    <row r="187" spans="2:41" ht="12" customHeight="1" thickBot="1" x14ac:dyDescent="0.3">
      <c r="B187" s="1" t="s">
        <v>13</v>
      </c>
      <c r="C187" s="2" t="s">
        <v>22</v>
      </c>
      <c r="D187" s="3" t="s">
        <v>22</v>
      </c>
      <c r="E187" s="2" t="s">
        <v>21</v>
      </c>
      <c r="F187" s="907" t="s">
        <v>20</v>
      </c>
      <c r="G187" s="908"/>
      <c r="H187" s="876"/>
      <c r="I187" s="877"/>
      <c r="J187" s="877"/>
      <c r="K187" s="877"/>
      <c r="L187" s="877"/>
      <c r="M187" s="877"/>
      <c r="N187" s="877"/>
      <c r="O187" s="877"/>
      <c r="P187" s="877"/>
      <c r="Q187" s="877"/>
      <c r="R187" s="877"/>
      <c r="S187" s="878"/>
      <c r="T187" s="876"/>
      <c r="U187" s="877"/>
      <c r="V187" s="877"/>
      <c r="W187" s="877"/>
      <c r="X187" s="877"/>
      <c r="Y187" s="877"/>
      <c r="Z187" s="877"/>
      <c r="AA187" s="877"/>
      <c r="AB187" s="877"/>
      <c r="AC187" s="877"/>
      <c r="AD187" s="877"/>
      <c r="AE187" s="878"/>
      <c r="AF187" s="876" t="s">
        <v>19</v>
      </c>
      <c r="AG187" s="877"/>
      <c r="AH187" s="878"/>
      <c r="AI187" s="876" t="s">
        <v>18</v>
      </c>
      <c r="AJ187" s="878"/>
      <c r="AK187" s="876" t="s">
        <v>17</v>
      </c>
      <c r="AL187" s="877"/>
      <c r="AM187" s="878"/>
      <c r="AN187" s="141"/>
      <c r="AO187" s="171"/>
    </row>
    <row r="188" spans="2:41" ht="12" customHeight="1" thickBot="1" x14ac:dyDescent="0.3">
      <c r="B188" s="4">
        <v>2020</v>
      </c>
      <c r="C188" s="5" t="s">
        <v>16</v>
      </c>
      <c r="D188" s="5" t="s">
        <v>15</v>
      </c>
      <c r="E188" s="30" t="s">
        <v>14</v>
      </c>
      <c r="F188" s="6" t="s">
        <v>14</v>
      </c>
      <c r="G188" s="7" t="s">
        <v>13</v>
      </c>
      <c r="H188" s="868" t="s">
        <v>34</v>
      </c>
      <c r="I188" s="869"/>
      <c r="J188" s="870" t="s">
        <v>43</v>
      </c>
      <c r="K188" s="871"/>
      <c r="L188" s="870" t="s">
        <v>42</v>
      </c>
      <c r="M188" s="871"/>
      <c r="N188" s="872" t="s">
        <v>33</v>
      </c>
      <c r="O188" s="869"/>
      <c r="P188" s="872" t="s">
        <v>12</v>
      </c>
      <c r="Q188" s="869"/>
      <c r="R188" s="872" t="s">
        <v>11</v>
      </c>
      <c r="S188" s="905"/>
      <c r="T188" s="868" t="s">
        <v>35</v>
      </c>
      <c r="U188" s="906"/>
      <c r="V188" s="906"/>
      <c r="W188" s="905"/>
      <c r="X188" s="868" t="s">
        <v>10</v>
      </c>
      <c r="Y188" s="906"/>
      <c r="Z188" s="906"/>
      <c r="AA188" s="905"/>
      <c r="AB188" s="38" t="s">
        <v>38</v>
      </c>
      <c r="AC188" s="37" t="s">
        <v>36</v>
      </c>
      <c r="AD188" s="266" t="s">
        <v>41</v>
      </c>
      <c r="AE188" s="136" t="s">
        <v>9</v>
      </c>
      <c r="AF188" s="8" t="s">
        <v>37</v>
      </c>
      <c r="AG188" s="9" t="s">
        <v>8</v>
      </c>
      <c r="AH188" s="10" t="s">
        <v>7</v>
      </c>
      <c r="AI188" s="6" t="s">
        <v>8</v>
      </c>
      <c r="AJ188" s="7" t="s">
        <v>7</v>
      </c>
      <c r="AK188" s="6" t="s">
        <v>8</v>
      </c>
      <c r="AL188" s="11" t="s">
        <v>7</v>
      </c>
      <c r="AM188" s="7" t="s">
        <v>6</v>
      </c>
      <c r="AN188" s="141"/>
      <c r="AO188" s="171"/>
    </row>
    <row r="189" spans="2:41" ht="12" customHeight="1" thickBot="1" x14ac:dyDescent="0.3">
      <c r="B189" s="25"/>
      <c r="C189" s="137"/>
      <c r="D189" s="137"/>
      <c r="E189" s="43"/>
      <c r="F189" s="43"/>
      <c r="G189" s="25"/>
      <c r="H189" s="960"/>
      <c r="I189" s="961"/>
      <c r="J189" s="962"/>
      <c r="K189" s="963"/>
      <c r="L189" s="962"/>
      <c r="M189" s="963"/>
      <c r="N189" s="960"/>
      <c r="O189" s="961"/>
      <c r="P189" s="964"/>
      <c r="Q189" s="965"/>
      <c r="R189" s="964"/>
      <c r="S189" s="966"/>
      <c r="T189" s="957"/>
      <c r="U189" s="958"/>
      <c r="V189" s="958"/>
      <c r="W189" s="959"/>
      <c r="X189" s="986"/>
      <c r="Y189" s="958"/>
      <c r="Z189" s="958"/>
      <c r="AA189" s="987"/>
      <c r="AB189" s="34"/>
      <c r="AC189" s="138"/>
      <c r="AD189" s="166"/>
      <c r="AE189" s="41"/>
      <c r="AF189" s="26"/>
      <c r="AG189" s="160"/>
      <c r="AH189" s="161">
        <f>+AG189/1000</f>
        <v>0</v>
      </c>
      <c r="AI189" s="162"/>
      <c r="AJ189" s="163">
        <f>+AI189/1000</f>
        <v>0</v>
      </c>
      <c r="AK189" s="164">
        <f>+AI189-AG189</f>
        <v>0</v>
      </c>
      <c r="AL189" s="163">
        <f>+AK189/1000</f>
        <v>0</v>
      </c>
      <c r="AM189" s="165" t="e">
        <f>+AK189/AG189</f>
        <v>#DIV/0!</v>
      </c>
      <c r="AN189" s="141"/>
      <c r="AO189" s="172"/>
    </row>
    <row r="190" spans="2:41" ht="12" customHeight="1" x14ac:dyDescent="0.25">
      <c r="B190" s="25"/>
      <c r="C190" s="137"/>
      <c r="D190" s="137"/>
      <c r="E190" s="43"/>
      <c r="F190" s="43"/>
      <c r="G190" s="25"/>
      <c r="H190" s="967"/>
      <c r="I190" s="968"/>
      <c r="J190" s="969"/>
      <c r="K190" s="970"/>
      <c r="L190" s="969"/>
      <c r="M190" s="970"/>
      <c r="N190" s="967"/>
      <c r="O190" s="968"/>
      <c r="P190" s="971"/>
      <c r="Q190" s="972"/>
      <c r="R190" s="973"/>
      <c r="S190" s="974"/>
      <c r="T190" s="979"/>
      <c r="U190" s="980"/>
      <c r="V190" s="980"/>
      <c r="W190" s="981"/>
      <c r="X190" s="979"/>
      <c r="Y190" s="980"/>
      <c r="Z190" s="980"/>
      <c r="AA190" s="988"/>
      <c r="AB190" s="34"/>
      <c r="AC190" s="138"/>
      <c r="AD190" s="158"/>
      <c r="AE190" s="35"/>
      <c r="AF190" s="34"/>
      <c r="AG190" s="139"/>
      <c r="AH190" s="159">
        <f>+AG190/1000</f>
        <v>0</v>
      </c>
      <c r="AI190" s="152"/>
      <c r="AJ190" s="272">
        <f>+AI190/1000</f>
        <v>0</v>
      </c>
      <c r="AK190" s="273">
        <f>+AI190-AG190</f>
        <v>0</v>
      </c>
      <c r="AL190" s="274">
        <f>+AK190/1000</f>
        <v>0</v>
      </c>
      <c r="AM190" s="275" t="e">
        <f>+AK190/AG190</f>
        <v>#DIV/0!</v>
      </c>
      <c r="AN190" s="20"/>
    </row>
    <row r="191" spans="2:41" ht="12" customHeight="1" x14ac:dyDescent="0.25">
      <c r="B191" s="25"/>
      <c r="C191" s="137"/>
      <c r="D191" s="137"/>
      <c r="E191" s="43"/>
      <c r="F191" s="43"/>
      <c r="G191" s="25"/>
      <c r="H191" s="967"/>
      <c r="I191" s="968"/>
      <c r="J191" s="969"/>
      <c r="K191" s="970"/>
      <c r="L191" s="969"/>
      <c r="M191" s="970"/>
      <c r="N191" s="967"/>
      <c r="O191" s="968"/>
      <c r="P191" s="971"/>
      <c r="Q191" s="972"/>
      <c r="R191" s="973"/>
      <c r="S191" s="985"/>
      <c r="T191" s="982"/>
      <c r="U191" s="983"/>
      <c r="V191" s="983"/>
      <c r="W191" s="984"/>
      <c r="X191" s="982"/>
      <c r="Y191" s="983"/>
      <c r="Z191" s="983"/>
      <c r="AA191" s="984"/>
      <c r="AB191" s="34"/>
      <c r="AC191" s="138"/>
      <c r="AD191" s="263"/>
      <c r="AE191" s="46"/>
      <c r="AF191" s="34"/>
      <c r="AG191" s="139"/>
      <c r="AH191" s="140">
        <f>+AG191/1000</f>
        <v>0</v>
      </c>
      <c r="AI191" s="152"/>
      <c r="AJ191" s="142">
        <f>+AI191/1000</f>
        <v>0</v>
      </c>
      <c r="AK191" s="143">
        <f>+AI191-AG191</f>
        <v>0</v>
      </c>
      <c r="AL191" s="144">
        <f>+AK191/1000</f>
        <v>0</v>
      </c>
      <c r="AM191" s="145" t="e">
        <f>+AK191/AG191</f>
        <v>#DIV/0!</v>
      </c>
      <c r="AN191" s="21"/>
    </row>
    <row r="192" spans="2:41" ht="12" customHeight="1" x14ac:dyDescent="0.25">
      <c r="B192" s="25"/>
      <c r="C192" s="137"/>
      <c r="D192" s="137"/>
      <c r="E192" s="43"/>
      <c r="F192" s="43"/>
      <c r="G192" s="25"/>
      <c r="H192" s="967"/>
      <c r="I192" s="968"/>
      <c r="J192" s="969"/>
      <c r="K192" s="970"/>
      <c r="L192" s="969"/>
      <c r="M192" s="970"/>
      <c r="N192" s="967"/>
      <c r="O192" s="968"/>
      <c r="P192" s="971"/>
      <c r="Q192" s="972"/>
      <c r="R192" s="973"/>
      <c r="S192" s="974"/>
      <c r="T192" s="975"/>
      <c r="U192" s="976"/>
      <c r="V192" s="976"/>
      <c r="W192" s="977"/>
      <c r="X192" s="975"/>
      <c r="Y192" s="976"/>
      <c r="Z192" s="976"/>
      <c r="AA192" s="978"/>
      <c r="AB192" s="34"/>
      <c r="AC192" s="138"/>
      <c r="AD192" s="263"/>
      <c r="AE192" s="46"/>
      <c r="AF192" s="34"/>
      <c r="AG192" s="139"/>
      <c r="AH192" s="140">
        <f>+AG192/1000</f>
        <v>0</v>
      </c>
      <c r="AI192" s="152"/>
      <c r="AJ192" s="142">
        <f>+AI192/1000</f>
        <v>0</v>
      </c>
      <c r="AK192" s="143">
        <f>+AI192-AG192</f>
        <v>0</v>
      </c>
      <c r="AL192" s="144">
        <f>+AK192/1000</f>
        <v>0</v>
      </c>
      <c r="AM192" s="145" t="e">
        <f>+AK192/AG192</f>
        <v>#DIV/0!</v>
      </c>
      <c r="AN192" s="21"/>
    </row>
    <row r="193" spans="2:41" ht="12" customHeight="1" x14ac:dyDescent="0.25">
      <c r="B193" s="25"/>
      <c r="C193" s="137"/>
      <c r="D193" s="137"/>
      <c r="E193" s="43"/>
      <c r="F193" s="43"/>
      <c r="G193" s="25"/>
      <c r="H193" s="967"/>
      <c r="I193" s="968"/>
      <c r="J193" s="969"/>
      <c r="K193" s="970"/>
      <c r="L193" s="969"/>
      <c r="M193" s="970"/>
      <c r="N193" s="967"/>
      <c r="O193" s="968"/>
      <c r="P193" s="989"/>
      <c r="Q193" s="990"/>
      <c r="R193" s="973"/>
      <c r="S193" s="974"/>
      <c r="T193" s="991"/>
      <c r="U193" s="992"/>
      <c r="V193" s="992"/>
      <c r="W193" s="974"/>
      <c r="X193" s="991"/>
      <c r="Y193" s="992"/>
      <c r="Z193" s="992"/>
      <c r="AA193" s="985"/>
      <c r="AB193" s="34"/>
      <c r="AC193" s="138"/>
      <c r="AD193" s="263"/>
      <c r="AE193" s="46"/>
      <c r="AF193" s="34"/>
      <c r="AG193" s="139"/>
      <c r="AH193" s="140">
        <f>+AG193/1000</f>
        <v>0</v>
      </c>
      <c r="AI193" s="152"/>
      <c r="AJ193" s="142">
        <f>+AI193/1000</f>
        <v>0</v>
      </c>
      <c r="AK193" s="143">
        <f>+AI193-AG193</f>
        <v>0</v>
      </c>
      <c r="AL193" s="144">
        <f>+AK193/1000</f>
        <v>0</v>
      </c>
      <c r="AM193" s="145" t="e">
        <f>+AK193/AG193</f>
        <v>#DIV/0!</v>
      </c>
    </row>
    <row r="194" spans="2:41" ht="12" customHeight="1" thickBot="1" x14ac:dyDescent="0.3">
      <c r="B194" s="24"/>
      <c r="C194" s="146"/>
      <c r="D194" s="146"/>
      <c r="E194" s="27"/>
      <c r="F194" s="36"/>
      <c r="G194" s="31"/>
      <c r="H194" s="909"/>
      <c r="I194" s="910"/>
      <c r="J194" s="911"/>
      <c r="K194" s="912"/>
      <c r="L194" s="911"/>
      <c r="M194" s="912"/>
      <c r="N194" s="913"/>
      <c r="O194" s="910"/>
      <c r="P194" s="913"/>
      <c r="Q194" s="910"/>
      <c r="R194" s="914"/>
      <c r="S194" s="915"/>
      <c r="T194" s="916"/>
      <c r="U194" s="917"/>
      <c r="V194" s="917"/>
      <c r="W194" s="915"/>
      <c r="X194" s="29"/>
      <c r="Y194" s="147"/>
      <c r="Z194" s="147"/>
      <c r="AA194" s="28"/>
      <c r="AB194" s="36"/>
      <c r="AC194" s="148"/>
      <c r="AD194" s="147"/>
      <c r="AE194" s="28"/>
      <c r="AF194" s="29"/>
      <c r="AG194" s="149"/>
      <c r="AH194" s="153"/>
      <c r="AI194" s="150"/>
      <c r="AJ194" s="154"/>
      <c r="AK194" s="155"/>
      <c r="AL194" s="156"/>
      <c r="AM194" s="157"/>
    </row>
    <row r="195" spans="2:41" ht="12" customHeight="1" x14ac:dyDescent="0.25">
      <c r="B195" s="151"/>
      <c r="C195" s="151"/>
      <c r="D195" s="151"/>
      <c r="E195" s="151"/>
      <c r="F195" s="151"/>
      <c r="G195" s="151"/>
      <c r="H195" s="151"/>
      <c r="I195" s="151"/>
      <c r="J195" s="174"/>
      <c r="K195" s="174"/>
      <c r="L195" s="174"/>
      <c r="M195" s="174"/>
      <c r="N195" s="151"/>
      <c r="O195" s="151"/>
      <c r="P195" s="135"/>
      <c r="Q195" s="135"/>
      <c r="R195" s="918" t="s">
        <v>5</v>
      </c>
      <c r="S195" s="919"/>
      <c r="T195" s="919"/>
      <c r="U195" s="919"/>
      <c r="V195" s="919"/>
      <c r="W195" s="919"/>
      <c r="X195" s="919"/>
      <c r="Y195" s="919"/>
      <c r="Z195" s="919"/>
      <c r="AA195" s="919"/>
      <c r="AB195" s="919"/>
      <c r="AC195" s="919"/>
      <c r="AD195" s="919"/>
      <c r="AE195" s="919"/>
      <c r="AF195" s="265"/>
      <c r="AG195" s="932" t="s">
        <v>4</v>
      </c>
      <c r="AH195" s="933"/>
      <c r="AI195" s="932" t="s">
        <v>3</v>
      </c>
      <c r="AJ195" s="933"/>
      <c r="AK195" s="932" t="s">
        <v>2</v>
      </c>
      <c r="AL195" s="934"/>
      <c r="AM195" s="935"/>
    </row>
    <row r="196" spans="2:41" x14ac:dyDescent="0.25">
      <c r="B196" s="151"/>
      <c r="C196" s="151"/>
      <c r="D196" s="151"/>
      <c r="E196" s="151"/>
      <c r="F196" s="151"/>
      <c r="G196" s="151"/>
      <c r="H196" s="151"/>
      <c r="I196" s="151"/>
      <c r="J196" s="174"/>
      <c r="K196" s="174"/>
      <c r="L196" s="174"/>
      <c r="M196" s="174"/>
      <c r="N196" s="151"/>
      <c r="O196" s="151"/>
      <c r="P196" s="135"/>
      <c r="Q196" s="135"/>
      <c r="R196" s="930"/>
      <c r="S196" s="931"/>
      <c r="T196" s="931"/>
      <c r="U196" s="931"/>
      <c r="V196" s="931"/>
      <c r="W196" s="931"/>
      <c r="X196" s="931"/>
      <c r="Y196" s="931"/>
      <c r="Z196" s="931"/>
      <c r="AA196" s="931"/>
      <c r="AB196" s="931"/>
      <c r="AC196" s="931"/>
      <c r="AD196" s="931"/>
      <c r="AE196" s="931"/>
      <c r="AF196" s="265"/>
      <c r="AG196" s="936" t="s">
        <v>1</v>
      </c>
      <c r="AH196" s="938">
        <f>+SUM(AH189:AH194)</f>
        <v>0</v>
      </c>
      <c r="AI196" s="936" t="s">
        <v>1</v>
      </c>
      <c r="AJ196" s="938">
        <f>+SUM(AJ189:AJ194)</f>
        <v>0</v>
      </c>
      <c r="AK196" s="936" t="s">
        <v>1</v>
      </c>
      <c r="AL196" s="940">
        <f>+AJ196-AH196</f>
        <v>0</v>
      </c>
      <c r="AM196" s="851" t="e">
        <f>+AL196/AH196</f>
        <v>#DIV/0!</v>
      </c>
    </row>
    <row r="197" spans="2:41" ht="17.25" thickBot="1" x14ac:dyDescent="0.3">
      <c r="B197" s="151"/>
      <c r="C197" s="151"/>
      <c r="D197" s="151"/>
      <c r="E197" s="151"/>
      <c r="F197" s="151"/>
      <c r="G197" s="151"/>
      <c r="H197" s="151"/>
      <c r="I197" s="151"/>
      <c r="J197" s="174"/>
      <c r="K197" s="174"/>
      <c r="L197" s="174"/>
      <c r="M197" s="174"/>
      <c r="N197" s="151"/>
      <c r="O197" s="151"/>
      <c r="P197" s="135"/>
      <c r="Q197" s="135"/>
      <c r="R197" s="921"/>
      <c r="S197" s="922"/>
      <c r="T197" s="922"/>
      <c r="U197" s="922"/>
      <c r="V197" s="922"/>
      <c r="W197" s="922"/>
      <c r="X197" s="922"/>
      <c r="Y197" s="922"/>
      <c r="Z197" s="922"/>
      <c r="AA197" s="922"/>
      <c r="AB197" s="922"/>
      <c r="AC197" s="922"/>
      <c r="AD197" s="922"/>
      <c r="AE197" s="922"/>
      <c r="AF197" s="264"/>
      <c r="AG197" s="937"/>
      <c r="AH197" s="939"/>
      <c r="AI197" s="937"/>
      <c r="AJ197" s="939"/>
      <c r="AK197" s="937"/>
      <c r="AL197" s="941"/>
      <c r="AM197" s="852"/>
    </row>
    <row r="198" spans="2:41" ht="17.25" thickBot="1" x14ac:dyDescent="0.3"/>
    <row r="199" spans="2:41" x14ac:dyDescent="0.25">
      <c r="R199" s="918" t="s">
        <v>0</v>
      </c>
      <c r="S199" s="919"/>
      <c r="T199" s="919"/>
      <c r="U199" s="919"/>
      <c r="V199" s="919"/>
      <c r="W199" s="919"/>
      <c r="X199" s="919"/>
      <c r="Y199" s="919"/>
      <c r="Z199" s="919"/>
      <c r="AA199" s="919"/>
      <c r="AB199" s="919"/>
      <c r="AC199" s="919"/>
      <c r="AD199" s="919"/>
      <c r="AE199" s="920"/>
      <c r="AF199" s="18"/>
      <c r="AG199" s="924">
        <f>+AH196+AG179</f>
        <v>0</v>
      </c>
      <c r="AH199" s="925"/>
      <c r="AI199" s="924">
        <f>+AJ196+AI179</f>
        <v>0</v>
      </c>
      <c r="AJ199" s="925"/>
      <c r="AK199" s="928">
        <f>+AI199-AG199</f>
        <v>0</v>
      </c>
      <c r="AL199" s="925"/>
      <c r="AM199" s="945" t="e">
        <f>+AK199/AG199</f>
        <v>#DIV/0!</v>
      </c>
    </row>
    <row r="200" spans="2:41" ht="17.25" thickBot="1" x14ac:dyDescent="0.3">
      <c r="R200" s="921"/>
      <c r="S200" s="922"/>
      <c r="T200" s="922"/>
      <c r="U200" s="922"/>
      <c r="V200" s="922"/>
      <c r="W200" s="922"/>
      <c r="X200" s="922"/>
      <c r="Y200" s="922"/>
      <c r="Z200" s="922"/>
      <c r="AA200" s="922"/>
      <c r="AB200" s="922"/>
      <c r="AC200" s="922"/>
      <c r="AD200" s="922"/>
      <c r="AE200" s="923"/>
      <c r="AF200" s="19"/>
      <c r="AG200" s="926"/>
      <c r="AH200" s="927"/>
      <c r="AI200" s="926"/>
      <c r="AJ200" s="927"/>
      <c r="AK200" s="929"/>
      <c r="AL200" s="927"/>
      <c r="AM200" s="946"/>
    </row>
    <row r="201" spans="2:41" ht="17.25" thickBot="1" x14ac:dyDescent="0.3"/>
    <row r="202" spans="2:41" ht="12" customHeight="1" x14ac:dyDescent="0.25">
      <c r="B202" s="882" t="s">
        <v>31</v>
      </c>
      <c r="C202" s="883"/>
      <c r="D202" s="883"/>
      <c r="E202" s="883"/>
      <c r="F202" s="883"/>
      <c r="G202" s="884"/>
      <c r="H202" s="888" t="s">
        <v>30</v>
      </c>
      <c r="I202" s="765"/>
      <c r="J202" s="765"/>
      <c r="K202" s="765"/>
      <c r="L202" s="765"/>
      <c r="M202" s="765"/>
      <c r="N202" s="765"/>
      <c r="O202" s="765"/>
      <c r="P202" s="765"/>
      <c r="Q202" s="765"/>
      <c r="R202" s="765"/>
      <c r="S202" s="765"/>
      <c r="T202" s="765"/>
      <c r="U202" s="765"/>
      <c r="V202" s="765"/>
      <c r="W202" s="765"/>
      <c r="X202" s="765"/>
      <c r="Y202" s="765"/>
      <c r="Z202" s="765"/>
      <c r="AA202" s="765"/>
      <c r="AB202" s="765"/>
      <c r="AC202" s="765"/>
      <c r="AD202" s="267"/>
      <c r="AE202" s="764" t="s">
        <v>29</v>
      </c>
      <c r="AF202" s="765"/>
      <c r="AG202" s="765"/>
      <c r="AH202" s="765"/>
      <c r="AI202" s="765"/>
      <c r="AJ202" s="766"/>
      <c r="AK202" s="889" t="s">
        <v>39</v>
      </c>
      <c r="AL202" s="890"/>
      <c r="AM202" s="891"/>
      <c r="AN202" s="22"/>
      <c r="AO202" s="168" t="s">
        <v>46</v>
      </c>
    </row>
    <row r="203" spans="2:41" ht="12" customHeight="1" thickBot="1" x14ac:dyDescent="0.3">
      <c r="B203" s="885"/>
      <c r="C203" s="886"/>
      <c r="D203" s="886"/>
      <c r="E203" s="886"/>
      <c r="F203" s="886"/>
      <c r="G203" s="887"/>
      <c r="H203" s="892" t="s">
        <v>25</v>
      </c>
      <c r="I203" s="893"/>
      <c r="J203" s="893"/>
      <c r="K203" s="893"/>
      <c r="L203" s="893"/>
      <c r="M203" s="893"/>
      <c r="N203" s="893"/>
      <c r="O203" s="893"/>
      <c r="P203" s="893"/>
      <c r="Q203" s="893"/>
      <c r="R203" s="893"/>
      <c r="S203" s="893"/>
      <c r="T203" s="893"/>
      <c r="U203" s="893"/>
      <c r="V203" s="893"/>
      <c r="W203" s="893"/>
      <c r="X203" s="893"/>
      <c r="Y203" s="893"/>
      <c r="Z203" s="893"/>
      <c r="AA203" s="893"/>
      <c r="AB203" s="893"/>
      <c r="AC203" s="893"/>
      <c r="AD203" s="268"/>
      <c r="AE203" s="773"/>
      <c r="AF203" s="774"/>
      <c r="AG203" s="774"/>
      <c r="AH203" s="774"/>
      <c r="AI203" s="774"/>
      <c r="AJ203" s="775"/>
      <c r="AK203" s="896" t="s">
        <v>40</v>
      </c>
      <c r="AL203" s="897"/>
      <c r="AM203" s="898"/>
      <c r="AN203" s="23"/>
      <c r="AO203" s="169" t="s">
        <v>47</v>
      </c>
    </row>
    <row r="204" spans="2:41" ht="12" customHeight="1" thickBot="1" x14ac:dyDescent="0.3">
      <c r="B204" s="902" t="s">
        <v>28</v>
      </c>
      <c r="C204" s="903"/>
      <c r="D204" s="903"/>
      <c r="E204" s="903"/>
      <c r="F204" s="903"/>
      <c r="G204" s="904"/>
      <c r="H204" s="894"/>
      <c r="I204" s="895"/>
      <c r="J204" s="895"/>
      <c r="K204" s="895"/>
      <c r="L204" s="895"/>
      <c r="M204" s="895"/>
      <c r="N204" s="895"/>
      <c r="O204" s="895"/>
      <c r="P204" s="895"/>
      <c r="Q204" s="895"/>
      <c r="R204" s="895"/>
      <c r="S204" s="895"/>
      <c r="T204" s="895"/>
      <c r="U204" s="895"/>
      <c r="V204" s="895"/>
      <c r="W204" s="895"/>
      <c r="X204" s="895"/>
      <c r="Y204" s="895"/>
      <c r="Z204" s="895"/>
      <c r="AA204" s="895"/>
      <c r="AB204" s="895"/>
      <c r="AC204" s="895"/>
      <c r="AD204" s="269"/>
      <c r="AE204" s="776"/>
      <c r="AF204" s="777"/>
      <c r="AG204" s="777"/>
      <c r="AH204" s="777"/>
      <c r="AI204" s="777"/>
      <c r="AJ204" s="778"/>
      <c r="AK204" s="899"/>
      <c r="AL204" s="900"/>
      <c r="AM204" s="901"/>
      <c r="AN204" s="141"/>
      <c r="AO204" s="170"/>
    </row>
    <row r="205" spans="2:41" ht="12" customHeight="1" thickBot="1" x14ac:dyDescent="0.3">
      <c r="B205" s="135"/>
      <c r="C205" s="135"/>
      <c r="D205" s="135"/>
      <c r="E205" s="135"/>
      <c r="F205" s="135"/>
      <c r="G205" s="135"/>
      <c r="H205" s="135"/>
      <c r="I205" s="135"/>
      <c r="J205" s="174"/>
      <c r="K205" s="174"/>
      <c r="L205" s="174"/>
      <c r="M205" s="174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41"/>
      <c r="AO205" s="171"/>
    </row>
    <row r="206" spans="2:41" ht="12" customHeight="1" thickBot="1" x14ac:dyDescent="0.3">
      <c r="B206" s="873" t="s">
        <v>27</v>
      </c>
      <c r="C206" s="874"/>
      <c r="D206" s="874"/>
      <c r="E206" s="875"/>
      <c r="F206" s="848" t="s">
        <v>26</v>
      </c>
      <c r="G206" s="850"/>
      <c r="H206" s="848" t="s">
        <v>44</v>
      </c>
      <c r="I206" s="849"/>
      <c r="J206" s="849"/>
      <c r="K206" s="849"/>
      <c r="L206" s="849"/>
      <c r="M206" s="849"/>
      <c r="N206" s="849"/>
      <c r="O206" s="849"/>
      <c r="P206" s="849"/>
      <c r="Q206" s="849"/>
      <c r="R206" s="849"/>
      <c r="S206" s="850"/>
      <c r="T206" s="848" t="s">
        <v>25</v>
      </c>
      <c r="U206" s="849"/>
      <c r="V206" s="849"/>
      <c r="W206" s="849"/>
      <c r="X206" s="849"/>
      <c r="Y206" s="849"/>
      <c r="Z206" s="849"/>
      <c r="AA206" s="849"/>
      <c r="AB206" s="849"/>
      <c r="AC206" s="849"/>
      <c r="AD206" s="849"/>
      <c r="AE206" s="850"/>
      <c r="AF206" s="879" t="s">
        <v>24</v>
      </c>
      <c r="AG206" s="880"/>
      <c r="AH206" s="881"/>
      <c r="AI206" s="879" t="s">
        <v>24</v>
      </c>
      <c r="AJ206" s="881"/>
      <c r="AK206" s="848" t="s">
        <v>23</v>
      </c>
      <c r="AL206" s="849"/>
      <c r="AM206" s="850"/>
      <c r="AN206" s="141"/>
      <c r="AO206" s="171"/>
    </row>
    <row r="207" spans="2:41" ht="12" customHeight="1" thickBot="1" x14ac:dyDescent="0.3">
      <c r="B207" s="1" t="s">
        <v>13</v>
      </c>
      <c r="C207" s="2" t="s">
        <v>22</v>
      </c>
      <c r="D207" s="3" t="s">
        <v>22</v>
      </c>
      <c r="E207" s="2" t="s">
        <v>21</v>
      </c>
      <c r="F207" s="907" t="s">
        <v>20</v>
      </c>
      <c r="G207" s="908"/>
      <c r="H207" s="876"/>
      <c r="I207" s="877"/>
      <c r="J207" s="877"/>
      <c r="K207" s="877"/>
      <c r="L207" s="877"/>
      <c r="M207" s="877"/>
      <c r="N207" s="877"/>
      <c r="O207" s="877"/>
      <c r="P207" s="877"/>
      <c r="Q207" s="877"/>
      <c r="R207" s="877"/>
      <c r="S207" s="878"/>
      <c r="T207" s="876"/>
      <c r="U207" s="877"/>
      <c r="V207" s="877"/>
      <c r="W207" s="877"/>
      <c r="X207" s="877"/>
      <c r="Y207" s="877"/>
      <c r="Z207" s="877"/>
      <c r="AA207" s="877"/>
      <c r="AB207" s="877"/>
      <c r="AC207" s="877"/>
      <c r="AD207" s="877"/>
      <c r="AE207" s="878"/>
      <c r="AF207" s="876" t="s">
        <v>19</v>
      </c>
      <c r="AG207" s="877"/>
      <c r="AH207" s="878"/>
      <c r="AI207" s="876" t="s">
        <v>18</v>
      </c>
      <c r="AJ207" s="878"/>
      <c r="AK207" s="876" t="s">
        <v>17</v>
      </c>
      <c r="AL207" s="877"/>
      <c r="AM207" s="878"/>
      <c r="AN207" s="141"/>
      <c r="AO207" s="171"/>
    </row>
    <row r="208" spans="2:41" ht="12" customHeight="1" thickBot="1" x14ac:dyDescent="0.3">
      <c r="B208" s="4">
        <v>2020</v>
      </c>
      <c r="C208" s="5" t="s">
        <v>16</v>
      </c>
      <c r="D208" s="5" t="s">
        <v>15</v>
      </c>
      <c r="E208" s="30" t="s">
        <v>14</v>
      </c>
      <c r="F208" s="6" t="s">
        <v>14</v>
      </c>
      <c r="G208" s="7" t="s">
        <v>13</v>
      </c>
      <c r="H208" s="868" t="s">
        <v>34</v>
      </c>
      <c r="I208" s="869"/>
      <c r="J208" s="870" t="s">
        <v>43</v>
      </c>
      <c r="K208" s="871"/>
      <c r="L208" s="870" t="s">
        <v>42</v>
      </c>
      <c r="M208" s="871"/>
      <c r="N208" s="872" t="s">
        <v>33</v>
      </c>
      <c r="O208" s="869"/>
      <c r="P208" s="872" t="s">
        <v>12</v>
      </c>
      <c r="Q208" s="869"/>
      <c r="R208" s="872" t="s">
        <v>11</v>
      </c>
      <c r="S208" s="905"/>
      <c r="T208" s="868" t="s">
        <v>35</v>
      </c>
      <c r="U208" s="906"/>
      <c r="V208" s="906"/>
      <c r="W208" s="905"/>
      <c r="X208" s="868" t="s">
        <v>10</v>
      </c>
      <c r="Y208" s="906"/>
      <c r="Z208" s="906"/>
      <c r="AA208" s="905"/>
      <c r="AB208" s="38" t="s">
        <v>38</v>
      </c>
      <c r="AC208" s="37" t="s">
        <v>36</v>
      </c>
      <c r="AD208" s="266" t="s">
        <v>41</v>
      </c>
      <c r="AE208" s="136" t="s">
        <v>9</v>
      </c>
      <c r="AF208" s="8" t="s">
        <v>37</v>
      </c>
      <c r="AG208" s="9" t="s">
        <v>8</v>
      </c>
      <c r="AH208" s="10" t="s">
        <v>7</v>
      </c>
      <c r="AI208" s="6" t="s">
        <v>8</v>
      </c>
      <c r="AJ208" s="7" t="s">
        <v>7</v>
      </c>
      <c r="AK208" s="6" t="s">
        <v>8</v>
      </c>
      <c r="AL208" s="11" t="s">
        <v>7</v>
      </c>
      <c r="AM208" s="7" t="s">
        <v>6</v>
      </c>
      <c r="AN208" s="141"/>
      <c r="AO208" s="171"/>
    </row>
    <row r="209" spans="2:41" ht="12" customHeight="1" thickBot="1" x14ac:dyDescent="0.3">
      <c r="B209" s="25"/>
      <c r="C209" s="137"/>
      <c r="D209" s="137"/>
      <c r="E209" s="43"/>
      <c r="F209" s="43"/>
      <c r="G209" s="25"/>
      <c r="H209" s="960"/>
      <c r="I209" s="961"/>
      <c r="J209" s="962"/>
      <c r="K209" s="963"/>
      <c r="L209" s="962"/>
      <c r="M209" s="963"/>
      <c r="N209" s="960"/>
      <c r="O209" s="961"/>
      <c r="P209" s="964"/>
      <c r="Q209" s="965"/>
      <c r="R209" s="964"/>
      <c r="S209" s="966"/>
      <c r="T209" s="957"/>
      <c r="U209" s="958"/>
      <c r="V209" s="958"/>
      <c r="W209" s="959"/>
      <c r="X209" s="986"/>
      <c r="Y209" s="958"/>
      <c r="Z209" s="958"/>
      <c r="AA209" s="987"/>
      <c r="AB209" s="34"/>
      <c r="AC209" s="138"/>
      <c r="AD209" s="166"/>
      <c r="AE209" s="41"/>
      <c r="AF209" s="26"/>
      <c r="AG209" s="160"/>
      <c r="AH209" s="161">
        <f>+AG209/1000</f>
        <v>0</v>
      </c>
      <c r="AI209" s="162"/>
      <c r="AJ209" s="163">
        <f>+AI209/1000</f>
        <v>0</v>
      </c>
      <c r="AK209" s="164">
        <f>+AI209-AG209</f>
        <v>0</v>
      </c>
      <c r="AL209" s="163">
        <f>+AK209/1000</f>
        <v>0</v>
      </c>
      <c r="AM209" s="165" t="e">
        <f>+AK209/AG209</f>
        <v>#DIV/0!</v>
      </c>
      <c r="AN209" s="141"/>
      <c r="AO209" s="172"/>
    </row>
    <row r="210" spans="2:41" ht="12" customHeight="1" x14ac:dyDescent="0.25">
      <c r="B210" s="25"/>
      <c r="C210" s="137"/>
      <c r="D210" s="137"/>
      <c r="E210" s="43"/>
      <c r="F210" s="43"/>
      <c r="G210" s="25"/>
      <c r="H210" s="967"/>
      <c r="I210" s="968"/>
      <c r="J210" s="969"/>
      <c r="K210" s="970"/>
      <c r="L210" s="969"/>
      <c r="M210" s="970"/>
      <c r="N210" s="967"/>
      <c r="O210" s="968"/>
      <c r="P210" s="971"/>
      <c r="Q210" s="972"/>
      <c r="R210" s="973"/>
      <c r="S210" s="974"/>
      <c r="T210" s="979"/>
      <c r="U210" s="980"/>
      <c r="V210" s="980"/>
      <c r="W210" s="981"/>
      <c r="X210" s="979"/>
      <c r="Y210" s="980"/>
      <c r="Z210" s="980"/>
      <c r="AA210" s="988"/>
      <c r="AB210" s="34"/>
      <c r="AC210" s="138"/>
      <c r="AD210" s="158"/>
      <c r="AE210" s="35"/>
      <c r="AF210" s="34"/>
      <c r="AG210" s="139"/>
      <c r="AH210" s="159">
        <f>+AG210/1000</f>
        <v>0</v>
      </c>
      <c r="AI210" s="152"/>
      <c r="AJ210" s="272">
        <f>+AI210/1000</f>
        <v>0</v>
      </c>
      <c r="AK210" s="273">
        <f>+AI210-AG210</f>
        <v>0</v>
      </c>
      <c r="AL210" s="274">
        <f>+AK210/1000</f>
        <v>0</v>
      </c>
      <c r="AM210" s="275" t="e">
        <f>+AK210/AG210</f>
        <v>#DIV/0!</v>
      </c>
      <c r="AN210" s="20"/>
    </row>
    <row r="211" spans="2:41" ht="12" customHeight="1" x14ac:dyDescent="0.25">
      <c r="B211" s="25"/>
      <c r="C211" s="137"/>
      <c r="D211" s="137"/>
      <c r="E211" s="43"/>
      <c r="F211" s="43"/>
      <c r="G211" s="25"/>
      <c r="H211" s="967"/>
      <c r="I211" s="968"/>
      <c r="J211" s="969"/>
      <c r="K211" s="970"/>
      <c r="L211" s="969"/>
      <c r="M211" s="970"/>
      <c r="N211" s="967"/>
      <c r="O211" s="968"/>
      <c r="P211" s="971"/>
      <c r="Q211" s="972"/>
      <c r="R211" s="973"/>
      <c r="S211" s="985"/>
      <c r="T211" s="982"/>
      <c r="U211" s="983"/>
      <c r="V211" s="983"/>
      <c r="W211" s="984"/>
      <c r="X211" s="982"/>
      <c r="Y211" s="983"/>
      <c r="Z211" s="983"/>
      <c r="AA211" s="984"/>
      <c r="AB211" s="34"/>
      <c r="AC211" s="138"/>
      <c r="AD211" s="263"/>
      <c r="AE211" s="46"/>
      <c r="AF211" s="34"/>
      <c r="AG211" s="139"/>
      <c r="AH211" s="140">
        <f>+AG211/1000</f>
        <v>0</v>
      </c>
      <c r="AI211" s="152"/>
      <c r="AJ211" s="142">
        <f>+AI211/1000</f>
        <v>0</v>
      </c>
      <c r="AK211" s="143">
        <f>+AI211-AG211</f>
        <v>0</v>
      </c>
      <c r="AL211" s="144">
        <f>+AK211/1000</f>
        <v>0</v>
      </c>
      <c r="AM211" s="145" t="e">
        <f>+AK211/AG211</f>
        <v>#DIV/0!</v>
      </c>
      <c r="AN211" s="21"/>
    </row>
    <row r="212" spans="2:41" ht="12" customHeight="1" x14ac:dyDescent="0.25">
      <c r="B212" s="25"/>
      <c r="C212" s="137"/>
      <c r="D212" s="137"/>
      <c r="E212" s="43"/>
      <c r="F212" s="43"/>
      <c r="G212" s="25"/>
      <c r="H212" s="967"/>
      <c r="I212" s="968"/>
      <c r="J212" s="969"/>
      <c r="K212" s="970"/>
      <c r="L212" s="969"/>
      <c r="M212" s="970"/>
      <c r="N212" s="967"/>
      <c r="O212" s="968"/>
      <c r="P212" s="971"/>
      <c r="Q212" s="972"/>
      <c r="R212" s="973"/>
      <c r="S212" s="974"/>
      <c r="T212" s="975"/>
      <c r="U212" s="976"/>
      <c r="V212" s="976"/>
      <c r="W212" s="977"/>
      <c r="X212" s="975"/>
      <c r="Y212" s="976"/>
      <c r="Z212" s="976"/>
      <c r="AA212" s="978"/>
      <c r="AB212" s="34"/>
      <c r="AC212" s="138"/>
      <c r="AD212" s="263"/>
      <c r="AE212" s="46"/>
      <c r="AF212" s="34"/>
      <c r="AG212" s="139"/>
      <c r="AH212" s="140">
        <f>+AG212/1000</f>
        <v>0</v>
      </c>
      <c r="AI212" s="152"/>
      <c r="AJ212" s="142">
        <f>+AI212/1000</f>
        <v>0</v>
      </c>
      <c r="AK212" s="143">
        <f>+AI212-AG212</f>
        <v>0</v>
      </c>
      <c r="AL212" s="144">
        <f>+AK212/1000</f>
        <v>0</v>
      </c>
      <c r="AM212" s="145" t="e">
        <f>+AK212/AG212</f>
        <v>#DIV/0!</v>
      </c>
      <c r="AN212" s="21"/>
    </row>
    <row r="213" spans="2:41" ht="12" customHeight="1" x14ac:dyDescent="0.25">
      <c r="B213" s="25"/>
      <c r="C213" s="137"/>
      <c r="D213" s="137"/>
      <c r="E213" s="43"/>
      <c r="F213" s="43"/>
      <c r="G213" s="25"/>
      <c r="H213" s="967"/>
      <c r="I213" s="968"/>
      <c r="J213" s="969"/>
      <c r="K213" s="970"/>
      <c r="L213" s="969"/>
      <c r="M213" s="970"/>
      <c r="N213" s="967"/>
      <c r="O213" s="968"/>
      <c r="P213" s="989"/>
      <c r="Q213" s="990"/>
      <c r="R213" s="973"/>
      <c r="S213" s="974"/>
      <c r="T213" s="991"/>
      <c r="U213" s="992"/>
      <c r="V213" s="992"/>
      <c r="W213" s="974"/>
      <c r="X213" s="991"/>
      <c r="Y213" s="992"/>
      <c r="Z213" s="992"/>
      <c r="AA213" s="985"/>
      <c r="AB213" s="34"/>
      <c r="AC213" s="138"/>
      <c r="AD213" s="263"/>
      <c r="AE213" s="46"/>
      <c r="AF213" s="34"/>
      <c r="AG213" s="139"/>
      <c r="AH213" s="140">
        <f>+AG213/1000</f>
        <v>0</v>
      </c>
      <c r="AI213" s="152"/>
      <c r="AJ213" s="142">
        <f>+AI213/1000</f>
        <v>0</v>
      </c>
      <c r="AK213" s="143">
        <f>+AI213-AG213</f>
        <v>0</v>
      </c>
      <c r="AL213" s="144">
        <f>+AK213/1000</f>
        <v>0</v>
      </c>
      <c r="AM213" s="145" t="e">
        <f>+AK213/AG213</f>
        <v>#DIV/0!</v>
      </c>
    </row>
    <row r="214" spans="2:41" ht="12" customHeight="1" thickBot="1" x14ac:dyDescent="0.3">
      <c r="B214" s="24"/>
      <c r="C214" s="146"/>
      <c r="D214" s="146"/>
      <c r="E214" s="27"/>
      <c r="F214" s="36"/>
      <c r="G214" s="31"/>
      <c r="H214" s="909"/>
      <c r="I214" s="910"/>
      <c r="J214" s="911"/>
      <c r="K214" s="912"/>
      <c r="L214" s="911"/>
      <c r="M214" s="912"/>
      <c r="N214" s="913"/>
      <c r="O214" s="910"/>
      <c r="P214" s="913"/>
      <c r="Q214" s="910"/>
      <c r="R214" s="914"/>
      <c r="S214" s="915"/>
      <c r="T214" s="916"/>
      <c r="U214" s="917"/>
      <c r="V214" s="917"/>
      <c r="W214" s="915"/>
      <c r="X214" s="29"/>
      <c r="Y214" s="147"/>
      <c r="Z214" s="147"/>
      <c r="AA214" s="28"/>
      <c r="AB214" s="36"/>
      <c r="AC214" s="148"/>
      <c r="AD214" s="147"/>
      <c r="AE214" s="28"/>
      <c r="AF214" s="29"/>
      <c r="AG214" s="149"/>
      <c r="AH214" s="153"/>
      <c r="AI214" s="150"/>
      <c r="AJ214" s="154"/>
      <c r="AK214" s="155"/>
      <c r="AL214" s="156"/>
      <c r="AM214" s="157"/>
    </row>
    <row r="215" spans="2:41" ht="12" customHeight="1" x14ac:dyDescent="0.25">
      <c r="B215" s="151"/>
      <c r="C215" s="151"/>
      <c r="D215" s="151"/>
      <c r="E215" s="151"/>
      <c r="F215" s="151"/>
      <c r="G215" s="151"/>
      <c r="H215" s="151"/>
      <c r="I215" s="151"/>
      <c r="J215" s="174"/>
      <c r="K215" s="174"/>
      <c r="L215" s="174"/>
      <c r="M215" s="174"/>
      <c r="N215" s="151"/>
      <c r="O215" s="151"/>
      <c r="P215" s="135"/>
      <c r="Q215" s="135"/>
      <c r="R215" s="918" t="s">
        <v>5</v>
      </c>
      <c r="S215" s="919"/>
      <c r="T215" s="919"/>
      <c r="U215" s="919"/>
      <c r="V215" s="919"/>
      <c r="W215" s="919"/>
      <c r="X215" s="919"/>
      <c r="Y215" s="919"/>
      <c r="Z215" s="919"/>
      <c r="AA215" s="919"/>
      <c r="AB215" s="919"/>
      <c r="AC215" s="919"/>
      <c r="AD215" s="919"/>
      <c r="AE215" s="919"/>
      <c r="AF215" s="265"/>
      <c r="AG215" s="932" t="s">
        <v>4</v>
      </c>
      <c r="AH215" s="933"/>
      <c r="AI215" s="932" t="s">
        <v>3</v>
      </c>
      <c r="AJ215" s="933"/>
      <c r="AK215" s="932" t="s">
        <v>2</v>
      </c>
      <c r="AL215" s="934"/>
      <c r="AM215" s="935"/>
    </row>
    <row r="216" spans="2:41" x14ac:dyDescent="0.25">
      <c r="B216" s="151"/>
      <c r="C216" s="151"/>
      <c r="D216" s="151"/>
      <c r="E216" s="151"/>
      <c r="F216" s="151"/>
      <c r="G216" s="151"/>
      <c r="H216" s="151"/>
      <c r="I216" s="151"/>
      <c r="J216" s="174"/>
      <c r="K216" s="174"/>
      <c r="L216" s="174"/>
      <c r="M216" s="174"/>
      <c r="N216" s="151"/>
      <c r="O216" s="151"/>
      <c r="P216" s="135"/>
      <c r="Q216" s="135"/>
      <c r="R216" s="930"/>
      <c r="S216" s="931"/>
      <c r="T216" s="931"/>
      <c r="U216" s="931"/>
      <c r="V216" s="931"/>
      <c r="W216" s="931"/>
      <c r="X216" s="931"/>
      <c r="Y216" s="931"/>
      <c r="Z216" s="931"/>
      <c r="AA216" s="931"/>
      <c r="AB216" s="931"/>
      <c r="AC216" s="931"/>
      <c r="AD216" s="931"/>
      <c r="AE216" s="931"/>
      <c r="AF216" s="265"/>
      <c r="AG216" s="936" t="s">
        <v>1</v>
      </c>
      <c r="AH216" s="938">
        <f>+SUM(AH209:AH214)</f>
        <v>0</v>
      </c>
      <c r="AI216" s="936" t="s">
        <v>1</v>
      </c>
      <c r="AJ216" s="938">
        <f>+SUM(AJ209:AJ214)</f>
        <v>0</v>
      </c>
      <c r="AK216" s="936" t="s">
        <v>1</v>
      </c>
      <c r="AL216" s="940">
        <f>+AJ216-AH216</f>
        <v>0</v>
      </c>
      <c r="AM216" s="851" t="e">
        <f>+AL216/AH216</f>
        <v>#DIV/0!</v>
      </c>
    </row>
    <row r="217" spans="2:41" ht="17.25" thickBot="1" x14ac:dyDescent="0.3">
      <c r="B217" s="151"/>
      <c r="C217" s="151"/>
      <c r="D217" s="151"/>
      <c r="E217" s="151"/>
      <c r="F217" s="151"/>
      <c r="G217" s="151"/>
      <c r="H217" s="151"/>
      <c r="I217" s="151"/>
      <c r="J217" s="174"/>
      <c r="K217" s="174"/>
      <c r="L217" s="174"/>
      <c r="M217" s="174"/>
      <c r="N217" s="151"/>
      <c r="O217" s="151"/>
      <c r="P217" s="135"/>
      <c r="Q217" s="135"/>
      <c r="R217" s="921"/>
      <c r="S217" s="922"/>
      <c r="T217" s="922"/>
      <c r="U217" s="922"/>
      <c r="V217" s="922"/>
      <c r="W217" s="922"/>
      <c r="X217" s="922"/>
      <c r="Y217" s="922"/>
      <c r="Z217" s="922"/>
      <c r="AA217" s="922"/>
      <c r="AB217" s="922"/>
      <c r="AC217" s="922"/>
      <c r="AD217" s="922"/>
      <c r="AE217" s="922"/>
      <c r="AF217" s="264"/>
      <c r="AG217" s="937"/>
      <c r="AH217" s="939"/>
      <c r="AI217" s="937"/>
      <c r="AJ217" s="939"/>
      <c r="AK217" s="937"/>
      <c r="AL217" s="941"/>
      <c r="AM217" s="852"/>
    </row>
    <row r="218" spans="2:41" ht="17.25" thickBot="1" x14ac:dyDescent="0.3"/>
    <row r="219" spans="2:41" x14ac:dyDescent="0.25">
      <c r="R219" s="918" t="s">
        <v>0</v>
      </c>
      <c r="S219" s="919"/>
      <c r="T219" s="919"/>
      <c r="U219" s="919"/>
      <c r="V219" s="919"/>
      <c r="W219" s="919"/>
      <c r="X219" s="919"/>
      <c r="Y219" s="919"/>
      <c r="Z219" s="919"/>
      <c r="AA219" s="919"/>
      <c r="AB219" s="919"/>
      <c r="AC219" s="919"/>
      <c r="AD219" s="919"/>
      <c r="AE219" s="920"/>
      <c r="AF219" s="18"/>
      <c r="AG219" s="924">
        <f>+AH216+AG199</f>
        <v>0</v>
      </c>
      <c r="AH219" s="925"/>
      <c r="AI219" s="924">
        <f>+AJ216+AI199</f>
        <v>0</v>
      </c>
      <c r="AJ219" s="925"/>
      <c r="AK219" s="928">
        <f>+AI219-AG219</f>
        <v>0</v>
      </c>
      <c r="AL219" s="925"/>
      <c r="AM219" s="945" t="e">
        <f>+AK219/AG219</f>
        <v>#DIV/0!</v>
      </c>
    </row>
    <row r="220" spans="2:41" ht="17.25" thickBot="1" x14ac:dyDescent="0.3">
      <c r="R220" s="921"/>
      <c r="S220" s="922"/>
      <c r="T220" s="922"/>
      <c r="U220" s="922"/>
      <c r="V220" s="922"/>
      <c r="W220" s="922"/>
      <c r="X220" s="922"/>
      <c r="Y220" s="922"/>
      <c r="Z220" s="922"/>
      <c r="AA220" s="922"/>
      <c r="AB220" s="922"/>
      <c r="AC220" s="922"/>
      <c r="AD220" s="922"/>
      <c r="AE220" s="923"/>
      <c r="AF220" s="19"/>
      <c r="AG220" s="926"/>
      <c r="AH220" s="927"/>
      <c r="AI220" s="926"/>
      <c r="AJ220" s="927"/>
      <c r="AK220" s="929"/>
      <c r="AL220" s="927"/>
      <c r="AM220" s="946"/>
    </row>
    <row r="221" spans="2:41" ht="17.25" thickBot="1" x14ac:dyDescent="0.3"/>
    <row r="222" spans="2:41" ht="12" customHeight="1" x14ac:dyDescent="0.25">
      <c r="B222" s="882" t="s">
        <v>31</v>
      </c>
      <c r="C222" s="883"/>
      <c r="D222" s="883"/>
      <c r="E222" s="883"/>
      <c r="F222" s="883"/>
      <c r="G222" s="884"/>
      <c r="H222" s="888" t="s">
        <v>30</v>
      </c>
      <c r="I222" s="765"/>
      <c r="J222" s="765"/>
      <c r="K222" s="765"/>
      <c r="L222" s="765"/>
      <c r="M222" s="765"/>
      <c r="N222" s="765"/>
      <c r="O222" s="765"/>
      <c r="P222" s="765"/>
      <c r="Q222" s="765"/>
      <c r="R222" s="765"/>
      <c r="S222" s="765"/>
      <c r="T222" s="765"/>
      <c r="U222" s="765"/>
      <c r="V222" s="765"/>
      <c r="W222" s="765"/>
      <c r="X222" s="765"/>
      <c r="Y222" s="765"/>
      <c r="Z222" s="765"/>
      <c r="AA222" s="765"/>
      <c r="AB222" s="765"/>
      <c r="AC222" s="765"/>
      <c r="AD222" s="267"/>
      <c r="AE222" s="764" t="s">
        <v>29</v>
      </c>
      <c r="AF222" s="765"/>
      <c r="AG222" s="765"/>
      <c r="AH222" s="765"/>
      <c r="AI222" s="765"/>
      <c r="AJ222" s="766"/>
      <c r="AK222" s="889" t="s">
        <v>39</v>
      </c>
      <c r="AL222" s="890"/>
      <c r="AM222" s="891"/>
      <c r="AN222" s="22"/>
      <c r="AO222" s="168" t="s">
        <v>46</v>
      </c>
    </row>
    <row r="223" spans="2:41" ht="12" customHeight="1" thickBot="1" x14ac:dyDescent="0.3">
      <c r="B223" s="885"/>
      <c r="C223" s="886"/>
      <c r="D223" s="886"/>
      <c r="E223" s="886"/>
      <c r="F223" s="886"/>
      <c r="G223" s="887"/>
      <c r="H223" s="892" t="s">
        <v>25</v>
      </c>
      <c r="I223" s="893"/>
      <c r="J223" s="893"/>
      <c r="K223" s="893"/>
      <c r="L223" s="893"/>
      <c r="M223" s="893"/>
      <c r="N223" s="893"/>
      <c r="O223" s="893"/>
      <c r="P223" s="893"/>
      <c r="Q223" s="893"/>
      <c r="R223" s="893"/>
      <c r="S223" s="893"/>
      <c r="T223" s="893"/>
      <c r="U223" s="893"/>
      <c r="V223" s="893"/>
      <c r="W223" s="893"/>
      <c r="X223" s="893"/>
      <c r="Y223" s="893"/>
      <c r="Z223" s="893"/>
      <c r="AA223" s="893"/>
      <c r="AB223" s="893"/>
      <c r="AC223" s="893"/>
      <c r="AD223" s="268"/>
      <c r="AE223" s="773"/>
      <c r="AF223" s="774"/>
      <c r="AG223" s="774"/>
      <c r="AH223" s="774"/>
      <c r="AI223" s="774"/>
      <c r="AJ223" s="775"/>
      <c r="AK223" s="896" t="s">
        <v>40</v>
      </c>
      <c r="AL223" s="897"/>
      <c r="AM223" s="898"/>
      <c r="AN223" s="23"/>
      <c r="AO223" s="169" t="s">
        <v>47</v>
      </c>
    </row>
    <row r="224" spans="2:41" ht="12" customHeight="1" thickBot="1" x14ac:dyDescent="0.3">
      <c r="B224" s="902" t="s">
        <v>28</v>
      </c>
      <c r="C224" s="903"/>
      <c r="D224" s="903"/>
      <c r="E224" s="903"/>
      <c r="F224" s="903"/>
      <c r="G224" s="904"/>
      <c r="H224" s="894"/>
      <c r="I224" s="895"/>
      <c r="J224" s="895"/>
      <c r="K224" s="895"/>
      <c r="L224" s="895"/>
      <c r="M224" s="895"/>
      <c r="N224" s="895"/>
      <c r="O224" s="895"/>
      <c r="P224" s="895"/>
      <c r="Q224" s="895"/>
      <c r="R224" s="895"/>
      <c r="S224" s="895"/>
      <c r="T224" s="895"/>
      <c r="U224" s="895"/>
      <c r="V224" s="895"/>
      <c r="W224" s="895"/>
      <c r="X224" s="895"/>
      <c r="Y224" s="895"/>
      <c r="Z224" s="895"/>
      <c r="AA224" s="895"/>
      <c r="AB224" s="895"/>
      <c r="AC224" s="895"/>
      <c r="AD224" s="269"/>
      <c r="AE224" s="776"/>
      <c r="AF224" s="777"/>
      <c r="AG224" s="777"/>
      <c r="AH224" s="777"/>
      <c r="AI224" s="777"/>
      <c r="AJ224" s="778"/>
      <c r="AK224" s="899"/>
      <c r="AL224" s="900"/>
      <c r="AM224" s="901"/>
      <c r="AN224" s="141"/>
      <c r="AO224" s="170"/>
    </row>
    <row r="225" spans="2:41" ht="12" customHeight="1" thickBot="1" x14ac:dyDescent="0.3">
      <c r="B225" s="135"/>
      <c r="C225" s="135"/>
      <c r="D225" s="135"/>
      <c r="E225" s="135"/>
      <c r="F225" s="135"/>
      <c r="G225" s="135"/>
      <c r="H225" s="135"/>
      <c r="I225" s="135"/>
      <c r="J225" s="174"/>
      <c r="K225" s="174"/>
      <c r="L225" s="174"/>
      <c r="M225" s="174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41"/>
      <c r="AO225" s="171"/>
    </row>
    <row r="226" spans="2:41" ht="12" customHeight="1" thickBot="1" x14ac:dyDescent="0.3">
      <c r="B226" s="873" t="s">
        <v>27</v>
      </c>
      <c r="C226" s="874"/>
      <c r="D226" s="874"/>
      <c r="E226" s="875"/>
      <c r="F226" s="848" t="s">
        <v>26</v>
      </c>
      <c r="G226" s="850"/>
      <c r="H226" s="848" t="s">
        <v>44</v>
      </c>
      <c r="I226" s="849"/>
      <c r="J226" s="849"/>
      <c r="K226" s="849"/>
      <c r="L226" s="849"/>
      <c r="M226" s="849"/>
      <c r="N226" s="849"/>
      <c r="O226" s="849"/>
      <c r="P226" s="849"/>
      <c r="Q226" s="849"/>
      <c r="R226" s="849"/>
      <c r="S226" s="850"/>
      <c r="T226" s="848" t="s">
        <v>25</v>
      </c>
      <c r="U226" s="849"/>
      <c r="V226" s="849"/>
      <c r="W226" s="849"/>
      <c r="X226" s="849"/>
      <c r="Y226" s="849"/>
      <c r="Z226" s="849"/>
      <c r="AA226" s="849"/>
      <c r="AB226" s="849"/>
      <c r="AC226" s="849"/>
      <c r="AD226" s="849"/>
      <c r="AE226" s="850"/>
      <c r="AF226" s="879" t="s">
        <v>24</v>
      </c>
      <c r="AG226" s="880"/>
      <c r="AH226" s="881"/>
      <c r="AI226" s="879" t="s">
        <v>24</v>
      </c>
      <c r="AJ226" s="881"/>
      <c r="AK226" s="848" t="s">
        <v>23</v>
      </c>
      <c r="AL226" s="849"/>
      <c r="AM226" s="850"/>
      <c r="AN226" s="141"/>
      <c r="AO226" s="171"/>
    </row>
    <row r="227" spans="2:41" ht="12" customHeight="1" thickBot="1" x14ac:dyDescent="0.3">
      <c r="B227" s="1" t="s">
        <v>13</v>
      </c>
      <c r="C227" s="2" t="s">
        <v>22</v>
      </c>
      <c r="D227" s="3" t="s">
        <v>22</v>
      </c>
      <c r="E227" s="2" t="s">
        <v>21</v>
      </c>
      <c r="F227" s="907" t="s">
        <v>20</v>
      </c>
      <c r="G227" s="908"/>
      <c r="H227" s="876"/>
      <c r="I227" s="877"/>
      <c r="J227" s="877"/>
      <c r="K227" s="877"/>
      <c r="L227" s="877"/>
      <c r="M227" s="877"/>
      <c r="N227" s="877"/>
      <c r="O227" s="877"/>
      <c r="P227" s="877"/>
      <c r="Q227" s="877"/>
      <c r="R227" s="877"/>
      <c r="S227" s="878"/>
      <c r="T227" s="876"/>
      <c r="U227" s="877"/>
      <c r="V227" s="877"/>
      <c r="W227" s="877"/>
      <c r="X227" s="877"/>
      <c r="Y227" s="877"/>
      <c r="Z227" s="877"/>
      <c r="AA227" s="877"/>
      <c r="AB227" s="877"/>
      <c r="AC227" s="877"/>
      <c r="AD227" s="877"/>
      <c r="AE227" s="878"/>
      <c r="AF227" s="876" t="s">
        <v>19</v>
      </c>
      <c r="AG227" s="877"/>
      <c r="AH227" s="878"/>
      <c r="AI227" s="876" t="s">
        <v>18</v>
      </c>
      <c r="AJ227" s="878"/>
      <c r="AK227" s="876" t="s">
        <v>17</v>
      </c>
      <c r="AL227" s="877"/>
      <c r="AM227" s="878"/>
      <c r="AN227" s="141"/>
      <c r="AO227" s="171"/>
    </row>
    <row r="228" spans="2:41" ht="12" customHeight="1" thickBot="1" x14ac:dyDescent="0.3">
      <c r="B228" s="4">
        <v>2020</v>
      </c>
      <c r="C228" s="5" t="s">
        <v>16</v>
      </c>
      <c r="D228" s="5" t="s">
        <v>15</v>
      </c>
      <c r="E228" s="30" t="s">
        <v>14</v>
      </c>
      <c r="F228" s="6" t="s">
        <v>14</v>
      </c>
      <c r="G228" s="7" t="s">
        <v>13</v>
      </c>
      <c r="H228" s="868" t="s">
        <v>34</v>
      </c>
      <c r="I228" s="869"/>
      <c r="J228" s="870" t="s">
        <v>43</v>
      </c>
      <c r="K228" s="871"/>
      <c r="L228" s="870" t="s">
        <v>42</v>
      </c>
      <c r="M228" s="871"/>
      <c r="N228" s="872" t="s">
        <v>33</v>
      </c>
      <c r="O228" s="869"/>
      <c r="P228" s="872" t="s">
        <v>12</v>
      </c>
      <c r="Q228" s="869"/>
      <c r="R228" s="872" t="s">
        <v>11</v>
      </c>
      <c r="S228" s="905"/>
      <c r="T228" s="868" t="s">
        <v>35</v>
      </c>
      <c r="U228" s="906"/>
      <c r="V228" s="906"/>
      <c r="W228" s="905"/>
      <c r="X228" s="868" t="s">
        <v>10</v>
      </c>
      <c r="Y228" s="906"/>
      <c r="Z228" s="906"/>
      <c r="AA228" s="905"/>
      <c r="AB228" s="38" t="s">
        <v>38</v>
      </c>
      <c r="AC228" s="37" t="s">
        <v>36</v>
      </c>
      <c r="AD228" s="266" t="s">
        <v>41</v>
      </c>
      <c r="AE228" s="136" t="s">
        <v>9</v>
      </c>
      <c r="AF228" s="8" t="s">
        <v>37</v>
      </c>
      <c r="AG228" s="9" t="s">
        <v>8</v>
      </c>
      <c r="AH228" s="10" t="s">
        <v>7</v>
      </c>
      <c r="AI228" s="6" t="s">
        <v>8</v>
      </c>
      <c r="AJ228" s="7" t="s">
        <v>7</v>
      </c>
      <c r="AK228" s="6" t="s">
        <v>8</v>
      </c>
      <c r="AL228" s="11" t="s">
        <v>7</v>
      </c>
      <c r="AM228" s="7" t="s">
        <v>6</v>
      </c>
      <c r="AN228" s="141"/>
      <c r="AO228" s="171"/>
    </row>
    <row r="229" spans="2:41" ht="12" customHeight="1" thickBot="1" x14ac:dyDescent="0.3">
      <c r="B229" s="25"/>
      <c r="C229" s="137"/>
      <c r="D229" s="137"/>
      <c r="E229" s="43"/>
      <c r="F229" s="43"/>
      <c r="G229" s="25"/>
      <c r="H229" s="960"/>
      <c r="I229" s="961"/>
      <c r="J229" s="962"/>
      <c r="K229" s="963"/>
      <c r="L229" s="962"/>
      <c r="M229" s="963"/>
      <c r="N229" s="960"/>
      <c r="O229" s="961"/>
      <c r="P229" s="964"/>
      <c r="Q229" s="965"/>
      <c r="R229" s="964"/>
      <c r="S229" s="966"/>
      <c r="T229" s="957"/>
      <c r="U229" s="958"/>
      <c r="V229" s="958"/>
      <c r="W229" s="959"/>
      <c r="X229" s="986"/>
      <c r="Y229" s="958"/>
      <c r="Z229" s="958"/>
      <c r="AA229" s="987"/>
      <c r="AB229" s="34"/>
      <c r="AC229" s="138"/>
      <c r="AD229" s="166"/>
      <c r="AE229" s="41"/>
      <c r="AF229" s="26"/>
      <c r="AG229" s="160"/>
      <c r="AH229" s="161">
        <f>+AG229/1000</f>
        <v>0</v>
      </c>
      <c r="AI229" s="162"/>
      <c r="AJ229" s="163">
        <f>+AI229/1000</f>
        <v>0</v>
      </c>
      <c r="AK229" s="164">
        <f>+AI229-AG229</f>
        <v>0</v>
      </c>
      <c r="AL229" s="163">
        <f>+AK229/1000</f>
        <v>0</v>
      </c>
      <c r="AM229" s="165" t="e">
        <f>+AK229/AG229</f>
        <v>#DIV/0!</v>
      </c>
      <c r="AN229" s="141"/>
      <c r="AO229" s="172"/>
    </row>
    <row r="230" spans="2:41" ht="12" customHeight="1" x14ac:dyDescent="0.25">
      <c r="B230" s="25"/>
      <c r="C230" s="137"/>
      <c r="D230" s="137"/>
      <c r="E230" s="43"/>
      <c r="F230" s="43"/>
      <c r="G230" s="25"/>
      <c r="H230" s="967"/>
      <c r="I230" s="968"/>
      <c r="J230" s="969"/>
      <c r="K230" s="970"/>
      <c r="L230" s="969"/>
      <c r="M230" s="970"/>
      <c r="N230" s="967"/>
      <c r="O230" s="968"/>
      <c r="P230" s="971"/>
      <c r="Q230" s="972"/>
      <c r="R230" s="973"/>
      <c r="S230" s="974"/>
      <c r="T230" s="979"/>
      <c r="U230" s="980"/>
      <c r="V230" s="980"/>
      <c r="W230" s="981"/>
      <c r="X230" s="979"/>
      <c r="Y230" s="980"/>
      <c r="Z230" s="980"/>
      <c r="AA230" s="988"/>
      <c r="AB230" s="34"/>
      <c r="AC230" s="138"/>
      <c r="AD230" s="158"/>
      <c r="AE230" s="35"/>
      <c r="AF230" s="34"/>
      <c r="AG230" s="139"/>
      <c r="AH230" s="159">
        <f>+AG230/1000</f>
        <v>0</v>
      </c>
      <c r="AI230" s="152"/>
      <c r="AJ230" s="272">
        <f>+AI230/1000</f>
        <v>0</v>
      </c>
      <c r="AK230" s="273">
        <f>+AI230-AG230</f>
        <v>0</v>
      </c>
      <c r="AL230" s="274">
        <f>+AK230/1000</f>
        <v>0</v>
      </c>
      <c r="AM230" s="275" t="e">
        <f>+AK230/AG230</f>
        <v>#DIV/0!</v>
      </c>
      <c r="AN230" s="20"/>
    </row>
    <row r="231" spans="2:41" ht="12" customHeight="1" x14ac:dyDescent="0.25">
      <c r="B231" s="25"/>
      <c r="C231" s="137"/>
      <c r="D231" s="137"/>
      <c r="E231" s="43"/>
      <c r="F231" s="43"/>
      <c r="G231" s="25"/>
      <c r="H231" s="967"/>
      <c r="I231" s="968"/>
      <c r="J231" s="969"/>
      <c r="K231" s="970"/>
      <c r="L231" s="969"/>
      <c r="M231" s="970"/>
      <c r="N231" s="967"/>
      <c r="O231" s="968"/>
      <c r="P231" s="971"/>
      <c r="Q231" s="972"/>
      <c r="R231" s="973"/>
      <c r="S231" s="985"/>
      <c r="T231" s="982"/>
      <c r="U231" s="983"/>
      <c r="V231" s="983"/>
      <c r="W231" s="984"/>
      <c r="X231" s="982"/>
      <c r="Y231" s="983"/>
      <c r="Z231" s="983"/>
      <c r="AA231" s="984"/>
      <c r="AB231" s="34"/>
      <c r="AC231" s="138"/>
      <c r="AD231" s="263"/>
      <c r="AE231" s="46"/>
      <c r="AF231" s="34"/>
      <c r="AG231" s="139"/>
      <c r="AH231" s="140">
        <f>+AG231/1000</f>
        <v>0</v>
      </c>
      <c r="AI231" s="152"/>
      <c r="AJ231" s="142">
        <f>+AI231/1000</f>
        <v>0</v>
      </c>
      <c r="AK231" s="143">
        <f>+AI231-AG231</f>
        <v>0</v>
      </c>
      <c r="AL231" s="144">
        <f>+AK231/1000</f>
        <v>0</v>
      </c>
      <c r="AM231" s="145" t="e">
        <f>+AK231/AG231</f>
        <v>#DIV/0!</v>
      </c>
      <c r="AN231" s="21"/>
    </row>
    <row r="232" spans="2:41" ht="12" customHeight="1" x14ac:dyDescent="0.25">
      <c r="B232" s="25"/>
      <c r="C232" s="137"/>
      <c r="D232" s="137"/>
      <c r="E232" s="43"/>
      <c r="F232" s="43"/>
      <c r="G232" s="25"/>
      <c r="H232" s="967"/>
      <c r="I232" s="968"/>
      <c r="J232" s="969"/>
      <c r="K232" s="970"/>
      <c r="L232" s="969"/>
      <c r="M232" s="970"/>
      <c r="N232" s="967"/>
      <c r="O232" s="968"/>
      <c r="P232" s="971"/>
      <c r="Q232" s="972"/>
      <c r="R232" s="973"/>
      <c r="S232" s="974"/>
      <c r="T232" s="975"/>
      <c r="U232" s="976"/>
      <c r="V232" s="976"/>
      <c r="W232" s="977"/>
      <c r="X232" s="975"/>
      <c r="Y232" s="976"/>
      <c r="Z232" s="976"/>
      <c r="AA232" s="978"/>
      <c r="AB232" s="34"/>
      <c r="AC232" s="138"/>
      <c r="AD232" s="263"/>
      <c r="AE232" s="46"/>
      <c r="AF232" s="34"/>
      <c r="AG232" s="139"/>
      <c r="AH232" s="140">
        <f>+AG232/1000</f>
        <v>0</v>
      </c>
      <c r="AI232" s="152"/>
      <c r="AJ232" s="142">
        <f>+AI232/1000</f>
        <v>0</v>
      </c>
      <c r="AK232" s="143">
        <f>+AI232-AG232</f>
        <v>0</v>
      </c>
      <c r="AL232" s="144">
        <f>+AK232/1000</f>
        <v>0</v>
      </c>
      <c r="AM232" s="145" t="e">
        <f>+AK232/AG232</f>
        <v>#DIV/0!</v>
      </c>
      <c r="AN232" s="21"/>
    </row>
    <row r="233" spans="2:41" ht="12" customHeight="1" x14ac:dyDescent="0.25">
      <c r="B233" s="25"/>
      <c r="C233" s="137"/>
      <c r="D233" s="137"/>
      <c r="E233" s="43"/>
      <c r="F233" s="43"/>
      <c r="G233" s="25"/>
      <c r="H233" s="967"/>
      <c r="I233" s="968"/>
      <c r="J233" s="969"/>
      <c r="K233" s="970"/>
      <c r="L233" s="969"/>
      <c r="M233" s="970"/>
      <c r="N233" s="967"/>
      <c r="O233" s="968"/>
      <c r="P233" s="989"/>
      <c r="Q233" s="990"/>
      <c r="R233" s="973"/>
      <c r="S233" s="974"/>
      <c r="T233" s="991"/>
      <c r="U233" s="992"/>
      <c r="V233" s="992"/>
      <c r="W233" s="974"/>
      <c r="X233" s="991"/>
      <c r="Y233" s="992"/>
      <c r="Z233" s="992"/>
      <c r="AA233" s="985"/>
      <c r="AB233" s="34"/>
      <c r="AC233" s="138"/>
      <c r="AD233" s="263"/>
      <c r="AE233" s="46"/>
      <c r="AF233" s="34"/>
      <c r="AG233" s="139"/>
      <c r="AH233" s="140">
        <f>+AG233/1000</f>
        <v>0</v>
      </c>
      <c r="AI233" s="152"/>
      <c r="AJ233" s="142">
        <f>+AI233/1000</f>
        <v>0</v>
      </c>
      <c r="AK233" s="143">
        <f>+AI233-AG233</f>
        <v>0</v>
      </c>
      <c r="AL233" s="144">
        <f>+AK233/1000</f>
        <v>0</v>
      </c>
      <c r="AM233" s="145" t="e">
        <f>+AK233/AG233</f>
        <v>#DIV/0!</v>
      </c>
    </row>
    <row r="234" spans="2:41" ht="12" customHeight="1" thickBot="1" x14ac:dyDescent="0.3">
      <c r="B234" s="24"/>
      <c r="C234" s="146"/>
      <c r="D234" s="146"/>
      <c r="E234" s="27"/>
      <c r="F234" s="36"/>
      <c r="G234" s="31"/>
      <c r="H234" s="909"/>
      <c r="I234" s="910"/>
      <c r="J234" s="911"/>
      <c r="K234" s="912"/>
      <c r="L234" s="911"/>
      <c r="M234" s="912"/>
      <c r="N234" s="913"/>
      <c r="O234" s="910"/>
      <c r="P234" s="913"/>
      <c r="Q234" s="910"/>
      <c r="R234" s="914"/>
      <c r="S234" s="915"/>
      <c r="T234" s="916"/>
      <c r="U234" s="917"/>
      <c r="V234" s="917"/>
      <c r="W234" s="915"/>
      <c r="X234" s="29"/>
      <c r="Y234" s="147"/>
      <c r="Z234" s="147"/>
      <c r="AA234" s="28"/>
      <c r="AB234" s="36"/>
      <c r="AC234" s="148"/>
      <c r="AD234" s="147"/>
      <c r="AE234" s="28"/>
      <c r="AF234" s="29"/>
      <c r="AG234" s="149"/>
      <c r="AH234" s="153"/>
      <c r="AI234" s="150"/>
      <c r="AJ234" s="154"/>
      <c r="AK234" s="155"/>
      <c r="AL234" s="156"/>
      <c r="AM234" s="157"/>
    </row>
    <row r="235" spans="2:41" ht="12" customHeight="1" x14ac:dyDescent="0.25">
      <c r="B235" s="151"/>
      <c r="C235" s="151"/>
      <c r="D235" s="151"/>
      <c r="E235" s="151"/>
      <c r="F235" s="151"/>
      <c r="G235" s="151"/>
      <c r="H235" s="151"/>
      <c r="I235" s="151"/>
      <c r="J235" s="174"/>
      <c r="K235" s="174"/>
      <c r="L235" s="174"/>
      <c r="M235" s="174"/>
      <c r="N235" s="151"/>
      <c r="O235" s="151"/>
      <c r="P235" s="135"/>
      <c r="Q235" s="135"/>
      <c r="R235" s="918" t="s">
        <v>5</v>
      </c>
      <c r="S235" s="919"/>
      <c r="T235" s="919"/>
      <c r="U235" s="919"/>
      <c r="V235" s="919"/>
      <c r="W235" s="919"/>
      <c r="X235" s="919"/>
      <c r="Y235" s="919"/>
      <c r="Z235" s="919"/>
      <c r="AA235" s="919"/>
      <c r="AB235" s="919"/>
      <c r="AC235" s="919"/>
      <c r="AD235" s="919"/>
      <c r="AE235" s="919"/>
      <c r="AF235" s="265"/>
      <c r="AG235" s="932" t="s">
        <v>4</v>
      </c>
      <c r="AH235" s="933"/>
      <c r="AI235" s="932" t="s">
        <v>3</v>
      </c>
      <c r="AJ235" s="933"/>
      <c r="AK235" s="932" t="s">
        <v>2</v>
      </c>
      <c r="AL235" s="934"/>
      <c r="AM235" s="935"/>
    </row>
    <row r="236" spans="2:41" x14ac:dyDescent="0.25">
      <c r="B236" s="151"/>
      <c r="C236" s="151"/>
      <c r="D236" s="151"/>
      <c r="E236" s="151"/>
      <c r="F236" s="151"/>
      <c r="G236" s="151"/>
      <c r="H236" s="151"/>
      <c r="I236" s="151"/>
      <c r="J236" s="174"/>
      <c r="K236" s="174"/>
      <c r="L236" s="174"/>
      <c r="M236" s="174"/>
      <c r="N236" s="151"/>
      <c r="O236" s="151"/>
      <c r="P236" s="135"/>
      <c r="Q236" s="135"/>
      <c r="R236" s="930"/>
      <c r="S236" s="931"/>
      <c r="T236" s="931"/>
      <c r="U236" s="931"/>
      <c r="V236" s="931"/>
      <c r="W236" s="931"/>
      <c r="X236" s="931"/>
      <c r="Y236" s="931"/>
      <c r="Z236" s="931"/>
      <c r="AA236" s="931"/>
      <c r="AB236" s="931"/>
      <c r="AC236" s="931"/>
      <c r="AD236" s="931"/>
      <c r="AE236" s="931"/>
      <c r="AF236" s="265"/>
      <c r="AG236" s="936" t="s">
        <v>1</v>
      </c>
      <c r="AH236" s="938">
        <f>+SUM(AH229:AH234)</f>
        <v>0</v>
      </c>
      <c r="AI236" s="936" t="s">
        <v>1</v>
      </c>
      <c r="AJ236" s="938">
        <f>+SUM(AJ229:AJ234)</f>
        <v>0</v>
      </c>
      <c r="AK236" s="936" t="s">
        <v>1</v>
      </c>
      <c r="AL236" s="940">
        <f>+AJ236-AH236</f>
        <v>0</v>
      </c>
      <c r="AM236" s="851" t="e">
        <f>+AL236/AH236</f>
        <v>#DIV/0!</v>
      </c>
    </row>
    <row r="237" spans="2:41" ht="17.25" thickBot="1" x14ac:dyDescent="0.3">
      <c r="B237" s="151"/>
      <c r="C237" s="151"/>
      <c r="D237" s="151"/>
      <c r="E237" s="151"/>
      <c r="F237" s="151"/>
      <c r="G237" s="151"/>
      <c r="H237" s="151"/>
      <c r="I237" s="151"/>
      <c r="J237" s="174"/>
      <c r="K237" s="174"/>
      <c r="L237" s="174"/>
      <c r="M237" s="174"/>
      <c r="N237" s="151"/>
      <c r="O237" s="151"/>
      <c r="P237" s="135"/>
      <c r="Q237" s="135"/>
      <c r="R237" s="921"/>
      <c r="S237" s="922"/>
      <c r="T237" s="922"/>
      <c r="U237" s="922"/>
      <c r="V237" s="922"/>
      <c r="W237" s="922"/>
      <c r="X237" s="922"/>
      <c r="Y237" s="922"/>
      <c r="Z237" s="922"/>
      <c r="AA237" s="922"/>
      <c r="AB237" s="922"/>
      <c r="AC237" s="922"/>
      <c r="AD237" s="922"/>
      <c r="AE237" s="922"/>
      <c r="AF237" s="264"/>
      <c r="AG237" s="937"/>
      <c r="AH237" s="939"/>
      <c r="AI237" s="937"/>
      <c r="AJ237" s="939"/>
      <c r="AK237" s="937"/>
      <c r="AL237" s="941"/>
      <c r="AM237" s="852"/>
    </row>
    <row r="238" spans="2:41" ht="17.25" thickBot="1" x14ac:dyDescent="0.3"/>
    <row r="239" spans="2:41" x14ac:dyDescent="0.25">
      <c r="R239" s="918" t="s">
        <v>0</v>
      </c>
      <c r="S239" s="919"/>
      <c r="T239" s="919"/>
      <c r="U239" s="919"/>
      <c r="V239" s="919"/>
      <c r="W239" s="919"/>
      <c r="X239" s="919"/>
      <c r="Y239" s="919"/>
      <c r="Z239" s="919"/>
      <c r="AA239" s="919"/>
      <c r="AB239" s="919"/>
      <c r="AC239" s="919"/>
      <c r="AD239" s="919"/>
      <c r="AE239" s="920"/>
      <c r="AF239" s="18"/>
      <c r="AG239" s="924">
        <f>+AH236+AG219</f>
        <v>0</v>
      </c>
      <c r="AH239" s="925"/>
      <c r="AI239" s="924">
        <f>+AJ236+AI219</f>
        <v>0</v>
      </c>
      <c r="AJ239" s="925"/>
      <c r="AK239" s="928">
        <f>+AI239-AG239</f>
        <v>0</v>
      </c>
      <c r="AL239" s="925"/>
      <c r="AM239" s="945" t="e">
        <f>+AK239/AG239</f>
        <v>#DIV/0!</v>
      </c>
    </row>
    <row r="240" spans="2:41" ht="17.25" thickBot="1" x14ac:dyDescent="0.3">
      <c r="R240" s="921"/>
      <c r="S240" s="922"/>
      <c r="T240" s="922"/>
      <c r="U240" s="922"/>
      <c r="V240" s="922"/>
      <c r="W240" s="922"/>
      <c r="X240" s="922"/>
      <c r="Y240" s="922"/>
      <c r="Z240" s="922"/>
      <c r="AA240" s="922"/>
      <c r="AB240" s="922"/>
      <c r="AC240" s="922"/>
      <c r="AD240" s="922"/>
      <c r="AE240" s="923"/>
      <c r="AF240" s="19"/>
      <c r="AG240" s="926"/>
      <c r="AH240" s="927"/>
      <c r="AI240" s="926"/>
      <c r="AJ240" s="927"/>
      <c r="AK240" s="929"/>
      <c r="AL240" s="927"/>
      <c r="AM240" s="946"/>
    </row>
    <row r="241" spans="2:41" ht="17.25" thickBot="1" x14ac:dyDescent="0.3"/>
    <row r="242" spans="2:41" ht="12" customHeight="1" x14ac:dyDescent="0.25">
      <c r="B242" s="882" t="s">
        <v>31</v>
      </c>
      <c r="C242" s="883"/>
      <c r="D242" s="883"/>
      <c r="E242" s="883"/>
      <c r="F242" s="883"/>
      <c r="G242" s="884"/>
      <c r="H242" s="888" t="s">
        <v>30</v>
      </c>
      <c r="I242" s="765"/>
      <c r="J242" s="765"/>
      <c r="K242" s="765"/>
      <c r="L242" s="765"/>
      <c r="M242" s="765"/>
      <c r="N242" s="765"/>
      <c r="O242" s="765"/>
      <c r="P242" s="765"/>
      <c r="Q242" s="765"/>
      <c r="R242" s="765"/>
      <c r="S242" s="765"/>
      <c r="T242" s="765"/>
      <c r="U242" s="765"/>
      <c r="V242" s="765"/>
      <c r="W242" s="765"/>
      <c r="X242" s="765"/>
      <c r="Y242" s="765"/>
      <c r="Z242" s="765"/>
      <c r="AA242" s="765"/>
      <c r="AB242" s="765"/>
      <c r="AC242" s="765"/>
      <c r="AD242" s="267"/>
      <c r="AE242" s="764" t="s">
        <v>29</v>
      </c>
      <c r="AF242" s="765"/>
      <c r="AG242" s="765"/>
      <c r="AH242" s="765"/>
      <c r="AI242" s="765"/>
      <c r="AJ242" s="766"/>
      <c r="AK242" s="889" t="s">
        <v>39</v>
      </c>
      <c r="AL242" s="890"/>
      <c r="AM242" s="891"/>
      <c r="AN242" s="22"/>
      <c r="AO242" s="168" t="s">
        <v>46</v>
      </c>
    </row>
    <row r="243" spans="2:41" ht="12" customHeight="1" thickBot="1" x14ac:dyDescent="0.3">
      <c r="B243" s="885"/>
      <c r="C243" s="886"/>
      <c r="D243" s="886"/>
      <c r="E243" s="886"/>
      <c r="F243" s="886"/>
      <c r="G243" s="887"/>
      <c r="H243" s="892" t="s">
        <v>25</v>
      </c>
      <c r="I243" s="893"/>
      <c r="J243" s="893"/>
      <c r="K243" s="893"/>
      <c r="L243" s="893"/>
      <c r="M243" s="893"/>
      <c r="N243" s="893"/>
      <c r="O243" s="893"/>
      <c r="P243" s="893"/>
      <c r="Q243" s="893"/>
      <c r="R243" s="893"/>
      <c r="S243" s="893"/>
      <c r="T243" s="893"/>
      <c r="U243" s="893"/>
      <c r="V243" s="893"/>
      <c r="W243" s="893"/>
      <c r="X243" s="893"/>
      <c r="Y243" s="893"/>
      <c r="Z243" s="893"/>
      <c r="AA243" s="893"/>
      <c r="AB243" s="893"/>
      <c r="AC243" s="893"/>
      <c r="AD243" s="268"/>
      <c r="AE243" s="773"/>
      <c r="AF243" s="774"/>
      <c r="AG243" s="774"/>
      <c r="AH243" s="774"/>
      <c r="AI243" s="774"/>
      <c r="AJ243" s="775"/>
      <c r="AK243" s="896" t="s">
        <v>40</v>
      </c>
      <c r="AL243" s="897"/>
      <c r="AM243" s="898"/>
      <c r="AN243" s="23"/>
      <c r="AO243" s="169" t="s">
        <v>47</v>
      </c>
    </row>
    <row r="244" spans="2:41" ht="12" customHeight="1" thickBot="1" x14ac:dyDescent="0.3">
      <c r="B244" s="902" t="s">
        <v>28</v>
      </c>
      <c r="C244" s="903"/>
      <c r="D244" s="903"/>
      <c r="E244" s="903"/>
      <c r="F244" s="903"/>
      <c r="G244" s="904"/>
      <c r="H244" s="894"/>
      <c r="I244" s="895"/>
      <c r="J244" s="895"/>
      <c r="K244" s="895"/>
      <c r="L244" s="895"/>
      <c r="M244" s="895"/>
      <c r="N244" s="895"/>
      <c r="O244" s="895"/>
      <c r="P244" s="895"/>
      <c r="Q244" s="895"/>
      <c r="R244" s="895"/>
      <c r="S244" s="895"/>
      <c r="T244" s="895"/>
      <c r="U244" s="895"/>
      <c r="V244" s="895"/>
      <c r="W244" s="895"/>
      <c r="X244" s="895"/>
      <c r="Y244" s="895"/>
      <c r="Z244" s="895"/>
      <c r="AA244" s="895"/>
      <c r="AB244" s="895"/>
      <c r="AC244" s="895"/>
      <c r="AD244" s="269"/>
      <c r="AE244" s="776"/>
      <c r="AF244" s="777"/>
      <c r="AG244" s="777"/>
      <c r="AH244" s="777"/>
      <c r="AI244" s="777"/>
      <c r="AJ244" s="778"/>
      <c r="AK244" s="899"/>
      <c r="AL244" s="900"/>
      <c r="AM244" s="901"/>
      <c r="AN244" s="141"/>
      <c r="AO244" s="170"/>
    </row>
    <row r="245" spans="2:41" ht="12" customHeight="1" thickBot="1" x14ac:dyDescent="0.3">
      <c r="B245" s="135"/>
      <c r="C245" s="135"/>
      <c r="D245" s="135"/>
      <c r="E245" s="135"/>
      <c r="F245" s="135"/>
      <c r="G245" s="135"/>
      <c r="H245" s="135"/>
      <c r="I245" s="135"/>
      <c r="J245" s="174"/>
      <c r="K245" s="174"/>
      <c r="L245" s="174"/>
      <c r="M245" s="174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41"/>
      <c r="AO245" s="171"/>
    </row>
    <row r="246" spans="2:41" ht="12" customHeight="1" thickBot="1" x14ac:dyDescent="0.3">
      <c r="B246" s="873" t="s">
        <v>27</v>
      </c>
      <c r="C246" s="874"/>
      <c r="D246" s="874"/>
      <c r="E246" s="875"/>
      <c r="F246" s="848" t="s">
        <v>26</v>
      </c>
      <c r="G246" s="850"/>
      <c r="H246" s="848" t="s">
        <v>44</v>
      </c>
      <c r="I246" s="849"/>
      <c r="J246" s="849"/>
      <c r="K246" s="849"/>
      <c r="L246" s="849"/>
      <c r="M246" s="849"/>
      <c r="N246" s="849"/>
      <c r="O246" s="849"/>
      <c r="P246" s="849"/>
      <c r="Q246" s="849"/>
      <c r="R246" s="849"/>
      <c r="S246" s="850"/>
      <c r="T246" s="848" t="s">
        <v>25</v>
      </c>
      <c r="U246" s="849"/>
      <c r="V246" s="849"/>
      <c r="W246" s="849"/>
      <c r="X246" s="849"/>
      <c r="Y246" s="849"/>
      <c r="Z246" s="849"/>
      <c r="AA246" s="849"/>
      <c r="AB246" s="849"/>
      <c r="AC246" s="849"/>
      <c r="AD246" s="849"/>
      <c r="AE246" s="850"/>
      <c r="AF246" s="879" t="s">
        <v>24</v>
      </c>
      <c r="AG246" s="880"/>
      <c r="AH246" s="881"/>
      <c r="AI246" s="879" t="s">
        <v>24</v>
      </c>
      <c r="AJ246" s="881"/>
      <c r="AK246" s="848" t="s">
        <v>23</v>
      </c>
      <c r="AL246" s="849"/>
      <c r="AM246" s="850"/>
      <c r="AN246" s="141"/>
      <c r="AO246" s="171"/>
    </row>
    <row r="247" spans="2:41" ht="12" customHeight="1" thickBot="1" x14ac:dyDescent="0.3">
      <c r="B247" s="1" t="s">
        <v>13</v>
      </c>
      <c r="C247" s="2" t="s">
        <v>22</v>
      </c>
      <c r="D247" s="3" t="s">
        <v>22</v>
      </c>
      <c r="E247" s="2" t="s">
        <v>21</v>
      </c>
      <c r="F247" s="907" t="s">
        <v>20</v>
      </c>
      <c r="G247" s="908"/>
      <c r="H247" s="876"/>
      <c r="I247" s="877"/>
      <c r="J247" s="877"/>
      <c r="K247" s="877"/>
      <c r="L247" s="877"/>
      <c r="M247" s="877"/>
      <c r="N247" s="877"/>
      <c r="O247" s="877"/>
      <c r="P247" s="877"/>
      <c r="Q247" s="877"/>
      <c r="R247" s="877"/>
      <c r="S247" s="878"/>
      <c r="T247" s="876"/>
      <c r="U247" s="877"/>
      <c r="V247" s="877"/>
      <c r="W247" s="877"/>
      <c r="X247" s="877"/>
      <c r="Y247" s="877"/>
      <c r="Z247" s="877"/>
      <c r="AA247" s="877"/>
      <c r="AB247" s="877"/>
      <c r="AC247" s="877"/>
      <c r="AD247" s="877"/>
      <c r="AE247" s="878"/>
      <c r="AF247" s="876" t="s">
        <v>19</v>
      </c>
      <c r="AG247" s="877"/>
      <c r="AH247" s="878"/>
      <c r="AI247" s="876" t="s">
        <v>18</v>
      </c>
      <c r="AJ247" s="878"/>
      <c r="AK247" s="876" t="s">
        <v>17</v>
      </c>
      <c r="AL247" s="877"/>
      <c r="AM247" s="878"/>
      <c r="AN247" s="141"/>
      <c r="AO247" s="171"/>
    </row>
    <row r="248" spans="2:41" ht="12" customHeight="1" thickBot="1" x14ac:dyDescent="0.3">
      <c r="B248" s="4">
        <v>2020</v>
      </c>
      <c r="C248" s="5" t="s">
        <v>16</v>
      </c>
      <c r="D248" s="5" t="s">
        <v>15</v>
      </c>
      <c r="E248" s="30" t="s">
        <v>14</v>
      </c>
      <c r="F248" s="6" t="s">
        <v>14</v>
      </c>
      <c r="G248" s="7" t="s">
        <v>13</v>
      </c>
      <c r="H248" s="868" t="s">
        <v>34</v>
      </c>
      <c r="I248" s="869"/>
      <c r="J248" s="870" t="s">
        <v>43</v>
      </c>
      <c r="K248" s="871"/>
      <c r="L248" s="870" t="s">
        <v>42</v>
      </c>
      <c r="M248" s="871"/>
      <c r="N248" s="872" t="s">
        <v>33</v>
      </c>
      <c r="O248" s="869"/>
      <c r="P248" s="872" t="s">
        <v>12</v>
      </c>
      <c r="Q248" s="869"/>
      <c r="R248" s="872" t="s">
        <v>11</v>
      </c>
      <c r="S248" s="905"/>
      <c r="T248" s="868" t="s">
        <v>35</v>
      </c>
      <c r="U248" s="906"/>
      <c r="V248" s="906"/>
      <c r="W248" s="905"/>
      <c r="X248" s="868" t="s">
        <v>10</v>
      </c>
      <c r="Y248" s="906"/>
      <c r="Z248" s="906"/>
      <c r="AA248" s="905"/>
      <c r="AB248" s="38" t="s">
        <v>38</v>
      </c>
      <c r="AC248" s="37" t="s">
        <v>36</v>
      </c>
      <c r="AD248" s="266" t="s">
        <v>41</v>
      </c>
      <c r="AE248" s="136" t="s">
        <v>9</v>
      </c>
      <c r="AF248" s="8" t="s">
        <v>37</v>
      </c>
      <c r="AG248" s="9" t="s">
        <v>8</v>
      </c>
      <c r="AH248" s="10" t="s">
        <v>7</v>
      </c>
      <c r="AI248" s="6" t="s">
        <v>8</v>
      </c>
      <c r="AJ248" s="7" t="s">
        <v>7</v>
      </c>
      <c r="AK248" s="6" t="s">
        <v>8</v>
      </c>
      <c r="AL248" s="11" t="s">
        <v>7</v>
      </c>
      <c r="AM248" s="7" t="s">
        <v>6</v>
      </c>
      <c r="AN248" s="141"/>
      <c r="AO248" s="171"/>
    </row>
    <row r="249" spans="2:41" ht="12" customHeight="1" thickBot="1" x14ac:dyDescent="0.3">
      <c r="B249" s="25"/>
      <c r="C249" s="137"/>
      <c r="D249" s="137"/>
      <c r="E249" s="43"/>
      <c r="F249" s="43"/>
      <c r="G249" s="25"/>
      <c r="H249" s="960"/>
      <c r="I249" s="961"/>
      <c r="J249" s="962"/>
      <c r="K249" s="963"/>
      <c r="L249" s="962"/>
      <c r="M249" s="963"/>
      <c r="N249" s="960"/>
      <c r="O249" s="961"/>
      <c r="P249" s="964"/>
      <c r="Q249" s="965"/>
      <c r="R249" s="964"/>
      <c r="S249" s="966"/>
      <c r="T249" s="957"/>
      <c r="U249" s="958"/>
      <c r="V249" s="958"/>
      <c r="W249" s="959"/>
      <c r="X249" s="986"/>
      <c r="Y249" s="958"/>
      <c r="Z249" s="958"/>
      <c r="AA249" s="987"/>
      <c r="AB249" s="34"/>
      <c r="AC249" s="138"/>
      <c r="AD249" s="166"/>
      <c r="AE249" s="41"/>
      <c r="AF249" s="26"/>
      <c r="AG249" s="160"/>
      <c r="AH249" s="161">
        <f>+AG249/1000</f>
        <v>0</v>
      </c>
      <c r="AI249" s="162"/>
      <c r="AJ249" s="163">
        <f>+AI249/1000</f>
        <v>0</v>
      </c>
      <c r="AK249" s="164">
        <f>+AI249-AG249</f>
        <v>0</v>
      </c>
      <c r="AL249" s="163">
        <f>+AK249/1000</f>
        <v>0</v>
      </c>
      <c r="AM249" s="165" t="e">
        <f>+AK249/AG249</f>
        <v>#DIV/0!</v>
      </c>
      <c r="AN249" s="141"/>
      <c r="AO249" s="172"/>
    </row>
    <row r="250" spans="2:41" ht="12" customHeight="1" x14ac:dyDescent="0.25">
      <c r="B250" s="25"/>
      <c r="C250" s="137"/>
      <c r="D250" s="137"/>
      <c r="E250" s="43"/>
      <c r="F250" s="43"/>
      <c r="G250" s="25"/>
      <c r="H250" s="967"/>
      <c r="I250" s="968"/>
      <c r="J250" s="969"/>
      <c r="K250" s="970"/>
      <c r="L250" s="969"/>
      <c r="M250" s="970"/>
      <c r="N250" s="967"/>
      <c r="O250" s="968"/>
      <c r="P250" s="971"/>
      <c r="Q250" s="972"/>
      <c r="R250" s="973"/>
      <c r="S250" s="974"/>
      <c r="T250" s="979"/>
      <c r="U250" s="980"/>
      <c r="V250" s="980"/>
      <c r="W250" s="981"/>
      <c r="X250" s="979"/>
      <c r="Y250" s="980"/>
      <c r="Z250" s="980"/>
      <c r="AA250" s="988"/>
      <c r="AB250" s="34"/>
      <c r="AC250" s="138"/>
      <c r="AD250" s="158"/>
      <c r="AE250" s="35"/>
      <c r="AF250" s="34"/>
      <c r="AG250" s="139"/>
      <c r="AH250" s="159">
        <f>+AG250/1000</f>
        <v>0</v>
      </c>
      <c r="AI250" s="152"/>
      <c r="AJ250" s="272">
        <f>+AI250/1000</f>
        <v>0</v>
      </c>
      <c r="AK250" s="273">
        <f>+AI250-AG250</f>
        <v>0</v>
      </c>
      <c r="AL250" s="274">
        <f>+AK250/1000</f>
        <v>0</v>
      </c>
      <c r="AM250" s="275" t="e">
        <f>+AK250/AG250</f>
        <v>#DIV/0!</v>
      </c>
      <c r="AN250" s="20"/>
    </row>
    <row r="251" spans="2:41" ht="12" customHeight="1" x14ac:dyDescent="0.25">
      <c r="B251" s="25"/>
      <c r="C251" s="137"/>
      <c r="D251" s="137"/>
      <c r="E251" s="43"/>
      <c r="F251" s="43"/>
      <c r="G251" s="25"/>
      <c r="H251" s="967"/>
      <c r="I251" s="968"/>
      <c r="J251" s="969"/>
      <c r="K251" s="970"/>
      <c r="L251" s="969"/>
      <c r="M251" s="970"/>
      <c r="N251" s="967"/>
      <c r="O251" s="968"/>
      <c r="P251" s="971"/>
      <c r="Q251" s="972"/>
      <c r="R251" s="973"/>
      <c r="S251" s="985"/>
      <c r="T251" s="982"/>
      <c r="U251" s="983"/>
      <c r="V251" s="983"/>
      <c r="W251" s="984"/>
      <c r="X251" s="982"/>
      <c r="Y251" s="983"/>
      <c r="Z251" s="983"/>
      <c r="AA251" s="984"/>
      <c r="AB251" s="34"/>
      <c r="AC251" s="138"/>
      <c r="AD251" s="263"/>
      <c r="AE251" s="46"/>
      <c r="AF251" s="34"/>
      <c r="AG251" s="139"/>
      <c r="AH251" s="140">
        <f>+AG251/1000</f>
        <v>0</v>
      </c>
      <c r="AI251" s="152"/>
      <c r="AJ251" s="142">
        <f>+AI251/1000</f>
        <v>0</v>
      </c>
      <c r="AK251" s="143">
        <f>+AI251-AG251</f>
        <v>0</v>
      </c>
      <c r="AL251" s="144">
        <f>+AK251/1000</f>
        <v>0</v>
      </c>
      <c r="AM251" s="145" t="e">
        <f>+AK251/AG251</f>
        <v>#DIV/0!</v>
      </c>
      <c r="AN251" s="21"/>
    </row>
    <row r="252" spans="2:41" ht="12" customHeight="1" x14ac:dyDescent="0.25">
      <c r="B252" s="25"/>
      <c r="C252" s="137"/>
      <c r="D252" s="137"/>
      <c r="E252" s="43"/>
      <c r="F252" s="43"/>
      <c r="G252" s="25"/>
      <c r="H252" s="967"/>
      <c r="I252" s="968"/>
      <c r="J252" s="969"/>
      <c r="K252" s="970"/>
      <c r="L252" s="969"/>
      <c r="M252" s="970"/>
      <c r="N252" s="967"/>
      <c r="O252" s="968"/>
      <c r="P252" s="971"/>
      <c r="Q252" s="972"/>
      <c r="R252" s="973"/>
      <c r="S252" s="974"/>
      <c r="T252" s="975"/>
      <c r="U252" s="976"/>
      <c r="V252" s="976"/>
      <c r="W252" s="977"/>
      <c r="X252" s="975"/>
      <c r="Y252" s="976"/>
      <c r="Z252" s="976"/>
      <c r="AA252" s="978"/>
      <c r="AB252" s="34"/>
      <c r="AC252" s="138"/>
      <c r="AD252" s="263"/>
      <c r="AE252" s="46"/>
      <c r="AF252" s="34"/>
      <c r="AG252" s="139"/>
      <c r="AH252" s="140">
        <f>+AG252/1000</f>
        <v>0</v>
      </c>
      <c r="AI252" s="152"/>
      <c r="AJ252" s="142">
        <f>+AI252/1000</f>
        <v>0</v>
      </c>
      <c r="AK252" s="143">
        <f>+AI252-AG252</f>
        <v>0</v>
      </c>
      <c r="AL252" s="144">
        <f>+AK252/1000</f>
        <v>0</v>
      </c>
      <c r="AM252" s="145" t="e">
        <f>+AK252/AG252</f>
        <v>#DIV/0!</v>
      </c>
      <c r="AN252" s="21"/>
    </row>
    <row r="253" spans="2:41" ht="12" customHeight="1" x14ac:dyDescent="0.25">
      <c r="B253" s="25"/>
      <c r="C253" s="137"/>
      <c r="D253" s="137"/>
      <c r="E253" s="43"/>
      <c r="F253" s="43"/>
      <c r="G253" s="25"/>
      <c r="H253" s="967"/>
      <c r="I253" s="968"/>
      <c r="J253" s="969"/>
      <c r="K253" s="970"/>
      <c r="L253" s="969"/>
      <c r="M253" s="970"/>
      <c r="N253" s="967"/>
      <c r="O253" s="968"/>
      <c r="P253" s="989"/>
      <c r="Q253" s="990"/>
      <c r="R253" s="973"/>
      <c r="S253" s="974"/>
      <c r="T253" s="991"/>
      <c r="U253" s="992"/>
      <c r="V253" s="992"/>
      <c r="W253" s="974"/>
      <c r="X253" s="991"/>
      <c r="Y253" s="992"/>
      <c r="Z253" s="992"/>
      <c r="AA253" s="985"/>
      <c r="AB253" s="34"/>
      <c r="AC253" s="138"/>
      <c r="AD253" s="263"/>
      <c r="AE253" s="46"/>
      <c r="AF253" s="34"/>
      <c r="AG253" s="139"/>
      <c r="AH253" s="140">
        <f>+AG253/1000</f>
        <v>0</v>
      </c>
      <c r="AI253" s="152"/>
      <c r="AJ253" s="142">
        <f>+AI253/1000</f>
        <v>0</v>
      </c>
      <c r="AK253" s="143">
        <f>+AI253-AG253</f>
        <v>0</v>
      </c>
      <c r="AL253" s="144">
        <f>+AK253/1000</f>
        <v>0</v>
      </c>
      <c r="AM253" s="145" t="e">
        <f>+AK253/AG253</f>
        <v>#DIV/0!</v>
      </c>
    </row>
    <row r="254" spans="2:41" ht="12" customHeight="1" thickBot="1" x14ac:dyDescent="0.3">
      <c r="B254" s="24"/>
      <c r="C254" s="146"/>
      <c r="D254" s="146"/>
      <c r="E254" s="27"/>
      <c r="F254" s="36"/>
      <c r="G254" s="31"/>
      <c r="H254" s="909"/>
      <c r="I254" s="910"/>
      <c r="J254" s="911"/>
      <c r="K254" s="912"/>
      <c r="L254" s="911"/>
      <c r="M254" s="912"/>
      <c r="N254" s="913"/>
      <c r="O254" s="910"/>
      <c r="P254" s="913"/>
      <c r="Q254" s="910"/>
      <c r="R254" s="914"/>
      <c r="S254" s="915"/>
      <c r="T254" s="916"/>
      <c r="U254" s="917"/>
      <c r="V254" s="917"/>
      <c r="W254" s="915"/>
      <c r="X254" s="29"/>
      <c r="Y254" s="147"/>
      <c r="Z254" s="147"/>
      <c r="AA254" s="28"/>
      <c r="AB254" s="36"/>
      <c r="AC254" s="148"/>
      <c r="AD254" s="147"/>
      <c r="AE254" s="28"/>
      <c r="AF254" s="29"/>
      <c r="AG254" s="149"/>
      <c r="AH254" s="153"/>
      <c r="AI254" s="150"/>
      <c r="AJ254" s="154"/>
      <c r="AK254" s="155"/>
      <c r="AL254" s="156"/>
      <c r="AM254" s="157"/>
    </row>
    <row r="255" spans="2:41" ht="12" customHeight="1" x14ac:dyDescent="0.25">
      <c r="B255" s="151"/>
      <c r="C255" s="151"/>
      <c r="D255" s="151"/>
      <c r="E255" s="151"/>
      <c r="F255" s="151"/>
      <c r="G255" s="151"/>
      <c r="H255" s="151"/>
      <c r="I255" s="151"/>
      <c r="J255" s="174"/>
      <c r="K255" s="174"/>
      <c r="L255" s="174"/>
      <c r="M255" s="174"/>
      <c r="N255" s="151"/>
      <c r="O255" s="151"/>
      <c r="P255" s="135"/>
      <c r="Q255" s="135"/>
      <c r="R255" s="918" t="s">
        <v>5</v>
      </c>
      <c r="S255" s="919"/>
      <c r="T255" s="919"/>
      <c r="U255" s="919"/>
      <c r="V255" s="919"/>
      <c r="W255" s="919"/>
      <c r="X255" s="919"/>
      <c r="Y255" s="919"/>
      <c r="Z255" s="919"/>
      <c r="AA255" s="919"/>
      <c r="AB255" s="919"/>
      <c r="AC255" s="919"/>
      <c r="AD255" s="919"/>
      <c r="AE255" s="919"/>
      <c r="AF255" s="265"/>
      <c r="AG255" s="932" t="s">
        <v>4</v>
      </c>
      <c r="AH255" s="933"/>
      <c r="AI255" s="932" t="s">
        <v>3</v>
      </c>
      <c r="AJ255" s="933"/>
      <c r="AK255" s="932" t="s">
        <v>2</v>
      </c>
      <c r="AL255" s="934"/>
      <c r="AM255" s="935"/>
    </row>
    <row r="256" spans="2:41" x14ac:dyDescent="0.25">
      <c r="B256" s="151"/>
      <c r="C256" s="151"/>
      <c r="D256" s="151"/>
      <c r="E256" s="151"/>
      <c r="F256" s="151"/>
      <c r="G256" s="151"/>
      <c r="H256" s="151"/>
      <c r="I256" s="151"/>
      <c r="J256" s="174"/>
      <c r="K256" s="174"/>
      <c r="L256" s="174"/>
      <c r="M256" s="174"/>
      <c r="N256" s="151"/>
      <c r="O256" s="151"/>
      <c r="P256" s="135"/>
      <c r="Q256" s="135"/>
      <c r="R256" s="930"/>
      <c r="S256" s="931"/>
      <c r="T256" s="931"/>
      <c r="U256" s="931"/>
      <c r="V256" s="931"/>
      <c r="W256" s="931"/>
      <c r="X256" s="931"/>
      <c r="Y256" s="931"/>
      <c r="Z256" s="931"/>
      <c r="AA256" s="931"/>
      <c r="AB256" s="931"/>
      <c r="AC256" s="931"/>
      <c r="AD256" s="931"/>
      <c r="AE256" s="931"/>
      <c r="AF256" s="265"/>
      <c r="AG256" s="936" t="s">
        <v>1</v>
      </c>
      <c r="AH256" s="938">
        <f>+SUM(AH249:AH254)</f>
        <v>0</v>
      </c>
      <c r="AI256" s="936" t="s">
        <v>1</v>
      </c>
      <c r="AJ256" s="938">
        <f>+SUM(AJ249:AJ254)</f>
        <v>0</v>
      </c>
      <c r="AK256" s="936" t="s">
        <v>1</v>
      </c>
      <c r="AL256" s="940">
        <f>+AJ256-AH256</f>
        <v>0</v>
      </c>
      <c r="AM256" s="851" t="e">
        <f>+AL256/AH256</f>
        <v>#DIV/0!</v>
      </c>
    </row>
    <row r="257" spans="2:41" ht="17.25" thickBot="1" x14ac:dyDescent="0.3">
      <c r="B257" s="151"/>
      <c r="C257" s="151"/>
      <c r="D257" s="151"/>
      <c r="E257" s="151"/>
      <c r="F257" s="151"/>
      <c r="G257" s="151"/>
      <c r="H257" s="151"/>
      <c r="I257" s="151"/>
      <c r="J257" s="174"/>
      <c r="K257" s="174"/>
      <c r="L257" s="174"/>
      <c r="M257" s="174"/>
      <c r="N257" s="151"/>
      <c r="O257" s="151"/>
      <c r="P257" s="135"/>
      <c r="Q257" s="135"/>
      <c r="R257" s="921"/>
      <c r="S257" s="922"/>
      <c r="T257" s="922"/>
      <c r="U257" s="922"/>
      <c r="V257" s="922"/>
      <c r="W257" s="922"/>
      <c r="X257" s="922"/>
      <c r="Y257" s="922"/>
      <c r="Z257" s="922"/>
      <c r="AA257" s="922"/>
      <c r="AB257" s="922"/>
      <c r="AC257" s="922"/>
      <c r="AD257" s="922"/>
      <c r="AE257" s="922"/>
      <c r="AF257" s="264"/>
      <c r="AG257" s="937"/>
      <c r="AH257" s="939"/>
      <c r="AI257" s="937"/>
      <c r="AJ257" s="939"/>
      <c r="AK257" s="937"/>
      <c r="AL257" s="941"/>
      <c r="AM257" s="852"/>
    </row>
    <row r="258" spans="2:41" ht="17.25" thickBot="1" x14ac:dyDescent="0.3"/>
    <row r="259" spans="2:41" x14ac:dyDescent="0.25">
      <c r="R259" s="918" t="s">
        <v>0</v>
      </c>
      <c r="S259" s="919"/>
      <c r="T259" s="919"/>
      <c r="U259" s="919"/>
      <c r="V259" s="919"/>
      <c r="W259" s="919"/>
      <c r="X259" s="919"/>
      <c r="Y259" s="919"/>
      <c r="Z259" s="919"/>
      <c r="AA259" s="919"/>
      <c r="AB259" s="919"/>
      <c r="AC259" s="919"/>
      <c r="AD259" s="919"/>
      <c r="AE259" s="920"/>
      <c r="AF259" s="18"/>
      <c r="AG259" s="924">
        <f>+AH256+AG239</f>
        <v>0</v>
      </c>
      <c r="AH259" s="925"/>
      <c r="AI259" s="924">
        <f>+AJ256+AI239</f>
        <v>0</v>
      </c>
      <c r="AJ259" s="925"/>
      <c r="AK259" s="928">
        <f>+AI259-AG259</f>
        <v>0</v>
      </c>
      <c r="AL259" s="925"/>
      <c r="AM259" s="945" t="e">
        <f>+AK259/AG259</f>
        <v>#DIV/0!</v>
      </c>
    </row>
    <row r="260" spans="2:41" ht="17.25" thickBot="1" x14ac:dyDescent="0.3">
      <c r="R260" s="921"/>
      <c r="S260" s="922"/>
      <c r="T260" s="922"/>
      <c r="U260" s="922"/>
      <c r="V260" s="922"/>
      <c r="W260" s="922"/>
      <c r="X260" s="922"/>
      <c r="Y260" s="922"/>
      <c r="Z260" s="922"/>
      <c r="AA260" s="922"/>
      <c r="AB260" s="922"/>
      <c r="AC260" s="922"/>
      <c r="AD260" s="922"/>
      <c r="AE260" s="923"/>
      <c r="AF260" s="19"/>
      <c r="AG260" s="926"/>
      <c r="AH260" s="927"/>
      <c r="AI260" s="926"/>
      <c r="AJ260" s="927"/>
      <c r="AK260" s="929"/>
      <c r="AL260" s="927"/>
      <c r="AM260" s="946"/>
    </row>
    <row r="261" spans="2:41" ht="17.25" thickBot="1" x14ac:dyDescent="0.3"/>
    <row r="262" spans="2:41" ht="12" customHeight="1" x14ac:dyDescent="0.25">
      <c r="B262" s="882" t="s">
        <v>31</v>
      </c>
      <c r="C262" s="883"/>
      <c r="D262" s="883"/>
      <c r="E262" s="883"/>
      <c r="F262" s="883"/>
      <c r="G262" s="884"/>
      <c r="H262" s="888" t="s">
        <v>30</v>
      </c>
      <c r="I262" s="765"/>
      <c r="J262" s="765"/>
      <c r="K262" s="765"/>
      <c r="L262" s="765"/>
      <c r="M262" s="765"/>
      <c r="N262" s="765"/>
      <c r="O262" s="765"/>
      <c r="P262" s="765"/>
      <c r="Q262" s="765"/>
      <c r="R262" s="765"/>
      <c r="S262" s="765"/>
      <c r="T262" s="765"/>
      <c r="U262" s="765"/>
      <c r="V262" s="765"/>
      <c r="W262" s="765"/>
      <c r="X262" s="765"/>
      <c r="Y262" s="765"/>
      <c r="Z262" s="765"/>
      <c r="AA262" s="765"/>
      <c r="AB262" s="765"/>
      <c r="AC262" s="765"/>
      <c r="AD262" s="267"/>
      <c r="AE262" s="764" t="s">
        <v>29</v>
      </c>
      <c r="AF262" s="765"/>
      <c r="AG262" s="765"/>
      <c r="AH262" s="765"/>
      <c r="AI262" s="765"/>
      <c r="AJ262" s="766"/>
      <c r="AK262" s="889" t="s">
        <v>39</v>
      </c>
      <c r="AL262" s="890"/>
      <c r="AM262" s="891"/>
      <c r="AN262" s="22"/>
      <c r="AO262" s="168" t="s">
        <v>46</v>
      </c>
    </row>
    <row r="263" spans="2:41" ht="12" customHeight="1" thickBot="1" x14ac:dyDescent="0.3">
      <c r="B263" s="885"/>
      <c r="C263" s="886"/>
      <c r="D263" s="886"/>
      <c r="E263" s="886"/>
      <c r="F263" s="886"/>
      <c r="G263" s="887"/>
      <c r="H263" s="892" t="s">
        <v>25</v>
      </c>
      <c r="I263" s="893"/>
      <c r="J263" s="893"/>
      <c r="K263" s="893"/>
      <c r="L263" s="893"/>
      <c r="M263" s="893"/>
      <c r="N263" s="893"/>
      <c r="O263" s="893"/>
      <c r="P263" s="893"/>
      <c r="Q263" s="893"/>
      <c r="R263" s="893"/>
      <c r="S263" s="893"/>
      <c r="T263" s="893"/>
      <c r="U263" s="893"/>
      <c r="V263" s="893"/>
      <c r="W263" s="893"/>
      <c r="X263" s="893"/>
      <c r="Y263" s="893"/>
      <c r="Z263" s="893"/>
      <c r="AA263" s="893"/>
      <c r="AB263" s="893"/>
      <c r="AC263" s="893"/>
      <c r="AD263" s="268"/>
      <c r="AE263" s="773"/>
      <c r="AF263" s="774"/>
      <c r="AG263" s="774"/>
      <c r="AH263" s="774"/>
      <c r="AI263" s="774"/>
      <c r="AJ263" s="775"/>
      <c r="AK263" s="896" t="s">
        <v>40</v>
      </c>
      <c r="AL263" s="897"/>
      <c r="AM263" s="898"/>
      <c r="AN263" s="23"/>
      <c r="AO263" s="169" t="s">
        <v>47</v>
      </c>
    </row>
    <row r="264" spans="2:41" ht="12" customHeight="1" thickBot="1" x14ac:dyDescent="0.3">
      <c r="B264" s="902" t="s">
        <v>28</v>
      </c>
      <c r="C264" s="903"/>
      <c r="D264" s="903"/>
      <c r="E264" s="903"/>
      <c r="F264" s="903"/>
      <c r="G264" s="904"/>
      <c r="H264" s="894"/>
      <c r="I264" s="895"/>
      <c r="J264" s="895"/>
      <c r="K264" s="895"/>
      <c r="L264" s="895"/>
      <c r="M264" s="895"/>
      <c r="N264" s="895"/>
      <c r="O264" s="895"/>
      <c r="P264" s="895"/>
      <c r="Q264" s="895"/>
      <c r="R264" s="895"/>
      <c r="S264" s="895"/>
      <c r="T264" s="895"/>
      <c r="U264" s="895"/>
      <c r="V264" s="895"/>
      <c r="W264" s="895"/>
      <c r="X264" s="895"/>
      <c r="Y264" s="895"/>
      <c r="Z264" s="895"/>
      <c r="AA264" s="895"/>
      <c r="AB264" s="895"/>
      <c r="AC264" s="895"/>
      <c r="AD264" s="269"/>
      <c r="AE264" s="776"/>
      <c r="AF264" s="777"/>
      <c r="AG264" s="777"/>
      <c r="AH264" s="777"/>
      <c r="AI264" s="777"/>
      <c r="AJ264" s="778"/>
      <c r="AK264" s="899"/>
      <c r="AL264" s="900"/>
      <c r="AM264" s="901"/>
      <c r="AN264" s="141"/>
      <c r="AO264" s="170"/>
    </row>
    <row r="265" spans="2:41" ht="12" customHeight="1" thickBot="1" x14ac:dyDescent="0.3">
      <c r="B265" s="135"/>
      <c r="C265" s="135"/>
      <c r="D265" s="135"/>
      <c r="E265" s="135"/>
      <c r="F265" s="135"/>
      <c r="G265" s="135"/>
      <c r="H265" s="135"/>
      <c r="I265" s="135"/>
      <c r="J265" s="174"/>
      <c r="K265" s="174"/>
      <c r="L265" s="174"/>
      <c r="M265" s="174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41"/>
      <c r="AO265" s="171"/>
    </row>
    <row r="266" spans="2:41" ht="12" customHeight="1" thickBot="1" x14ac:dyDescent="0.3">
      <c r="B266" s="873" t="s">
        <v>27</v>
      </c>
      <c r="C266" s="874"/>
      <c r="D266" s="874"/>
      <c r="E266" s="875"/>
      <c r="F266" s="848" t="s">
        <v>26</v>
      </c>
      <c r="G266" s="850"/>
      <c r="H266" s="848" t="s">
        <v>44</v>
      </c>
      <c r="I266" s="849"/>
      <c r="J266" s="849"/>
      <c r="K266" s="849"/>
      <c r="L266" s="849"/>
      <c r="M266" s="849"/>
      <c r="N266" s="849"/>
      <c r="O266" s="849"/>
      <c r="P266" s="849"/>
      <c r="Q266" s="849"/>
      <c r="R266" s="849"/>
      <c r="S266" s="850"/>
      <c r="T266" s="848" t="s">
        <v>25</v>
      </c>
      <c r="U266" s="849"/>
      <c r="V266" s="849"/>
      <c r="W266" s="849"/>
      <c r="X266" s="849"/>
      <c r="Y266" s="849"/>
      <c r="Z266" s="849"/>
      <c r="AA266" s="849"/>
      <c r="AB266" s="849"/>
      <c r="AC266" s="849"/>
      <c r="AD266" s="849"/>
      <c r="AE266" s="850"/>
      <c r="AF266" s="879" t="s">
        <v>24</v>
      </c>
      <c r="AG266" s="880"/>
      <c r="AH266" s="881"/>
      <c r="AI266" s="879" t="s">
        <v>24</v>
      </c>
      <c r="AJ266" s="881"/>
      <c r="AK266" s="848" t="s">
        <v>23</v>
      </c>
      <c r="AL266" s="849"/>
      <c r="AM266" s="850"/>
      <c r="AN266" s="141"/>
      <c r="AO266" s="171"/>
    </row>
    <row r="267" spans="2:41" ht="12" customHeight="1" thickBot="1" x14ac:dyDescent="0.3">
      <c r="B267" s="1" t="s">
        <v>13</v>
      </c>
      <c r="C267" s="2" t="s">
        <v>22</v>
      </c>
      <c r="D267" s="3" t="s">
        <v>22</v>
      </c>
      <c r="E267" s="2" t="s">
        <v>21</v>
      </c>
      <c r="F267" s="907" t="s">
        <v>20</v>
      </c>
      <c r="G267" s="908"/>
      <c r="H267" s="876"/>
      <c r="I267" s="877"/>
      <c r="J267" s="877"/>
      <c r="K267" s="877"/>
      <c r="L267" s="877"/>
      <c r="M267" s="877"/>
      <c r="N267" s="877"/>
      <c r="O267" s="877"/>
      <c r="P267" s="877"/>
      <c r="Q267" s="877"/>
      <c r="R267" s="877"/>
      <c r="S267" s="878"/>
      <c r="T267" s="876"/>
      <c r="U267" s="877"/>
      <c r="V267" s="877"/>
      <c r="W267" s="877"/>
      <c r="X267" s="877"/>
      <c r="Y267" s="877"/>
      <c r="Z267" s="877"/>
      <c r="AA267" s="877"/>
      <c r="AB267" s="877"/>
      <c r="AC267" s="877"/>
      <c r="AD267" s="877"/>
      <c r="AE267" s="878"/>
      <c r="AF267" s="876" t="s">
        <v>19</v>
      </c>
      <c r="AG267" s="877"/>
      <c r="AH267" s="878"/>
      <c r="AI267" s="876" t="s">
        <v>18</v>
      </c>
      <c r="AJ267" s="878"/>
      <c r="AK267" s="876" t="s">
        <v>17</v>
      </c>
      <c r="AL267" s="877"/>
      <c r="AM267" s="878"/>
      <c r="AN267" s="141"/>
      <c r="AO267" s="171"/>
    </row>
    <row r="268" spans="2:41" ht="12" customHeight="1" thickBot="1" x14ac:dyDescent="0.3">
      <c r="B268" s="4">
        <v>2020</v>
      </c>
      <c r="C268" s="5" t="s">
        <v>16</v>
      </c>
      <c r="D268" s="5" t="s">
        <v>15</v>
      </c>
      <c r="E268" s="30" t="s">
        <v>14</v>
      </c>
      <c r="F268" s="6" t="s">
        <v>14</v>
      </c>
      <c r="G268" s="7" t="s">
        <v>13</v>
      </c>
      <c r="H268" s="868" t="s">
        <v>34</v>
      </c>
      <c r="I268" s="869"/>
      <c r="J268" s="870" t="s">
        <v>43</v>
      </c>
      <c r="K268" s="871"/>
      <c r="L268" s="870" t="s">
        <v>42</v>
      </c>
      <c r="M268" s="871"/>
      <c r="N268" s="872" t="s">
        <v>33</v>
      </c>
      <c r="O268" s="869"/>
      <c r="P268" s="872" t="s">
        <v>12</v>
      </c>
      <c r="Q268" s="869"/>
      <c r="R268" s="872" t="s">
        <v>11</v>
      </c>
      <c r="S268" s="905"/>
      <c r="T268" s="868" t="s">
        <v>35</v>
      </c>
      <c r="U268" s="906"/>
      <c r="V268" s="906"/>
      <c r="W268" s="905"/>
      <c r="X268" s="868" t="s">
        <v>10</v>
      </c>
      <c r="Y268" s="906"/>
      <c r="Z268" s="906"/>
      <c r="AA268" s="905"/>
      <c r="AB268" s="38" t="s">
        <v>38</v>
      </c>
      <c r="AC268" s="37" t="s">
        <v>36</v>
      </c>
      <c r="AD268" s="266" t="s">
        <v>41</v>
      </c>
      <c r="AE268" s="136" t="s">
        <v>9</v>
      </c>
      <c r="AF268" s="8" t="s">
        <v>37</v>
      </c>
      <c r="AG268" s="9" t="s">
        <v>8</v>
      </c>
      <c r="AH268" s="10" t="s">
        <v>7</v>
      </c>
      <c r="AI268" s="6" t="s">
        <v>8</v>
      </c>
      <c r="AJ268" s="7" t="s">
        <v>7</v>
      </c>
      <c r="AK268" s="6" t="s">
        <v>8</v>
      </c>
      <c r="AL268" s="11" t="s">
        <v>7</v>
      </c>
      <c r="AM268" s="7" t="s">
        <v>6</v>
      </c>
      <c r="AN268" s="141"/>
      <c r="AO268" s="171"/>
    </row>
    <row r="269" spans="2:41" ht="12" customHeight="1" thickBot="1" x14ac:dyDescent="0.3">
      <c r="B269" s="25"/>
      <c r="C269" s="137"/>
      <c r="D269" s="137"/>
      <c r="E269" s="43"/>
      <c r="F269" s="43"/>
      <c r="G269" s="25"/>
      <c r="H269" s="960"/>
      <c r="I269" s="961"/>
      <c r="J269" s="962"/>
      <c r="K269" s="963"/>
      <c r="L269" s="962"/>
      <c r="M269" s="963"/>
      <c r="N269" s="960"/>
      <c r="O269" s="961"/>
      <c r="P269" s="964"/>
      <c r="Q269" s="965"/>
      <c r="R269" s="964"/>
      <c r="S269" s="966"/>
      <c r="T269" s="957"/>
      <c r="U269" s="958"/>
      <c r="V269" s="958"/>
      <c r="W269" s="959"/>
      <c r="X269" s="986"/>
      <c r="Y269" s="958"/>
      <c r="Z269" s="958"/>
      <c r="AA269" s="987"/>
      <c r="AB269" s="34"/>
      <c r="AC269" s="138"/>
      <c r="AD269" s="166"/>
      <c r="AE269" s="41"/>
      <c r="AF269" s="26"/>
      <c r="AG269" s="160"/>
      <c r="AH269" s="161">
        <f>+AG269/1000</f>
        <v>0</v>
      </c>
      <c r="AI269" s="162"/>
      <c r="AJ269" s="163">
        <f>+AI269/1000</f>
        <v>0</v>
      </c>
      <c r="AK269" s="164">
        <f>+AI269-AG269</f>
        <v>0</v>
      </c>
      <c r="AL269" s="163">
        <f>+AK269/1000</f>
        <v>0</v>
      </c>
      <c r="AM269" s="165" t="e">
        <f>+AK269/AG269</f>
        <v>#DIV/0!</v>
      </c>
      <c r="AN269" s="141"/>
      <c r="AO269" s="172"/>
    </row>
    <row r="270" spans="2:41" ht="12" customHeight="1" x14ac:dyDescent="0.25">
      <c r="B270" s="25"/>
      <c r="C270" s="137"/>
      <c r="D270" s="137"/>
      <c r="E270" s="43"/>
      <c r="F270" s="43"/>
      <c r="G270" s="25"/>
      <c r="H270" s="967"/>
      <c r="I270" s="968"/>
      <c r="J270" s="969"/>
      <c r="K270" s="970"/>
      <c r="L270" s="969"/>
      <c r="M270" s="970"/>
      <c r="N270" s="967"/>
      <c r="O270" s="968"/>
      <c r="P270" s="971"/>
      <c r="Q270" s="972"/>
      <c r="R270" s="973"/>
      <c r="S270" s="974"/>
      <c r="T270" s="979"/>
      <c r="U270" s="980"/>
      <c r="V270" s="980"/>
      <c r="W270" s="981"/>
      <c r="X270" s="979"/>
      <c r="Y270" s="980"/>
      <c r="Z270" s="980"/>
      <c r="AA270" s="988"/>
      <c r="AB270" s="34"/>
      <c r="AC270" s="138"/>
      <c r="AD270" s="158"/>
      <c r="AE270" s="35"/>
      <c r="AF270" s="34"/>
      <c r="AG270" s="139"/>
      <c r="AH270" s="159">
        <f>+AG270/1000</f>
        <v>0</v>
      </c>
      <c r="AI270" s="152"/>
      <c r="AJ270" s="272">
        <f>+AI270/1000</f>
        <v>0</v>
      </c>
      <c r="AK270" s="273">
        <f>+AI270-AG270</f>
        <v>0</v>
      </c>
      <c r="AL270" s="274">
        <f>+AK270/1000</f>
        <v>0</v>
      </c>
      <c r="AM270" s="275" t="e">
        <f>+AK270/AG270</f>
        <v>#DIV/0!</v>
      </c>
      <c r="AN270" s="20"/>
    </row>
    <row r="271" spans="2:41" ht="12" customHeight="1" x14ac:dyDescent="0.25">
      <c r="B271" s="25"/>
      <c r="C271" s="137"/>
      <c r="D271" s="137"/>
      <c r="E271" s="43"/>
      <c r="F271" s="43"/>
      <c r="G271" s="25"/>
      <c r="H271" s="967"/>
      <c r="I271" s="968"/>
      <c r="J271" s="969"/>
      <c r="K271" s="970"/>
      <c r="L271" s="969"/>
      <c r="M271" s="970"/>
      <c r="N271" s="967"/>
      <c r="O271" s="968"/>
      <c r="P271" s="971"/>
      <c r="Q271" s="972"/>
      <c r="R271" s="973"/>
      <c r="S271" s="985"/>
      <c r="T271" s="982"/>
      <c r="U271" s="983"/>
      <c r="V271" s="983"/>
      <c r="W271" s="984"/>
      <c r="X271" s="982"/>
      <c r="Y271" s="983"/>
      <c r="Z271" s="983"/>
      <c r="AA271" s="984"/>
      <c r="AB271" s="34"/>
      <c r="AC271" s="138"/>
      <c r="AD271" s="263"/>
      <c r="AE271" s="46"/>
      <c r="AF271" s="34"/>
      <c r="AG271" s="139"/>
      <c r="AH271" s="140">
        <f>+AG271/1000</f>
        <v>0</v>
      </c>
      <c r="AI271" s="152"/>
      <c r="AJ271" s="142">
        <f>+AI271/1000</f>
        <v>0</v>
      </c>
      <c r="AK271" s="143">
        <f>+AI271-AG271</f>
        <v>0</v>
      </c>
      <c r="AL271" s="144">
        <f>+AK271/1000</f>
        <v>0</v>
      </c>
      <c r="AM271" s="145" t="e">
        <f>+AK271/AG271</f>
        <v>#DIV/0!</v>
      </c>
      <c r="AN271" s="21"/>
    </row>
    <row r="272" spans="2:41" ht="12" customHeight="1" x14ac:dyDescent="0.25">
      <c r="B272" s="25"/>
      <c r="C272" s="137"/>
      <c r="D272" s="137"/>
      <c r="E272" s="43"/>
      <c r="F272" s="43"/>
      <c r="G272" s="25"/>
      <c r="H272" s="967"/>
      <c r="I272" s="968"/>
      <c r="J272" s="969"/>
      <c r="K272" s="970"/>
      <c r="L272" s="969"/>
      <c r="M272" s="970"/>
      <c r="N272" s="967"/>
      <c r="O272" s="968"/>
      <c r="P272" s="971"/>
      <c r="Q272" s="972"/>
      <c r="R272" s="973"/>
      <c r="S272" s="974"/>
      <c r="T272" s="975"/>
      <c r="U272" s="976"/>
      <c r="V272" s="976"/>
      <c r="W272" s="977"/>
      <c r="X272" s="975"/>
      <c r="Y272" s="976"/>
      <c r="Z272" s="976"/>
      <c r="AA272" s="978"/>
      <c r="AB272" s="34"/>
      <c r="AC272" s="138"/>
      <c r="AD272" s="263"/>
      <c r="AE272" s="46"/>
      <c r="AF272" s="34"/>
      <c r="AG272" s="139"/>
      <c r="AH272" s="140">
        <f>+AG272/1000</f>
        <v>0</v>
      </c>
      <c r="AI272" s="152"/>
      <c r="AJ272" s="142">
        <f>+AI272/1000</f>
        <v>0</v>
      </c>
      <c r="AK272" s="143">
        <f>+AI272-AG272</f>
        <v>0</v>
      </c>
      <c r="AL272" s="144">
        <f>+AK272/1000</f>
        <v>0</v>
      </c>
      <c r="AM272" s="145" t="e">
        <f>+AK272/AG272</f>
        <v>#DIV/0!</v>
      </c>
      <c r="AN272" s="21"/>
    </row>
    <row r="273" spans="2:41" ht="12" customHeight="1" x14ac:dyDescent="0.25">
      <c r="B273" s="25"/>
      <c r="C273" s="137"/>
      <c r="D273" s="137"/>
      <c r="E273" s="43"/>
      <c r="F273" s="43"/>
      <c r="G273" s="25"/>
      <c r="H273" s="967"/>
      <c r="I273" s="968"/>
      <c r="J273" s="969"/>
      <c r="K273" s="970"/>
      <c r="L273" s="969"/>
      <c r="M273" s="970"/>
      <c r="N273" s="967"/>
      <c r="O273" s="968"/>
      <c r="P273" s="989"/>
      <c r="Q273" s="990"/>
      <c r="R273" s="973"/>
      <c r="S273" s="974"/>
      <c r="T273" s="991"/>
      <c r="U273" s="992"/>
      <c r="V273" s="992"/>
      <c r="W273" s="974"/>
      <c r="X273" s="991"/>
      <c r="Y273" s="992"/>
      <c r="Z273" s="992"/>
      <c r="AA273" s="985"/>
      <c r="AB273" s="34"/>
      <c r="AC273" s="138"/>
      <c r="AD273" s="263"/>
      <c r="AE273" s="46"/>
      <c r="AF273" s="34"/>
      <c r="AG273" s="139"/>
      <c r="AH273" s="140">
        <f>+AG273/1000</f>
        <v>0</v>
      </c>
      <c r="AI273" s="152"/>
      <c r="AJ273" s="142">
        <f>+AI273/1000</f>
        <v>0</v>
      </c>
      <c r="AK273" s="143">
        <f>+AI273-AG273</f>
        <v>0</v>
      </c>
      <c r="AL273" s="144">
        <f>+AK273/1000</f>
        <v>0</v>
      </c>
      <c r="AM273" s="145" t="e">
        <f>+AK273/AG273</f>
        <v>#DIV/0!</v>
      </c>
    </row>
    <row r="274" spans="2:41" ht="12" customHeight="1" thickBot="1" x14ac:dyDescent="0.3">
      <c r="B274" s="24"/>
      <c r="C274" s="146"/>
      <c r="D274" s="146"/>
      <c r="E274" s="27"/>
      <c r="F274" s="36"/>
      <c r="G274" s="31"/>
      <c r="H274" s="909"/>
      <c r="I274" s="910"/>
      <c r="J274" s="911"/>
      <c r="K274" s="912"/>
      <c r="L274" s="911"/>
      <c r="M274" s="912"/>
      <c r="N274" s="913"/>
      <c r="O274" s="910"/>
      <c r="P274" s="913"/>
      <c r="Q274" s="910"/>
      <c r="R274" s="914"/>
      <c r="S274" s="915"/>
      <c r="T274" s="916"/>
      <c r="U274" s="917"/>
      <c r="V274" s="917"/>
      <c r="W274" s="915"/>
      <c r="X274" s="29"/>
      <c r="Y274" s="147"/>
      <c r="Z274" s="147"/>
      <c r="AA274" s="28"/>
      <c r="AB274" s="36"/>
      <c r="AC274" s="148"/>
      <c r="AD274" s="147"/>
      <c r="AE274" s="28"/>
      <c r="AF274" s="29"/>
      <c r="AG274" s="149"/>
      <c r="AH274" s="153"/>
      <c r="AI274" s="150"/>
      <c r="AJ274" s="154"/>
      <c r="AK274" s="155"/>
      <c r="AL274" s="156"/>
      <c r="AM274" s="157"/>
    </row>
    <row r="275" spans="2:41" ht="12" customHeight="1" x14ac:dyDescent="0.25">
      <c r="B275" s="151"/>
      <c r="C275" s="151"/>
      <c r="D275" s="151"/>
      <c r="E275" s="151"/>
      <c r="F275" s="151"/>
      <c r="G275" s="151"/>
      <c r="H275" s="151"/>
      <c r="I275" s="151"/>
      <c r="J275" s="174"/>
      <c r="K275" s="174"/>
      <c r="L275" s="174"/>
      <c r="M275" s="174"/>
      <c r="N275" s="151"/>
      <c r="O275" s="151"/>
      <c r="P275" s="135"/>
      <c r="Q275" s="135"/>
      <c r="R275" s="918" t="s">
        <v>5</v>
      </c>
      <c r="S275" s="919"/>
      <c r="T275" s="919"/>
      <c r="U275" s="919"/>
      <c r="V275" s="919"/>
      <c r="W275" s="919"/>
      <c r="X275" s="919"/>
      <c r="Y275" s="919"/>
      <c r="Z275" s="919"/>
      <c r="AA275" s="919"/>
      <c r="AB275" s="919"/>
      <c r="AC275" s="919"/>
      <c r="AD275" s="919"/>
      <c r="AE275" s="919"/>
      <c r="AF275" s="265"/>
      <c r="AG275" s="932" t="s">
        <v>4</v>
      </c>
      <c r="AH275" s="933"/>
      <c r="AI275" s="932" t="s">
        <v>3</v>
      </c>
      <c r="AJ275" s="933"/>
      <c r="AK275" s="932" t="s">
        <v>2</v>
      </c>
      <c r="AL275" s="934"/>
      <c r="AM275" s="935"/>
    </row>
    <row r="276" spans="2:41" x14ac:dyDescent="0.25">
      <c r="B276" s="151"/>
      <c r="C276" s="151"/>
      <c r="D276" s="151"/>
      <c r="E276" s="151"/>
      <c r="F276" s="151"/>
      <c r="G276" s="151"/>
      <c r="H276" s="151"/>
      <c r="I276" s="151"/>
      <c r="J276" s="174"/>
      <c r="K276" s="174"/>
      <c r="L276" s="174"/>
      <c r="M276" s="174"/>
      <c r="N276" s="151"/>
      <c r="O276" s="151"/>
      <c r="P276" s="135"/>
      <c r="Q276" s="135"/>
      <c r="R276" s="930"/>
      <c r="S276" s="931"/>
      <c r="T276" s="931"/>
      <c r="U276" s="931"/>
      <c r="V276" s="931"/>
      <c r="W276" s="931"/>
      <c r="X276" s="931"/>
      <c r="Y276" s="931"/>
      <c r="Z276" s="931"/>
      <c r="AA276" s="931"/>
      <c r="AB276" s="931"/>
      <c r="AC276" s="931"/>
      <c r="AD276" s="931"/>
      <c r="AE276" s="931"/>
      <c r="AF276" s="265"/>
      <c r="AG276" s="936" t="s">
        <v>1</v>
      </c>
      <c r="AH276" s="938">
        <f>+SUM(AH269:AH274)</f>
        <v>0</v>
      </c>
      <c r="AI276" s="936" t="s">
        <v>1</v>
      </c>
      <c r="AJ276" s="938">
        <f>+SUM(AJ269:AJ274)</f>
        <v>0</v>
      </c>
      <c r="AK276" s="936" t="s">
        <v>1</v>
      </c>
      <c r="AL276" s="940">
        <f>+AJ276-AH276</f>
        <v>0</v>
      </c>
      <c r="AM276" s="851" t="e">
        <f>+AL276/AH276</f>
        <v>#DIV/0!</v>
      </c>
    </row>
    <row r="277" spans="2:41" ht="17.25" thickBot="1" x14ac:dyDescent="0.3">
      <c r="B277" s="151"/>
      <c r="C277" s="151"/>
      <c r="D277" s="151"/>
      <c r="E277" s="151"/>
      <c r="F277" s="151"/>
      <c r="G277" s="151"/>
      <c r="H277" s="151"/>
      <c r="I277" s="151"/>
      <c r="J277" s="174"/>
      <c r="K277" s="174"/>
      <c r="L277" s="174"/>
      <c r="M277" s="174"/>
      <c r="N277" s="151"/>
      <c r="O277" s="151"/>
      <c r="P277" s="135"/>
      <c r="Q277" s="135"/>
      <c r="R277" s="921"/>
      <c r="S277" s="922"/>
      <c r="T277" s="922"/>
      <c r="U277" s="922"/>
      <c r="V277" s="922"/>
      <c r="W277" s="922"/>
      <c r="X277" s="922"/>
      <c r="Y277" s="922"/>
      <c r="Z277" s="922"/>
      <c r="AA277" s="922"/>
      <c r="AB277" s="922"/>
      <c r="AC277" s="922"/>
      <c r="AD277" s="922"/>
      <c r="AE277" s="922"/>
      <c r="AF277" s="264"/>
      <c r="AG277" s="937"/>
      <c r="AH277" s="939"/>
      <c r="AI277" s="937"/>
      <c r="AJ277" s="939"/>
      <c r="AK277" s="937"/>
      <c r="AL277" s="941"/>
      <c r="AM277" s="852"/>
    </row>
    <row r="278" spans="2:41" ht="17.25" thickBot="1" x14ac:dyDescent="0.3"/>
    <row r="279" spans="2:41" x14ac:dyDescent="0.25">
      <c r="R279" s="918" t="s">
        <v>0</v>
      </c>
      <c r="S279" s="919"/>
      <c r="T279" s="919"/>
      <c r="U279" s="919"/>
      <c r="V279" s="919"/>
      <c r="W279" s="919"/>
      <c r="X279" s="919"/>
      <c r="Y279" s="919"/>
      <c r="Z279" s="919"/>
      <c r="AA279" s="919"/>
      <c r="AB279" s="919"/>
      <c r="AC279" s="919"/>
      <c r="AD279" s="919"/>
      <c r="AE279" s="920"/>
      <c r="AF279" s="18"/>
      <c r="AG279" s="924">
        <f>+AH276+AG259</f>
        <v>0</v>
      </c>
      <c r="AH279" s="925"/>
      <c r="AI279" s="924">
        <f>+AJ276+AI259</f>
        <v>0</v>
      </c>
      <c r="AJ279" s="925"/>
      <c r="AK279" s="928">
        <f>+AI279-AG279</f>
        <v>0</v>
      </c>
      <c r="AL279" s="925"/>
      <c r="AM279" s="945" t="e">
        <f>+AK279/AG279</f>
        <v>#DIV/0!</v>
      </c>
    </row>
    <row r="280" spans="2:41" ht="17.25" thickBot="1" x14ac:dyDescent="0.3">
      <c r="R280" s="921"/>
      <c r="S280" s="922"/>
      <c r="T280" s="922"/>
      <c r="U280" s="922"/>
      <c r="V280" s="922"/>
      <c r="W280" s="922"/>
      <c r="X280" s="922"/>
      <c r="Y280" s="922"/>
      <c r="Z280" s="922"/>
      <c r="AA280" s="922"/>
      <c r="AB280" s="922"/>
      <c r="AC280" s="922"/>
      <c r="AD280" s="922"/>
      <c r="AE280" s="923"/>
      <c r="AF280" s="19"/>
      <c r="AG280" s="926"/>
      <c r="AH280" s="927"/>
      <c r="AI280" s="926"/>
      <c r="AJ280" s="927"/>
      <c r="AK280" s="929"/>
      <c r="AL280" s="927"/>
      <c r="AM280" s="946"/>
    </row>
    <row r="281" spans="2:41" ht="17.25" thickBot="1" x14ac:dyDescent="0.3"/>
    <row r="282" spans="2:41" ht="12" customHeight="1" x14ac:dyDescent="0.25">
      <c r="B282" s="882" t="s">
        <v>31</v>
      </c>
      <c r="C282" s="883"/>
      <c r="D282" s="883"/>
      <c r="E282" s="883"/>
      <c r="F282" s="883"/>
      <c r="G282" s="884"/>
      <c r="H282" s="888" t="s">
        <v>30</v>
      </c>
      <c r="I282" s="765"/>
      <c r="J282" s="765"/>
      <c r="K282" s="765"/>
      <c r="L282" s="765"/>
      <c r="M282" s="765"/>
      <c r="N282" s="765"/>
      <c r="O282" s="765"/>
      <c r="P282" s="765"/>
      <c r="Q282" s="765"/>
      <c r="R282" s="765"/>
      <c r="S282" s="765"/>
      <c r="T282" s="765"/>
      <c r="U282" s="765"/>
      <c r="V282" s="765"/>
      <c r="W282" s="765"/>
      <c r="X282" s="765"/>
      <c r="Y282" s="765"/>
      <c r="Z282" s="765"/>
      <c r="AA282" s="765"/>
      <c r="AB282" s="765"/>
      <c r="AC282" s="765"/>
      <c r="AD282" s="267"/>
      <c r="AE282" s="764" t="s">
        <v>29</v>
      </c>
      <c r="AF282" s="765"/>
      <c r="AG282" s="765"/>
      <c r="AH282" s="765"/>
      <c r="AI282" s="765"/>
      <c r="AJ282" s="766"/>
      <c r="AK282" s="889" t="s">
        <v>39</v>
      </c>
      <c r="AL282" s="890"/>
      <c r="AM282" s="891"/>
      <c r="AN282" s="22"/>
      <c r="AO282" s="168" t="s">
        <v>46</v>
      </c>
    </row>
    <row r="283" spans="2:41" ht="12" customHeight="1" thickBot="1" x14ac:dyDescent="0.3">
      <c r="B283" s="885"/>
      <c r="C283" s="886"/>
      <c r="D283" s="886"/>
      <c r="E283" s="886"/>
      <c r="F283" s="886"/>
      <c r="G283" s="887"/>
      <c r="H283" s="892" t="s">
        <v>25</v>
      </c>
      <c r="I283" s="893"/>
      <c r="J283" s="893"/>
      <c r="K283" s="893"/>
      <c r="L283" s="893"/>
      <c r="M283" s="893"/>
      <c r="N283" s="893"/>
      <c r="O283" s="893"/>
      <c r="P283" s="893"/>
      <c r="Q283" s="893"/>
      <c r="R283" s="893"/>
      <c r="S283" s="893"/>
      <c r="T283" s="893"/>
      <c r="U283" s="893"/>
      <c r="V283" s="893"/>
      <c r="W283" s="893"/>
      <c r="X283" s="893"/>
      <c r="Y283" s="893"/>
      <c r="Z283" s="893"/>
      <c r="AA283" s="893"/>
      <c r="AB283" s="893"/>
      <c r="AC283" s="893"/>
      <c r="AD283" s="268"/>
      <c r="AE283" s="773"/>
      <c r="AF283" s="774"/>
      <c r="AG283" s="774"/>
      <c r="AH283" s="774"/>
      <c r="AI283" s="774"/>
      <c r="AJ283" s="775"/>
      <c r="AK283" s="896" t="s">
        <v>40</v>
      </c>
      <c r="AL283" s="897"/>
      <c r="AM283" s="898"/>
      <c r="AN283" s="23"/>
      <c r="AO283" s="169" t="s">
        <v>47</v>
      </c>
    </row>
    <row r="284" spans="2:41" ht="12" customHeight="1" thickBot="1" x14ac:dyDescent="0.3">
      <c r="B284" s="902" t="s">
        <v>28</v>
      </c>
      <c r="C284" s="903"/>
      <c r="D284" s="903"/>
      <c r="E284" s="903"/>
      <c r="F284" s="903"/>
      <c r="G284" s="904"/>
      <c r="H284" s="894"/>
      <c r="I284" s="895"/>
      <c r="J284" s="895"/>
      <c r="K284" s="895"/>
      <c r="L284" s="895"/>
      <c r="M284" s="895"/>
      <c r="N284" s="895"/>
      <c r="O284" s="895"/>
      <c r="P284" s="895"/>
      <c r="Q284" s="895"/>
      <c r="R284" s="895"/>
      <c r="S284" s="895"/>
      <c r="T284" s="895"/>
      <c r="U284" s="895"/>
      <c r="V284" s="895"/>
      <c r="W284" s="895"/>
      <c r="X284" s="895"/>
      <c r="Y284" s="895"/>
      <c r="Z284" s="895"/>
      <c r="AA284" s="895"/>
      <c r="AB284" s="895"/>
      <c r="AC284" s="895"/>
      <c r="AD284" s="269"/>
      <c r="AE284" s="776"/>
      <c r="AF284" s="777"/>
      <c r="AG284" s="777"/>
      <c r="AH284" s="777"/>
      <c r="AI284" s="777"/>
      <c r="AJ284" s="778"/>
      <c r="AK284" s="899"/>
      <c r="AL284" s="900"/>
      <c r="AM284" s="901"/>
      <c r="AN284" s="141"/>
      <c r="AO284" s="170"/>
    </row>
    <row r="285" spans="2:41" ht="12" customHeight="1" thickBot="1" x14ac:dyDescent="0.3">
      <c r="B285" s="135"/>
      <c r="C285" s="135"/>
      <c r="D285" s="135"/>
      <c r="E285" s="135"/>
      <c r="F285" s="135"/>
      <c r="G285" s="135"/>
      <c r="H285" s="135"/>
      <c r="I285" s="135"/>
      <c r="J285" s="174"/>
      <c r="K285" s="174"/>
      <c r="L285" s="174"/>
      <c r="M285" s="174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41"/>
      <c r="AO285" s="171"/>
    </row>
    <row r="286" spans="2:41" ht="12" customHeight="1" thickBot="1" x14ac:dyDescent="0.3">
      <c r="B286" s="873" t="s">
        <v>27</v>
      </c>
      <c r="C286" s="874"/>
      <c r="D286" s="874"/>
      <c r="E286" s="875"/>
      <c r="F286" s="848" t="s">
        <v>26</v>
      </c>
      <c r="G286" s="850"/>
      <c r="H286" s="848" t="s">
        <v>44</v>
      </c>
      <c r="I286" s="849"/>
      <c r="J286" s="849"/>
      <c r="K286" s="849"/>
      <c r="L286" s="849"/>
      <c r="M286" s="849"/>
      <c r="N286" s="849"/>
      <c r="O286" s="849"/>
      <c r="P286" s="849"/>
      <c r="Q286" s="849"/>
      <c r="R286" s="849"/>
      <c r="S286" s="850"/>
      <c r="T286" s="848" t="s">
        <v>25</v>
      </c>
      <c r="U286" s="849"/>
      <c r="V286" s="849"/>
      <c r="W286" s="849"/>
      <c r="X286" s="849"/>
      <c r="Y286" s="849"/>
      <c r="Z286" s="849"/>
      <c r="AA286" s="849"/>
      <c r="AB286" s="849"/>
      <c r="AC286" s="849"/>
      <c r="AD286" s="849"/>
      <c r="AE286" s="850"/>
      <c r="AF286" s="879" t="s">
        <v>24</v>
      </c>
      <c r="AG286" s="880"/>
      <c r="AH286" s="881"/>
      <c r="AI286" s="879" t="s">
        <v>24</v>
      </c>
      <c r="AJ286" s="881"/>
      <c r="AK286" s="848" t="s">
        <v>23</v>
      </c>
      <c r="AL286" s="849"/>
      <c r="AM286" s="850"/>
      <c r="AN286" s="141"/>
      <c r="AO286" s="171"/>
    </row>
    <row r="287" spans="2:41" ht="12" customHeight="1" thickBot="1" x14ac:dyDescent="0.3">
      <c r="B287" s="1" t="s">
        <v>13</v>
      </c>
      <c r="C287" s="2" t="s">
        <v>22</v>
      </c>
      <c r="D287" s="3" t="s">
        <v>22</v>
      </c>
      <c r="E287" s="2" t="s">
        <v>21</v>
      </c>
      <c r="F287" s="907" t="s">
        <v>20</v>
      </c>
      <c r="G287" s="908"/>
      <c r="H287" s="876"/>
      <c r="I287" s="877"/>
      <c r="J287" s="877"/>
      <c r="K287" s="877"/>
      <c r="L287" s="877"/>
      <c r="M287" s="877"/>
      <c r="N287" s="877"/>
      <c r="O287" s="877"/>
      <c r="P287" s="877"/>
      <c r="Q287" s="877"/>
      <c r="R287" s="877"/>
      <c r="S287" s="878"/>
      <c r="T287" s="876"/>
      <c r="U287" s="877"/>
      <c r="V287" s="877"/>
      <c r="W287" s="877"/>
      <c r="X287" s="877"/>
      <c r="Y287" s="877"/>
      <c r="Z287" s="877"/>
      <c r="AA287" s="877"/>
      <c r="AB287" s="877"/>
      <c r="AC287" s="877"/>
      <c r="AD287" s="877"/>
      <c r="AE287" s="878"/>
      <c r="AF287" s="876" t="s">
        <v>19</v>
      </c>
      <c r="AG287" s="877"/>
      <c r="AH287" s="878"/>
      <c r="AI287" s="876" t="s">
        <v>18</v>
      </c>
      <c r="AJ287" s="878"/>
      <c r="AK287" s="876" t="s">
        <v>17</v>
      </c>
      <c r="AL287" s="877"/>
      <c r="AM287" s="878"/>
      <c r="AN287" s="141"/>
      <c r="AO287" s="171"/>
    </row>
    <row r="288" spans="2:41" ht="12" customHeight="1" thickBot="1" x14ac:dyDescent="0.3">
      <c r="B288" s="4">
        <v>2020</v>
      </c>
      <c r="C288" s="5" t="s">
        <v>16</v>
      </c>
      <c r="D288" s="5" t="s">
        <v>15</v>
      </c>
      <c r="E288" s="30" t="s">
        <v>14</v>
      </c>
      <c r="F288" s="6" t="s">
        <v>14</v>
      </c>
      <c r="G288" s="7" t="s">
        <v>13</v>
      </c>
      <c r="H288" s="868" t="s">
        <v>34</v>
      </c>
      <c r="I288" s="869"/>
      <c r="J288" s="870" t="s">
        <v>43</v>
      </c>
      <c r="K288" s="871"/>
      <c r="L288" s="870" t="s">
        <v>42</v>
      </c>
      <c r="M288" s="871"/>
      <c r="N288" s="872" t="s">
        <v>33</v>
      </c>
      <c r="O288" s="869"/>
      <c r="P288" s="872" t="s">
        <v>12</v>
      </c>
      <c r="Q288" s="869"/>
      <c r="R288" s="872" t="s">
        <v>11</v>
      </c>
      <c r="S288" s="905"/>
      <c r="T288" s="868" t="s">
        <v>35</v>
      </c>
      <c r="U288" s="906"/>
      <c r="V288" s="906"/>
      <c r="W288" s="905"/>
      <c r="X288" s="868" t="s">
        <v>10</v>
      </c>
      <c r="Y288" s="906"/>
      <c r="Z288" s="906"/>
      <c r="AA288" s="905"/>
      <c r="AB288" s="38" t="s">
        <v>38</v>
      </c>
      <c r="AC288" s="37" t="s">
        <v>36</v>
      </c>
      <c r="AD288" s="266" t="s">
        <v>41</v>
      </c>
      <c r="AE288" s="136" t="s">
        <v>9</v>
      </c>
      <c r="AF288" s="8" t="s">
        <v>37</v>
      </c>
      <c r="AG288" s="9" t="s">
        <v>8</v>
      </c>
      <c r="AH288" s="10" t="s">
        <v>7</v>
      </c>
      <c r="AI288" s="6" t="s">
        <v>8</v>
      </c>
      <c r="AJ288" s="7" t="s">
        <v>7</v>
      </c>
      <c r="AK288" s="6" t="s">
        <v>8</v>
      </c>
      <c r="AL288" s="11" t="s">
        <v>7</v>
      </c>
      <c r="AM288" s="7" t="s">
        <v>6</v>
      </c>
      <c r="AN288" s="141"/>
      <c r="AO288" s="171"/>
    </row>
    <row r="289" spans="2:41" ht="12" customHeight="1" thickBot="1" x14ac:dyDescent="0.3">
      <c r="B289" s="25"/>
      <c r="C289" s="137"/>
      <c r="D289" s="137"/>
      <c r="E289" s="43"/>
      <c r="F289" s="43"/>
      <c r="G289" s="25"/>
      <c r="H289" s="960"/>
      <c r="I289" s="961"/>
      <c r="J289" s="962"/>
      <c r="K289" s="963"/>
      <c r="L289" s="962"/>
      <c r="M289" s="963"/>
      <c r="N289" s="960"/>
      <c r="O289" s="961"/>
      <c r="P289" s="964"/>
      <c r="Q289" s="965"/>
      <c r="R289" s="964"/>
      <c r="S289" s="966"/>
      <c r="T289" s="957"/>
      <c r="U289" s="958"/>
      <c r="V289" s="958"/>
      <c r="W289" s="959"/>
      <c r="X289" s="986"/>
      <c r="Y289" s="958"/>
      <c r="Z289" s="958"/>
      <c r="AA289" s="987"/>
      <c r="AB289" s="34"/>
      <c r="AC289" s="138"/>
      <c r="AD289" s="166"/>
      <c r="AE289" s="41"/>
      <c r="AF289" s="26"/>
      <c r="AG289" s="160"/>
      <c r="AH289" s="161">
        <f>+AG289/1000</f>
        <v>0</v>
      </c>
      <c r="AI289" s="162"/>
      <c r="AJ289" s="163">
        <f>+AI289/1000</f>
        <v>0</v>
      </c>
      <c r="AK289" s="164">
        <f>+AI289-AG289</f>
        <v>0</v>
      </c>
      <c r="AL289" s="163">
        <f>+AK289/1000</f>
        <v>0</v>
      </c>
      <c r="AM289" s="165" t="e">
        <f>+AK289/AG289</f>
        <v>#DIV/0!</v>
      </c>
      <c r="AN289" s="141"/>
      <c r="AO289" s="172"/>
    </row>
    <row r="290" spans="2:41" ht="12" customHeight="1" x14ac:dyDescent="0.25">
      <c r="B290" s="25"/>
      <c r="C290" s="137"/>
      <c r="D290" s="137"/>
      <c r="E290" s="43"/>
      <c r="F290" s="43"/>
      <c r="G290" s="25"/>
      <c r="H290" s="967"/>
      <c r="I290" s="968"/>
      <c r="J290" s="969"/>
      <c r="K290" s="970"/>
      <c r="L290" s="969"/>
      <c r="M290" s="970"/>
      <c r="N290" s="967"/>
      <c r="O290" s="968"/>
      <c r="P290" s="971"/>
      <c r="Q290" s="972"/>
      <c r="R290" s="973"/>
      <c r="S290" s="974"/>
      <c r="T290" s="979"/>
      <c r="U290" s="980"/>
      <c r="V290" s="980"/>
      <c r="W290" s="981"/>
      <c r="X290" s="979"/>
      <c r="Y290" s="980"/>
      <c r="Z290" s="980"/>
      <c r="AA290" s="988"/>
      <c r="AB290" s="34"/>
      <c r="AC290" s="138"/>
      <c r="AD290" s="158"/>
      <c r="AE290" s="35"/>
      <c r="AF290" s="34"/>
      <c r="AG290" s="139"/>
      <c r="AH290" s="159">
        <f>+AG290/1000</f>
        <v>0</v>
      </c>
      <c r="AI290" s="152"/>
      <c r="AJ290" s="272">
        <f>+AI290/1000</f>
        <v>0</v>
      </c>
      <c r="AK290" s="273">
        <f>+AI290-AG290</f>
        <v>0</v>
      </c>
      <c r="AL290" s="274">
        <f>+AK290/1000</f>
        <v>0</v>
      </c>
      <c r="AM290" s="275" t="e">
        <f>+AK290/AG290</f>
        <v>#DIV/0!</v>
      </c>
      <c r="AN290" s="20"/>
    </row>
    <row r="291" spans="2:41" ht="12" customHeight="1" x14ac:dyDescent="0.25">
      <c r="B291" s="25"/>
      <c r="C291" s="137"/>
      <c r="D291" s="137"/>
      <c r="E291" s="43"/>
      <c r="F291" s="43"/>
      <c r="G291" s="25"/>
      <c r="H291" s="967"/>
      <c r="I291" s="968"/>
      <c r="J291" s="969"/>
      <c r="K291" s="970"/>
      <c r="L291" s="969"/>
      <c r="M291" s="970"/>
      <c r="N291" s="967"/>
      <c r="O291" s="968"/>
      <c r="P291" s="971"/>
      <c r="Q291" s="972"/>
      <c r="R291" s="973"/>
      <c r="S291" s="985"/>
      <c r="T291" s="982"/>
      <c r="U291" s="983"/>
      <c r="V291" s="983"/>
      <c r="W291" s="984"/>
      <c r="X291" s="982"/>
      <c r="Y291" s="983"/>
      <c r="Z291" s="983"/>
      <c r="AA291" s="984"/>
      <c r="AB291" s="34"/>
      <c r="AC291" s="138"/>
      <c r="AD291" s="263"/>
      <c r="AE291" s="46"/>
      <c r="AF291" s="34"/>
      <c r="AG291" s="139"/>
      <c r="AH291" s="140">
        <f>+AG291/1000</f>
        <v>0</v>
      </c>
      <c r="AI291" s="152"/>
      <c r="AJ291" s="142">
        <f>+AI291/1000</f>
        <v>0</v>
      </c>
      <c r="AK291" s="143">
        <f>+AI291-AG291</f>
        <v>0</v>
      </c>
      <c r="AL291" s="144">
        <f>+AK291/1000</f>
        <v>0</v>
      </c>
      <c r="AM291" s="145" t="e">
        <f>+AK291/AG291</f>
        <v>#DIV/0!</v>
      </c>
      <c r="AN291" s="21"/>
    </row>
    <row r="292" spans="2:41" ht="12" customHeight="1" x14ac:dyDescent="0.25">
      <c r="B292" s="25"/>
      <c r="C292" s="137"/>
      <c r="D292" s="137"/>
      <c r="E292" s="43"/>
      <c r="F292" s="43"/>
      <c r="G292" s="25"/>
      <c r="H292" s="967"/>
      <c r="I292" s="968"/>
      <c r="J292" s="969"/>
      <c r="K292" s="970"/>
      <c r="L292" s="969"/>
      <c r="M292" s="970"/>
      <c r="N292" s="967"/>
      <c r="O292" s="968"/>
      <c r="P292" s="971"/>
      <c r="Q292" s="972"/>
      <c r="R292" s="973"/>
      <c r="S292" s="974"/>
      <c r="T292" s="975"/>
      <c r="U292" s="976"/>
      <c r="V292" s="976"/>
      <c r="W292" s="977"/>
      <c r="X292" s="975"/>
      <c r="Y292" s="976"/>
      <c r="Z292" s="976"/>
      <c r="AA292" s="978"/>
      <c r="AB292" s="34"/>
      <c r="AC292" s="138"/>
      <c r="AD292" s="263"/>
      <c r="AE292" s="46"/>
      <c r="AF292" s="34"/>
      <c r="AG292" s="139"/>
      <c r="AH292" s="140">
        <f>+AG292/1000</f>
        <v>0</v>
      </c>
      <c r="AI292" s="152"/>
      <c r="AJ292" s="142">
        <f>+AI292/1000</f>
        <v>0</v>
      </c>
      <c r="AK292" s="143">
        <f>+AI292-AG292</f>
        <v>0</v>
      </c>
      <c r="AL292" s="144">
        <f>+AK292/1000</f>
        <v>0</v>
      </c>
      <c r="AM292" s="145" t="e">
        <f>+AK292/AG292</f>
        <v>#DIV/0!</v>
      </c>
      <c r="AN292" s="21"/>
    </row>
    <row r="293" spans="2:41" ht="12" customHeight="1" x14ac:dyDescent="0.25">
      <c r="B293" s="25"/>
      <c r="C293" s="137"/>
      <c r="D293" s="137"/>
      <c r="E293" s="43"/>
      <c r="F293" s="43"/>
      <c r="G293" s="25"/>
      <c r="H293" s="967"/>
      <c r="I293" s="968"/>
      <c r="J293" s="969"/>
      <c r="K293" s="970"/>
      <c r="L293" s="969"/>
      <c r="M293" s="970"/>
      <c r="N293" s="967"/>
      <c r="O293" s="968"/>
      <c r="P293" s="989"/>
      <c r="Q293" s="990"/>
      <c r="R293" s="973"/>
      <c r="S293" s="974"/>
      <c r="T293" s="991"/>
      <c r="U293" s="992"/>
      <c r="V293" s="992"/>
      <c r="W293" s="974"/>
      <c r="X293" s="991"/>
      <c r="Y293" s="992"/>
      <c r="Z293" s="992"/>
      <c r="AA293" s="985"/>
      <c r="AB293" s="34"/>
      <c r="AC293" s="138"/>
      <c r="AD293" s="263"/>
      <c r="AE293" s="46"/>
      <c r="AF293" s="34"/>
      <c r="AG293" s="139"/>
      <c r="AH293" s="140">
        <f>+AG293/1000</f>
        <v>0</v>
      </c>
      <c r="AI293" s="152"/>
      <c r="AJ293" s="142">
        <f>+AI293/1000</f>
        <v>0</v>
      </c>
      <c r="AK293" s="143">
        <f>+AI293-AG293</f>
        <v>0</v>
      </c>
      <c r="AL293" s="144">
        <f>+AK293/1000</f>
        <v>0</v>
      </c>
      <c r="AM293" s="145" t="e">
        <f>+AK293/AG293</f>
        <v>#DIV/0!</v>
      </c>
    </row>
    <row r="294" spans="2:41" ht="12" customHeight="1" thickBot="1" x14ac:dyDescent="0.3">
      <c r="B294" s="24"/>
      <c r="C294" s="146"/>
      <c r="D294" s="146"/>
      <c r="E294" s="27"/>
      <c r="F294" s="36"/>
      <c r="G294" s="31"/>
      <c r="H294" s="909"/>
      <c r="I294" s="910"/>
      <c r="J294" s="911"/>
      <c r="K294" s="912"/>
      <c r="L294" s="911"/>
      <c r="M294" s="912"/>
      <c r="N294" s="913"/>
      <c r="O294" s="910"/>
      <c r="P294" s="913"/>
      <c r="Q294" s="910"/>
      <c r="R294" s="914"/>
      <c r="S294" s="915"/>
      <c r="T294" s="916"/>
      <c r="U294" s="917"/>
      <c r="V294" s="917"/>
      <c r="W294" s="915"/>
      <c r="X294" s="29"/>
      <c r="Y294" s="147"/>
      <c r="Z294" s="147"/>
      <c r="AA294" s="28"/>
      <c r="AB294" s="36"/>
      <c r="AC294" s="148"/>
      <c r="AD294" s="147"/>
      <c r="AE294" s="28"/>
      <c r="AF294" s="29"/>
      <c r="AG294" s="149"/>
      <c r="AH294" s="153"/>
      <c r="AI294" s="150"/>
      <c r="AJ294" s="154"/>
      <c r="AK294" s="155"/>
      <c r="AL294" s="156"/>
      <c r="AM294" s="157"/>
    </row>
    <row r="295" spans="2:41" ht="12" customHeight="1" x14ac:dyDescent="0.25">
      <c r="B295" s="151"/>
      <c r="C295" s="151"/>
      <c r="D295" s="151"/>
      <c r="E295" s="151"/>
      <c r="F295" s="151"/>
      <c r="G295" s="151"/>
      <c r="H295" s="151"/>
      <c r="I295" s="151"/>
      <c r="J295" s="174"/>
      <c r="K295" s="174"/>
      <c r="L295" s="174"/>
      <c r="M295" s="174"/>
      <c r="N295" s="151"/>
      <c r="O295" s="151"/>
      <c r="P295" s="135"/>
      <c r="Q295" s="135"/>
      <c r="R295" s="918" t="s">
        <v>5</v>
      </c>
      <c r="S295" s="919"/>
      <c r="T295" s="919"/>
      <c r="U295" s="919"/>
      <c r="V295" s="919"/>
      <c r="W295" s="919"/>
      <c r="X295" s="919"/>
      <c r="Y295" s="919"/>
      <c r="Z295" s="919"/>
      <c r="AA295" s="919"/>
      <c r="AB295" s="919"/>
      <c r="AC295" s="919"/>
      <c r="AD295" s="919"/>
      <c r="AE295" s="919"/>
      <c r="AF295" s="265"/>
      <c r="AG295" s="932" t="s">
        <v>4</v>
      </c>
      <c r="AH295" s="933"/>
      <c r="AI295" s="932" t="s">
        <v>3</v>
      </c>
      <c r="AJ295" s="933"/>
      <c r="AK295" s="932" t="s">
        <v>2</v>
      </c>
      <c r="AL295" s="934"/>
      <c r="AM295" s="935"/>
    </row>
    <row r="296" spans="2:41" x14ac:dyDescent="0.25">
      <c r="B296" s="151"/>
      <c r="C296" s="151"/>
      <c r="D296" s="151"/>
      <c r="E296" s="151"/>
      <c r="F296" s="151"/>
      <c r="G296" s="151"/>
      <c r="H296" s="151"/>
      <c r="I296" s="151"/>
      <c r="J296" s="174"/>
      <c r="K296" s="174"/>
      <c r="L296" s="174"/>
      <c r="M296" s="174"/>
      <c r="N296" s="151"/>
      <c r="O296" s="151"/>
      <c r="P296" s="135"/>
      <c r="Q296" s="135"/>
      <c r="R296" s="930"/>
      <c r="S296" s="931"/>
      <c r="T296" s="931"/>
      <c r="U296" s="931"/>
      <c r="V296" s="931"/>
      <c r="W296" s="931"/>
      <c r="X296" s="931"/>
      <c r="Y296" s="931"/>
      <c r="Z296" s="931"/>
      <c r="AA296" s="931"/>
      <c r="AB296" s="931"/>
      <c r="AC296" s="931"/>
      <c r="AD296" s="931"/>
      <c r="AE296" s="931"/>
      <c r="AF296" s="265"/>
      <c r="AG296" s="936" t="s">
        <v>1</v>
      </c>
      <c r="AH296" s="938">
        <f>+SUM(AH289:AH294)</f>
        <v>0</v>
      </c>
      <c r="AI296" s="936" t="s">
        <v>1</v>
      </c>
      <c r="AJ296" s="938">
        <f>+SUM(AJ289:AJ294)</f>
        <v>0</v>
      </c>
      <c r="AK296" s="936" t="s">
        <v>1</v>
      </c>
      <c r="AL296" s="940">
        <f>+AJ296-AH296</f>
        <v>0</v>
      </c>
      <c r="AM296" s="851" t="e">
        <f>+AL296/AH296</f>
        <v>#DIV/0!</v>
      </c>
    </row>
    <row r="297" spans="2:41" ht="17.25" thickBot="1" x14ac:dyDescent="0.3">
      <c r="B297" s="151"/>
      <c r="C297" s="151"/>
      <c r="D297" s="151"/>
      <c r="E297" s="151"/>
      <c r="F297" s="151"/>
      <c r="G297" s="151"/>
      <c r="H297" s="151"/>
      <c r="I297" s="151"/>
      <c r="J297" s="174"/>
      <c r="K297" s="174"/>
      <c r="L297" s="174"/>
      <c r="M297" s="174"/>
      <c r="N297" s="151"/>
      <c r="O297" s="151"/>
      <c r="P297" s="135"/>
      <c r="Q297" s="135"/>
      <c r="R297" s="921"/>
      <c r="S297" s="922"/>
      <c r="T297" s="922"/>
      <c r="U297" s="922"/>
      <c r="V297" s="922"/>
      <c r="W297" s="922"/>
      <c r="X297" s="922"/>
      <c r="Y297" s="922"/>
      <c r="Z297" s="922"/>
      <c r="AA297" s="922"/>
      <c r="AB297" s="922"/>
      <c r="AC297" s="922"/>
      <c r="AD297" s="922"/>
      <c r="AE297" s="922"/>
      <c r="AF297" s="264"/>
      <c r="AG297" s="937"/>
      <c r="AH297" s="939"/>
      <c r="AI297" s="937"/>
      <c r="AJ297" s="939"/>
      <c r="AK297" s="937"/>
      <c r="AL297" s="941"/>
      <c r="AM297" s="852"/>
    </row>
    <row r="298" spans="2:41" ht="17.25" thickBot="1" x14ac:dyDescent="0.3"/>
    <row r="299" spans="2:41" x14ac:dyDescent="0.25">
      <c r="R299" s="918" t="s">
        <v>0</v>
      </c>
      <c r="S299" s="919"/>
      <c r="T299" s="919"/>
      <c r="U299" s="919"/>
      <c r="V299" s="919"/>
      <c r="W299" s="919"/>
      <c r="X299" s="919"/>
      <c r="Y299" s="919"/>
      <c r="Z299" s="919"/>
      <c r="AA299" s="919"/>
      <c r="AB299" s="919"/>
      <c r="AC299" s="919"/>
      <c r="AD299" s="919"/>
      <c r="AE299" s="920"/>
      <c r="AF299" s="18"/>
      <c r="AG299" s="924">
        <f>+AH296+AG279</f>
        <v>0</v>
      </c>
      <c r="AH299" s="925"/>
      <c r="AI299" s="924">
        <f>+AJ296+AI279</f>
        <v>0</v>
      </c>
      <c r="AJ299" s="925"/>
      <c r="AK299" s="928">
        <f>+AI299-AG299</f>
        <v>0</v>
      </c>
      <c r="AL299" s="925"/>
      <c r="AM299" s="945" t="e">
        <f>+AK299/AG299</f>
        <v>#DIV/0!</v>
      </c>
    </row>
    <row r="300" spans="2:41" ht="17.25" thickBot="1" x14ac:dyDescent="0.3">
      <c r="R300" s="921"/>
      <c r="S300" s="922"/>
      <c r="T300" s="922"/>
      <c r="U300" s="922"/>
      <c r="V300" s="922"/>
      <c r="W300" s="922"/>
      <c r="X300" s="922"/>
      <c r="Y300" s="922"/>
      <c r="Z300" s="922"/>
      <c r="AA300" s="922"/>
      <c r="AB300" s="922"/>
      <c r="AC300" s="922"/>
      <c r="AD300" s="922"/>
      <c r="AE300" s="923"/>
      <c r="AF300" s="19"/>
      <c r="AG300" s="926"/>
      <c r="AH300" s="927"/>
      <c r="AI300" s="926"/>
      <c r="AJ300" s="927"/>
      <c r="AK300" s="929"/>
      <c r="AL300" s="927"/>
      <c r="AM300" s="946"/>
    </row>
    <row r="301" spans="2:41" ht="17.25" thickBot="1" x14ac:dyDescent="0.3"/>
    <row r="302" spans="2:41" ht="12" customHeight="1" x14ac:dyDescent="0.25">
      <c r="B302" s="882" t="s">
        <v>31</v>
      </c>
      <c r="C302" s="883"/>
      <c r="D302" s="883"/>
      <c r="E302" s="883"/>
      <c r="F302" s="883"/>
      <c r="G302" s="884"/>
      <c r="H302" s="888" t="s">
        <v>30</v>
      </c>
      <c r="I302" s="765"/>
      <c r="J302" s="765"/>
      <c r="K302" s="765"/>
      <c r="L302" s="765"/>
      <c r="M302" s="765"/>
      <c r="N302" s="765"/>
      <c r="O302" s="765"/>
      <c r="P302" s="765"/>
      <c r="Q302" s="765"/>
      <c r="R302" s="765"/>
      <c r="S302" s="765"/>
      <c r="T302" s="765"/>
      <c r="U302" s="765"/>
      <c r="V302" s="765"/>
      <c r="W302" s="765"/>
      <c r="X302" s="765"/>
      <c r="Y302" s="765"/>
      <c r="Z302" s="765"/>
      <c r="AA302" s="765"/>
      <c r="AB302" s="765"/>
      <c r="AC302" s="765"/>
      <c r="AD302" s="267"/>
      <c r="AE302" s="764" t="s">
        <v>29</v>
      </c>
      <c r="AF302" s="765"/>
      <c r="AG302" s="765"/>
      <c r="AH302" s="765"/>
      <c r="AI302" s="765"/>
      <c r="AJ302" s="766"/>
      <c r="AK302" s="889" t="s">
        <v>39</v>
      </c>
      <c r="AL302" s="890"/>
      <c r="AM302" s="891"/>
      <c r="AN302" s="22"/>
      <c r="AO302" s="168" t="s">
        <v>46</v>
      </c>
    </row>
    <row r="303" spans="2:41" ht="12" customHeight="1" thickBot="1" x14ac:dyDescent="0.3">
      <c r="B303" s="885"/>
      <c r="C303" s="886"/>
      <c r="D303" s="886"/>
      <c r="E303" s="886"/>
      <c r="F303" s="886"/>
      <c r="G303" s="887"/>
      <c r="H303" s="892" t="s">
        <v>25</v>
      </c>
      <c r="I303" s="893"/>
      <c r="J303" s="893"/>
      <c r="K303" s="893"/>
      <c r="L303" s="893"/>
      <c r="M303" s="893"/>
      <c r="N303" s="893"/>
      <c r="O303" s="893"/>
      <c r="P303" s="893"/>
      <c r="Q303" s="893"/>
      <c r="R303" s="893"/>
      <c r="S303" s="893"/>
      <c r="T303" s="893"/>
      <c r="U303" s="893"/>
      <c r="V303" s="893"/>
      <c r="W303" s="893"/>
      <c r="X303" s="893"/>
      <c r="Y303" s="893"/>
      <c r="Z303" s="893"/>
      <c r="AA303" s="893"/>
      <c r="AB303" s="893"/>
      <c r="AC303" s="893"/>
      <c r="AD303" s="268"/>
      <c r="AE303" s="773"/>
      <c r="AF303" s="774"/>
      <c r="AG303" s="774"/>
      <c r="AH303" s="774"/>
      <c r="AI303" s="774"/>
      <c r="AJ303" s="775"/>
      <c r="AK303" s="896" t="s">
        <v>40</v>
      </c>
      <c r="AL303" s="897"/>
      <c r="AM303" s="898"/>
      <c r="AN303" s="23"/>
      <c r="AO303" s="169" t="s">
        <v>47</v>
      </c>
    </row>
    <row r="304" spans="2:41" ht="12" customHeight="1" thickBot="1" x14ac:dyDescent="0.3">
      <c r="B304" s="902" t="s">
        <v>28</v>
      </c>
      <c r="C304" s="903"/>
      <c r="D304" s="903"/>
      <c r="E304" s="903"/>
      <c r="F304" s="903"/>
      <c r="G304" s="904"/>
      <c r="H304" s="894"/>
      <c r="I304" s="895"/>
      <c r="J304" s="895"/>
      <c r="K304" s="895"/>
      <c r="L304" s="895"/>
      <c r="M304" s="895"/>
      <c r="N304" s="895"/>
      <c r="O304" s="895"/>
      <c r="P304" s="895"/>
      <c r="Q304" s="895"/>
      <c r="R304" s="895"/>
      <c r="S304" s="895"/>
      <c r="T304" s="895"/>
      <c r="U304" s="895"/>
      <c r="V304" s="895"/>
      <c r="W304" s="895"/>
      <c r="X304" s="895"/>
      <c r="Y304" s="895"/>
      <c r="Z304" s="895"/>
      <c r="AA304" s="895"/>
      <c r="AB304" s="895"/>
      <c r="AC304" s="895"/>
      <c r="AD304" s="269"/>
      <c r="AE304" s="776"/>
      <c r="AF304" s="777"/>
      <c r="AG304" s="777"/>
      <c r="AH304" s="777"/>
      <c r="AI304" s="777"/>
      <c r="AJ304" s="778"/>
      <c r="AK304" s="899"/>
      <c r="AL304" s="900"/>
      <c r="AM304" s="901"/>
      <c r="AN304" s="141"/>
      <c r="AO304" s="170"/>
    </row>
    <row r="305" spans="2:41" ht="12" customHeight="1" thickBot="1" x14ac:dyDescent="0.3">
      <c r="B305" s="135"/>
      <c r="C305" s="135"/>
      <c r="D305" s="135"/>
      <c r="E305" s="135"/>
      <c r="F305" s="135"/>
      <c r="G305" s="135"/>
      <c r="H305" s="135"/>
      <c r="I305" s="135"/>
      <c r="J305" s="174"/>
      <c r="K305" s="174"/>
      <c r="L305" s="174"/>
      <c r="M305" s="174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41"/>
      <c r="AO305" s="171"/>
    </row>
    <row r="306" spans="2:41" ht="12" customHeight="1" thickBot="1" x14ac:dyDescent="0.3">
      <c r="B306" s="873" t="s">
        <v>27</v>
      </c>
      <c r="C306" s="874"/>
      <c r="D306" s="874"/>
      <c r="E306" s="875"/>
      <c r="F306" s="848" t="s">
        <v>26</v>
      </c>
      <c r="G306" s="850"/>
      <c r="H306" s="848" t="s">
        <v>44</v>
      </c>
      <c r="I306" s="849"/>
      <c r="J306" s="849"/>
      <c r="K306" s="849"/>
      <c r="L306" s="849"/>
      <c r="M306" s="849"/>
      <c r="N306" s="849"/>
      <c r="O306" s="849"/>
      <c r="P306" s="849"/>
      <c r="Q306" s="849"/>
      <c r="R306" s="849"/>
      <c r="S306" s="850"/>
      <c r="T306" s="848" t="s">
        <v>25</v>
      </c>
      <c r="U306" s="849"/>
      <c r="V306" s="849"/>
      <c r="W306" s="849"/>
      <c r="X306" s="849"/>
      <c r="Y306" s="849"/>
      <c r="Z306" s="849"/>
      <c r="AA306" s="849"/>
      <c r="AB306" s="849"/>
      <c r="AC306" s="849"/>
      <c r="AD306" s="849"/>
      <c r="AE306" s="850"/>
      <c r="AF306" s="879" t="s">
        <v>24</v>
      </c>
      <c r="AG306" s="880"/>
      <c r="AH306" s="881"/>
      <c r="AI306" s="879" t="s">
        <v>24</v>
      </c>
      <c r="AJ306" s="881"/>
      <c r="AK306" s="848" t="s">
        <v>23</v>
      </c>
      <c r="AL306" s="849"/>
      <c r="AM306" s="850"/>
      <c r="AN306" s="141"/>
      <c r="AO306" s="171"/>
    </row>
    <row r="307" spans="2:41" ht="12" customHeight="1" thickBot="1" x14ac:dyDescent="0.3">
      <c r="B307" s="1" t="s">
        <v>13</v>
      </c>
      <c r="C307" s="2" t="s">
        <v>22</v>
      </c>
      <c r="D307" s="3" t="s">
        <v>22</v>
      </c>
      <c r="E307" s="2" t="s">
        <v>21</v>
      </c>
      <c r="F307" s="907" t="s">
        <v>20</v>
      </c>
      <c r="G307" s="908"/>
      <c r="H307" s="876"/>
      <c r="I307" s="877"/>
      <c r="J307" s="877"/>
      <c r="K307" s="877"/>
      <c r="L307" s="877"/>
      <c r="M307" s="877"/>
      <c r="N307" s="877"/>
      <c r="O307" s="877"/>
      <c r="P307" s="877"/>
      <c r="Q307" s="877"/>
      <c r="R307" s="877"/>
      <c r="S307" s="878"/>
      <c r="T307" s="876"/>
      <c r="U307" s="877"/>
      <c r="V307" s="877"/>
      <c r="W307" s="877"/>
      <c r="X307" s="877"/>
      <c r="Y307" s="877"/>
      <c r="Z307" s="877"/>
      <c r="AA307" s="877"/>
      <c r="AB307" s="877"/>
      <c r="AC307" s="877"/>
      <c r="AD307" s="877"/>
      <c r="AE307" s="878"/>
      <c r="AF307" s="876" t="s">
        <v>19</v>
      </c>
      <c r="AG307" s="877"/>
      <c r="AH307" s="878"/>
      <c r="AI307" s="876" t="s">
        <v>18</v>
      </c>
      <c r="AJ307" s="878"/>
      <c r="AK307" s="876" t="s">
        <v>17</v>
      </c>
      <c r="AL307" s="877"/>
      <c r="AM307" s="878"/>
      <c r="AN307" s="141"/>
      <c r="AO307" s="171"/>
    </row>
    <row r="308" spans="2:41" ht="12" customHeight="1" thickBot="1" x14ac:dyDescent="0.3">
      <c r="B308" s="4">
        <v>2020</v>
      </c>
      <c r="C308" s="5" t="s">
        <v>16</v>
      </c>
      <c r="D308" s="5" t="s">
        <v>15</v>
      </c>
      <c r="E308" s="30" t="s">
        <v>14</v>
      </c>
      <c r="F308" s="6" t="s">
        <v>14</v>
      </c>
      <c r="G308" s="7" t="s">
        <v>13</v>
      </c>
      <c r="H308" s="868" t="s">
        <v>34</v>
      </c>
      <c r="I308" s="869"/>
      <c r="J308" s="870" t="s">
        <v>43</v>
      </c>
      <c r="K308" s="871"/>
      <c r="L308" s="870" t="s">
        <v>42</v>
      </c>
      <c r="M308" s="871"/>
      <c r="N308" s="872" t="s">
        <v>33</v>
      </c>
      <c r="O308" s="869"/>
      <c r="P308" s="872" t="s">
        <v>12</v>
      </c>
      <c r="Q308" s="869"/>
      <c r="R308" s="872" t="s">
        <v>11</v>
      </c>
      <c r="S308" s="905"/>
      <c r="T308" s="868" t="s">
        <v>35</v>
      </c>
      <c r="U308" s="906"/>
      <c r="V308" s="906"/>
      <c r="W308" s="905"/>
      <c r="X308" s="868" t="s">
        <v>10</v>
      </c>
      <c r="Y308" s="906"/>
      <c r="Z308" s="906"/>
      <c r="AA308" s="905"/>
      <c r="AB308" s="38" t="s">
        <v>38</v>
      </c>
      <c r="AC308" s="37" t="s">
        <v>36</v>
      </c>
      <c r="AD308" s="266" t="s">
        <v>41</v>
      </c>
      <c r="AE308" s="136" t="s">
        <v>9</v>
      </c>
      <c r="AF308" s="8" t="s">
        <v>37</v>
      </c>
      <c r="AG308" s="9" t="s">
        <v>8</v>
      </c>
      <c r="AH308" s="10" t="s">
        <v>7</v>
      </c>
      <c r="AI308" s="6" t="s">
        <v>8</v>
      </c>
      <c r="AJ308" s="7" t="s">
        <v>7</v>
      </c>
      <c r="AK308" s="6" t="s">
        <v>8</v>
      </c>
      <c r="AL308" s="11" t="s">
        <v>7</v>
      </c>
      <c r="AM308" s="7" t="s">
        <v>6</v>
      </c>
      <c r="AN308" s="141"/>
      <c r="AO308" s="171"/>
    </row>
    <row r="309" spans="2:41" ht="12" customHeight="1" thickBot="1" x14ac:dyDescent="0.3">
      <c r="B309" s="25"/>
      <c r="C309" s="137"/>
      <c r="D309" s="137"/>
      <c r="E309" s="43"/>
      <c r="F309" s="43"/>
      <c r="G309" s="25"/>
      <c r="H309" s="960"/>
      <c r="I309" s="961"/>
      <c r="J309" s="962"/>
      <c r="K309" s="963"/>
      <c r="L309" s="962"/>
      <c r="M309" s="963"/>
      <c r="N309" s="960"/>
      <c r="O309" s="961"/>
      <c r="P309" s="964"/>
      <c r="Q309" s="965"/>
      <c r="R309" s="964"/>
      <c r="S309" s="966"/>
      <c r="T309" s="957"/>
      <c r="U309" s="958"/>
      <c r="V309" s="958"/>
      <c r="W309" s="959"/>
      <c r="X309" s="986"/>
      <c r="Y309" s="958"/>
      <c r="Z309" s="958"/>
      <c r="AA309" s="987"/>
      <c r="AB309" s="34"/>
      <c r="AC309" s="138"/>
      <c r="AD309" s="166"/>
      <c r="AE309" s="41"/>
      <c r="AF309" s="26"/>
      <c r="AG309" s="160"/>
      <c r="AH309" s="161">
        <f>+AG309/1000</f>
        <v>0</v>
      </c>
      <c r="AI309" s="162"/>
      <c r="AJ309" s="163">
        <f>+AI309/1000</f>
        <v>0</v>
      </c>
      <c r="AK309" s="164">
        <f>+AI309-AG309</f>
        <v>0</v>
      </c>
      <c r="AL309" s="163">
        <f>+AK309/1000</f>
        <v>0</v>
      </c>
      <c r="AM309" s="165" t="e">
        <f>+AK309/AG309</f>
        <v>#DIV/0!</v>
      </c>
      <c r="AN309" s="141"/>
      <c r="AO309" s="172"/>
    </row>
    <row r="310" spans="2:41" ht="12" customHeight="1" x14ac:dyDescent="0.25">
      <c r="B310" s="25"/>
      <c r="C310" s="137"/>
      <c r="D310" s="137"/>
      <c r="E310" s="43"/>
      <c r="F310" s="43"/>
      <c r="G310" s="25"/>
      <c r="H310" s="967"/>
      <c r="I310" s="968"/>
      <c r="J310" s="969"/>
      <c r="K310" s="970"/>
      <c r="L310" s="969"/>
      <c r="M310" s="970"/>
      <c r="N310" s="967"/>
      <c r="O310" s="968"/>
      <c r="P310" s="971"/>
      <c r="Q310" s="972"/>
      <c r="R310" s="973"/>
      <c r="S310" s="974"/>
      <c r="T310" s="979"/>
      <c r="U310" s="980"/>
      <c r="V310" s="980"/>
      <c r="W310" s="981"/>
      <c r="X310" s="979"/>
      <c r="Y310" s="980"/>
      <c r="Z310" s="980"/>
      <c r="AA310" s="988"/>
      <c r="AB310" s="34"/>
      <c r="AC310" s="138"/>
      <c r="AD310" s="158"/>
      <c r="AE310" s="35"/>
      <c r="AF310" s="34"/>
      <c r="AG310" s="139"/>
      <c r="AH310" s="159">
        <f>+AG310/1000</f>
        <v>0</v>
      </c>
      <c r="AI310" s="152"/>
      <c r="AJ310" s="272">
        <f>+AI310/1000</f>
        <v>0</v>
      </c>
      <c r="AK310" s="273">
        <f>+AI310-AG310</f>
        <v>0</v>
      </c>
      <c r="AL310" s="274">
        <f>+AK310/1000</f>
        <v>0</v>
      </c>
      <c r="AM310" s="275" t="e">
        <f>+AK310/AG310</f>
        <v>#DIV/0!</v>
      </c>
      <c r="AN310" s="20"/>
    </row>
    <row r="311" spans="2:41" ht="12" customHeight="1" x14ac:dyDescent="0.25">
      <c r="B311" s="25"/>
      <c r="C311" s="137"/>
      <c r="D311" s="137"/>
      <c r="E311" s="43"/>
      <c r="F311" s="43"/>
      <c r="G311" s="25"/>
      <c r="H311" s="967"/>
      <c r="I311" s="968"/>
      <c r="J311" s="969"/>
      <c r="K311" s="970"/>
      <c r="L311" s="969"/>
      <c r="M311" s="970"/>
      <c r="N311" s="967"/>
      <c r="O311" s="968"/>
      <c r="P311" s="971"/>
      <c r="Q311" s="972"/>
      <c r="R311" s="973"/>
      <c r="S311" s="985"/>
      <c r="T311" s="982"/>
      <c r="U311" s="983"/>
      <c r="V311" s="983"/>
      <c r="W311" s="984"/>
      <c r="X311" s="982"/>
      <c r="Y311" s="983"/>
      <c r="Z311" s="983"/>
      <c r="AA311" s="984"/>
      <c r="AB311" s="34"/>
      <c r="AC311" s="138"/>
      <c r="AD311" s="263"/>
      <c r="AE311" s="46"/>
      <c r="AF311" s="34"/>
      <c r="AG311" s="139"/>
      <c r="AH311" s="140">
        <f>+AG311/1000</f>
        <v>0</v>
      </c>
      <c r="AI311" s="152"/>
      <c r="AJ311" s="142">
        <f>+AI311/1000</f>
        <v>0</v>
      </c>
      <c r="AK311" s="143">
        <f>+AI311-AG311</f>
        <v>0</v>
      </c>
      <c r="AL311" s="144">
        <f>+AK311/1000</f>
        <v>0</v>
      </c>
      <c r="AM311" s="145" t="e">
        <f>+AK311/AG311</f>
        <v>#DIV/0!</v>
      </c>
      <c r="AN311" s="21"/>
    </row>
    <row r="312" spans="2:41" ht="12" customHeight="1" x14ac:dyDescent="0.25">
      <c r="B312" s="25"/>
      <c r="C312" s="137"/>
      <c r="D312" s="137"/>
      <c r="E312" s="43"/>
      <c r="F312" s="43"/>
      <c r="G312" s="25"/>
      <c r="H312" s="967"/>
      <c r="I312" s="968"/>
      <c r="J312" s="969"/>
      <c r="K312" s="970"/>
      <c r="L312" s="969"/>
      <c r="M312" s="970"/>
      <c r="N312" s="967"/>
      <c r="O312" s="968"/>
      <c r="P312" s="971"/>
      <c r="Q312" s="972"/>
      <c r="R312" s="973"/>
      <c r="S312" s="974"/>
      <c r="T312" s="975"/>
      <c r="U312" s="976"/>
      <c r="V312" s="976"/>
      <c r="W312" s="977"/>
      <c r="X312" s="975"/>
      <c r="Y312" s="976"/>
      <c r="Z312" s="976"/>
      <c r="AA312" s="978"/>
      <c r="AB312" s="34"/>
      <c r="AC312" s="138"/>
      <c r="AD312" s="263"/>
      <c r="AE312" s="46"/>
      <c r="AF312" s="34"/>
      <c r="AG312" s="139"/>
      <c r="AH312" s="140">
        <f>+AG312/1000</f>
        <v>0</v>
      </c>
      <c r="AI312" s="152"/>
      <c r="AJ312" s="142">
        <f>+AI312/1000</f>
        <v>0</v>
      </c>
      <c r="AK312" s="143">
        <f>+AI312-AG312</f>
        <v>0</v>
      </c>
      <c r="AL312" s="144">
        <f>+AK312/1000</f>
        <v>0</v>
      </c>
      <c r="AM312" s="145" t="e">
        <f>+AK312/AG312</f>
        <v>#DIV/0!</v>
      </c>
      <c r="AN312" s="21"/>
    </row>
    <row r="313" spans="2:41" ht="12" customHeight="1" x14ac:dyDescent="0.25">
      <c r="B313" s="25"/>
      <c r="C313" s="137"/>
      <c r="D313" s="137"/>
      <c r="E313" s="43"/>
      <c r="F313" s="43"/>
      <c r="G313" s="25"/>
      <c r="H313" s="967"/>
      <c r="I313" s="968"/>
      <c r="J313" s="969"/>
      <c r="K313" s="970"/>
      <c r="L313" s="969"/>
      <c r="M313" s="970"/>
      <c r="N313" s="967"/>
      <c r="O313" s="968"/>
      <c r="P313" s="989"/>
      <c r="Q313" s="990"/>
      <c r="R313" s="973"/>
      <c r="S313" s="974"/>
      <c r="T313" s="991"/>
      <c r="U313" s="992"/>
      <c r="V313" s="992"/>
      <c r="W313" s="974"/>
      <c r="X313" s="991"/>
      <c r="Y313" s="992"/>
      <c r="Z313" s="992"/>
      <c r="AA313" s="985"/>
      <c r="AB313" s="34"/>
      <c r="AC313" s="138"/>
      <c r="AD313" s="263"/>
      <c r="AE313" s="46"/>
      <c r="AF313" s="34"/>
      <c r="AG313" s="139"/>
      <c r="AH313" s="140">
        <f>+AG313/1000</f>
        <v>0</v>
      </c>
      <c r="AI313" s="152"/>
      <c r="AJ313" s="142">
        <f>+AI313/1000</f>
        <v>0</v>
      </c>
      <c r="AK313" s="143">
        <f>+AI313-AG313</f>
        <v>0</v>
      </c>
      <c r="AL313" s="144">
        <f>+AK313/1000</f>
        <v>0</v>
      </c>
      <c r="AM313" s="145" t="e">
        <f>+AK313/AG313</f>
        <v>#DIV/0!</v>
      </c>
    </row>
    <row r="314" spans="2:41" ht="12" customHeight="1" thickBot="1" x14ac:dyDescent="0.3">
      <c r="B314" s="24"/>
      <c r="C314" s="146"/>
      <c r="D314" s="146"/>
      <c r="E314" s="27"/>
      <c r="F314" s="36"/>
      <c r="G314" s="31"/>
      <c r="H314" s="909"/>
      <c r="I314" s="910"/>
      <c r="J314" s="911"/>
      <c r="K314" s="912"/>
      <c r="L314" s="911"/>
      <c r="M314" s="912"/>
      <c r="N314" s="913"/>
      <c r="O314" s="910"/>
      <c r="P314" s="913"/>
      <c r="Q314" s="910"/>
      <c r="R314" s="914"/>
      <c r="S314" s="915"/>
      <c r="T314" s="916"/>
      <c r="U314" s="917"/>
      <c r="V314" s="917"/>
      <c r="W314" s="915"/>
      <c r="X314" s="29"/>
      <c r="Y314" s="147"/>
      <c r="Z314" s="147"/>
      <c r="AA314" s="28"/>
      <c r="AB314" s="36"/>
      <c r="AC314" s="148"/>
      <c r="AD314" s="147"/>
      <c r="AE314" s="28"/>
      <c r="AF314" s="29"/>
      <c r="AG314" s="149"/>
      <c r="AH314" s="153"/>
      <c r="AI314" s="150"/>
      <c r="AJ314" s="154"/>
      <c r="AK314" s="155"/>
      <c r="AL314" s="156"/>
      <c r="AM314" s="157"/>
    </row>
    <row r="315" spans="2:41" ht="12" customHeight="1" x14ac:dyDescent="0.25">
      <c r="B315" s="151"/>
      <c r="C315" s="151"/>
      <c r="D315" s="151"/>
      <c r="E315" s="151"/>
      <c r="F315" s="151"/>
      <c r="G315" s="151"/>
      <c r="H315" s="151"/>
      <c r="I315" s="151"/>
      <c r="J315" s="174"/>
      <c r="K315" s="174"/>
      <c r="L315" s="174"/>
      <c r="M315" s="174"/>
      <c r="N315" s="151"/>
      <c r="O315" s="151"/>
      <c r="P315" s="135"/>
      <c r="Q315" s="135"/>
      <c r="R315" s="918" t="s">
        <v>5</v>
      </c>
      <c r="S315" s="919"/>
      <c r="T315" s="919"/>
      <c r="U315" s="919"/>
      <c r="V315" s="919"/>
      <c r="W315" s="919"/>
      <c r="X315" s="919"/>
      <c r="Y315" s="919"/>
      <c r="Z315" s="919"/>
      <c r="AA315" s="919"/>
      <c r="AB315" s="919"/>
      <c r="AC315" s="919"/>
      <c r="AD315" s="919"/>
      <c r="AE315" s="919"/>
      <c r="AF315" s="265"/>
      <c r="AG315" s="932" t="s">
        <v>4</v>
      </c>
      <c r="AH315" s="933"/>
      <c r="AI315" s="932" t="s">
        <v>3</v>
      </c>
      <c r="AJ315" s="933"/>
      <c r="AK315" s="932" t="s">
        <v>2</v>
      </c>
      <c r="AL315" s="934"/>
      <c r="AM315" s="935"/>
    </row>
    <row r="316" spans="2:41" x14ac:dyDescent="0.25">
      <c r="B316" s="151"/>
      <c r="C316" s="151"/>
      <c r="D316" s="151"/>
      <c r="E316" s="151"/>
      <c r="F316" s="151"/>
      <c r="G316" s="151"/>
      <c r="H316" s="151"/>
      <c r="I316" s="151"/>
      <c r="J316" s="174"/>
      <c r="K316" s="174"/>
      <c r="L316" s="174"/>
      <c r="M316" s="174"/>
      <c r="N316" s="151"/>
      <c r="O316" s="151"/>
      <c r="P316" s="135"/>
      <c r="Q316" s="135"/>
      <c r="R316" s="930"/>
      <c r="S316" s="931"/>
      <c r="T316" s="931"/>
      <c r="U316" s="931"/>
      <c r="V316" s="931"/>
      <c r="W316" s="931"/>
      <c r="X316" s="931"/>
      <c r="Y316" s="931"/>
      <c r="Z316" s="931"/>
      <c r="AA316" s="931"/>
      <c r="AB316" s="931"/>
      <c r="AC316" s="931"/>
      <c r="AD316" s="931"/>
      <c r="AE316" s="931"/>
      <c r="AF316" s="265"/>
      <c r="AG316" s="936" t="s">
        <v>1</v>
      </c>
      <c r="AH316" s="938">
        <f>+SUM(AH309:AH314)</f>
        <v>0</v>
      </c>
      <c r="AI316" s="936" t="s">
        <v>1</v>
      </c>
      <c r="AJ316" s="938">
        <f>+SUM(AJ309:AJ314)</f>
        <v>0</v>
      </c>
      <c r="AK316" s="936" t="s">
        <v>1</v>
      </c>
      <c r="AL316" s="940">
        <f>+AJ316-AH316</f>
        <v>0</v>
      </c>
      <c r="AM316" s="851" t="e">
        <f>+AL316/AH316</f>
        <v>#DIV/0!</v>
      </c>
    </row>
    <row r="317" spans="2:41" ht="17.25" thickBot="1" x14ac:dyDescent="0.3">
      <c r="B317" s="151"/>
      <c r="C317" s="151"/>
      <c r="D317" s="151"/>
      <c r="E317" s="151"/>
      <c r="F317" s="151"/>
      <c r="G317" s="151"/>
      <c r="H317" s="151"/>
      <c r="I317" s="151"/>
      <c r="J317" s="174"/>
      <c r="K317" s="174"/>
      <c r="L317" s="174"/>
      <c r="M317" s="174"/>
      <c r="N317" s="151"/>
      <c r="O317" s="151"/>
      <c r="P317" s="135"/>
      <c r="Q317" s="135"/>
      <c r="R317" s="921"/>
      <c r="S317" s="922"/>
      <c r="T317" s="922"/>
      <c r="U317" s="922"/>
      <c r="V317" s="922"/>
      <c r="W317" s="922"/>
      <c r="X317" s="922"/>
      <c r="Y317" s="922"/>
      <c r="Z317" s="922"/>
      <c r="AA317" s="922"/>
      <c r="AB317" s="922"/>
      <c r="AC317" s="922"/>
      <c r="AD317" s="922"/>
      <c r="AE317" s="922"/>
      <c r="AF317" s="264"/>
      <c r="AG317" s="937"/>
      <c r="AH317" s="939"/>
      <c r="AI317" s="937"/>
      <c r="AJ317" s="939"/>
      <c r="AK317" s="937"/>
      <c r="AL317" s="941"/>
      <c r="AM317" s="852"/>
    </row>
    <row r="318" spans="2:41" ht="17.25" thickBot="1" x14ac:dyDescent="0.3"/>
    <row r="319" spans="2:41" x14ac:dyDescent="0.25">
      <c r="R319" s="918" t="s">
        <v>0</v>
      </c>
      <c r="S319" s="919"/>
      <c r="T319" s="919"/>
      <c r="U319" s="919"/>
      <c r="V319" s="919"/>
      <c r="W319" s="919"/>
      <c r="X319" s="919"/>
      <c r="Y319" s="919"/>
      <c r="Z319" s="919"/>
      <c r="AA319" s="919"/>
      <c r="AB319" s="919"/>
      <c r="AC319" s="919"/>
      <c r="AD319" s="919"/>
      <c r="AE319" s="920"/>
      <c r="AF319" s="18"/>
      <c r="AG319" s="924">
        <f>+AH316+AG299</f>
        <v>0</v>
      </c>
      <c r="AH319" s="925"/>
      <c r="AI319" s="924">
        <f>+AJ316+AI299</f>
        <v>0</v>
      </c>
      <c r="AJ319" s="925"/>
      <c r="AK319" s="928">
        <f>+AI319-AG319</f>
        <v>0</v>
      </c>
      <c r="AL319" s="925"/>
      <c r="AM319" s="945" t="e">
        <f>+AK319/AG319</f>
        <v>#DIV/0!</v>
      </c>
    </row>
    <row r="320" spans="2:41" ht="17.25" thickBot="1" x14ac:dyDescent="0.3">
      <c r="R320" s="921"/>
      <c r="S320" s="922"/>
      <c r="T320" s="922"/>
      <c r="U320" s="922"/>
      <c r="V320" s="922"/>
      <c r="W320" s="922"/>
      <c r="X320" s="922"/>
      <c r="Y320" s="922"/>
      <c r="Z320" s="922"/>
      <c r="AA320" s="922"/>
      <c r="AB320" s="922"/>
      <c r="AC320" s="922"/>
      <c r="AD320" s="922"/>
      <c r="AE320" s="923"/>
      <c r="AF320" s="19"/>
      <c r="AG320" s="926"/>
      <c r="AH320" s="927"/>
      <c r="AI320" s="926"/>
      <c r="AJ320" s="927"/>
      <c r="AK320" s="929"/>
      <c r="AL320" s="927"/>
      <c r="AM320" s="946"/>
    </row>
    <row r="321" spans="2:41" ht="17.25" thickBot="1" x14ac:dyDescent="0.3"/>
    <row r="322" spans="2:41" ht="12" customHeight="1" x14ac:dyDescent="0.25">
      <c r="B322" s="882" t="s">
        <v>31</v>
      </c>
      <c r="C322" s="883"/>
      <c r="D322" s="883"/>
      <c r="E322" s="883"/>
      <c r="F322" s="883"/>
      <c r="G322" s="884"/>
      <c r="H322" s="888" t="s">
        <v>30</v>
      </c>
      <c r="I322" s="765"/>
      <c r="J322" s="765"/>
      <c r="K322" s="765"/>
      <c r="L322" s="765"/>
      <c r="M322" s="765"/>
      <c r="N322" s="765"/>
      <c r="O322" s="765"/>
      <c r="P322" s="765"/>
      <c r="Q322" s="765"/>
      <c r="R322" s="765"/>
      <c r="S322" s="765"/>
      <c r="T322" s="765"/>
      <c r="U322" s="765"/>
      <c r="V322" s="765"/>
      <c r="W322" s="765"/>
      <c r="X322" s="765"/>
      <c r="Y322" s="765"/>
      <c r="Z322" s="765"/>
      <c r="AA322" s="765"/>
      <c r="AB322" s="765"/>
      <c r="AC322" s="765"/>
      <c r="AD322" s="267"/>
      <c r="AE322" s="764" t="s">
        <v>29</v>
      </c>
      <c r="AF322" s="765"/>
      <c r="AG322" s="765"/>
      <c r="AH322" s="765"/>
      <c r="AI322" s="765"/>
      <c r="AJ322" s="766"/>
      <c r="AK322" s="889" t="s">
        <v>39</v>
      </c>
      <c r="AL322" s="890"/>
      <c r="AM322" s="891"/>
      <c r="AN322" s="22"/>
      <c r="AO322" s="168" t="s">
        <v>46</v>
      </c>
    </row>
    <row r="323" spans="2:41" ht="12" customHeight="1" thickBot="1" x14ac:dyDescent="0.3">
      <c r="B323" s="885"/>
      <c r="C323" s="886"/>
      <c r="D323" s="886"/>
      <c r="E323" s="886"/>
      <c r="F323" s="886"/>
      <c r="G323" s="887"/>
      <c r="H323" s="892" t="s">
        <v>25</v>
      </c>
      <c r="I323" s="893"/>
      <c r="J323" s="893"/>
      <c r="K323" s="893"/>
      <c r="L323" s="893"/>
      <c r="M323" s="893"/>
      <c r="N323" s="893"/>
      <c r="O323" s="893"/>
      <c r="P323" s="893"/>
      <c r="Q323" s="893"/>
      <c r="R323" s="893"/>
      <c r="S323" s="893"/>
      <c r="T323" s="893"/>
      <c r="U323" s="893"/>
      <c r="V323" s="893"/>
      <c r="W323" s="893"/>
      <c r="X323" s="893"/>
      <c r="Y323" s="893"/>
      <c r="Z323" s="893"/>
      <c r="AA323" s="893"/>
      <c r="AB323" s="893"/>
      <c r="AC323" s="893"/>
      <c r="AD323" s="268"/>
      <c r="AE323" s="773"/>
      <c r="AF323" s="774"/>
      <c r="AG323" s="774"/>
      <c r="AH323" s="774"/>
      <c r="AI323" s="774"/>
      <c r="AJ323" s="775"/>
      <c r="AK323" s="896" t="s">
        <v>40</v>
      </c>
      <c r="AL323" s="897"/>
      <c r="AM323" s="898"/>
      <c r="AN323" s="23"/>
      <c r="AO323" s="169" t="s">
        <v>47</v>
      </c>
    </row>
    <row r="324" spans="2:41" ht="12" customHeight="1" thickBot="1" x14ac:dyDescent="0.3">
      <c r="B324" s="902" t="s">
        <v>28</v>
      </c>
      <c r="C324" s="903"/>
      <c r="D324" s="903"/>
      <c r="E324" s="903"/>
      <c r="F324" s="903"/>
      <c r="G324" s="904"/>
      <c r="H324" s="894"/>
      <c r="I324" s="895"/>
      <c r="J324" s="895"/>
      <c r="K324" s="895"/>
      <c r="L324" s="895"/>
      <c r="M324" s="895"/>
      <c r="N324" s="895"/>
      <c r="O324" s="895"/>
      <c r="P324" s="895"/>
      <c r="Q324" s="895"/>
      <c r="R324" s="895"/>
      <c r="S324" s="895"/>
      <c r="T324" s="895"/>
      <c r="U324" s="895"/>
      <c r="V324" s="895"/>
      <c r="W324" s="895"/>
      <c r="X324" s="895"/>
      <c r="Y324" s="895"/>
      <c r="Z324" s="895"/>
      <c r="AA324" s="895"/>
      <c r="AB324" s="895"/>
      <c r="AC324" s="895"/>
      <c r="AD324" s="269"/>
      <c r="AE324" s="776"/>
      <c r="AF324" s="777"/>
      <c r="AG324" s="777"/>
      <c r="AH324" s="777"/>
      <c r="AI324" s="777"/>
      <c r="AJ324" s="778"/>
      <c r="AK324" s="899"/>
      <c r="AL324" s="900"/>
      <c r="AM324" s="901"/>
      <c r="AN324" s="141"/>
      <c r="AO324" s="170"/>
    </row>
    <row r="325" spans="2:41" ht="12" customHeight="1" thickBot="1" x14ac:dyDescent="0.3">
      <c r="B325" s="135"/>
      <c r="C325" s="135"/>
      <c r="D325" s="135"/>
      <c r="E325" s="135"/>
      <c r="F325" s="135"/>
      <c r="G325" s="135"/>
      <c r="H325" s="135"/>
      <c r="I325" s="135"/>
      <c r="J325" s="174"/>
      <c r="K325" s="174"/>
      <c r="L325" s="174"/>
      <c r="M325" s="174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41"/>
      <c r="AO325" s="171"/>
    </row>
    <row r="326" spans="2:41" ht="12" customHeight="1" thickBot="1" x14ac:dyDescent="0.3">
      <c r="B326" s="873" t="s">
        <v>27</v>
      </c>
      <c r="C326" s="874"/>
      <c r="D326" s="874"/>
      <c r="E326" s="875"/>
      <c r="F326" s="848" t="s">
        <v>26</v>
      </c>
      <c r="G326" s="850"/>
      <c r="H326" s="848" t="s">
        <v>44</v>
      </c>
      <c r="I326" s="849"/>
      <c r="J326" s="849"/>
      <c r="K326" s="849"/>
      <c r="L326" s="849"/>
      <c r="M326" s="849"/>
      <c r="N326" s="849"/>
      <c r="O326" s="849"/>
      <c r="P326" s="849"/>
      <c r="Q326" s="849"/>
      <c r="R326" s="849"/>
      <c r="S326" s="850"/>
      <c r="T326" s="848" t="s">
        <v>25</v>
      </c>
      <c r="U326" s="849"/>
      <c r="V326" s="849"/>
      <c r="W326" s="849"/>
      <c r="X326" s="849"/>
      <c r="Y326" s="849"/>
      <c r="Z326" s="849"/>
      <c r="AA326" s="849"/>
      <c r="AB326" s="849"/>
      <c r="AC326" s="849"/>
      <c r="AD326" s="849"/>
      <c r="AE326" s="850"/>
      <c r="AF326" s="879" t="s">
        <v>24</v>
      </c>
      <c r="AG326" s="880"/>
      <c r="AH326" s="881"/>
      <c r="AI326" s="879" t="s">
        <v>24</v>
      </c>
      <c r="AJ326" s="881"/>
      <c r="AK326" s="848" t="s">
        <v>23</v>
      </c>
      <c r="AL326" s="849"/>
      <c r="AM326" s="850"/>
      <c r="AN326" s="141"/>
      <c r="AO326" s="171"/>
    </row>
    <row r="327" spans="2:41" ht="12" customHeight="1" thickBot="1" x14ac:dyDescent="0.3">
      <c r="B327" s="1" t="s">
        <v>13</v>
      </c>
      <c r="C327" s="2" t="s">
        <v>22</v>
      </c>
      <c r="D327" s="3" t="s">
        <v>22</v>
      </c>
      <c r="E327" s="2" t="s">
        <v>21</v>
      </c>
      <c r="F327" s="907" t="s">
        <v>20</v>
      </c>
      <c r="G327" s="908"/>
      <c r="H327" s="876"/>
      <c r="I327" s="877"/>
      <c r="J327" s="877"/>
      <c r="K327" s="877"/>
      <c r="L327" s="877"/>
      <c r="M327" s="877"/>
      <c r="N327" s="877"/>
      <c r="O327" s="877"/>
      <c r="P327" s="877"/>
      <c r="Q327" s="877"/>
      <c r="R327" s="877"/>
      <c r="S327" s="878"/>
      <c r="T327" s="876"/>
      <c r="U327" s="877"/>
      <c r="V327" s="877"/>
      <c r="W327" s="877"/>
      <c r="X327" s="877"/>
      <c r="Y327" s="877"/>
      <c r="Z327" s="877"/>
      <c r="AA327" s="877"/>
      <c r="AB327" s="877"/>
      <c r="AC327" s="877"/>
      <c r="AD327" s="877"/>
      <c r="AE327" s="878"/>
      <c r="AF327" s="876" t="s">
        <v>19</v>
      </c>
      <c r="AG327" s="877"/>
      <c r="AH327" s="878"/>
      <c r="AI327" s="876" t="s">
        <v>18</v>
      </c>
      <c r="AJ327" s="878"/>
      <c r="AK327" s="876" t="s">
        <v>17</v>
      </c>
      <c r="AL327" s="877"/>
      <c r="AM327" s="878"/>
      <c r="AN327" s="141"/>
      <c r="AO327" s="171"/>
    </row>
    <row r="328" spans="2:41" ht="12" customHeight="1" thickBot="1" x14ac:dyDescent="0.3">
      <c r="B328" s="4">
        <v>2020</v>
      </c>
      <c r="C328" s="5" t="s">
        <v>16</v>
      </c>
      <c r="D328" s="5" t="s">
        <v>15</v>
      </c>
      <c r="E328" s="30" t="s">
        <v>14</v>
      </c>
      <c r="F328" s="6" t="s">
        <v>14</v>
      </c>
      <c r="G328" s="7" t="s">
        <v>13</v>
      </c>
      <c r="H328" s="868" t="s">
        <v>34</v>
      </c>
      <c r="I328" s="869"/>
      <c r="J328" s="870" t="s">
        <v>43</v>
      </c>
      <c r="K328" s="871"/>
      <c r="L328" s="870" t="s">
        <v>42</v>
      </c>
      <c r="M328" s="871"/>
      <c r="N328" s="872" t="s">
        <v>33</v>
      </c>
      <c r="O328" s="869"/>
      <c r="P328" s="872" t="s">
        <v>12</v>
      </c>
      <c r="Q328" s="869"/>
      <c r="R328" s="872" t="s">
        <v>11</v>
      </c>
      <c r="S328" s="905"/>
      <c r="T328" s="868" t="s">
        <v>35</v>
      </c>
      <c r="U328" s="906"/>
      <c r="V328" s="906"/>
      <c r="W328" s="905"/>
      <c r="X328" s="868" t="s">
        <v>10</v>
      </c>
      <c r="Y328" s="906"/>
      <c r="Z328" s="906"/>
      <c r="AA328" s="905"/>
      <c r="AB328" s="38" t="s">
        <v>38</v>
      </c>
      <c r="AC328" s="37" t="s">
        <v>36</v>
      </c>
      <c r="AD328" s="266" t="s">
        <v>41</v>
      </c>
      <c r="AE328" s="136" t="s">
        <v>9</v>
      </c>
      <c r="AF328" s="8" t="s">
        <v>37</v>
      </c>
      <c r="AG328" s="9" t="s">
        <v>8</v>
      </c>
      <c r="AH328" s="10" t="s">
        <v>7</v>
      </c>
      <c r="AI328" s="6" t="s">
        <v>8</v>
      </c>
      <c r="AJ328" s="7" t="s">
        <v>7</v>
      </c>
      <c r="AK328" s="6" t="s">
        <v>8</v>
      </c>
      <c r="AL328" s="11" t="s">
        <v>7</v>
      </c>
      <c r="AM328" s="7" t="s">
        <v>6</v>
      </c>
      <c r="AN328" s="141"/>
      <c r="AO328" s="171"/>
    </row>
    <row r="329" spans="2:41" ht="12" customHeight="1" thickBot="1" x14ac:dyDescent="0.3">
      <c r="B329" s="25"/>
      <c r="C329" s="137"/>
      <c r="D329" s="137"/>
      <c r="E329" s="43"/>
      <c r="F329" s="43"/>
      <c r="G329" s="25"/>
      <c r="H329" s="960"/>
      <c r="I329" s="961"/>
      <c r="J329" s="962"/>
      <c r="K329" s="963"/>
      <c r="L329" s="962"/>
      <c r="M329" s="963"/>
      <c r="N329" s="960"/>
      <c r="O329" s="961"/>
      <c r="P329" s="964"/>
      <c r="Q329" s="965"/>
      <c r="R329" s="964"/>
      <c r="S329" s="966"/>
      <c r="T329" s="957"/>
      <c r="U329" s="958"/>
      <c r="V329" s="958"/>
      <c r="W329" s="959"/>
      <c r="X329" s="986"/>
      <c r="Y329" s="958"/>
      <c r="Z329" s="958"/>
      <c r="AA329" s="987"/>
      <c r="AB329" s="34"/>
      <c r="AC329" s="138"/>
      <c r="AD329" s="166"/>
      <c r="AE329" s="41"/>
      <c r="AF329" s="26"/>
      <c r="AG329" s="160"/>
      <c r="AH329" s="161">
        <f>+AG329/1000</f>
        <v>0</v>
      </c>
      <c r="AI329" s="162"/>
      <c r="AJ329" s="163">
        <f>+AI329/1000</f>
        <v>0</v>
      </c>
      <c r="AK329" s="164">
        <f>+AI329-AG329</f>
        <v>0</v>
      </c>
      <c r="AL329" s="163">
        <f>+AK329/1000</f>
        <v>0</v>
      </c>
      <c r="AM329" s="165" t="e">
        <f>+AK329/AG329</f>
        <v>#DIV/0!</v>
      </c>
      <c r="AN329" s="141"/>
      <c r="AO329" s="172"/>
    </row>
    <row r="330" spans="2:41" ht="12" customHeight="1" x14ac:dyDescent="0.25">
      <c r="B330" s="25"/>
      <c r="C330" s="137"/>
      <c r="D330" s="137"/>
      <c r="E330" s="43"/>
      <c r="F330" s="43"/>
      <c r="G330" s="25"/>
      <c r="H330" s="967"/>
      <c r="I330" s="968"/>
      <c r="J330" s="969"/>
      <c r="K330" s="970"/>
      <c r="L330" s="969"/>
      <c r="M330" s="970"/>
      <c r="N330" s="967"/>
      <c r="O330" s="968"/>
      <c r="P330" s="971"/>
      <c r="Q330" s="972"/>
      <c r="R330" s="973"/>
      <c r="S330" s="974"/>
      <c r="T330" s="979"/>
      <c r="U330" s="980"/>
      <c r="V330" s="980"/>
      <c r="W330" s="981"/>
      <c r="X330" s="979"/>
      <c r="Y330" s="980"/>
      <c r="Z330" s="980"/>
      <c r="AA330" s="988"/>
      <c r="AB330" s="34"/>
      <c r="AC330" s="138"/>
      <c r="AD330" s="158"/>
      <c r="AE330" s="35"/>
      <c r="AF330" s="34"/>
      <c r="AG330" s="139"/>
      <c r="AH330" s="159">
        <f>+AG330/1000</f>
        <v>0</v>
      </c>
      <c r="AI330" s="152"/>
      <c r="AJ330" s="272">
        <f>+AI330/1000</f>
        <v>0</v>
      </c>
      <c r="AK330" s="273">
        <f>+AI330-AG330</f>
        <v>0</v>
      </c>
      <c r="AL330" s="274">
        <f>+AK330/1000</f>
        <v>0</v>
      </c>
      <c r="AM330" s="275" t="e">
        <f>+AK330/AG330</f>
        <v>#DIV/0!</v>
      </c>
      <c r="AN330" s="20"/>
    </row>
    <row r="331" spans="2:41" ht="12" customHeight="1" x14ac:dyDescent="0.25">
      <c r="B331" s="25"/>
      <c r="C331" s="137"/>
      <c r="D331" s="137"/>
      <c r="E331" s="43"/>
      <c r="F331" s="43"/>
      <c r="G331" s="25"/>
      <c r="H331" s="967"/>
      <c r="I331" s="968"/>
      <c r="J331" s="969"/>
      <c r="K331" s="970"/>
      <c r="L331" s="969"/>
      <c r="M331" s="970"/>
      <c r="N331" s="967"/>
      <c r="O331" s="968"/>
      <c r="P331" s="971"/>
      <c r="Q331" s="972"/>
      <c r="R331" s="973"/>
      <c r="S331" s="985"/>
      <c r="T331" s="982"/>
      <c r="U331" s="983"/>
      <c r="V331" s="983"/>
      <c r="W331" s="984"/>
      <c r="X331" s="982"/>
      <c r="Y331" s="983"/>
      <c r="Z331" s="983"/>
      <c r="AA331" s="984"/>
      <c r="AB331" s="34"/>
      <c r="AC331" s="138"/>
      <c r="AD331" s="263"/>
      <c r="AE331" s="46"/>
      <c r="AF331" s="34"/>
      <c r="AG331" s="139"/>
      <c r="AH331" s="140">
        <f>+AG331/1000</f>
        <v>0</v>
      </c>
      <c r="AI331" s="152"/>
      <c r="AJ331" s="142">
        <f>+AI331/1000</f>
        <v>0</v>
      </c>
      <c r="AK331" s="143">
        <f>+AI331-AG331</f>
        <v>0</v>
      </c>
      <c r="AL331" s="144">
        <f>+AK331/1000</f>
        <v>0</v>
      </c>
      <c r="AM331" s="145" t="e">
        <f>+AK331/AG331</f>
        <v>#DIV/0!</v>
      </c>
      <c r="AN331" s="21"/>
    </row>
    <row r="332" spans="2:41" ht="12" customHeight="1" x14ac:dyDescent="0.25">
      <c r="B332" s="25"/>
      <c r="C332" s="137"/>
      <c r="D332" s="137"/>
      <c r="E332" s="43"/>
      <c r="F332" s="43"/>
      <c r="G332" s="25"/>
      <c r="H332" s="967"/>
      <c r="I332" s="968"/>
      <c r="J332" s="969"/>
      <c r="K332" s="970"/>
      <c r="L332" s="969"/>
      <c r="M332" s="970"/>
      <c r="N332" s="967"/>
      <c r="O332" s="968"/>
      <c r="P332" s="971"/>
      <c r="Q332" s="972"/>
      <c r="R332" s="973"/>
      <c r="S332" s="974"/>
      <c r="T332" s="975"/>
      <c r="U332" s="976"/>
      <c r="V332" s="976"/>
      <c r="W332" s="977"/>
      <c r="X332" s="975"/>
      <c r="Y332" s="976"/>
      <c r="Z332" s="976"/>
      <c r="AA332" s="978"/>
      <c r="AB332" s="34"/>
      <c r="AC332" s="138"/>
      <c r="AD332" s="263"/>
      <c r="AE332" s="46"/>
      <c r="AF332" s="34"/>
      <c r="AG332" s="139"/>
      <c r="AH332" s="140">
        <f>+AG332/1000</f>
        <v>0</v>
      </c>
      <c r="AI332" s="152"/>
      <c r="AJ332" s="142">
        <f>+AI332/1000</f>
        <v>0</v>
      </c>
      <c r="AK332" s="143">
        <f>+AI332-AG332</f>
        <v>0</v>
      </c>
      <c r="AL332" s="144">
        <f>+AK332/1000</f>
        <v>0</v>
      </c>
      <c r="AM332" s="145" t="e">
        <f>+AK332/AG332</f>
        <v>#DIV/0!</v>
      </c>
      <c r="AN332" s="21"/>
    </row>
    <row r="333" spans="2:41" ht="12" customHeight="1" x14ac:dyDescent="0.25">
      <c r="B333" s="25"/>
      <c r="C333" s="137"/>
      <c r="D333" s="137"/>
      <c r="E333" s="43"/>
      <c r="F333" s="43"/>
      <c r="G333" s="25"/>
      <c r="H333" s="967"/>
      <c r="I333" s="968"/>
      <c r="J333" s="969"/>
      <c r="K333" s="970"/>
      <c r="L333" s="969"/>
      <c r="M333" s="970"/>
      <c r="N333" s="967"/>
      <c r="O333" s="968"/>
      <c r="P333" s="989"/>
      <c r="Q333" s="990"/>
      <c r="R333" s="973"/>
      <c r="S333" s="974"/>
      <c r="T333" s="991"/>
      <c r="U333" s="992"/>
      <c r="V333" s="992"/>
      <c r="W333" s="974"/>
      <c r="X333" s="991"/>
      <c r="Y333" s="992"/>
      <c r="Z333" s="992"/>
      <c r="AA333" s="985"/>
      <c r="AB333" s="34"/>
      <c r="AC333" s="138"/>
      <c r="AD333" s="263"/>
      <c r="AE333" s="46"/>
      <c r="AF333" s="34"/>
      <c r="AG333" s="139"/>
      <c r="AH333" s="140">
        <f>+AG333/1000</f>
        <v>0</v>
      </c>
      <c r="AI333" s="152"/>
      <c r="AJ333" s="142">
        <f>+AI333/1000</f>
        <v>0</v>
      </c>
      <c r="AK333" s="143">
        <f>+AI333-AG333</f>
        <v>0</v>
      </c>
      <c r="AL333" s="144">
        <f>+AK333/1000</f>
        <v>0</v>
      </c>
      <c r="AM333" s="145" t="e">
        <f>+AK333/AG333</f>
        <v>#DIV/0!</v>
      </c>
    </row>
    <row r="334" spans="2:41" ht="12" customHeight="1" thickBot="1" x14ac:dyDescent="0.3">
      <c r="B334" s="24"/>
      <c r="C334" s="146"/>
      <c r="D334" s="146"/>
      <c r="E334" s="27"/>
      <c r="F334" s="36"/>
      <c r="G334" s="31"/>
      <c r="H334" s="909"/>
      <c r="I334" s="910"/>
      <c r="J334" s="911"/>
      <c r="K334" s="912"/>
      <c r="L334" s="911"/>
      <c r="M334" s="912"/>
      <c r="N334" s="913"/>
      <c r="O334" s="910"/>
      <c r="P334" s="913"/>
      <c r="Q334" s="910"/>
      <c r="R334" s="914"/>
      <c r="S334" s="915"/>
      <c r="T334" s="916"/>
      <c r="U334" s="917"/>
      <c r="V334" s="917"/>
      <c r="W334" s="915"/>
      <c r="X334" s="29"/>
      <c r="Y334" s="147"/>
      <c r="Z334" s="147"/>
      <c r="AA334" s="28"/>
      <c r="AB334" s="36"/>
      <c r="AC334" s="148"/>
      <c r="AD334" s="147"/>
      <c r="AE334" s="28"/>
      <c r="AF334" s="29"/>
      <c r="AG334" s="149"/>
      <c r="AH334" s="153"/>
      <c r="AI334" s="150"/>
      <c r="AJ334" s="154"/>
      <c r="AK334" s="155"/>
      <c r="AL334" s="156"/>
      <c r="AM334" s="157"/>
    </row>
    <row r="335" spans="2:41" ht="12" customHeight="1" x14ac:dyDescent="0.25">
      <c r="B335" s="151"/>
      <c r="C335" s="151"/>
      <c r="D335" s="151"/>
      <c r="E335" s="151"/>
      <c r="F335" s="151"/>
      <c r="G335" s="151"/>
      <c r="H335" s="151"/>
      <c r="I335" s="151"/>
      <c r="J335" s="174"/>
      <c r="K335" s="174"/>
      <c r="L335" s="174"/>
      <c r="M335" s="174"/>
      <c r="N335" s="151"/>
      <c r="O335" s="151"/>
      <c r="P335" s="135"/>
      <c r="Q335" s="135"/>
      <c r="R335" s="918" t="s">
        <v>5</v>
      </c>
      <c r="S335" s="919"/>
      <c r="T335" s="919"/>
      <c r="U335" s="919"/>
      <c r="V335" s="919"/>
      <c r="W335" s="919"/>
      <c r="X335" s="919"/>
      <c r="Y335" s="919"/>
      <c r="Z335" s="919"/>
      <c r="AA335" s="919"/>
      <c r="AB335" s="919"/>
      <c r="AC335" s="919"/>
      <c r="AD335" s="919"/>
      <c r="AE335" s="919"/>
      <c r="AF335" s="265"/>
      <c r="AG335" s="932" t="s">
        <v>4</v>
      </c>
      <c r="AH335" s="933"/>
      <c r="AI335" s="932" t="s">
        <v>3</v>
      </c>
      <c r="AJ335" s="933"/>
      <c r="AK335" s="932" t="s">
        <v>2</v>
      </c>
      <c r="AL335" s="934"/>
      <c r="AM335" s="935"/>
    </row>
    <row r="336" spans="2:41" x14ac:dyDescent="0.25">
      <c r="B336" s="151"/>
      <c r="C336" s="151"/>
      <c r="D336" s="151"/>
      <c r="E336" s="151"/>
      <c r="F336" s="151"/>
      <c r="G336" s="151"/>
      <c r="H336" s="151"/>
      <c r="I336" s="151"/>
      <c r="J336" s="174"/>
      <c r="K336" s="174"/>
      <c r="L336" s="174"/>
      <c r="M336" s="174"/>
      <c r="N336" s="151"/>
      <c r="O336" s="151"/>
      <c r="P336" s="135"/>
      <c r="Q336" s="135"/>
      <c r="R336" s="930"/>
      <c r="S336" s="931"/>
      <c r="T336" s="931"/>
      <c r="U336" s="931"/>
      <c r="V336" s="931"/>
      <c r="W336" s="931"/>
      <c r="X336" s="931"/>
      <c r="Y336" s="931"/>
      <c r="Z336" s="931"/>
      <c r="AA336" s="931"/>
      <c r="AB336" s="931"/>
      <c r="AC336" s="931"/>
      <c r="AD336" s="931"/>
      <c r="AE336" s="931"/>
      <c r="AF336" s="265"/>
      <c r="AG336" s="936" t="s">
        <v>1</v>
      </c>
      <c r="AH336" s="938">
        <f>+SUM(AH329:AH334)</f>
        <v>0</v>
      </c>
      <c r="AI336" s="936" t="s">
        <v>1</v>
      </c>
      <c r="AJ336" s="938">
        <f>+SUM(AJ329:AJ334)</f>
        <v>0</v>
      </c>
      <c r="AK336" s="936" t="s">
        <v>1</v>
      </c>
      <c r="AL336" s="940">
        <f>+AJ336-AH336</f>
        <v>0</v>
      </c>
      <c r="AM336" s="851" t="e">
        <f>+AL336/AH336</f>
        <v>#DIV/0!</v>
      </c>
    </row>
    <row r="337" spans="2:41" ht="17.25" thickBot="1" x14ac:dyDescent="0.3">
      <c r="B337" s="151"/>
      <c r="C337" s="151"/>
      <c r="D337" s="151"/>
      <c r="E337" s="151"/>
      <c r="F337" s="151"/>
      <c r="G337" s="151"/>
      <c r="H337" s="151"/>
      <c r="I337" s="151"/>
      <c r="J337" s="174"/>
      <c r="K337" s="174"/>
      <c r="L337" s="174"/>
      <c r="M337" s="174"/>
      <c r="N337" s="151"/>
      <c r="O337" s="151"/>
      <c r="P337" s="135"/>
      <c r="Q337" s="135"/>
      <c r="R337" s="921"/>
      <c r="S337" s="922"/>
      <c r="T337" s="922"/>
      <c r="U337" s="922"/>
      <c r="V337" s="922"/>
      <c r="W337" s="922"/>
      <c r="X337" s="922"/>
      <c r="Y337" s="922"/>
      <c r="Z337" s="922"/>
      <c r="AA337" s="922"/>
      <c r="AB337" s="922"/>
      <c r="AC337" s="922"/>
      <c r="AD337" s="922"/>
      <c r="AE337" s="922"/>
      <c r="AF337" s="264"/>
      <c r="AG337" s="937"/>
      <c r="AH337" s="939"/>
      <c r="AI337" s="937"/>
      <c r="AJ337" s="939"/>
      <c r="AK337" s="937"/>
      <c r="AL337" s="941"/>
      <c r="AM337" s="852"/>
    </row>
    <row r="338" spans="2:41" ht="17.25" thickBot="1" x14ac:dyDescent="0.3"/>
    <row r="339" spans="2:41" x14ac:dyDescent="0.25">
      <c r="R339" s="918" t="s">
        <v>0</v>
      </c>
      <c r="S339" s="919"/>
      <c r="T339" s="919"/>
      <c r="U339" s="919"/>
      <c r="V339" s="919"/>
      <c r="W339" s="919"/>
      <c r="X339" s="919"/>
      <c r="Y339" s="919"/>
      <c r="Z339" s="919"/>
      <c r="AA339" s="919"/>
      <c r="AB339" s="919"/>
      <c r="AC339" s="919"/>
      <c r="AD339" s="919"/>
      <c r="AE339" s="920"/>
      <c r="AF339" s="18"/>
      <c r="AG339" s="924">
        <f>+AH336+AG319</f>
        <v>0</v>
      </c>
      <c r="AH339" s="925"/>
      <c r="AI339" s="924">
        <f>+AJ336+AI319</f>
        <v>0</v>
      </c>
      <c r="AJ339" s="925"/>
      <c r="AK339" s="928">
        <f>+AI339-AG339</f>
        <v>0</v>
      </c>
      <c r="AL339" s="925"/>
      <c r="AM339" s="945" t="e">
        <f>+AK339/AG339</f>
        <v>#DIV/0!</v>
      </c>
    </row>
    <row r="340" spans="2:41" ht="17.25" thickBot="1" x14ac:dyDescent="0.3">
      <c r="R340" s="921"/>
      <c r="S340" s="922"/>
      <c r="T340" s="922"/>
      <c r="U340" s="922"/>
      <c r="V340" s="922"/>
      <c r="W340" s="922"/>
      <c r="X340" s="922"/>
      <c r="Y340" s="922"/>
      <c r="Z340" s="922"/>
      <c r="AA340" s="922"/>
      <c r="AB340" s="922"/>
      <c r="AC340" s="922"/>
      <c r="AD340" s="922"/>
      <c r="AE340" s="923"/>
      <c r="AF340" s="19"/>
      <c r="AG340" s="926"/>
      <c r="AH340" s="927"/>
      <c r="AI340" s="926"/>
      <c r="AJ340" s="927"/>
      <c r="AK340" s="929"/>
      <c r="AL340" s="927"/>
      <c r="AM340" s="946"/>
    </row>
    <row r="341" spans="2:41" ht="17.25" thickBot="1" x14ac:dyDescent="0.3"/>
    <row r="342" spans="2:41" ht="12" customHeight="1" x14ac:dyDescent="0.25">
      <c r="B342" s="882" t="s">
        <v>31</v>
      </c>
      <c r="C342" s="883"/>
      <c r="D342" s="883"/>
      <c r="E342" s="883"/>
      <c r="F342" s="883"/>
      <c r="G342" s="884"/>
      <c r="H342" s="888" t="s">
        <v>30</v>
      </c>
      <c r="I342" s="765"/>
      <c r="J342" s="765"/>
      <c r="K342" s="765"/>
      <c r="L342" s="765"/>
      <c r="M342" s="765"/>
      <c r="N342" s="765"/>
      <c r="O342" s="765"/>
      <c r="P342" s="765"/>
      <c r="Q342" s="765"/>
      <c r="R342" s="765"/>
      <c r="S342" s="765"/>
      <c r="T342" s="765"/>
      <c r="U342" s="765"/>
      <c r="V342" s="765"/>
      <c r="W342" s="765"/>
      <c r="X342" s="765"/>
      <c r="Y342" s="765"/>
      <c r="Z342" s="765"/>
      <c r="AA342" s="765"/>
      <c r="AB342" s="765"/>
      <c r="AC342" s="765"/>
      <c r="AD342" s="267"/>
      <c r="AE342" s="764" t="s">
        <v>29</v>
      </c>
      <c r="AF342" s="765"/>
      <c r="AG342" s="765"/>
      <c r="AH342" s="765"/>
      <c r="AI342" s="765"/>
      <c r="AJ342" s="766"/>
      <c r="AK342" s="889" t="s">
        <v>39</v>
      </c>
      <c r="AL342" s="890"/>
      <c r="AM342" s="891"/>
      <c r="AN342" s="22"/>
      <c r="AO342" s="168" t="s">
        <v>46</v>
      </c>
    </row>
    <row r="343" spans="2:41" ht="12" customHeight="1" thickBot="1" x14ac:dyDescent="0.3">
      <c r="B343" s="885"/>
      <c r="C343" s="886"/>
      <c r="D343" s="886"/>
      <c r="E343" s="886"/>
      <c r="F343" s="886"/>
      <c r="G343" s="887"/>
      <c r="H343" s="892" t="s">
        <v>25</v>
      </c>
      <c r="I343" s="893"/>
      <c r="J343" s="893"/>
      <c r="K343" s="893"/>
      <c r="L343" s="893"/>
      <c r="M343" s="893"/>
      <c r="N343" s="893"/>
      <c r="O343" s="893"/>
      <c r="P343" s="893"/>
      <c r="Q343" s="893"/>
      <c r="R343" s="893"/>
      <c r="S343" s="893"/>
      <c r="T343" s="893"/>
      <c r="U343" s="893"/>
      <c r="V343" s="893"/>
      <c r="W343" s="893"/>
      <c r="X343" s="893"/>
      <c r="Y343" s="893"/>
      <c r="Z343" s="893"/>
      <c r="AA343" s="893"/>
      <c r="AB343" s="893"/>
      <c r="AC343" s="893"/>
      <c r="AD343" s="268"/>
      <c r="AE343" s="773"/>
      <c r="AF343" s="774"/>
      <c r="AG343" s="774"/>
      <c r="AH343" s="774"/>
      <c r="AI343" s="774"/>
      <c r="AJ343" s="775"/>
      <c r="AK343" s="896" t="s">
        <v>40</v>
      </c>
      <c r="AL343" s="897"/>
      <c r="AM343" s="898"/>
      <c r="AN343" s="23"/>
      <c r="AO343" s="169" t="s">
        <v>47</v>
      </c>
    </row>
    <row r="344" spans="2:41" ht="12" customHeight="1" thickBot="1" x14ac:dyDescent="0.3">
      <c r="B344" s="902" t="s">
        <v>28</v>
      </c>
      <c r="C344" s="903"/>
      <c r="D344" s="903"/>
      <c r="E344" s="903"/>
      <c r="F344" s="903"/>
      <c r="G344" s="904"/>
      <c r="H344" s="894"/>
      <c r="I344" s="895"/>
      <c r="J344" s="895"/>
      <c r="K344" s="895"/>
      <c r="L344" s="895"/>
      <c r="M344" s="895"/>
      <c r="N344" s="895"/>
      <c r="O344" s="895"/>
      <c r="P344" s="895"/>
      <c r="Q344" s="895"/>
      <c r="R344" s="895"/>
      <c r="S344" s="895"/>
      <c r="T344" s="895"/>
      <c r="U344" s="895"/>
      <c r="V344" s="895"/>
      <c r="W344" s="895"/>
      <c r="X344" s="895"/>
      <c r="Y344" s="895"/>
      <c r="Z344" s="895"/>
      <c r="AA344" s="895"/>
      <c r="AB344" s="895"/>
      <c r="AC344" s="895"/>
      <c r="AD344" s="269"/>
      <c r="AE344" s="776"/>
      <c r="AF344" s="777"/>
      <c r="AG344" s="777"/>
      <c r="AH344" s="777"/>
      <c r="AI344" s="777"/>
      <c r="AJ344" s="778"/>
      <c r="AK344" s="899"/>
      <c r="AL344" s="900"/>
      <c r="AM344" s="901"/>
      <c r="AN344" s="141"/>
      <c r="AO344" s="170"/>
    </row>
    <row r="345" spans="2:41" ht="12" customHeight="1" thickBot="1" x14ac:dyDescent="0.3">
      <c r="B345" s="135"/>
      <c r="C345" s="135"/>
      <c r="D345" s="135"/>
      <c r="E345" s="135"/>
      <c r="F345" s="135"/>
      <c r="G345" s="135"/>
      <c r="H345" s="135"/>
      <c r="I345" s="135"/>
      <c r="J345" s="174"/>
      <c r="K345" s="174"/>
      <c r="L345" s="174"/>
      <c r="M345" s="174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  <c r="AM345" s="135"/>
      <c r="AN345" s="141"/>
      <c r="AO345" s="171"/>
    </row>
    <row r="346" spans="2:41" ht="12" customHeight="1" thickBot="1" x14ac:dyDescent="0.3">
      <c r="B346" s="873" t="s">
        <v>27</v>
      </c>
      <c r="C346" s="874"/>
      <c r="D346" s="874"/>
      <c r="E346" s="875"/>
      <c r="F346" s="848" t="s">
        <v>26</v>
      </c>
      <c r="G346" s="850"/>
      <c r="H346" s="848" t="s">
        <v>44</v>
      </c>
      <c r="I346" s="849"/>
      <c r="J346" s="849"/>
      <c r="K346" s="849"/>
      <c r="L346" s="849"/>
      <c r="M346" s="849"/>
      <c r="N346" s="849"/>
      <c r="O346" s="849"/>
      <c r="P346" s="849"/>
      <c r="Q346" s="849"/>
      <c r="R346" s="849"/>
      <c r="S346" s="850"/>
      <c r="T346" s="848" t="s">
        <v>25</v>
      </c>
      <c r="U346" s="849"/>
      <c r="V346" s="849"/>
      <c r="W346" s="849"/>
      <c r="X346" s="849"/>
      <c r="Y346" s="849"/>
      <c r="Z346" s="849"/>
      <c r="AA346" s="849"/>
      <c r="AB346" s="849"/>
      <c r="AC346" s="849"/>
      <c r="AD346" s="849"/>
      <c r="AE346" s="850"/>
      <c r="AF346" s="879" t="s">
        <v>24</v>
      </c>
      <c r="AG346" s="880"/>
      <c r="AH346" s="881"/>
      <c r="AI346" s="879" t="s">
        <v>24</v>
      </c>
      <c r="AJ346" s="881"/>
      <c r="AK346" s="848" t="s">
        <v>23</v>
      </c>
      <c r="AL346" s="849"/>
      <c r="AM346" s="850"/>
      <c r="AN346" s="141"/>
      <c r="AO346" s="171"/>
    </row>
    <row r="347" spans="2:41" ht="12" customHeight="1" thickBot="1" x14ac:dyDescent="0.3">
      <c r="B347" s="1" t="s">
        <v>13</v>
      </c>
      <c r="C347" s="2" t="s">
        <v>22</v>
      </c>
      <c r="D347" s="3" t="s">
        <v>22</v>
      </c>
      <c r="E347" s="2" t="s">
        <v>21</v>
      </c>
      <c r="F347" s="907" t="s">
        <v>20</v>
      </c>
      <c r="G347" s="908"/>
      <c r="H347" s="876"/>
      <c r="I347" s="877"/>
      <c r="J347" s="877"/>
      <c r="K347" s="877"/>
      <c r="L347" s="877"/>
      <c r="M347" s="877"/>
      <c r="N347" s="877"/>
      <c r="O347" s="877"/>
      <c r="P347" s="877"/>
      <c r="Q347" s="877"/>
      <c r="R347" s="877"/>
      <c r="S347" s="878"/>
      <c r="T347" s="876"/>
      <c r="U347" s="877"/>
      <c r="V347" s="877"/>
      <c r="W347" s="877"/>
      <c r="X347" s="877"/>
      <c r="Y347" s="877"/>
      <c r="Z347" s="877"/>
      <c r="AA347" s="877"/>
      <c r="AB347" s="877"/>
      <c r="AC347" s="877"/>
      <c r="AD347" s="877"/>
      <c r="AE347" s="878"/>
      <c r="AF347" s="876" t="s">
        <v>19</v>
      </c>
      <c r="AG347" s="877"/>
      <c r="AH347" s="878"/>
      <c r="AI347" s="876" t="s">
        <v>18</v>
      </c>
      <c r="AJ347" s="878"/>
      <c r="AK347" s="876" t="s">
        <v>17</v>
      </c>
      <c r="AL347" s="877"/>
      <c r="AM347" s="878"/>
      <c r="AN347" s="141"/>
      <c r="AO347" s="171"/>
    </row>
    <row r="348" spans="2:41" ht="12" customHeight="1" thickBot="1" x14ac:dyDescent="0.3">
      <c r="B348" s="4">
        <v>2020</v>
      </c>
      <c r="C348" s="5" t="s">
        <v>16</v>
      </c>
      <c r="D348" s="5" t="s">
        <v>15</v>
      </c>
      <c r="E348" s="30" t="s">
        <v>14</v>
      </c>
      <c r="F348" s="6" t="s">
        <v>14</v>
      </c>
      <c r="G348" s="7" t="s">
        <v>13</v>
      </c>
      <c r="H348" s="868" t="s">
        <v>34</v>
      </c>
      <c r="I348" s="869"/>
      <c r="J348" s="870" t="s">
        <v>43</v>
      </c>
      <c r="K348" s="871"/>
      <c r="L348" s="870" t="s">
        <v>42</v>
      </c>
      <c r="M348" s="871"/>
      <c r="N348" s="872" t="s">
        <v>33</v>
      </c>
      <c r="O348" s="869"/>
      <c r="P348" s="872" t="s">
        <v>12</v>
      </c>
      <c r="Q348" s="869"/>
      <c r="R348" s="872" t="s">
        <v>11</v>
      </c>
      <c r="S348" s="905"/>
      <c r="T348" s="868" t="s">
        <v>35</v>
      </c>
      <c r="U348" s="906"/>
      <c r="V348" s="906"/>
      <c r="W348" s="905"/>
      <c r="X348" s="868" t="s">
        <v>10</v>
      </c>
      <c r="Y348" s="906"/>
      <c r="Z348" s="906"/>
      <c r="AA348" s="905"/>
      <c r="AB348" s="38" t="s">
        <v>38</v>
      </c>
      <c r="AC348" s="37" t="s">
        <v>36</v>
      </c>
      <c r="AD348" s="266" t="s">
        <v>41</v>
      </c>
      <c r="AE348" s="136" t="s">
        <v>9</v>
      </c>
      <c r="AF348" s="8" t="s">
        <v>37</v>
      </c>
      <c r="AG348" s="9" t="s">
        <v>8</v>
      </c>
      <c r="AH348" s="10" t="s">
        <v>7</v>
      </c>
      <c r="AI348" s="6" t="s">
        <v>8</v>
      </c>
      <c r="AJ348" s="7" t="s">
        <v>7</v>
      </c>
      <c r="AK348" s="6" t="s">
        <v>8</v>
      </c>
      <c r="AL348" s="11" t="s">
        <v>7</v>
      </c>
      <c r="AM348" s="7" t="s">
        <v>6</v>
      </c>
      <c r="AN348" s="141"/>
      <c r="AO348" s="171"/>
    </row>
    <row r="349" spans="2:41" ht="12" customHeight="1" thickBot="1" x14ac:dyDescent="0.3">
      <c r="B349" s="25"/>
      <c r="C349" s="137"/>
      <c r="D349" s="137"/>
      <c r="E349" s="43"/>
      <c r="F349" s="43"/>
      <c r="G349" s="25"/>
      <c r="H349" s="960"/>
      <c r="I349" s="961"/>
      <c r="J349" s="962"/>
      <c r="K349" s="963"/>
      <c r="L349" s="962"/>
      <c r="M349" s="963"/>
      <c r="N349" s="960"/>
      <c r="O349" s="961"/>
      <c r="P349" s="964"/>
      <c r="Q349" s="965"/>
      <c r="R349" s="964"/>
      <c r="S349" s="966"/>
      <c r="T349" s="957"/>
      <c r="U349" s="958"/>
      <c r="V349" s="958"/>
      <c r="W349" s="959"/>
      <c r="X349" s="986"/>
      <c r="Y349" s="958"/>
      <c r="Z349" s="958"/>
      <c r="AA349" s="987"/>
      <c r="AB349" s="34"/>
      <c r="AC349" s="138"/>
      <c r="AD349" s="166"/>
      <c r="AE349" s="41"/>
      <c r="AF349" s="26"/>
      <c r="AG349" s="160"/>
      <c r="AH349" s="161">
        <f>+AG349/1000</f>
        <v>0</v>
      </c>
      <c r="AI349" s="162"/>
      <c r="AJ349" s="163">
        <f>+AI349/1000</f>
        <v>0</v>
      </c>
      <c r="AK349" s="164">
        <f>+AI349-AG349</f>
        <v>0</v>
      </c>
      <c r="AL349" s="163">
        <f>+AK349/1000</f>
        <v>0</v>
      </c>
      <c r="AM349" s="165" t="e">
        <f>+AK349/AG349</f>
        <v>#DIV/0!</v>
      </c>
      <c r="AN349" s="141"/>
      <c r="AO349" s="172"/>
    </row>
    <row r="350" spans="2:41" ht="12" customHeight="1" x14ac:dyDescent="0.25">
      <c r="B350" s="25"/>
      <c r="C350" s="137"/>
      <c r="D350" s="137"/>
      <c r="E350" s="43"/>
      <c r="F350" s="43"/>
      <c r="G350" s="25"/>
      <c r="H350" s="967"/>
      <c r="I350" s="968"/>
      <c r="J350" s="969"/>
      <c r="K350" s="970"/>
      <c r="L350" s="969"/>
      <c r="M350" s="970"/>
      <c r="N350" s="967"/>
      <c r="O350" s="968"/>
      <c r="P350" s="971"/>
      <c r="Q350" s="972"/>
      <c r="R350" s="973"/>
      <c r="S350" s="974"/>
      <c r="T350" s="979"/>
      <c r="U350" s="980"/>
      <c r="V350" s="980"/>
      <c r="W350" s="981"/>
      <c r="X350" s="979"/>
      <c r="Y350" s="980"/>
      <c r="Z350" s="980"/>
      <c r="AA350" s="988"/>
      <c r="AB350" s="34"/>
      <c r="AC350" s="138"/>
      <c r="AD350" s="158"/>
      <c r="AE350" s="35"/>
      <c r="AF350" s="34"/>
      <c r="AG350" s="139"/>
      <c r="AH350" s="159">
        <f>+AG350/1000</f>
        <v>0</v>
      </c>
      <c r="AI350" s="152"/>
      <c r="AJ350" s="272">
        <f>+AI350/1000</f>
        <v>0</v>
      </c>
      <c r="AK350" s="273">
        <f>+AI350-AG350</f>
        <v>0</v>
      </c>
      <c r="AL350" s="274">
        <f>+AK350/1000</f>
        <v>0</v>
      </c>
      <c r="AM350" s="275" t="e">
        <f>+AK350/AG350</f>
        <v>#DIV/0!</v>
      </c>
      <c r="AN350" s="20"/>
    </row>
    <row r="351" spans="2:41" ht="12" customHeight="1" x14ac:dyDescent="0.25">
      <c r="B351" s="25"/>
      <c r="C351" s="137"/>
      <c r="D351" s="137"/>
      <c r="E351" s="43"/>
      <c r="F351" s="43"/>
      <c r="G351" s="25"/>
      <c r="H351" s="967"/>
      <c r="I351" s="968"/>
      <c r="J351" s="969"/>
      <c r="K351" s="970"/>
      <c r="L351" s="969"/>
      <c r="M351" s="970"/>
      <c r="N351" s="967"/>
      <c r="O351" s="968"/>
      <c r="P351" s="971"/>
      <c r="Q351" s="972"/>
      <c r="R351" s="973"/>
      <c r="S351" s="985"/>
      <c r="T351" s="982"/>
      <c r="U351" s="983"/>
      <c r="V351" s="983"/>
      <c r="W351" s="984"/>
      <c r="X351" s="982"/>
      <c r="Y351" s="983"/>
      <c r="Z351" s="983"/>
      <c r="AA351" s="984"/>
      <c r="AB351" s="34"/>
      <c r="AC351" s="138"/>
      <c r="AD351" s="263"/>
      <c r="AE351" s="46"/>
      <c r="AF351" s="34"/>
      <c r="AG351" s="139"/>
      <c r="AH351" s="140">
        <f>+AG351/1000</f>
        <v>0</v>
      </c>
      <c r="AI351" s="152"/>
      <c r="AJ351" s="142">
        <f>+AI351/1000</f>
        <v>0</v>
      </c>
      <c r="AK351" s="143">
        <f>+AI351-AG351</f>
        <v>0</v>
      </c>
      <c r="AL351" s="144">
        <f>+AK351/1000</f>
        <v>0</v>
      </c>
      <c r="AM351" s="145" t="e">
        <f>+AK351/AG351</f>
        <v>#DIV/0!</v>
      </c>
      <c r="AN351" s="21"/>
    </row>
    <row r="352" spans="2:41" ht="12" customHeight="1" x14ac:dyDescent="0.25">
      <c r="B352" s="25"/>
      <c r="C352" s="137"/>
      <c r="D352" s="137"/>
      <c r="E352" s="43"/>
      <c r="F352" s="43"/>
      <c r="G352" s="25"/>
      <c r="H352" s="967"/>
      <c r="I352" s="968"/>
      <c r="J352" s="969"/>
      <c r="K352" s="970"/>
      <c r="L352" s="969"/>
      <c r="M352" s="970"/>
      <c r="N352" s="967"/>
      <c r="O352" s="968"/>
      <c r="P352" s="971"/>
      <c r="Q352" s="972"/>
      <c r="R352" s="973"/>
      <c r="S352" s="974"/>
      <c r="T352" s="975"/>
      <c r="U352" s="976"/>
      <c r="V352" s="976"/>
      <c r="W352" s="977"/>
      <c r="X352" s="975"/>
      <c r="Y352" s="976"/>
      <c r="Z352" s="976"/>
      <c r="AA352" s="978"/>
      <c r="AB352" s="34"/>
      <c r="AC352" s="138"/>
      <c r="AD352" s="263"/>
      <c r="AE352" s="46"/>
      <c r="AF352" s="34"/>
      <c r="AG352" s="139"/>
      <c r="AH352" s="140">
        <f>+AG352/1000</f>
        <v>0</v>
      </c>
      <c r="AI352" s="152"/>
      <c r="AJ352" s="142">
        <f>+AI352/1000</f>
        <v>0</v>
      </c>
      <c r="AK352" s="143">
        <f>+AI352-AG352</f>
        <v>0</v>
      </c>
      <c r="AL352" s="144">
        <f>+AK352/1000</f>
        <v>0</v>
      </c>
      <c r="AM352" s="145" t="e">
        <f>+AK352/AG352</f>
        <v>#DIV/0!</v>
      </c>
      <c r="AN352" s="21"/>
    </row>
    <row r="353" spans="2:41" ht="12" customHeight="1" x14ac:dyDescent="0.25">
      <c r="B353" s="25"/>
      <c r="C353" s="137"/>
      <c r="D353" s="137"/>
      <c r="E353" s="43"/>
      <c r="F353" s="43"/>
      <c r="G353" s="25"/>
      <c r="H353" s="967"/>
      <c r="I353" s="968"/>
      <c r="J353" s="969"/>
      <c r="K353" s="970"/>
      <c r="L353" s="969"/>
      <c r="M353" s="970"/>
      <c r="N353" s="967"/>
      <c r="O353" s="968"/>
      <c r="P353" s="989"/>
      <c r="Q353" s="990"/>
      <c r="R353" s="973"/>
      <c r="S353" s="974"/>
      <c r="T353" s="991"/>
      <c r="U353" s="992"/>
      <c r="V353" s="992"/>
      <c r="W353" s="974"/>
      <c r="X353" s="991"/>
      <c r="Y353" s="992"/>
      <c r="Z353" s="992"/>
      <c r="AA353" s="985"/>
      <c r="AB353" s="34"/>
      <c r="AC353" s="138"/>
      <c r="AD353" s="263"/>
      <c r="AE353" s="46"/>
      <c r="AF353" s="34"/>
      <c r="AG353" s="139"/>
      <c r="AH353" s="140">
        <f>+AG353/1000</f>
        <v>0</v>
      </c>
      <c r="AI353" s="152"/>
      <c r="AJ353" s="142">
        <f>+AI353/1000</f>
        <v>0</v>
      </c>
      <c r="AK353" s="143">
        <f>+AI353-AG353</f>
        <v>0</v>
      </c>
      <c r="AL353" s="144">
        <f>+AK353/1000</f>
        <v>0</v>
      </c>
      <c r="AM353" s="145" t="e">
        <f>+AK353/AG353</f>
        <v>#DIV/0!</v>
      </c>
    </row>
    <row r="354" spans="2:41" ht="12" customHeight="1" thickBot="1" x14ac:dyDescent="0.3">
      <c r="B354" s="24"/>
      <c r="C354" s="146"/>
      <c r="D354" s="146"/>
      <c r="E354" s="27"/>
      <c r="F354" s="36"/>
      <c r="G354" s="31"/>
      <c r="H354" s="909"/>
      <c r="I354" s="910"/>
      <c r="J354" s="911"/>
      <c r="K354" s="912"/>
      <c r="L354" s="911"/>
      <c r="M354" s="912"/>
      <c r="N354" s="913"/>
      <c r="O354" s="910"/>
      <c r="P354" s="913"/>
      <c r="Q354" s="910"/>
      <c r="R354" s="914"/>
      <c r="S354" s="915"/>
      <c r="T354" s="916"/>
      <c r="U354" s="917"/>
      <c r="V354" s="917"/>
      <c r="W354" s="915"/>
      <c r="X354" s="29"/>
      <c r="Y354" s="147"/>
      <c r="Z354" s="147"/>
      <c r="AA354" s="28"/>
      <c r="AB354" s="36"/>
      <c r="AC354" s="148"/>
      <c r="AD354" s="147"/>
      <c r="AE354" s="28"/>
      <c r="AF354" s="29"/>
      <c r="AG354" s="149"/>
      <c r="AH354" s="153"/>
      <c r="AI354" s="150"/>
      <c r="AJ354" s="154"/>
      <c r="AK354" s="155"/>
      <c r="AL354" s="156"/>
      <c r="AM354" s="157"/>
    </row>
    <row r="355" spans="2:41" ht="12" customHeight="1" x14ac:dyDescent="0.25">
      <c r="B355" s="151"/>
      <c r="C355" s="151"/>
      <c r="D355" s="151"/>
      <c r="E355" s="151"/>
      <c r="F355" s="151"/>
      <c r="G355" s="151"/>
      <c r="H355" s="151"/>
      <c r="I355" s="151"/>
      <c r="J355" s="174"/>
      <c r="K355" s="174"/>
      <c r="L355" s="174"/>
      <c r="M355" s="174"/>
      <c r="N355" s="151"/>
      <c r="O355" s="151"/>
      <c r="P355" s="135"/>
      <c r="Q355" s="135"/>
      <c r="R355" s="918" t="s">
        <v>5</v>
      </c>
      <c r="S355" s="919"/>
      <c r="T355" s="919"/>
      <c r="U355" s="919"/>
      <c r="V355" s="919"/>
      <c r="W355" s="919"/>
      <c r="X355" s="919"/>
      <c r="Y355" s="919"/>
      <c r="Z355" s="919"/>
      <c r="AA355" s="919"/>
      <c r="AB355" s="919"/>
      <c r="AC355" s="919"/>
      <c r="AD355" s="919"/>
      <c r="AE355" s="919"/>
      <c r="AF355" s="265"/>
      <c r="AG355" s="932" t="s">
        <v>4</v>
      </c>
      <c r="AH355" s="933"/>
      <c r="AI355" s="932" t="s">
        <v>3</v>
      </c>
      <c r="AJ355" s="933"/>
      <c r="AK355" s="932" t="s">
        <v>2</v>
      </c>
      <c r="AL355" s="934"/>
      <c r="AM355" s="935"/>
    </row>
    <row r="356" spans="2:41" x14ac:dyDescent="0.25">
      <c r="B356" s="151"/>
      <c r="C356" s="151"/>
      <c r="D356" s="151"/>
      <c r="E356" s="151"/>
      <c r="F356" s="151"/>
      <c r="G356" s="151"/>
      <c r="H356" s="151"/>
      <c r="I356" s="151"/>
      <c r="J356" s="174"/>
      <c r="K356" s="174"/>
      <c r="L356" s="174"/>
      <c r="M356" s="174"/>
      <c r="N356" s="151"/>
      <c r="O356" s="151"/>
      <c r="P356" s="135"/>
      <c r="Q356" s="135"/>
      <c r="R356" s="930"/>
      <c r="S356" s="931"/>
      <c r="T356" s="931"/>
      <c r="U356" s="931"/>
      <c r="V356" s="931"/>
      <c r="W356" s="931"/>
      <c r="X356" s="931"/>
      <c r="Y356" s="931"/>
      <c r="Z356" s="931"/>
      <c r="AA356" s="931"/>
      <c r="AB356" s="931"/>
      <c r="AC356" s="931"/>
      <c r="AD356" s="931"/>
      <c r="AE356" s="931"/>
      <c r="AF356" s="265"/>
      <c r="AG356" s="936" t="s">
        <v>1</v>
      </c>
      <c r="AH356" s="938">
        <f>+SUM(AH349:AH354)</f>
        <v>0</v>
      </c>
      <c r="AI356" s="936" t="s">
        <v>1</v>
      </c>
      <c r="AJ356" s="938">
        <f>+SUM(AJ349:AJ354)</f>
        <v>0</v>
      </c>
      <c r="AK356" s="936" t="s">
        <v>1</v>
      </c>
      <c r="AL356" s="940">
        <f>+AJ356-AH356</f>
        <v>0</v>
      </c>
      <c r="AM356" s="851" t="e">
        <f>+AL356/AH356</f>
        <v>#DIV/0!</v>
      </c>
    </row>
    <row r="357" spans="2:41" ht="17.25" thickBot="1" x14ac:dyDescent="0.3">
      <c r="B357" s="151"/>
      <c r="C357" s="151"/>
      <c r="D357" s="151"/>
      <c r="E357" s="151"/>
      <c r="F357" s="151"/>
      <c r="G357" s="151"/>
      <c r="H357" s="151"/>
      <c r="I357" s="151"/>
      <c r="J357" s="174"/>
      <c r="K357" s="174"/>
      <c r="L357" s="174"/>
      <c r="M357" s="174"/>
      <c r="N357" s="151"/>
      <c r="O357" s="151"/>
      <c r="P357" s="135"/>
      <c r="Q357" s="135"/>
      <c r="R357" s="921"/>
      <c r="S357" s="922"/>
      <c r="T357" s="922"/>
      <c r="U357" s="922"/>
      <c r="V357" s="922"/>
      <c r="W357" s="922"/>
      <c r="X357" s="922"/>
      <c r="Y357" s="922"/>
      <c r="Z357" s="922"/>
      <c r="AA357" s="922"/>
      <c r="AB357" s="922"/>
      <c r="AC357" s="922"/>
      <c r="AD357" s="922"/>
      <c r="AE357" s="922"/>
      <c r="AF357" s="264"/>
      <c r="AG357" s="937"/>
      <c r="AH357" s="939"/>
      <c r="AI357" s="937"/>
      <c r="AJ357" s="939"/>
      <c r="AK357" s="937"/>
      <c r="AL357" s="941"/>
      <c r="AM357" s="852"/>
    </row>
    <row r="358" spans="2:41" ht="17.25" thickBot="1" x14ac:dyDescent="0.3"/>
    <row r="359" spans="2:41" x14ac:dyDescent="0.25">
      <c r="R359" s="918" t="s">
        <v>0</v>
      </c>
      <c r="S359" s="919"/>
      <c r="T359" s="919"/>
      <c r="U359" s="919"/>
      <c r="V359" s="919"/>
      <c r="W359" s="919"/>
      <c r="X359" s="919"/>
      <c r="Y359" s="919"/>
      <c r="Z359" s="919"/>
      <c r="AA359" s="919"/>
      <c r="AB359" s="919"/>
      <c r="AC359" s="919"/>
      <c r="AD359" s="919"/>
      <c r="AE359" s="920"/>
      <c r="AF359" s="18"/>
      <c r="AG359" s="924">
        <f>+AH356+AG339</f>
        <v>0</v>
      </c>
      <c r="AH359" s="925"/>
      <c r="AI359" s="924">
        <f>+AJ356+AI339</f>
        <v>0</v>
      </c>
      <c r="AJ359" s="925"/>
      <c r="AK359" s="928">
        <f>+AI359-AG359</f>
        <v>0</v>
      </c>
      <c r="AL359" s="925"/>
      <c r="AM359" s="945" t="e">
        <f>+AK359/AG359</f>
        <v>#DIV/0!</v>
      </c>
    </row>
    <row r="360" spans="2:41" ht="17.25" thickBot="1" x14ac:dyDescent="0.3">
      <c r="R360" s="921"/>
      <c r="S360" s="922"/>
      <c r="T360" s="922"/>
      <c r="U360" s="922"/>
      <c r="V360" s="922"/>
      <c r="W360" s="922"/>
      <c r="X360" s="922"/>
      <c r="Y360" s="922"/>
      <c r="Z360" s="922"/>
      <c r="AA360" s="922"/>
      <c r="AB360" s="922"/>
      <c r="AC360" s="922"/>
      <c r="AD360" s="922"/>
      <c r="AE360" s="923"/>
      <c r="AF360" s="19"/>
      <c r="AG360" s="926"/>
      <c r="AH360" s="927"/>
      <c r="AI360" s="926"/>
      <c r="AJ360" s="927"/>
      <c r="AK360" s="929"/>
      <c r="AL360" s="927"/>
      <c r="AM360" s="946"/>
    </row>
    <row r="361" spans="2:41" ht="17.25" thickBot="1" x14ac:dyDescent="0.3"/>
    <row r="362" spans="2:41" ht="12" customHeight="1" x14ac:dyDescent="0.25">
      <c r="B362" s="882" t="s">
        <v>31</v>
      </c>
      <c r="C362" s="883"/>
      <c r="D362" s="883"/>
      <c r="E362" s="883"/>
      <c r="F362" s="883"/>
      <c r="G362" s="884"/>
      <c r="H362" s="888" t="s">
        <v>30</v>
      </c>
      <c r="I362" s="765"/>
      <c r="J362" s="765"/>
      <c r="K362" s="765"/>
      <c r="L362" s="765"/>
      <c r="M362" s="765"/>
      <c r="N362" s="765"/>
      <c r="O362" s="765"/>
      <c r="P362" s="765"/>
      <c r="Q362" s="765"/>
      <c r="R362" s="765"/>
      <c r="S362" s="765"/>
      <c r="T362" s="765"/>
      <c r="U362" s="765"/>
      <c r="V362" s="765"/>
      <c r="W362" s="765"/>
      <c r="X362" s="765"/>
      <c r="Y362" s="765"/>
      <c r="Z362" s="765"/>
      <c r="AA362" s="765"/>
      <c r="AB362" s="765"/>
      <c r="AC362" s="765"/>
      <c r="AD362" s="267"/>
      <c r="AE362" s="764" t="s">
        <v>29</v>
      </c>
      <c r="AF362" s="765"/>
      <c r="AG362" s="765"/>
      <c r="AH362" s="765"/>
      <c r="AI362" s="765"/>
      <c r="AJ362" s="766"/>
      <c r="AK362" s="889" t="s">
        <v>39</v>
      </c>
      <c r="AL362" s="890"/>
      <c r="AM362" s="891"/>
      <c r="AN362" s="22"/>
      <c r="AO362" s="168" t="s">
        <v>46</v>
      </c>
    </row>
    <row r="363" spans="2:41" ht="12" customHeight="1" thickBot="1" x14ac:dyDescent="0.3">
      <c r="B363" s="885"/>
      <c r="C363" s="886"/>
      <c r="D363" s="886"/>
      <c r="E363" s="886"/>
      <c r="F363" s="886"/>
      <c r="G363" s="887"/>
      <c r="H363" s="892" t="s">
        <v>25</v>
      </c>
      <c r="I363" s="893"/>
      <c r="J363" s="893"/>
      <c r="K363" s="893"/>
      <c r="L363" s="893"/>
      <c r="M363" s="893"/>
      <c r="N363" s="893"/>
      <c r="O363" s="893"/>
      <c r="P363" s="893"/>
      <c r="Q363" s="893"/>
      <c r="R363" s="893"/>
      <c r="S363" s="893"/>
      <c r="T363" s="893"/>
      <c r="U363" s="893"/>
      <c r="V363" s="893"/>
      <c r="W363" s="893"/>
      <c r="X363" s="893"/>
      <c r="Y363" s="893"/>
      <c r="Z363" s="893"/>
      <c r="AA363" s="893"/>
      <c r="AB363" s="893"/>
      <c r="AC363" s="893"/>
      <c r="AD363" s="268"/>
      <c r="AE363" s="773"/>
      <c r="AF363" s="774"/>
      <c r="AG363" s="774"/>
      <c r="AH363" s="774"/>
      <c r="AI363" s="774"/>
      <c r="AJ363" s="775"/>
      <c r="AK363" s="896" t="s">
        <v>40</v>
      </c>
      <c r="AL363" s="897"/>
      <c r="AM363" s="898"/>
      <c r="AN363" s="23"/>
      <c r="AO363" s="169" t="s">
        <v>47</v>
      </c>
    </row>
    <row r="364" spans="2:41" ht="12" customHeight="1" thickBot="1" x14ac:dyDescent="0.3">
      <c r="B364" s="902" t="s">
        <v>28</v>
      </c>
      <c r="C364" s="903"/>
      <c r="D364" s="903"/>
      <c r="E364" s="903"/>
      <c r="F364" s="903"/>
      <c r="G364" s="904"/>
      <c r="H364" s="894"/>
      <c r="I364" s="895"/>
      <c r="J364" s="895"/>
      <c r="K364" s="895"/>
      <c r="L364" s="895"/>
      <c r="M364" s="895"/>
      <c r="N364" s="895"/>
      <c r="O364" s="895"/>
      <c r="P364" s="895"/>
      <c r="Q364" s="895"/>
      <c r="R364" s="895"/>
      <c r="S364" s="895"/>
      <c r="T364" s="895"/>
      <c r="U364" s="895"/>
      <c r="V364" s="895"/>
      <c r="W364" s="895"/>
      <c r="X364" s="895"/>
      <c r="Y364" s="895"/>
      <c r="Z364" s="895"/>
      <c r="AA364" s="895"/>
      <c r="AB364" s="895"/>
      <c r="AC364" s="895"/>
      <c r="AD364" s="269"/>
      <c r="AE364" s="776"/>
      <c r="AF364" s="777"/>
      <c r="AG364" s="777"/>
      <c r="AH364" s="777"/>
      <c r="AI364" s="777"/>
      <c r="AJ364" s="778"/>
      <c r="AK364" s="899"/>
      <c r="AL364" s="900"/>
      <c r="AM364" s="901"/>
      <c r="AN364" s="141"/>
      <c r="AO364" s="170"/>
    </row>
    <row r="365" spans="2:41" ht="12" customHeight="1" thickBot="1" x14ac:dyDescent="0.3">
      <c r="B365" s="135"/>
      <c r="C365" s="135"/>
      <c r="D365" s="135"/>
      <c r="E365" s="135"/>
      <c r="F365" s="135"/>
      <c r="G365" s="135"/>
      <c r="H365" s="135"/>
      <c r="I365" s="135"/>
      <c r="J365" s="174"/>
      <c r="K365" s="174"/>
      <c r="L365" s="174"/>
      <c r="M365" s="174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  <c r="AM365" s="135"/>
      <c r="AN365" s="141"/>
      <c r="AO365" s="171"/>
    </row>
    <row r="366" spans="2:41" ht="12" customHeight="1" thickBot="1" x14ac:dyDescent="0.3">
      <c r="B366" s="873" t="s">
        <v>27</v>
      </c>
      <c r="C366" s="874"/>
      <c r="D366" s="874"/>
      <c r="E366" s="875"/>
      <c r="F366" s="848" t="s">
        <v>26</v>
      </c>
      <c r="G366" s="850"/>
      <c r="H366" s="848" t="s">
        <v>44</v>
      </c>
      <c r="I366" s="849"/>
      <c r="J366" s="849"/>
      <c r="K366" s="849"/>
      <c r="L366" s="849"/>
      <c r="M366" s="849"/>
      <c r="N366" s="849"/>
      <c r="O366" s="849"/>
      <c r="P366" s="849"/>
      <c r="Q366" s="849"/>
      <c r="R366" s="849"/>
      <c r="S366" s="850"/>
      <c r="T366" s="848" t="s">
        <v>25</v>
      </c>
      <c r="U366" s="849"/>
      <c r="V366" s="849"/>
      <c r="W366" s="849"/>
      <c r="X366" s="849"/>
      <c r="Y366" s="849"/>
      <c r="Z366" s="849"/>
      <c r="AA366" s="849"/>
      <c r="AB366" s="849"/>
      <c r="AC366" s="849"/>
      <c r="AD366" s="849"/>
      <c r="AE366" s="850"/>
      <c r="AF366" s="879" t="s">
        <v>24</v>
      </c>
      <c r="AG366" s="880"/>
      <c r="AH366" s="881"/>
      <c r="AI366" s="879" t="s">
        <v>24</v>
      </c>
      <c r="AJ366" s="881"/>
      <c r="AK366" s="848" t="s">
        <v>23</v>
      </c>
      <c r="AL366" s="849"/>
      <c r="AM366" s="850"/>
      <c r="AN366" s="141"/>
      <c r="AO366" s="171"/>
    </row>
    <row r="367" spans="2:41" ht="12" customHeight="1" thickBot="1" x14ac:dyDescent="0.3">
      <c r="B367" s="1" t="s">
        <v>13</v>
      </c>
      <c r="C367" s="2" t="s">
        <v>22</v>
      </c>
      <c r="D367" s="3" t="s">
        <v>22</v>
      </c>
      <c r="E367" s="2" t="s">
        <v>21</v>
      </c>
      <c r="F367" s="907" t="s">
        <v>20</v>
      </c>
      <c r="G367" s="908"/>
      <c r="H367" s="876"/>
      <c r="I367" s="877"/>
      <c r="J367" s="877"/>
      <c r="K367" s="877"/>
      <c r="L367" s="877"/>
      <c r="M367" s="877"/>
      <c r="N367" s="877"/>
      <c r="O367" s="877"/>
      <c r="P367" s="877"/>
      <c r="Q367" s="877"/>
      <c r="R367" s="877"/>
      <c r="S367" s="878"/>
      <c r="T367" s="876"/>
      <c r="U367" s="877"/>
      <c r="V367" s="877"/>
      <c r="W367" s="877"/>
      <c r="X367" s="877"/>
      <c r="Y367" s="877"/>
      <c r="Z367" s="877"/>
      <c r="AA367" s="877"/>
      <c r="AB367" s="877"/>
      <c r="AC367" s="877"/>
      <c r="AD367" s="877"/>
      <c r="AE367" s="878"/>
      <c r="AF367" s="876" t="s">
        <v>19</v>
      </c>
      <c r="AG367" s="877"/>
      <c r="AH367" s="878"/>
      <c r="AI367" s="876" t="s">
        <v>18</v>
      </c>
      <c r="AJ367" s="878"/>
      <c r="AK367" s="876" t="s">
        <v>17</v>
      </c>
      <c r="AL367" s="877"/>
      <c r="AM367" s="878"/>
      <c r="AN367" s="141"/>
      <c r="AO367" s="171"/>
    </row>
    <row r="368" spans="2:41" ht="12" customHeight="1" thickBot="1" x14ac:dyDescent="0.3">
      <c r="B368" s="4">
        <v>2020</v>
      </c>
      <c r="C368" s="5" t="s">
        <v>16</v>
      </c>
      <c r="D368" s="5" t="s">
        <v>15</v>
      </c>
      <c r="E368" s="30" t="s">
        <v>14</v>
      </c>
      <c r="F368" s="6" t="s">
        <v>14</v>
      </c>
      <c r="G368" s="7" t="s">
        <v>13</v>
      </c>
      <c r="H368" s="868" t="s">
        <v>34</v>
      </c>
      <c r="I368" s="869"/>
      <c r="J368" s="870" t="s">
        <v>43</v>
      </c>
      <c r="K368" s="871"/>
      <c r="L368" s="870" t="s">
        <v>42</v>
      </c>
      <c r="M368" s="871"/>
      <c r="N368" s="872" t="s">
        <v>33</v>
      </c>
      <c r="O368" s="869"/>
      <c r="P368" s="872" t="s">
        <v>12</v>
      </c>
      <c r="Q368" s="869"/>
      <c r="R368" s="872" t="s">
        <v>11</v>
      </c>
      <c r="S368" s="905"/>
      <c r="T368" s="868" t="s">
        <v>35</v>
      </c>
      <c r="U368" s="906"/>
      <c r="V368" s="906"/>
      <c r="W368" s="905"/>
      <c r="X368" s="868" t="s">
        <v>10</v>
      </c>
      <c r="Y368" s="906"/>
      <c r="Z368" s="906"/>
      <c r="AA368" s="905"/>
      <c r="AB368" s="38" t="s">
        <v>38</v>
      </c>
      <c r="AC368" s="37" t="s">
        <v>36</v>
      </c>
      <c r="AD368" s="266" t="s">
        <v>41</v>
      </c>
      <c r="AE368" s="136" t="s">
        <v>9</v>
      </c>
      <c r="AF368" s="8" t="s">
        <v>37</v>
      </c>
      <c r="AG368" s="9" t="s">
        <v>8</v>
      </c>
      <c r="AH368" s="10" t="s">
        <v>7</v>
      </c>
      <c r="AI368" s="6" t="s">
        <v>8</v>
      </c>
      <c r="AJ368" s="7" t="s">
        <v>7</v>
      </c>
      <c r="AK368" s="6" t="s">
        <v>8</v>
      </c>
      <c r="AL368" s="11" t="s">
        <v>7</v>
      </c>
      <c r="AM368" s="7" t="s">
        <v>6</v>
      </c>
      <c r="AN368" s="141"/>
      <c r="AO368" s="171"/>
    </row>
    <row r="369" spans="2:41" ht="12" customHeight="1" thickBot="1" x14ac:dyDescent="0.3">
      <c r="B369" s="25"/>
      <c r="C369" s="137"/>
      <c r="D369" s="137"/>
      <c r="E369" s="43"/>
      <c r="F369" s="43"/>
      <c r="G369" s="25"/>
      <c r="H369" s="960"/>
      <c r="I369" s="961"/>
      <c r="J369" s="962"/>
      <c r="K369" s="963"/>
      <c r="L369" s="962"/>
      <c r="M369" s="963"/>
      <c r="N369" s="960"/>
      <c r="O369" s="961"/>
      <c r="P369" s="964"/>
      <c r="Q369" s="965"/>
      <c r="R369" s="964"/>
      <c r="S369" s="966"/>
      <c r="T369" s="957"/>
      <c r="U369" s="958"/>
      <c r="V369" s="958"/>
      <c r="W369" s="959"/>
      <c r="X369" s="986"/>
      <c r="Y369" s="958"/>
      <c r="Z369" s="958"/>
      <c r="AA369" s="987"/>
      <c r="AB369" s="34"/>
      <c r="AC369" s="138"/>
      <c r="AD369" s="166"/>
      <c r="AE369" s="41"/>
      <c r="AF369" s="26"/>
      <c r="AG369" s="160"/>
      <c r="AH369" s="161">
        <f>+AG369/1000</f>
        <v>0</v>
      </c>
      <c r="AI369" s="162"/>
      <c r="AJ369" s="163">
        <f>+AI369/1000</f>
        <v>0</v>
      </c>
      <c r="AK369" s="164">
        <f>+AI369-AG369</f>
        <v>0</v>
      </c>
      <c r="AL369" s="163">
        <f>+AK369/1000</f>
        <v>0</v>
      </c>
      <c r="AM369" s="165" t="e">
        <f>+AK369/AG369</f>
        <v>#DIV/0!</v>
      </c>
      <c r="AN369" s="141"/>
      <c r="AO369" s="172"/>
    </row>
    <row r="370" spans="2:41" ht="12" customHeight="1" x14ac:dyDescent="0.25">
      <c r="B370" s="25"/>
      <c r="C370" s="137"/>
      <c r="D370" s="137"/>
      <c r="E370" s="43"/>
      <c r="F370" s="43"/>
      <c r="G370" s="25"/>
      <c r="H370" s="967"/>
      <c r="I370" s="968"/>
      <c r="J370" s="969"/>
      <c r="K370" s="970"/>
      <c r="L370" s="969"/>
      <c r="M370" s="970"/>
      <c r="N370" s="967"/>
      <c r="O370" s="968"/>
      <c r="P370" s="971"/>
      <c r="Q370" s="972"/>
      <c r="R370" s="973"/>
      <c r="S370" s="974"/>
      <c r="T370" s="979"/>
      <c r="U370" s="980"/>
      <c r="V370" s="980"/>
      <c r="W370" s="981"/>
      <c r="X370" s="979"/>
      <c r="Y370" s="980"/>
      <c r="Z370" s="980"/>
      <c r="AA370" s="988"/>
      <c r="AB370" s="34"/>
      <c r="AC370" s="138"/>
      <c r="AD370" s="158"/>
      <c r="AE370" s="35"/>
      <c r="AF370" s="34"/>
      <c r="AG370" s="139"/>
      <c r="AH370" s="159">
        <f>+AG370/1000</f>
        <v>0</v>
      </c>
      <c r="AI370" s="152"/>
      <c r="AJ370" s="272">
        <f>+AI370/1000</f>
        <v>0</v>
      </c>
      <c r="AK370" s="273">
        <f>+AI370-AG370</f>
        <v>0</v>
      </c>
      <c r="AL370" s="274">
        <f>+AK370/1000</f>
        <v>0</v>
      </c>
      <c r="AM370" s="275" t="e">
        <f>+AK370/AG370</f>
        <v>#DIV/0!</v>
      </c>
      <c r="AN370" s="20"/>
    </row>
    <row r="371" spans="2:41" ht="12" customHeight="1" x14ac:dyDescent="0.25">
      <c r="B371" s="25"/>
      <c r="C371" s="137"/>
      <c r="D371" s="137"/>
      <c r="E371" s="43"/>
      <c r="F371" s="43"/>
      <c r="G371" s="25"/>
      <c r="H371" s="967"/>
      <c r="I371" s="968"/>
      <c r="J371" s="969"/>
      <c r="K371" s="970"/>
      <c r="L371" s="969"/>
      <c r="M371" s="970"/>
      <c r="N371" s="967"/>
      <c r="O371" s="968"/>
      <c r="P371" s="971"/>
      <c r="Q371" s="972"/>
      <c r="R371" s="973"/>
      <c r="S371" s="985"/>
      <c r="T371" s="982"/>
      <c r="U371" s="983"/>
      <c r="V371" s="983"/>
      <c r="W371" s="984"/>
      <c r="X371" s="982"/>
      <c r="Y371" s="983"/>
      <c r="Z371" s="983"/>
      <c r="AA371" s="984"/>
      <c r="AB371" s="34"/>
      <c r="AC371" s="138"/>
      <c r="AD371" s="263"/>
      <c r="AE371" s="46"/>
      <c r="AF371" s="34"/>
      <c r="AG371" s="139"/>
      <c r="AH371" s="140">
        <f>+AG371/1000</f>
        <v>0</v>
      </c>
      <c r="AI371" s="152"/>
      <c r="AJ371" s="142">
        <f>+AI371/1000</f>
        <v>0</v>
      </c>
      <c r="AK371" s="143">
        <f>+AI371-AG371</f>
        <v>0</v>
      </c>
      <c r="AL371" s="144">
        <f>+AK371/1000</f>
        <v>0</v>
      </c>
      <c r="AM371" s="145" t="e">
        <f>+AK371/AG371</f>
        <v>#DIV/0!</v>
      </c>
      <c r="AN371" s="21"/>
    </row>
    <row r="372" spans="2:41" ht="12" customHeight="1" x14ac:dyDescent="0.25">
      <c r="B372" s="25"/>
      <c r="C372" s="137"/>
      <c r="D372" s="137"/>
      <c r="E372" s="43"/>
      <c r="F372" s="43"/>
      <c r="G372" s="25"/>
      <c r="H372" s="967"/>
      <c r="I372" s="968"/>
      <c r="J372" s="969"/>
      <c r="K372" s="970"/>
      <c r="L372" s="969"/>
      <c r="M372" s="970"/>
      <c r="N372" s="967"/>
      <c r="O372" s="968"/>
      <c r="P372" s="971"/>
      <c r="Q372" s="972"/>
      <c r="R372" s="973"/>
      <c r="S372" s="974"/>
      <c r="T372" s="975"/>
      <c r="U372" s="976"/>
      <c r="V372" s="976"/>
      <c r="W372" s="977"/>
      <c r="X372" s="975"/>
      <c r="Y372" s="976"/>
      <c r="Z372" s="976"/>
      <c r="AA372" s="978"/>
      <c r="AB372" s="34"/>
      <c r="AC372" s="138"/>
      <c r="AD372" s="263"/>
      <c r="AE372" s="46"/>
      <c r="AF372" s="34"/>
      <c r="AG372" s="139"/>
      <c r="AH372" s="140">
        <f>+AG372/1000</f>
        <v>0</v>
      </c>
      <c r="AI372" s="152"/>
      <c r="AJ372" s="142">
        <f>+AI372/1000</f>
        <v>0</v>
      </c>
      <c r="AK372" s="143">
        <f>+AI372-AG372</f>
        <v>0</v>
      </c>
      <c r="AL372" s="144">
        <f>+AK372/1000</f>
        <v>0</v>
      </c>
      <c r="AM372" s="145" t="e">
        <f>+AK372/AG372</f>
        <v>#DIV/0!</v>
      </c>
      <c r="AN372" s="21"/>
    </row>
    <row r="373" spans="2:41" ht="12" customHeight="1" x14ac:dyDescent="0.25">
      <c r="B373" s="25"/>
      <c r="C373" s="137"/>
      <c r="D373" s="137"/>
      <c r="E373" s="43"/>
      <c r="F373" s="43"/>
      <c r="G373" s="25"/>
      <c r="H373" s="967"/>
      <c r="I373" s="968"/>
      <c r="J373" s="969"/>
      <c r="K373" s="970"/>
      <c r="L373" s="969"/>
      <c r="M373" s="970"/>
      <c r="N373" s="967"/>
      <c r="O373" s="968"/>
      <c r="P373" s="989"/>
      <c r="Q373" s="990"/>
      <c r="R373" s="973"/>
      <c r="S373" s="974"/>
      <c r="T373" s="991"/>
      <c r="U373" s="992"/>
      <c r="V373" s="992"/>
      <c r="W373" s="974"/>
      <c r="X373" s="991"/>
      <c r="Y373" s="992"/>
      <c r="Z373" s="992"/>
      <c r="AA373" s="985"/>
      <c r="AB373" s="34"/>
      <c r="AC373" s="138"/>
      <c r="AD373" s="263"/>
      <c r="AE373" s="46"/>
      <c r="AF373" s="34"/>
      <c r="AG373" s="139"/>
      <c r="AH373" s="140">
        <f>+AG373/1000</f>
        <v>0</v>
      </c>
      <c r="AI373" s="152"/>
      <c r="AJ373" s="142">
        <f>+AI373/1000</f>
        <v>0</v>
      </c>
      <c r="AK373" s="143">
        <f>+AI373-AG373</f>
        <v>0</v>
      </c>
      <c r="AL373" s="144">
        <f>+AK373/1000</f>
        <v>0</v>
      </c>
      <c r="AM373" s="145" t="e">
        <f>+AK373/AG373</f>
        <v>#DIV/0!</v>
      </c>
    </row>
    <row r="374" spans="2:41" ht="12" customHeight="1" thickBot="1" x14ac:dyDescent="0.3">
      <c r="B374" s="24"/>
      <c r="C374" s="146"/>
      <c r="D374" s="146"/>
      <c r="E374" s="27"/>
      <c r="F374" s="36"/>
      <c r="G374" s="31"/>
      <c r="H374" s="909"/>
      <c r="I374" s="910"/>
      <c r="J374" s="911"/>
      <c r="K374" s="912"/>
      <c r="L374" s="911"/>
      <c r="M374" s="912"/>
      <c r="N374" s="913"/>
      <c r="O374" s="910"/>
      <c r="P374" s="913"/>
      <c r="Q374" s="910"/>
      <c r="R374" s="914"/>
      <c r="S374" s="915"/>
      <c r="T374" s="916"/>
      <c r="U374" s="917"/>
      <c r="V374" s="917"/>
      <c r="W374" s="915"/>
      <c r="X374" s="29"/>
      <c r="Y374" s="147"/>
      <c r="Z374" s="147"/>
      <c r="AA374" s="28"/>
      <c r="AB374" s="36"/>
      <c r="AC374" s="148"/>
      <c r="AD374" s="147"/>
      <c r="AE374" s="28"/>
      <c r="AF374" s="29"/>
      <c r="AG374" s="149"/>
      <c r="AH374" s="153"/>
      <c r="AI374" s="150"/>
      <c r="AJ374" s="154"/>
      <c r="AK374" s="155"/>
      <c r="AL374" s="156"/>
      <c r="AM374" s="157"/>
    </row>
    <row r="375" spans="2:41" ht="12" customHeight="1" x14ac:dyDescent="0.25">
      <c r="B375" s="151"/>
      <c r="C375" s="151"/>
      <c r="D375" s="151"/>
      <c r="E375" s="151"/>
      <c r="F375" s="151"/>
      <c r="G375" s="151"/>
      <c r="H375" s="151"/>
      <c r="I375" s="151"/>
      <c r="J375" s="174"/>
      <c r="K375" s="174"/>
      <c r="L375" s="174"/>
      <c r="M375" s="174"/>
      <c r="N375" s="151"/>
      <c r="O375" s="151"/>
      <c r="P375" s="135"/>
      <c r="Q375" s="135"/>
      <c r="R375" s="918" t="s">
        <v>5</v>
      </c>
      <c r="S375" s="919"/>
      <c r="T375" s="919"/>
      <c r="U375" s="919"/>
      <c r="V375" s="919"/>
      <c r="W375" s="919"/>
      <c r="X375" s="919"/>
      <c r="Y375" s="919"/>
      <c r="Z375" s="919"/>
      <c r="AA375" s="919"/>
      <c r="AB375" s="919"/>
      <c r="AC375" s="919"/>
      <c r="AD375" s="919"/>
      <c r="AE375" s="919"/>
      <c r="AF375" s="265"/>
      <c r="AG375" s="932" t="s">
        <v>4</v>
      </c>
      <c r="AH375" s="933"/>
      <c r="AI375" s="932" t="s">
        <v>3</v>
      </c>
      <c r="AJ375" s="933"/>
      <c r="AK375" s="932" t="s">
        <v>2</v>
      </c>
      <c r="AL375" s="934"/>
      <c r="AM375" s="935"/>
    </row>
    <row r="376" spans="2:41" x14ac:dyDescent="0.25">
      <c r="B376" s="151"/>
      <c r="C376" s="151"/>
      <c r="D376" s="151"/>
      <c r="E376" s="151"/>
      <c r="F376" s="151"/>
      <c r="G376" s="151"/>
      <c r="H376" s="151"/>
      <c r="I376" s="151"/>
      <c r="J376" s="174"/>
      <c r="K376" s="174"/>
      <c r="L376" s="174"/>
      <c r="M376" s="174"/>
      <c r="N376" s="151"/>
      <c r="O376" s="151"/>
      <c r="P376" s="135"/>
      <c r="Q376" s="135"/>
      <c r="R376" s="930"/>
      <c r="S376" s="931"/>
      <c r="T376" s="931"/>
      <c r="U376" s="931"/>
      <c r="V376" s="931"/>
      <c r="W376" s="931"/>
      <c r="X376" s="931"/>
      <c r="Y376" s="931"/>
      <c r="Z376" s="931"/>
      <c r="AA376" s="931"/>
      <c r="AB376" s="931"/>
      <c r="AC376" s="931"/>
      <c r="AD376" s="931"/>
      <c r="AE376" s="931"/>
      <c r="AF376" s="265"/>
      <c r="AG376" s="936" t="s">
        <v>1</v>
      </c>
      <c r="AH376" s="938">
        <f>+SUM(AH369:AH374)</f>
        <v>0</v>
      </c>
      <c r="AI376" s="936" t="s">
        <v>1</v>
      </c>
      <c r="AJ376" s="938">
        <f>+SUM(AJ369:AJ374)</f>
        <v>0</v>
      </c>
      <c r="AK376" s="936" t="s">
        <v>1</v>
      </c>
      <c r="AL376" s="940">
        <f>+AJ376-AH376</f>
        <v>0</v>
      </c>
      <c r="AM376" s="851" t="e">
        <f>+AL376/AH376</f>
        <v>#DIV/0!</v>
      </c>
    </row>
    <row r="377" spans="2:41" ht="17.25" thickBot="1" x14ac:dyDescent="0.3">
      <c r="B377" s="151"/>
      <c r="C377" s="151"/>
      <c r="D377" s="151"/>
      <c r="E377" s="151"/>
      <c r="F377" s="151"/>
      <c r="G377" s="151"/>
      <c r="H377" s="151"/>
      <c r="I377" s="151"/>
      <c r="J377" s="174"/>
      <c r="K377" s="174"/>
      <c r="L377" s="174"/>
      <c r="M377" s="174"/>
      <c r="N377" s="151"/>
      <c r="O377" s="151"/>
      <c r="P377" s="135"/>
      <c r="Q377" s="135"/>
      <c r="R377" s="921"/>
      <c r="S377" s="922"/>
      <c r="T377" s="922"/>
      <c r="U377" s="922"/>
      <c r="V377" s="922"/>
      <c r="W377" s="922"/>
      <c r="X377" s="922"/>
      <c r="Y377" s="922"/>
      <c r="Z377" s="922"/>
      <c r="AA377" s="922"/>
      <c r="AB377" s="922"/>
      <c r="AC377" s="922"/>
      <c r="AD377" s="922"/>
      <c r="AE377" s="922"/>
      <c r="AF377" s="264"/>
      <c r="AG377" s="937"/>
      <c r="AH377" s="939"/>
      <c r="AI377" s="937"/>
      <c r="AJ377" s="939"/>
      <c r="AK377" s="937"/>
      <c r="AL377" s="941"/>
      <c r="AM377" s="852"/>
    </row>
    <row r="378" spans="2:41" ht="17.25" thickBot="1" x14ac:dyDescent="0.3"/>
    <row r="379" spans="2:41" x14ac:dyDescent="0.25">
      <c r="R379" s="918" t="s">
        <v>0</v>
      </c>
      <c r="S379" s="919"/>
      <c r="T379" s="919"/>
      <c r="U379" s="919"/>
      <c r="V379" s="919"/>
      <c r="W379" s="919"/>
      <c r="X379" s="919"/>
      <c r="Y379" s="919"/>
      <c r="Z379" s="919"/>
      <c r="AA379" s="919"/>
      <c r="AB379" s="919"/>
      <c r="AC379" s="919"/>
      <c r="AD379" s="919"/>
      <c r="AE379" s="920"/>
      <c r="AF379" s="18"/>
      <c r="AG379" s="924">
        <f>+AH376+AG359</f>
        <v>0</v>
      </c>
      <c r="AH379" s="925"/>
      <c r="AI379" s="924">
        <f>+AJ376+AI359</f>
        <v>0</v>
      </c>
      <c r="AJ379" s="925"/>
      <c r="AK379" s="928">
        <f>+AI379-AG379</f>
        <v>0</v>
      </c>
      <c r="AL379" s="925"/>
      <c r="AM379" s="945" t="e">
        <f>+AK379/AG379</f>
        <v>#DIV/0!</v>
      </c>
    </row>
    <row r="380" spans="2:41" ht="17.25" thickBot="1" x14ac:dyDescent="0.3">
      <c r="R380" s="921"/>
      <c r="S380" s="922"/>
      <c r="T380" s="922"/>
      <c r="U380" s="922"/>
      <c r="V380" s="922"/>
      <c r="W380" s="922"/>
      <c r="X380" s="922"/>
      <c r="Y380" s="922"/>
      <c r="Z380" s="922"/>
      <c r="AA380" s="922"/>
      <c r="AB380" s="922"/>
      <c r="AC380" s="922"/>
      <c r="AD380" s="922"/>
      <c r="AE380" s="923"/>
      <c r="AF380" s="19"/>
      <c r="AG380" s="926"/>
      <c r="AH380" s="927"/>
      <c r="AI380" s="926"/>
      <c r="AJ380" s="927"/>
      <c r="AK380" s="929"/>
      <c r="AL380" s="927"/>
      <c r="AM380" s="946"/>
    </row>
    <row r="381" spans="2:41" ht="17.25" thickBot="1" x14ac:dyDescent="0.3"/>
    <row r="382" spans="2:41" ht="12" customHeight="1" x14ac:dyDescent="0.25">
      <c r="B382" s="882" t="s">
        <v>31</v>
      </c>
      <c r="C382" s="883"/>
      <c r="D382" s="883"/>
      <c r="E382" s="883"/>
      <c r="F382" s="883"/>
      <c r="G382" s="884"/>
      <c r="H382" s="888" t="s">
        <v>30</v>
      </c>
      <c r="I382" s="765"/>
      <c r="J382" s="765"/>
      <c r="K382" s="765"/>
      <c r="L382" s="765"/>
      <c r="M382" s="765"/>
      <c r="N382" s="765"/>
      <c r="O382" s="765"/>
      <c r="P382" s="765"/>
      <c r="Q382" s="765"/>
      <c r="R382" s="765"/>
      <c r="S382" s="765"/>
      <c r="T382" s="765"/>
      <c r="U382" s="765"/>
      <c r="V382" s="765"/>
      <c r="W382" s="765"/>
      <c r="X382" s="765"/>
      <c r="Y382" s="765"/>
      <c r="Z382" s="765"/>
      <c r="AA382" s="765"/>
      <c r="AB382" s="765"/>
      <c r="AC382" s="765"/>
      <c r="AD382" s="267"/>
      <c r="AE382" s="764" t="s">
        <v>29</v>
      </c>
      <c r="AF382" s="765"/>
      <c r="AG382" s="765"/>
      <c r="AH382" s="765"/>
      <c r="AI382" s="765"/>
      <c r="AJ382" s="766"/>
      <c r="AK382" s="889" t="s">
        <v>39</v>
      </c>
      <c r="AL382" s="890"/>
      <c r="AM382" s="891"/>
      <c r="AN382" s="22"/>
      <c r="AO382" s="168" t="s">
        <v>46</v>
      </c>
    </row>
    <row r="383" spans="2:41" ht="12" customHeight="1" thickBot="1" x14ac:dyDescent="0.3">
      <c r="B383" s="885"/>
      <c r="C383" s="886"/>
      <c r="D383" s="886"/>
      <c r="E383" s="886"/>
      <c r="F383" s="886"/>
      <c r="G383" s="887"/>
      <c r="H383" s="892" t="s">
        <v>25</v>
      </c>
      <c r="I383" s="893"/>
      <c r="J383" s="893"/>
      <c r="K383" s="893"/>
      <c r="L383" s="893"/>
      <c r="M383" s="893"/>
      <c r="N383" s="893"/>
      <c r="O383" s="893"/>
      <c r="P383" s="893"/>
      <c r="Q383" s="893"/>
      <c r="R383" s="893"/>
      <c r="S383" s="893"/>
      <c r="T383" s="893"/>
      <c r="U383" s="893"/>
      <c r="V383" s="893"/>
      <c r="W383" s="893"/>
      <c r="X383" s="893"/>
      <c r="Y383" s="893"/>
      <c r="Z383" s="893"/>
      <c r="AA383" s="893"/>
      <c r="AB383" s="893"/>
      <c r="AC383" s="893"/>
      <c r="AD383" s="268"/>
      <c r="AE383" s="773"/>
      <c r="AF383" s="774"/>
      <c r="AG383" s="774"/>
      <c r="AH383" s="774"/>
      <c r="AI383" s="774"/>
      <c r="AJ383" s="775"/>
      <c r="AK383" s="896" t="s">
        <v>40</v>
      </c>
      <c r="AL383" s="897"/>
      <c r="AM383" s="898"/>
      <c r="AN383" s="23"/>
      <c r="AO383" s="169" t="s">
        <v>47</v>
      </c>
    </row>
    <row r="384" spans="2:41" ht="12" customHeight="1" thickBot="1" x14ac:dyDescent="0.3">
      <c r="B384" s="902" t="s">
        <v>28</v>
      </c>
      <c r="C384" s="903"/>
      <c r="D384" s="903"/>
      <c r="E384" s="903"/>
      <c r="F384" s="903"/>
      <c r="G384" s="904"/>
      <c r="H384" s="894"/>
      <c r="I384" s="895"/>
      <c r="J384" s="895"/>
      <c r="K384" s="895"/>
      <c r="L384" s="895"/>
      <c r="M384" s="895"/>
      <c r="N384" s="895"/>
      <c r="O384" s="895"/>
      <c r="P384" s="895"/>
      <c r="Q384" s="895"/>
      <c r="R384" s="895"/>
      <c r="S384" s="895"/>
      <c r="T384" s="895"/>
      <c r="U384" s="895"/>
      <c r="V384" s="895"/>
      <c r="W384" s="895"/>
      <c r="X384" s="895"/>
      <c r="Y384" s="895"/>
      <c r="Z384" s="895"/>
      <c r="AA384" s="895"/>
      <c r="AB384" s="895"/>
      <c r="AC384" s="895"/>
      <c r="AD384" s="269"/>
      <c r="AE384" s="776"/>
      <c r="AF384" s="777"/>
      <c r="AG384" s="777"/>
      <c r="AH384" s="777"/>
      <c r="AI384" s="777"/>
      <c r="AJ384" s="778"/>
      <c r="AK384" s="899"/>
      <c r="AL384" s="900"/>
      <c r="AM384" s="901"/>
      <c r="AN384" s="141"/>
      <c r="AO384" s="170"/>
    </row>
    <row r="385" spans="2:41" ht="12" customHeight="1" thickBot="1" x14ac:dyDescent="0.3">
      <c r="B385" s="135"/>
      <c r="C385" s="135"/>
      <c r="D385" s="135"/>
      <c r="E385" s="135"/>
      <c r="F385" s="135"/>
      <c r="G385" s="135"/>
      <c r="H385" s="135"/>
      <c r="I385" s="135"/>
      <c r="J385" s="174"/>
      <c r="K385" s="174"/>
      <c r="L385" s="174"/>
      <c r="M385" s="174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  <c r="AL385" s="135"/>
      <c r="AM385" s="135"/>
      <c r="AN385" s="141"/>
      <c r="AO385" s="171"/>
    </row>
    <row r="386" spans="2:41" ht="12" customHeight="1" thickBot="1" x14ac:dyDescent="0.3">
      <c r="B386" s="873" t="s">
        <v>27</v>
      </c>
      <c r="C386" s="874"/>
      <c r="D386" s="874"/>
      <c r="E386" s="875"/>
      <c r="F386" s="848" t="s">
        <v>26</v>
      </c>
      <c r="G386" s="850"/>
      <c r="H386" s="848" t="s">
        <v>44</v>
      </c>
      <c r="I386" s="849"/>
      <c r="J386" s="849"/>
      <c r="K386" s="849"/>
      <c r="L386" s="849"/>
      <c r="M386" s="849"/>
      <c r="N386" s="849"/>
      <c r="O386" s="849"/>
      <c r="P386" s="849"/>
      <c r="Q386" s="849"/>
      <c r="R386" s="849"/>
      <c r="S386" s="850"/>
      <c r="T386" s="848" t="s">
        <v>25</v>
      </c>
      <c r="U386" s="849"/>
      <c r="V386" s="849"/>
      <c r="W386" s="849"/>
      <c r="X386" s="849"/>
      <c r="Y386" s="849"/>
      <c r="Z386" s="849"/>
      <c r="AA386" s="849"/>
      <c r="AB386" s="849"/>
      <c r="AC386" s="849"/>
      <c r="AD386" s="849"/>
      <c r="AE386" s="850"/>
      <c r="AF386" s="879" t="s">
        <v>24</v>
      </c>
      <c r="AG386" s="880"/>
      <c r="AH386" s="881"/>
      <c r="AI386" s="879" t="s">
        <v>24</v>
      </c>
      <c r="AJ386" s="881"/>
      <c r="AK386" s="848" t="s">
        <v>23</v>
      </c>
      <c r="AL386" s="849"/>
      <c r="AM386" s="850"/>
      <c r="AN386" s="141"/>
      <c r="AO386" s="171"/>
    </row>
    <row r="387" spans="2:41" ht="12" customHeight="1" thickBot="1" x14ac:dyDescent="0.3">
      <c r="B387" s="1" t="s">
        <v>13</v>
      </c>
      <c r="C387" s="2" t="s">
        <v>22</v>
      </c>
      <c r="D387" s="3" t="s">
        <v>22</v>
      </c>
      <c r="E387" s="2" t="s">
        <v>21</v>
      </c>
      <c r="F387" s="907" t="s">
        <v>20</v>
      </c>
      <c r="G387" s="908"/>
      <c r="H387" s="876"/>
      <c r="I387" s="877"/>
      <c r="J387" s="877"/>
      <c r="K387" s="877"/>
      <c r="L387" s="877"/>
      <c r="M387" s="877"/>
      <c r="N387" s="877"/>
      <c r="O387" s="877"/>
      <c r="P387" s="877"/>
      <c r="Q387" s="877"/>
      <c r="R387" s="877"/>
      <c r="S387" s="878"/>
      <c r="T387" s="876"/>
      <c r="U387" s="877"/>
      <c r="V387" s="877"/>
      <c r="W387" s="877"/>
      <c r="X387" s="877"/>
      <c r="Y387" s="877"/>
      <c r="Z387" s="877"/>
      <c r="AA387" s="877"/>
      <c r="AB387" s="877"/>
      <c r="AC387" s="877"/>
      <c r="AD387" s="877"/>
      <c r="AE387" s="878"/>
      <c r="AF387" s="876" t="s">
        <v>19</v>
      </c>
      <c r="AG387" s="877"/>
      <c r="AH387" s="878"/>
      <c r="AI387" s="876" t="s">
        <v>18</v>
      </c>
      <c r="AJ387" s="878"/>
      <c r="AK387" s="876" t="s">
        <v>17</v>
      </c>
      <c r="AL387" s="877"/>
      <c r="AM387" s="878"/>
      <c r="AN387" s="141"/>
      <c r="AO387" s="171"/>
    </row>
    <row r="388" spans="2:41" ht="12" customHeight="1" thickBot="1" x14ac:dyDescent="0.3">
      <c r="B388" s="4">
        <v>2020</v>
      </c>
      <c r="C388" s="5" t="s">
        <v>16</v>
      </c>
      <c r="D388" s="5" t="s">
        <v>15</v>
      </c>
      <c r="E388" s="30" t="s">
        <v>14</v>
      </c>
      <c r="F388" s="6" t="s">
        <v>14</v>
      </c>
      <c r="G388" s="7" t="s">
        <v>13</v>
      </c>
      <c r="H388" s="868" t="s">
        <v>34</v>
      </c>
      <c r="I388" s="869"/>
      <c r="J388" s="870" t="s">
        <v>43</v>
      </c>
      <c r="K388" s="871"/>
      <c r="L388" s="870" t="s">
        <v>42</v>
      </c>
      <c r="M388" s="871"/>
      <c r="N388" s="872" t="s">
        <v>33</v>
      </c>
      <c r="O388" s="869"/>
      <c r="P388" s="872" t="s">
        <v>12</v>
      </c>
      <c r="Q388" s="869"/>
      <c r="R388" s="872" t="s">
        <v>11</v>
      </c>
      <c r="S388" s="905"/>
      <c r="T388" s="868" t="s">
        <v>35</v>
      </c>
      <c r="U388" s="906"/>
      <c r="V388" s="906"/>
      <c r="W388" s="905"/>
      <c r="X388" s="868" t="s">
        <v>10</v>
      </c>
      <c r="Y388" s="906"/>
      <c r="Z388" s="906"/>
      <c r="AA388" s="905"/>
      <c r="AB388" s="38" t="s">
        <v>38</v>
      </c>
      <c r="AC388" s="37" t="s">
        <v>36</v>
      </c>
      <c r="AD388" s="266" t="s">
        <v>41</v>
      </c>
      <c r="AE388" s="136" t="s">
        <v>9</v>
      </c>
      <c r="AF388" s="8" t="s">
        <v>37</v>
      </c>
      <c r="AG388" s="9" t="s">
        <v>8</v>
      </c>
      <c r="AH388" s="10" t="s">
        <v>7</v>
      </c>
      <c r="AI388" s="6" t="s">
        <v>8</v>
      </c>
      <c r="AJ388" s="7" t="s">
        <v>7</v>
      </c>
      <c r="AK388" s="6" t="s">
        <v>8</v>
      </c>
      <c r="AL388" s="11" t="s">
        <v>7</v>
      </c>
      <c r="AM388" s="7" t="s">
        <v>6</v>
      </c>
      <c r="AN388" s="141"/>
      <c r="AO388" s="171"/>
    </row>
    <row r="389" spans="2:41" ht="12" customHeight="1" thickBot="1" x14ac:dyDescent="0.3">
      <c r="B389" s="25"/>
      <c r="C389" s="137"/>
      <c r="D389" s="137"/>
      <c r="E389" s="43"/>
      <c r="F389" s="43"/>
      <c r="G389" s="25"/>
      <c r="H389" s="960"/>
      <c r="I389" s="961"/>
      <c r="J389" s="962"/>
      <c r="K389" s="963"/>
      <c r="L389" s="962"/>
      <c r="M389" s="963"/>
      <c r="N389" s="960"/>
      <c r="O389" s="961"/>
      <c r="P389" s="964"/>
      <c r="Q389" s="965"/>
      <c r="R389" s="964"/>
      <c r="S389" s="966"/>
      <c r="T389" s="957"/>
      <c r="U389" s="958"/>
      <c r="V389" s="958"/>
      <c r="W389" s="959"/>
      <c r="X389" s="986"/>
      <c r="Y389" s="958"/>
      <c r="Z389" s="958"/>
      <c r="AA389" s="987"/>
      <c r="AB389" s="34"/>
      <c r="AC389" s="138"/>
      <c r="AD389" s="166"/>
      <c r="AE389" s="41"/>
      <c r="AF389" s="26"/>
      <c r="AG389" s="160"/>
      <c r="AH389" s="161">
        <f>+AG389/1000</f>
        <v>0</v>
      </c>
      <c r="AI389" s="162"/>
      <c r="AJ389" s="163">
        <f>+AI389/1000</f>
        <v>0</v>
      </c>
      <c r="AK389" s="164">
        <f>+AI389-AG389</f>
        <v>0</v>
      </c>
      <c r="AL389" s="163">
        <f>+AK389/1000</f>
        <v>0</v>
      </c>
      <c r="AM389" s="165" t="e">
        <f>+AK389/AG389</f>
        <v>#DIV/0!</v>
      </c>
      <c r="AN389" s="141"/>
      <c r="AO389" s="172"/>
    </row>
    <row r="390" spans="2:41" ht="12" customHeight="1" x14ac:dyDescent="0.25">
      <c r="B390" s="25"/>
      <c r="C390" s="137"/>
      <c r="D390" s="137"/>
      <c r="E390" s="43"/>
      <c r="F390" s="43"/>
      <c r="G390" s="25"/>
      <c r="H390" s="967"/>
      <c r="I390" s="968"/>
      <c r="J390" s="969"/>
      <c r="K390" s="970"/>
      <c r="L390" s="969"/>
      <c r="M390" s="970"/>
      <c r="N390" s="967"/>
      <c r="O390" s="968"/>
      <c r="P390" s="971"/>
      <c r="Q390" s="972"/>
      <c r="R390" s="973"/>
      <c r="S390" s="974"/>
      <c r="T390" s="979"/>
      <c r="U390" s="980"/>
      <c r="V390" s="980"/>
      <c r="W390" s="981"/>
      <c r="X390" s="979"/>
      <c r="Y390" s="980"/>
      <c r="Z390" s="980"/>
      <c r="AA390" s="988"/>
      <c r="AB390" s="34"/>
      <c r="AC390" s="138"/>
      <c r="AD390" s="158"/>
      <c r="AE390" s="35"/>
      <c r="AF390" s="34"/>
      <c r="AG390" s="139"/>
      <c r="AH390" s="159">
        <f>+AG390/1000</f>
        <v>0</v>
      </c>
      <c r="AI390" s="152"/>
      <c r="AJ390" s="272">
        <f>+AI390/1000</f>
        <v>0</v>
      </c>
      <c r="AK390" s="273">
        <f>+AI390-AG390</f>
        <v>0</v>
      </c>
      <c r="AL390" s="274">
        <f>+AK390/1000</f>
        <v>0</v>
      </c>
      <c r="AM390" s="275" t="e">
        <f>+AK390/AG390</f>
        <v>#DIV/0!</v>
      </c>
      <c r="AN390" s="20"/>
    </row>
    <row r="391" spans="2:41" ht="12" customHeight="1" x14ac:dyDescent="0.25">
      <c r="B391" s="25"/>
      <c r="C391" s="137"/>
      <c r="D391" s="137"/>
      <c r="E391" s="43"/>
      <c r="F391" s="43"/>
      <c r="G391" s="25"/>
      <c r="H391" s="967"/>
      <c r="I391" s="968"/>
      <c r="J391" s="969"/>
      <c r="K391" s="970"/>
      <c r="L391" s="969"/>
      <c r="M391" s="970"/>
      <c r="N391" s="967"/>
      <c r="O391" s="968"/>
      <c r="P391" s="971"/>
      <c r="Q391" s="972"/>
      <c r="R391" s="973"/>
      <c r="S391" s="985"/>
      <c r="T391" s="982"/>
      <c r="U391" s="983"/>
      <c r="V391" s="983"/>
      <c r="W391" s="984"/>
      <c r="X391" s="982"/>
      <c r="Y391" s="983"/>
      <c r="Z391" s="983"/>
      <c r="AA391" s="984"/>
      <c r="AB391" s="34"/>
      <c r="AC391" s="138"/>
      <c r="AD391" s="263"/>
      <c r="AE391" s="46"/>
      <c r="AF391" s="34"/>
      <c r="AG391" s="139"/>
      <c r="AH391" s="140">
        <f>+AG391/1000</f>
        <v>0</v>
      </c>
      <c r="AI391" s="152"/>
      <c r="AJ391" s="142">
        <f>+AI391/1000</f>
        <v>0</v>
      </c>
      <c r="AK391" s="143">
        <f>+AI391-AG391</f>
        <v>0</v>
      </c>
      <c r="AL391" s="144">
        <f>+AK391/1000</f>
        <v>0</v>
      </c>
      <c r="AM391" s="145" t="e">
        <f>+AK391/AG391</f>
        <v>#DIV/0!</v>
      </c>
      <c r="AN391" s="21"/>
    </row>
    <row r="392" spans="2:41" ht="12" customHeight="1" x14ac:dyDescent="0.25">
      <c r="B392" s="25"/>
      <c r="C392" s="137"/>
      <c r="D392" s="137"/>
      <c r="E392" s="43"/>
      <c r="F392" s="43"/>
      <c r="G392" s="25"/>
      <c r="H392" s="967"/>
      <c r="I392" s="968"/>
      <c r="J392" s="969"/>
      <c r="K392" s="970"/>
      <c r="L392" s="969"/>
      <c r="M392" s="970"/>
      <c r="N392" s="967"/>
      <c r="O392" s="968"/>
      <c r="P392" s="971"/>
      <c r="Q392" s="972"/>
      <c r="R392" s="973"/>
      <c r="S392" s="974"/>
      <c r="T392" s="975"/>
      <c r="U392" s="976"/>
      <c r="V392" s="976"/>
      <c r="W392" s="977"/>
      <c r="X392" s="975"/>
      <c r="Y392" s="976"/>
      <c r="Z392" s="976"/>
      <c r="AA392" s="978"/>
      <c r="AB392" s="34"/>
      <c r="AC392" s="138"/>
      <c r="AD392" s="263"/>
      <c r="AE392" s="46"/>
      <c r="AF392" s="34"/>
      <c r="AG392" s="139"/>
      <c r="AH392" s="140">
        <f>+AG392/1000</f>
        <v>0</v>
      </c>
      <c r="AI392" s="152"/>
      <c r="AJ392" s="142">
        <f>+AI392/1000</f>
        <v>0</v>
      </c>
      <c r="AK392" s="143">
        <f>+AI392-AG392</f>
        <v>0</v>
      </c>
      <c r="AL392" s="144">
        <f>+AK392/1000</f>
        <v>0</v>
      </c>
      <c r="AM392" s="145" t="e">
        <f>+AK392/AG392</f>
        <v>#DIV/0!</v>
      </c>
      <c r="AN392" s="21"/>
    </row>
    <row r="393" spans="2:41" ht="12" customHeight="1" x14ac:dyDescent="0.25">
      <c r="B393" s="25"/>
      <c r="C393" s="137"/>
      <c r="D393" s="137"/>
      <c r="E393" s="43"/>
      <c r="F393" s="43"/>
      <c r="G393" s="25"/>
      <c r="H393" s="967"/>
      <c r="I393" s="968"/>
      <c r="J393" s="969"/>
      <c r="K393" s="970"/>
      <c r="L393" s="969"/>
      <c r="M393" s="970"/>
      <c r="N393" s="967"/>
      <c r="O393" s="968"/>
      <c r="P393" s="989"/>
      <c r="Q393" s="990"/>
      <c r="R393" s="973"/>
      <c r="S393" s="974"/>
      <c r="T393" s="991"/>
      <c r="U393" s="992"/>
      <c r="V393" s="992"/>
      <c r="W393" s="974"/>
      <c r="X393" s="991"/>
      <c r="Y393" s="992"/>
      <c r="Z393" s="992"/>
      <c r="AA393" s="985"/>
      <c r="AB393" s="34"/>
      <c r="AC393" s="138"/>
      <c r="AD393" s="263"/>
      <c r="AE393" s="46"/>
      <c r="AF393" s="34"/>
      <c r="AG393" s="139"/>
      <c r="AH393" s="140">
        <f>+AG393/1000</f>
        <v>0</v>
      </c>
      <c r="AI393" s="152"/>
      <c r="AJ393" s="142">
        <f>+AI393/1000</f>
        <v>0</v>
      </c>
      <c r="AK393" s="143">
        <f>+AI393-AG393</f>
        <v>0</v>
      </c>
      <c r="AL393" s="144">
        <f>+AK393/1000</f>
        <v>0</v>
      </c>
      <c r="AM393" s="145" t="e">
        <f>+AK393/AG393</f>
        <v>#DIV/0!</v>
      </c>
    </row>
    <row r="394" spans="2:41" ht="12" customHeight="1" thickBot="1" x14ac:dyDescent="0.3">
      <c r="B394" s="24"/>
      <c r="C394" s="146"/>
      <c r="D394" s="146"/>
      <c r="E394" s="27"/>
      <c r="F394" s="36"/>
      <c r="G394" s="31"/>
      <c r="H394" s="909"/>
      <c r="I394" s="910"/>
      <c r="J394" s="911"/>
      <c r="K394" s="912"/>
      <c r="L394" s="911"/>
      <c r="M394" s="912"/>
      <c r="N394" s="913"/>
      <c r="O394" s="910"/>
      <c r="P394" s="913"/>
      <c r="Q394" s="910"/>
      <c r="R394" s="914"/>
      <c r="S394" s="915"/>
      <c r="T394" s="916"/>
      <c r="U394" s="917"/>
      <c r="V394" s="917"/>
      <c r="W394" s="915"/>
      <c r="X394" s="29"/>
      <c r="Y394" s="147"/>
      <c r="Z394" s="147"/>
      <c r="AA394" s="28"/>
      <c r="AB394" s="36"/>
      <c r="AC394" s="148"/>
      <c r="AD394" s="147"/>
      <c r="AE394" s="28"/>
      <c r="AF394" s="29"/>
      <c r="AG394" s="149"/>
      <c r="AH394" s="153"/>
      <c r="AI394" s="150"/>
      <c r="AJ394" s="154"/>
      <c r="AK394" s="155"/>
      <c r="AL394" s="156"/>
      <c r="AM394" s="157"/>
    </row>
    <row r="395" spans="2:41" ht="12" customHeight="1" x14ac:dyDescent="0.25">
      <c r="B395" s="151"/>
      <c r="C395" s="151"/>
      <c r="D395" s="151"/>
      <c r="E395" s="151"/>
      <c r="F395" s="151"/>
      <c r="G395" s="151"/>
      <c r="H395" s="151"/>
      <c r="I395" s="151"/>
      <c r="J395" s="174"/>
      <c r="K395" s="174"/>
      <c r="L395" s="174"/>
      <c r="M395" s="174"/>
      <c r="N395" s="151"/>
      <c r="O395" s="151"/>
      <c r="P395" s="135"/>
      <c r="Q395" s="135"/>
      <c r="R395" s="918" t="s">
        <v>5</v>
      </c>
      <c r="S395" s="919"/>
      <c r="T395" s="919"/>
      <c r="U395" s="919"/>
      <c r="V395" s="919"/>
      <c r="W395" s="919"/>
      <c r="X395" s="919"/>
      <c r="Y395" s="919"/>
      <c r="Z395" s="919"/>
      <c r="AA395" s="919"/>
      <c r="AB395" s="919"/>
      <c r="AC395" s="919"/>
      <c r="AD395" s="919"/>
      <c r="AE395" s="919"/>
      <c r="AF395" s="265"/>
      <c r="AG395" s="932" t="s">
        <v>4</v>
      </c>
      <c r="AH395" s="933"/>
      <c r="AI395" s="932" t="s">
        <v>3</v>
      </c>
      <c r="AJ395" s="933"/>
      <c r="AK395" s="932" t="s">
        <v>2</v>
      </c>
      <c r="AL395" s="934"/>
      <c r="AM395" s="935"/>
    </row>
    <row r="396" spans="2:41" x14ac:dyDescent="0.25">
      <c r="B396" s="151"/>
      <c r="C396" s="151"/>
      <c r="D396" s="151"/>
      <c r="E396" s="151"/>
      <c r="F396" s="151"/>
      <c r="G396" s="151"/>
      <c r="H396" s="151"/>
      <c r="I396" s="151"/>
      <c r="J396" s="174"/>
      <c r="K396" s="174"/>
      <c r="L396" s="174"/>
      <c r="M396" s="174"/>
      <c r="N396" s="151"/>
      <c r="O396" s="151"/>
      <c r="P396" s="135"/>
      <c r="Q396" s="135"/>
      <c r="R396" s="930"/>
      <c r="S396" s="931"/>
      <c r="T396" s="931"/>
      <c r="U396" s="931"/>
      <c r="V396" s="931"/>
      <c r="W396" s="931"/>
      <c r="X396" s="931"/>
      <c r="Y396" s="931"/>
      <c r="Z396" s="931"/>
      <c r="AA396" s="931"/>
      <c r="AB396" s="931"/>
      <c r="AC396" s="931"/>
      <c r="AD396" s="931"/>
      <c r="AE396" s="931"/>
      <c r="AF396" s="265"/>
      <c r="AG396" s="936" t="s">
        <v>1</v>
      </c>
      <c r="AH396" s="938">
        <f>+SUM(AH389:AH394)</f>
        <v>0</v>
      </c>
      <c r="AI396" s="936" t="s">
        <v>1</v>
      </c>
      <c r="AJ396" s="938">
        <f>+SUM(AJ389:AJ394)</f>
        <v>0</v>
      </c>
      <c r="AK396" s="936" t="s">
        <v>1</v>
      </c>
      <c r="AL396" s="940">
        <f>+AJ396-AH396</f>
        <v>0</v>
      </c>
      <c r="AM396" s="851" t="e">
        <f>+AL396/AH396</f>
        <v>#DIV/0!</v>
      </c>
    </row>
    <row r="397" spans="2:41" ht="17.25" thickBot="1" x14ac:dyDescent="0.3">
      <c r="B397" s="151"/>
      <c r="C397" s="151"/>
      <c r="D397" s="151"/>
      <c r="E397" s="151"/>
      <c r="F397" s="151"/>
      <c r="G397" s="151"/>
      <c r="H397" s="151"/>
      <c r="I397" s="151"/>
      <c r="J397" s="174"/>
      <c r="K397" s="174"/>
      <c r="L397" s="174"/>
      <c r="M397" s="174"/>
      <c r="N397" s="151"/>
      <c r="O397" s="151"/>
      <c r="P397" s="135"/>
      <c r="Q397" s="135"/>
      <c r="R397" s="921"/>
      <c r="S397" s="922"/>
      <c r="T397" s="922"/>
      <c r="U397" s="922"/>
      <c r="V397" s="922"/>
      <c r="W397" s="922"/>
      <c r="X397" s="922"/>
      <c r="Y397" s="922"/>
      <c r="Z397" s="922"/>
      <c r="AA397" s="922"/>
      <c r="AB397" s="922"/>
      <c r="AC397" s="922"/>
      <c r="AD397" s="922"/>
      <c r="AE397" s="922"/>
      <c r="AF397" s="264"/>
      <c r="AG397" s="937"/>
      <c r="AH397" s="939"/>
      <c r="AI397" s="937"/>
      <c r="AJ397" s="939"/>
      <c r="AK397" s="937"/>
      <c r="AL397" s="941"/>
      <c r="AM397" s="852"/>
    </row>
    <row r="398" spans="2:41" ht="17.25" thickBot="1" x14ac:dyDescent="0.3"/>
    <row r="399" spans="2:41" x14ac:dyDescent="0.25">
      <c r="R399" s="918" t="s">
        <v>0</v>
      </c>
      <c r="S399" s="919"/>
      <c r="T399" s="919"/>
      <c r="U399" s="919"/>
      <c r="V399" s="919"/>
      <c r="W399" s="919"/>
      <c r="X399" s="919"/>
      <c r="Y399" s="919"/>
      <c r="Z399" s="919"/>
      <c r="AA399" s="919"/>
      <c r="AB399" s="919"/>
      <c r="AC399" s="919"/>
      <c r="AD399" s="919"/>
      <c r="AE399" s="920"/>
      <c r="AF399" s="18"/>
      <c r="AG399" s="924">
        <f>+AH396+AG379</f>
        <v>0</v>
      </c>
      <c r="AH399" s="925"/>
      <c r="AI399" s="924">
        <f>+AJ396+AI379</f>
        <v>0</v>
      </c>
      <c r="AJ399" s="925"/>
      <c r="AK399" s="928">
        <f>+AI399-AG399</f>
        <v>0</v>
      </c>
      <c r="AL399" s="925"/>
      <c r="AM399" s="945" t="e">
        <f>+AK399/AG399</f>
        <v>#DIV/0!</v>
      </c>
    </row>
    <row r="400" spans="2:41" ht="17.25" thickBot="1" x14ac:dyDescent="0.3">
      <c r="R400" s="921"/>
      <c r="S400" s="922"/>
      <c r="T400" s="922"/>
      <c r="U400" s="922"/>
      <c r="V400" s="922"/>
      <c r="W400" s="922"/>
      <c r="X400" s="922"/>
      <c r="Y400" s="922"/>
      <c r="Z400" s="922"/>
      <c r="AA400" s="922"/>
      <c r="AB400" s="922"/>
      <c r="AC400" s="922"/>
      <c r="AD400" s="922"/>
      <c r="AE400" s="923"/>
      <c r="AF400" s="19"/>
      <c r="AG400" s="926"/>
      <c r="AH400" s="927"/>
      <c r="AI400" s="926"/>
      <c r="AJ400" s="927"/>
      <c r="AK400" s="929"/>
      <c r="AL400" s="927"/>
      <c r="AM400" s="946"/>
    </row>
    <row r="401" spans="2:41" ht="17.25" thickBot="1" x14ac:dyDescent="0.3"/>
    <row r="402" spans="2:41" ht="12" customHeight="1" x14ac:dyDescent="0.25">
      <c r="B402" s="882" t="s">
        <v>31</v>
      </c>
      <c r="C402" s="883"/>
      <c r="D402" s="883"/>
      <c r="E402" s="883"/>
      <c r="F402" s="883"/>
      <c r="G402" s="884"/>
      <c r="H402" s="888" t="s">
        <v>30</v>
      </c>
      <c r="I402" s="765"/>
      <c r="J402" s="765"/>
      <c r="K402" s="765"/>
      <c r="L402" s="765"/>
      <c r="M402" s="765"/>
      <c r="N402" s="765"/>
      <c r="O402" s="765"/>
      <c r="P402" s="765"/>
      <c r="Q402" s="765"/>
      <c r="R402" s="765"/>
      <c r="S402" s="765"/>
      <c r="T402" s="765"/>
      <c r="U402" s="765"/>
      <c r="V402" s="765"/>
      <c r="W402" s="765"/>
      <c r="X402" s="765"/>
      <c r="Y402" s="765"/>
      <c r="Z402" s="765"/>
      <c r="AA402" s="765"/>
      <c r="AB402" s="765"/>
      <c r="AC402" s="765"/>
      <c r="AD402" s="267"/>
      <c r="AE402" s="764" t="s">
        <v>29</v>
      </c>
      <c r="AF402" s="765"/>
      <c r="AG402" s="765"/>
      <c r="AH402" s="765"/>
      <c r="AI402" s="765"/>
      <c r="AJ402" s="766"/>
      <c r="AK402" s="889" t="s">
        <v>39</v>
      </c>
      <c r="AL402" s="890"/>
      <c r="AM402" s="891"/>
      <c r="AN402" s="22"/>
      <c r="AO402" s="168" t="s">
        <v>46</v>
      </c>
    </row>
    <row r="403" spans="2:41" ht="12" customHeight="1" thickBot="1" x14ac:dyDescent="0.3">
      <c r="B403" s="885"/>
      <c r="C403" s="886"/>
      <c r="D403" s="886"/>
      <c r="E403" s="886"/>
      <c r="F403" s="886"/>
      <c r="G403" s="887"/>
      <c r="H403" s="892" t="s">
        <v>25</v>
      </c>
      <c r="I403" s="893"/>
      <c r="J403" s="893"/>
      <c r="K403" s="893"/>
      <c r="L403" s="893"/>
      <c r="M403" s="893"/>
      <c r="N403" s="893"/>
      <c r="O403" s="893"/>
      <c r="P403" s="893"/>
      <c r="Q403" s="893"/>
      <c r="R403" s="893"/>
      <c r="S403" s="893"/>
      <c r="T403" s="893"/>
      <c r="U403" s="893"/>
      <c r="V403" s="893"/>
      <c r="W403" s="893"/>
      <c r="X403" s="893"/>
      <c r="Y403" s="893"/>
      <c r="Z403" s="893"/>
      <c r="AA403" s="893"/>
      <c r="AB403" s="893"/>
      <c r="AC403" s="893"/>
      <c r="AD403" s="268"/>
      <c r="AE403" s="773"/>
      <c r="AF403" s="774"/>
      <c r="AG403" s="774"/>
      <c r="AH403" s="774"/>
      <c r="AI403" s="774"/>
      <c r="AJ403" s="775"/>
      <c r="AK403" s="896" t="s">
        <v>40</v>
      </c>
      <c r="AL403" s="897"/>
      <c r="AM403" s="898"/>
      <c r="AN403" s="23"/>
      <c r="AO403" s="169" t="s">
        <v>47</v>
      </c>
    </row>
    <row r="404" spans="2:41" ht="12" customHeight="1" thickBot="1" x14ac:dyDescent="0.3">
      <c r="B404" s="902" t="s">
        <v>28</v>
      </c>
      <c r="C404" s="903"/>
      <c r="D404" s="903"/>
      <c r="E404" s="903"/>
      <c r="F404" s="903"/>
      <c r="G404" s="904"/>
      <c r="H404" s="894"/>
      <c r="I404" s="895"/>
      <c r="J404" s="895"/>
      <c r="K404" s="895"/>
      <c r="L404" s="895"/>
      <c r="M404" s="895"/>
      <c r="N404" s="895"/>
      <c r="O404" s="895"/>
      <c r="P404" s="895"/>
      <c r="Q404" s="895"/>
      <c r="R404" s="895"/>
      <c r="S404" s="895"/>
      <c r="T404" s="895"/>
      <c r="U404" s="895"/>
      <c r="V404" s="895"/>
      <c r="W404" s="895"/>
      <c r="X404" s="895"/>
      <c r="Y404" s="895"/>
      <c r="Z404" s="895"/>
      <c r="AA404" s="895"/>
      <c r="AB404" s="895"/>
      <c r="AC404" s="895"/>
      <c r="AD404" s="269"/>
      <c r="AE404" s="776"/>
      <c r="AF404" s="777"/>
      <c r="AG404" s="777"/>
      <c r="AH404" s="777"/>
      <c r="AI404" s="777"/>
      <c r="AJ404" s="778"/>
      <c r="AK404" s="899"/>
      <c r="AL404" s="900"/>
      <c r="AM404" s="901"/>
      <c r="AN404" s="141"/>
      <c r="AO404" s="170"/>
    </row>
    <row r="405" spans="2:41" ht="12" customHeight="1" thickBot="1" x14ac:dyDescent="0.3">
      <c r="B405" s="135"/>
      <c r="C405" s="135"/>
      <c r="D405" s="135"/>
      <c r="E405" s="135"/>
      <c r="F405" s="135"/>
      <c r="G405" s="135"/>
      <c r="H405" s="135"/>
      <c r="I405" s="135"/>
      <c r="J405" s="174"/>
      <c r="K405" s="174"/>
      <c r="L405" s="174"/>
      <c r="M405" s="174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  <c r="AL405" s="135"/>
      <c r="AM405" s="135"/>
      <c r="AN405" s="141"/>
      <c r="AO405" s="171"/>
    </row>
    <row r="406" spans="2:41" ht="12" customHeight="1" thickBot="1" x14ac:dyDescent="0.3">
      <c r="B406" s="873" t="s">
        <v>27</v>
      </c>
      <c r="C406" s="874"/>
      <c r="D406" s="874"/>
      <c r="E406" s="875"/>
      <c r="F406" s="848" t="s">
        <v>26</v>
      </c>
      <c r="G406" s="850"/>
      <c r="H406" s="848" t="s">
        <v>44</v>
      </c>
      <c r="I406" s="849"/>
      <c r="J406" s="849"/>
      <c r="K406" s="849"/>
      <c r="L406" s="849"/>
      <c r="M406" s="849"/>
      <c r="N406" s="849"/>
      <c r="O406" s="849"/>
      <c r="P406" s="849"/>
      <c r="Q406" s="849"/>
      <c r="R406" s="849"/>
      <c r="S406" s="850"/>
      <c r="T406" s="848" t="s">
        <v>25</v>
      </c>
      <c r="U406" s="849"/>
      <c r="V406" s="849"/>
      <c r="W406" s="849"/>
      <c r="X406" s="849"/>
      <c r="Y406" s="849"/>
      <c r="Z406" s="849"/>
      <c r="AA406" s="849"/>
      <c r="AB406" s="849"/>
      <c r="AC406" s="849"/>
      <c r="AD406" s="849"/>
      <c r="AE406" s="850"/>
      <c r="AF406" s="879" t="s">
        <v>24</v>
      </c>
      <c r="AG406" s="880"/>
      <c r="AH406" s="881"/>
      <c r="AI406" s="879" t="s">
        <v>24</v>
      </c>
      <c r="AJ406" s="881"/>
      <c r="AK406" s="848" t="s">
        <v>23</v>
      </c>
      <c r="AL406" s="849"/>
      <c r="AM406" s="850"/>
      <c r="AN406" s="141"/>
      <c r="AO406" s="171"/>
    </row>
    <row r="407" spans="2:41" ht="12" customHeight="1" thickBot="1" x14ac:dyDescent="0.3">
      <c r="B407" s="1" t="s">
        <v>13</v>
      </c>
      <c r="C407" s="2" t="s">
        <v>22</v>
      </c>
      <c r="D407" s="3" t="s">
        <v>22</v>
      </c>
      <c r="E407" s="2" t="s">
        <v>21</v>
      </c>
      <c r="F407" s="907" t="s">
        <v>20</v>
      </c>
      <c r="G407" s="908"/>
      <c r="H407" s="876"/>
      <c r="I407" s="877"/>
      <c r="J407" s="877"/>
      <c r="K407" s="877"/>
      <c r="L407" s="877"/>
      <c r="M407" s="877"/>
      <c r="N407" s="877"/>
      <c r="O407" s="877"/>
      <c r="P407" s="877"/>
      <c r="Q407" s="877"/>
      <c r="R407" s="877"/>
      <c r="S407" s="878"/>
      <c r="T407" s="876"/>
      <c r="U407" s="877"/>
      <c r="V407" s="877"/>
      <c r="W407" s="877"/>
      <c r="X407" s="877"/>
      <c r="Y407" s="877"/>
      <c r="Z407" s="877"/>
      <c r="AA407" s="877"/>
      <c r="AB407" s="877"/>
      <c r="AC407" s="877"/>
      <c r="AD407" s="877"/>
      <c r="AE407" s="878"/>
      <c r="AF407" s="876" t="s">
        <v>19</v>
      </c>
      <c r="AG407" s="877"/>
      <c r="AH407" s="878"/>
      <c r="AI407" s="876" t="s">
        <v>18</v>
      </c>
      <c r="AJ407" s="878"/>
      <c r="AK407" s="876" t="s">
        <v>17</v>
      </c>
      <c r="AL407" s="877"/>
      <c r="AM407" s="878"/>
      <c r="AN407" s="141"/>
      <c r="AO407" s="171"/>
    </row>
    <row r="408" spans="2:41" ht="12" customHeight="1" thickBot="1" x14ac:dyDescent="0.3">
      <c r="B408" s="4">
        <v>2020</v>
      </c>
      <c r="C408" s="5" t="s">
        <v>16</v>
      </c>
      <c r="D408" s="5" t="s">
        <v>15</v>
      </c>
      <c r="E408" s="30" t="s">
        <v>14</v>
      </c>
      <c r="F408" s="6" t="s">
        <v>14</v>
      </c>
      <c r="G408" s="7" t="s">
        <v>13</v>
      </c>
      <c r="H408" s="868" t="s">
        <v>34</v>
      </c>
      <c r="I408" s="869"/>
      <c r="J408" s="870" t="s">
        <v>43</v>
      </c>
      <c r="K408" s="871"/>
      <c r="L408" s="870" t="s">
        <v>42</v>
      </c>
      <c r="M408" s="871"/>
      <c r="N408" s="872" t="s">
        <v>33</v>
      </c>
      <c r="O408" s="869"/>
      <c r="P408" s="872" t="s">
        <v>12</v>
      </c>
      <c r="Q408" s="869"/>
      <c r="R408" s="872" t="s">
        <v>11</v>
      </c>
      <c r="S408" s="905"/>
      <c r="T408" s="868" t="s">
        <v>35</v>
      </c>
      <c r="U408" s="906"/>
      <c r="V408" s="906"/>
      <c r="W408" s="905"/>
      <c r="X408" s="868" t="s">
        <v>10</v>
      </c>
      <c r="Y408" s="906"/>
      <c r="Z408" s="906"/>
      <c r="AA408" s="905"/>
      <c r="AB408" s="38" t="s">
        <v>38</v>
      </c>
      <c r="AC408" s="37" t="s">
        <v>36</v>
      </c>
      <c r="AD408" s="266" t="s">
        <v>41</v>
      </c>
      <c r="AE408" s="136" t="s">
        <v>9</v>
      </c>
      <c r="AF408" s="8" t="s">
        <v>37</v>
      </c>
      <c r="AG408" s="9" t="s">
        <v>8</v>
      </c>
      <c r="AH408" s="10" t="s">
        <v>7</v>
      </c>
      <c r="AI408" s="6" t="s">
        <v>8</v>
      </c>
      <c r="AJ408" s="7" t="s">
        <v>7</v>
      </c>
      <c r="AK408" s="6" t="s">
        <v>8</v>
      </c>
      <c r="AL408" s="11" t="s">
        <v>7</v>
      </c>
      <c r="AM408" s="7" t="s">
        <v>6</v>
      </c>
      <c r="AN408" s="141"/>
      <c r="AO408" s="171"/>
    </row>
    <row r="409" spans="2:41" ht="12" customHeight="1" thickBot="1" x14ac:dyDescent="0.3">
      <c r="B409" s="25"/>
      <c r="C409" s="137"/>
      <c r="D409" s="137"/>
      <c r="E409" s="43"/>
      <c r="F409" s="43"/>
      <c r="G409" s="25"/>
      <c r="H409" s="960"/>
      <c r="I409" s="961"/>
      <c r="J409" s="962"/>
      <c r="K409" s="963"/>
      <c r="L409" s="962"/>
      <c r="M409" s="963"/>
      <c r="N409" s="960"/>
      <c r="O409" s="961"/>
      <c r="P409" s="964"/>
      <c r="Q409" s="965"/>
      <c r="R409" s="964"/>
      <c r="S409" s="966"/>
      <c r="T409" s="957"/>
      <c r="U409" s="958"/>
      <c r="V409" s="958"/>
      <c r="W409" s="959"/>
      <c r="X409" s="986"/>
      <c r="Y409" s="958"/>
      <c r="Z409" s="958"/>
      <c r="AA409" s="987"/>
      <c r="AB409" s="34"/>
      <c r="AC409" s="138"/>
      <c r="AD409" s="166"/>
      <c r="AE409" s="41"/>
      <c r="AF409" s="26"/>
      <c r="AG409" s="160"/>
      <c r="AH409" s="161">
        <f>+AG409/1000</f>
        <v>0</v>
      </c>
      <c r="AI409" s="162"/>
      <c r="AJ409" s="163">
        <f>+AI409/1000</f>
        <v>0</v>
      </c>
      <c r="AK409" s="164">
        <f>+AI409-AG409</f>
        <v>0</v>
      </c>
      <c r="AL409" s="163">
        <f>+AK409/1000</f>
        <v>0</v>
      </c>
      <c r="AM409" s="165" t="e">
        <f>+AK409/AG409</f>
        <v>#DIV/0!</v>
      </c>
      <c r="AN409" s="141"/>
      <c r="AO409" s="172"/>
    </row>
    <row r="410" spans="2:41" ht="12" customHeight="1" x14ac:dyDescent="0.25">
      <c r="B410" s="25"/>
      <c r="C410" s="137"/>
      <c r="D410" s="137"/>
      <c r="E410" s="43"/>
      <c r="F410" s="43"/>
      <c r="G410" s="25"/>
      <c r="H410" s="967"/>
      <c r="I410" s="968"/>
      <c r="J410" s="969"/>
      <c r="K410" s="970"/>
      <c r="L410" s="969"/>
      <c r="M410" s="970"/>
      <c r="N410" s="967"/>
      <c r="O410" s="968"/>
      <c r="P410" s="971"/>
      <c r="Q410" s="972"/>
      <c r="R410" s="973"/>
      <c r="S410" s="974"/>
      <c r="T410" s="979"/>
      <c r="U410" s="980"/>
      <c r="V410" s="980"/>
      <c r="W410" s="981"/>
      <c r="X410" s="979"/>
      <c r="Y410" s="980"/>
      <c r="Z410" s="980"/>
      <c r="AA410" s="988"/>
      <c r="AB410" s="34"/>
      <c r="AC410" s="138"/>
      <c r="AD410" s="158"/>
      <c r="AE410" s="35"/>
      <c r="AF410" s="34"/>
      <c r="AG410" s="139"/>
      <c r="AH410" s="159">
        <f>+AG410/1000</f>
        <v>0</v>
      </c>
      <c r="AI410" s="152"/>
      <c r="AJ410" s="272">
        <f>+AI410/1000</f>
        <v>0</v>
      </c>
      <c r="AK410" s="273">
        <f>+AI410-AG410</f>
        <v>0</v>
      </c>
      <c r="AL410" s="274">
        <f>+AK410/1000</f>
        <v>0</v>
      </c>
      <c r="AM410" s="275" t="e">
        <f>+AK410/AG410</f>
        <v>#DIV/0!</v>
      </c>
      <c r="AN410" s="20"/>
    </row>
    <row r="411" spans="2:41" ht="12" customHeight="1" x14ac:dyDescent="0.25">
      <c r="B411" s="25"/>
      <c r="C411" s="137"/>
      <c r="D411" s="137"/>
      <c r="E411" s="43"/>
      <c r="F411" s="43"/>
      <c r="G411" s="25"/>
      <c r="H411" s="967"/>
      <c r="I411" s="968"/>
      <c r="J411" s="969"/>
      <c r="K411" s="970"/>
      <c r="L411" s="969"/>
      <c r="M411" s="970"/>
      <c r="N411" s="967"/>
      <c r="O411" s="968"/>
      <c r="P411" s="971"/>
      <c r="Q411" s="972"/>
      <c r="R411" s="973"/>
      <c r="S411" s="985"/>
      <c r="T411" s="982"/>
      <c r="U411" s="983"/>
      <c r="V411" s="983"/>
      <c r="W411" s="984"/>
      <c r="X411" s="982"/>
      <c r="Y411" s="983"/>
      <c r="Z411" s="983"/>
      <c r="AA411" s="984"/>
      <c r="AB411" s="34"/>
      <c r="AC411" s="138"/>
      <c r="AD411" s="263"/>
      <c r="AE411" s="46"/>
      <c r="AF411" s="34"/>
      <c r="AG411" s="139"/>
      <c r="AH411" s="140">
        <f>+AG411/1000</f>
        <v>0</v>
      </c>
      <c r="AI411" s="152"/>
      <c r="AJ411" s="142">
        <f>+AI411/1000</f>
        <v>0</v>
      </c>
      <c r="AK411" s="143">
        <f>+AI411-AG411</f>
        <v>0</v>
      </c>
      <c r="AL411" s="144">
        <f>+AK411/1000</f>
        <v>0</v>
      </c>
      <c r="AM411" s="145" t="e">
        <f>+AK411/AG411</f>
        <v>#DIV/0!</v>
      </c>
      <c r="AN411" s="21"/>
    </row>
    <row r="412" spans="2:41" ht="12" customHeight="1" x14ac:dyDescent="0.25">
      <c r="B412" s="25"/>
      <c r="C412" s="137"/>
      <c r="D412" s="137"/>
      <c r="E412" s="43"/>
      <c r="F412" s="43"/>
      <c r="G412" s="25"/>
      <c r="H412" s="967"/>
      <c r="I412" s="968"/>
      <c r="J412" s="969"/>
      <c r="K412" s="970"/>
      <c r="L412" s="969"/>
      <c r="M412" s="970"/>
      <c r="N412" s="967"/>
      <c r="O412" s="968"/>
      <c r="P412" s="971"/>
      <c r="Q412" s="972"/>
      <c r="R412" s="973"/>
      <c r="S412" s="974"/>
      <c r="T412" s="975"/>
      <c r="U412" s="976"/>
      <c r="V412" s="976"/>
      <c r="W412" s="977"/>
      <c r="X412" s="975"/>
      <c r="Y412" s="976"/>
      <c r="Z412" s="976"/>
      <c r="AA412" s="978"/>
      <c r="AB412" s="34"/>
      <c r="AC412" s="138"/>
      <c r="AD412" s="263"/>
      <c r="AE412" s="46"/>
      <c r="AF412" s="34"/>
      <c r="AG412" s="139"/>
      <c r="AH412" s="140">
        <f>+AG412/1000</f>
        <v>0</v>
      </c>
      <c r="AI412" s="152"/>
      <c r="AJ412" s="142">
        <f>+AI412/1000</f>
        <v>0</v>
      </c>
      <c r="AK412" s="143">
        <f>+AI412-AG412</f>
        <v>0</v>
      </c>
      <c r="AL412" s="144">
        <f>+AK412/1000</f>
        <v>0</v>
      </c>
      <c r="AM412" s="145" t="e">
        <f>+AK412/AG412</f>
        <v>#DIV/0!</v>
      </c>
      <c r="AN412" s="21"/>
    </row>
    <row r="413" spans="2:41" ht="12" customHeight="1" x14ac:dyDescent="0.25">
      <c r="B413" s="25"/>
      <c r="C413" s="137"/>
      <c r="D413" s="137"/>
      <c r="E413" s="43"/>
      <c r="F413" s="43"/>
      <c r="G413" s="25"/>
      <c r="H413" s="967"/>
      <c r="I413" s="968"/>
      <c r="J413" s="969"/>
      <c r="K413" s="970"/>
      <c r="L413" s="969"/>
      <c r="M413" s="970"/>
      <c r="N413" s="967"/>
      <c r="O413" s="968"/>
      <c r="P413" s="989"/>
      <c r="Q413" s="990"/>
      <c r="R413" s="973"/>
      <c r="S413" s="974"/>
      <c r="T413" s="991"/>
      <c r="U413" s="992"/>
      <c r="V413" s="992"/>
      <c r="W413" s="974"/>
      <c r="X413" s="991"/>
      <c r="Y413" s="992"/>
      <c r="Z413" s="992"/>
      <c r="AA413" s="985"/>
      <c r="AB413" s="34"/>
      <c r="AC413" s="138"/>
      <c r="AD413" s="263"/>
      <c r="AE413" s="46"/>
      <c r="AF413" s="34"/>
      <c r="AG413" s="139"/>
      <c r="AH413" s="140">
        <f>+AG413/1000</f>
        <v>0</v>
      </c>
      <c r="AI413" s="152"/>
      <c r="AJ413" s="142">
        <f>+AI413/1000</f>
        <v>0</v>
      </c>
      <c r="AK413" s="143">
        <f>+AI413-AG413</f>
        <v>0</v>
      </c>
      <c r="AL413" s="144">
        <f>+AK413/1000</f>
        <v>0</v>
      </c>
      <c r="AM413" s="145" t="e">
        <f>+AK413/AG413</f>
        <v>#DIV/0!</v>
      </c>
    </row>
    <row r="414" spans="2:41" ht="12" customHeight="1" thickBot="1" x14ac:dyDescent="0.3">
      <c r="B414" s="24"/>
      <c r="C414" s="146"/>
      <c r="D414" s="146"/>
      <c r="E414" s="27"/>
      <c r="F414" s="36"/>
      <c r="G414" s="31"/>
      <c r="H414" s="909"/>
      <c r="I414" s="910"/>
      <c r="J414" s="911"/>
      <c r="K414" s="912"/>
      <c r="L414" s="911"/>
      <c r="M414" s="912"/>
      <c r="N414" s="913"/>
      <c r="O414" s="910"/>
      <c r="P414" s="913"/>
      <c r="Q414" s="910"/>
      <c r="R414" s="914"/>
      <c r="S414" s="915"/>
      <c r="T414" s="916"/>
      <c r="U414" s="917"/>
      <c r="V414" s="917"/>
      <c r="W414" s="915"/>
      <c r="X414" s="29"/>
      <c r="Y414" s="147"/>
      <c r="Z414" s="147"/>
      <c r="AA414" s="28"/>
      <c r="AB414" s="36"/>
      <c r="AC414" s="148"/>
      <c r="AD414" s="147"/>
      <c r="AE414" s="28"/>
      <c r="AF414" s="29"/>
      <c r="AG414" s="149"/>
      <c r="AH414" s="153"/>
      <c r="AI414" s="150"/>
      <c r="AJ414" s="154"/>
      <c r="AK414" s="155"/>
      <c r="AL414" s="156"/>
      <c r="AM414" s="157"/>
    </row>
    <row r="415" spans="2:41" ht="12" customHeight="1" x14ac:dyDescent="0.25">
      <c r="B415" s="151"/>
      <c r="C415" s="151"/>
      <c r="D415" s="151"/>
      <c r="E415" s="151"/>
      <c r="F415" s="151"/>
      <c r="G415" s="151"/>
      <c r="H415" s="151"/>
      <c r="I415" s="151"/>
      <c r="J415" s="174"/>
      <c r="K415" s="174"/>
      <c r="L415" s="174"/>
      <c r="M415" s="174"/>
      <c r="N415" s="151"/>
      <c r="O415" s="151"/>
      <c r="P415" s="135"/>
      <c r="Q415" s="135"/>
      <c r="R415" s="918" t="s">
        <v>5</v>
      </c>
      <c r="S415" s="919"/>
      <c r="T415" s="919"/>
      <c r="U415" s="919"/>
      <c r="V415" s="919"/>
      <c r="W415" s="919"/>
      <c r="X415" s="919"/>
      <c r="Y415" s="919"/>
      <c r="Z415" s="919"/>
      <c r="AA415" s="919"/>
      <c r="AB415" s="919"/>
      <c r="AC415" s="919"/>
      <c r="AD415" s="919"/>
      <c r="AE415" s="919"/>
      <c r="AF415" s="265"/>
      <c r="AG415" s="932" t="s">
        <v>4</v>
      </c>
      <c r="AH415" s="933"/>
      <c r="AI415" s="932" t="s">
        <v>3</v>
      </c>
      <c r="AJ415" s="933"/>
      <c r="AK415" s="932" t="s">
        <v>2</v>
      </c>
      <c r="AL415" s="934"/>
      <c r="AM415" s="935"/>
    </row>
    <row r="416" spans="2:41" x14ac:dyDescent="0.25">
      <c r="B416" s="151"/>
      <c r="C416" s="151"/>
      <c r="D416" s="151"/>
      <c r="E416" s="151"/>
      <c r="F416" s="151"/>
      <c r="G416" s="151"/>
      <c r="H416" s="151"/>
      <c r="I416" s="151"/>
      <c r="J416" s="174"/>
      <c r="K416" s="174"/>
      <c r="L416" s="174"/>
      <c r="M416" s="174"/>
      <c r="N416" s="151"/>
      <c r="O416" s="151"/>
      <c r="P416" s="135"/>
      <c r="Q416" s="135"/>
      <c r="R416" s="930"/>
      <c r="S416" s="931"/>
      <c r="T416" s="931"/>
      <c r="U416" s="931"/>
      <c r="V416" s="931"/>
      <c r="W416" s="931"/>
      <c r="X416" s="931"/>
      <c r="Y416" s="931"/>
      <c r="Z416" s="931"/>
      <c r="AA416" s="931"/>
      <c r="AB416" s="931"/>
      <c r="AC416" s="931"/>
      <c r="AD416" s="931"/>
      <c r="AE416" s="931"/>
      <c r="AF416" s="265"/>
      <c r="AG416" s="936" t="s">
        <v>1</v>
      </c>
      <c r="AH416" s="938">
        <f>+SUM(AH409:AH414)</f>
        <v>0</v>
      </c>
      <c r="AI416" s="936" t="s">
        <v>1</v>
      </c>
      <c r="AJ416" s="938">
        <f>+SUM(AJ409:AJ414)</f>
        <v>0</v>
      </c>
      <c r="AK416" s="936" t="s">
        <v>1</v>
      </c>
      <c r="AL416" s="940">
        <f>+AJ416-AH416</f>
        <v>0</v>
      </c>
      <c r="AM416" s="851" t="e">
        <f>+AL416/AH416</f>
        <v>#DIV/0!</v>
      </c>
    </row>
    <row r="417" spans="2:41" ht="17.25" thickBot="1" x14ac:dyDescent="0.3">
      <c r="B417" s="151"/>
      <c r="C417" s="151"/>
      <c r="D417" s="151"/>
      <c r="E417" s="151"/>
      <c r="F417" s="151"/>
      <c r="G417" s="151"/>
      <c r="H417" s="151"/>
      <c r="I417" s="151"/>
      <c r="J417" s="174"/>
      <c r="K417" s="174"/>
      <c r="L417" s="174"/>
      <c r="M417" s="174"/>
      <c r="N417" s="151"/>
      <c r="O417" s="151"/>
      <c r="P417" s="135"/>
      <c r="Q417" s="135"/>
      <c r="R417" s="921"/>
      <c r="S417" s="922"/>
      <c r="T417" s="922"/>
      <c r="U417" s="922"/>
      <c r="V417" s="922"/>
      <c r="W417" s="922"/>
      <c r="X417" s="922"/>
      <c r="Y417" s="922"/>
      <c r="Z417" s="922"/>
      <c r="AA417" s="922"/>
      <c r="AB417" s="922"/>
      <c r="AC417" s="922"/>
      <c r="AD417" s="922"/>
      <c r="AE417" s="922"/>
      <c r="AF417" s="264"/>
      <c r="AG417" s="937"/>
      <c r="AH417" s="939"/>
      <c r="AI417" s="937"/>
      <c r="AJ417" s="939"/>
      <c r="AK417" s="937"/>
      <c r="AL417" s="941"/>
      <c r="AM417" s="852"/>
    </row>
    <row r="418" spans="2:41" ht="17.25" thickBot="1" x14ac:dyDescent="0.3"/>
    <row r="419" spans="2:41" x14ac:dyDescent="0.25">
      <c r="R419" s="918" t="s">
        <v>0</v>
      </c>
      <c r="S419" s="919"/>
      <c r="T419" s="919"/>
      <c r="U419" s="919"/>
      <c r="V419" s="919"/>
      <c r="W419" s="919"/>
      <c r="X419" s="919"/>
      <c r="Y419" s="919"/>
      <c r="Z419" s="919"/>
      <c r="AA419" s="919"/>
      <c r="AB419" s="919"/>
      <c r="AC419" s="919"/>
      <c r="AD419" s="919"/>
      <c r="AE419" s="920"/>
      <c r="AF419" s="18"/>
      <c r="AG419" s="924">
        <f>+AH416+AG399</f>
        <v>0</v>
      </c>
      <c r="AH419" s="925"/>
      <c r="AI419" s="924">
        <f>+AJ416+AI399</f>
        <v>0</v>
      </c>
      <c r="AJ419" s="925"/>
      <c r="AK419" s="928">
        <f>+AI419-AG419</f>
        <v>0</v>
      </c>
      <c r="AL419" s="925"/>
      <c r="AM419" s="945" t="e">
        <f>+AK419/AG419</f>
        <v>#DIV/0!</v>
      </c>
    </row>
    <row r="420" spans="2:41" ht="17.25" thickBot="1" x14ac:dyDescent="0.3">
      <c r="R420" s="921"/>
      <c r="S420" s="922"/>
      <c r="T420" s="922"/>
      <c r="U420" s="922"/>
      <c r="V420" s="922"/>
      <c r="W420" s="922"/>
      <c r="X420" s="922"/>
      <c r="Y420" s="922"/>
      <c r="Z420" s="922"/>
      <c r="AA420" s="922"/>
      <c r="AB420" s="922"/>
      <c r="AC420" s="922"/>
      <c r="AD420" s="922"/>
      <c r="AE420" s="923"/>
      <c r="AF420" s="19"/>
      <c r="AG420" s="926"/>
      <c r="AH420" s="927"/>
      <c r="AI420" s="926"/>
      <c r="AJ420" s="927"/>
      <c r="AK420" s="929"/>
      <c r="AL420" s="927"/>
      <c r="AM420" s="946"/>
    </row>
    <row r="421" spans="2:41" ht="17.25" thickBot="1" x14ac:dyDescent="0.3"/>
    <row r="422" spans="2:41" ht="12" customHeight="1" x14ac:dyDescent="0.25">
      <c r="B422" s="882" t="s">
        <v>31</v>
      </c>
      <c r="C422" s="883"/>
      <c r="D422" s="883"/>
      <c r="E422" s="883"/>
      <c r="F422" s="883"/>
      <c r="G422" s="884"/>
      <c r="H422" s="888" t="s">
        <v>30</v>
      </c>
      <c r="I422" s="765"/>
      <c r="J422" s="765"/>
      <c r="K422" s="765"/>
      <c r="L422" s="765"/>
      <c r="M422" s="765"/>
      <c r="N422" s="765"/>
      <c r="O422" s="765"/>
      <c r="P422" s="765"/>
      <c r="Q422" s="765"/>
      <c r="R422" s="765"/>
      <c r="S422" s="765"/>
      <c r="T422" s="765"/>
      <c r="U422" s="765"/>
      <c r="V422" s="765"/>
      <c r="W422" s="765"/>
      <c r="X422" s="765"/>
      <c r="Y422" s="765"/>
      <c r="Z422" s="765"/>
      <c r="AA422" s="765"/>
      <c r="AB422" s="765"/>
      <c r="AC422" s="765"/>
      <c r="AD422" s="267"/>
      <c r="AE422" s="764" t="s">
        <v>29</v>
      </c>
      <c r="AF422" s="765"/>
      <c r="AG422" s="765"/>
      <c r="AH422" s="765"/>
      <c r="AI422" s="765"/>
      <c r="AJ422" s="766"/>
      <c r="AK422" s="889" t="s">
        <v>39</v>
      </c>
      <c r="AL422" s="890"/>
      <c r="AM422" s="891"/>
      <c r="AN422" s="22"/>
      <c r="AO422" s="168" t="s">
        <v>46</v>
      </c>
    </row>
    <row r="423" spans="2:41" ht="12" customHeight="1" thickBot="1" x14ac:dyDescent="0.3">
      <c r="B423" s="885"/>
      <c r="C423" s="886"/>
      <c r="D423" s="886"/>
      <c r="E423" s="886"/>
      <c r="F423" s="886"/>
      <c r="G423" s="887"/>
      <c r="H423" s="892" t="s">
        <v>25</v>
      </c>
      <c r="I423" s="893"/>
      <c r="J423" s="893"/>
      <c r="K423" s="893"/>
      <c r="L423" s="893"/>
      <c r="M423" s="893"/>
      <c r="N423" s="893"/>
      <c r="O423" s="893"/>
      <c r="P423" s="893"/>
      <c r="Q423" s="893"/>
      <c r="R423" s="893"/>
      <c r="S423" s="893"/>
      <c r="T423" s="893"/>
      <c r="U423" s="893"/>
      <c r="V423" s="893"/>
      <c r="W423" s="893"/>
      <c r="X423" s="893"/>
      <c r="Y423" s="893"/>
      <c r="Z423" s="893"/>
      <c r="AA423" s="893"/>
      <c r="AB423" s="893"/>
      <c r="AC423" s="893"/>
      <c r="AD423" s="268"/>
      <c r="AE423" s="773"/>
      <c r="AF423" s="774"/>
      <c r="AG423" s="774"/>
      <c r="AH423" s="774"/>
      <c r="AI423" s="774"/>
      <c r="AJ423" s="775"/>
      <c r="AK423" s="896" t="s">
        <v>40</v>
      </c>
      <c r="AL423" s="897"/>
      <c r="AM423" s="898"/>
      <c r="AN423" s="23"/>
      <c r="AO423" s="169" t="s">
        <v>47</v>
      </c>
    </row>
    <row r="424" spans="2:41" ht="12" customHeight="1" thickBot="1" x14ac:dyDescent="0.3">
      <c r="B424" s="902" t="s">
        <v>28</v>
      </c>
      <c r="C424" s="903"/>
      <c r="D424" s="903"/>
      <c r="E424" s="903"/>
      <c r="F424" s="903"/>
      <c r="G424" s="904"/>
      <c r="H424" s="894"/>
      <c r="I424" s="895"/>
      <c r="J424" s="895"/>
      <c r="K424" s="895"/>
      <c r="L424" s="895"/>
      <c r="M424" s="895"/>
      <c r="N424" s="895"/>
      <c r="O424" s="895"/>
      <c r="P424" s="895"/>
      <c r="Q424" s="895"/>
      <c r="R424" s="895"/>
      <c r="S424" s="895"/>
      <c r="T424" s="895"/>
      <c r="U424" s="895"/>
      <c r="V424" s="895"/>
      <c r="W424" s="895"/>
      <c r="X424" s="895"/>
      <c r="Y424" s="895"/>
      <c r="Z424" s="895"/>
      <c r="AA424" s="895"/>
      <c r="AB424" s="895"/>
      <c r="AC424" s="895"/>
      <c r="AD424" s="269"/>
      <c r="AE424" s="776"/>
      <c r="AF424" s="777"/>
      <c r="AG424" s="777"/>
      <c r="AH424" s="777"/>
      <c r="AI424" s="777"/>
      <c r="AJ424" s="778"/>
      <c r="AK424" s="899"/>
      <c r="AL424" s="900"/>
      <c r="AM424" s="901"/>
      <c r="AN424" s="141"/>
      <c r="AO424" s="170"/>
    </row>
    <row r="425" spans="2:41" ht="12" customHeight="1" thickBot="1" x14ac:dyDescent="0.3">
      <c r="B425" s="135"/>
      <c r="C425" s="135"/>
      <c r="D425" s="135"/>
      <c r="E425" s="135"/>
      <c r="F425" s="135"/>
      <c r="G425" s="135"/>
      <c r="H425" s="135"/>
      <c r="I425" s="135"/>
      <c r="J425" s="174"/>
      <c r="K425" s="174"/>
      <c r="L425" s="174"/>
      <c r="M425" s="174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  <c r="AM425" s="135"/>
      <c r="AN425" s="141"/>
      <c r="AO425" s="171"/>
    </row>
    <row r="426" spans="2:41" ht="12" customHeight="1" thickBot="1" x14ac:dyDescent="0.3">
      <c r="B426" s="873" t="s">
        <v>27</v>
      </c>
      <c r="C426" s="874"/>
      <c r="D426" s="874"/>
      <c r="E426" s="875"/>
      <c r="F426" s="848" t="s">
        <v>26</v>
      </c>
      <c r="G426" s="850"/>
      <c r="H426" s="848" t="s">
        <v>44</v>
      </c>
      <c r="I426" s="849"/>
      <c r="J426" s="849"/>
      <c r="K426" s="849"/>
      <c r="L426" s="849"/>
      <c r="M426" s="849"/>
      <c r="N426" s="849"/>
      <c r="O426" s="849"/>
      <c r="P426" s="849"/>
      <c r="Q426" s="849"/>
      <c r="R426" s="849"/>
      <c r="S426" s="850"/>
      <c r="T426" s="848" t="s">
        <v>25</v>
      </c>
      <c r="U426" s="849"/>
      <c r="V426" s="849"/>
      <c r="W426" s="849"/>
      <c r="X426" s="849"/>
      <c r="Y426" s="849"/>
      <c r="Z426" s="849"/>
      <c r="AA426" s="849"/>
      <c r="AB426" s="849"/>
      <c r="AC426" s="849"/>
      <c r="AD426" s="849"/>
      <c r="AE426" s="850"/>
      <c r="AF426" s="879" t="s">
        <v>24</v>
      </c>
      <c r="AG426" s="880"/>
      <c r="AH426" s="881"/>
      <c r="AI426" s="879" t="s">
        <v>24</v>
      </c>
      <c r="AJ426" s="881"/>
      <c r="AK426" s="848" t="s">
        <v>23</v>
      </c>
      <c r="AL426" s="849"/>
      <c r="AM426" s="850"/>
      <c r="AN426" s="141"/>
      <c r="AO426" s="171"/>
    </row>
    <row r="427" spans="2:41" ht="12" customHeight="1" thickBot="1" x14ac:dyDescent="0.3">
      <c r="B427" s="1" t="s">
        <v>13</v>
      </c>
      <c r="C427" s="2" t="s">
        <v>22</v>
      </c>
      <c r="D427" s="3" t="s">
        <v>22</v>
      </c>
      <c r="E427" s="2" t="s">
        <v>21</v>
      </c>
      <c r="F427" s="907" t="s">
        <v>20</v>
      </c>
      <c r="G427" s="908"/>
      <c r="H427" s="876"/>
      <c r="I427" s="877"/>
      <c r="J427" s="877"/>
      <c r="K427" s="877"/>
      <c r="L427" s="877"/>
      <c r="M427" s="877"/>
      <c r="N427" s="877"/>
      <c r="O427" s="877"/>
      <c r="P427" s="877"/>
      <c r="Q427" s="877"/>
      <c r="R427" s="877"/>
      <c r="S427" s="878"/>
      <c r="T427" s="876"/>
      <c r="U427" s="877"/>
      <c r="V427" s="877"/>
      <c r="W427" s="877"/>
      <c r="X427" s="877"/>
      <c r="Y427" s="877"/>
      <c r="Z427" s="877"/>
      <c r="AA427" s="877"/>
      <c r="AB427" s="877"/>
      <c r="AC427" s="877"/>
      <c r="AD427" s="877"/>
      <c r="AE427" s="878"/>
      <c r="AF427" s="876" t="s">
        <v>19</v>
      </c>
      <c r="AG427" s="877"/>
      <c r="AH427" s="878"/>
      <c r="AI427" s="876" t="s">
        <v>18</v>
      </c>
      <c r="AJ427" s="878"/>
      <c r="AK427" s="876" t="s">
        <v>17</v>
      </c>
      <c r="AL427" s="877"/>
      <c r="AM427" s="878"/>
      <c r="AN427" s="141"/>
      <c r="AO427" s="171"/>
    </row>
    <row r="428" spans="2:41" ht="12" customHeight="1" thickBot="1" x14ac:dyDescent="0.3">
      <c r="B428" s="4">
        <v>2020</v>
      </c>
      <c r="C428" s="5" t="s">
        <v>16</v>
      </c>
      <c r="D428" s="5" t="s">
        <v>15</v>
      </c>
      <c r="E428" s="30" t="s">
        <v>14</v>
      </c>
      <c r="F428" s="6" t="s">
        <v>14</v>
      </c>
      <c r="G428" s="7" t="s">
        <v>13</v>
      </c>
      <c r="H428" s="868" t="s">
        <v>34</v>
      </c>
      <c r="I428" s="869"/>
      <c r="J428" s="870" t="s">
        <v>43</v>
      </c>
      <c r="K428" s="871"/>
      <c r="L428" s="870" t="s">
        <v>42</v>
      </c>
      <c r="M428" s="871"/>
      <c r="N428" s="872" t="s">
        <v>33</v>
      </c>
      <c r="O428" s="869"/>
      <c r="P428" s="872" t="s">
        <v>12</v>
      </c>
      <c r="Q428" s="869"/>
      <c r="R428" s="872" t="s">
        <v>11</v>
      </c>
      <c r="S428" s="905"/>
      <c r="T428" s="868" t="s">
        <v>35</v>
      </c>
      <c r="U428" s="906"/>
      <c r="V428" s="906"/>
      <c r="W428" s="905"/>
      <c r="X428" s="868" t="s">
        <v>10</v>
      </c>
      <c r="Y428" s="906"/>
      <c r="Z428" s="906"/>
      <c r="AA428" s="905"/>
      <c r="AB428" s="38" t="s">
        <v>38</v>
      </c>
      <c r="AC428" s="37" t="s">
        <v>36</v>
      </c>
      <c r="AD428" s="266" t="s">
        <v>41</v>
      </c>
      <c r="AE428" s="136" t="s">
        <v>9</v>
      </c>
      <c r="AF428" s="8" t="s">
        <v>37</v>
      </c>
      <c r="AG428" s="9" t="s">
        <v>8</v>
      </c>
      <c r="AH428" s="10" t="s">
        <v>7</v>
      </c>
      <c r="AI428" s="6" t="s">
        <v>8</v>
      </c>
      <c r="AJ428" s="7" t="s">
        <v>7</v>
      </c>
      <c r="AK428" s="6" t="s">
        <v>8</v>
      </c>
      <c r="AL428" s="11" t="s">
        <v>7</v>
      </c>
      <c r="AM428" s="7" t="s">
        <v>6</v>
      </c>
      <c r="AN428" s="141"/>
      <c r="AO428" s="171"/>
    </row>
    <row r="429" spans="2:41" ht="12" customHeight="1" thickBot="1" x14ac:dyDescent="0.3">
      <c r="B429" s="25"/>
      <c r="C429" s="137"/>
      <c r="D429" s="137"/>
      <c r="E429" s="43"/>
      <c r="F429" s="43"/>
      <c r="G429" s="25"/>
      <c r="H429" s="960"/>
      <c r="I429" s="961"/>
      <c r="J429" s="962"/>
      <c r="K429" s="963"/>
      <c r="L429" s="962"/>
      <c r="M429" s="963"/>
      <c r="N429" s="960"/>
      <c r="O429" s="961"/>
      <c r="P429" s="964"/>
      <c r="Q429" s="965"/>
      <c r="R429" s="964"/>
      <c r="S429" s="966"/>
      <c r="T429" s="957"/>
      <c r="U429" s="958"/>
      <c r="V429" s="958"/>
      <c r="W429" s="959"/>
      <c r="X429" s="986"/>
      <c r="Y429" s="958"/>
      <c r="Z429" s="958"/>
      <c r="AA429" s="987"/>
      <c r="AB429" s="34"/>
      <c r="AC429" s="138"/>
      <c r="AD429" s="166"/>
      <c r="AE429" s="41"/>
      <c r="AF429" s="26"/>
      <c r="AG429" s="160"/>
      <c r="AH429" s="161">
        <f>+AG429/1000</f>
        <v>0</v>
      </c>
      <c r="AI429" s="162"/>
      <c r="AJ429" s="163">
        <f>+AI429/1000</f>
        <v>0</v>
      </c>
      <c r="AK429" s="164">
        <f>+AI429-AG429</f>
        <v>0</v>
      </c>
      <c r="AL429" s="163">
        <f>+AK429/1000</f>
        <v>0</v>
      </c>
      <c r="AM429" s="165" t="e">
        <f>+AK429/AG429</f>
        <v>#DIV/0!</v>
      </c>
      <c r="AN429" s="141"/>
      <c r="AO429" s="172"/>
    </row>
    <row r="430" spans="2:41" ht="12" customHeight="1" x14ac:dyDescent="0.25">
      <c r="B430" s="25"/>
      <c r="C430" s="137"/>
      <c r="D430" s="137"/>
      <c r="E430" s="43"/>
      <c r="F430" s="43"/>
      <c r="G430" s="25"/>
      <c r="H430" s="967"/>
      <c r="I430" s="968"/>
      <c r="J430" s="969"/>
      <c r="K430" s="970"/>
      <c r="L430" s="969"/>
      <c r="M430" s="970"/>
      <c r="N430" s="967"/>
      <c r="O430" s="968"/>
      <c r="P430" s="971"/>
      <c r="Q430" s="972"/>
      <c r="R430" s="973"/>
      <c r="S430" s="974"/>
      <c r="T430" s="979"/>
      <c r="U430" s="980"/>
      <c r="V430" s="980"/>
      <c r="W430" s="981"/>
      <c r="X430" s="979"/>
      <c r="Y430" s="980"/>
      <c r="Z430" s="980"/>
      <c r="AA430" s="988"/>
      <c r="AB430" s="34"/>
      <c r="AC430" s="138"/>
      <c r="AD430" s="158"/>
      <c r="AE430" s="35"/>
      <c r="AF430" s="34"/>
      <c r="AG430" s="139"/>
      <c r="AH430" s="159">
        <f>+AG430/1000</f>
        <v>0</v>
      </c>
      <c r="AI430" s="152"/>
      <c r="AJ430" s="272">
        <f>+AI430/1000</f>
        <v>0</v>
      </c>
      <c r="AK430" s="273">
        <f>+AI430-AG430</f>
        <v>0</v>
      </c>
      <c r="AL430" s="274">
        <f>+AK430/1000</f>
        <v>0</v>
      </c>
      <c r="AM430" s="275" t="e">
        <f>+AK430/AG430</f>
        <v>#DIV/0!</v>
      </c>
      <c r="AN430" s="20"/>
    </row>
    <row r="431" spans="2:41" ht="12" customHeight="1" x14ac:dyDescent="0.25">
      <c r="B431" s="25"/>
      <c r="C431" s="137"/>
      <c r="D431" s="137"/>
      <c r="E431" s="43"/>
      <c r="F431" s="43"/>
      <c r="G431" s="25"/>
      <c r="H431" s="967"/>
      <c r="I431" s="968"/>
      <c r="J431" s="969"/>
      <c r="K431" s="970"/>
      <c r="L431" s="969"/>
      <c r="M431" s="970"/>
      <c r="N431" s="967"/>
      <c r="O431" s="968"/>
      <c r="P431" s="971"/>
      <c r="Q431" s="972"/>
      <c r="R431" s="973"/>
      <c r="S431" s="985"/>
      <c r="T431" s="982"/>
      <c r="U431" s="983"/>
      <c r="V431" s="983"/>
      <c r="W431" s="984"/>
      <c r="X431" s="982"/>
      <c r="Y431" s="983"/>
      <c r="Z431" s="983"/>
      <c r="AA431" s="984"/>
      <c r="AB431" s="34"/>
      <c r="AC431" s="138"/>
      <c r="AD431" s="263"/>
      <c r="AE431" s="46"/>
      <c r="AF431" s="34"/>
      <c r="AG431" s="139"/>
      <c r="AH431" s="140">
        <f>+AG431/1000</f>
        <v>0</v>
      </c>
      <c r="AI431" s="152"/>
      <c r="AJ431" s="142">
        <f>+AI431/1000</f>
        <v>0</v>
      </c>
      <c r="AK431" s="143">
        <f>+AI431-AG431</f>
        <v>0</v>
      </c>
      <c r="AL431" s="144">
        <f>+AK431/1000</f>
        <v>0</v>
      </c>
      <c r="AM431" s="145" t="e">
        <f>+AK431/AG431</f>
        <v>#DIV/0!</v>
      </c>
      <c r="AN431" s="21"/>
    </row>
    <row r="432" spans="2:41" ht="12" customHeight="1" x14ac:dyDescent="0.25">
      <c r="B432" s="25"/>
      <c r="C432" s="137"/>
      <c r="D432" s="137"/>
      <c r="E432" s="43"/>
      <c r="F432" s="43"/>
      <c r="G432" s="25"/>
      <c r="H432" s="967"/>
      <c r="I432" s="968"/>
      <c r="J432" s="969"/>
      <c r="K432" s="970"/>
      <c r="L432" s="969"/>
      <c r="M432" s="970"/>
      <c r="N432" s="967"/>
      <c r="O432" s="968"/>
      <c r="P432" s="971"/>
      <c r="Q432" s="972"/>
      <c r="R432" s="973"/>
      <c r="S432" s="974"/>
      <c r="T432" s="975"/>
      <c r="U432" s="976"/>
      <c r="V432" s="976"/>
      <c r="W432" s="977"/>
      <c r="X432" s="975"/>
      <c r="Y432" s="976"/>
      <c r="Z432" s="976"/>
      <c r="AA432" s="978"/>
      <c r="AB432" s="34"/>
      <c r="AC432" s="138"/>
      <c r="AD432" s="263"/>
      <c r="AE432" s="46"/>
      <c r="AF432" s="34"/>
      <c r="AG432" s="139"/>
      <c r="AH432" s="140">
        <f>+AG432/1000</f>
        <v>0</v>
      </c>
      <c r="AI432" s="152"/>
      <c r="AJ432" s="142">
        <f>+AI432/1000</f>
        <v>0</v>
      </c>
      <c r="AK432" s="143">
        <f>+AI432-AG432</f>
        <v>0</v>
      </c>
      <c r="AL432" s="144">
        <f>+AK432/1000</f>
        <v>0</v>
      </c>
      <c r="AM432" s="145" t="e">
        <f>+AK432/AG432</f>
        <v>#DIV/0!</v>
      </c>
      <c r="AN432" s="21"/>
    </row>
    <row r="433" spans="2:41" ht="12" customHeight="1" x14ac:dyDescent="0.25">
      <c r="B433" s="25"/>
      <c r="C433" s="137"/>
      <c r="D433" s="137"/>
      <c r="E433" s="43"/>
      <c r="F433" s="43"/>
      <c r="G433" s="25"/>
      <c r="H433" s="967"/>
      <c r="I433" s="968"/>
      <c r="J433" s="969"/>
      <c r="K433" s="970"/>
      <c r="L433" s="969"/>
      <c r="M433" s="970"/>
      <c r="N433" s="967"/>
      <c r="O433" s="968"/>
      <c r="P433" s="989"/>
      <c r="Q433" s="990"/>
      <c r="R433" s="973"/>
      <c r="S433" s="974"/>
      <c r="T433" s="991"/>
      <c r="U433" s="992"/>
      <c r="V433" s="992"/>
      <c r="W433" s="974"/>
      <c r="X433" s="991"/>
      <c r="Y433" s="992"/>
      <c r="Z433" s="992"/>
      <c r="AA433" s="985"/>
      <c r="AB433" s="34"/>
      <c r="AC433" s="138"/>
      <c r="AD433" s="263"/>
      <c r="AE433" s="46"/>
      <c r="AF433" s="34"/>
      <c r="AG433" s="139"/>
      <c r="AH433" s="140">
        <f>+AG433/1000</f>
        <v>0</v>
      </c>
      <c r="AI433" s="152"/>
      <c r="AJ433" s="142">
        <f>+AI433/1000</f>
        <v>0</v>
      </c>
      <c r="AK433" s="143">
        <f>+AI433-AG433</f>
        <v>0</v>
      </c>
      <c r="AL433" s="144">
        <f>+AK433/1000</f>
        <v>0</v>
      </c>
      <c r="AM433" s="145" t="e">
        <f>+AK433/AG433</f>
        <v>#DIV/0!</v>
      </c>
    </row>
    <row r="434" spans="2:41" ht="12" customHeight="1" thickBot="1" x14ac:dyDescent="0.3">
      <c r="B434" s="24"/>
      <c r="C434" s="146"/>
      <c r="D434" s="146"/>
      <c r="E434" s="27"/>
      <c r="F434" s="36"/>
      <c r="G434" s="31"/>
      <c r="H434" s="909"/>
      <c r="I434" s="910"/>
      <c r="J434" s="911"/>
      <c r="K434" s="912"/>
      <c r="L434" s="911"/>
      <c r="M434" s="912"/>
      <c r="N434" s="913"/>
      <c r="O434" s="910"/>
      <c r="P434" s="913"/>
      <c r="Q434" s="910"/>
      <c r="R434" s="914"/>
      <c r="S434" s="915"/>
      <c r="T434" s="916"/>
      <c r="U434" s="917"/>
      <c r="V434" s="917"/>
      <c r="W434" s="915"/>
      <c r="X434" s="29"/>
      <c r="Y434" s="147"/>
      <c r="Z434" s="147"/>
      <c r="AA434" s="28"/>
      <c r="AB434" s="36"/>
      <c r="AC434" s="148"/>
      <c r="AD434" s="147"/>
      <c r="AE434" s="28"/>
      <c r="AF434" s="29"/>
      <c r="AG434" s="149"/>
      <c r="AH434" s="153"/>
      <c r="AI434" s="150"/>
      <c r="AJ434" s="154"/>
      <c r="AK434" s="155"/>
      <c r="AL434" s="156"/>
      <c r="AM434" s="157"/>
    </row>
    <row r="435" spans="2:41" ht="12" customHeight="1" x14ac:dyDescent="0.25">
      <c r="B435" s="151"/>
      <c r="C435" s="151"/>
      <c r="D435" s="151"/>
      <c r="E435" s="151"/>
      <c r="F435" s="151"/>
      <c r="G435" s="151"/>
      <c r="H435" s="151"/>
      <c r="I435" s="151"/>
      <c r="J435" s="174"/>
      <c r="K435" s="174"/>
      <c r="L435" s="174"/>
      <c r="M435" s="174"/>
      <c r="N435" s="151"/>
      <c r="O435" s="151"/>
      <c r="P435" s="135"/>
      <c r="Q435" s="135"/>
      <c r="R435" s="918" t="s">
        <v>5</v>
      </c>
      <c r="S435" s="919"/>
      <c r="T435" s="919"/>
      <c r="U435" s="919"/>
      <c r="V435" s="919"/>
      <c r="W435" s="919"/>
      <c r="X435" s="919"/>
      <c r="Y435" s="919"/>
      <c r="Z435" s="919"/>
      <c r="AA435" s="919"/>
      <c r="AB435" s="919"/>
      <c r="AC435" s="919"/>
      <c r="AD435" s="919"/>
      <c r="AE435" s="919"/>
      <c r="AF435" s="265"/>
      <c r="AG435" s="932" t="s">
        <v>4</v>
      </c>
      <c r="AH435" s="933"/>
      <c r="AI435" s="932" t="s">
        <v>3</v>
      </c>
      <c r="AJ435" s="933"/>
      <c r="AK435" s="932" t="s">
        <v>2</v>
      </c>
      <c r="AL435" s="934"/>
      <c r="AM435" s="935"/>
    </row>
    <row r="436" spans="2:41" x14ac:dyDescent="0.25">
      <c r="B436" s="151"/>
      <c r="C436" s="151"/>
      <c r="D436" s="151"/>
      <c r="E436" s="151"/>
      <c r="F436" s="151"/>
      <c r="G436" s="151"/>
      <c r="H436" s="151"/>
      <c r="I436" s="151"/>
      <c r="J436" s="174"/>
      <c r="K436" s="174"/>
      <c r="L436" s="174"/>
      <c r="M436" s="174"/>
      <c r="N436" s="151"/>
      <c r="O436" s="151"/>
      <c r="P436" s="135"/>
      <c r="Q436" s="135"/>
      <c r="R436" s="930"/>
      <c r="S436" s="931"/>
      <c r="T436" s="931"/>
      <c r="U436" s="931"/>
      <c r="V436" s="931"/>
      <c r="W436" s="931"/>
      <c r="X436" s="931"/>
      <c r="Y436" s="931"/>
      <c r="Z436" s="931"/>
      <c r="AA436" s="931"/>
      <c r="AB436" s="931"/>
      <c r="AC436" s="931"/>
      <c r="AD436" s="931"/>
      <c r="AE436" s="931"/>
      <c r="AF436" s="265"/>
      <c r="AG436" s="936" t="s">
        <v>1</v>
      </c>
      <c r="AH436" s="938">
        <f>+SUM(AH429:AH434)</f>
        <v>0</v>
      </c>
      <c r="AI436" s="936" t="s">
        <v>1</v>
      </c>
      <c r="AJ436" s="938">
        <f>+SUM(AJ429:AJ434)</f>
        <v>0</v>
      </c>
      <c r="AK436" s="936" t="s">
        <v>1</v>
      </c>
      <c r="AL436" s="940">
        <f>+AJ436-AH436</f>
        <v>0</v>
      </c>
      <c r="AM436" s="851" t="e">
        <f>+AL436/AH436</f>
        <v>#DIV/0!</v>
      </c>
    </row>
    <row r="437" spans="2:41" ht="17.25" thickBot="1" x14ac:dyDescent="0.3">
      <c r="B437" s="151"/>
      <c r="C437" s="151"/>
      <c r="D437" s="151"/>
      <c r="E437" s="151"/>
      <c r="F437" s="151"/>
      <c r="G437" s="151"/>
      <c r="H437" s="151"/>
      <c r="I437" s="151"/>
      <c r="J437" s="174"/>
      <c r="K437" s="174"/>
      <c r="L437" s="174"/>
      <c r="M437" s="174"/>
      <c r="N437" s="151"/>
      <c r="O437" s="151"/>
      <c r="P437" s="135"/>
      <c r="Q437" s="135"/>
      <c r="R437" s="921"/>
      <c r="S437" s="922"/>
      <c r="T437" s="922"/>
      <c r="U437" s="922"/>
      <c r="V437" s="922"/>
      <c r="W437" s="922"/>
      <c r="X437" s="922"/>
      <c r="Y437" s="922"/>
      <c r="Z437" s="922"/>
      <c r="AA437" s="922"/>
      <c r="AB437" s="922"/>
      <c r="AC437" s="922"/>
      <c r="AD437" s="922"/>
      <c r="AE437" s="922"/>
      <c r="AF437" s="264"/>
      <c r="AG437" s="937"/>
      <c r="AH437" s="939"/>
      <c r="AI437" s="937"/>
      <c r="AJ437" s="939"/>
      <c r="AK437" s="937"/>
      <c r="AL437" s="941"/>
      <c r="AM437" s="852"/>
    </row>
    <row r="438" spans="2:41" ht="17.25" thickBot="1" x14ac:dyDescent="0.3"/>
    <row r="439" spans="2:41" x14ac:dyDescent="0.25">
      <c r="R439" s="918" t="s">
        <v>0</v>
      </c>
      <c r="S439" s="919"/>
      <c r="T439" s="919"/>
      <c r="U439" s="919"/>
      <c r="V439" s="919"/>
      <c r="W439" s="919"/>
      <c r="X439" s="919"/>
      <c r="Y439" s="919"/>
      <c r="Z439" s="919"/>
      <c r="AA439" s="919"/>
      <c r="AB439" s="919"/>
      <c r="AC439" s="919"/>
      <c r="AD439" s="919"/>
      <c r="AE439" s="920"/>
      <c r="AF439" s="18"/>
      <c r="AG439" s="924">
        <f>+AH436+AG419</f>
        <v>0</v>
      </c>
      <c r="AH439" s="925"/>
      <c r="AI439" s="924">
        <f>+AJ436+AI419</f>
        <v>0</v>
      </c>
      <c r="AJ439" s="925"/>
      <c r="AK439" s="928">
        <f>+AI439-AG439</f>
        <v>0</v>
      </c>
      <c r="AL439" s="925"/>
      <c r="AM439" s="945" t="e">
        <f>+AK439/AG439</f>
        <v>#DIV/0!</v>
      </c>
    </row>
    <row r="440" spans="2:41" ht="17.25" thickBot="1" x14ac:dyDescent="0.3">
      <c r="R440" s="921"/>
      <c r="S440" s="922"/>
      <c r="T440" s="922"/>
      <c r="U440" s="922"/>
      <c r="V440" s="922"/>
      <c r="W440" s="922"/>
      <c r="X440" s="922"/>
      <c r="Y440" s="922"/>
      <c r="Z440" s="922"/>
      <c r="AA440" s="922"/>
      <c r="AB440" s="922"/>
      <c r="AC440" s="922"/>
      <c r="AD440" s="922"/>
      <c r="AE440" s="923"/>
      <c r="AF440" s="19"/>
      <c r="AG440" s="926"/>
      <c r="AH440" s="927"/>
      <c r="AI440" s="926"/>
      <c r="AJ440" s="927"/>
      <c r="AK440" s="929"/>
      <c r="AL440" s="927"/>
      <c r="AM440" s="946"/>
    </row>
    <row r="441" spans="2:41" ht="17.25" thickBot="1" x14ac:dyDescent="0.3"/>
    <row r="442" spans="2:41" ht="12" customHeight="1" x14ac:dyDescent="0.25">
      <c r="B442" s="882" t="s">
        <v>31</v>
      </c>
      <c r="C442" s="883"/>
      <c r="D442" s="883"/>
      <c r="E442" s="883"/>
      <c r="F442" s="883"/>
      <c r="G442" s="884"/>
      <c r="H442" s="888" t="s">
        <v>30</v>
      </c>
      <c r="I442" s="765"/>
      <c r="J442" s="765"/>
      <c r="K442" s="765"/>
      <c r="L442" s="765"/>
      <c r="M442" s="765"/>
      <c r="N442" s="765"/>
      <c r="O442" s="765"/>
      <c r="P442" s="765"/>
      <c r="Q442" s="765"/>
      <c r="R442" s="765"/>
      <c r="S442" s="765"/>
      <c r="T442" s="765"/>
      <c r="U442" s="765"/>
      <c r="V442" s="765"/>
      <c r="W442" s="765"/>
      <c r="X442" s="765"/>
      <c r="Y442" s="765"/>
      <c r="Z442" s="765"/>
      <c r="AA442" s="765"/>
      <c r="AB442" s="765"/>
      <c r="AC442" s="765"/>
      <c r="AD442" s="267"/>
      <c r="AE442" s="764" t="s">
        <v>29</v>
      </c>
      <c r="AF442" s="765"/>
      <c r="AG442" s="765"/>
      <c r="AH442" s="765"/>
      <c r="AI442" s="765"/>
      <c r="AJ442" s="766"/>
      <c r="AK442" s="889" t="s">
        <v>39</v>
      </c>
      <c r="AL442" s="890"/>
      <c r="AM442" s="891"/>
      <c r="AN442" s="22"/>
      <c r="AO442" s="168" t="s">
        <v>46</v>
      </c>
    </row>
    <row r="443" spans="2:41" ht="12" customHeight="1" thickBot="1" x14ac:dyDescent="0.3">
      <c r="B443" s="885"/>
      <c r="C443" s="886"/>
      <c r="D443" s="886"/>
      <c r="E443" s="886"/>
      <c r="F443" s="886"/>
      <c r="G443" s="887"/>
      <c r="H443" s="892" t="s">
        <v>25</v>
      </c>
      <c r="I443" s="893"/>
      <c r="J443" s="893"/>
      <c r="K443" s="893"/>
      <c r="L443" s="893"/>
      <c r="M443" s="893"/>
      <c r="N443" s="893"/>
      <c r="O443" s="893"/>
      <c r="P443" s="893"/>
      <c r="Q443" s="893"/>
      <c r="R443" s="893"/>
      <c r="S443" s="893"/>
      <c r="T443" s="893"/>
      <c r="U443" s="893"/>
      <c r="V443" s="893"/>
      <c r="W443" s="893"/>
      <c r="X443" s="893"/>
      <c r="Y443" s="893"/>
      <c r="Z443" s="893"/>
      <c r="AA443" s="893"/>
      <c r="AB443" s="893"/>
      <c r="AC443" s="893"/>
      <c r="AD443" s="268"/>
      <c r="AE443" s="773"/>
      <c r="AF443" s="774"/>
      <c r="AG443" s="774"/>
      <c r="AH443" s="774"/>
      <c r="AI443" s="774"/>
      <c r="AJ443" s="775"/>
      <c r="AK443" s="896" t="s">
        <v>40</v>
      </c>
      <c r="AL443" s="897"/>
      <c r="AM443" s="898"/>
      <c r="AN443" s="23"/>
      <c r="AO443" s="169" t="s">
        <v>47</v>
      </c>
    </row>
    <row r="444" spans="2:41" ht="12" customHeight="1" thickBot="1" x14ac:dyDescent="0.3">
      <c r="B444" s="902" t="s">
        <v>28</v>
      </c>
      <c r="C444" s="903"/>
      <c r="D444" s="903"/>
      <c r="E444" s="903"/>
      <c r="F444" s="903"/>
      <c r="G444" s="904"/>
      <c r="H444" s="894"/>
      <c r="I444" s="895"/>
      <c r="J444" s="895"/>
      <c r="K444" s="895"/>
      <c r="L444" s="895"/>
      <c r="M444" s="895"/>
      <c r="N444" s="895"/>
      <c r="O444" s="895"/>
      <c r="P444" s="895"/>
      <c r="Q444" s="895"/>
      <c r="R444" s="895"/>
      <c r="S444" s="895"/>
      <c r="T444" s="895"/>
      <c r="U444" s="895"/>
      <c r="V444" s="895"/>
      <c r="W444" s="895"/>
      <c r="X444" s="895"/>
      <c r="Y444" s="895"/>
      <c r="Z444" s="895"/>
      <c r="AA444" s="895"/>
      <c r="AB444" s="895"/>
      <c r="AC444" s="895"/>
      <c r="AD444" s="269"/>
      <c r="AE444" s="776"/>
      <c r="AF444" s="777"/>
      <c r="AG444" s="777"/>
      <c r="AH444" s="777"/>
      <c r="AI444" s="777"/>
      <c r="AJ444" s="778"/>
      <c r="AK444" s="899"/>
      <c r="AL444" s="900"/>
      <c r="AM444" s="901"/>
      <c r="AN444" s="141"/>
      <c r="AO444" s="170"/>
    </row>
    <row r="445" spans="2:41" ht="12" customHeight="1" thickBot="1" x14ac:dyDescent="0.3">
      <c r="B445" s="135"/>
      <c r="C445" s="135"/>
      <c r="D445" s="135"/>
      <c r="E445" s="135"/>
      <c r="F445" s="135"/>
      <c r="G445" s="135"/>
      <c r="H445" s="135"/>
      <c r="I445" s="135"/>
      <c r="J445" s="174"/>
      <c r="K445" s="174"/>
      <c r="L445" s="174"/>
      <c r="M445" s="174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  <c r="AM445" s="135"/>
      <c r="AN445" s="141"/>
      <c r="AO445" s="171"/>
    </row>
    <row r="446" spans="2:41" ht="12" customHeight="1" thickBot="1" x14ac:dyDescent="0.3">
      <c r="B446" s="873" t="s">
        <v>27</v>
      </c>
      <c r="C446" s="874"/>
      <c r="D446" s="874"/>
      <c r="E446" s="875"/>
      <c r="F446" s="848" t="s">
        <v>26</v>
      </c>
      <c r="G446" s="850"/>
      <c r="H446" s="848" t="s">
        <v>44</v>
      </c>
      <c r="I446" s="849"/>
      <c r="J446" s="849"/>
      <c r="K446" s="849"/>
      <c r="L446" s="849"/>
      <c r="M446" s="849"/>
      <c r="N446" s="849"/>
      <c r="O446" s="849"/>
      <c r="P446" s="849"/>
      <c r="Q446" s="849"/>
      <c r="R446" s="849"/>
      <c r="S446" s="850"/>
      <c r="T446" s="848" t="s">
        <v>25</v>
      </c>
      <c r="U446" s="849"/>
      <c r="V446" s="849"/>
      <c r="W446" s="849"/>
      <c r="X446" s="849"/>
      <c r="Y446" s="849"/>
      <c r="Z446" s="849"/>
      <c r="AA446" s="849"/>
      <c r="AB446" s="849"/>
      <c r="AC446" s="849"/>
      <c r="AD446" s="849"/>
      <c r="AE446" s="850"/>
      <c r="AF446" s="879" t="s">
        <v>24</v>
      </c>
      <c r="AG446" s="880"/>
      <c r="AH446" s="881"/>
      <c r="AI446" s="879" t="s">
        <v>24</v>
      </c>
      <c r="AJ446" s="881"/>
      <c r="AK446" s="848" t="s">
        <v>23</v>
      </c>
      <c r="AL446" s="849"/>
      <c r="AM446" s="850"/>
      <c r="AN446" s="141"/>
      <c r="AO446" s="171"/>
    </row>
    <row r="447" spans="2:41" ht="12" customHeight="1" thickBot="1" x14ac:dyDescent="0.3">
      <c r="B447" s="1" t="s">
        <v>13</v>
      </c>
      <c r="C447" s="2" t="s">
        <v>22</v>
      </c>
      <c r="D447" s="3" t="s">
        <v>22</v>
      </c>
      <c r="E447" s="2" t="s">
        <v>21</v>
      </c>
      <c r="F447" s="907" t="s">
        <v>20</v>
      </c>
      <c r="G447" s="908"/>
      <c r="H447" s="876"/>
      <c r="I447" s="877"/>
      <c r="J447" s="877"/>
      <c r="K447" s="877"/>
      <c r="L447" s="877"/>
      <c r="M447" s="877"/>
      <c r="N447" s="877"/>
      <c r="O447" s="877"/>
      <c r="P447" s="877"/>
      <c r="Q447" s="877"/>
      <c r="R447" s="877"/>
      <c r="S447" s="878"/>
      <c r="T447" s="876"/>
      <c r="U447" s="877"/>
      <c r="V447" s="877"/>
      <c r="W447" s="877"/>
      <c r="X447" s="877"/>
      <c r="Y447" s="877"/>
      <c r="Z447" s="877"/>
      <c r="AA447" s="877"/>
      <c r="AB447" s="877"/>
      <c r="AC447" s="877"/>
      <c r="AD447" s="877"/>
      <c r="AE447" s="878"/>
      <c r="AF447" s="876" t="s">
        <v>19</v>
      </c>
      <c r="AG447" s="877"/>
      <c r="AH447" s="878"/>
      <c r="AI447" s="876" t="s">
        <v>18</v>
      </c>
      <c r="AJ447" s="878"/>
      <c r="AK447" s="876" t="s">
        <v>17</v>
      </c>
      <c r="AL447" s="877"/>
      <c r="AM447" s="878"/>
      <c r="AN447" s="141"/>
      <c r="AO447" s="171"/>
    </row>
    <row r="448" spans="2:41" ht="12" customHeight="1" thickBot="1" x14ac:dyDescent="0.3">
      <c r="B448" s="4">
        <v>2020</v>
      </c>
      <c r="C448" s="5" t="s">
        <v>16</v>
      </c>
      <c r="D448" s="5" t="s">
        <v>15</v>
      </c>
      <c r="E448" s="30" t="s">
        <v>14</v>
      </c>
      <c r="F448" s="6" t="s">
        <v>14</v>
      </c>
      <c r="G448" s="7" t="s">
        <v>13</v>
      </c>
      <c r="H448" s="868" t="s">
        <v>34</v>
      </c>
      <c r="I448" s="869"/>
      <c r="J448" s="870" t="s">
        <v>43</v>
      </c>
      <c r="K448" s="871"/>
      <c r="L448" s="870" t="s">
        <v>42</v>
      </c>
      <c r="M448" s="871"/>
      <c r="N448" s="872" t="s">
        <v>33</v>
      </c>
      <c r="O448" s="869"/>
      <c r="P448" s="872" t="s">
        <v>12</v>
      </c>
      <c r="Q448" s="869"/>
      <c r="R448" s="872" t="s">
        <v>11</v>
      </c>
      <c r="S448" s="905"/>
      <c r="T448" s="868" t="s">
        <v>35</v>
      </c>
      <c r="U448" s="906"/>
      <c r="V448" s="906"/>
      <c r="W448" s="905"/>
      <c r="X448" s="868" t="s">
        <v>10</v>
      </c>
      <c r="Y448" s="906"/>
      <c r="Z448" s="906"/>
      <c r="AA448" s="905"/>
      <c r="AB448" s="38" t="s">
        <v>38</v>
      </c>
      <c r="AC448" s="37" t="s">
        <v>36</v>
      </c>
      <c r="AD448" s="266" t="s">
        <v>41</v>
      </c>
      <c r="AE448" s="136" t="s">
        <v>9</v>
      </c>
      <c r="AF448" s="8" t="s">
        <v>37</v>
      </c>
      <c r="AG448" s="9" t="s">
        <v>8</v>
      </c>
      <c r="AH448" s="10" t="s">
        <v>7</v>
      </c>
      <c r="AI448" s="6" t="s">
        <v>8</v>
      </c>
      <c r="AJ448" s="7" t="s">
        <v>7</v>
      </c>
      <c r="AK448" s="6" t="s">
        <v>8</v>
      </c>
      <c r="AL448" s="11" t="s">
        <v>7</v>
      </c>
      <c r="AM448" s="7" t="s">
        <v>6</v>
      </c>
      <c r="AN448" s="141"/>
      <c r="AO448" s="171"/>
    </row>
    <row r="449" spans="2:41" ht="12" customHeight="1" thickBot="1" x14ac:dyDescent="0.3">
      <c r="B449" s="25"/>
      <c r="C449" s="137"/>
      <c r="D449" s="137"/>
      <c r="E449" s="43"/>
      <c r="F449" s="43"/>
      <c r="G449" s="25"/>
      <c r="H449" s="960"/>
      <c r="I449" s="961"/>
      <c r="J449" s="962"/>
      <c r="K449" s="963"/>
      <c r="L449" s="962"/>
      <c r="M449" s="963"/>
      <c r="N449" s="960"/>
      <c r="O449" s="961"/>
      <c r="P449" s="964"/>
      <c r="Q449" s="965"/>
      <c r="R449" s="964"/>
      <c r="S449" s="966"/>
      <c r="T449" s="957"/>
      <c r="U449" s="958"/>
      <c r="V449" s="958"/>
      <c r="W449" s="959"/>
      <c r="X449" s="986"/>
      <c r="Y449" s="958"/>
      <c r="Z449" s="958"/>
      <c r="AA449" s="987"/>
      <c r="AB449" s="34"/>
      <c r="AC449" s="138"/>
      <c r="AD449" s="166"/>
      <c r="AE449" s="41"/>
      <c r="AF449" s="26"/>
      <c r="AG449" s="160"/>
      <c r="AH449" s="161">
        <f>+AG449/1000</f>
        <v>0</v>
      </c>
      <c r="AI449" s="162"/>
      <c r="AJ449" s="163">
        <f>+AI449/1000</f>
        <v>0</v>
      </c>
      <c r="AK449" s="164">
        <f>+AI449-AG449</f>
        <v>0</v>
      </c>
      <c r="AL449" s="163">
        <f>+AK449/1000</f>
        <v>0</v>
      </c>
      <c r="AM449" s="165" t="e">
        <f>+AK449/AG449</f>
        <v>#DIV/0!</v>
      </c>
      <c r="AN449" s="141"/>
      <c r="AO449" s="172"/>
    </row>
    <row r="450" spans="2:41" ht="12" customHeight="1" x14ac:dyDescent="0.25">
      <c r="B450" s="25"/>
      <c r="C450" s="137"/>
      <c r="D450" s="137"/>
      <c r="E450" s="43"/>
      <c r="F450" s="43"/>
      <c r="G450" s="25"/>
      <c r="H450" s="967"/>
      <c r="I450" s="968"/>
      <c r="J450" s="969"/>
      <c r="K450" s="970"/>
      <c r="L450" s="969"/>
      <c r="M450" s="970"/>
      <c r="N450" s="967"/>
      <c r="O450" s="968"/>
      <c r="P450" s="971"/>
      <c r="Q450" s="972"/>
      <c r="R450" s="973"/>
      <c r="S450" s="974"/>
      <c r="T450" s="979"/>
      <c r="U450" s="980"/>
      <c r="V450" s="980"/>
      <c r="W450" s="981"/>
      <c r="X450" s="979"/>
      <c r="Y450" s="980"/>
      <c r="Z450" s="980"/>
      <c r="AA450" s="988"/>
      <c r="AB450" s="34"/>
      <c r="AC450" s="138"/>
      <c r="AD450" s="158"/>
      <c r="AE450" s="35"/>
      <c r="AF450" s="34"/>
      <c r="AG450" s="139"/>
      <c r="AH450" s="159">
        <f>+AG450/1000</f>
        <v>0</v>
      </c>
      <c r="AI450" s="152"/>
      <c r="AJ450" s="272">
        <f>+AI450/1000</f>
        <v>0</v>
      </c>
      <c r="AK450" s="273">
        <f>+AI450-AG450</f>
        <v>0</v>
      </c>
      <c r="AL450" s="274">
        <f>+AK450/1000</f>
        <v>0</v>
      </c>
      <c r="AM450" s="275" t="e">
        <f>+AK450/AG450</f>
        <v>#DIV/0!</v>
      </c>
      <c r="AN450" s="20"/>
    </row>
    <row r="451" spans="2:41" ht="12" customHeight="1" x14ac:dyDescent="0.25">
      <c r="B451" s="25"/>
      <c r="C451" s="137"/>
      <c r="D451" s="137"/>
      <c r="E451" s="43"/>
      <c r="F451" s="43"/>
      <c r="G451" s="25"/>
      <c r="H451" s="967"/>
      <c r="I451" s="968"/>
      <c r="J451" s="969"/>
      <c r="K451" s="970"/>
      <c r="L451" s="969"/>
      <c r="M451" s="970"/>
      <c r="N451" s="967"/>
      <c r="O451" s="968"/>
      <c r="P451" s="971"/>
      <c r="Q451" s="972"/>
      <c r="R451" s="973"/>
      <c r="S451" s="985"/>
      <c r="T451" s="982"/>
      <c r="U451" s="983"/>
      <c r="V451" s="983"/>
      <c r="W451" s="984"/>
      <c r="X451" s="982"/>
      <c r="Y451" s="983"/>
      <c r="Z451" s="983"/>
      <c r="AA451" s="984"/>
      <c r="AB451" s="34"/>
      <c r="AC451" s="138"/>
      <c r="AD451" s="263"/>
      <c r="AE451" s="46"/>
      <c r="AF451" s="34"/>
      <c r="AG451" s="139"/>
      <c r="AH451" s="140">
        <f>+AG451/1000</f>
        <v>0</v>
      </c>
      <c r="AI451" s="152"/>
      <c r="AJ451" s="142">
        <f>+AI451/1000</f>
        <v>0</v>
      </c>
      <c r="AK451" s="143">
        <f>+AI451-AG451</f>
        <v>0</v>
      </c>
      <c r="AL451" s="144">
        <f>+AK451/1000</f>
        <v>0</v>
      </c>
      <c r="AM451" s="145" t="e">
        <f>+AK451/AG451</f>
        <v>#DIV/0!</v>
      </c>
      <c r="AN451" s="21"/>
    </row>
    <row r="452" spans="2:41" ht="12" customHeight="1" x14ac:dyDescent="0.25">
      <c r="B452" s="25"/>
      <c r="C452" s="137"/>
      <c r="D452" s="137"/>
      <c r="E452" s="43"/>
      <c r="F452" s="43"/>
      <c r="G452" s="25"/>
      <c r="H452" s="967"/>
      <c r="I452" s="968"/>
      <c r="J452" s="969"/>
      <c r="K452" s="970"/>
      <c r="L452" s="969"/>
      <c r="M452" s="970"/>
      <c r="N452" s="967"/>
      <c r="O452" s="968"/>
      <c r="P452" s="971"/>
      <c r="Q452" s="972"/>
      <c r="R452" s="973"/>
      <c r="S452" s="974"/>
      <c r="T452" s="975"/>
      <c r="U452" s="976"/>
      <c r="V452" s="976"/>
      <c r="W452" s="977"/>
      <c r="X452" s="975"/>
      <c r="Y452" s="976"/>
      <c r="Z452" s="976"/>
      <c r="AA452" s="978"/>
      <c r="AB452" s="34"/>
      <c r="AC452" s="138"/>
      <c r="AD452" s="263"/>
      <c r="AE452" s="46"/>
      <c r="AF452" s="34"/>
      <c r="AG452" s="139"/>
      <c r="AH452" s="140">
        <f>+AG452/1000</f>
        <v>0</v>
      </c>
      <c r="AI452" s="152"/>
      <c r="AJ452" s="142">
        <f>+AI452/1000</f>
        <v>0</v>
      </c>
      <c r="AK452" s="143">
        <f>+AI452-AG452</f>
        <v>0</v>
      </c>
      <c r="AL452" s="144">
        <f>+AK452/1000</f>
        <v>0</v>
      </c>
      <c r="AM452" s="145" t="e">
        <f>+AK452/AG452</f>
        <v>#DIV/0!</v>
      </c>
      <c r="AN452" s="21"/>
    </row>
    <row r="453" spans="2:41" ht="12" customHeight="1" x14ac:dyDescent="0.25">
      <c r="B453" s="25"/>
      <c r="C453" s="137"/>
      <c r="D453" s="137"/>
      <c r="E453" s="43"/>
      <c r="F453" s="43"/>
      <c r="G453" s="25"/>
      <c r="H453" s="967"/>
      <c r="I453" s="968"/>
      <c r="J453" s="969"/>
      <c r="K453" s="970"/>
      <c r="L453" s="969"/>
      <c r="M453" s="970"/>
      <c r="N453" s="967"/>
      <c r="O453" s="968"/>
      <c r="P453" s="989"/>
      <c r="Q453" s="990"/>
      <c r="R453" s="973"/>
      <c r="S453" s="974"/>
      <c r="T453" s="991"/>
      <c r="U453" s="992"/>
      <c r="V453" s="992"/>
      <c r="W453" s="974"/>
      <c r="X453" s="991"/>
      <c r="Y453" s="992"/>
      <c r="Z453" s="992"/>
      <c r="AA453" s="985"/>
      <c r="AB453" s="34"/>
      <c r="AC453" s="138"/>
      <c r="AD453" s="263"/>
      <c r="AE453" s="46"/>
      <c r="AF453" s="34"/>
      <c r="AG453" s="139"/>
      <c r="AH453" s="140">
        <f>+AG453/1000</f>
        <v>0</v>
      </c>
      <c r="AI453" s="152"/>
      <c r="AJ453" s="142">
        <f>+AI453/1000</f>
        <v>0</v>
      </c>
      <c r="AK453" s="143">
        <f>+AI453-AG453</f>
        <v>0</v>
      </c>
      <c r="AL453" s="144">
        <f>+AK453/1000</f>
        <v>0</v>
      </c>
      <c r="AM453" s="145" t="e">
        <f>+AK453/AG453</f>
        <v>#DIV/0!</v>
      </c>
    </row>
    <row r="454" spans="2:41" ht="12" customHeight="1" thickBot="1" x14ac:dyDescent="0.3">
      <c r="B454" s="24"/>
      <c r="C454" s="146"/>
      <c r="D454" s="146"/>
      <c r="E454" s="27"/>
      <c r="F454" s="36"/>
      <c r="G454" s="31"/>
      <c r="H454" s="909"/>
      <c r="I454" s="910"/>
      <c r="J454" s="911"/>
      <c r="K454" s="912"/>
      <c r="L454" s="911"/>
      <c r="M454" s="912"/>
      <c r="N454" s="913"/>
      <c r="O454" s="910"/>
      <c r="P454" s="913"/>
      <c r="Q454" s="910"/>
      <c r="R454" s="914"/>
      <c r="S454" s="915"/>
      <c r="T454" s="916"/>
      <c r="U454" s="917"/>
      <c r="V454" s="917"/>
      <c r="W454" s="915"/>
      <c r="X454" s="29"/>
      <c r="Y454" s="147"/>
      <c r="Z454" s="147"/>
      <c r="AA454" s="28"/>
      <c r="AB454" s="36"/>
      <c r="AC454" s="148"/>
      <c r="AD454" s="147"/>
      <c r="AE454" s="28"/>
      <c r="AF454" s="29"/>
      <c r="AG454" s="149"/>
      <c r="AH454" s="153"/>
      <c r="AI454" s="150"/>
      <c r="AJ454" s="154"/>
      <c r="AK454" s="155"/>
      <c r="AL454" s="156"/>
      <c r="AM454" s="157"/>
    </row>
    <row r="455" spans="2:41" ht="12" customHeight="1" x14ac:dyDescent="0.25">
      <c r="B455" s="151"/>
      <c r="C455" s="151"/>
      <c r="D455" s="151"/>
      <c r="E455" s="151"/>
      <c r="F455" s="151"/>
      <c r="G455" s="151"/>
      <c r="H455" s="151"/>
      <c r="I455" s="151"/>
      <c r="J455" s="174"/>
      <c r="K455" s="174"/>
      <c r="L455" s="174"/>
      <c r="M455" s="174"/>
      <c r="N455" s="151"/>
      <c r="O455" s="151"/>
      <c r="P455" s="135"/>
      <c r="Q455" s="135"/>
      <c r="R455" s="918" t="s">
        <v>5</v>
      </c>
      <c r="S455" s="919"/>
      <c r="T455" s="919"/>
      <c r="U455" s="919"/>
      <c r="V455" s="919"/>
      <c r="W455" s="919"/>
      <c r="X455" s="919"/>
      <c r="Y455" s="919"/>
      <c r="Z455" s="919"/>
      <c r="AA455" s="919"/>
      <c r="AB455" s="919"/>
      <c r="AC455" s="919"/>
      <c r="AD455" s="919"/>
      <c r="AE455" s="919"/>
      <c r="AF455" s="265"/>
      <c r="AG455" s="932" t="s">
        <v>4</v>
      </c>
      <c r="AH455" s="933"/>
      <c r="AI455" s="932" t="s">
        <v>3</v>
      </c>
      <c r="AJ455" s="933"/>
      <c r="AK455" s="932" t="s">
        <v>2</v>
      </c>
      <c r="AL455" s="934"/>
      <c r="AM455" s="935"/>
    </row>
    <row r="456" spans="2:41" x14ac:dyDescent="0.25">
      <c r="B456" s="151"/>
      <c r="C456" s="151"/>
      <c r="D456" s="151"/>
      <c r="E456" s="151"/>
      <c r="F456" s="151"/>
      <c r="G456" s="151"/>
      <c r="H456" s="151"/>
      <c r="I456" s="151"/>
      <c r="J456" s="174"/>
      <c r="K456" s="174"/>
      <c r="L456" s="174"/>
      <c r="M456" s="174"/>
      <c r="N456" s="151"/>
      <c r="O456" s="151"/>
      <c r="P456" s="135"/>
      <c r="Q456" s="135"/>
      <c r="R456" s="930"/>
      <c r="S456" s="931"/>
      <c r="T456" s="931"/>
      <c r="U456" s="931"/>
      <c r="V456" s="931"/>
      <c r="W456" s="931"/>
      <c r="X456" s="931"/>
      <c r="Y456" s="931"/>
      <c r="Z456" s="931"/>
      <c r="AA456" s="931"/>
      <c r="AB456" s="931"/>
      <c r="AC456" s="931"/>
      <c r="AD456" s="931"/>
      <c r="AE456" s="931"/>
      <c r="AF456" s="265"/>
      <c r="AG456" s="936" t="s">
        <v>1</v>
      </c>
      <c r="AH456" s="938">
        <f>+SUM(AH449:AH454)</f>
        <v>0</v>
      </c>
      <c r="AI456" s="936" t="s">
        <v>1</v>
      </c>
      <c r="AJ456" s="938">
        <f>+SUM(AJ449:AJ454)</f>
        <v>0</v>
      </c>
      <c r="AK456" s="936" t="s">
        <v>1</v>
      </c>
      <c r="AL456" s="940">
        <f>+AJ456-AH456</f>
        <v>0</v>
      </c>
      <c r="AM456" s="851" t="e">
        <f>+AL456/AH456</f>
        <v>#DIV/0!</v>
      </c>
    </row>
    <row r="457" spans="2:41" ht="17.25" thickBot="1" x14ac:dyDescent="0.3">
      <c r="B457" s="151"/>
      <c r="C457" s="151"/>
      <c r="D457" s="151"/>
      <c r="E457" s="151"/>
      <c r="F457" s="151"/>
      <c r="G457" s="151"/>
      <c r="H457" s="151"/>
      <c r="I457" s="151"/>
      <c r="J457" s="174"/>
      <c r="K457" s="174"/>
      <c r="L457" s="174"/>
      <c r="M457" s="174"/>
      <c r="N457" s="151"/>
      <c r="O457" s="151"/>
      <c r="P457" s="135"/>
      <c r="Q457" s="135"/>
      <c r="R457" s="921"/>
      <c r="S457" s="922"/>
      <c r="T457" s="922"/>
      <c r="U457" s="922"/>
      <c r="V457" s="922"/>
      <c r="W457" s="922"/>
      <c r="X457" s="922"/>
      <c r="Y457" s="922"/>
      <c r="Z457" s="922"/>
      <c r="AA457" s="922"/>
      <c r="AB457" s="922"/>
      <c r="AC457" s="922"/>
      <c r="AD457" s="922"/>
      <c r="AE457" s="922"/>
      <c r="AF457" s="264"/>
      <c r="AG457" s="937"/>
      <c r="AH457" s="939"/>
      <c r="AI457" s="937"/>
      <c r="AJ457" s="939"/>
      <c r="AK457" s="937"/>
      <c r="AL457" s="941"/>
      <c r="AM457" s="852"/>
    </row>
    <row r="458" spans="2:41" ht="17.25" thickBot="1" x14ac:dyDescent="0.3"/>
    <row r="459" spans="2:41" x14ac:dyDescent="0.25">
      <c r="R459" s="918" t="s">
        <v>0</v>
      </c>
      <c r="S459" s="919"/>
      <c r="T459" s="919"/>
      <c r="U459" s="919"/>
      <c r="V459" s="919"/>
      <c r="W459" s="919"/>
      <c r="X459" s="919"/>
      <c r="Y459" s="919"/>
      <c r="Z459" s="919"/>
      <c r="AA459" s="919"/>
      <c r="AB459" s="919"/>
      <c r="AC459" s="919"/>
      <c r="AD459" s="919"/>
      <c r="AE459" s="920"/>
      <c r="AF459" s="18"/>
      <c r="AG459" s="924">
        <f>+AH456+AG439</f>
        <v>0</v>
      </c>
      <c r="AH459" s="925"/>
      <c r="AI459" s="924">
        <f>+AJ456+AI439</f>
        <v>0</v>
      </c>
      <c r="AJ459" s="925"/>
      <c r="AK459" s="928">
        <f>+AI459-AG459</f>
        <v>0</v>
      </c>
      <c r="AL459" s="925"/>
      <c r="AM459" s="945" t="e">
        <f>+AK459/AG459</f>
        <v>#DIV/0!</v>
      </c>
    </row>
    <row r="460" spans="2:41" ht="17.25" thickBot="1" x14ac:dyDescent="0.3">
      <c r="R460" s="921"/>
      <c r="S460" s="922"/>
      <c r="T460" s="922"/>
      <c r="U460" s="922"/>
      <c r="V460" s="922"/>
      <c r="W460" s="922"/>
      <c r="X460" s="922"/>
      <c r="Y460" s="922"/>
      <c r="Z460" s="922"/>
      <c r="AA460" s="922"/>
      <c r="AB460" s="922"/>
      <c r="AC460" s="922"/>
      <c r="AD460" s="922"/>
      <c r="AE460" s="923"/>
      <c r="AF460" s="19"/>
      <c r="AG460" s="926"/>
      <c r="AH460" s="927"/>
      <c r="AI460" s="926"/>
      <c r="AJ460" s="927"/>
      <c r="AK460" s="929"/>
      <c r="AL460" s="927"/>
      <c r="AM460" s="946"/>
    </row>
    <row r="461" spans="2:41" ht="17.25" thickBot="1" x14ac:dyDescent="0.3"/>
    <row r="462" spans="2:41" ht="12" customHeight="1" x14ac:dyDescent="0.25">
      <c r="B462" s="882" t="s">
        <v>31</v>
      </c>
      <c r="C462" s="883"/>
      <c r="D462" s="883"/>
      <c r="E462" s="883"/>
      <c r="F462" s="883"/>
      <c r="G462" s="884"/>
      <c r="H462" s="888" t="s">
        <v>30</v>
      </c>
      <c r="I462" s="765"/>
      <c r="J462" s="765"/>
      <c r="K462" s="765"/>
      <c r="L462" s="765"/>
      <c r="M462" s="765"/>
      <c r="N462" s="765"/>
      <c r="O462" s="765"/>
      <c r="P462" s="765"/>
      <c r="Q462" s="765"/>
      <c r="R462" s="765"/>
      <c r="S462" s="765"/>
      <c r="T462" s="765"/>
      <c r="U462" s="765"/>
      <c r="V462" s="765"/>
      <c r="W462" s="765"/>
      <c r="X462" s="765"/>
      <c r="Y462" s="765"/>
      <c r="Z462" s="765"/>
      <c r="AA462" s="765"/>
      <c r="AB462" s="765"/>
      <c r="AC462" s="765"/>
      <c r="AD462" s="267"/>
      <c r="AE462" s="764" t="s">
        <v>29</v>
      </c>
      <c r="AF462" s="765"/>
      <c r="AG462" s="765"/>
      <c r="AH462" s="765"/>
      <c r="AI462" s="765"/>
      <c r="AJ462" s="766"/>
      <c r="AK462" s="889" t="s">
        <v>39</v>
      </c>
      <c r="AL462" s="890"/>
      <c r="AM462" s="891"/>
      <c r="AN462" s="22"/>
      <c r="AO462" s="168" t="s">
        <v>46</v>
      </c>
    </row>
    <row r="463" spans="2:41" ht="12" customHeight="1" thickBot="1" x14ac:dyDescent="0.3">
      <c r="B463" s="885"/>
      <c r="C463" s="886"/>
      <c r="D463" s="886"/>
      <c r="E463" s="886"/>
      <c r="F463" s="886"/>
      <c r="G463" s="887"/>
      <c r="H463" s="892" t="s">
        <v>25</v>
      </c>
      <c r="I463" s="893"/>
      <c r="J463" s="893"/>
      <c r="K463" s="893"/>
      <c r="L463" s="893"/>
      <c r="M463" s="893"/>
      <c r="N463" s="893"/>
      <c r="O463" s="893"/>
      <c r="P463" s="893"/>
      <c r="Q463" s="893"/>
      <c r="R463" s="893"/>
      <c r="S463" s="893"/>
      <c r="T463" s="893"/>
      <c r="U463" s="893"/>
      <c r="V463" s="893"/>
      <c r="W463" s="893"/>
      <c r="X463" s="893"/>
      <c r="Y463" s="893"/>
      <c r="Z463" s="893"/>
      <c r="AA463" s="893"/>
      <c r="AB463" s="893"/>
      <c r="AC463" s="893"/>
      <c r="AD463" s="268"/>
      <c r="AE463" s="773"/>
      <c r="AF463" s="774"/>
      <c r="AG463" s="774"/>
      <c r="AH463" s="774"/>
      <c r="AI463" s="774"/>
      <c r="AJ463" s="775"/>
      <c r="AK463" s="896" t="s">
        <v>40</v>
      </c>
      <c r="AL463" s="897"/>
      <c r="AM463" s="898"/>
      <c r="AN463" s="23"/>
      <c r="AO463" s="169" t="s">
        <v>47</v>
      </c>
    </row>
    <row r="464" spans="2:41" ht="12" customHeight="1" thickBot="1" x14ac:dyDescent="0.3">
      <c r="B464" s="902" t="s">
        <v>28</v>
      </c>
      <c r="C464" s="903"/>
      <c r="D464" s="903"/>
      <c r="E464" s="903"/>
      <c r="F464" s="903"/>
      <c r="G464" s="904"/>
      <c r="H464" s="894"/>
      <c r="I464" s="895"/>
      <c r="J464" s="895"/>
      <c r="K464" s="895"/>
      <c r="L464" s="895"/>
      <c r="M464" s="895"/>
      <c r="N464" s="895"/>
      <c r="O464" s="895"/>
      <c r="P464" s="895"/>
      <c r="Q464" s="895"/>
      <c r="R464" s="895"/>
      <c r="S464" s="895"/>
      <c r="T464" s="895"/>
      <c r="U464" s="895"/>
      <c r="V464" s="895"/>
      <c r="W464" s="895"/>
      <c r="X464" s="895"/>
      <c r="Y464" s="895"/>
      <c r="Z464" s="895"/>
      <c r="AA464" s="895"/>
      <c r="AB464" s="895"/>
      <c r="AC464" s="895"/>
      <c r="AD464" s="269"/>
      <c r="AE464" s="776"/>
      <c r="AF464" s="777"/>
      <c r="AG464" s="777"/>
      <c r="AH464" s="777"/>
      <c r="AI464" s="777"/>
      <c r="AJ464" s="778"/>
      <c r="AK464" s="899"/>
      <c r="AL464" s="900"/>
      <c r="AM464" s="901"/>
      <c r="AN464" s="141"/>
      <c r="AO464" s="170"/>
    </row>
    <row r="465" spans="2:41" ht="12" customHeight="1" thickBot="1" x14ac:dyDescent="0.3">
      <c r="B465" s="135"/>
      <c r="C465" s="135"/>
      <c r="D465" s="135"/>
      <c r="E465" s="135"/>
      <c r="F465" s="135"/>
      <c r="G465" s="135"/>
      <c r="H465" s="135"/>
      <c r="I465" s="135"/>
      <c r="J465" s="174"/>
      <c r="K465" s="174"/>
      <c r="L465" s="174"/>
      <c r="M465" s="174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  <c r="AM465" s="135"/>
      <c r="AN465" s="141"/>
      <c r="AO465" s="171"/>
    </row>
    <row r="466" spans="2:41" ht="12" customHeight="1" thickBot="1" x14ac:dyDescent="0.3">
      <c r="B466" s="873" t="s">
        <v>27</v>
      </c>
      <c r="C466" s="874"/>
      <c r="D466" s="874"/>
      <c r="E466" s="875"/>
      <c r="F466" s="848" t="s">
        <v>26</v>
      </c>
      <c r="G466" s="850"/>
      <c r="H466" s="848" t="s">
        <v>44</v>
      </c>
      <c r="I466" s="849"/>
      <c r="J466" s="849"/>
      <c r="K466" s="849"/>
      <c r="L466" s="849"/>
      <c r="M466" s="849"/>
      <c r="N466" s="849"/>
      <c r="O466" s="849"/>
      <c r="P466" s="849"/>
      <c r="Q466" s="849"/>
      <c r="R466" s="849"/>
      <c r="S466" s="850"/>
      <c r="T466" s="848" t="s">
        <v>25</v>
      </c>
      <c r="U466" s="849"/>
      <c r="V466" s="849"/>
      <c r="W466" s="849"/>
      <c r="X466" s="849"/>
      <c r="Y466" s="849"/>
      <c r="Z466" s="849"/>
      <c r="AA466" s="849"/>
      <c r="AB466" s="849"/>
      <c r="AC466" s="849"/>
      <c r="AD466" s="849"/>
      <c r="AE466" s="850"/>
      <c r="AF466" s="879" t="s">
        <v>24</v>
      </c>
      <c r="AG466" s="880"/>
      <c r="AH466" s="881"/>
      <c r="AI466" s="879" t="s">
        <v>24</v>
      </c>
      <c r="AJ466" s="881"/>
      <c r="AK466" s="848" t="s">
        <v>23</v>
      </c>
      <c r="AL466" s="849"/>
      <c r="AM466" s="850"/>
      <c r="AN466" s="141"/>
      <c r="AO466" s="171"/>
    </row>
    <row r="467" spans="2:41" ht="12" customHeight="1" thickBot="1" x14ac:dyDescent="0.3">
      <c r="B467" s="1" t="s">
        <v>13</v>
      </c>
      <c r="C467" s="2" t="s">
        <v>22</v>
      </c>
      <c r="D467" s="3" t="s">
        <v>22</v>
      </c>
      <c r="E467" s="2" t="s">
        <v>21</v>
      </c>
      <c r="F467" s="907" t="s">
        <v>20</v>
      </c>
      <c r="G467" s="908"/>
      <c r="H467" s="876"/>
      <c r="I467" s="877"/>
      <c r="J467" s="877"/>
      <c r="K467" s="877"/>
      <c r="L467" s="877"/>
      <c r="M467" s="877"/>
      <c r="N467" s="877"/>
      <c r="O467" s="877"/>
      <c r="P467" s="877"/>
      <c r="Q467" s="877"/>
      <c r="R467" s="877"/>
      <c r="S467" s="878"/>
      <c r="T467" s="876"/>
      <c r="U467" s="877"/>
      <c r="V467" s="877"/>
      <c r="W467" s="877"/>
      <c r="X467" s="877"/>
      <c r="Y467" s="877"/>
      <c r="Z467" s="877"/>
      <c r="AA467" s="877"/>
      <c r="AB467" s="877"/>
      <c r="AC467" s="877"/>
      <c r="AD467" s="877"/>
      <c r="AE467" s="878"/>
      <c r="AF467" s="876" t="s">
        <v>19</v>
      </c>
      <c r="AG467" s="877"/>
      <c r="AH467" s="878"/>
      <c r="AI467" s="876" t="s">
        <v>18</v>
      </c>
      <c r="AJ467" s="878"/>
      <c r="AK467" s="876" t="s">
        <v>17</v>
      </c>
      <c r="AL467" s="877"/>
      <c r="AM467" s="878"/>
      <c r="AN467" s="141"/>
      <c r="AO467" s="171"/>
    </row>
    <row r="468" spans="2:41" ht="12" customHeight="1" thickBot="1" x14ac:dyDescent="0.3">
      <c r="B468" s="4">
        <v>2020</v>
      </c>
      <c r="C468" s="5" t="s">
        <v>16</v>
      </c>
      <c r="D468" s="5" t="s">
        <v>15</v>
      </c>
      <c r="E468" s="30" t="s">
        <v>14</v>
      </c>
      <c r="F468" s="6" t="s">
        <v>14</v>
      </c>
      <c r="G468" s="7" t="s">
        <v>13</v>
      </c>
      <c r="H468" s="868" t="s">
        <v>34</v>
      </c>
      <c r="I468" s="869"/>
      <c r="J468" s="870" t="s">
        <v>43</v>
      </c>
      <c r="K468" s="871"/>
      <c r="L468" s="870" t="s">
        <v>42</v>
      </c>
      <c r="M468" s="871"/>
      <c r="N468" s="872" t="s">
        <v>33</v>
      </c>
      <c r="O468" s="869"/>
      <c r="P468" s="872" t="s">
        <v>12</v>
      </c>
      <c r="Q468" s="869"/>
      <c r="R468" s="872" t="s">
        <v>11</v>
      </c>
      <c r="S468" s="905"/>
      <c r="T468" s="868" t="s">
        <v>35</v>
      </c>
      <c r="U468" s="906"/>
      <c r="V468" s="906"/>
      <c r="W468" s="905"/>
      <c r="X468" s="868" t="s">
        <v>10</v>
      </c>
      <c r="Y468" s="906"/>
      <c r="Z468" s="906"/>
      <c r="AA468" s="905"/>
      <c r="AB468" s="38" t="s">
        <v>38</v>
      </c>
      <c r="AC468" s="37" t="s">
        <v>36</v>
      </c>
      <c r="AD468" s="266" t="s">
        <v>41</v>
      </c>
      <c r="AE468" s="136" t="s">
        <v>9</v>
      </c>
      <c r="AF468" s="8" t="s">
        <v>37</v>
      </c>
      <c r="AG468" s="9" t="s">
        <v>8</v>
      </c>
      <c r="AH468" s="10" t="s">
        <v>7</v>
      </c>
      <c r="AI468" s="6" t="s">
        <v>8</v>
      </c>
      <c r="AJ468" s="7" t="s">
        <v>7</v>
      </c>
      <c r="AK468" s="6" t="s">
        <v>8</v>
      </c>
      <c r="AL468" s="11" t="s">
        <v>7</v>
      </c>
      <c r="AM468" s="7" t="s">
        <v>6</v>
      </c>
      <c r="AN468" s="141"/>
      <c r="AO468" s="171"/>
    </row>
    <row r="469" spans="2:41" ht="12" customHeight="1" thickBot="1" x14ac:dyDescent="0.3">
      <c r="B469" s="25"/>
      <c r="C469" s="137"/>
      <c r="D469" s="137"/>
      <c r="E469" s="43"/>
      <c r="F469" s="43"/>
      <c r="G469" s="25"/>
      <c r="H469" s="960"/>
      <c r="I469" s="961"/>
      <c r="J469" s="962"/>
      <c r="K469" s="963"/>
      <c r="L469" s="962"/>
      <c r="M469" s="963"/>
      <c r="N469" s="960"/>
      <c r="O469" s="961"/>
      <c r="P469" s="964"/>
      <c r="Q469" s="965"/>
      <c r="R469" s="964"/>
      <c r="S469" s="966"/>
      <c r="T469" s="957"/>
      <c r="U469" s="958"/>
      <c r="V469" s="958"/>
      <c r="W469" s="959"/>
      <c r="X469" s="986"/>
      <c r="Y469" s="958"/>
      <c r="Z469" s="958"/>
      <c r="AA469" s="987"/>
      <c r="AB469" s="34"/>
      <c r="AC469" s="138"/>
      <c r="AD469" s="166"/>
      <c r="AE469" s="41"/>
      <c r="AF469" s="26"/>
      <c r="AG469" s="160"/>
      <c r="AH469" s="161">
        <f>+AG469/1000</f>
        <v>0</v>
      </c>
      <c r="AI469" s="162"/>
      <c r="AJ469" s="163">
        <f>+AI469/1000</f>
        <v>0</v>
      </c>
      <c r="AK469" s="164">
        <f>+AI469-AG469</f>
        <v>0</v>
      </c>
      <c r="AL469" s="163">
        <f>+AK469/1000</f>
        <v>0</v>
      </c>
      <c r="AM469" s="165" t="e">
        <f>+AK469/AG469</f>
        <v>#DIV/0!</v>
      </c>
      <c r="AN469" s="141"/>
      <c r="AO469" s="172"/>
    </row>
    <row r="470" spans="2:41" ht="12" customHeight="1" x14ac:dyDescent="0.25">
      <c r="B470" s="25"/>
      <c r="C470" s="137"/>
      <c r="D470" s="137"/>
      <c r="E470" s="43"/>
      <c r="F470" s="43"/>
      <c r="G470" s="25"/>
      <c r="H470" s="967"/>
      <c r="I470" s="968"/>
      <c r="J470" s="969"/>
      <c r="K470" s="970"/>
      <c r="L470" s="969"/>
      <c r="M470" s="970"/>
      <c r="N470" s="967"/>
      <c r="O470" s="968"/>
      <c r="P470" s="971"/>
      <c r="Q470" s="972"/>
      <c r="R470" s="973"/>
      <c r="S470" s="974"/>
      <c r="T470" s="979"/>
      <c r="U470" s="980"/>
      <c r="V470" s="980"/>
      <c r="W470" s="981"/>
      <c r="X470" s="979"/>
      <c r="Y470" s="980"/>
      <c r="Z470" s="980"/>
      <c r="AA470" s="988"/>
      <c r="AB470" s="34"/>
      <c r="AC470" s="138"/>
      <c r="AD470" s="158"/>
      <c r="AE470" s="35"/>
      <c r="AF470" s="34"/>
      <c r="AG470" s="139"/>
      <c r="AH470" s="159">
        <f>+AG470/1000</f>
        <v>0</v>
      </c>
      <c r="AI470" s="152"/>
      <c r="AJ470" s="272">
        <f>+AI470/1000</f>
        <v>0</v>
      </c>
      <c r="AK470" s="273">
        <f>+AI470-AG470</f>
        <v>0</v>
      </c>
      <c r="AL470" s="274">
        <f>+AK470/1000</f>
        <v>0</v>
      </c>
      <c r="AM470" s="275" t="e">
        <f>+AK470/AG470</f>
        <v>#DIV/0!</v>
      </c>
      <c r="AN470" s="20"/>
    </row>
    <row r="471" spans="2:41" ht="12" customHeight="1" x14ac:dyDescent="0.25">
      <c r="B471" s="25"/>
      <c r="C471" s="137"/>
      <c r="D471" s="137"/>
      <c r="E471" s="43"/>
      <c r="F471" s="43"/>
      <c r="G471" s="25"/>
      <c r="H471" s="967"/>
      <c r="I471" s="968"/>
      <c r="J471" s="969"/>
      <c r="K471" s="970"/>
      <c r="L471" s="969"/>
      <c r="M471" s="970"/>
      <c r="N471" s="967"/>
      <c r="O471" s="968"/>
      <c r="P471" s="971"/>
      <c r="Q471" s="972"/>
      <c r="R471" s="973"/>
      <c r="S471" s="985"/>
      <c r="T471" s="982"/>
      <c r="U471" s="983"/>
      <c r="V471" s="983"/>
      <c r="W471" s="984"/>
      <c r="X471" s="982"/>
      <c r="Y471" s="983"/>
      <c r="Z471" s="983"/>
      <c r="AA471" s="984"/>
      <c r="AB471" s="34"/>
      <c r="AC471" s="138"/>
      <c r="AD471" s="263"/>
      <c r="AE471" s="46"/>
      <c r="AF471" s="34"/>
      <c r="AG471" s="139"/>
      <c r="AH471" s="140">
        <f>+AG471/1000</f>
        <v>0</v>
      </c>
      <c r="AI471" s="152"/>
      <c r="AJ471" s="142">
        <f>+AI471/1000</f>
        <v>0</v>
      </c>
      <c r="AK471" s="143">
        <f>+AI471-AG471</f>
        <v>0</v>
      </c>
      <c r="AL471" s="144">
        <f>+AK471/1000</f>
        <v>0</v>
      </c>
      <c r="AM471" s="145" t="e">
        <f>+AK471/AG471</f>
        <v>#DIV/0!</v>
      </c>
      <c r="AN471" s="21"/>
    </row>
    <row r="472" spans="2:41" ht="12" customHeight="1" x14ac:dyDescent="0.25">
      <c r="B472" s="25"/>
      <c r="C472" s="137"/>
      <c r="D472" s="137"/>
      <c r="E472" s="43"/>
      <c r="F472" s="43"/>
      <c r="G472" s="25"/>
      <c r="H472" s="967"/>
      <c r="I472" s="968"/>
      <c r="J472" s="969"/>
      <c r="K472" s="970"/>
      <c r="L472" s="969"/>
      <c r="M472" s="970"/>
      <c r="N472" s="967"/>
      <c r="O472" s="968"/>
      <c r="P472" s="971"/>
      <c r="Q472" s="972"/>
      <c r="R472" s="973"/>
      <c r="S472" s="974"/>
      <c r="T472" s="975"/>
      <c r="U472" s="976"/>
      <c r="V472" s="976"/>
      <c r="W472" s="977"/>
      <c r="X472" s="975"/>
      <c r="Y472" s="976"/>
      <c r="Z472" s="976"/>
      <c r="AA472" s="978"/>
      <c r="AB472" s="34"/>
      <c r="AC472" s="138"/>
      <c r="AD472" s="263"/>
      <c r="AE472" s="46"/>
      <c r="AF472" s="34"/>
      <c r="AG472" s="139"/>
      <c r="AH472" s="140">
        <f>+AG472/1000</f>
        <v>0</v>
      </c>
      <c r="AI472" s="152"/>
      <c r="AJ472" s="142">
        <f>+AI472/1000</f>
        <v>0</v>
      </c>
      <c r="AK472" s="143">
        <f>+AI472-AG472</f>
        <v>0</v>
      </c>
      <c r="AL472" s="144">
        <f>+AK472/1000</f>
        <v>0</v>
      </c>
      <c r="AM472" s="145" t="e">
        <f>+AK472/AG472</f>
        <v>#DIV/0!</v>
      </c>
      <c r="AN472" s="21"/>
    </row>
    <row r="473" spans="2:41" ht="12" customHeight="1" x14ac:dyDescent="0.25">
      <c r="B473" s="25"/>
      <c r="C473" s="137"/>
      <c r="D473" s="137"/>
      <c r="E473" s="43"/>
      <c r="F473" s="43"/>
      <c r="G473" s="25"/>
      <c r="H473" s="967"/>
      <c r="I473" s="968"/>
      <c r="J473" s="969"/>
      <c r="K473" s="970"/>
      <c r="L473" s="969"/>
      <c r="M473" s="970"/>
      <c r="N473" s="967"/>
      <c r="O473" s="968"/>
      <c r="P473" s="989"/>
      <c r="Q473" s="990"/>
      <c r="R473" s="973"/>
      <c r="S473" s="974"/>
      <c r="T473" s="991"/>
      <c r="U473" s="992"/>
      <c r="V473" s="992"/>
      <c r="W473" s="974"/>
      <c r="X473" s="991"/>
      <c r="Y473" s="992"/>
      <c r="Z473" s="992"/>
      <c r="AA473" s="985"/>
      <c r="AB473" s="34"/>
      <c r="AC473" s="138"/>
      <c r="AD473" s="263"/>
      <c r="AE473" s="46"/>
      <c r="AF473" s="34"/>
      <c r="AG473" s="139"/>
      <c r="AH473" s="140">
        <f>+AG473/1000</f>
        <v>0</v>
      </c>
      <c r="AI473" s="152"/>
      <c r="AJ473" s="142">
        <f>+AI473/1000</f>
        <v>0</v>
      </c>
      <c r="AK473" s="143">
        <f>+AI473-AG473</f>
        <v>0</v>
      </c>
      <c r="AL473" s="144">
        <f>+AK473/1000</f>
        <v>0</v>
      </c>
      <c r="AM473" s="145" t="e">
        <f>+AK473/AG473</f>
        <v>#DIV/0!</v>
      </c>
    </row>
    <row r="474" spans="2:41" ht="12" customHeight="1" thickBot="1" x14ac:dyDescent="0.3">
      <c r="B474" s="24"/>
      <c r="C474" s="146"/>
      <c r="D474" s="146"/>
      <c r="E474" s="27"/>
      <c r="F474" s="36"/>
      <c r="G474" s="31"/>
      <c r="H474" s="909"/>
      <c r="I474" s="910"/>
      <c r="J474" s="911"/>
      <c r="K474" s="912"/>
      <c r="L474" s="911"/>
      <c r="M474" s="912"/>
      <c r="N474" s="913"/>
      <c r="O474" s="910"/>
      <c r="P474" s="913"/>
      <c r="Q474" s="910"/>
      <c r="R474" s="914"/>
      <c r="S474" s="915"/>
      <c r="T474" s="916"/>
      <c r="U474" s="917"/>
      <c r="V474" s="917"/>
      <c r="W474" s="915"/>
      <c r="X474" s="29"/>
      <c r="Y474" s="147"/>
      <c r="Z474" s="147"/>
      <c r="AA474" s="28"/>
      <c r="AB474" s="36"/>
      <c r="AC474" s="148"/>
      <c r="AD474" s="147"/>
      <c r="AE474" s="28"/>
      <c r="AF474" s="29"/>
      <c r="AG474" s="149"/>
      <c r="AH474" s="153"/>
      <c r="AI474" s="150"/>
      <c r="AJ474" s="154"/>
      <c r="AK474" s="155"/>
      <c r="AL474" s="156"/>
      <c r="AM474" s="157"/>
    </row>
    <row r="475" spans="2:41" ht="12" customHeight="1" x14ac:dyDescent="0.25">
      <c r="B475" s="151"/>
      <c r="C475" s="151"/>
      <c r="D475" s="151"/>
      <c r="E475" s="151"/>
      <c r="F475" s="151"/>
      <c r="G475" s="151"/>
      <c r="H475" s="151"/>
      <c r="I475" s="151"/>
      <c r="J475" s="174"/>
      <c r="K475" s="174"/>
      <c r="L475" s="174"/>
      <c r="M475" s="174"/>
      <c r="N475" s="151"/>
      <c r="O475" s="151"/>
      <c r="P475" s="135"/>
      <c r="Q475" s="135"/>
      <c r="R475" s="918" t="s">
        <v>5</v>
      </c>
      <c r="S475" s="919"/>
      <c r="T475" s="919"/>
      <c r="U475" s="919"/>
      <c r="V475" s="919"/>
      <c r="W475" s="919"/>
      <c r="X475" s="919"/>
      <c r="Y475" s="919"/>
      <c r="Z475" s="919"/>
      <c r="AA475" s="919"/>
      <c r="AB475" s="919"/>
      <c r="AC475" s="919"/>
      <c r="AD475" s="919"/>
      <c r="AE475" s="919"/>
      <c r="AF475" s="265"/>
      <c r="AG475" s="932" t="s">
        <v>4</v>
      </c>
      <c r="AH475" s="933"/>
      <c r="AI475" s="932" t="s">
        <v>3</v>
      </c>
      <c r="AJ475" s="933"/>
      <c r="AK475" s="932" t="s">
        <v>2</v>
      </c>
      <c r="AL475" s="934"/>
      <c r="AM475" s="935"/>
    </row>
    <row r="476" spans="2:41" x14ac:dyDescent="0.25">
      <c r="B476" s="151"/>
      <c r="C476" s="151"/>
      <c r="D476" s="151"/>
      <c r="E476" s="151"/>
      <c r="F476" s="151"/>
      <c r="G476" s="151"/>
      <c r="H476" s="151"/>
      <c r="I476" s="151"/>
      <c r="J476" s="174"/>
      <c r="K476" s="174"/>
      <c r="L476" s="174"/>
      <c r="M476" s="174"/>
      <c r="N476" s="151"/>
      <c r="O476" s="151"/>
      <c r="P476" s="135"/>
      <c r="Q476" s="135"/>
      <c r="R476" s="930"/>
      <c r="S476" s="931"/>
      <c r="T476" s="931"/>
      <c r="U476" s="931"/>
      <c r="V476" s="931"/>
      <c r="W476" s="931"/>
      <c r="X476" s="931"/>
      <c r="Y476" s="931"/>
      <c r="Z476" s="931"/>
      <c r="AA476" s="931"/>
      <c r="AB476" s="931"/>
      <c r="AC476" s="931"/>
      <c r="AD476" s="931"/>
      <c r="AE476" s="931"/>
      <c r="AF476" s="265"/>
      <c r="AG476" s="936" t="s">
        <v>1</v>
      </c>
      <c r="AH476" s="938">
        <f>+SUM(AH469:AH474)</f>
        <v>0</v>
      </c>
      <c r="AI476" s="936" t="s">
        <v>1</v>
      </c>
      <c r="AJ476" s="938">
        <f>+SUM(AJ469:AJ474)</f>
        <v>0</v>
      </c>
      <c r="AK476" s="936" t="s">
        <v>1</v>
      </c>
      <c r="AL476" s="940">
        <f>+AJ476-AH476</f>
        <v>0</v>
      </c>
      <c r="AM476" s="851" t="e">
        <f>+AL476/AH476</f>
        <v>#DIV/0!</v>
      </c>
    </row>
    <row r="477" spans="2:41" ht="17.25" thickBot="1" x14ac:dyDescent="0.3">
      <c r="B477" s="151"/>
      <c r="C477" s="151"/>
      <c r="D477" s="151"/>
      <c r="E477" s="151"/>
      <c r="F477" s="151"/>
      <c r="G477" s="151"/>
      <c r="H477" s="151"/>
      <c r="I477" s="151"/>
      <c r="J477" s="174"/>
      <c r="K477" s="174"/>
      <c r="L477" s="174"/>
      <c r="M477" s="174"/>
      <c r="N477" s="151"/>
      <c r="O477" s="151"/>
      <c r="P477" s="135"/>
      <c r="Q477" s="135"/>
      <c r="R477" s="921"/>
      <c r="S477" s="922"/>
      <c r="T477" s="922"/>
      <c r="U477" s="922"/>
      <c r="V477" s="922"/>
      <c r="W477" s="922"/>
      <c r="X477" s="922"/>
      <c r="Y477" s="922"/>
      <c r="Z477" s="922"/>
      <c r="AA477" s="922"/>
      <c r="AB477" s="922"/>
      <c r="AC477" s="922"/>
      <c r="AD477" s="922"/>
      <c r="AE477" s="922"/>
      <c r="AF477" s="264"/>
      <c r="AG477" s="937"/>
      <c r="AH477" s="939"/>
      <c r="AI477" s="937"/>
      <c r="AJ477" s="939"/>
      <c r="AK477" s="937"/>
      <c r="AL477" s="941"/>
      <c r="AM477" s="852"/>
    </row>
    <row r="478" spans="2:41" ht="17.25" thickBot="1" x14ac:dyDescent="0.3"/>
    <row r="479" spans="2:41" x14ac:dyDescent="0.25">
      <c r="R479" s="918" t="s">
        <v>0</v>
      </c>
      <c r="S479" s="919"/>
      <c r="T479" s="919"/>
      <c r="U479" s="919"/>
      <c r="V479" s="919"/>
      <c r="W479" s="919"/>
      <c r="X479" s="919"/>
      <c r="Y479" s="919"/>
      <c r="Z479" s="919"/>
      <c r="AA479" s="919"/>
      <c r="AB479" s="919"/>
      <c r="AC479" s="919"/>
      <c r="AD479" s="919"/>
      <c r="AE479" s="920"/>
      <c r="AF479" s="18"/>
      <c r="AG479" s="924">
        <f>+AH476+AG459</f>
        <v>0</v>
      </c>
      <c r="AH479" s="925"/>
      <c r="AI479" s="924">
        <f>+AJ476+AI459</f>
        <v>0</v>
      </c>
      <c r="AJ479" s="925"/>
      <c r="AK479" s="928">
        <f>+AI479-AG479</f>
        <v>0</v>
      </c>
      <c r="AL479" s="925"/>
      <c r="AM479" s="945" t="e">
        <f>+AK479/AG479</f>
        <v>#DIV/0!</v>
      </c>
    </row>
    <row r="480" spans="2:41" ht="17.25" thickBot="1" x14ac:dyDescent="0.3">
      <c r="R480" s="921"/>
      <c r="S480" s="922"/>
      <c r="T480" s="922"/>
      <c r="U480" s="922"/>
      <c r="V480" s="922"/>
      <c r="W480" s="922"/>
      <c r="X480" s="922"/>
      <c r="Y480" s="922"/>
      <c r="Z480" s="922"/>
      <c r="AA480" s="922"/>
      <c r="AB480" s="922"/>
      <c r="AC480" s="922"/>
      <c r="AD480" s="922"/>
      <c r="AE480" s="923"/>
      <c r="AF480" s="19"/>
      <c r="AG480" s="926"/>
      <c r="AH480" s="927"/>
      <c r="AI480" s="926"/>
      <c r="AJ480" s="927"/>
      <c r="AK480" s="929"/>
      <c r="AL480" s="927"/>
      <c r="AM480" s="946"/>
    </row>
    <row r="481" spans="2:41" ht="17.25" thickBot="1" x14ac:dyDescent="0.3"/>
    <row r="482" spans="2:41" ht="12" customHeight="1" x14ac:dyDescent="0.25">
      <c r="B482" s="882" t="s">
        <v>31</v>
      </c>
      <c r="C482" s="883"/>
      <c r="D482" s="883"/>
      <c r="E482" s="883"/>
      <c r="F482" s="883"/>
      <c r="G482" s="884"/>
      <c r="H482" s="888" t="s">
        <v>30</v>
      </c>
      <c r="I482" s="765"/>
      <c r="J482" s="765"/>
      <c r="K482" s="765"/>
      <c r="L482" s="765"/>
      <c r="M482" s="765"/>
      <c r="N482" s="765"/>
      <c r="O482" s="765"/>
      <c r="P482" s="765"/>
      <c r="Q482" s="765"/>
      <c r="R482" s="765"/>
      <c r="S482" s="765"/>
      <c r="T482" s="765"/>
      <c r="U482" s="765"/>
      <c r="V482" s="765"/>
      <c r="W482" s="765"/>
      <c r="X482" s="765"/>
      <c r="Y482" s="765"/>
      <c r="Z482" s="765"/>
      <c r="AA482" s="765"/>
      <c r="AB482" s="765"/>
      <c r="AC482" s="765"/>
      <c r="AD482" s="267"/>
      <c r="AE482" s="764" t="s">
        <v>29</v>
      </c>
      <c r="AF482" s="765"/>
      <c r="AG482" s="765"/>
      <c r="AH482" s="765"/>
      <c r="AI482" s="765"/>
      <c r="AJ482" s="766"/>
      <c r="AK482" s="889" t="s">
        <v>39</v>
      </c>
      <c r="AL482" s="890"/>
      <c r="AM482" s="891"/>
      <c r="AN482" s="22"/>
      <c r="AO482" s="168" t="s">
        <v>46</v>
      </c>
    </row>
    <row r="483" spans="2:41" ht="12" customHeight="1" thickBot="1" x14ac:dyDescent="0.3">
      <c r="B483" s="885"/>
      <c r="C483" s="886"/>
      <c r="D483" s="886"/>
      <c r="E483" s="886"/>
      <c r="F483" s="886"/>
      <c r="G483" s="887"/>
      <c r="H483" s="892" t="s">
        <v>25</v>
      </c>
      <c r="I483" s="893"/>
      <c r="J483" s="893"/>
      <c r="K483" s="893"/>
      <c r="L483" s="893"/>
      <c r="M483" s="893"/>
      <c r="N483" s="893"/>
      <c r="O483" s="893"/>
      <c r="P483" s="893"/>
      <c r="Q483" s="893"/>
      <c r="R483" s="893"/>
      <c r="S483" s="893"/>
      <c r="T483" s="893"/>
      <c r="U483" s="893"/>
      <c r="V483" s="893"/>
      <c r="W483" s="893"/>
      <c r="X483" s="893"/>
      <c r="Y483" s="893"/>
      <c r="Z483" s="893"/>
      <c r="AA483" s="893"/>
      <c r="AB483" s="893"/>
      <c r="AC483" s="893"/>
      <c r="AD483" s="268"/>
      <c r="AE483" s="773"/>
      <c r="AF483" s="774"/>
      <c r="AG483" s="774"/>
      <c r="AH483" s="774"/>
      <c r="AI483" s="774"/>
      <c r="AJ483" s="775"/>
      <c r="AK483" s="896" t="s">
        <v>40</v>
      </c>
      <c r="AL483" s="897"/>
      <c r="AM483" s="898"/>
      <c r="AN483" s="23"/>
      <c r="AO483" s="169" t="s">
        <v>47</v>
      </c>
    </row>
    <row r="484" spans="2:41" ht="12" customHeight="1" thickBot="1" x14ac:dyDescent="0.3">
      <c r="B484" s="902" t="s">
        <v>28</v>
      </c>
      <c r="C484" s="903"/>
      <c r="D484" s="903"/>
      <c r="E484" s="903"/>
      <c r="F484" s="903"/>
      <c r="G484" s="904"/>
      <c r="H484" s="894"/>
      <c r="I484" s="895"/>
      <c r="J484" s="895"/>
      <c r="K484" s="895"/>
      <c r="L484" s="895"/>
      <c r="M484" s="895"/>
      <c r="N484" s="895"/>
      <c r="O484" s="895"/>
      <c r="P484" s="895"/>
      <c r="Q484" s="895"/>
      <c r="R484" s="895"/>
      <c r="S484" s="895"/>
      <c r="T484" s="895"/>
      <c r="U484" s="895"/>
      <c r="V484" s="895"/>
      <c r="W484" s="895"/>
      <c r="X484" s="895"/>
      <c r="Y484" s="895"/>
      <c r="Z484" s="895"/>
      <c r="AA484" s="895"/>
      <c r="AB484" s="895"/>
      <c r="AC484" s="895"/>
      <c r="AD484" s="269"/>
      <c r="AE484" s="776"/>
      <c r="AF484" s="777"/>
      <c r="AG484" s="777"/>
      <c r="AH484" s="777"/>
      <c r="AI484" s="777"/>
      <c r="AJ484" s="778"/>
      <c r="AK484" s="899"/>
      <c r="AL484" s="900"/>
      <c r="AM484" s="901"/>
      <c r="AN484" s="141"/>
      <c r="AO484" s="170"/>
    </row>
    <row r="485" spans="2:41" ht="12" customHeight="1" thickBot="1" x14ac:dyDescent="0.3">
      <c r="B485" s="135"/>
      <c r="C485" s="135"/>
      <c r="D485" s="135"/>
      <c r="E485" s="135"/>
      <c r="F485" s="135"/>
      <c r="G485" s="135"/>
      <c r="H485" s="135"/>
      <c r="I485" s="135"/>
      <c r="J485" s="174"/>
      <c r="K485" s="174"/>
      <c r="L485" s="174"/>
      <c r="M485" s="174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  <c r="AL485" s="135"/>
      <c r="AM485" s="135"/>
      <c r="AN485" s="141"/>
      <c r="AO485" s="171"/>
    </row>
    <row r="486" spans="2:41" ht="12" customHeight="1" thickBot="1" x14ac:dyDescent="0.3">
      <c r="B486" s="873" t="s">
        <v>27</v>
      </c>
      <c r="C486" s="874"/>
      <c r="D486" s="874"/>
      <c r="E486" s="875"/>
      <c r="F486" s="848" t="s">
        <v>26</v>
      </c>
      <c r="G486" s="850"/>
      <c r="H486" s="848" t="s">
        <v>44</v>
      </c>
      <c r="I486" s="849"/>
      <c r="J486" s="849"/>
      <c r="K486" s="849"/>
      <c r="L486" s="849"/>
      <c r="M486" s="849"/>
      <c r="N486" s="849"/>
      <c r="O486" s="849"/>
      <c r="P486" s="849"/>
      <c r="Q486" s="849"/>
      <c r="R486" s="849"/>
      <c r="S486" s="850"/>
      <c r="T486" s="848" t="s">
        <v>25</v>
      </c>
      <c r="U486" s="849"/>
      <c r="V486" s="849"/>
      <c r="W486" s="849"/>
      <c r="X486" s="849"/>
      <c r="Y486" s="849"/>
      <c r="Z486" s="849"/>
      <c r="AA486" s="849"/>
      <c r="AB486" s="849"/>
      <c r="AC486" s="849"/>
      <c r="AD486" s="849"/>
      <c r="AE486" s="850"/>
      <c r="AF486" s="879" t="s">
        <v>24</v>
      </c>
      <c r="AG486" s="880"/>
      <c r="AH486" s="881"/>
      <c r="AI486" s="879" t="s">
        <v>24</v>
      </c>
      <c r="AJ486" s="881"/>
      <c r="AK486" s="848" t="s">
        <v>23</v>
      </c>
      <c r="AL486" s="849"/>
      <c r="AM486" s="850"/>
      <c r="AN486" s="141"/>
      <c r="AO486" s="171"/>
    </row>
    <row r="487" spans="2:41" ht="12" customHeight="1" thickBot="1" x14ac:dyDescent="0.3">
      <c r="B487" s="1" t="s">
        <v>13</v>
      </c>
      <c r="C487" s="2" t="s">
        <v>22</v>
      </c>
      <c r="D487" s="3" t="s">
        <v>22</v>
      </c>
      <c r="E487" s="2" t="s">
        <v>21</v>
      </c>
      <c r="F487" s="907" t="s">
        <v>20</v>
      </c>
      <c r="G487" s="908"/>
      <c r="H487" s="876"/>
      <c r="I487" s="877"/>
      <c r="J487" s="877"/>
      <c r="K487" s="877"/>
      <c r="L487" s="877"/>
      <c r="M487" s="877"/>
      <c r="N487" s="877"/>
      <c r="O487" s="877"/>
      <c r="P487" s="877"/>
      <c r="Q487" s="877"/>
      <c r="R487" s="877"/>
      <c r="S487" s="878"/>
      <c r="T487" s="876"/>
      <c r="U487" s="877"/>
      <c r="V487" s="877"/>
      <c r="W487" s="877"/>
      <c r="X487" s="877"/>
      <c r="Y487" s="877"/>
      <c r="Z487" s="877"/>
      <c r="AA487" s="877"/>
      <c r="AB487" s="877"/>
      <c r="AC487" s="877"/>
      <c r="AD487" s="877"/>
      <c r="AE487" s="878"/>
      <c r="AF487" s="876" t="s">
        <v>19</v>
      </c>
      <c r="AG487" s="877"/>
      <c r="AH487" s="878"/>
      <c r="AI487" s="876" t="s">
        <v>18</v>
      </c>
      <c r="AJ487" s="878"/>
      <c r="AK487" s="876" t="s">
        <v>17</v>
      </c>
      <c r="AL487" s="877"/>
      <c r="AM487" s="878"/>
      <c r="AN487" s="141"/>
      <c r="AO487" s="171"/>
    </row>
    <row r="488" spans="2:41" ht="12" customHeight="1" thickBot="1" x14ac:dyDescent="0.3">
      <c r="B488" s="4">
        <v>2020</v>
      </c>
      <c r="C488" s="5" t="s">
        <v>16</v>
      </c>
      <c r="D488" s="5" t="s">
        <v>15</v>
      </c>
      <c r="E488" s="30" t="s">
        <v>14</v>
      </c>
      <c r="F488" s="6" t="s">
        <v>14</v>
      </c>
      <c r="G488" s="7" t="s">
        <v>13</v>
      </c>
      <c r="H488" s="868" t="s">
        <v>34</v>
      </c>
      <c r="I488" s="869"/>
      <c r="J488" s="870" t="s">
        <v>43</v>
      </c>
      <c r="K488" s="871"/>
      <c r="L488" s="870" t="s">
        <v>42</v>
      </c>
      <c r="M488" s="871"/>
      <c r="N488" s="872" t="s">
        <v>33</v>
      </c>
      <c r="O488" s="869"/>
      <c r="P488" s="872" t="s">
        <v>12</v>
      </c>
      <c r="Q488" s="869"/>
      <c r="R488" s="872" t="s">
        <v>11</v>
      </c>
      <c r="S488" s="905"/>
      <c r="T488" s="868" t="s">
        <v>35</v>
      </c>
      <c r="U488" s="906"/>
      <c r="V488" s="906"/>
      <c r="W488" s="905"/>
      <c r="X488" s="868" t="s">
        <v>10</v>
      </c>
      <c r="Y488" s="906"/>
      <c r="Z488" s="906"/>
      <c r="AA488" s="905"/>
      <c r="AB488" s="38" t="s">
        <v>38</v>
      </c>
      <c r="AC488" s="37" t="s">
        <v>36</v>
      </c>
      <c r="AD488" s="266" t="s">
        <v>41</v>
      </c>
      <c r="AE488" s="136" t="s">
        <v>9</v>
      </c>
      <c r="AF488" s="8" t="s">
        <v>37</v>
      </c>
      <c r="AG488" s="9" t="s">
        <v>8</v>
      </c>
      <c r="AH488" s="10" t="s">
        <v>7</v>
      </c>
      <c r="AI488" s="6" t="s">
        <v>8</v>
      </c>
      <c r="AJ488" s="7" t="s">
        <v>7</v>
      </c>
      <c r="AK488" s="6" t="s">
        <v>8</v>
      </c>
      <c r="AL488" s="11" t="s">
        <v>7</v>
      </c>
      <c r="AM488" s="7" t="s">
        <v>6</v>
      </c>
      <c r="AN488" s="141"/>
      <c r="AO488" s="171"/>
    </row>
    <row r="489" spans="2:41" ht="12" customHeight="1" thickBot="1" x14ac:dyDescent="0.3">
      <c r="B489" s="25"/>
      <c r="C489" s="137"/>
      <c r="D489" s="137"/>
      <c r="E489" s="43"/>
      <c r="F489" s="43"/>
      <c r="G489" s="25"/>
      <c r="H489" s="960"/>
      <c r="I489" s="961"/>
      <c r="J489" s="962"/>
      <c r="K489" s="963"/>
      <c r="L489" s="962"/>
      <c r="M489" s="963"/>
      <c r="N489" s="960"/>
      <c r="O489" s="961"/>
      <c r="P489" s="964"/>
      <c r="Q489" s="965"/>
      <c r="R489" s="964"/>
      <c r="S489" s="966"/>
      <c r="T489" s="957"/>
      <c r="U489" s="958"/>
      <c r="V489" s="958"/>
      <c r="W489" s="959"/>
      <c r="X489" s="986"/>
      <c r="Y489" s="958"/>
      <c r="Z489" s="958"/>
      <c r="AA489" s="987"/>
      <c r="AB489" s="34"/>
      <c r="AC489" s="138"/>
      <c r="AD489" s="166"/>
      <c r="AE489" s="41"/>
      <c r="AF489" s="26"/>
      <c r="AG489" s="160"/>
      <c r="AH489" s="161">
        <f>+AG489/1000</f>
        <v>0</v>
      </c>
      <c r="AI489" s="162"/>
      <c r="AJ489" s="163">
        <f>+AI489/1000</f>
        <v>0</v>
      </c>
      <c r="AK489" s="164">
        <f>+AI489-AG489</f>
        <v>0</v>
      </c>
      <c r="AL489" s="163">
        <f>+AK489/1000</f>
        <v>0</v>
      </c>
      <c r="AM489" s="165" t="e">
        <f>+AK489/AG489</f>
        <v>#DIV/0!</v>
      </c>
      <c r="AN489" s="141"/>
      <c r="AO489" s="172"/>
    </row>
    <row r="490" spans="2:41" ht="12" customHeight="1" x14ac:dyDescent="0.25">
      <c r="B490" s="25"/>
      <c r="C490" s="137"/>
      <c r="D490" s="137"/>
      <c r="E490" s="43"/>
      <c r="F490" s="43"/>
      <c r="G490" s="25"/>
      <c r="H490" s="967"/>
      <c r="I490" s="968"/>
      <c r="J490" s="969"/>
      <c r="K490" s="970"/>
      <c r="L490" s="969"/>
      <c r="M490" s="970"/>
      <c r="N490" s="967"/>
      <c r="O490" s="968"/>
      <c r="P490" s="971"/>
      <c r="Q490" s="972"/>
      <c r="R490" s="973"/>
      <c r="S490" s="974"/>
      <c r="T490" s="979"/>
      <c r="U490" s="980"/>
      <c r="V490" s="980"/>
      <c r="W490" s="981"/>
      <c r="X490" s="979"/>
      <c r="Y490" s="980"/>
      <c r="Z490" s="980"/>
      <c r="AA490" s="988"/>
      <c r="AB490" s="34"/>
      <c r="AC490" s="138"/>
      <c r="AD490" s="158"/>
      <c r="AE490" s="35"/>
      <c r="AF490" s="34"/>
      <c r="AG490" s="139"/>
      <c r="AH490" s="159">
        <f>+AG490/1000</f>
        <v>0</v>
      </c>
      <c r="AI490" s="152"/>
      <c r="AJ490" s="272">
        <f>+AI490/1000</f>
        <v>0</v>
      </c>
      <c r="AK490" s="273">
        <f>+AI490-AG490</f>
        <v>0</v>
      </c>
      <c r="AL490" s="274">
        <f>+AK490/1000</f>
        <v>0</v>
      </c>
      <c r="AM490" s="275" t="e">
        <f>+AK490/AG490</f>
        <v>#DIV/0!</v>
      </c>
      <c r="AN490" s="20"/>
    </row>
    <row r="491" spans="2:41" ht="12" customHeight="1" x14ac:dyDescent="0.25">
      <c r="B491" s="25"/>
      <c r="C491" s="137"/>
      <c r="D491" s="137"/>
      <c r="E491" s="43"/>
      <c r="F491" s="43"/>
      <c r="G491" s="25"/>
      <c r="H491" s="967"/>
      <c r="I491" s="968"/>
      <c r="J491" s="969"/>
      <c r="K491" s="970"/>
      <c r="L491" s="969"/>
      <c r="M491" s="970"/>
      <c r="N491" s="967"/>
      <c r="O491" s="968"/>
      <c r="P491" s="971"/>
      <c r="Q491" s="972"/>
      <c r="R491" s="973"/>
      <c r="S491" s="985"/>
      <c r="T491" s="982"/>
      <c r="U491" s="983"/>
      <c r="V491" s="983"/>
      <c r="W491" s="984"/>
      <c r="X491" s="982"/>
      <c r="Y491" s="983"/>
      <c r="Z491" s="983"/>
      <c r="AA491" s="984"/>
      <c r="AB491" s="34"/>
      <c r="AC491" s="138"/>
      <c r="AD491" s="263"/>
      <c r="AE491" s="46"/>
      <c r="AF491" s="34"/>
      <c r="AG491" s="139"/>
      <c r="AH491" s="140">
        <f>+AG491/1000</f>
        <v>0</v>
      </c>
      <c r="AI491" s="152"/>
      <c r="AJ491" s="142">
        <f>+AI491/1000</f>
        <v>0</v>
      </c>
      <c r="AK491" s="143">
        <f>+AI491-AG491</f>
        <v>0</v>
      </c>
      <c r="AL491" s="144">
        <f>+AK491/1000</f>
        <v>0</v>
      </c>
      <c r="AM491" s="145" t="e">
        <f>+AK491/AG491</f>
        <v>#DIV/0!</v>
      </c>
      <c r="AN491" s="21"/>
    </row>
    <row r="492" spans="2:41" ht="12" customHeight="1" x14ac:dyDescent="0.25">
      <c r="B492" s="25"/>
      <c r="C492" s="137"/>
      <c r="D492" s="137"/>
      <c r="E492" s="43"/>
      <c r="F492" s="43"/>
      <c r="G492" s="25"/>
      <c r="H492" s="967"/>
      <c r="I492" s="968"/>
      <c r="J492" s="969"/>
      <c r="K492" s="970"/>
      <c r="L492" s="969"/>
      <c r="M492" s="970"/>
      <c r="N492" s="967"/>
      <c r="O492" s="968"/>
      <c r="P492" s="971"/>
      <c r="Q492" s="972"/>
      <c r="R492" s="973"/>
      <c r="S492" s="974"/>
      <c r="T492" s="975"/>
      <c r="U492" s="976"/>
      <c r="V492" s="976"/>
      <c r="W492" s="977"/>
      <c r="X492" s="975"/>
      <c r="Y492" s="976"/>
      <c r="Z492" s="976"/>
      <c r="AA492" s="978"/>
      <c r="AB492" s="34"/>
      <c r="AC492" s="138"/>
      <c r="AD492" s="263"/>
      <c r="AE492" s="46"/>
      <c r="AF492" s="34"/>
      <c r="AG492" s="139"/>
      <c r="AH492" s="140">
        <f>+AG492/1000</f>
        <v>0</v>
      </c>
      <c r="AI492" s="152"/>
      <c r="AJ492" s="142">
        <f>+AI492/1000</f>
        <v>0</v>
      </c>
      <c r="AK492" s="143">
        <f>+AI492-AG492</f>
        <v>0</v>
      </c>
      <c r="AL492" s="144">
        <f>+AK492/1000</f>
        <v>0</v>
      </c>
      <c r="AM492" s="145" t="e">
        <f>+AK492/AG492</f>
        <v>#DIV/0!</v>
      </c>
      <c r="AN492" s="21"/>
    </row>
    <row r="493" spans="2:41" ht="12" customHeight="1" x14ac:dyDescent="0.25">
      <c r="B493" s="25"/>
      <c r="C493" s="137"/>
      <c r="D493" s="137"/>
      <c r="E493" s="43"/>
      <c r="F493" s="43"/>
      <c r="G493" s="25"/>
      <c r="H493" s="967"/>
      <c r="I493" s="968"/>
      <c r="J493" s="969"/>
      <c r="K493" s="970"/>
      <c r="L493" s="969"/>
      <c r="M493" s="970"/>
      <c r="N493" s="967"/>
      <c r="O493" s="968"/>
      <c r="P493" s="989"/>
      <c r="Q493" s="990"/>
      <c r="R493" s="973"/>
      <c r="S493" s="974"/>
      <c r="T493" s="991"/>
      <c r="U493" s="992"/>
      <c r="V493" s="992"/>
      <c r="W493" s="974"/>
      <c r="X493" s="991"/>
      <c r="Y493" s="992"/>
      <c r="Z493" s="992"/>
      <c r="AA493" s="985"/>
      <c r="AB493" s="34"/>
      <c r="AC493" s="138"/>
      <c r="AD493" s="263"/>
      <c r="AE493" s="46"/>
      <c r="AF493" s="34"/>
      <c r="AG493" s="139"/>
      <c r="AH493" s="140">
        <f>+AG493/1000</f>
        <v>0</v>
      </c>
      <c r="AI493" s="152"/>
      <c r="AJ493" s="142">
        <f>+AI493/1000</f>
        <v>0</v>
      </c>
      <c r="AK493" s="143">
        <f>+AI493-AG493</f>
        <v>0</v>
      </c>
      <c r="AL493" s="144">
        <f>+AK493/1000</f>
        <v>0</v>
      </c>
      <c r="AM493" s="145" t="e">
        <f>+AK493/AG493</f>
        <v>#DIV/0!</v>
      </c>
    </row>
    <row r="494" spans="2:41" ht="12" customHeight="1" thickBot="1" x14ac:dyDescent="0.3">
      <c r="B494" s="24"/>
      <c r="C494" s="146"/>
      <c r="D494" s="146"/>
      <c r="E494" s="27"/>
      <c r="F494" s="36"/>
      <c r="G494" s="31"/>
      <c r="H494" s="909"/>
      <c r="I494" s="910"/>
      <c r="J494" s="911"/>
      <c r="K494" s="912"/>
      <c r="L494" s="911"/>
      <c r="M494" s="912"/>
      <c r="N494" s="913"/>
      <c r="O494" s="910"/>
      <c r="P494" s="913"/>
      <c r="Q494" s="910"/>
      <c r="R494" s="914"/>
      <c r="S494" s="915"/>
      <c r="T494" s="916"/>
      <c r="U494" s="917"/>
      <c r="V494" s="917"/>
      <c r="W494" s="915"/>
      <c r="X494" s="29"/>
      <c r="Y494" s="147"/>
      <c r="Z494" s="147"/>
      <c r="AA494" s="28"/>
      <c r="AB494" s="36"/>
      <c r="AC494" s="148"/>
      <c r="AD494" s="147"/>
      <c r="AE494" s="28"/>
      <c r="AF494" s="29"/>
      <c r="AG494" s="149"/>
      <c r="AH494" s="153"/>
      <c r="AI494" s="150"/>
      <c r="AJ494" s="154"/>
      <c r="AK494" s="155"/>
      <c r="AL494" s="156"/>
      <c r="AM494" s="157"/>
    </row>
    <row r="495" spans="2:41" ht="12" customHeight="1" x14ac:dyDescent="0.25">
      <c r="B495" s="151"/>
      <c r="C495" s="151"/>
      <c r="D495" s="151"/>
      <c r="E495" s="151"/>
      <c r="F495" s="151"/>
      <c r="G495" s="151"/>
      <c r="H495" s="151"/>
      <c r="I495" s="151"/>
      <c r="J495" s="174"/>
      <c r="K495" s="174"/>
      <c r="L495" s="174"/>
      <c r="M495" s="174"/>
      <c r="N495" s="151"/>
      <c r="O495" s="151"/>
      <c r="P495" s="135"/>
      <c r="Q495" s="135"/>
      <c r="R495" s="918" t="s">
        <v>5</v>
      </c>
      <c r="S495" s="919"/>
      <c r="T495" s="919"/>
      <c r="U495" s="919"/>
      <c r="V495" s="919"/>
      <c r="W495" s="919"/>
      <c r="X495" s="919"/>
      <c r="Y495" s="919"/>
      <c r="Z495" s="919"/>
      <c r="AA495" s="919"/>
      <c r="AB495" s="919"/>
      <c r="AC495" s="919"/>
      <c r="AD495" s="919"/>
      <c r="AE495" s="919"/>
      <c r="AF495" s="265"/>
      <c r="AG495" s="932" t="s">
        <v>4</v>
      </c>
      <c r="AH495" s="933"/>
      <c r="AI495" s="932" t="s">
        <v>3</v>
      </c>
      <c r="AJ495" s="933"/>
      <c r="AK495" s="932" t="s">
        <v>2</v>
      </c>
      <c r="AL495" s="934"/>
      <c r="AM495" s="935"/>
    </row>
    <row r="496" spans="2:41" x14ac:dyDescent="0.25">
      <c r="B496" s="151"/>
      <c r="C496" s="151"/>
      <c r="D496" s="151"/>
      <c r="E496" s="151"/>
      <c r="F496" s="151"/>
      <c r="G496" s="151"/>
      <c r="H496" s="151"/>
      <c r="I496" s="151"/>
      <c r="J496" s="174"/>
      <c r="K496" s="174"/>
      <c r="L496" s="174"/>
      <c r="M496" s="174"/>
      <c r="N496" s="151"/>
      <c r="O496" s="151"/>
      <c r="P496" s="135"/>
      <c r="Q496" s="135"/>
      <c r="R496" s="930"/>
      <c r="S496" s="931"/>
      <c r="T496" s="931"/>
      <c r="U496" s="931"/>
      <c r="V496" s="931"/>
      <c r="W496" s="931"/>
      <c r="X496" s="931"/>
      <c r="Y496" s="931"/>
      <c r="Z496" s="931"/>
      <c r="AA496" s="931"/>
      <c r="AB496" s="931"/>
      <c r="AC496" s="931"/>
      <c r="AD496" s="931"/>
      <c r="AE496" s="931"/>
      <c r="AF496" s="265"/>
      <c r="AG496" s="936" t="s">
        <v>1</v>
      </c>
      <c r="AH496" s="938">
        <f>+SUM(AH489:AH494)</f>
        <v>0</v>
      </c>
      <c r="AI496" s="936" t="s">
        <v>1</v>
      </c>
      <c r="AJ496" s="938">
        <f>+SUM(AJ489:AJ494)</f>
        <v>0</v>
      </c>
      <c r="AK496" s="936" t="s">
        <v>1</v>
      </c>
      <c r="AL496" s="940">
        <f>+AJ496-AH496</f>
        <v>0</v>
      </c>
      <c r="AM496" s="851" t="e">
        <f>+AL496/AH496</f>
        <v>#DIV/0!</v>
      </c>
    </row>
    <row r="497" spans="2:41" ht="17.25" thickBot="1" x14ac:dyDescent="0.3">
      <c r="B497" s="151"/>
      <c r="C497" s="151"/>
      <c r="D497" s="151"/>
      <c r="E497" s="151"/>
      <c r="F497" s="151"/>
      <c r="G497" s="151"/>
      <c r="H497" s="151"/>
      <c r="I497" s="151"/>
      <c r="J497" s="174"/>
      <c r="K497" s="174"/>
      <c r="L497" s="174"/>
      <c r="M497" s="174"/>
      <c r="N497" s="151"/>
      <c r="O497" s="151"/>
      <c r="P497" s="135"/>
      <c r="Q497" s="135"/>
      <c r="R497" s="921"/>
      <c r="S497" s="922"/>
      <c r="T497" s="922"/>
      <c r="U497" s="922"/>
      <c r="V497" s="922"/>
      <c r="W497" s="922"/>
      <c r="X497" s="922"/>
      <c r="Y497" s="922"/>
      <c r="Z497" s="922"/>
      <c r="AA497" s="922"/>
      <c r="AB497" s="922"/>
      <c r="AC497" s="922"/>
      <c r="AD497" s="922"/>
      <c r="AE497" s="922"/>
      <c r="AF497" s="264"/>
      <c r="AG497" s="937"/>
      <c r="AH497" s="939"/>
      <c r="AI497" s="937"/>
      <c r="AJ497" s="939"/>
      <c r="AK497" s="937"/>
      <c r="AL497" s="941"/>
      <c r="AM497" s="852"/>
    </row>
    <row r="498" spans="2:41" ht="17.25" thickBot="1" x14ac:dyDescent="0.3"/>
    <row r="499" spans="2:41" x14ac:dyDescent="0.25">
      <c r="R499" s="918" t="s">
        <v>0</v>
      </c>
      <c r="S499" s="919"/>
      <c r="T499" s="919"/>
      <c r="U499" s="919"/>
      <c r="V499" s="919"/>
      <c r="W499" s="919"/>
      <c r="X499" s="919"/>
      <c r="Y499" s="919"/>
      <c r="Z499" s="919"/>
      <c r="AA499" s="919"/>
      <c r="AB499" s="919"/>
      <c r="AC499" s="919"/>
      <c r="AD499" s="919"/>
      <c r="AE499" s="920"/>
      <c r="AF499" s="18"/>
      <c r="AG499" s="924">
        <f>+AH496+AG479</f>
        <v>0</v>
      </c>
      <c r="AH499" s="925"/>
      <c r="AI499" s="924">
        <f>+AJ496+AI479</f>
        <v>0</v>
      </c>
      <c r="AJ499" s="925"/>
      <c r="AK499" s="928">
        <f>+AI499-AG499</f>
        <v>0</v>
      </c>
      <c r="AL499" s="925"/>
      <c r="AM499" s="945" t="e">
        <f>+AK499/AG499</f>
        <v>#DIV/0!</v>
      </c>
    </row>
    <row r="500" spans="2:41" ht="17.25" thickBot="1" x14ac:dyDescent="0.3">
      <c r="R500" s="921"/>
      <c r="S500" s="922"/>
      <c r="T500" s="922"/>
      <c r="U500" s="922"/>
      <c r="V500" s="922"/>
      <c r="W500" s="922"/>
      <c r="X500" s="922"/>
      <c r="Y500" s="922"/>
      <c r="Z500" s="922"/>
      <c r="AA500" s="922"/>
      <c r="AB500" s="922"/>
      <c r="AC500" s="922"/>
      <c r="AD500" s="922"/>
      <c r="AE500" s="923"/>
      <c r="AF500" s="19"/>
      <c r="AG500" s="926"/>
      <c r="AH500" s="927"/>
      <c r="AI500" s="926"/>
      <c r="AJ500" s="927"/>
      <c r="AK500" s="929"/>
      <c r="AL500" s="927"/>
      <c r="AM500" s="946"/>
    </row>
    <row r="501" spans="2:41" ht="17.25" thickBot="1" x14ac:dyDescent="0.3"/>
    <row r="502" spans="2:41" ht="12" customHeight="1" x14ac:dyDescent="0.25">
      <c r="B502" s="882" t="s">
        <v>31</v>
      </c>
      <c r="C502" s="883"/>
      <c r="D502" s="883"/>
      <c r="E502" s="883"/>
      <c r="F502" s="883"/>
      <c r="G502" s="884"/>
      <c r="H502" s="888" t="s">
        <v>30</v>
      </c>
      <c r="I502" s="765"/>
      <c r="J502" s="765"/>
      <c r="K502" s="765"/>
      <c r="L502" s="765"/>
      <c r="M502" s="765"/>
      <c r="N502" s="765"/>
      <c r="O502" s="765"/>
      <c r="P502" s="765"/>
      <c r="Q502" s="765"/>
      <c r="R502" s="765"/>
      <c r="S502" s="765"/>
      <c r="T502" s="765"/>
      <c r="U502" s="765"/>
      <c r="V502" s="765"/>
      <c r="W502" s="765"/>
      <c r="X502" s="765"/>
      <c r="Y502" s="765"/>
      <c r="Z502" s="765"/>
      <c r="AA502" s="765"/>
      <c r="AB502" s="765"/>
      <c r="AC502" s="765"/>
      <c r="AD502" s="267"/>
      <c r="AE502" s="764" t="s">
        <v>29</v>
      </c>
      <c r="AF502" s="765"/>
      <c r="AG502" s="765"/>
      <c r="AH502" s="765"/>
      <c r="AI502" s="765"/>
      <c r="AJ502" s="766"/>
      <c r="AK502" s="889" t="s">
        <v>39</v>
      </c>
      <c r="AL502" s="890"/>
      <c r="AM502" s="891"/>
      <c r="AN502" s="22"/>
      <c r="AO502" s="168" t="s">
        <v>46</v>
      </c>
    </row>
    <row r="503" spans="2:41" ht="12" customHeight="1" thickBot="1" x14ac:dyDescent="0.3">
      <c r="B503" s="885"/>
      <c r="C503" s="886"/>
      <c r="D503" s="886"/>
      <c r="E503" s="886"/>
      <c r="F503" s="886"/>
      <c r="G503" s="887"/>
      <c r="H503" s="892" t="s">
        <v>25</v>
      </c>
      <c r="I503" s="893"/>
      <c r="J503" s="893"/>
      <c r="K503" s="893"/>
      <c r="L503" s="893"/>
      <c r="M503" s="893"/>
      <c r="N503" s="893"/>
      <c r="O503" s="893"/>
      <c r="P503" s="893"/>
      <c r="Q503" s="893"/>
      <c r="R503" s="893"/>
      <c r="S503" s="893"/>
      <c r="T503" s="893"/>
      <c r="U503" s="893"/>
      <c r="V503" s="893"/>
      <c r="W503" s="893"/>
      <c r="X503" s="893"/>
      <c r="Y503" s="893"/>
      <c r="Z503" s="893"/>
      <c r="AA503" s="893"/>
      <c r="AB503" s="893"/>
      <c r="AC503" s="893"/>
      <c r="AD503" s="268"/>
      <c r="AE503" s="773"/>
      <c r="AF503" s="774"/>
      <c r="AG503" s="774"/>
      <c r="AH503" s="774"/>
      <c r="AI503" s="774"/>
      <c r="AJ503" s="775"/>
      <c r="AK503" s="896" t="s">
        <v>40</v>
      </c>
      <c r="AL503" s="897"/>
      <c r="AM503" s="898"/>
      <c r="AN503" s="23"/>
      <c r="AO503" s="169" t="s">
        <v>47</v>
      </c>
    </row>
    <row r="504" spans="2:41" ht="12" customHeight="1" thickBot="1" x14ac:dyDescent="0.3">
      <c r="B504" s="902" t="s">
        <v>28</v>
      </c>
      <c r="C504" s="903"/>
      <c r="D504" s="903"/>
      <c r="E504" s="903"/>
      <c r="F504" s="903"/>
      <c r="G504" s="904"/>
      <c r="H504" s="894"/>
      <c r="I504" s="895"/>
      <c r="J504" s="895"/>
      <c r="K504" s="895"/>
      <c r="L504" s="895"/>
      <c r="M504" s="895"/>
      <c r="N504" s="895"/>
      <c r="O504" s="895"/>
      <c r="P504" s="895"/>
      <c r="Q504" s="895"/>
      <c r="R504" s="895"/>
      <c r="S504" s="895"/>
      <c r="T504" s="895"/>
      <c r="U504" s="895"/>
      <c r="V504" s="895"/>
      <c r="W504" s="895"/>
      <c r="X504" s="895"/>
      <c r="Y504" s="895"/>
      <c r="Z504" s="895"/>
      <c r="AA504" s="895"/>
      <c r="AB504" s="895"/>
      <c r="AC504" s="895"/>
      <c r="AD504" s="269"/>
      <c r="AE504" s="776"/>
      <c r="AF504" s="777"/>
      <c r="AG504" s="777"/>
      <c r="AH504" s="777"/>
      <c r="AI504" s="777"/>
      <c r="AJ504" s="778"/>
      <c r="AK504" s="899"/>
      <c r="AL504" s="900"/>
      <c r="AM504" s="901"/>
      <c r="AN504" s="141"/>
      <c r="AO504" s="170"/>
    </row>
    <row r="505" spans="2:41" ht="12" customHeight="1" thickBot="1" x14ac:dyDescent="0.3">
      <c r="B505" s="135"/>
      <c r="C505" s="135"/>
      <c r="D505" s="135"/>
      <c r="E505" s="135"/>
      <c r="F505" s="135"/>
      <c r="G505" s="135"/>
      <c r="H505" s="135"/>
      <c r="I505" s="135"/>
      <c r="J505" s="174"/>
      <c r="K505" s="174"/>
      <c r="L505" s="174"/>
      <c r="M505" s="174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  <c r="AL505" s="135"/>
      <c r="AM505" s="135"/>
      <c r="AN505" s="141"/>
      <c r="AO505" s="171"/>
    </row>
    <row r="506" spans="2:41" ht="12" customHeight="1" thickBot="1" x14ac:dyDescent="0.3">
      <c r="B506" s="873" t="s">
        <v>27</v>
      </c>
      <c r="C506" s="874"/>
      <c r="D506" s="874"/>
      <c r="E506" s="875"/>
      <c r="F506" s="848" t="s">
        <v>26</v>
      </c>
      <c r="G506" s="850"/>
      <c r="H506" s="848" t="s">
        <v>44</v>
      </c>
      <c r="I506" s="849"/>
      <c r="J506" s="849"/>
      <c r="K506" s="849"/>
      <c r="L506" s="849"/>
      <c r="M506" s="849"/>
      <c r="N506" s="849"/>
      <c r="O506" s="849"/>
      <c r="P506" s="849"/>
      <c r="Q506" s="849"/>
      <c r="R506" s="849"/>
      <c r="S506" s="850"/>
      <c r="T506" s="848" t="s">
        <v>25</v>
      </c>
      <c r="U506" s="849"/>
      <c r="V506" s="849"/>
      <c r="W506" s="849"/>
      <c r="X506" s="849"/>
      <c r="Y506" s="849"/>
      <c r="Z506" s="849"/>
      <c r="AA506" s="849"/>
      <c r="AB506" s="849"/>
      <c r="AC506" s="849"/>
      <c r="AD506" s="849"/>
      <c r="AE506" s="850"/>
      <c r="AF506" s="879" t="s">
        <v>24</v>
      </c>
      <c r="AG506" s="880"/>
      <c r="AH506" s="881"/>
      <c r="AI506" s="879" t="s">
        <v>24</v>
      </c>
      <c r="AJ506" s="881"/>
      <c r="AK506" s="848" t="s">
        <v>23</v>
      </c>
      <c r="AL506" s="849"/>
      <c r="AM506" s="850"/>
      <c r="AN506" s="141"/>
      <c r="AO506" s="171"/>
    </row>
    <row r="507" spans="2:41" ht="12" customHeight="1" thickBot="1" x14ac:dyDescent="0.3">
      <c r="B507" s="1" t="s">
        <v>13</v>
      </c>
      <c r="C507" s="2" t="s">
        <v>22</v>
      </c>
      <c r="D507" s="3" t="s">
        <v>22</v>
      </c>
      <c r="E507" s="2" t="s">
        <v>21</v>
      </c>
      <c r="F507" s="907" t="s">
        <v>20</v>
      </c>
      <c r="G507" s="908"/>
      <c r="H507" s="876"/>
      <c r="I507" s="877"/>
      <c r="J507" s="877"/>
      <c r="K507" s="877"/>
      <c r="L507" s="877"/>
      <c r="M507" s="877"/>
      <c r="N507" s="877"/>
      <c r="O507" s="877"/>
      <c r="P507" s="877"/>
      <c r="Q507" s="877"/>
      <c r="R507" s="877"/>
      <c r="S507" s="878"/>
      <c r="T507" s="876"/>
      <c r="U507" s="877"/>
      <c r="V507" s="877"/>
      <c r="W507" s="877"/>
      <c r="X507" s="877"/>
      <c r="Y507" s="877"/>
      <c r="Z507" s="877"/>
      <c r="AA507" s="877"/>
      <c r="AB507" s="877"/>
      <c r="AC507" s="877"/>
      <c r="AD507" s="877"/>
      <c r="AE507" s="878"/>
      <c r="AF507" s="876" t="s">
        <v>19</v>
      </c>
      <c r="AG507" s="877"/>
      <c r="AH507" s="878"/>
      <c r="AI507" s="876" t="s">
        <v>18</v>
      </c>
      <c r="AJ507" s="878"/>
      <c r="AK507" s="876" t="s">
        <v>17</v>
      </c>
      <c r="AL507" s="877"/>
      <c r="AM507" s="878"/>
      <c r="AN507" s="141"/>
      <c r="AO507" s="171"/>
    </row>
    <row r="508" spans="2:41" ht="12" customHeight="1" thickBot="1" x14ac:dyDescent="0.3">
      <c r="B508" s="4">
        <v>2020</v>
      </c>
      <c r="C508" s="5" t="s">
        <v>16</v>
      </c>
      <c r="D508" s="5" t="s">
        <v>15</v>
      </c>
      <c r="E508" s="30" t="s">
        <v>14</v>
      </c>
      <c r="F508" s="6" t="s">
        <v>14</v>
      </c>
      <c r="G508" s="7" t="s">
        <v>13</v>
      </c>
      <c r="H508" s="868" t="s">
        <v>34</v>
      </c>
      <c r="I508" s="869"/>
      <c r="J508" s="870" t="s">
        <v>43</v>
      </c>
      <c r="K508" s="871"/>
      <c r="L508" s="870" t="s">
        <v>42</v>
      </c>
      <c r="M508" s="871"/>
      <c r="N508" s="872" t="s">
        <v>33</v>
      </c>
      <c r="O508" s="869"/>
      <c r="P508" s="872" t="s">
        <v>12</v>
      </c>
      <c r="Q508" s="869"/>
      <c r="R508" s="872" t="s">
        <v>11</v>
      </c>
      <c r="S508" s="905"/>
      <c r="T508" s="868" t="s">
        <v>35</v>
      </c>
      <c r="U508" s="906"/>
      <c r="V508" s="906"/>
      <c r="W508" s="905"/>
      <c r="X508" s="868" t="s">
        <v>10</v>
      </c>
      <c r="Y508" s="906"/>
      <c r="Z508" s="906"/>
      <c r="AA508" s="905"/>
      <c r="AB508" s="38" t="s">
        <v>38</v>
      </c>
      <c r="AC508" s="37" t="s">
        <v>36</v>
      </c>
      <c r="AD508" s="266" t="s">
        <v>41</v>
      </c>
      <c r="AE508" s="136" t="s">
        <v>9</v>
      </c>
      <c r="AF508" s="8" t="s">
        <v>37</v>
      </c>
      <c r="AG508" s="9" t="s">
        <v>8</v>
      </c>
      <c r="AH508" s="10" t="s">
        <v>7</v>
      </c>
      <c r="AI508" s="6" t="s">
        <v>8</v>
      </c>
      <c r="AJ508" s="7" t="s">
        <v>7</v>
      </c>
      <c r="AK508" s="6" t="s">
        <v>8</v>
      </c>
      <c r="AL508" s="11" t="s">
        <v>7</v>
      </c>
      <c r="AM508" s="7" t="s">
        <v>6</v>
      </c>
      <c r="AN508" s="141"/>
      <c r="AO508" s="171"/>
    </row>
    <row r="509" spans="2:41" ht="12" customHeight="1" thickBot="1" x14ac:dyDescent="0.3">
      <c r="B509" s="25"/>
      <c r="C509" s="137"/>
      <c r="D509" s="137"/>
      <c r="E509" s="43"/>
      <c r="F509" s="43"/>
      <c r="G509" s="25"/>
      <c r="H509" s="960"/>
      <c r="I509" s="961"/>
      <c r="J509" s="962"/>
      <c r="K509" s="963"/>
      <c r="L509" s="962"/>
      <c r="M509" s="963"/>
      <c r="N509" s="960"/>
      <c r="O509" s="961"/>
      <c r="P509" s="964"/>
      <c r="Q509" s="965"/>
      <c r="R509" s="964"/>
      <c r="S509" s="966"/>
      <c r="T509" s="957"/>
      <c r="U509" s="958"/>
      <c r="V509" s="958"/>
      <c r="W509" s="959"/>
      <c r="X509" s="986"/>
      <c r="Y509" s="958"/>
      <c r="Z509" s="958"/>
      <c r="AA509" s="987"/>
      <c r="AB509" s="34"/>
      <c r="AC509" s="138"/>
      <c r="AD509" s="166"/>
      <c r="AE509" s="41"/>
      <c r="AF509" s="26"/>
      <c r="AG509" s="160"/>
      <c r="AH509" s="161">
        <f>+AG509/1000</f>
        <v>0</v>
      </c>
      <c r="AI509" s="162"/>
      <c r="AJ509" s="163">
        <f>+AI509/1000</f>
        <v>0</v>
      </c>
      <c r="AK509" s="164">
        <f>+AI509-AG509</f>
        <v>0</v>
      </c>
      <c r="AL509" s="163">
        <f>+AK509/1000</f>
        <v>0</v>
      </c>
      <c r="AM509" s="165" t="e">
        <f>+AK509/AG509</f>
        <v>#DIV/0!</v>
      </c>
      <c r="AN509" s="141"/>
      <c r="AO509" s="172"/>
    </row>
    <row r="510" spans="2:41" ht="12" customHeight="1" x14ac:dyDescent="0.25">
      <c r="B510" s="25"/>
      <c r="C510" s="137"/>
      <c r="D510" s="137"/>
      <c r="E510" s="43"/>
      <c r="F510" s="43"/>
      <c r="G510" s="25"/>
      <c r="H510" s="967"/>
      <c r="I510" s="968"/>
      <c r="J510" s="969"/>
      <c r="K510" s="970"/>
      <c r="L510" s="969"/>
      <c r="M510" s="970"/>
      <c r="N510" s="967"/>
      <c r="O510" s="968"/>
      <c r="P510" s="971"/>
      <c r="Q510" s="972"/>
      <c r="R510" s="973"/>
      <c r="S510" s="974"/>
      <c r="T510" s="979"/>
      <c r="U510" s="980"/>
      <c r="V510" s="980"/>
      <c r="W510" s="981"/>
      <c r="X510" s="979"/>
      <c r="Y510" s="980"/>
      <c r="Z510" s="980"/>
      <c r="AA510" s="988"/>
      <c r="AB510" s="34"/>
      <c r="AC510" s="138"/>
      <c r="AD510" s="158"/>
      <c r="AE510" s="35"/>
      <c r="AF510" s="34"/>
      <c r="AG510" s="139"/>
      <c r="AH510" s="159">
        <f>+AG510/1000</f>
        <v>0</v>
      </c>
      <c r="AI510" s="152"/>
      <c r="AJ510" s="272">
        <f>+AI510/1000</f>
        <v>0</v>
      </c>
      <c r="AK510" s="273">
        <f>+AI510-AG510</f>
        <v>0</v>
      </c>
      <c r="AL510" s="274">
        <f>+AK510/1000</f>
        <v>0</v>
      </c>
      <c r="AM510" s="275" t="e">
        <f>+AK510/AG510</f>
        <v>#DIV/0!</v>
      </c>
      <c r="AN510" s="20"/>
    </row>
    <row r="511" spans="2:41" ht="12" customHeight="1" x14ac:dyDescent="0.25">
      <c r="B511" s="25"/>
      <c r="C511" s="137"/>
      <c r="D511" s="137"/>
      <c r="E511" s="43"/>
      <c r="F511" s="43"/>
      <c r="G511" s="25"/>
      <c r="H511" s="967"/>
      <c r="I511" s="968"/>
      <c r="J511" s="969"/>
      <c r="K511" s="970"/>
      <c r="L511" s="969"/>
      <c r="M511" s="970"/>
      <c r="N511" s="967"/>
      <c r="O511" s="968"/>
      <c r="P511" s="971"/>
      <c r="Q511" s="972"/>
      <c r="R511" s="973"/>
      <c r="S511" s="985"/>
      <c r="T511" s="982"/>
      <c r="U511" s="983"/>
      <c r="V511" s="983"/>
      <c r="W511" s="984"/>
      <c r="X511" s="982"/>
      <c r="Y511" s="983"/>
      <c r="Z511" s="983"/>
      <c r="AA511" s="984"/>
      <c r="AB511" s="34"/>
      <c r="AC511" s="138"/>
      <c r="AD511" s="263"/>
      <c r="AE511" s="46"/>
      <c r="AF511" s="34"/>
      <c r="AG511" s="139"/>
      <c r="AH511" s="140">
        <f>+AG511/1000</f>
        <v>0</v>
      </c>
      <c r="AI511" s="152"/>
      <c r="AJ511" s="142">
        <f>+AI511/1000</f>
        <v>0</v>
      </c>
      <c r="AK511" s="143">
        <f>+AI511-AG511</f>
        <v>0</v>
      </c>
      <c r="AL511" s="144">
        <f>+AK511/1000</f>
        <v>0</v>
      </c>
      <c r="AM511" s="145" t="e">
        <f>+AK511/AG511</f>
        <v>#DIV/0!</v>
      </c>
      <c r="AN511" s="21"/>
    </row>
    <row r="512" spans="2:41" ht="12" customHeight="1" x14ac:dyDescent="0.25">
      <c r="B512" s="25"/>
      <c r="C512" s="137"/>
      <c r="D512" s="137"/>
      <c r="E512" s="43"/>
      <c r="F512" s="43"/>
      <c r="G512" s="25"/>
      <c r="H512" s="967"/>
      <c r="I512" s="968"/>
      <c r="J512" s="969"/>
      <c r="K512" s="970"/>
      <c r="L512" s="969"/>
      <c r="M512" s="970"/>
      <c r="N512" s="967"/>
      <c r="O512" s="968"/>
      <c r="P512" s="971"/>
      <c r="Q512" s="972"/>
      <c r="R512" s="973"/>
      <c r="S512" s="974"/>
      <c r="T512" s="975"/>
      <c r="U512" s="976"/>
      <c r="V512" s="976"/>
      <c r="W512" s="977"/>
      <c r="X512" s="975"/>
      <c r="Y512" s="976"/>
      <c r="Z512" s="976"/>
      <c r="AA512" s="978"/>
      <c r="AB512" s="34"/>
      <c r="AC512" s="138"/>
      <c r="AD512" s="263"/>
      <c r="AE512" s="46"/>
      <c r="AF512" s="34"/>
      <c r="AG512" s="139"/>
      <c r="AH512" s="140">
        <f>+AG512/1000</f>
        <v>0</v>
      </c>
      <c r="AI512" s="152"/>
      <c r="AJ512" s="142">
        <f>+AI512/1000</f>
        <v>0</v>
      </c>
      <c r="AK512" s="143">
        <f>+AI512-AG512</f>
        <v>0</v>
      </c>
      <c r="AL512" s="144">
        <f>+AK512/1000</f>
        <v>0</v>
      </c>
      <c r="AM512" s="145" t="e">
        <f>+AK512/AG512</f>
        <v>#DIV/0!</v>
      </c>
      <c r="AN512" s="21"/>
    </row>
    <row r="513" spans="2:41" ht="12" customHeight="1" x14ac:dyDescent="0.25">
      <c r="B513" s="25"/>
      <c r="C513" s="137"/>
      <c r="D513" s="137"/>
      <c r="E513" s="43"/>
      <c r="F513" s="43"/>
      <c r="G513" s="25"/>
      <c r="H513" s="967"/>
      <c r="I513" s="968"/>
      <c r="J513" s="969"/>
      <c r="K513" s="970"/>
      <c r="L513" s="969"/>
      <c r="M513" s="970"/>
      <c r="N513" s="967"/>
      <c r="O513" s="968"/>
      <c r="P513" s="989"/>
      <c r="Q513" s="990"/>
      <c r="R513" s="973"/>
      <c r="S513" s="974"/>
      <c r="T513" s="991"/>
      <c r="U513" s="992"/>
      <c r="V513" s="992"/>
      <c r="W513" s="974"/>
      <c r="X513" s="991"/>
      <c r="Y513" s="992"/>
      <c r="Z513" s="992"/>
      <c r="AA513" s="985"/>
      <c r="AB513" s="34"/>
      <c r="AC513" s="138"/>
      <c r="AD513" s="263"/>
      <c r="AE513" s="46"/>
      <c r="AF513" s="34"/>
      <c r="AG513" s="139"/>
      <c r="AH513" s="140">
        <f>+AG513/1000</f>
        <v>0</v>
      </c>
      <c r="AI513" s="152"/>
      <c r="AJ513" s="142">
        <f>+AI513/1000</f>
        <v>0</v>
      </c>
      <c r="AK513" s="143">
        <f>+AI513-AG513</f>
        <v>0</v>
      </c>
      <c r="AL513" s="144">
        <f>+AK513/1000</f>
        <v>0</v>
      </c>
      <c r="AM513" s="145" t="e">
        <f>+AK513/AG513</f>
        <v>#DIV/0!</v>
      </c>
    </row>
    <row r="514" spans="2:41" ht="12" customHeight="1" thickBot="1" x14ac:dyDescent="0.3">
      <c r="B514" s="24"/>
      <c r="C514" s="146"/>
      <c r="D514" s="146"/>
      <c r="E514" s="27"/>
      <c r="F514" s="36"/>
      <c r="G514" s="31"/>
      <c r="H514" s="909"/>
      <c r="I514" s="910"/>
      <c r="J514" s="911"/>
      <c r="K514" s="912"/>
      <c r="L514" s="911"/>
      <c r="M514" s="912"/>
      <c r="N514" s="913"/>
      <c r="O514" s="910"/>
      <c r="P514" s="913"/>
      <c r="Q514" s="910"/>
      <c r="R514" s="914"/>
      <c r="S514" s="915"/>
      <c r="T514" s="916"/>
      <c r="U514" s="917"/>
      <c r="V514" s="917"/>
      <c r="W514" s="915"/>
      <c r="X514" s="29"/>
      <c r="Y514" s="147"/>
      <c r="Z514" s="147"/>
      <c r="AA514" s="28"/>
      <c r="AB514" s="36"/>
      <c r="AC514" s="148"/>
      <c r="AD514" s="147"/>
      <c r="AE514" s="28"/>
      <c r="AF514" s="29"/>
      <c r="AG514" s="149"/>
      <c r="AH514" s="153"/>
      <c r="AI514" s="150"/>
      <c r="AJ514" s="154"/>
      <c r="AK514" s="155"/>
      <c r="AL514" s="156"/>
      <c r="AM514" s="157"/>
    </row>
    <row r="515" spans="2:41" ht="12" customHeight="1" x14ac:dyDescent="0.25">
      <c r="B515" s="151"/>
      <c r="C515" s="151"/>
      <c r="D515" s="151"/>
      <c r="E515" s="151"/>
      <c r="F515" s="151"/>
      <c r="G515" s="151"/>
      <c r="H515" s="151"/>
      <c r="I515" s="151"/>
      <c r="J515" s="174"/>
      <c r="K515" s="174"/>
      <c r="L515" s="174"/>
      <c r="M515" s="174"/>
      <c r="N515" s="151"/>
      <c r="O515" s="151"/>
      <c r="P515" s="135"/>
      <c r="Q515" s="135"/>
      <c r="R515" s="918" t="s">
        <v>5</v>
      </c>
      <c r="S515" s="919"/>
      <c r="T515" s="919"/>
      <c r="U515" s="919"/>
      <c r="V515" s="919"/>
      <c r="W515" s="919"/>
      <c r="X515" s="919"/>
      <c r="Y515" s="919"/>
      <c r="Z515" s="919"/>
      <c r="AA515" s="919"/>
      <c r="AB515" s="919"/>
      <c r="AC515" s="919"/>
      <c r="AD515" s="919"/>
      <c r="AE515" s="919"/>
      <c r="AF515" s="265"/>
      <c r="AG515" s="932" t="s">
        <v>4</v>
      </c>
      <c r="AH515" s="933"/>
      <c r="AI515" s="932" t="s">
        <v>3</v>
      </c>
      <c r="AJ515" s="933"/>
      <c r="AK515" s="932" t="s">
        <v>2</v>
      </c>
      <c r="AL515" s="934"/>
      <c r="AM515" s="935"/>
    </row>
    <row r="516" spans="2:41" x14ac:dyDescent="0.25">
      <c r="B516" s="151"/>
      <c r="C516" s="151"/>
      <c r="D516" s="151"/>
      <c r="E516" s="151"/>
      <c r="F516" s="151"/>
      <c r="G516" s="151"/>
      <c r="H516" s="151"/>
      <c r="I516" s="151"/>
      <c r="J516" s="174"/>
      <c r="K516" s="174"/>
      <c r="L516" s="174"/>
      <c r="M516" s="174"/>
      <c r="N516" s="151"/>
      <c r="O516" s="151"/>
      <c r="P516" s="135"/>
      <c r="Q516" s="135"/>
      <c r="R516" s="930"/>
      <c r="S516" s="931"/>
      <c r="T516" s="931"/>
      <c r="U516" s="931"/>
      <c r="V516" s="931"/>
      <c r="W516" s="931"/>
      <c r="X516" s="931"/>
      <c r="Y516" s="931"/>
      <c r="Z516" s="931"/>
      <c r="AA516" s="931"/>
      <c r="AB516" s="931"/>
      <c r="AC516" s="931"/>
      <c r="AD516" s="931"/>
      <c r="AE516" s="931"/>
      <c r="AF516" s="265"/>
      <c r="AG516" s="936" t="s">
        <v>1</v>
      </c>
      <c r="AH516" s="938">
        <f>+SUM(AH509:AH514)</f>
        <v>0</v>
      </c>
      <c r="AI516" s="936" t="s">
        <v>1</v>
      </c>
      <c r="AJ516" s="938">
        <f>+SUM(AJ509:AJ514)</f>
        <v>0</v>
      </c>
      <c r="AK516" s="936" t="s">
        <v>1</v>
      </c>
      <c r="AL516" s="940">
        <f>+AJ516-AH516</f>
        <v>0</v>
      </c>
      <c r="AM516" s="851" t="e">
        <f>+AL516/AH516</f>
        <v>#DIV/0!</v>
      </c>
    </row>
    <row r="517" spans="2:41" ht="17.25" thickBot="1" x14ac:dyDescent="0.3">
      <c r="B517" s="151"/>
      <c r="C517" s="151"/>
      <c r="D517" s="151"/>
      <c r="E517" s="151"/>
      <c r="F517" s="151"/>
      <c r="G517" s="151"/>
      <c r="H517" s="151"/>
      <c r="I517" s="151"/>
      <c r="J517" s="174"/>
      <c r="K517" s="174"/>
      <c r="L517" s="174"/>
      <c r="M517" s="174"/>
      <c r="N517" s="151"/>
      <c r="O517" s="151"/>
      <c r="P517" s="135"/>
      <c r="Q517" s="135"/>
      <c r="R517" s="921"/>
      <c r="S517" s="922"/>
      <c r="T517" s="922"/>
      <c r="U517" s="922"/>
      <c r="V517" s="922"/>
      <c r="W517" s="922"/>
      <c r="X517" s="922"/>
      <c r="Y517" s="922"/>
      <c r="Z517" s="922"/>
      <c r="AA517" s="922"/>
      <c r="AB517" s="922"/>
      <c r="AC517" s="922"/>
      <c r="AD517" s="922"/>
      <c r="AE517" s="922"/>
      <c r="AF517" s="264"/>
      <c r="AG517" s="937"/>
      <c r="AH517" s="939"/>
      <c r="AI517" s="937"/>
      <c r="AJ517" s="939"/>
      <c r="AK517" s="937"/>
      <c r="AL517" s="941"/>
      <c r="AM517" s="852"/>
    </row>
    <row r="518" spans="2:41" ht="17.25" thickBot="1" x14ac:dyDescent="0.3"/>
    <row r="519" spans="2:41" x14ac:dyDescent="0.25">
      <c r="R519" s="918" t="s">
        <v>0</v>
      </c>
      <c r="S519" s="919"/>
      <c r="T519" s="919"/>
      <c r="U519" s="919"/>
      <c r="V519" s="919"/>
      <c r="W519" s="919"/>
      <c r="X519" s="919"/>
      <c r="Y519" s="919"/>
      <c r="Z519" s="919"/>
      <c r="AA519" s="919"/>
      <c r="AB519" s="919"/>
      <c r="AC519" s="919"/>
      <c r="AD519" s="919"/>
      <c r="AE519" s="920"/>
      <c r="AF519" s="18"/>
      <c r="AG519" s="924">
        <f>+AH516+AG499</f>
        <v>0</v>
      </c>
      <c r="AH519" s="925"/>
      <c r="AI519" s="924">
        <f>+AJ516+AI499</f>
        <v>0</v>
      </c>
      <c r="AJ519" s="925"/>
      <c r="AK519" s="928">
        <f>+AI519-AG519</f>
        <v>0</v>
      </c>
      <c r="AL519" s="925"/>
      <c r="AM519" s="945" t="e">
        <f>+AK519/AG519</f>
        <v>#DIV/0!</v>
      </c>
    </row>
    <row r="520" spans="2:41" ht="17.25" thickBot="1" x14ac:dyDescent="0.3">
      <c r="R520" s="921"/>
      <c r="S520" s="922"/>
      <c r="T520" s="922"/>
      <c r="U520" s="922"/>
      <c r="V520" s="922"/>
      <c r="W520" s="922"/>
      <c r="X520" s="922"/>
      <c r="Y520" s="922"/>
      <c r="Z520" s="922"/>
      <c r="AA520" s="922"/>
      <c r="AB520" s="922"/>
      <c r="AC520" s="922"/>
      <c r="AD520" s="922"/>
      <c r="AE520" s="923"/>
      <c r="AF520" s="19"/>
      <c r="AG520" s="926"/>
      <c r="AH520" s="927"/>
      <c r="AI520" s="926"/>
      <c r="AJ520" s="927"/>
      <c r="AK520" s="929"/>
      <c r="AL520" s="927"/>
      <c r="AM520" s="946"/>
    </row>
    <row r="521" spans="2:41" ht="17.25" thickBot="1" x14ac:dyDescent="0.3"/>
    <row r="522" spans="2:41" ht="12" customHeight="1" x14ac:dyDescent="0.25">
      <c r="B522" s="882" t="s">
        <v>31</v>
      </c>
      <c r="C522" s="883"/>
      <c r="D522" s="883"/>
      <c r="E522" s="883"/>
      <c r="F522" s="883"/>
      <c r="G522" s="884"/>
      <c r="H522" s="888" t="s">
        <v>30</v>
      </c>
      <c r="I522" s="765"/>
      <c r="J522" s="765"/>
      <c r="K522" s="765"/>
      <c r="L522" s="765"/>
      <c r="M522" s="765"/>
      <c r="N522" s="765"/>
      <c r="O522" s="765"/>
      <c r="P522" s="765"/>
      <c r="Q522" s="765"/>
      <c r="R522" s="765"/>
      <c r="S522" s="765"/>
      <c r="T522" s="765"/>
      <c r="U522" s="765"/>
      <c r="V522" s="765"/>
      <c r="W522" s="765"/>
      <c r="X522" s="765"/>
      <c r="Y522" s="765"/>
      <c r="Z522" s="765"/>
      <c r="AA522" s="765"/>
      <c r="AB522" s="765"/>
      <c r="AC522" s="765"/>
      <c r="AD522" s="267"/>
      <c r="AE522" s="764" t="s">
        <v>29</v>
      </c>
      <c r="AF522" s="765"/>
      <c r="AG522" s="765"/>
      <c r="AH522" s="765"/>
      <c r="AI522" s="765"/>
      <c r="AJ522" s="766"/>
      <c r="AK522" s="889" t="s">
        <v>39</v>
      </c>
      <c r="AL522" s="890"/>
      <c r="AM522" s="891"/>
      <c r="AN522" s="22"/>
      <c r="AO522" s="168" t="s">
        <v>46</v>
      </c>
    </row>
    <row r="523" spans="2:41" ht="12" customHeight="1" thickBot="1" x14ac:dyDescent="0.3">
      <c r="B523" s="885"/>
      <c r="C523" s="886"/>
      <c r="D523" s="886"/>
      <c r="E523" s="886"/>
      <c r="F523" s="886"/>
      <c r="G523" s="887"/>
      <c r="H523" s="892" t="s">
        <v>25</v>
      </c>
      <c r="I523" s="893"/>
      <c r="J523" s="893"/>
      <c r="K523" s="893"/>
      <c r="L523" s="893"/>
      <c r="M523" s="893"/>
      <c r="N523" s="893"/>
      <c r="O523" s="893"/>
      <c r="P523" s="893"/>
      <c r="Q523" s="893"/>
      <c r="R523" s="893"/>
      <c r="S523" s="893"/>
      <c r="T523" s="893"/>
      <c r="U523" s="893"/>
      <c r="V523" s="893"/>
      <c r="W523" s="893"/>
      <c r="X523" s="893"/>
      <c r="Y523" s="893"/>
      <c r="Z523" s="893"/>
      <c r="AA523" s="893"/>
      <c r="AB523" s="893"/>
      <c r="AC523" s="893"/>
      <c r="AD523" s="268"/>
      <c r="AE523" s="773"/>
      <c r="AF523" s="774"/>
      <c r="AG523" s="774"/>
      <c r="AH523" s="774"/>
      <c r="AI523" s="774"/>
      <c r="AJ523" s="775"/>
      <c r="AK523" s="896" t="s">
        <v>40</v>
      </c>
      <c r="AL523" s="897"/>
      <c r="AM523" s="898"/>
      <c r="AN523" s="23"/>
      <c r="AO523" s="169" t="s">
        <v>47</v>
      </c>
    </row>
    <row r="524" spans="2:41" ht="12" customHeight="1" thickBot="1" x14ac:dyDescent="0.3">
      <c r="B524" s="902" t="s">
        <v>28</v>
      </c>
      <c r="C524" s="903"/>
      <c r="D524" s="903"/>
      <c r="E524" s="903"/>
      <c r="F524" s="903"/>
      <c r="G524" s="904"/>
      <c r="H524" s="894"/>
      <c r="I524" s="895"/>
      <c r="J524" s="895"/>
      <c r="K524" s="895"/>
      <c r="L524" s="895"/>
      <c r="M524" s="895"/>
      <c r="N524" s="895"/>
      <c r="O524" s="895"/>
      <c r="P524" s="895"/>
      <c r="Q524" s="895"/>
      <c r="R524" s="895"/>
      <c r="S524" s="895"/>
      <c r="T524" s="895"/>
      <c r="U524" s="895"/>
      <c r="V524" s="895"/>
      <c r="W524" s="895"/>
      <c r="X524" s="895"/>
      <c r="Y524" s="895"/>
      <c r="Z524" s="895"/>
      <c r="AA524" s="895"/>
      <c r="AB524" s="895"/>
      <c r="AC524" s="895"/>
      <c r="AD524" s="269"/>
      <c r="AE524" s="776"/>
      <c r="AF524" s="777"/>
      <c r="AG524" s="777"/>
      <c r="AH524" s="777"/>
      <c r="AI524" s="777"/>
      <c r="AJ524" s="778"/>
      <c r="AK524" s="899"/>
      <c r="AL524" s="900"/>
      <c r="AM524" s="901"/>
      <c r="AN524" s="141"/>
      <c r="AO524" s="170"/>
    </row>
    <row r="525" spans="2:41" ht="12" customHeight="1" thickBot="1" x14ac:dyDescent="0.3">
      <c r="B525" s="135"/>
      <c r="C525" s="135"/>
      <c r="D525" s="135"/>
      <c r="E525" s="135"/>
      <c r="F525" s="135"/>
      <c r="G525" s="135"/>
      <c r="H525" s="135"/>
      <c r="I525" s="135"/>
      <c r="J525" s="174"/>
      <c r="K525" s="174"/>
      <c r="L525" s="174"/>
      <c r="M525" s="174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  <c r="AL525" s="135"/>
      <c r="AM525" s="135"/>
      <c r="AN525" s="141"/>
      <c r="AO525" s="171"/>
    </row>
    <row r="526" spans="2:41" ht="12" customHeight="1" thickBot="1" x14ac:dyDescent="0.3">
      <c r="B526" s="873" t="s">
        <v>27</v>
      </c>
      <c r="C526" s="874"/>
      <c r="D526" s="874"/>
      <c r="E526" s="875"/>
      <c r="F526" s="848" t="s">
        <v>26</v>
      </c>
      <c r="G526" s="850"/>
      <c r="H526" s="848" t="s">
        <v>44</v>
      </c>
      <c r="I526" s="849"/>
      <c r="J526" s="849"/>
      <c r="K526" s="849"/>
      <c r="L526" s="849"/>
      <c r="M526" s="849"/>
      <c r="N526" s="849"/>
      <c r="O526" s="849"/>
      <c r="P526" s="849"/>
      <c r="Q526" s="849"/>
      <c r="R526" s="849"/>
      <c r="S526" s="850"/>
      <c r="T526" s="848" t="s">
        <v>25</v>
      </c>
      <c r="U526" s="849"/>
      <c r="V526" s="849"/>
      <c r="W526" s="849"/>
      <c r="X526" s="849"/>
      <c r="Y526" s="849"/>
      <c r="Z526" s="849"/>
      <c r="AA526" s="849"/>
      <c r="AB526" s="849"/>
      <c r="AC526" s="849"/>
      <c r="AD526" s="849"/>
      <c r="AE526" s="850"/>
      <c r="AF526" s="879" t="s">
        <v>24</v>
      </c>
      <c r="AG526" s="880"/>
      <c r="AH526" s="881"/>
      <c r="AI526" s="879" t="s">
        <v>24</v>
      </c>
      <c r="AJ526" s="881"/>
      <c r="AK526" s="848" t="s">
        <v>23</v>
      </c>
      <c r="AL526" s="849"/>
      <c r="AM526" s="850"/>
      <c r="AN526" s="141"/>
      <c r="AO526" s="171"/>
    </row>
    <row r="527" spans="2:41" ht="12" customHeight="1" thickBot="1" x14ac:dyDescent="0.3">
      <c r="B527" s="1" t="s">
        <v>13</v>
      </c>
      <c r="C527" s="2" t="s">
        <v>22</v>
      </c>
      <c r="D527" s="3" t="s">
        <v>22</v>
      </c>
      <c r="E527" s="2" t="s">
        <v>21</v>
      </c>
      <c r="F527" s="907" t="s">
        <v>20</v>
      </c>
      <c r="G527" s="908"/>
      <c r="H527" s="876"/>
      <c r="I527" s="877"/>
      <c r="J527" s="877"/>
      <c r="K527" s="877"/>
      <c r="L527" s="877"/>
      <c r="M527" s="877"/>
      <c r="N527" s="877"/>
      <c r="O527" s="877"/>
      <c r="P527" s="877"/>
      <c r="Q527" s="877"/>
      <c r="R527" s="877"/>
      <c r="S527" s="878"/>
      <c r="T527" s="876"/>
      <c r="U527" s="877"/>
      <c r="V527" s="877"/>
      <c r="W527" s="877"/>
      <c r="X527" s="877"/>
      <c r="Y527" s="877"/>
      <c r="Z527" s="877"/>
      <c r="AA527" s="877"/>
      <c r="AB527" s="877"/>
      <c r="AC527" s="877"/>
      <c r="AD527" s="877"/>
      <c r="AE527" s="878"/>
      <c r="AF527" s="876" t="s">
        <v>19</v>
      </c>
      <c r="AG527" s="877"/>
      <c r="AH527" s="878"/>
      <c r="AI527" s="876" t="s">
        <v>18</v>
      </c>
      <c r="AJ527" s="878"/>
      <c r="AK527" s="876" t="s">
        <v>17</v>
      </c>
      <c r="AL527" s="877"/>
      <c r="AM527" s="878"/>
      <c r="AN527" s="141"/>
      <c r="AO527" s="171"/>
    </row>
    <row r="528" spans="2:41" ht="12" customHeight="1" thickBot="1" x14ac:dyDescent="0.3">
      <c r="B528" s="4">
        <v>2020</v>
      </c>
      <c r="C528" s="5" t="s">
        <v>16</v>
      </c>
      <c r="D528" s="5" t="s">
        <v>15</v>
      </c>
      <c r="E528" s="30" t="s">
        <v>14</v>
      </c>
      <c r="F528" s="6" t="s">
        <v>14</v>
      </c>
      <c r="G528" s="7" t="s">
        <v>13</v>
      </c>
      <c r="H528" s="868" t="s">
        <v>34</v>
      </c>
      <c r="I528" s="869"/>
      <c r="J528" s="870" t="s">
        <v>43</v>
      </c>
      <c r="K528" s="871"/>
      <c r="L528" s="870" t="s">
        <v>42</v>
      </c>
      <c r="M528" s="871"/>
      <c r="N528" s="872" t="s">
        <v>33</v>
      </c>
      <c r="O528" s="869"/>
      <c r="P528" s="872" t="s">
        <v>12</v>
      </c>
      <c r="Q528" s="869"/>
      <c r="R528" s="872" t="s">
        <v>11</v>
      </c>
      <c r="S528" s="905"/>
      <c r="T528" s="868" t="s">
        <v>35</v>
      </c>
      <c r="U528" s="906"/>
      <c r="V528" s="906"/>
      <c r="W528" s="905"/>
      <c r="X528" s="868" t="s">
        <v>10</v>
      </c>
      <c r="Y528" s="906"/>
      <c r="Z528" s="906"/>
      <c r="AA528" s="905"/>
      <c r="AB528" s="38" t="s">
        <v>38</v>
      </c>
      <c r="AC528" s="37" t="s">
        <v>36</v>
      </c>
      <c r="AD528" s="266" t="s">
        <v>41</v>
      </c>
      <c r="AE528" s="136" t="s">
        <v>9</v>
      </c>
      <c r="AF528" s="8" t="s">
        <v>37</v>
      </c>
      <c r="AG528" s="9" t="s">
        <v>8</v>
      </c>
      <c r="AH528" s="10" t="s">
        <v>7</v>
      </c>
      <c r="AI528" s="6" t="s">
        <v>8</v>
      </c>
      <c r="AJ528" s="7" t="s">
        <v>7</v>
      </c>
      <c r="AK528" s="6" t="s">
        <v>8</v>
      </c>
      <c r="AL528" s="11" t="s">
        <v>7</v>
      </c>
      <c r="AM528" s="7" t="s">
        <v>6</v>
      </c>
      <c r="AN528" s="141"/>
      <c r="AO528" s="171"/>
    </row>
    <row r="529" spans="2:41" ht="12" customHeight="1" thickBot="1" x14ac:dyDescent="0.3">
      <c r="B529" s="25"/>
      <c r="C529" s="137"/>
      <c r="D529" s="137"/>
      <c r="E529" s="43"/>
      <c r="F529" s="43"/>
      <c r="G529" s="25"/>
      <c r="H529" s="960"/>
      <c r="I529" s="961"/>
      <c r="J529" s="962"/>
      <c r="K529" s="963"/>
      <c r="L529" s="962"/>
      <c r="M529" s="963"/>
      <c r="N529" s="960"/>
      <c r="O529" s="961"/>
      <c r="P529" s="964"/>
      <c r="Q529" s="965"/>
      <c r="R529" s="964"/>
      <c r="S529" s="966"/>
      <c r="T529" s="957"/>
      <c r="U529" s="958"/>
      <c r="V529" s="958"/>
      <c r="W529" s="959"/>
      <c r="X529" s="986"/>
      <c r="Y529" s="958"/>
      <c r="Z529" s="958"/>
      <c r="AA529" s="987"/>
      <c r="AB529" s="34"/>
      <c r="AC529" s="138"/>
      <c r="AD529" s="166"/>
      <c r="AE529" s="41"/>
      <c r="AF529" s="26"/>
      <c r="AG529" s="160"/>
      <c r="AH529" s="161">
        <f>+AG529/1000</f>
        <v>0</v>
      </c>
      <c r="AI529" s="162"/>
      <c r="AJ529" s="163">
        <f>+AI529/1000</f>
        <v>0</v>
      </c>
      <c r="AK529" s="164">
        <f>+AI529-AG529</f>
        <v>0</v>
      </c>
      <c r="AL529" s="163">
        <f>+AK529/1000</f>
        <v>0</v>
      </c>
      <c r="AM529" s="165" t="e">
        <f>+AK529/AG529</f>
        <v>#DIV/0!</v>
      </c>
      <c r="AN529" s="141"/>
      <c r="AO529" s="172"/>
    </row>
    <row r="530" spans="2:41" ht="12" customHeight="1" x14ac:dyDescent="0.25">
      <c r="B530" s="25"/>
      <c r="C530" s="137"/>
      <c r="D530" s="137"/>
      <c r="E530" s="43"/>
      <c r="F530" s="43"/>
      <c r="G530" s="25"/>
      <c r="H530" s="967"/>
      <c r="I530" s="968"/>
      <c r="J530" s="969"/>
      <c r="K530" s="970"/>
      <c r="L530" s="969"/>
      <c r="M530" s="970"/>
      <c r="N530" s="967"/>
      <c r="O530" s="968"/>
      <c r="P530" s="971"/>
      <c r="Q530" s="972"/>
      <c r="R530" s="973"/>
      <c r="S530" s="974"/>
      <c r="T530" s="979"/>
      <c r="U530" s="980"/>
      <c r="V530" s="980"/>
      <c r="W530" s="981"/>
      <c r="X530" s="979"/>
      <c r="Y530" s="980"/>
      <c r="Z530" s="980"/>
      <c r="AA530" s="988"/>
      <c r="AB530" s="34"/>
      <c r="AC530" s="138"/>
      <c r="AD530" s="158"/>
      <c r="AE530" s="35"/>
      <c r="AF530" s="34"/>
      <c r="AG530" s="139"/>
      <c r="AH530" s="159">
        <f>+AG530/1000</f>
        <v>0</v>
      </c>
      <c r="AI530" s="152"/>
      <c r="AJ530" s="272">
        <f>+AI530/1000</f>
        <v>0</v>
      </c>
      <c r="AK530" s="273">
        <f>+AI530-AG530</f>
        <v>0</v>
      </c>
      <c r="AL530" s="274">
        <f>+AK530/1000</f>
        <v>0</v>
      </c>
      <c r="AM530" s="275" t="e">
        <f>+AK530/AG530</f>
        <v>#DIV/0!</v>
      </c>
      <c r="AN530" s="20"/>
    </row>
    <row r="531" spans="2:41" ht="12" customHeight="1" x14ac:dyDescent="0.25">
      <c r="B531" s="25"/>
      <c r="C531" s="137"/>
      <c r="D531" s="137"/>
      <c r="E531" s="43"/>
      <c r="F531" s="43"/>
      <c r="G531" s="25"/>
      <c r="H531" s="967"/>
      <c r="I531" s="968"/>
      <c r="J531" s="969"/>
      <c r="K531" s="970"/>
      <c r="L531" s="969"/>
      <c r="M531" s="970"/>
      <c r="N531" s="967"/>
      <c r="O531" s="968"/>
      <c r="P531" s="971"/>
      <c r="Q531" s="972"/>
      <c r="R531" s="973"/>
      <c r="S531" s="985"/>
      <c r="T531" s="982"/>
      <c r="U531" s="983"/>
      <c r="V531" s="983"/>
      <c r="W531" s="984"/>
      <c r="X531" s="982"/>
      <c r="Y531" s="983"/>
      <c r="Z531" s="983"/>
      <c r="AA531" s="984"/>
      <c r="AB531" s="34"/>
      <c r="AC531" s="138"/>
      <c r="AD531" s="263"/>
      <c r="AE531" s="46"/>
      <c r="AF531" s="34"/>
      <c r="AG531" s="139"/>
      <c r="AH531" s="140">
        <f>+AG531/1000</f>
        <v>0</v>
      </c>
      <c r="AI531" s="152"/>
      <c r="AJ531" s="142">
        <f>+AI531/1000</f>
        <v>0</v>
      </c>
      <c r="AK531" s="143">
        <f>+AI531-AG531</f>
        <v>0</v>
      </c>
      <c r="AL531" s="144">
        <f>+AK531/1000</f>
        <v>0</v>
      </c>
      <c r="AM531" s="145" t="e">
        <f>+AK531/AG531</f>
        <v>#DIV/0!</v>
      </c>
      <c r="AN531" s="21"/>
    </row>
    <row r="532" spans="2:41" ht="12" customHeight="1" x14ac:dyDescent="0.25">
      <c r="B532" s="25"/>
      <c r="C532" s="137"/>
      <c r="D532" s="137"/>
      <c r="E532" s="43"/>
      <c r="F532" s="43"/>
      <c r="G532" s="25"/>
      <c r="H532" s="967"/>
      <c r="I532" s="968"/>
      <c r="J532" s="969"/>
      <c r="K532" s="970"/>
      <c r="L532" s="969"/>
      <c r="M532" s="970"/>
      <c r="N532" s="967"/>
      <c r="O532" s="968"/>
      <c r="P532" s="971"/>
      <c r="Q532" s="972"/>
      <c r="R532" s="973"/>
      <c r="S532" s="974"/>
      <c r="T532" s="975"/>
      <c r="U532" s="976"/>
      <c r="V532" s="976"/>
      <c r="W532" s="977"/>
      <c r="X532" s="975"/>
      <c r="Y532" s="976"/>
      <c r="Z532" s="976"/>
      <c r="AA532" s="978"/>
      <c r="AB532" s="34"/>
      <c r="AC532" s="138"/>
      <c r="AD532" s="263"/>
      <c r="AE532" s="46"/>
      <c r="AF532" s="34"/>
      <c r="AG532" s="139"/>
      <c r="AH532" s="140">
        <f>+AG532/1000</f>
        <v>0</v>
      </c>
      <c r="AI532" s="152"/>
      <c r="AJ532" s="142">
        <f>+AI532/1000</f>
        <v>0</v>
      </c>
      <c r="AK532" s="143">
        <f>+AI532-AG532</f>
        <v>0</v>
      </c>
      <c r="AL532" s="144">
        <f>+AK532/1000</f>
        <v>0</v>
      </c>
      <c r="AM532" s="145" t="e">
        <f>+AK532/AG532</f>
        <v>#DIV/0!</v>
      </c>
      <c r="AN532" s="21"/>
    </row>
    <row r="533" spans="2:41" ht="12" customHeight="1" x14ac:dyDescent="0.25">
      <c r="B533" s="25"/>
      <c r="C533" s="137"/>
      <c r="D533" s="137"/>
      <c r="E533" s="43"/>
      <c r="F533" s="43"/>
      <c r="G533" s="25"/>
      <c r="H533" s="967"/>
      <c r="I533" s="968"/>
      <c r="J533" s="969"/>
      <c r="K533" s="970"/>
      <c r="L533" s="969"/>
      <c r="M533" s="970"/>
      <c r="N533" s="967"/>
      <c r="O533" s="968"/>
      <c r="P533" s="989"/>
      <c r="Q533" s="990"/>
      <c r="R533" s="973"/>
      <c r="S533" s="974"/>
      <c r="T533" s="991"/>
      <c r="U533" s="992"/>
      <c r="V533" s="992"/>
      <c r="W533" s="974"/>
      <c r="X533" s="991"/>
      <c r="Y533" s="992"/>
      <c r="Z533" s="992"/>
      <c r="AA533" s="985"/>
      <c r="AB533" s="34"/>
      <c r="AC533" s="138"/>
      <c r="AD533" s="263"/>
      <c r="AE533" s="46"/>
      <c r="AF533" s="34"/>
      <c r="AG533" s="139"/>
      <c r="AH533" s="140">
        <f>+AG533/1000</f>
        <v>0</v>
      </c>
      <c r="AI533" s="152"/>
      <c r="AJ533" s="142">
        <f>+AI533/1000</f>
        <v>0</v>
      </c>
      <c r="AK533" s="143">
        <f>+AI533-AG533</f>
        <v>0</v>
      </c>
      <c r="AL533" s="144">
        <f>+AK533/1000</f>
        <v>0</v>
      </c>
      <c r="AM533" s="145" t="e">
        <f>+AK533/AG533</f>
        <v>#DIV/0!</v>
      </c>
    </row>
    <row r="534" spans="2:41" ht="12" customHeight="1" thickBot="1" x14ac:dyDescent="0.3">
      <c r="B534" s="24"/>
      <c r="C534" s="146"/>
      <c r="D534" s="146"/>
      <c r="E534" s="27"/>
      <c r="F534" s="36"/>
      <c r="G534" s="31"/>
      <c r="H534" s="909"/>
      <c r="I534" s="910"/>
      <c r="J534" s="911"/>
      <c r="K534" s="912"/>
      <c r="L534" s="911"/>
      <c r="M534" s="912"/>
      <c r="N534" s="913"/>
      <c r="O534" s="910"/>
      <c r="P534" s="913"/>
      <c r="Q534" s="910"/>
      <c r="R534" s="914"/>
      <c r="S534" s="915"/>
      <c r="T534" s="916"/>
      <c r="U534" s="917"/>
      <c r="V534" s="917"/>
      <c r="W534" s="915"/>
      <c r="X534" s="29"/>
      <c r="Y534" s="147"/>
      <c r="Z534" s="147"/>
      <c r="AA534" s="28"/>
      <c r="AB534" s="36"/>
      <c r="AC534" s="148"/>
      <c r="AD534" s="147"/>
      <c r="AE534" s="28"/>
      <c r="AF534" s="29"/>
      <c r="AG534" s="149"/>
      <c r="AH534" s="153"/>
      <c r="AI534" s="150"/>
      <c r="AJ534" s="154"/>
      <c r="AK534" s="155"/>
      <c r="AL534" s="156"/>
      <c r="AM534" s="157"/>
    </row>
    <row r="535" spans="2:41" ht="12" customHeight="1" x14ac:dyDescent="0.25">
      <c r="B535" s="151"/>
      <c r="C535" s="151"/>
      <c r="D535" s="151"/>
      <c r="E535" s="151"/>
      <c r="F535" s="151"/>
      <c r="G535" s="151"/>
      <c r="H535" s="151"/>
      <c r="I535" s="151"/>
      <c r="J535" s="174"/>
      <c r="K535" s="174"/>
      <c r="L535" s="174"/>
      <c r="M535" s="174"/>
      <c r="N535" s="151"/>
      <c r="O535" s="151"/>
      <c r="P535" s="135"/>
      <c r="Q535" s="135"/>
      <c r="R535" s="918" t="s">
        <v>5</v>
      </c>
      <c r="S535" s="919"/>
      <c r="T535" s="919"/>
      <c r="U535" s="919"/>
      <c r="V535" s="919"/>
      <c r="W535" s="919"/>
      <c r="X535" s="919"/>
      <c r="Y535" s="919"/>
      <c r="Z535" s="919"/>
      <c r="AA535" s="919"/>
      <c r="AB535" s="919"/>
      <c r="AC535" s="919"/>
      <c r="AD535" s="919"/>
      <c r="AE535" s="919"/>
      <c r="AF535" s="265"/>
      <c r="AG535" s="932" t="s">
        <v>4</v>
      </c>
      <c r="AH535" s="933"/>
      <c r="AI535" s="932" t="s">
        <v>3</v>
      </c>
      <c r="AJ535" s="933"/>
      <c r="AK535" s="932" t="s">
        <v>2</v>
      </c>
      <c r="AL535" s="934"/>
      <c r="AM535" s="935"/>
    </row>
    <row r="536" spans="2:41" x14ac:dyDescent="0.25">
      <c r="B536" s="151"/>
      <c r="C536" s="151"/>
      <c r="D536" s="151"/>
      <c r="E536" s="151"/>
      <c r="F536" s="151"/>
      <c r="G536" s="151"/>
      <c r="H536" s="151"/>
      <c r="I536" s="151"/>
      <c r="J536" s="174"/>
      <c r="K536" s="174"/>
      <c r="L536" s="174"/>
      <c r="M536" s="174"/>
      <c r="N536" s="151"/>
      <c r="O536" s="151"/>
      <c r="P536" s="135"/>
      <c r="Q536" s="135"/>
      <c r="R536" s="930"/>
      <c r="S536" s="931"/>
      <c r="T536" s="931"/>
      <c r="U536" s="931"/>
      <c r="V536" s="931"/>
      <c r="W536" s="931"/>
      <c r="X536" s="931"/>
      <c r="Y536" s="931"/>
      <c r="Z536" s="931"/>
      <c r="AA536" s="931"/>
      <c r="AB536" s="931"/>
      <c r="AC536" s="931"/>
      <c r="AD536" s="931"/>
      <c r="AE536" s="931"/>
      <c r="AF536" s="265"/>
      <c r="AG536" s="936" t="s">
        <v>1</v>
      </c>
      <c r="AH536" s="938">
        <f>+SUM(AH529:AH534)</f>
        <v>0</v>
      </c>
      <c r="AI536" s="936" t="s">
        <v>1</v>
      </c>
      <c r="AJ536" s="938">
        <f>+SUM(AJ529:AJ534)</f>
        <v>0</v>
      </c>
      <c r="AK536" s="936" t="s">
        <v>1</v>
      </c>
      <c r="AL536" s="940">
        <f>+AJ536-AH536</f>
        <v>0</v>
      </c>
      <c r="AM536" s="851" t="e">
        <f>+AL536/AH536</f>
        <v>#DIV/0!</v>
      </c>
    </row>
    <row r="537" spans="2:41" ht="17.25" thickBot="1" x14ac:dyDescent="0.3">
      <c r="B537" s="151"/>
      <c r="C537" s="151"/>
      <c r="D537" s="151"/>
      <c r="E537" s="151"/>
      <c r="F537" s="151"/>
      <c r="G537" s="151"/>
      <c r="H537" s="151"/>
      <c r="I537" s="151"/>
      <c r="J537" s="174"/>
      <c r="K537" s="174"/>
      <c r="L537" s="174"/>
      <c r="M537" s="174"/>
      <c r="N537" s="151"/>
      <c r="O537" s="151"/>
      <c r="P537" s="135"/>
      <c r="Q537" s="135"/>
      <c r="R537" s="921"/>
      <c r="S537" s="922"/>
      <c r="T537" s="922"/>
      <c r="U537" s="922"/>
      <c r="V537" s="922"/>
      <c r="W537" s="922"/>
      <c r="X537" s="922"/>
      <c r="Y537" s="922"/>
      <c r="Z537" s="922"/>
      <c r="AA537" s="922"/>
      <c r="AB537" s="922"/>
      <c r="AC537" s="922"/>
      <c r="AD537" s="922"/>
      <c r="AE537" s="922"/>
      <c r="AF537" s="264"/>
      <c r="AG537" s="937"/>
      <c r="AH537" s="939"/>
      <c r="AI537" s="937"/>
      <c r="AJ537" s="939"/>
      <c r="AK537" s="937"/>
      <c r="AL537" s="941"/>
      <c r="AM537" s="852"/>
    </row>
    <row r="538" spans="2:41" ht="17.25" thickBot="1" x14ac:dyDescent="0.3"/>
    <row r="539" spans="2:41" x14ac:dyDescent="0.25">
      <c r="R539" s="918" t="s">
        <v>0</v>
      </c>
      <c r="S539" s="919"/>
      <c r="T539" s="919"/>
      <c r="U539" s="919"/>
      <c r="V539" s="919"/>
      <c r="W539" s="919"/>
      <c r="X539" s="919"/>
      <c r="Y539" s="919"/>
      <c r="Z539" s="919"/>
      <c r="AA539" s="919"/>
      <c r="AB539" s="919"/>
      <c r="AC539" s="919"/>
      <c r="AD539" s="919"/>
      <c r="AE539" s="920"/>
      <c r="AF539" s="18"/>
      <c r="AG539" s="924">
        <f>+AH536+AG519</f>
        <v>0</v>
      </c>
      <c r="AH539" s="925"/>
      <c r="AI539" s="924">
        <f>+AJ536+AI519</f>
        <v>0</v>
      </c>
      <c r="AJ539" s="925"/>
      <c r="AK539" s="928">
        <f>+AI539-AG539</f>
        <v>0</v>
      </c>
      <c r="AL539" s="925"/>
      <c r="AM539" s="945" t="e">
        <f>+AK539/AG539</f>
        <v>#DIV/0!</v>
      </c>
    </row>
    <row r="540" spans="2:41" ht="17.25" thickBot="1" x14ac:dyDescent="0.3">
      <c r="R540" s="921"/>
      <c r="S540" s="922"/>
      <c r="T540" s="922"/>
      <c r="U540" s="922"/>
      <c r="V540" s="922"/>
      <c r="W540" s="922"/>
      <c r="X540" s="922"/>
      <c r="Y540" s="922"/>
      <c r="Z540" s="922"/>
      <c r="AA540" s="922"/>
      <c r="AB540" s="922"/>
      <c r="AC540" s="922"/>
      <c r="AD540" s="922"/>
      <c r="AE540" s="923"/>
      <c r="AF540" s="19"/>
      <c r="AG540" s="926"/>
      <c r="AH540" s="927"/>
      <c r="AI540" s="926"/>
      <c r="AJ540" s="927"/>
      <c r="AK540" s="929"/>
      <c r="AL540" s="927"/>
      <c r="AM540" s="946"/>
    </row>
    <row r="541" spans="2:41" ht="17.25" thickBot="1" x14ac:dyDescent="0.3"/>
    <row r="542" spans="2:41" ht="12" customHeight="1" x14ac:dyDescent="0.25">
      <c r="B542" s="882" t="s">
        <v>31</v>
      </c>
      <c r="C542" s="883"/>
      <c r="D542" s="883"/>
      <c r="E542" s="883"/>
      <c r="F542" s="883"/>
      <c r="G542" s="884"/>
      <c r="H542" s="888" t="s">
        <v>30</v>
      </c>
      <c r="I542" s="765"/>
      <c r="J542" s="765"/>
      <c r="K542" s="765"/>
      <c r="L542" s="765"/>
      <c r="M542" s="765"/>
      <c r="N542" s="765"/>
      <c r="O542" s="765"/>
      <c r="P542" s="765"/>
      <c r="Q542" s="765"/>
      <c r="R542" s="765"/>
      <c r="S542" s="765"/>
      <c r="T542" s="765"/>
      <c r="U542" s="765"/>
      <c r="V542" s="765"/>
      <c r="W542" s="765"/>
      <c r="X542" s="765"/>
      <c r="Y542" s="765"/>
      <c r="Z542" s="765"/>
      <c r="AA542" s="765"/>
      <c r="AB542" s="765"/>
      <c r="AC542" s="765"/>
      <c r="AD542" s="267"/>
      <c r="AE542" s="764" t="s">
        <v>29</v>
      </c>
      <c r="AF542" s="765"/>
      <c r="AG542" s="765"/>
      <c r="AH542" s="765"/>
      <c r="AI542" s="765"/>
      <c r="AJ542" s="766"/>
      <c r="AK542" s="889" t="s">
        <v>39</v>
      </c>
      <c r="AL542" s="890"/>
      <c r="AM542" s="891"/>
      <c r="AN542" s="22"/>
      <c r="AO542" s="168" t="s">
        <v>46</v>
      </c>
    </row>
    <row r="543" spans="2:41" ht="12" customHeight="1" thickBot="1" x14ac:dyDescent="0.3">
      <c r="B543" s="885"/>
      <c r="C543" s="886"/>
      <c r="D543" s="886"/>
      <c r="E543" s="886"/>
      <c r="F543" s="886"/>
      <c r="G543" s="887"/>
      <c r="H543" s="892" t="s">
        <v>25</v>
      </c>
      <c r="I543" s="893"/>
      <c r="J543" s="893"/>
      <c r="K543" s="893"/>
      <c r="L543" s="893"/>
      <c r="M543" s="893"/>
      <c r="N543" s="893"/>
      <c r="O543" s="893"/>
      <c r="P543" s="893"/>
      <c r="Q543" s="893"/>
      <c r="R543" s="893"/>
      <c r="S543" s="893"/>
      <c r="T543" s="893"/>
      <c r="U543" s="893"/>
      <c r="V543" s="893"/>
      <c r="W543" s="893"/>
      <c r="X543" s="893"/>
      <c r="Y543" s="893"/>
      <c r="Z543" s="893"/>
      <c r="AA543" s="893"/>
      <c r="AB543" s="893"/>
      <c r="AC543" s="893"/>
      <c r="AD543" s="268"/>
      <c r="AE543" s="773"/>
      <c r="AF543" s="774"/>
      <c r="AG543" s="774"/>
      <c r="AH543" s="774"/>
      <c r="AI543" s="774"/>
      <c r="AJ543" s="775"/>
      <c r="AK543" s="896" t="s">
        <v>40</v>
      </c>
      <c r="AL543" s="897"/>
      <c r="AM543" s="898"/>
      <c r="AN543" s="23"/>
      <c r="AO543" s="169" t="s">
        <v>47</v>
      </c>
    </row>
    <row r="544" spans="2:41" ht="12" customHeight="1" thickBot="1" x14ac:dyDescent="0.3">
      <c r="B544" s="902" t="s">
        <v>28</v>
      </c>
      <c r="C544" s="903"/>
      <c r="D544" s="903"/>
      <c r="E544" s="903"/>
      <c r="F544" s="903"/>
      <c r="G544" s="904"/>
      <c r="H544" s="894"/>
      <c r="I544" s="895"/>
      <c r="J544" s="895"/>
      <c r="K544" s="895"/>
      <c r="L544" s="895"/>
      <c r="M544" s="895"/>
      <c r="N544" s="895"/>
      <c r="O544" s="895"/>
      <c r="P544" s="895"/>
      <c r="Q544" s="895"/>
      <c r="R544" s="895"/>
      <c r="S544" s="895"/>
      <c r="T544" s="895"/>
      <c r="U544" s="895"/>
      <c r="V544" s="895"/>
      <c r="W544" s="895"/>
      <c r="X544" s="895"/>
      <c r="Y544" s="895"/>
      <c r="Z544" s="895"/>
      <c r="AA544" s="895"/>
      <c r="AB544" s="895"/>
      <c r="AC544" s="895"/>
      <c r="AD544" s="269"/>
      <c r="AE544" s="776"/>
      <c r="AF544" s="777"/>
      <c r="AG544" s="777"/>
      <c r="AH544" s="777"/>
      <c r="AI544" s="777"/>
      <c r="AJ544" s="778"/>
      <c r="AK544" s="899"/>
      <c r="AL544" s="900"/>
      <c r="AM544" s="901"/>
      <c r="AN544" s="141"/>
      <c r="AO544" s="170"/>
    </row>
    <row r="545" spans="2:41" ht="12" customHeight="1" thickBot="1" x14ac:dyDescent="0.3">
      <c r="B545" s="135"/>
      <c r="C545" s="135"/>
      <c r="D545" s="135"/>
      <c r="E545" s="135"/>
      <c r="F545" s="135"/>
      <c r="G545" s="135"/>
      <c r="H545" s="135"/>
      <c r="I545" s="135"/>
      <c r="J545" s="174"/>
      <c r="K545" s="174"/>
      <c r="L545" s="174"/>
      <c r="M545" s="174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  <c r="AM545" s="135"/>
      <c r="AN545" s="141"/>
      <c r="AO545" s="171"/>
    </row>
    <row r="546" spans="2:41" ht="12" customHeight="1" thickBot="1" x14ac:dyDescent="0.3">
      <c r="B546" s="873" t="s">
        <v>27</v>
      </c>
      <c r="C546" s="874"/>
      <c r="D546" s="874"/>
      <c r="E546" s="875"/>
      <c r="F546" s="848" t="s">
        <v>26</v>
      </c>
      <c r="G546" s="850"/>
      <c r="H546" s="848" t="s">
        <v>44</v>
      </c>
      <c r="I546" s="849"/>
      <c r="J546" s="849"/>
      <c r="K546" s="849"/>
      <c r="L546" s="849"/>
      <c r="M546" s="849"/>
      <c r="N546" s="849"/>
      <c r="O546" s="849"/>
      <c r="P546" s="849"/>
      <c r="Q546" s="849"/>
      <c r="R546" s="849"/>
      <c r="S546" s="850"/>
      <c r="T546" s="848" t="s">
        <v>25</v>
      </c>
      <c r="U546" s="849"/>
      <c r="V546" s="849"/>
      <c r="W546" s="849"/>
      <c r="X546" s="849"/>
      <c r="Y546" s="849"/>
      <c r="Z546" s="849"/>
      <c r="AA546" s="849"/>
      <c r="AB546" s="849"/>
      <c r="AC546" s="849"/>
      <c r="AD546" s="849"/>
      <c r="AE546" s="850"/>
      <c r="AF546" s="879" t="s">
        <v>24</v>
      </c>
      <c r="AG546" s="880"/>
      <c r="AH546" s="881"/>
      <c r="AI546" s="879" t="s">
        <v>24</v>
      </c>
      <c r="AJ546" s="881"/>
      <c r="AK546" s="848" t="s">
        <v>23</v>
      </c>
      <c r="AL546" s="849"/>
      <c r="AM546" s="850"/>
      <c r="AN546" s="141"/>
      <c r="AO546" s="171"/>
    </row>
    <row r="547" spans="2:41" ht="12" customHeight="1" thickBot="1" x14ac:dyDescent="0.3">
      <c r="B547" s="1" t="s">
        <v>13</v>
      </c>
      <c r="C547" s="2" t="s">
        <v>22</v>
      </c>
      <c r="D547" s="3" t="s">
        <v>22</v>
      </c>
      <c r="E547" s="2" t="s">
        <v>21</v>
      </c>
      <c r="F547" s="907" t="s">
        <v>20</v>
      </c>
      <c r="G547" s="908"/>
      <c r="H547" s="876"/>
      <c r="I547" s="877"/>
      <c r="J547" s="877"/>
      <c r="K547" s="877"/>
      <c r="L547" s="877"/>
      <c r="M547" s="877"/>
      <c r="N547" s="877"/>
      <c r="O547" s="877"/>
      <c r="P547" s="877"/>
      <c r="Q547" s="877"/>
      <c r="R547" s="877"/>
      <c r="S547" s="878"/>
      <c r="T547" s="876"/>
      <c r="U547" s="877"/>
      <c r="V547" s="877"/>
      <c r="W547" s="877"/>
      <c r="X547" s="877"/>
      <c r="Y547" s="877"/>
      <c r="Z547" s="877"/>
      <c r="AA547" s="877"/>
      <c r="AB547" s="877"/>
      <c r="AC547" s="877"/>
      <c r="AD547" s="877"/>
      <c r="AE547" s="878"/>
      <c r="AF547" s="876" t="s">
        <v>19</v>
      </c>
      <c r="AG547" s="877"/>
      <c r="AH547" s="878"/>
      <c r="AI547" s="876" t="s">
        <v>18</v>
      </c>
      <c r="AJ547" s="878"/>
      <c r="AK547" s="876" t="s">
        <v>17</v>
      </c>
      <c r="AL547" s="877"/>
      <c r="AM547" s="878"/>
      <c r="AN547" s="141"/>
      <c r="AO547" s="171"/>
    </row>
    <row r="548" spans="2:41" ht="12" customHeight="1" thickBot="1" x14ac:dyDescent="0.3">
      <c r="B548" s="4">
        <v>2020</v>
      </c>
      <c r="C548" s="5" t="s">
        <v>16</v>
      </c>
      <c r="D548" s="5" t="s">
        <v>15</v>
      </c>
      <c r="E548" s="30" t="s">
        <v>14</v>
      </c>
      <c r="F548" s="6" t="s">
        <v>14</v>
      </c>
      <c r="G548" s="7" t="s">
        <v>13</v>
      </c>
      <c r="H548" s="868" t="s">
        <v>34</v>
      </c>
      <c r="I548" s="869"/>
      <c r="J548" s="870" t="s">
        <v>43</v>
      </c>
      <c r="K548" s="871"/>
      <c r="L548" s="870" t="s">
        <v>42</v>
      </c>
      <c r="M548" s="871"/>
      <c r="N548" s="872" t="s">
        <v>33</v>
      </c>
      <c r="O548" s="869"/>
      <c r="P548" s="872" t="s">
        <v>12</v>
      </c>
      <c r="Q548" s="869"/>
      <c r="R548" s="872" t="s">
        <v>11</v>
      </c>
      <c r="S548" s="905"/>
      <c r="T548" s="868" t="s">
        <v>35</v>
      </c>
      <c r="U548" s="906"/>
      <c r="V548" s="906"/>
      <c r="W548" s="905"/>
      <c r="X548" s="868" t="s">
        <v>10</v>
      </c>
      <c r="Y548" s="906"/>
      <c r="Z548" s="906"/>
      <c r="AA548" s="905"/>
      <c r="AB548" s="38" t="s">
        <v>38</v>
      </c>
      <c r="AC548" s="37" t="s">
        <v>36</v>
      </c>
      <c r="AD548" s="266" t="s">
        <v>41</v>
      </c>
      <c r="AE548" s="136" t="s">
        <v>9</v>
      </c>
      <c r="AF548" s="8" t="s">
        <v>37</v>
      </c>
      <c r="AG548" s="9" t="s">
        <v>8</v>
      </c>
      <c r="AH548" s="10" t="s">
        <v>7</v>
      </c>
      <c r="AI548" s="6" t="s">
        <v>8</v>
      </c>
      <c r="AJ548" s="7" t="s">
        <v>7</v>
      </c>
      <c r="AK548" s="6" t="s">
        <v>8</v>
      </c>
      <c r="AL548" s="11" t="s">
        <v>7</v>
      </c>
      <c r="AM548" s="7" t="s">
        <v>6</v>
      </c>
      <c r="AN548" s="141"/>
      <c r="AO548" s="171"/>
    </row>
    <row r="549" spans="2:41" ht="12" customHeight="1" thickBot="1" x14ac:dyDescent="0.3">
      <c r="B549" s="25"/>
      <c r="C549" s="137"/>
      <c r="D549" s="137"/>
      <c r="E549" s="43"/>
      <c r="F549" s="43"/>
      <c r="G549" s="25"/>
      <c r="H549" s="960"/>
      <c r="I549" s="961"/>
      <c r="J549" s="962"/>
      <c r="K549" s="963"/>
      <c r="L549" s="962"/>
      <c r="M549" s="963"/>
      <c r="N549" s="960"/>
      <c r="O549" s="961"/>
      <c r="P549" s="964"/>
      <c r="Q549" s="965"/>
      <c r="R549" s="964"/>
      <c r="S549" s="966"/>
      <c r="T549" s="957"/>
      <c r="U549" s="958"/>
      <c r="V549" s="958"/>
      <c r="W549" s="959"/>
      <c r="X549" s="986"/>
      <c r="Y549" s="958"/>
      <c r="Z549" s="958"/>
      <c r="AA549" s="987"/>
      <c r="AB549" s="34"/>
      <c r="AC549" s="138"/>
      <c r="AD549" s="166"/>
      <c r="AE549" s="41"/>
      <c r="AF549" s="26"/>
      <c r="AG549" s="160"/>
      <c r="AH549" s="161">
        <f>+AG549/1000</f>
        <v>0</v>
      </c>
      <c r="AI549" s="162"/>
      <c r="AJ549" s="163">
        <f>+AI549/1000</f>
        <v>0</v>
      </c>
      <c r="AK549" s="164">
        <f>+AI549-AG549</f>
        <v>0</v>
      </c>
      <c r="AL549" s="163">
        <f>+AK549/1000</f>
        <v>0</v>
      </c>
      <c r="AM549" s="165" t="e">
        <f>+AK549/AG549</f>
        <v>#DIV/0!</v>
      </c>
      <c r="AN549" s="141"/>
      <c r="AO549" s="172"/>
    </row>
    <row r="550" spans="2:41" ht="12" customHeight="1" x14ac:dyDescent="0.25">
      <c r="B550" s="25"/>
      <c r="C550" s="137"/>
      <c r="D550" s="137"/>
      <c r="E550" s="43"/>
      <c r="F550" s="43"/>
      <c r="G550" s="25"/>
      <c r="H550" s="967"/>
      <c r="I550" s="968"/>
      <c r="J550" s="969"/>
      <c r="K550" s="970"/>
      <c r="L550" s="969"/>
      <c r="M550" s="970"/>
      <c r="N550" s="967"/>
      <c r="O550" s="968"/>
      <c r="P550" s="971"/>
      <c r="Q550" s="972"/>
      <c r="R550" s="973"/>
      <c r="S550" s="974"/>
      <c r="T550" s="979"/>
      <c r="U550" s="980"/>
      <c r="V550" s="980"/>
      <c r="W550" s="981"/>
      <c r="X550" s="979"/>
      <c r="Y550" s="980"/>
      <c r="Z550" s="980"/>
      <c r="AA550" s="988"/>
      <c r="AB550" s="34"/>
      <c r="AC550" s="138"/>
      <c r="AD550" s="158"/>
      <c r="AE550" s="35"/>
      <c r="AF550" s="34"/>
      <c r="AG550" s="139"/>
      <c r="AH550" s="159">
        <f>+AG550/1000</f>
        <v>0</v>
      </c>
      <c r="AI550" s="152"/>
      <c r="AJ550" s="272">
        <f>+AI550/1000</f>
        <v>0</v>
      </c>
      <c r="AK550" s="273">
        <f>+AI550-AG550</f>
        <v>0</v>
      </c>
      <c r="AL550" s="274">
        <f>+AK550/1000</f>
        <v>0</v>
      </c>
      <c r="AM550" s="275" t="e">
        <f>+AK550/AG550</f>
        <v>#DIV/0!</v>
      </c>
      <c r="AN550" s="20"/>
    </row>
    <row r="551" spans="2:41" ht="12" customHeight="1" x14ac:dyDescent="0.25">
      <c r="B551" s="25"/>
      <c r="C551" s="137"/>
      <c r="D551" s="137"/>
      <c r="E551" s="43"/>
      <c r="F551" s="43"/>
      <c r="G551" s="25"/>
      <c r="H551" s="967"/>
      <c r="I551" s="968"/>
      <c r="J551" s="969"/>
      <c r="K551" s="970"/>
      <c r="L551" s="969"/>
      <c r="M551" s="970"/>
      <c r="N551" s="967"/>
      <c r="O551" s="968"/>
      <c r="P551" s="971"/>
      <c r="Q551" s="972"/>
      <c r="R551" s="973"/>
      <c r="S551" s="985"/>
      <c r="T551" s="982"/>
      <c r="U551" s="983"/>
      <c r="V551" s="983"/>
      <c r="W551" s="984"/>
      <c r="X551" s="982"/>
      <c r="Y551" s="983"/>
      <c r="Z551" s="983"/>
      <c r="AA551" s="984"/>
      <c r="AB551" s="34"/>
      <c r="AC551" s="138"/>
      <c r="AD551" s="263"/>
      <c r="AE551" s="46"/>
      <c r="AF551" s="34"/>
      <c r="AG551" s="139"/>
      <c r="AH551" s="140">
        <f>+AG551/1000</f>
        <v>0</v>
      </c>
      <c r="AI551" s="152"/>
      <c r="AJ551" s="142">
        <f>+AI551/1000</f>
        <v>0</v>
      </c>
      <c r="AK551" s="143">
        <f>+AI551-AG551</f>
        <v>0</v>
      </c>
      <c r="AL551" s="144">
        <f>+AK551/1000</f>
        <v>0</v>
      </c>
      <c r="AM551" s="145" t="e">
        <f>+AK551/AG551</f>
        <v>#DIV/0!</v>
      </c>
      <c r="AN551" s="21"/>
    </row>
    <row r="552" spans="2:41" ht="12" customHeight="1" x14ac:dyDescent="0.25">
      <c r="B552" s="25"/>
      <c r="C552" s="137"/>
      <c r="D552" s="137"/>
      <c r="E552" s="43"/>
      <c r="F552" s="43"/>
      <c r="G552" s="25"/>
      <c r="H552" s="967"/>
      <c r="I552" s="968"/>
      <c r="J552" s="969"/>
      <c r="K552" s="970"/>
      <c r="L552" s="969"/>
      <c r="M552" s="970"/>
      <c r="N552" s="967"/>
      <c r="O552" s="968"/>
      <c r="P552" s="971"/>
      <c r="Q552" s="972"/>
      <c r="R552" s="973"/>
      <c r="S552" s="974"/>
      <c r="T552" s="975"/>
      <c r="U552" s="976"/>
      <c r="V552" s="976"/>
      <c r="W552" s="977"/>
      <c r="X552" s="975"/>
      <c r="Y552" s="976"/>
      <c r="Z552" s="976"/>
      <c r="AA552" s="978"/>
      <c r="AB552" s="34"/>
      <c r="AC552" s="138"/>
      <c r="AD552" s="263"/>
      <c r="AE552" s="46"/>
      <c r="AF552" s="34"/>
      <c r="AG552" s="139"/>
      <c r="AH552" s="140">
        <f>+AG552/1000</f>
        <v>0</v>
      </c>
      <c r="AI552" s="152"/>
      <c r="AJ552" s="142">
        <f>+AI552/1000</f>
        <v>0</v>
      </c>
      <c r="AK552" s="143">
        <f>+AI552-AG552</f>
        <v>0</v>
      </c>
      <c r="AL552" s="144">
        <f>+AK552/1000</f>
        <v>0</v>
      </c>
      <c r="AM552" s="145" t="e">
        <f>+AK552/AG552</f>
        <v>#DIV/0!</v>
      </c>
      <c r="AN552" s="21"/>
    </row>
    <row r="553" spans="2:41" ht="12" customHeight="1" x14ac:dyDescent="0.25">
      <c r="B553" s="25"/>
      <c r="C553" s="137"/>
      <c r="D553" s="137"/>
      <c r="E553" s="43"/>
      <c r="F553" s="43"/>
      <c r="G553" s="25"/>
      <c r="H553" s="967"/>
      <c r="I553" s="968"/>
      <c r="J553" s="969"/>
      <c r="K553" s="970"/>
      <c r="L553" s="969"/>
      <c r="M553" s="970"/>
      <c r="N553" s="967"/>
      <c r="O553" s="968"/>
      <c r="P553" s="989"/>
      <c r="Q553" s="990"/>
      <c r="R553" s="973"/>
      <c r="S553" s="974"/>
      <c r="T553" s="991"/>
      <c r="U553" s="992"/>
      <c r="V553" s="992"/>
      <c r="W553" s="974"/>
      <c r="X553" s="991"/>
      <c r="Y553" s="992"/>
      <c r="Z553" s="992"/>
      <c r="AA553" s="985"/>
      <c r="AB553" s="34"/>
      <c r="AC553" s="138"/>
      <c r="AD553" s="263"/>
      <c r="AE553" s="46"/>
      <c r="AF553" s="34"/>
      <c r="AG553" s="139"/>
      <c r="AH553" s="140">
        <f>+AG553/1000</f>
        <v>0</v>
      </c>
      <c r="AI553" s="152"/>
      <c r="AJ553" s="142">
        <f>+AI553/1000</f>
        <v>0</v>
      </c>
      <c r="AK553" s="143">
        <f>+AI553-AG553</f>
        <v>0</v>
      </c>
      <c r="AL553" s="144">
        <f>+AK553/1000</f>
        <v>0</v>
      </c>
      <c r="AM553" s="145" t="e">
        <f>+AK553/AG553</f>
        <v>#DIV/0!</v>
      </c>
    </row>
    <row r="554" spans="2:41" ht="12" customHeight="1" thickBot="1" x14ac:dyDescent="0.3">
      <c r="B554" s="24"/>
      <c r="C554" s="146"/>
      <c r="D554" s="146"/>
      <c r="E554" s="27"/>
      <c r="F554" s="36"/>
      <c r="G554" s="31"/>
      <c r="H554" s="909"/>
      <c r="I554" s="910"/>
      <c r="J554" s="911"/>
      <c r="K554" s="912"/>
      <c r="L554" s="911"/>
      <c r="M554" s="912"/>
      <c r="N554" s="913"/>
      <c r="O554" s="910"/>
      <c r="P554" s="913"/>
      <c r="Q554" s="910"/>
      <c r="R554" s="914"/>
      <c r="S554" s="915"/>
      <c r="T554" s="916"/>
      <c r="U554" s="917"/>
      <c r="V554" s="917"/>
      <c r="W554" s="915"/>
      <c r="X554" s="29"/>
      <c r="Y554" s="147"/>
      <c r="Z554" s="147"/>
      <c r="AA554" s="28"/>
      <c r="AB554" s="36"/>
      <c r="AC554" s="148"/>
      <c r="AD554" s="147"/>
      <c r="AE554" s="28"/>
      <c r="AF554" s="29"/>
      <c r="AG554" s="149"/>
      <c r="AH554" s="153"/>
      <c r="AI554" s="150"/>
      <c r="AJ554" s="154"/>
      <c r="AK554" s="155"/>
      <c r="AL554" s="156"/>
      <c r="AM554" s="157"/>
    </row>
    <row r="555" spans="2:41" ht="12" customHeight="1" x14ac:dyDescent="0.25">
      <c r="B555" s="151"/>
      <c r="C555" s="151"/>
      <c r="D555" s="151"/>
      <c r="E555" s="151"/>
      <c r="F555" s="151"/>
      <c r="G555" s="151"/>
      <c r="H555" s="151"/>
      <c r="I555" s="151"/>
      <c r="J555" s="174"/>
      <c r="K555" s="174"/>
      <c r="L555" s="174"/>
      <c r="M555" s="174"/>
      <c r="N555" s="151"/>
      <c r="O555" s="151"/>
      <c r="P555" s="135"/>
      <c r="Q555" s="135"/>
      <c r="R555" s="918" t="s">
        <v>5</v>
      </c>
      <c r="S555" s="919"/>
      <c r="T555" s="919"/>
      <c r="U555" s="919"/>
      <c r="V555" s="919"/>
      <c r="W555" s="919"/>
      <c r="X555" s="919"/>
      <c r="Y555" s="919"/>
      <c r="Z555" s="919"/>
      <c r="AA555" s="919"/>
      <c r="AB555" s="919"/>
      <c r="AC555" s="919"/>
      <c r="AD555" s="919"/>
      <c r="AE555" s="919"/>
      <c r="AF555" s="265"/>
      <c r="AG555" s="932" t="s">
        <v>4</v>
      </c>
      <c r="AH555" s="933"/>
      <c r="AI555" s="932" t="s">
        <v>3</v>
      </c>
      <c r="AJ555" s="933"/>
      <c r="AK555" s="932" t="s">
        <v>2</v>
      </c>
      <c r="AL555" s="934"/>
      <c r="AM555" s="935"/>
    </row>
    <row r="556" spans="2:41" x14ac:dyDescent="0.25">
      <c r="B556" s="151"/>
      <c r="C556" s="151"/>
      <c r="D556" s="151"/>
      <c r="E556" s="151"/>
      <c r="F556" s="151"/>
      <c r="G556" s="151"/>
      <c r="H556" s="151"/>
      <c r="I556" s="151"/>
      <c r="J556" s="174"/>
      <c r="K556" s="174"/>
      <c r="L556" s="174"/>
      <c r="M556" s="174"/>
      <c r="N556" s="151"/>
      <c r="O556" s="151"/>
      <c r="P556" s="135"/>
      <c r="Q556" s="135"/>
      <c r="R556" s="930"/>
      <c r="S556" s="931"/>
      <c r="T556" s="931"/>
      <c r="U556" s="931"/>
      <c r="V556" s="931"/>
      <c r="W556" s="931"/>
      <c r="X556" s="931"/>
      <c r="Y556" s="931"/>
      <c r="Z556" s="931"/>
      <c r="AA556" s="931"/>
      <c r="AB556" s="931"/>
      <c r="AC556" s="931"/>
      <c r="AD556" s="931"/>
      <c r="AE556" s="931"/>
      <c r="AF556" s="265"/>
      <c r="AG556" s="936" t="s">
        <v>1</v>
      </c>
      <c r="AH556" s="938">
        <f>+SUM(AH549:AH554)</f>
        <v>0</v>
      </c>
      <c r="AI556" s="936" t="s">
        <v>1</v>
      </c>
      <c r="AJ556" s="938">
        <f>+SUM(AJ549:AJ554)</f>
        <v>0</v>
      </c>
      <c r="AK556" s="936" t="s">
        <v>1</v>
      </c>
      <c r="AL556" s="940">
        <f>+AJ556-AH556</f>
        <v>0</v>
      </c>
      <c r="AM556" s="851" t="e">
        <f>+AL556/AH556</f>
        <v>#DIV/0!</v>
      </c>
    </row>
    <row r="557" spans="2:41" ht="17.25" thickBot="1" x14ac:dyDescent="0.3">
      <c r="B557" s="151"/>
      <c r="C557" s="151"/>
      <c r="D557" s="151"/>
      <c r="E557" s="151"/>
      <c r="F557" s="151"/>
      <c r="G557" s="151"/>
      <c r="H557" s="151"/>
      <c r="I557" s="151"/>
      <c r="J557" s="174"/>
      <c r="K557" s="174"/>
      <c r="L557" s="174"/>
      <c r="M557" s="174"/>
      <c r="N557" s="151"/>
      <c r="O557" s="151"/>
      <c r="P557" s="135"/>
      <c r="Q557" s="135"/>
      <c r="R557" s="921"/>
      <c r="S557" s="922"/>
      <c r="T557" s="922"/>
      <c r="U557" s="922"/>
      <c r="V557" s="922"/>
      <c r="W557" s="922"/>
      <c r="X557" s="922"/>
      <c r="Y557" s="922"/>
      <c r="Z557" s="922"/>
      <c r="AA557" s="922"/>
      <c r="AB557" s="922"/>
      <c r="AC557" s="922"/>
      <c r="AD557" s="922"/>
      <c r="AE557" s="922"/>
      <c r="AF557" s="264"/>
      <c r="AG557" s="937"/>
      <c r="AH557" s="939"/>
      <c r="AI557" s="937"/>
      <c r="AJ557" s="939"/>
      <c r="AK557" s="937"/>
      <c r="AL557" s="941"/>
      <c r="AM557" s="852"/>
    </row>
    <row r="558" spans="2:41" ht="17.25" thickBot="1" x14ac:dyDescent="0.3"/>
    <row r="559" spans="2:41" x14ac:dyDescent="0.25">
      <c r="R559" s="918" t="s">
        <v>0</v>
      </c>
      <c r="S559" s="919"/>
      <c r="T559" s="919"/>
      <c r="U559" s="919"/>
      <c r="V559" s="919"/>
      <c r="W559" s="919"/>
      <c r="X559" s="919"/>
      <c r="Y559" s="919"/>
      <c r="Z559" s="919"/>
      <c r="AA559" s="919"/>
      <c r="AB559" s="919"/>
      <c r="AC559" s="919"/>
      <c r="AD559" s="919"/>
      <c r="AE559" s="920"/>
      <c r="AF559" s="18"/>
      <c r="AG559" s="924">
        <f>+AH556+AG539</f>
        <v>0</v>
      </c>
      <c r="AH559" s="925"/>
      <c r="AI559" s="924">
        <f>+AJ556+AI539</f>
        <v>0</v>
      </c>
      <c r="AJ559" s="925"/>
      <c r="AK559" s="928">
        <f>+AI559-AG559</f>
        <v>0</v>
      </c>
      <c r="AL559" s="925"/>
      <c r="AM559" s="945" t="e">
        <f>+AK559/AG559</f>
        <v>#DIV/0!</v>
      </c>
    </row>
    <row r="560" spans="2:41" ht="17.25" thickBot="1" x14ac:dyDescent="0.3">
      <c r="R560" s="921"/>
      <c r="S560" s="922"/>
      <c r="T560" s="922"/>
      <c r="U560" s="922"/>
      <c r="V560" s="922"/>
      <c r="W560" s="922"/>
      <c r="X560" s="922"/>
      <c r="Y560" s="922"/>
      <c r="Z560" s="922"/>
      <c r="AA560" s="922"/>
      <c r="AB560" s="922"/>
      <c r="AC560" s="922"/>
      <c r="AD560" s="922"/>
      <c r="AE560" s="923"/>
      <c r="AF560" s="19"/>
      <c r="AG560" s="926"/>
      <c r="AH560" s="927"/>
      <c r="AI560" s="926"/>
      <c r="AJ560" s="927"/>
      <c r="AK560" s="929"/>
      <c r="AL560" s="927"/>
      <c r="AM560" s="946"/>
    </row>
    <row r="561" spans="2:41" ht="17.25" thickBot="1" x14ac:dyDescent="0.3"/>
    <row r="562" spans="2:41" ht="12" customHeight="1" x14ac:dyDescent="0.25">
      <c r="B562" s="882" t="s">
        <v>31</v>
      </c>
      <c r="C562" s="883"/>
      <c r="D562" s="883"/>
      <c r="E562" s="883"/>
      <c r="F562" s="883"/>
      <c r="G562" s="884"/>
      <c r="H562" s="888" t="s">
        <v>30</v>
      </c>
      <c r="I562" s="765"/>
      <c r="J562" s="765"/>
      <c r="K562" s="765"/>
      <c r="L562" s="765"/>
      <c r="M562" s="765"/>
      <c r="N562" s="765"/>
      <c r="O562" s="765"/>
      <c r="P562" s="765"/>
      <c r="Q562" s="765"/>
      <c r="R562" s="765"/>
      <c r="S562" s="765"/>
      <c r="T562" s="765"/>
      <c r="U562" s="765"/>
      <c r="V562" s="765"/>
      <c r="W562" s="765"/>
      <c r="X562" s="765"/>
      <c r="Y562" s="765"/>
      <c r="Z562" s="765"/>
      <c r="AA562" s="765"/>
      <c r="AB562" s="765"/>
      <c r="AC562" s="765"/>
      <c r="AD562" s="267"/>
      <c r="AE562" s="764" t="s">
        <v>29</v>
      </c>
      <c r="AF562" s="765"/>
      <c r="AG562" s="765"/>
      <c r="AH562" s="765"/>
      <c r="AI562" s="765"/>
      <c r="AJ562" s="766"/>
      <c r="AK562" s="889" t="s">
        <v>39</v>
      </c>
      <c r="AL562" s="890"/>
      <c r="AM562" s="891"/>
      <c r="AN562" s="22"/>
      <c r="AO562" s="168" t="s">
        <v>46</v>
      </c>
    </row>
    <row r="563" spans="2:41" ht="12" customHeight="1" thickBot="1" x14ac:dyDescent="0.3">
      <c r="B563" s="885"/>
      <c r="C563" s="886"/>
      <c r="D563" s="886"/>
      <c r="E563" s="886"/>
      <c r="F563" s="886"/>
      <c r="G563" s="887"/>
      <c r="H563" s="892" t="s">
        <v>25</v>
      </c>
      <c r="I563" s="893"/>
      <c r="J563" s="893"/>
      <c r="K563" s="893"/>
      <c r="L563" s="893"/>
      <c r="M563" s="893"/>
      <c r="N563" s="893"/>
      <c r="O563" s="893"/>
      <c r="P563" s="893"/>
      <c r="Q563" s="893"/>
      <c r="R563" s="893"/>
      <c r="S563" s="893"/>
      <c r="T563" s="893"/>
      <c r="U563" s="893"/>
      <c r="V563" s="893"/>
      <c r="W563" s="893"/>
      <c r="X563" s="893"/>
      <c r="Y563" s="893"/>
      <c r="Z563" s="893"/>
      <c r="AA563" s="893"/>
      <c r="AB563" s="893"/>
      <c r="AC563" s="893"/>
      <c r="AD563" s="268"/>
      <c r="AE563" s="773"/>
      <c r="AF563" s="774"/>
      <c r="AG563" s="774"/>
      <c r="AH563" s="774"/>
      <c r="AI563" s="774"/>
      <c r="AJ563" s="775"/>
      <c r="AK563" s="896" t="s">
        <v>40</v>
      </c>
      <c r="AL563" s="897"/>
      <c r="AM563" s="898"/>
      <c r="AN563" s="23"/>
      <c r="AO563" s="169" t="s">
        <v>47</v>
      </c>
    </row>
    <row r="564" spans="2:41" ht="12" customHeight="1" thickBot="1" x14ac:dyDescent="0.3">
      <c r="B564" s="902" t="s">
        <v>28</v>
      </c>
      <c r="C564" s="903"/>
      <c r="D564" s="903"/>
      <c r="E564" s="903"/>
      <c r="F564" s="903"/>
      <c r="G564" s="904"/>
      <c r="H564" s="894"/>
      <c r="I564" s="895"/>
      <c r="J564" s="895"/>
      <c r="K564" s="895"/>
      <c r="L564" s="895"/>
      <c r="M564" s="895"/>
      <c r="N564" s="895"/>
      <c r="O564" s="895"/>
      <c r="P564" s="895"/>
      <c r="Q564" s="895"/>
      <c r="R564" s="895"/>
      <c r="S564" s="895"/>
      <c r="T564" s="895"/>
      <c r="U564" s="895"/>
      <c r="V564" s="895"/>
      <c r="W564" s="895"/>
      <c r="X564" s="895"/>
      <c r="Y564" s="895"/>
      <c r="Z564" s="895"/>
      <c r="AA564" s="895"/>
      <c r="AB564" s="895"/>
      <c r="AC564" s="895"/>
      <c r="AD564" s="269"/>
      <c r="AE564" s="776"/>
      <c r="AF564" s="777"/>
      <c r="AG564" s="777"/>
      <c r="AH564" s="777"/>
      <c r="AI564" s="777"/>
      <c r="AJ564" s="778"/>
      <c r="AK564" s="899"/>
      <c r="AL564" s="900"/>
      <c r="AM564" s="901"/>
      <c r="AN564" s="141"/>
      <c r="AO564" s="170"/>
    </row>
    <row r="565" spans="2:41" ht="12" customHeight="1" thickBot="1" x14ac:dyDescent="0.3">
      <c r="B565" s="135"/>
      <c r="C565" s="135"/>
      <c r="D565" s="135"/>
      <c r="E565" s="135"/>
      <c r="F565" s="135"/>
      <c r="G565" s="135"/>
      <c r="H565" s="135"/>
      <c r="I565" s="135"/>
      <c r="J565" s="174"/>
      <c r="K565" s="174"/>
      <c r="L565" s="174"/>
      <c r="M565" s="174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  <c r="AL565" s="135"/>
      <c r="AM565" s="135"/>
      <c r="AN565" s="141"/>
      <c r="AO565" s="171"/>
    </row>
    <row r="566" spans="2:41" ht="12" customHeight="1" thickBot="1" x14ac:dyDescent="0.3">
      <c r="B566" s="873" t="s">
        <v>27</v>
      </c>
      <c r="C566" s="874"/>
      <c r="D566" s="874"/>
      <c r="E566" s="875"/>
      <c r="F566" s="848" t="s">
        <v>26</v>
      </c>
      <c r="G566" s="850"/>
      <c r="H566" s="848" t="s">
        <v>44</v>
      </c>
      <c r="I566" s="849"/>
      <c r="J566" s="849"/>
      <c r="K566" s="849"/>
      <c r="L566" s="849"/>
      <c r="M566" s="849"/>
      <c r="N566" s="849"/>
      <c r="O566" s="849"/>
      <c r="P566" s="849"/>
      <c r="Q566" s="849"/>
      <c r="R566" s="849"/>
      <c r="S566" s="850"/>
      <c r="T566" s="848" t="s">
        <v>25</v>
      </c>
      <c r="U566" s="849"/>
      <c r="V566" s="849"/>
      <c r="W566" s="849"/>
      <c r="X566" s="849"/>
      <c r="Y566" s="849"/>
      <c r="Z566" s="849"/>
      <c r="AA566" s="849"/>
      <c r="AB566" s="849"/>
      <c r="AC566" s="849"/>
      <c r="AD566" s="849"/>
      <c r="AE566" s="850"/>
      <c r="AF566" s="879" t="s">
        <v>24</v>
      </c>
      <c r="AG566" s="880"/>
      <c r="AH566" s="881"/>
      <c r="AI566" s="879" t="s">
        <v>24</v>
      </c>
      <c r="AJ566" s="881"/>
      <c r="AK566" s="848" t="s">
        <v>23</v>
      </c>
      <c r="AL566" s="849"/>
      <c r="AM566" s="850"/>
      <c r="AN566" s="141"/>
      <c r="AO566" s="171"/>
    </row>
    <row r="567" spans="2:41" ht="12" customHeight="1" thickBot="1" x14ac:dyDescent="0.3">
      <c r="B567" s="1" t="s">
        <v>13</v>
      </c>
      <c r="C567" s="2" t="s">
        <v>22</v>
      </c>
      <c r="D567" s="3" t="s">
        <v>22</v>
      </c>
      <c r="E567" s="2" t="s">
        <v>21</v>
      </c>
      <c r="F567" s="907" t="s">
        <v>20</v>
      </c>
      <c r="G567" s="908"/>
      <c r="H567" s="876"/>
      <c r="I567" s="877"/>
      <c r="J567" s="877"/>
      <c r="K567" s="877"/>
      <c r="L567" s="877"/>
      <c r="M567" s="877"/>
      <c r="N567" s="877"/>
      <c r="O567" s="877"/>
      <c r="P567" s="877"/>
      <c r="Q567" s="877"/>
      <c r="R567" s="877"/>
      <c r="S567" s="878"/>
      <c r="T567" s="876"/>
      <c r="U567" s="877"/>
      <c r="V567" s="877"/>
      <c r="W567" s="877"/>
      <c r="X567" s="877"/>
      <c r="Y567" s="877"/>
      <c r="Z567" s="877"/>
      <c r="AA567" s="877"/>
      <c r="AB567" s="877"/>
      <c r="AC567" s="877"/>
      <c r="AD567" s="877"/>
      <c r="AE567" s="878"/>
      <c r="AF567" s="876" t="s">
        <v>19</v>
      </c>
      <c r="AG567" s="877"/>
      <c r="AH567" s="878"/>
      <c r="AI567" s="876" t="s">
        <v>18</v>
      </c>
      <c r="AJ567" s="878"/>
      <c r="AK567" s="876" t="s">
        <v>17</v>
      </c>
      <c r="AL567" s="877"/>
      <c r="AM567" s="878"/>
      <c r="AN567" s="141"/>
      <c r="AO567" s="171"/>
    </row>
    <row r="568" spans="2:41" ht="12" customHeight="1" thickBot="1" x14ac:dyDescent="0.3">
      <c r="B568" s="4">
        <v>2020</v>
      </c>
      <c r="C568" s="5" t="s">
        <v>16</v>
      </c>
      <c r="D568" s="5" t="s">
        <v>15</v>
      </c>
      <c r="E568" s="30" t="s">
        <v>14</v>
      </c>
      <c r="F568" s="6" t="s">
        <v>14</v>
      </c>
      <c r="G568" s="7" t="s">
        <v>13</v>
      </c>
      <c r="H568" s="868" t="s">
        <v>34</v>
      </c>
      <c r="I568" s="869"/>
      <c r="J568" s="870" t="s">
        <v>43</v>
      </c>
      <c r="K568" s="871"/>
      <c r="L568" s="870" t="s">
        <v>42</v>
      </c>
      <c r="M568" s="871"/>
      <c r="N568" s="872" t="s">
        <v>33</v>
      </c>
      <c r="O568" s="869"/>
      <c r="P568" s="872" t="s">
        <v>12</v>
      </c>
      <c r="Q568" s="869"/>
      <c r="R568" s="872" t="s">
        <v>11</v>
      </c>
      <c r="S568" s="905"/>
      <c r="T568" s="868" t="s">
        <v>35</v>
      </c>
      <c r="U568" s="906"/>
      <c r="V568" s="906"/>
      <c r="W568" s="905"/>
      <c r="X568" s="868" t="s">
        <v>10</v>
      </c>
      <c r="Y568" s="906"/>
      <c r="Z568" s="906"/>
      <c r="AA568" s="905"/>
      <c r="AB568" s="38" t="s">
        <v>38</v>
      </c>
      <c r="AC568" s="37" t="s">
        <v>36</v>
      </c>
      <c r="AD568" s="266" t="s">
        <v>41</v>
      </c>
      <c r="AE568" s="136" t="s">
        <v>9</v>
      </c>
      <c r="AF568" s="8" t="s">
        <v>37</v>
      </c>
      <c r="AG568" s="9" t="s">
        <v>8</v>
      </c>
      <c r="AH568" s="10" t="s">
        <v>7</v>
      </c>
      <c r="AI568" s="6" t="s">
        <v>8</v>
      </c>
      <c r="AJ568" s="7" t="s">
        <v>7</v>
      </c>
      <c r="AK568" s="6" t="s">
        <v>8</v>
      </c>
      <c r="AL568" s="11" t="s">
        <v>7</v>
      </c>
      <c r="AM568" s="7" t="s">
        <v>6</v>
      </c>
      <c r="AN568" s="141"/>
      <c r="AO568" s="171"/>
    </row>
    <row r="569" spans="2:41" ht="12" customHeight="1" thickBot="1" x14ac:dyDescent="0.3">
      <c r="B569" s="25"/>
      <c r="C569" s="137"/>
      <c r="D569" s="137"/>
      <c r="E569" s="43"/>
      <c r="F569" s="43"/>
      <c r="G569" s="25"/>
      <c r="H569" s="960"/>
      <c r="I569" s="961"/>
      <c r="J569" s="962"/>
      <c r="K569" s="963"/>
      <c r="L569" s="962"/>
      <c r="M569" s="963"/>
      <c r="N569" s="960"/>
      <c r="O569" s="961"/>
      <c r="P569" s="964"/>
      <c r="Q569" s="965"/>
      <c r="R569" s="964"/>
      <c r="S569" s="966"/>
      <c r="T569" s="957"/>
      <c r="U569" s="958"/>
      <c r="V569" s="958"/>
      <c r="W569" s="959"/>
      <c r="X569" s="986"/>
      <c r="Y569" s="958"/>
      <c r="Z569" s="958"/>
      <c r="AA569" s="987"/>
      <c r="AB569" s="34"/>
      <c r="AC569" s="138"/>
      <c r="AD569" s="166"/>
      <c r="AE569" s="41"/>
      <c r="AF569" s="26"/>
      <c r="AG569" s="160"/>
      <c r="AH569" s="161">
        <f>+AG569/1000</f>
        <v>0</v>
      </c>
      <c r="AI569" s="162"/>
      <c r="AJ569" s="163">
        <f>+AI569/1000</f>
        <v>0</v>
      </c>
      <c r="AK569" s="164">
        <f>+AI569-AG569</f>
        <v>0</v>
      </c>
      <c r="AL569" s="163">
        <f>+AK569/1000</f>
        <v>0</v>
      </c>
      <c r="AM569" s="165" t="e">
        <f>+AK569/AG569</f>
        <v>#DIV/0!</v>
      </c>
      <c r="AN569" s="141"/>
      <c r="AO569" s="172"/>
    </row>
    <row r="570" spans="2:41" ht="12" customHeight="1" x14ac:dyDescent="0.25">
      <c r="B570" s="25"/>
      <c r="C570" s="137"/>
      <c r="D570" s="137"/>
      <c r="E570" s="43"/>
      <c r="F570" s="43"/>
      <c r="G570" s="25"/>
      <c r="H570" s="967"/>
      <c r="I570" s="968"/>
      <c r="J570" s="969"/>
      <c r="K570" s="970"/>
      <c r="L570" s="969"/>
      <c r="M570" s="970"/>
      <c r="N570" s="967"/>
      <c r="O570" s="968"/>
      <c r="P570" s="971"/>
      <c r="Q570" s="972"/>
      <c r="R570" s="973"/>
      <c r="S570" s="974"/>
      <c r="T570" s="979"/>
      <c r="U570" s="980"/>
      <c r="V570" s="980"/>
      <c r="W570" s="981"/>
      <c r="X570" s="979"/>
      <c r="Y570" s="980"/>
      <c r="Z570" s="980"/>
      <c r="AA570" s="988"/>
      <c r="AB570" s="34"/>
      <c r="AC570" s="138"/>
      <c r="AD570" s="158"/>
      <c r="AE570" s="35"/>
      <c r="AF570" s="34"/>
      <c r="AG570" s="139"/>
      <c r="AH570" s="159">
        <f>+AG570/1000</f>
        <v>0</v>
      </c>
      <c r="AI570" s="152"/>
      <c r="AJ570" s="272">
        <f>+AI570/1000</f>
        <v>0</v>
      </c>
      <c r="AK570" s="273">
        <f>+AI570-AG570</f>
        <v>0</v>
      </c>
      <c r="AL570" s="274">
        <f>+AK570/1000</f>
        <v>0</v>
      </c>
      <c r="AM570" s="275" t="e">
        <f>+AK570/AG570</f>
        <v>#DIV/0!</v>
      </c>
      <c r="AN570" s="20"/>
    </row>
    <row r="571" spans="2:41" ht="12" customHeight="1" x14ac:dyDescent="0.25">
      <c r="B571" s="25"/>
      <c r="C571" s="137"/>
      <c r="D571" s="137"/>
      <c r="E571" s="43"/>
      <c r="F571" s="43"/>
      <c r="G571" s="25"/>
      <c r="H571" s="967"/>
      <c r="I571" s="968"/>
      <c r="J571" s="969"/>
      <c r="K571" s="970"/>
      <c r="L571" s="969"/>
      <c r="M571" s="970"/>
      <c r="N571" s="967"/>
      <c r="O571" s="968"/>
      <c r="P571" s="971"/>
      <c r="Q571" s="972"/>
      <c r="R571" s="973"/>
      <c r="S571" s="985"/>
      <c r="T571" s="982"/>
      <c r="U571" s="983"/>
      <c r="V571" s="983"/>
      <c r="W571" s="984"/>
      <c r="X571" s="982"/>
      <c r="Y571" s="983"/>
      <c r="Z571" s="983"/>
      <c r="AA571" s="984"/>
      <c r="AB571" s="34"/>
      <c r="AC571" s="138"/>
      <c r="AD571" s="263"/>
      <c r="AE571" s="46"/>
      <c r="AF571" s="34"/>
      <c r="AG571" s="139"/>
      <c r="AH571" s="140">
        <f>+AG571/1000</f>
        <v>0</v>
      </c>
      <c r="AI571" s="152"/>
      <c r="AJ571" s="142">
        <f>+AI571/1000</f>
        <v>0</v>
      </c>
      <c r="AK571" s="143">
        <f>+AI571-AG571</f>
        <v>0</v>
      </c>
      <c r="AL571" s="144">
        <f>+AK571/1000</f>
        <v>0</v>
      </c>
      <c r="AM571" s="145" t="e">
        <f>+AK571/AG571</f>
        <v>#DIV/0!</v>
      </c>
      <c r="AN571" s="21"/>
    </row>
    <row r="572" spans="2:41" ht="12" customHeight="1" x14ac:dyDescent="0.25">
      <c r="B572" s="25"/>
      <c r="C572" s="137"/>
      <c r="D572" s="137"/>
      <c r="E572" s="43"/>
      <c r="F572" s="43"/>
      <c r="G572" s="25"/>
      <c r="H572" s="967"/>
      <c r="I572" s="968"/>
      <c r="J572" s="969"/>
      <c r="K572" s="970"/>
      <c r="L572" s="969"/>
      <c r="M572" s="970"/>
      <c r="N572" s="967"/>
      <c r="O572" s="968"/>
      <c r="P572" s="971"/>
      <c r="Q572" s="972"/>
      <c r="R572" s="973"/>
      <c r="S572" s="974"/>
      <c r="T572" s="975"/>
      <c r="U572" s="976"/>
      <c r="V572" s="976"/>
      <c r="W572" s="977"/>
      <c r="X572" s="975"/>
      <c r="Y572" s="976"/>
      <c r="Z572" s="976"/>
      <c r="AA572" s="978"/>
      <c r="AB572" s="34"/>
      <c r="AC572" s="138"/>
      <c r="AD572" s="263"/>
      <c r="AE572" s="46"/>
      <c r="AF572" s="34"/>
      <c r="AG572" s="139"/>
      <c r="AH572" s="140">
        <f>+AG572/1000</f>
        <v>0</v>
      </c>
      <c r="AI572" s="152"/>
      <c r="AJ572" s="142">
        <f>+AI572/1000</f>
        <v>0</v>
      </c>
      <c r="AK572" s="143">
        <f>+AI572-AG572</f>
        <v>0</v>
      </c>
      <c r="AL572" s="144">
        <f>+AK572/1000</f>
        <v>0</v>
      </c>
      <c r="AM572" s="145" t="e">
        <f>+AK572/AG572</f>
        <v>#DIV/0!</v>
      </c>
      <c r="AN572" s="21"/>
    </row>
    <row r="573" spans="2:41" ht="12" customHeight="1" x14ac:dyDescent="0.25">
      <c r="B573" s="25"/>
      <c r="C573" s="137"/>
      <c r="D573" s="137"/>
      <c r="E573" s="43"/>
      <c r="F573" s="43"/>
      <c r="G573" s="25"/>
      <c r="H573" s="967"/>
      <c r="I573" s="968"/>
      <c r="J573" s="969"/>
      <c r="K573" s="970"/>
      <c r="L573" s="969"/>
      <c r="M573" s="970"/>
      <c r="N573" s="967"/>
      <c r="O573" s="968"/>
      <c r="P573" s="989"/>
      <c r="Q573" s="990"/>
      <c r="R573" s="973"/>
      <c r="S573" s="974"/>
      <c r="T573" s="991"/>
      <c r="U573" s="992"/>
      <c r="V573" s="992"/>
      <c r="W573" s="974"/>
      <c r="X573" s="991"/>
      <c r="Y573" s="992"/>
      <c r="Z573" s="992"/>
      <c r="AA573" s="985"/>
      <c r="AB573" s="34"/>
      <c r="AC573" s="138"/>
      <c r="AD573" s="263"/>
      <c r="AE573" s="46"/>
      <c r="AF573" s="34"/>
      <c r="AG573" s="139"/>
      <c r="AH573" s="140">
        <f>+AG573/1000</f>
        <v>0</v>
      </c>
      <c r="AI573" s="152"/>
      <c r="AJ573" s="142">
        <f>+AI573/1000</f>
        <v>0</v>
      </c>
      <c r="AK573" s="143">
        <f>+AI573-AG573</f>
        <v>0</v>
      </c>
      <c r="AL573" s="144">
        <f>+AK573/1000</f>
        <v>0</v>
      </c>
      <c r="AM573" s="145" t="e">
        <f>+AK573/AG573</f>
        <v>#DIV/0!</v>
      </c>
    </row>
    <row r="574" spans="2:41" ht="12" customHeight="1" thickBot="1" x14ac:dyDescent="0.3">
      <c r="B574" s="24"/>
      <c r="C574" s="146"/>
      <c r="D574" s="146"/>
      <c r="E574" s="27"/>
      <c r="F574" s="36"/>
      <c r="G574" s="31"/>
      <c r="H574" s="909"/>
      <c r="I574" s="910"/>
      <c r="J574" s="911"/>
      <c r="K574" s="912"/>
      <c r="L574" s="911"/>
      <c r="M574" s="912"/>
      <c r="N574" s="913"/>
      <c r="O574" s="910"/>
      <c r="P574" s="913"/>
      <c r="Q574" s="910"/>
      <c r="R574" s="914"/>
      <c r="S574" s="915"/>
      <c r="T574" s="916"/>
      <c r="U574" s="917"/>
      <c r="V574" s="917"/>
      <c r="W574" s="915"/>
      <c r="X574" s="29"/>
      <c r="Y574" s="147"/>
      <c r="Z574" s="147"/>
      <c r="AA574" s="28"/>
      <c r="AB574" s="36"/>
      <c r="AC574" s="148"/>
      <c r="AD574" s="147"/>
      <c r="AE574" s="28"/>
      <c r="AF574" s="29"/>
      <c r="AG574" s="149"/>
      <c r="AH574" s="153"/>
      <c r="AI574" s="150"/>
      <c r="AJ574" s="154"/>
      <c r="AK574" s="155"/>
      <c r="AL574" s="156"/>
      <c r="AM574" s="157"/>
    </row>
    <row r="575" spans="2:41" ht="12" customHeight="1" x14ac:dyDescent="0.25">
      <c r="B575" s="151"/>
      <c r="C575" s="151"/>
      <c r="D575" s="151"/>
      <c r="E575" s="151"/>
      <c r="F575" s="151"/>
      <c r="G575" s="151"/>
      <c r="H575" s="151"/>
      <c r="I575" s="151"/>
      <c r="J575" s="174"/>
      <c r="K575" s="174"/>
      <c r="L575" s="174"/>
      <c r="M575" s="174"/>
      <c r="N575" s="151"/>
      <c r="O575" s="151"/>
      <c r="P575" s="135"/>
      <c r="Q575" s="135"/>
      <c r="R575" s="918" t="s">
        <v>5</v>
      </c>
      <c r="S575" s="919"/>
      <c r="T575" s="919"/>
      <c r="U575" s="919"/>
      <c r="V575" s="919"/>
      <c r="W575" s="919"/>
      <c r="X575" s="919"/>
      <c r="Y575" s="919"/>
      <c r="Z575" s="919"/>
      <c r="AA575" s="919"/>
      <c r="AB575" s="919"/>
      <c r="AC575" s="919"/>
      <c r="AD575" s="919"/>
      <c r="AE575" s="919"/>
      <c r="AF575" s="265"/>
      <c r="AG575" s="932" t="s">
        <v>4</v>
      </c>
      <c r="AH575" s="933"/>
      <c r="AI575" s="932" t="s">
        <v>3</v>
      </c>
      <c r="AJ575" s="933"/>
      <c r="AK575" s="932" t="s">
        <v>2</v>
      </c>
      <c r="AL575" s="934"/>
      <c r="AM575" s="935"/>
    </row>
    <row r="576" spans="2:41" x14ac:dyDescent="0.25">
      <c r="B576" s="151"/>
      <c r="C576" s="151"/>
      <c r="D576" s="151"/>
      <c r="E576" s="151"/>
      <c r="F576" s="151"/>
      <c r="G576" s="151"/>
      <c r="H576" s="151"/>
      <c r="I576" s="151"/>
      <c r="J576" s="174"/>
      <c r="K576" s="174"/>
      <c r="L576" s="174"/>
      <c r="M576" s="174"/>
      <c r="N576" s="151"/>
      <c r="O576" s="151"/>
      <c r="P576" s="135"/>
      <c r="Q576" s="135"/>
      <c r="R576" s="930"/>
      <c r="S576" s="931"/>
      <c r="T576" s="931"/>
      <c r="U576" s="931"/>
      <c r="V576" s="931"/>
      <c r="W576" s="931"/>
      <c r="X576" s="931"/>
      <c r="Y576" s="931"/>
      <c r="Z576" s="931"/>
      <c r="AA576" s="931"/>
      <c r="AB576" s="931"/>
      <c r="AC576" s="931"/>
      <c r="AD576" s="931"/>
      <c r="AE576" s="931"/>
      <c r="AF576" s="265"/>
      <c r="AG576" s="936" t="s">
        <v>1</v>
      </c>
      <c r="AH576" s="938">
        <f>+SUM(AH569:AH574)</f>
        <v>0</v>
      </c>
      <c r="AI576" s="936" t="s">
        <v>1</v>
      </c>
      <c r="AJ576" s="938">
        <f>+SUM(AJ569:AJ574)</f>
        <v>0</v>
      </c>
      <c r="AK576" s="936" t="s">
        <v>1</v>
      </c>
      <c r="AL576" s="940">
        <f>+AJ576-AH576</f>
        <v>0</v>
      </c>
      <c r="AM576" s="851" t="e">
        <f>+AL576/AH576</f>
        <v>#DIV/0!</v>
      </c>
    </row>
    <row r="577" spans="2:41" ht="17.25" thickBot="1" x14ac:dyDescent="0.3">
      <c r="B577" s="151"/>
      <c r="C577" s="151"/>
      <c r="D577" s="151"/>
      <c r="E577" s="151"/>
      <c r="F577" s="151"/>
      <c r="G577" s="151"/>
      <c r="H577" s="151"/>
      <c r="I577" s="151"/>
      <c r="J577" s="174"/>
      <c r="K577" s="174"/>
      <c r="L577" s="174"/>
      <c r="M577" s="174"/>
      <c r="N577" s="151"/>
      <c r="O577" s="151"/>
      <c r="P577" s="135"/>
      <c r="Q577" s="135"/>
      <c r="R577" s="921"/>
      <c r="S577" s="922"/>
      <c r="T577" s="922"/>
      <c r="U577" s="922"/>
      <c r="V577" s="922"/>
      <c r="W577" s="922"/>
      <c r="X577" s="922"/>
      <c r="Y577" s="922"/>
      <c r="Z577" s="922"/>
      <c r="AA577" s="922"/>
      <c r="AB577" s="922"/>
      <c r="AC577" s="922"/>
      <c r="AD577" s="922"/>
      <c r="AE577" s="922"/>
      <c r="AF577" s="264"/>
      <c r="AG577" s="937"/>
      <c r="AH577" s="939"/>
      <c r="AI577" s="937"/>
      <c r="AJ577" s="939"/>
      <c r="AK577" s="937"/>
      <c r="AL577" s="941"/>
      <c r="AM577" s="852"/>
    </row>
    <row r="578" spans="2:41" ht="17.25" thickBot="1" x14ac:dyDescent="0.3"/>
    <row r="579" spans="2:41" x14ac:dyDescent="0.25">
      <c r="R579" s="918" t="s">
        <v>0</v>
      </c>
      <c r="S579" s="919"/>
      <c r="T579" s="919"/>
      <c r="U579" s="919"/>
      <c r="V579" s="919"/>
      <c r="W579" s="919"/>
      <c r="X579" s="919"/>
      <c r="Y579" s="919"/>
      <c r="Z579" s="919"/>
      <c r="AA579" s="919"/>
      <c r="AB579" s="919"/>
      <c r="AC579" s="919"/>
      <c r="AD579" s="919"/>
      <c r="AE579" s="920"/>
      <c r="AF579" s="18"/>
      <c r="AG579" s="924">
        <f>+AH576+AG559</f>
        <v>0</v>
      </c>
      <c r="AH579" s="925"/>
      <c r="AI579" s="924">
        <f>+AJ576+AI559</f>
        <v>0</v>
      </c>
      <c r="AJ579" s="925"/>
      <c r="AK579" s="928">
        <f>+AI579-AG579</f>
        <v>0</v>
      </c>
      <c r="AL579" s="925"/>
      <c r="AM579" s="945" t="e">
        <f>+AK579/AG579</f>
        <v>#DIV/0!</v>
      </c>
    </row>
    <row r="580" spans="2:41" ht="17.25" thickBot="1" x14ac:dyDescent="0.3">
      <c r="R580" s="921"/>
      <c r="S580" s="922"/>
      <c r="T580" s="922"/>
      <c r="U580" s="922"/>
      <c r="V580" s="922"/>
      <c r="W580" s="922"/>
      <c r="X580" s="922"/>
      <c r="Y580" s="922"/>
      <c r="Z580" s="922"/>
      <c r="AA580" s="922"/>
      <c r="AB580" s="922"/>
      <c r="AC580" s="922"/>
      <c r="AD580" s="922"/>
      <c r="AE580" s="923"/>
      <c r="AF580" s="19"/>
      <c r="AG580" s="926"/>
      <c r="AH580" s="927"/>
      <c r="AI580" s="926"/>
      <c r="AJ580" s="927"/>
      <c r="AK580" s="929"/>
      <c r="AL580" s="927"/>
      <c r="AM580" s="946"/>
    </row>
    <row r="581" spans="2:41" ht="17.25" thickBot="1" x14ac:dyDescent="0.3"/>
    <row r="582" spans="2:41" ht="12" customHeight="1" x14ac:dyDescent="0.25">
      <c r="B582" s="882" t="s">
        <v>31</v>
      </c>
      <c r="C582" s="883"/>
      <c r="D582" s="883"/>
      <c r="E582" s="883"/>
      <c r="F582" s="883"/>
      <c r="G582" s="884"/>
      <c r="H582" s="888" t="s">
        <v>30</v>
      </c>
      <c r="I582" s="765"/>
      <c r="J582" s="765"/>
      <c r="K582" s="765"/>
      <c r="L582" s="765"/>
      <c r="M582" s="765"/>
      <c r="N582" s="765"/>
      <c r="O582" s="765"/>
      <c r="P582" s="765"/>
      <c r="Q582" s="765"/>
      <c r="R582" s="765"/>
      <c r="S582" s="765"/>
      <c r="T582" s="765"/>
      <c r="U582" s="765"/>
      <c r="V582" s="765"/>
      <c r="W582" s="765"/>
      <c r="X582" s="765"/>
      <c r="Y582" s="765"/>
      <c r="Z582" s="765"/>
      <c r="AA582" s="765"/>
      <c r="AB582" s="765"/>
      <c r="AC582" s="765"/>
      <c r="AD582" s="267"/>
      <c r="AE582" s="764" t="s">
        <v>29</v>
      </c>
      <c r="AF582" s="765"/>
      <c r="AG582" s="765"/>
      <c r="AH582" s="765"/>
      <c r="AI582" s="765"/>
      <c r="AJ582" s="766"/>
      <c r="AK582" s="889" t="s">
        <v>39</v>
      </c>
      <c r="AL582" s="890"/>
      <c r="AM582" s="891"/>
      <c r="AN582" s="22"/>
      <c r="AO582" s="168" t="s">
        <v>46</v>
      </c>
    </row>
    <row r="583" spans="2:41" ht="12" customHeight="1" thickBot="1" x14ac:dyDescent="0.3">
      <c r="B583" s="885"/>
      <c r="C583" s="886"/>
      <c r="D583" s="886"/>
      <c r="E583" s="886"/>
      <c r="F583" s="886"/>
      <c r="G583" s="887"/>
      <c r="H583" s="892" t="s">
        <v>25</v>
      </c>
      <c r="I583" s="893"/>
      <c r="J583" s="893"/>
      <c r="K583" s="893"/>
      <c r="L583" s="893"/>
      <c r="M583" s="893"/>
      <c r="N583" s="893"/>
      <c r="O583" s="893"/>
      <c r="P583" s="893"/>
      <c r="Q583" s="893"/>
      <c r="R583" s="893"/>
      <c r="S583" s="893"/>
      <c r="T583" s="893"/>
      <c r="U583" s="893"/>
      <c r="V583" s="893"/>
      <c r="W583" s="893"/>
      <c r="X583" s="893"/>
      <c r="Y583" s="893"/>
      <c r="Z583" s="893"/>
      <c r="AA583" s="893"/>
      <c r="AB583" s="893"/>
      <c r="AC583" s="893"/>
      <c r="AD583" s="268"/>
      <c r="AE583" s="773"/>
      <c r="AF583" s="774"/>
      <c r="AG583" s="774"/>
      <c r="AH583" s="774"/>
      <c r="AI583" s="774"/>
      <c r="AJ583" s="775"/>
      <c r="AK583" s="896" t="s">
        <v>40</v>
      </c>
      <c r="AL583" s="897"/>
      <c r="AM583" s="898"/>
      <c r="AN583" s="23"/>
      <c r="AO583" s="169" t="s">
        <v>47</v>
      </c>
    </row>
    <row r="584" spans="2:41" ht="12" customHeight="1" thickBot="1" x14ac:dyDescent="0.3">
      <c r="B584" s="902" t="s">
        <v>28</v>
      </c>
      <c r="C584" s="903"/>
      <c r="D584" s="903"/>
      <c r="E584" s="903"/>
      <c r="F584" s="903"/>
      <c r="G584" s="904"/>
      <c r="H584" s="894"/>
      <c r="I584" s="895"/>
      <c r="J584" s="895"/>
      <c r="K584" s="895"/>
      <c r="L584" s="895"/>
      <c r="M584" s="895"/>
      <c r="N584" s="895"/>
      <c r="O584" s="895"/>
      <c r="P584" s="895"/>
      <c r="Q584" s="895"/>
      <c r="R584" s="895"/>
      <c r="S584" s="895"/>
      <c r="T584" s="895"/>
      <c r="U584" s="895"/>
      <c r="V584" s="895"/>
      <c r="W584" s="895"/>
      <c r="X584" s="895"/>
      <c r="Y584" s="895"/>
      <c r="Z584" s="895"/>
      <c r="AA584" s="895"/>
      <c r="AB584" s="895"/>
      <c r="AC584" s="895"/>
      <c r="AD584" s="269"/>
      <c r="AE584" s="776"/>
      <c r="AF584" s="777"/>
      <c r="AG584" s="777"/>
      <c r="AH584" s="777"/>
      <c r="AI584" s="777"/>
      <c r="AJ584" s="778"/>
      <c r="AK584" s="899"/>
      <c r="AL584" s="900"/>
      <c r="AM584" s="901"/>
      <c r="AN584" s="141"/>
      <c r="AO584" s="170"/>
    </row>
    <row r="585" spans="2:41" ht="12" customHeight="1" thickBot="1" x14ac:dyDescent="0.3">
      <c r="B585" s="135"/>
      <c r="C585" s="135"/>
      <c r="D585" s="135"/>
      <c r="E585" s="135"/>
      <c r="F585" s="135"/>
      <c r="G585" s="135"/>
      <c r="H585" s="135"/>
      <c r="I585" s="135"/>
      <c r="J585" s="174"/>
      <c r="K585" s="174"/>
      <c r="L585" s="174"/>
      <c r="M585" s="174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  <c r="AL585" s="135"/>
      <c r="AM585" s="135"/>
      <c r="AN585" s="141"/>
      <c r="AO585" s="171"/>
    </row>
    <row r="586" spans="2:41" ht="12" customHeight="1" thickBot="1" x14ac:dyDescent="0.3">
      <c r="B586" s="873" t="s">
        <v>27</v>
      </c>
      <c r="C586" s="874"/>
      <c r="D586" s="874"/>
      <c r="E586" s="875"/>
      <c r="F586" s="848" t="s">
        <v>26</v>
      </c>
      <c r="G586" s="850"/>
      <c r="H586" s="848" t="s">
        <v>44</v>
      </c>
      <c r="I586" s="849"/>
      <c r="J586" s="849"/>
      <c r="K586" s="849"/>
      <c r="L586" s="849"/>
      <c r="M586" s="849"/>
      <c r="N586" s="849"/>
      <c r="O586" s="849"/>
      <c r="P586" s="849"/>
      <c r="Q586" s="849"/>
      <c r="R586" s="849"/>
      <c r="S586" s="850"/>
      <c r="T586" s="848" t="s">
        <v>25</v>
      </c>
      <c r="U586" s="849"/>
      <c r="V586" s="849"/>
      <c r="W586" s="849"/>
      <c r="X586" s="849"/>
      <c r="Y586" s="849"/>
      <c r="Z586" s="849"/>
      <c r="AA586" s="849"/>
      <c r="AB586" s="849"/>
      <c r="AC586" s="849"/>
      <c r="AD586" s="849"/>
      <c r="AE586" s="850"/>
      <c r="AF586" s="879" t="s">
        <v>24</v>
      </c>
      <c r="AG586" s="880"/>
      <c r="AH586" s="881"/>
      <c r="AI586" s="879" t="s">
        <v>24</v>
      </c>
      <c r="AJ586" s="881"/>
      <c r="AK586" s="848" t="s">
        <v>23</v>
      </c>
      <c r="AL586" s="849"/>
      <c r="AM586" s="850"/>
      <c r="AN586" s="141"/>
      <c r="AO586" s="171"/>
    </row>
    <row r="587" spans="2:41" ht="12" customHeight="1" thickBot="1" x14ac:dyDescent="0.3">
      <c r="B587" s="1" t="s">
        <v>13</v>
      </c>
      <c r="C587" s="2" t="s">
        <v>22</v>
      </c>
      <c r="D587" s="3" t="s">
        <v>22</v>
      </c>
      <c r="E587" s="2" t="s">
        <v>21</v>
      </c>
      <c r="F587" s="907" t="s">
        <v>20</v>
      </c>
      <c r="G587" s="908"/>
      <c r="H587" s="876"/>
      <c r="I587" s="877"/>
      <c r="J587" s="877"/>
      <c r="K587" s="877"/>
      <c r="L587" s="877"/>
      <c r="M587" s="877"/>
      <c r="N587" s="877"/>
      <c r="O587" s="877"/>
      <c r="P587" s="877"/>
      <c r="Q587" s="877"/>
      <c r="R587" s="877"/>
      <c r="S587" s="878"/>
      <c r="T587" s="876"/>
      <c r="U587" s="877"/>
      <c r="V587" s="877"/>
      <c r="W587" s="877"/>
      <c r="X587" s="877"/>
      <c r="Y587" s="877"/>
      <c r="Z587" s="877"/>
      <c r="AA587" s="877"/>
      <c r="AB587" s="877"/>
      <c r="AC587" s="877"/>
      <c r="AD587" s="877"/>
      <c r="AE587" s="878"/>
      <c r="AF587" s="876" t="s">
        <v>19</v>
      </c>
      <c r="AG587" s="877"/>
      <c r="AH587" s="878"/>
      <c r="AI587" s="876" t="s">
        <v>18</v>
      </c>
      <c r="AJ587" s="878"/>
      <c r="AK587" s="876" t="s">
        <v>17</v>
      </c>
      <c r="AL587" s="877"/>
      <c r="AM587" s="878"/>
      <c r="AN587" s="141"/>
      <c r="AO587" s="171"/>
    </row>
    <row r="588" spans="2:41" ht="12" customHeight="1" thickBot="1" x14ac:dyDescent="0.3">
      <c r="B588" s="4">
        <v>2020</v>
      </c>
      <c r="C588" s="5" t="s">
        <v>16</v>
      </c>
      <c r="D588" s="5" t="s">
        <v>15</v>
      </c>
      <c r="E588" s="30" t="s">
        <v>14</v>
      </c>
      <c r="F588" s="6" t="s">
        <v>14</v>
      </c>
      <c r="G588" s="7" t="s">
        <v>13</v>
      </c>
      <c r="H588" s="868" t="s">
        <v>34</v>
      </c>
      <c r="I588" s="869"/>
      <c r="J588" s="870" t="s">
        <v>43</v>
      </c>
      <c r="K588" s="871"/>
      <c r="L588" s="870" t="s">
        <v>42</v>
      </c>
      <c r="M588" s="871"/>
      <c r="N588" s="872" t="s">
        <v>33</v>
      </c>
      <c r="O588" s="869"/>
      <c r="P588" s="872" t="s">
        <v>12</v>
      </c>
      <c r="Q588" s="869"/>
      <c r="R588" s="872" t="s">
        <v>11</v>
      </c>
      <c r="S588" s="905"/>
      <c r="T588" s="868" t="s">
        <v>35</v>
      </c>
      <c r="U588" s="906"/>
      <c r="V588" s="906"/>
      <c r="W588" s="905"/>
      <c r="X588" s="868" t="s">
        <v>10</v>
      </c>
      <c r="Y588" s="906"/>
      <c r="Z588" s="906"/>
      <c r="AA588" s="905"/>
      <c r="AB588" s="38" t="s">
        <v>38</v>
      </c>
      <c r="AC588" s="37" t="s">
        <v>36</v>
      </c>
      <c r="AD588" s="266" t="s">
        <v>41</v>
      </c>
      <c r="AE588" s="136" t="s">
        <v>9</v>
      </c>
      <c r="AF588" s="8" t="s">
        <v>37</v>
      </c>
      <c r="AG588" s="9" t="s">
        <v>8</v>
      </c>
      <c r="AH588" s="10" t="s">
        <v>7</v>
      </c>
      <c r="AI588" s="6" t="s">
        <v>8</v>
      </c>
      <c r="AJ588" s="7" t="s">
        <v>7</v>
      </c>
      <c r="AK588" s="6" t="s">
        <v>8</v>
      </c>
      <c r="AL588" s="11" t="s">
        <v>7</v>
      </c>
      <c r="AM588" s="7" t="s">
        <v>6</v>
      </c>
      <c r="AN588" s="141"/>
      <c r="AO588" s="171"/>
    </row>
    <row r="589" spans="2:41" ht="12" customHeight="1" thickBot="1" x14ac:dyDescent="0.3">
      <c r="B589" s="25"/>
      <c r="C589" s="137"/>
      <c r="D589" s="137"/>
      <c r="E589" s="43"/>
      <c r="F589" s="43"/>
      <c r="G589" s="25"/>
      <c r="H589" s="960"/>
      <c r="I589" s="961"/>
      <c r="J589" s="962"/>
      <c r="K589" s="963"/>
      <c r="L589" s="962"/>
      <c r="M589" s="963"/>
      <c r="N589" s="960"/>
      <c r="O589" s="961"/>
      <c r="P589" s="964"/>
      <c r="Q589" s="965"/>
      <c r="R589" s="964"/>
      <c r="S589" s="966"/>
      <c r="T589" s="957"/>
      <c r="U589" s="958"/>
      <c r="V589" s="958"/>
      <c r="W589" s="959"/>
      <c r="X589" s="986"/>
      <c r="Y589" s="958"/>
      <c r="Z589" s="958"/>
      <c r="AA589" s="987"/>
      <c r="AB589" s="34"/>
      <c r="AC589" s="138"/>
      <c r="AD589" s="166"/>
      <c r="AE589" s="41"/>
      <c r="AF589" s="26"/>
      <c r="AG589" s="160"/>
      <c r="AH589" s="161">
        <f>+AG589/1000</f>
        <v>0</v>
      </c>
      <c r="AI589" s="162"/>
      <c r="AJ589" s="163">
        <f>+AI589/1000</f>
        <v>0</v>
      </c>
      <c r="AK589" s="164">
        <f>+AI589-AG589</f>
        <v>0</v>
      </c>
      <c r="AL589" s="163">
        <f>+AK589/1000</f>
        <v>0</v>
      </c>
      <c r="AM589" s="165" t="e">
        <f>+AK589/AG589</f>
        <v>#DIV/0!</v>
      </c>
      <c r="AN589" s="141"/>
      <c r="AO589" s="172"/>
    </row>
    <row r="590" spans="2:41" ht="12" customHeight="1" x14ac:dyDescent="0.25">
      <c r="B590" s="25"/>
      <c r="C590" s="137"/>
      <c r="D590" s="137"/>
      <c r="E590" s="43"/>
      <c r="F590" s="43"/>
      <c r="G590" s="25"/>
      <c r="H590" s="967"/>
      <c r="I590" s="968"/>
      <c r="J590" s="969"/>
      <c r="K590" s="970"/>
      <c r="L590" s="969"/>
      <c r="M590" s="970"/>
      <c r="N590" s="967"/>
      <c r="O590" s="968"/>
      <c r="P590" s="971"/>
      <c r="Q590" s="972"/>
      <c r="R590" s="973"/>
      <c r="S590" s="974"/>
      <c r="T590" s="979"/>
      <c r="U590" s="980"/>
      <c r="V590" s="980"/>
      <c r="W590" s="981"/>
      <c r="X590" s="979"/>
      <c r="Y590" s="980"/>
      <c r="Z590" s="980"/>
      <c r="AA590" s="988"/>
      <c r="AB590" s="34"/>
      <c r="AC590" s="138"/>
      <c r="AD590" s="158"/>
      <c r="AE590" s="35"/>
      <c r="AF590" s="34"/>
      <c r="AG590" s="139"/>
      <c r="AH590" s="159">
        <f>+AG590/1000</f>
        <v>0</v>
      </c>
      <c r="AI590" s="152"/>
      <c r="AJ590" s="272">
        <f>+AI590/1000</f>
        <v>0</v>
      </c>
      <c r="AK590" s="273">
        <f>+AI590-AG590</f>
        <v>0</v>
      </c>
      <c r="AL590" s="274">
        <f>+AK590/1000</f>
        <v>0</v>
      </c>
      <c r="AM590" s="275" t="e">
        <f>+AK590/AG590</f>
        <v>#DIV/0!</v>
      </c>
      <c r="AN590" s="20"/>
    </row>
    <row r="591" spans="2:41" ht="12" customHeight="1" x14ac:dyDescent="0.25">
      <c r="B591" s="25"/>
      <c r="C591" s="137"/>
      <c r="D591" s="137"/>
      <c r="E591" s="43"/>
      <c r="F591" s="43"/>
      <c r="G591" s="25"/>
      <c r="H591" s="967"/>
      <c r="I591" s="968"/>
      <c r="J591" s="969"/>
      <c r="K591" s="970"/>
      <c r="L591" s="969"/>
      <c r="M591" s="970"/>
      <c r="N591" s="967"/>
      <c r="O591" s="968"/>
      <c r="P591" s="971"/>
      <c r="Q591" s="972"/>
      <c r="R591" s="973"/>
      <c r="S591" s="985"/>
      <c r="T591" s="982"/>
      <c r="U591" s="983"/>
      <c r="V591" s="983"/>
      <c r="W591" s="984"/>
      <c r="X591" s="982"/>
      <c r="Y591" s="983"/>
      <c r="Z591" s="983"/>
      <c r="AA591" s="984"/>
      <c r="AB591" s="34"/>
      <c r="AC591" s="138"/>
      <c r="AD591" s="263"/>
      <c r="AE591" s="46"/>
      <c r="AF591" s="34"/>
      <c r="AG591" s="139"/>
      <c r="AH591" s="140">
        <f>+AG591/1000</f>
        <v>0</v>
      </c>
      <c r="AI591" s="152"/>
      <c r="AJ591" s="142">
        <f>+AI591/1000</f>
        <v>0</v>
      </c>
      <c r="AK591" s="143">
        <f>+AI591-AG591</f>
        <v>0</v>
      </c>
      <c r="AL591" s="144">
        <f>+AK591/1000</f>
        <v>0</v>
      </c>
      <c r="AM591" s="145" t="e">
        <f>+AK591/AG591</f>
        <v>#DIV/0!</v>
      </c>
      <c r="AN591" s="21"/>
    </row>
    <row r="592" spans="2:41" ht="12" customHeight="1" x14ac:dyDescent="0.25">
      <c r="B592" s="25"/>
      <c r="C592" s="137"/>
      <c r="D592" s="137"/>
      <c r="E592" s="43"/>
      <c r="F592" s="43"/>
      <c r="G592" s="25"/>
      <c r="H592" s="967"/>
      <c r="I592" s="968"/>
      <c r="J592" s="969"/>
      <c r="K592" s="970"/>
      <c r="L592" s="969"/>
      <c r="M592" s="970"/>
      <c r="N592" s="967"/>
      <c r="O592" s="968"/>
      <c r="P592" s="971"/>
      <c r="Q592" s="972"/>
      <c r="R592" s="973"/>
      <c r="S592" s="974"/>
      <c r="T592" s="975"/>
      <c r="U592" s="976"/>
      <c r="V592" s="976"/>
      <c r="W592" s="977"/>
      <c r="X592" s="975"/>
      <c r="Y592" s="976"/>
      <c r="Z592" s="976"/>
      <c r="AA592" s="978"/>
      <c r="AB592" s="34"/>
      <c r="AC592" s="138"/>
      <c r="AD592" s="263"/>
      <c r="AE592" s="46"/>
      <c r="AF592" s="34"/>
      <c r="AG592" s="139"/>
      <c r="AH592" s="140">
        <f>+AG592/1000</f>
        <v>0</v>
      </c>
      <c r="AI592" s="152"/>
      <c r="AJ592" s="142">
        <f>+AI592/1000</f>
        <v>0</v>
      </c>
      <c r="AK592" s="143">
        <f>+AI592-AG592</f>
        <v>0</v>
      </c>
      <c r="AL592" s="144">
        <f>+AK592/1000</f>
        <v>0</v>
      </c>
      <c r="AM592" s="145" t="e">
        <f>+AK592/AG592</f>
        <v>#DIV/0!</v>
      </c>
      <c r="AN592" s="21"/>
    </row>
    <row r="593" spans="2:41" ht="12" customHeight="1" x14ac:dyDescent="0.25">
      <c r="B593" s="25"/>
      <c r="C593" s="137"/>
      <c r="D593" s="137"/>
      <c r="E593" s="43"/>
      <c r="F593" s="43"/>
      <c r="G593" s="25"/>
      <c r="H593" s="967"/>
      <c r="I593" s="968"/>
      <c r="J593" s="969"/>
      <c r="K593" s="970"/>
      <c r="L593" s="969"/>
      <c r="M593" s="970"/>
      <c r="N593" s="967"/>
      <c r="O593" s="968"/>
      <c r="P593" s="989"/>
      <c r="Q593" s="990"/>
      <c r="R593" s="973"/>
      <c r="S593" s="974"/>
      <c r="T593" s="991"/>
      <c r="U593" s="992"/>
      <c r="V593" s="992"/>
      <c r="W593" s="974"/>
      <c r="X593" s="991"/>
      <c r="Y593" s="992"/>
      <c r="Z593" s="992"/>
      <c r="AA593" s="985"/>
      <c r="AB593" s="34"/>
      <c r="AC593" s="138"/>
      <c r="AD593" s="263"/>
      <c r="AE593" s="46"/>
      <c r="AF593" s="34"/>
      <c r="AG593" s="139"/>
      <c r="AH593" s="140">
        <f>+AG593/1000</f>
        <v>0</v>
      </c>
      <c r="AI593" s="152"/>
      <c r="AJ593" s="142">
        <f>+AI593/1000</f>
        <v>0</v>
      </c>
      <c r="AK593" s="143">
        <f>+AI593-AG593</f>
        <v>0</v>
      </c>
      <c r="AL593" s="144">
        <f>+AK593/1000</f>
        <v>0</v>
      </c>
      <c r="AM593" s="145" t="e">
        <f>+AK593/AG593</f>
        <v>#DIV/0!</v>
      </c>
    </row>
    <row r="594" spans="2:41" ht="12" customHeight="1" thickBot="1" x14ac:dyDescent="0.3">
      <c r="B594" s="24"/>
      <c r="C594" s="146"/>
      <c r="D594" s="146"/>
      <c r="E594" s="27"/>
      <c r="F594" s="36"/>
      <c r="G594" s="31"/>
      <c r="H594" s="909"/>
      <c r="I594" s="910"/>
      <c r="J594" s="911"/>
      <c r="K594" s="912"/>
      <c r="L594" s="911"/>
      <c r="M594" s="912"/>
      <c r="N594" s="913"/>
      <c r="O594" s="910"/>
      <c r="P594" s="913"/>
      <c r="Q594" s="910"/>
      <c r="R594" s="914"/>
      <c r="S594" s="915"/>
      <c r="T594" s="916"/>
      <c r="U594" s="917"/>
      <c r="V594" s="917"/>
      <c r="W594" s="915"/>
      <c r="X594" s="29"/>
      <c r="Y594" s="147"/>
      <c r="Z594" s="147"/>
      <c r="AA594" s="28"/>
      <c r="AB594" s="36"/>
      <c r="AC594" s="148"/>
      <c r="AD594" s="147"/>
      <c r="AE594" s="28"/>
      <c r="AF594" s="29"/>
      <c r="AG594" s="149"/>
      <c r="AH594" s="153"/>
      <c r="AI594" s="150"/>
      <c r="AJ594" s="154"/>
      <c r="AK594" s="155"/>
      <c r="AL594" s="156"/>
      <c r="AM594" s="157"/>
    </row>
    <row r="595" spans="2:41" ht="12" customHeight="1" x14ac:dyDescent="0.25">
      <c r="B595" s="151"/>
      <c r="C595" s="151"/>
      <c r="D595" s="151"/>
      <c r="E595" s="151"/>
      <c r="F595" s="151"/>
      <c r="G595" s="151"/>
      <c r="H595" s="151"/>
      <c r="I595" s="151"/>
      <c r="J595" s="174"/>
      <c r="K595" s="174"/>
      <c r="L595" s="174"/>
      <c r="M595" s="174"/>
      <c r="N595" s="151"/>
      <c r="O595" s="151"/>
      <c r="P595" s="135"/>
      <c r="Q595" s="135"/>
      <c r="R595" s="918" t="s">
        <v>5</v>
      </c>
      <c r="S595" s="919"/>
      <c r="T595" s="919"/>
      <c r="U595" s="919"/>
      <c r="V595" s="919"/>
      <c r="W595" s="919"/>
      <c r="X595" s="919"/>
      <c r="Y595" s="919"/>
      <c r="Z595" s="919"/>
      <c r="AA595" s="919"/>
      <c r="AB595" s="919"/>
      <c r="AC595" s="919"/>
      <c r="AD595" s="919"/>
      <c r="AE595" s="919"/>
      <c r="AF595" s="265"/>
      <c r="AG595" s="932" t="s">
        <v>4</v>
      </c>
      <c r="AH595" s="933"/>
      <c r="AI595" s="932" t="s">
        <v>3</v>
      </c>
      <c r="AJ595" s="933"/>
      <c r="AK595" s="932" t="s">
        <v>2</v>
      </c>
      <c r="AL595" s="934"/>
      <c r="AM595" s="935"/>
    </row>
    <row r="596" spans="2:41" x14ac:dyDescent="0.25">
      <c r="B596" s="151"/>
      <c r="C596" s="151"/>
      <c r="D596" s="151"/>
      <c r="E596" s="151"/>
      <c r="F596" s="151"/>
      <c r="G596" s="151"/>
      <c r="H596" s="151"/>
      <c r="I596" s="151"/>
      <c r="J596" s="174"/>
      <c r="K596" s="174"/>
      <c r="L596" s="174"/>
      <c r="M596" s="174"/>
      <c r="N596" s="151"/>
      <c r="O596" s="151"/>
      <c r="P596" s="135"/>
      <c r="Q596" s="135"/>
      <c r="R596" s="930"/>
      <c r="S596" s="931"/>
      <c r="T596" s="931"/>
      <c r="U596" s="931"/>
      <c r="V596" s="931"/>
      <c r="W596" s="931"/>
      <c r="X596" s="931"/>
      <c r="Y596" s="931"/>
      <c r="Z596" s="931"/>
      <c r="AA596" s="931"/>
      <c r="AB596" s="931"/>
      <c r="AC596" s="931"/>
      <c r="AD596" s="931"/>
      <c r="AE596" s="931"/>
      <c r="AF596" s="265"/>
      <c r="AG596" s="936" t="s">
        <v>1</v>
      </c>
      <c r="AH596" s="938">
        <f>+SUM(AH589:AH594)</f>
        <v>0</v>
      </c>
      <c r="AI596" s="936" t="s">
        <v>1</v>
      </c>
      <c r="AJ596" s="938">
        <f>+SUM(AJ589:AJ594)</f>
        <v>0</v>
      </c>
      <c r="AK596" s="936" t="s">
        <v>1</v>
      </c>
      <c r="AL596" s="940">
        <f>+AJ596-AH596</f>
        <v>0</v>
      </c>
      <c r="AM596" s="851" t="e">
        <f>+AL596/AH596</f>
        <v>#DIV/0!</v>
      </c>
    </row>
    <row r="597" spans="2:41" ht="17.25" thickBot="1" x14ac:dyDescent="0.3">
      <c r="B597" s="151"/>
      <c r="C597" s="151"/>
      <c r="D597" s="151"/>
      <c r="E597" s="151"/>
      <c r="F597" s="151"/>
      <c r="G597" s="151"/>
      <c r="H597" s="151"/>
      <c r="I597" s="151"/>
      <c r="J597" s="174"/>
      <c r="K597" s="174"/>
      <c r="L597" s="174"/>
      <c r="M597" s="174"/>
      <c r="N597" s="151"/>
      <c r="O597" s="151"/>
      <c r="P597" s="135"/>
      <c r="Q597" s="135"/>
      <c r="R597" s="921"/>
      <c r="S597" s="922"/>
      <c r="T597" s="922"/>
      <c r="U597" s="922"/>
      <c r="V597" s="922"/>
      <c r="W597" s="922"/>
      <c r="X597" s="922"/>
      <c r="Y597" s="922"/>
      <c r="Z597" s="922"/>
      <c r="AA597" s="922"/>
      <c r="AB597" s="922"/>
      <c r="AC597" s="922"/>
      <c r="AD597" s="922"/>
      <c r="AE597" s="922"/>
      <c r="AF597" s="264"/>
      <c r="AG597" s="937"/>
      <c r="AH597" s="939"/>
      <c r="AI597" s="937"/>
      <c r="AJ597" s="939"/>
      <c r="AK597" s="937"/>
      <c r="AL597" s="941"/>
      <c r="AM597" s="852"/>
    </row>
    <row r="598" spans="2:41" ht="17.25" thickBot="1" x14ac:dyDescent="0.3"/>
    <row r="599" spans="2:41" x14ac:dyDescent="0.25">
      <c r="R599" s="918" t="s">
        <v>0</v>
      </c>
      <c r="S599" s="919"/>
      <c r="T599" s="919"/>
      <c r="U599" s="919"/>
      <c r="V599" s="919"/>
      <c r="W599" s="919"/>
      <c r="X599" s="919"/>
      <c r="Y599" s="919"/>
      <c r="Z599" s="919"/>
      <c r="AA599" s="919"/>
      <c r="AB599" s="919"/>
      <c r="AC599" s="919"/>
      <c r="AD599" s="919"/>
      <c r="AE599" s="920"/>
      <c r="AF599" s="18"/>
      <c r="AG599" s="924">
        <f>+AH596+AG579</f>
        <v>0</v>
      </c>
      <c r="AH599" s="925"/>
      <c r="AI599" s="924">
        <f>+AJ596+AI579</f>
        <v>0</v>
      </c>
      <c r="AJ599" s="925"/>
      <c r="AK599" s="928">
        <f>+AI599-AG599</f>
        <v>0</v>
      </c>
      <c r="AL599" s="925"/>
      <c r="AM599" s="945" t="e">
        <f>+AK599/AG599</f>
        <v>#DIV/0!</v>
      </c>
    </row>
    <row r="600" spans="2:41" ht="17.25" thickBot="1" x14ac:dyDescent="0.3">
      <c r="R600" s="921"/>
      <c r="S600" s="922"/>
      <c r="T600" s="922"/>
      <c r="U600" s="922"/>
      <c r="V600" s="922"/>
      <c r="W600" s="922"/>
      <c r="X600" s="922"/>
      <c r="Y600" s="922"/>
      <c r="Z600" s="922"/>
      <c r="AA600" s="922"/>
      <c r="AB600" s="922"/>
      <c r="AC600" s="922"/>
      <c r="AD600" s="922"/>
      <c r="AE600" s="923"/>
      <c r="AF600" s="19"/>
      <c r="AG600" s="926"/>
      <c r="AH600" s="927"/>
      <c r="AI600" s="926"/>
      <c r="AJ600" s="927"/>
      <c r="AK600" s="929"/>
      <c r="AL600" s="927"/>
      <c r="AM600" s="946"/>
    </row>
    <row r="601" spans="2:41" ht="17.25" thickBot="1" x14ac:dyDescent="0.3"/>
    <row r="602" spans="2:41" ht="12" customHeight="1" x14ac:dyDescent="0.25">
      <c r="B602" s="882" t="s">
        <v>31</v>
      </c>
      <c r="C602" s="883"/>
      <c r="D602" s="883"/>
      <c r="E602" s="883"/>
      <c r="F602" s="883"/>
      <c r="G602" s="884"/>
      <c r="H602" s="888" t="s">
        <v>30</v>
      </c>
      <c r="I602" s="765"/>
      <c r="J602" s="765"/>
      <c r="K602" s="765"/>
      <c r="L602" s="765"/>
      <c r="M602" s="765"/>
      <c r="N602" s="765"/>
      <c r="O602" s="765"/>
      <c r="P602" s="765"/>
      <c r="Q602" s="765"/>
      <c r="R602" s="765"/>
      <c r="S602" s="765"/>
      <c r="T602" s="765"/>
      <c r="U602" s="765"/>
      <c r="V602" s="765"/>
      <c r="W602" s="765"/>
      <c r="X602" s="765"/>
      <c r="Y602" s="765"/>
      <c r="Z602" s="765"/>
      <c r="AA602" s="765"/>
      <c r="AB602" s="765"/>
      <c r="AC602" s="765"/>
      <c r="AD602" s="267"/>
      <c r="AE602" s="764" t="s">
        <v>29</v>
      </c>
      <c r="AF602" s="765"/>
      <c r="AG602" s="765"/>
      <c r="AH602" s="765"/>
      <c r="AI602" s="765"/>
      <c r="AJ602" s="766"/>
      <c r="AK602" s="889" t="s">
        <v>39</v>
      </c>
      <c r="AL602" s="890"/>
      <c r="AM602" s="891"/>
      <c r="AN602" s="22"/>
      <c r="AO602" s="168" t="s">
        <v>46</v>
      </c>
    </row>
    <row r="603" spans="2:41" ht="12" customHeight="1" thickBot="1" x14ac:dyDescent="0.3">
      <c r="B603" s="885"/>
      <c r="C603" s="886"/>
      <c r="D603" s="886"/>
      <c r="E603" s="886"/>
      <c r="F603" s="886"/>
      <c r="G603" s="887"/>
      <c r="H603" s="892" t="s">
        <v>25</v>
      </c>
      <c r="I603" s="893"/>
      <c r="J603" s="893"/>
      <c r="K603" s="893"/>
      <c r="L603" s="893"/>
      <c r="M603" s="893"/>
      <c r="N603" s="893"/>
      <c r="O603" s="893"/>
      <c r="P603" s="893"/>
      <c r="Q603" s="893"/>
      <c r="R603" s="893"/>
      <c r="S603" s="893"/>
      <c r="T603" s="893"/>
      <c r="U603" s="893"/>
      <c r="V603" s="893"/>
      <c r="W603" s="893"/>
      <c r="X603" s="893"/>
      <c r="Y603" s="893"/>
      <c r="Z603" s="893"/>
      <c r="AA603" s="893"/>
      <c r="AB603" s="893"/>
      <c r="AC603" s="893"/>
      <c r="AD603" s="268"/>
      <c r="AE603" s="773"/>
      <c r="AF603" s="774"/>
      <c r="AG603" s="774"/>
      <c r="AH603" s="774"/>
      <c r="AI603" s="774"/>
      <c r="AJ603" s="775"/>
      <c r="AK603" s="896" t="s">
        <v>40</v>
      </c>
      <c r="AL603" s="897"/>
      <c r="AM603" s="898"/>
      <c r="AN603" s="23"/>
      <c r="AO603" s="169" t="s">
        <v>47</v>
      </c>
    </row>
    <row r="604" spans="2:41" ht="12" customHeight="1" thickBot="1" x14ac:dyDescent="0.3">
      <c r="B604" s="902" t="s">
        <v>28</v>
      </c>
      <c r="C604" s="903"/>
      <c r="D604" s="903"/>
      <c r="E604" s="903"/>
      <c r="F604" s="903"/>
      <c r="G604" s="904"/>
      <c r="H604" s="894"/>
      <c r="I604" s="895"/>
      <c r="J604" s="895"/>
      <c r="K604" s="895"/>
      <c r="L604" s="895"/>
      <c r="M604" s="895"/>
      <c r="N604" s="895"/>
      <c r="O604" s="895"/>
      <c r="P604" s="895"/>
      <c r="Q604" s="895"/>
      <c r="R604" s="895"/>
      <c r="S604" s="895"/>
      <c r="T604" s="895"/>
      <c r="U604" s="895"/>
      <c r="V604" s="895"/>
      <c r="W604" s="895"/>
      <c r="X604" s="895"/>
      <c r="Y604" s="895"/>
      <c r="Z604" s="895"/>
      <c r="AA604" s="895"/>
      <c r="AB604" s="895"/>
      <c r="AC604" s="895"/>
      <c r="AD604" s="269"/>
      <c r="AE604" s="776"/>
      <c r="AF604" s="777"/>
      <c r="AG604" s="777"/>
      <c r="AH604" s="777"/>
      <c r="AI604" s="777"/>
      <c r="AJ604" s="778"/>
      <c r="AK604" s="899"/>
      <c r="AL604" s="900"/>
      <c r="AM604" s="901"/>
      <c r="AN604" s="141"/>
      <c r="AO604" s="170"/>
    </row>
    <row r="605" spans="2:41" ht="12" customHeight="1" thickBot="1" x14ac:dyDescent="0.3">
      <c r="B605" s="135"/>
      <c r="C605" s="135"/>
      <c r="D605" s="135"/>
      <c r="E605" s="135"/>
      <c r="F605" s="135"/>
      <c r="G605" s="135"/>
      <c r="H605" s="135"/>
      <c r="I605" s="135"/>
      <c r="J605" s="174"/>
      <c r="K605" s="174"/>
      <c r="L605" s="174"/>
      <c r="M605" s="174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  <c r="AL605" s="135"/>
      <c r="AM605" s="135"/>
      <c r="AN605" s="141"/>
      <c r="AO605" s="171"/>
    </row>
    <row r="606" spans="2:41" ht="12" customHeight="1" thickBot="1" x14ac:dyDescent="0.3">
      <c r="B606" s="873" t="s">
        <v>27</v>
      </c>
      <c r="C606" s="874"/>
      <c r="D606" s="874"/>
      <c r="E606" s="875"/>
      <c r="F606" s="848" t="s">
        <v>26</v>
      </c>
      <c r="G606" s="850"/>
      <c r="H606" s="848" t="s">
        <v>44</v>
      </c>
      <c r="I606" s="849"/>
      <c r="J606" s="849"/>
      <c r="K606" s="849"/>
      <c r="L606" s="849"/>
      <c r="M606" s="849"/>
      <c r="N606" s="849"/>
      <c r="O606" s="849"/>
      <c r="P606" s="849"/>
      <c r="Q606" s="849"/>
      <c r="R606" s="849"/>
      <c r="S606" s="850"/>
      <c r="T606" s="848" t="s">
        <v>25</v>
      </c>
      <c r="U606" s="849"/>
      <c r="V606" s="849"/>
      <c r="W606" s="849"/>
      <c r="X606" s="849"/>
      <c r="Y606" s="849"/>
      <c r="Z606" s="849"/>
      <c r="AA606" s="849"/>
      <c r="AB606" s="849"/>
      <c r="AC606" s="849"/>
      <c r="AD606" s="849"/>
      <c r="AE606" s="850"/>
      <c r="AF606" s="879" t="s">
        <v>24</v>
      </c>
      <c r="AG606" s="880"/>
      <c r="AH606" s="881"/>
      <c r="AI606" s="879" t="s">
        <v>24</v>
      </c>
      <c r="AJ606" s="881"/>
      <c r="AK606" s="848" t="s">
        <v>23</v>
      </c>
      <c r="AL606" s="849"/>
      <c r="AM606" s="850"/>
      <c r="AN606" s="141"/>
      <c r="AO606" s="171"/>
    </row>
    <row r="607" spans="2:41" ht="12" customHeight="1" thickBot="1" x14ac:dyDescent="0.3">
      <c r="B607" s="1" t="s">
        <v>13</v>
      </c>
      <c r="C607" s="2" t="s">
        <v>22</v>
      </c>
      <c r="D607" s="3" t="s">
        <v>22</v>
      </c>
      <c r="E607" s="2" t="s">
        <v>21</v>
      </c>
      <c r="F607" s="907" t="s">
        <v>20</v>
      </c>
      <c r="G607" s="908"/>
      <c r="H607" s="876"/>
      <c r="I607" s="877"/>
      <c r="J607" s="877"/>
      <c r="K607" s="877"/>
      <c r="L607" s="877"/>
      <c r="M607" s="877"/>
      <c r="N607" s="877"/>
      <c r="O607" s="877"/>
      <c r="P607" s="877"/>
      <c r="Q607" s="877"/>
      <c r="R607" s="877"/>
      <c r="S607" s="878"/>
      <c r="T607" s="876"/>
      <c r="U607" s="877"/>
      <c r="V607" s="877"/>
      <c r="W607" s="877"/>
      <c r="X607" s="877"/>
      <c r="Y607" s="877"/>
      <c r="Z607" s="877"/>
      <c r="AA607" s="877"/>
      <c r="AB607" s="877"/>
      <c r="AC607" s="877"/>
      <c r="AD607" s="877"/>
      <c r="AE607" s="878"/>
      <c r="AF607" s="876" t="s">
        <v>19</v>
      </c>
      <c r="AG607" s="877"/>
      <c r="AH607" s="878"/>
      <c r="AI607" s="876" t="s">
        <v>18</v>
      </c>
      <c r="AJ607" s="878"/>
      <c r="AK607" s="876" t="s">
        <v>17</v>
      </c>
      <c r="AL607" s="877"/>
      <c r="AM607" s="878"/>
      <c r="AN607" s="141"/>
      <c r="AO607" s="171"/>
    </row>
    <row r="608" spans="2:41" ht="12" customHeight="1" thickBot="1" x14ac:dyDescent="0.3">
      <c r="B608" s="4">
        <v>2020</v>
      </c>
      <c r="C608" s="5" t="s">
        <v>16</v>
      </c>
      <c r="D608" s="5" t="s">
        <v>15</v>
      </c>
      <c r="E608" s="30" t="s">
        <v>14</v>
      </c>
      <c r="F608" s="6" t="s">
        <v>14</v>
      </c>
      <c r="G608" s="7" t="s">
        <v>13</v>
      </c>
      <c r="H608" s="868" t="s">
        <v>34</v>
      </c>
      <c r="I608" s="869"/>
      <c r="J608" s="870" t="s">
        <v>43</v>
      </c>
      <c r="K608" s="871"/>
      <c r="L608" s="870" t="s">
        <v>42</v>
      </c>
      <c r="M608" s="871"/>
      <c r="N608" s="872" t="s">
        <v>33</v>
      </c>
      <c r="O608" s="869"/>
      <c r="P608" s="872" t="s">
        <v>12</v>
      </c>
      <c r="Q608" s="869"/>
      <c r="R608" s="872" t="s">
        <v>11</v>
      </c>
      <c r="S608" s="905"/>
      <c r="T608" s="868" t="s">
        <v>35</v>
      </c>
      <c r="U608" s="906"/>
      <c r="V608" s="906"/>
      <c r="W608" s="905"/>
      <c r="X608" s="868" t="s">
        <v>10</v>
      </c>
      <c r="Y608" s="906"/>
      <c r="Z608" s="906"/>
      <c r="AA608" s="905"/>
      <c r="AB608" s="38" t="s">
        <v>38</v>
      </c>
      <c r="AC608" s="37" t="s">
        <v>36</v>
      </c>
      <c r="AD608" s="266" t="s">
        <v>41</v>
      </c>
      <c r="AE608" s="136" t="s">
        <v>9</v>
      </c>
      <c r="AF608" s="8" t="s">
        <v>37</v>
      </c>
      <c r="AG608" s="9" t="s">
        <v>8</v>
      </c>
      <c r="AH608" s="10" t="s">
        <v>7</v>
      </c>
      <c r="AI608" s="6" t="s">
        <v>8</v>
      </c>
      <c r="AJ608" s="7" t="s">
        <v>7</v>
      </c>
      <c r="AK608" s="6" t="s">
        <v>8</v>
      </c>
      <c r="AL608" s="11" t="s">
        <v>7</v>
      </c>
      <c r="AM608" s="7" t="s">
        <v>6</v>
      </c>
      <c r="AN608" s="141"/>
      <c r="AO608" s="171"/>
    </row>
    <row r="609" spans="2:41" ht="12" customHeight="1" thickBot="1" x14ac:dyDescent="0.3">
      <c r="B609" s="25"/>
      <c r="C609" s="137"/>
      <c r="D609" s="137"/>
      <c r="E609" s="43"/>
      <c r="F609" s="43"/>
      <c r="G609" s="25"/>
      <c r="H609" s="960"/>
      <c r="I609" s="961"/>
      <c r="J609" s="962"/>
      <c r="K609" s="963"/>
      <c r="L609" s="962"/>
      <c r="M609" s="963"/>
      <c r="N609" s="960"/>
      <c r="O609" s="961"/>
      <c r="P609" s="964"/>
      <c r="Q609" s="965"/>
      <c r="R609" s="964"/>
      <c r="S609" s="966"/>
      <c r="T609" s="957"/>
      <c r="U609" s="958"/>
      <c r="V609" s="958"/>
      <c r="W609" s="959"/>
      <c r="X609" s="986"/>
      <c r="Y609" s="958"/>
      <c r="Z609" s="958"/>
      <c r="AA609" s="987"/>
      <c r="AB609" s="34"/>
      <c r="AC609" s="138"/>
      <c r="AD609" s="166"/>
      <c r="AE609" s="41"/>
      <c r="AF609" s="26"/>
      <c r="AG609" s="160"/>
      <c r="AH609" s="161">
        <f>+AG609/1000</f>
        <v>0</v>
      </c>
      <c r="AI609" s="162"/>
      <c r="AJ609" s="163">
        <f>+AI609/1000</f>
        <v>0</v>
      </c>
      <c r="AK609" s="164">
        <f>+AI609-AG609</f>
        <v>0</v>
      </c>
      <c r="AL609" s="163">
        <f>+AK609/1000</f>
        <v>0</v>
      </c>
      <c r="AM609" s="165" t="e">
        <f>+AK609/AG609</f>
        <v>#DIV/0!</v>
      </c>
      <c r="AN609" s="141"/>
      <c r="AO609" s="172"/>
    </row>
    <row r="610" spans="2:41" ht="12" customHeight="1" x14ac:dyDescent="0.25">
      <c r="B610" s="25"/>
      <c r="C610" s="137"/>
      <c r="D610" s="137"/>
      <c r="E610" s="43"/>
      <c r="F610" s="43"/>
      <c r="G610" s="25"/>
      <c r="H610" s="967"/>
      <c r="I610" s="968"/>
      <c r="J610" s="969"/>
      <c r="K610" s="970"/>
      <c r="L610" s="969"/>
      <c r="M610" s="970"/>
      <c r="N610" s="967"/>
      <c r="O610" s="968"/>
      <c r="P610" s="971"/>
      <c r="Q610" s="972"/>
      <c r="R610" s="973"/>
      <c r="S610" s="974"/>
      <c r="T610" s="979"/>
      <c r="U610" s="980"/>
      <c r="V610" s="980"/>
      <c r="W610" s="981"/>
      <c r="X610" s="979"/>
      <c r="Y610" s="980"/>
      <c r="Z610" s="980"/>
      <c r="AA610" s="988"/>
      <c r="AB610" s="34"/>
      <c r="AC610" s="138"/>
      <c r="AD610" s="158"/>
      <c r="AE610" s="35"/>
      <c r="AF610" s="34"/>
      <c r="AG610" s="139"/>
      <c r="AH610" s="159">
        <f>+AG610/1000</f>
        <v>0</v>
      </c>
      <c r="AI610" s="152"/>
      <c r="AJ610" s="272">
        <f>+AI610/1000</f>
        <v>0</v>
      </c>
      <c r="AK610" s="273">
        <f>+AI610-AG610</f>
        <v>0</v>
      </c>
      <c r="AL610" s="274">
        <f>+AK610/1000</f>
        <v>0</v>
      </c>
      <c r="AM610" s="275" t="e">
        <f>+AK610/AG610</f>
        <v>#DIV/0!</v>
      </c>
      <c r="AN610" s="20"/>
    </row>
    <row r="611" spans="2:41" ht="12" customHeight="1" x14ac:dyDescent="0.25">
      <c r="B611" s="25"/>
      <c r="C611" s="137"/>
      <c r="D611" s="137"/>
      <c r="E611" s="43"/>
      <c r="F611" s="43"/>
      <c r="G611" s="25"/>
      <c r="H611" s="967"/>
      <c r="I611" s="968"/>
      <c r="J611" s="969"/>
      <c r="K611" s="970"/>
      <c r="L611" s="969"/>
      <c r="M611" s="970"/>
      <c r="N611" s="967"/>
      <c r="O611" s="968"/>
      <c r="P611" s="971"/>
      <c r="Q611" s="972"/>
      <c r="R611" s="973"/>
      <c r="S611" s="985"/>
      <c r="T611" s="982"/>
      <c r="U611" s="983"/>
      <c r="V611" s="983"/>
      <c r="W611" s="984"/>
      <c r="X611" s="982"/>
      <c r="Y611" s="983"/>
      <c r="Z611" s="983"/>
      <c r="AA611" s="984"/>
      <c r="AB611" s="34"/>
      <c r="AC611" s="138"/>
      <c r="AD611" s="263"/>
      <c r="AE611" s="46"/>
      <c r="AF611" s="34"/>
      <c r="AG611" s="139"/>
      <c r="AH611" s="140">
        <f>+AG611/1000</f>
        <v>0</v>
      </c>
      <c r="AI611" s="152"/>
      <c r="AJ611" s="142">
        <f>+AI611/1000</f>
        <v>0</v>
      </c>
      <c r="AK611" s="143">
        <f>+AI611-AG611</f>
        <v>0</v>
      </c>
      <c r="AL611" s="144">
        <f>+AK611/1000</f>
        <v>0</v>
      </c>
      <c r="AM611" s="145" t="e">
        <f>+AK611/AG611</f>
        <v>#DIV/0!</v>
      </c>
      <c r="AN611" s="21"/>
    </row>
    <row r="612" spans="2:41" ht="12" customHeight="1" x14ac:dyDescent="0.25">
      <c r="B612" s="25"/>
      <c r="C612" s="137"/>
      <c r="D612" s="137"/>
      <c r="E612" s="43"/>
      <c r="F612" s="43"/>
      <c r="G612" s="25"/>
      <c r="H612" s="967"/>
      <c r="I612" s="968"/>
      <c r="J612" s="969"/>
      <c r="K612" s="970"/>
      <c r="L612" s="969"/>
      <c r="M612" s="970"/>
      <c r="N612" s="967"/>
      <c r="O612" s="968"/>
      <c r="P612" s="971"/>
      <c r="Q612" s="972"/>
      <c r="R612" s="973"/>
      <c r="S612" s="974"/>
      <c r="T612" s="975"/>
      <c r="U612" s="976"/>
      <c r="V612" s="976"/>
      <c r="W612" s="977"/>
      <c r="X612" s="975"/>
      <c r="Y612" s="976"/>
      <c r="Z612" s="976"/>
      <c r="AA612" s="978"/>
      <c r="AB612" s="34"/>
      <c r="AC612" s="138"/>
      <c r="AD612" s="263"/>
      <c r="AE612" s="46"/>
      <c r="AF612" s="34"/>
      <c r="AG612" s="139"/>
      <c r="AH612" s="140">
        <f>+AG612/1000</f>
        <v>0</v>
      </c>
      <c r="AI612" s="152"/>
      <c r="AJ612" s="142">
        <f>+AI612/1000</f>
        <v>0</v>
      </c>
      <c r="AK612" s="143">
        <f>+AI612-AG612</f>
        <v>0</v>
      </c>
      <c r="AL612" s="144">
        <f>+AK612/1000</f>
        <v>0</v>
      </c>
      <c r="AM612" s="145" t="e">
        <f>+AK612/AG612</f>
        <v>#DIV/0!</v>
      </c>
      <c r="AN612" s="21"/>
    </row>
    <row r="613" spans="2:41" ht="12" customHeight="1" x14ac:dyDescent="0.25">
      <c r="B613" s="25"/>
      <c r="C613" s="137"/>
      <c r="D613" s="137"/>
      <c r="E613" s="43"/>
      <c r="F613" s="43"/>
      <c r="G613" s="25"/>
      <c r="H613" s="967"/>
      <c r="I613" s="968"/>
      <c r="J613" s="969"/>
      <c r="K613" s="970"/>
      <c r="L613" s="969"/>
      <c r="M613" s="970"/>
      <c r="N613" s="967"/>
      <c r="O613" s="968"/>
      <c r="P613" s="989"/>
      <c r="Q613" s="990"/>
      <c r="R613" s="973"/>
      <c r="S613" s="974"/>
      <c r="T613" s="991"/>
      <c r="U613" s="992"/>
      <c r="V613" s="992"/>
      <c r="W613" s="974"/>
      <c r="X613" s="991"/>
      <c r="Y613" s="992"/>
      <c r="Z613" s="992"/>
      <c r="AA613" s="985"/>
      <c r="AB613" s="34"/>
      <c r="AC613" s="138"/>
      <c r="AD613" s="263"/>
      <c r="AE613" s="46"/>
      <c r="AF613" s="34"/>
      <c r="AG613" s="139"/>
      <c r="AH613" s="140">
        <f>+AG613/1000</f>
        <v>0</v>
      </c>
      <c r="AI613" s="152"/>
      <c r="AJ613" s="142">
        <f>+AI613/1000</f>
        <v>0</v>
      </c>
      <c r="AK613" s="143">
        <f>+AI613-AG613</f>
        <v>0</v>
      </c>
      <c r="AL613" s="144">
        <f>+AK613/1000</f>
        <v>0</v>
      </c>
      <c r="AM613" s="145" t="e">
        <f>+AK613/AG613</f>
        <v>#DIV/0!</v>
      </c>
    </row>
    <row r="614" spans="2:41" ht="12" customHeight="1" thickBot="1" x14ac:dyDescent="0.3">
      <c r="B614" s="24"/>
      <c r="C614" s="146"/>
      <c r="D614" s="146"/>
      <c r="E614" s="27"/>
      <c r="F614" s="36"/>
      <c r="G614" s="31"/>
      <c r="H614" s="909"/>
      <c r="I614" s="910"/>
      <c r="J614" s="911"/>
      <c r="K614" s="912"/>
      <c r="L614" s="911"/>
      <c r="M614" s="912"/>
      <c r="N614" s="913"/>
      <c r="O614" s="910"/>
      <c r="P614" s="913"/>
      <c r="Q614" s="910"/>
      <c r="R614" s="914"/>
      <c r="S614" s="915"/>
      <c r="T614" s="916"/>
      <c r="U614" s="917"/>
      <c r="V614" s="917"/>
      <c r="W614" s="915"/>
      <c r="X614" s="29"/>
      <c r="Y614" s="147"/>
      <c r="Z614" s="147"/>
      <c r="AA614" s="28"/>
      <c r="AB614" s="36"/>
      <c r="AC614" s="148"/>
      <c r="AD614" s="147"/>
      <c r="AE614" s="28"/>
      <c r="AF614" s="29"/>
      <c r="AG614" s="149"/>
      <c r="AH614" s="153"/>
      <c r="AI614" s="150"/>
      <c r="AJ614" s="154"/>
      <c r="AK614" s="155"/>
      <c r="AL614" s="156"/>
      <c r="AM614" s="157"/>
    </row>
    <row r="615" spans="2:41" ht="12" customHeight="1" x14ac:dyDescent="0.25">
      <c r="B615" s="151"/>
      <c r="C615" s="151"/>
      <c r="D615" s="151"/>
      <c r="E615" s="151"/>
      <c r="F615" s="151"/>
      <c r="G615" s="151"/>
      <c r="H615" s="151"/>
      <c r="I615" s="151"/>
      <c r="J615" s="174"/>
      <c r="K615" s="174"/>
      <c r="L615" s="174"/>
      <c r="M615" s="174"/>
      <c r="N615" s="151"/>
      <c r="O615" s="151"/>
      <c r="P615" s="135"/>
      <c r="Q615" s="135"/>
      <c r="R615" s="918" t="s">
        <v>5</v>
      </c>
      <c r="S615" s="919"/>
      <c r="T615" s="919"/>
      <c r="U615" s="919"/>
      <c r="V615" s="919"/>
      <c r="W615" s="919"/>
      <c r="X615" s="919"/>
      <c r="Y615" s="919"/>
      <c r="Z615" s="919"/>
      <c r="AA615" s="919"/>
      <c r="AB615" s="919"/>
      <c r="AC615" s="919"/>
      <c r="AD615" s="919"/>
      <c r="AE615" s="919"/>
      <c r="AF615" s="265"/>
      <c r="AG615" s="932" t="s">
        <v>4</v>
      </c>
      <c r="AH615" s="933"/>
      <c r="AI615" s="932" t="s">
        <v>3</v>
      </c>
      <c r="AJ615" s="933"/>
      <c r="AK615" s="932" t="s">
        <v>2</v>
      </c>
      <c r="AL615" s="934"/>
      <c r="AM615" s="935"/>
    </row>
    <row r="616" spans="2:41" x14ac:dyDescent="0.25">
      <c r="B616" s="151"/>
      <c r="C616" s="151"/>
      <c r="D616" s="151"/>
      <c r="E616" s="151"/>
      <c r="F616" s="151"/>
      <c r="G616" s="151"/>
      <c r="H616" s="151"/>
      <c r="I616" s="151"/>
      <c r="J616" s="174"/>
      <c r="K616" s="174"/>
      <c r="L616" s="174"/>
      <c r="M616" s="174"/>
      <c r="N616" s="151"/>
      <c r="O616" s="151"/>
      <c r="P616" s="135"/>
      <c r="Q616" s="135"/>
      <c r="R616" s="930"/>
      <c r="S616" s="931"/>
      <c r="T616" s="931"/>
      <c r="U616" s="931"/>
      <c r="V616" s="931"/>
      <c r="W616" s="931"/>
      <c r="X616" s="931"/>
      <c r="Y616" s="931"/>
      <c r="Z616" s="931"/>
      <c r="AA616" s="931"/>
      <c r="AB616" s="931"/>
      <c r="AC616" s="931"/>
      <c r="AD616" s="931"/>
      <c r="AE616" s="931"/>
      <c r="AF616" s="265"/>
      <c r="AG616" s="936" t="s">
        <v>1</v>
      </c>
      <c r="AH616" s="938">
        <f>+SUM(AH609:AH614)</f>
        <v>0</v>
      </c>
      <c r="AI616" s="936" t="s">
        <v>1</v>
      </c>
      <c r="AJ616" s="938">
        <f>+SUM(AJ609:AJ614)</f>
        <v>0</v>
      </c>
      <c r="AK616" s="936" t="s">
        <v>1</v>
      </c>
      <c r="AL616" s="940">
        <f>+AJ616-AH616</f>
        <v>0</v>
      </c>
      <c r="AM616" s="851" t="e">
        <f>+AL616/AH616</f>
        <v>#DIV/0!</v>
      </c>
    </row>
    <row r="617" spans="2:41" ht="17.25" thickBot="1" x14ac:dyDescent="0.3">
      <c r="B617" s="151"/>
      <c r="C617" s="151"/>
      <c r="D617" s="151"/>
      <c r="E617" s="151"/>
      <c r="F617" s="151"/>
      <c r="G617" s="151"/>
      <c r="H617" s="151"/>
      <c r="I617" s="151"/>
      <c r="J617" s="174"/>
      <c r="K617" s="174"/>
      <c r="L617" s="174"/>
      <c r="M617" s="174"/>
      <c r="N617" s="151"/>
      <c r="O617" s="151"/>
      <c r="P617" s="135"/>
      <c r="Q617" s="135"/>
      <c r="R617" s="921"/>
      <c r="S617" s="922"/>
      <c r="T617" s="922"/>
      <c r="U617" s="922"/>
      <c r="V617" s="922"/>
      <c r="W617" s="922"/>
      <c r="X617" s="922"/>
      <c r="Y617" s="922"/>
      <c r="Z617" s="922"/>
      <c r="AA617" s="922"/>
      <c r="AB617" s="922"/>
      <c r="AC617" s="922"/>
      <c r="AD617" s="922"/>
      <c r="AE617" s="922"/>
      <c r="AF617" s="264"/>
      <c r="AG617" s="937"/>
      <c r="AH617" s="939"/>
      <c r="AI617" s="937"/>
      <c r="AJ617" s="939"/>
      <c r="AK617" s="937"/>
      <c r="AL617" s="941"/>
      <c r="AM617" s="852"/>
    </row>
    <row r="618" spans="2:41" ht="17.25" thickBot="1" x14ac:dyDescent="0.3"/>
    <row r="619" spans="2:41" x14ac:dyDescent="0.25">
      <c r="R619" s="918" t="s">
        <v>0</v>
      </c>
      <c r="S619" s="919"/>
      <c r="T619" s="919"/>
      <c r="U619" s="919"/>
      <c r="V619" s="919"/>
      <c r="W619" s="919"/>
      <c r="X619" s="919"/>
      <c r="Y619" s="919"/>
      <c r="Z619" s="919"/>
      <c r="AA619" s="919"/>
      <c r="AB619" s="919"/>
      <c r="AC619" s="919"/>
      <c r="AD619" s="919"/>
      <c r="AE619" s="920"/>
      <c r="AF619" s="18"/>
      <c r="AG619" s="924">
        <f>+AH616+AG599</f>
        <v>0</v>
      </c>
      <c r="AH619" s="925"/>
      <c r="AI619" s="924">
        <f>+AJ616+AI599</f>
        <v>0</v>
      </c>
      <c r="AJ619" s="925"/>
      <c r="AK619" s="928">
        <f>+AI619-AG619</f>
        <v>0</v>
      </c>
      <c r="AL619" s="925"/>
      <c r="AM619" s="945" t="e">
        <f>+AK619/AG619</f>
        <v>#DIV/0!</v>
      </c>
    </row>
    <row r="620" spans="2:41" ht="17.25" thickBot="1" x14ac:dyDescent="0.3">
      <c r="R620" s="921"/>
      <c r="S620" s="922"/>
      <c r="T620" s="922"/>
      <c r="U620" s="922"/>
      <c r="V620" s="922"/>
      <c r="W620" s="922"/>
      <c r="X620" s="922"/>
      <c r="Y620" s="922"/>
      <c r="Z620" s="922"/>
      <c r="AA620" s="922"/>
      <c r="AB620" s="922"/>
      <c r="AC620" s="922"/>
      <c r="AD620" s="922"/>
      <c r="AE620" s="923"/>
      <c r="AF620" s="19"/>
      <c r="AG620" s="926"/>
      <c r="AH620" s="927"/>
      <c r="AI620" s="926"/>
      <c r="AJ620" s="927"/>
      <c r="AK620" s="929"/>
      <c r="AL620" s="927"/>
      <c r="AM620" s="946"/>
    </row>
    <row r="621" spans="2:41" ht="17.25" thickBot="1" x14ac:dyDescent="0.3"/>
    <row r="622" spans="2:41" ht="12" customHeight="1" x14ac:dyDescent="0.25">
      <c r="B622" s="882" t="s">
        <v>31</v>
      </c>
      <c r="C622" s="883"/>
      <c r="D622" s="883"/>
      <c r="E622" s="883"/>
      <c r="F622" s="883"/>
      <c r="G622" s="884"/>
      <c r="H622" s="888" t="s">
        <v>30</v>
      </c>
      <c r="I622" s="765"/>
      <c r="J622" s="765"/>
      <c r="K622" s="765"/>
      <c r="L622" s="765"/>
      <c r="M622" s="765"/>
      <c r="N622" s="765"/>
      <c r="O622" s="765"/>
      <c r="P622" s="765"/>
      <c r="Q622" s="765"/>
      <c r="R622" s="765"/>
      <c r="S622" s="765"/>
      <c r="T622" s="765"/>
      <c r="U622" s="765"/>
      <c r="V622" s="765"/>
      <c r="W622" s="765"/>
      <c r="X622" s="765"/>
      <c r="Y622" s="765"/>
      <c r="Z622" s="765"/>
      <c r="AA622" s="765"/>
      <c r="AB622" s="765"/>
      <c r="AC622" s="765"/>
      <c r="AD622" s="267"/>
      <c r="AE622" s="764" t="s">
        <v>29</v>
      </c>
      <c r="AF622" s="765"/>
      <c r="AG622" s="765"/>
      <c r="AH622" s="765"/>
      <c r="AI622" s="765"/>
      <c r="AJ622" s="766"/>
      <c r="AK622" s="889" t="s">
        <v>39</v>
      </c>
      <c r="AL622" s="890"/>
      <c r="AM622" s="891"/>
      <c r="AN622" s="22"/>
      <c r="AO622" s="168" t="s">
        <v>46</v>
      </c>
    </row>
    <row r="623" spans="2:41" ht="12" customHeight="1" thickBot="1" x14ac:dyDescent="0.3">
      <c r="B623" s="885"/>
      <c r="C623" s="886"/>
      <c r="D623" s="886"/>
      <c r="E623" s="886"/>
      <c r="F623" s="886"/>
      <c r="G623" s="887"/>
      <c r="H623" s="892" t="s">
        <v>25</v>
      </c>
      <c r="I623" s="893"/>
      <c r="J623" s="893"/>
      <c r="K623" s="893"/>
      <c r="L623" s="893"/>
      <c r="M623" s="893"/>
      <c r="N623" s="893"/>
      <c r="O623" s="893"/>
      <c r="P623" s="893"/>
      <c r="Q623" s="893"/>
      <c r="R623" s="893"/>
      <c r="S623" s="893"/>
      <c r="T623" s="893"/>
      <c r="U623" s="893"/>
      <c r="V623" s="893"/>
      <c r="W623" s="893"/>
      <c r="X623" s="893"/>
      <c r="Y623" s="893"/>
      <c r="Z623" s="893"/>
      <c r="AA623" s="893"/>
      <c r="AB623" s="893"/>
      <c r="AC623" s="893"/>
      <c r="AD623" s="268"/>
      <c r="AE623" s="773"/>
      <c r="AF623" s="774"/>
      <c r="AG623" s="774"/>
      <c r="AH623" s="774"/>
      <c r="AI623" s="774"/>
      <c r="AJ623" s="775"/>
      <c r="AK623" s="896" t="s">
        <v>40</v>
      </c>
      <c r="AL623" s="897"/>
      <c r="AM623" s="898"/>
      <c r="AN623" s="23"/>
      <c r="AO623" s="169" t="s">
        <v>47</v>
      </c>
    </row>
    <row r="624" spans="2:41" ht="12" customHeight="1" thickBot="1" x14ac:dyDescent="0.3">
      <c r="B624" s="902" t="s">
        <v>28</v>
      </c>
      <c r="C624" s="903"/>
      <c r="D624" s="903"/>
      <c r="E624" s="903"/>
      <c r="F624" s="903"/>
      <c r="G624" s="904"/>
      <c r="H624" s="894"/>
      <c r="I624" s="895"/>
      <c r="J624" s="895"/>
      <c r="K624" s="895"/>
      <c r="L624" s="895"/>
      <c r="M624" s="895"/>
      <c r="N624" s="895"/>
      <c r="O624" s="895"/>
      <c r="P624" s="895"/>
      <c r="Q624" s="895"/>
      <c r="R624" s="895"/>
      <c r="S624" s="895"/>
      <c r="T624" s="895"/>
      <c r="U624" s="895"/>
      <c r="V624" s="895"/>
      <c r="W624" s="895"/>
      <c r="X624" s="895"/>
      <c r="Y624" s="895"/>
      <c r="Z624" s="895"/>
      <c r="AA624" s="895"/>
      <c r="AB624" s="895"/>
      <c r="AC624" s="895"/>
      <c r="AD624" s="269"/>
      <c r="AE624" s="776"/>
      <c r="AF624" s="777"/>
      <c r="AG624" s="777"/>
      <c r="AH624" s="777"/>
      <c r="AI624" s="777"/>
      <c r="AJ624" s="778"/>
      <c r="AK624" s="899"/>
      <c r="AL624" s="900"/>
      <c r="AM624" s="901"/>
      <c r="AN624" s="141"/>
      <c r="AO624" s="170"/>
    </row>
    <row r="625" spans="2:41" ht="12" customHeight="1" thickBot="1" x14ac:dyDescent="0.3">
      <c r="B625" s="135"/>
      <c r="C625" s="135"/>
      <c r="D625" s="135"/>
      <c r="E625" s="135"/>
      <c r="F625" s="135"/>
      <c r="G625" s="135"/>
      <c r="H625" s="135"/>
      <c r="I625" s="135"/>
      <c r="J625" s="174"/>
      <c r="K625" s="174"/>
      <c r="L625" s="174"/>
      <c r="M625" s="174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  <c r="AL625" s="135"/>
      <c r="AM625" s="135"/>
      <c r="AN625" s="141"/>
      <c r="AO625" s="171"/>
    </row>
    <row r="626" spans="2:41" ht="12" customHeight="1" thickBot="1" x14ac:dyDescent="0.3">
      <c r="B626" s="873" t="s">
        <v>27</v>
      </c>
      <c r="C626" s="874"/>
      <c r="D626" s="874"/>
      <c r="E626" s="875"/>
      <c r="F626" s="848" t="s">
        <v>26</v>
      </c>
      <c r="G626" s="850"/>
      <c r="H626" s="848" t="s">
        <v>44</v>
      </c>
      <c r="I626" s="849"/>
      <c r="J626" s="849"/>
      <c r="K626" s="849"/>
      <c r="L626" s="849"/>
      <c r="M626" s="849"/>
      <c r="N626" s="849"/>
      <c r="O626" s="849"/>
      <c r="P626" s="849"/>
      <c r="Q626" s="849"/>
      <c r="R626" s="849"/>
      <c r="S626" s="850"/>
      <c r="T626" s="848" t="s">
        <v>25</v>
      </c>
      <c r="U626" s="849"/>
      <c r="V626" s="849"/>
      <c r="W626" s="849"/>
      <c r="X626" s="849"/>
      <c r="Y626" s="849"/>
      <c r="Z626" s="849"/>
      <c r="AA626" s="849"/>
      <c r="AB626" s="849"/>
      <c r="AC626" s="849"/>
      <c r="AD626" s="849"/>
      <c r="AE626" s="850"/>
      <c r="AF626" s="879" t="s">
        <v>24</v>
      </c>
      <c r="AG626" s="880"/>
      <c r="AH626" s="881"/>
      <c r="AI626" s="879" t="s">
        <v>24</v>
      </c>
      <c r="AJ626" s="881"/>
      <c r="AK626" s="848" t="s">
        <v>23</v>
      </c>
      <c r="AL626" s="849"/>
      <c r="AM626" s="850"/>
      <c r="AN626" s="141"/>
      <c r="AO626" s="171"/>
    </row>
    <row r="627" spans="2:41" ht="12" customHeight="1" thickBot="1" x14ac:dyDescent="0.3">
      <c r="B627" s="1" t="s">
        <v>13</v>
      </c>
      <c r="C627" s="2" t="s">
        <v>22</v>
      </c>
      <c r="D627" s="3" t="s">
        <v>22</v>
      </c>
      <c r="E627" s="2" t="s">
        <v>21</v>
      </c>
      <c r="F627" s="907" t="s">
        <v>20</v>
      </c>
      <c r="G627" s="908"/>
      <c r="H627" s="876"/>
      <c r="I627" s="877"/>
      <c r="J627" s="877"/>
      <c r="K627" s="877"/>
      <c r="L627" s="877"/>
      <c r="M627" s="877"/>
      <c r="N627" s="877"/>
      <c r="O627" s="877"/>
      <c r="P627" s="877"/>
      <c r="Q627" s="877"/>
      <c r="R627" s="877"/>
      <c r="S627" s="878"/>
      <c r="T627" s="876"/>
      <c r="U627" s="877"/>
      <c r="V627" s="877"/>
      <c r="W627" s="877"/>
      <c r="X627" s="877"/>
      <c r="Y627" s="877"/>
      <c r="Z627" s="877"/>
      <c r="AA627" s="877"/>
      <c r="AB627" s="877"/>
      <c r="AC627" s="877"/>
      <c r="AD627" s="877"/>
      <c r="AE627" s="878"/>
      <c r="AF627" s="876" t="s">
        <v>19</v>
      </c>
      <c r="AG627" s="877"/>
      <c r="AH627" s="878"/>
      <c r="AI627" s="876" t="s">
        <v>18</v>
      </c>
      <c r="AJ627" s="878"/>
      <c r="AK627" s="876" t="s">
        <v>17</v>
      </c>
      <c r="AL627" s="877"/>
      <c r="AM627" s="878"/>
      <c r="AN627" s="141"/>
      <c r="AO627" s="171"/>
    </row>
    <row r="628" spans="2:41" ht="12" customHeight="1" thickBot="1" x14ac:dyDescent="0.3">
      <c r="B628" s="4">
        <v>2020</v>
      </c>
      <c r="C628" s="5" t="s">
        <v>16</v>
      </c>
      <c r="D628" s="5" t="s">
        <v>15</v>
      </c>
      <c r="E628" s="30" t="s">
        <v>14</v>
      </c>
      <c r="F628" s="6" t="s">
        <v>14</v>
      </c>
      <c r="G628" s="7" t="s">
        <v>13</v>
      </c>
      <c r="H628" s="868" t="s">
        <v>34</v>
      </c>
      <c r="I628" s="869"/>
      <c r="J628" s="870" t="s">
        <v>43</v>
      </c>
      <c r="K628" s="871"/>
      <c r="L628" s="870" t="s">
        <v>42</v>
      </c>
      <c r="M628" s="871"/>
      <c r="N628" s="872" t="s">
        <v>33</v>
      </c>
      <c r="O628" s="869"/>
      <c r="P628" s="872" t="s">
        <v>12</v>
      </c>
      <c r="Q628" s="869"/>
      <c r="R628" s="872" t="s">
        <v>11</v>
      </c>
      <c r="S628" s="905"/>
      <c r="T628" s="868" t="s">
        <v>35</v>
      </c>
      <c r="U628" s="906"/>
      <c r="V628" s="906"/>
      <c r="W628" s="905"/>
      <c r="X628" s="868" t="s">
        <v>10</v>
      </c>
      <c r="Y628" s="906"/>
      <c r="Z628" s="906"/>
      <c r="AA628" s="905"/>
      <c r="AB628" s="38" t="s">
        <v>38</v>
      </c>
      <c r="AC628" s="37" t="s">
        <v>36</v>
      </c>
      <c r="AD628" s="266" t="s">
        <v>41</v>
      </c>
      <c r="AE628" s="136" t="s">
        <v>9</v>
      </c>
      <c r="AF628" s="8" t="s">
        <v>37</v>
      </c>
      <c r="AG628" s="9" t="s">
        <v>8</v>
      </c>
      <c r="AH628" s="10" t="s">
        <v>7</v>
      </c>
      <c r="AI628" s="6" t="s">
        <v>8</v>
      </c>
      <c r="AJ628" s="7" t="s">
        <v>7</v>
      </c>
      <c r="AK628" s="6" t="s">
        <v>8</v>
      </c>
      <c r="AL628" s="11" t="s">
        <v>7</v>
      </c>
      <c r="AM628" s="7" t="s">
        <v>6</v>
      </c>
      <c r="AN628" s="141"/>
      <c r="AO628" s="171"/>
    </row>
    <row r="629" spans="2:41" ht="12" customHeight="1" thickBot="1" x14ac:dyDescent="0.3">
      <c r="B629" s="25"/>
      <c r="C629" s="137"/>
      <c r="D629" s="137"/>
      <c r="E629" s="43"/>
      <c r="F629" s="43"/>
      <c r="G629" s="25"/>
      <c r="H629" s="960"/>
      <c r="I629" s="961"/>
      <c r="J629" s="962"/>
      <c r="K629" s="963"/>
      <c r="L629" s="962"/>
      <c r="M629" s="963"/>
      <c r="N629" s="960"/>
      <c r="O629" s="961"/>
      <c r="P629" s="964"/>
      <c r="Q629" s="965"/>
      <c r="R629" s="964"/>
      <c r="S629" s="966"/>
      <c r="T629" s="957"/>
      <c r="U629" s="958"/>
      <c r="V629" s="958"/>
      <c r="W629" s="959"/>
      <c r="X629" s="986"/>
      <c r="Y629" s="958"/>
      <c r="Z629" s="958"/>
      <c r="AA629" s="987"/>
      <c r="AB629" s="34"/>
      <c r="AC629" s="138"/>
      <c r="AD629" s="166"/>
      <c r="AE629" s="41"/>
      <c r="AF629" s="26"/>
      <c r="AG629" s="160"/>
      <c r="AH629" s="161">
        <f>+AG629/1000</f>
        <v>0</v>
      </c>
      <c r="AI629" s="162"/>
      <c r="AJ629" s="163">
        <f>+AI629/1000</f>
        <v>0</v>
      </c>
      <c r="AK629" s="164">
        <f>+AI629-AG629</f>
        <v>0</v>
      </c>
      <c r="AL629" s="163">
        <f>+AK629/1000</f>
        <v>0</v>
      </c>
      <c r="AM629" s="165" t="e">
        <f>+AK629/AG629</f>
        <v>#DIV/0!</v>
      </c>
      <c r="AN629" s="141"/>
      <c r="AO629" s="172"/>
    </row>
    <row r="630" spans="2:41" ht="12" customHeight="1" x14ac:dyDescent="0.25">
      <c r="B630" s="25"/>
      <c r="C630" s="137"/>
      <c r="D630" s="137"/>
      <c r="E630" s="43"/>
      <c r="F630" s="43"/>
      <c r="G630" s="25"/>
      <c r="H630" s="967"/>
      <c r="I630" s="968"/>
      <c r="J630" s="969"/>
      <c r="K630" s="970"/>
      <c r="L630" s="969"/>
      <c r="M630" s="970"/>
      <c r="N630" s="967"/>
      <c r="O630" s="968"/>
      <c r="P630" s="971"/>
      <c r="Q630" s="972"/>
      <c r="R630" s="973"/>
      <c r="S630" s="974"/>
      <c r="T630" s="979"/>
      <c r="U630" s="980"/>
      <c r="V630" s="980"/>
      <c r="W630" s="981"/>
      <c r="X630" s="979"/>
      <c r="Y630" s="980"/>
      <c r="Z630" s="980"/>
      <c r="AA630" s="988"/>
      <c r="AB630" s="34"/>
      <c r="AC630" s="138"/>
      <c r="AD630" s="158"/>
      <c r="AE630" s="35"/>
      <c r="AF630" s="34"/>
      <c r="AG630" s="139"/>
      <c r="AH630" s="159">
        <f>+AG630/1000</f>
        <v>0</v>
      </c>
      <c r="AI630" s="152"/>
      <c r="AJ630" s="272">
        <f>+AI630/1000</f>
        <v>0</v>
      </c>
      <c r="AK630" s="273">
        <f>+AI630-AG630</f>
        <v>0</v>
      </c>
      <c r="AL630" s="274">
        <f>+AK630/1000</f>
        <v>0</v>
      </c>
      <c r="AM630" s="275" t="e">
        <f>+AK630/AG630</f>
        <v>#DIV/0!</v>
      </c>
      <c r="AN630" s="20"/>
    </row>
    <row r="631" spans="2:41" ht="12" customHeight="1" x14ac:dyDescent="0.25">
      <c r="B631" s="25"/>
      <c r="C631" s="137"/>
      <c r="D631" s="137"/>
      <c r="E631" s="43"/>
      <c r="F631" s="43"/>
      <c r="G631" s="25"/>
      <c r="H631" s="967"/>
      <c r="I631" s="968"/>
      <c r="J631" s="969"/>
      <c r="K631" s="970"/>
      <c r="L631" s="969"/>
      <c r="M631" s="970"/>
      <c r="N631" s="967"/>
      <c r="O631" s="968"/>
      <c r="P631" s="971"/>
      <c r="Q631" s="972"/>
      <c r="R631" s="973"/>
      <c r="S631" s="985"/>
      <c r="T631" s="982"/>
      <c r="U631" s="983"/>
      <c r="V631" s="983"/>
      <c r="W631" s="984"/>
      <c r="X631" s="982"/>
      <c r="Y631" s="983"/>
      <c r="Z631" s="983"/>
      <c r="AA631" s="984"/>
      <c r="AB631" s="34"/>
      <c r="AC631" s="138"/>
      <c r="AD631" s="263"/>
      <c r="AE631" s="46"/>
      <c r="AF631" s="34"/>
      <c r="AG631" s="139"/>
      <c r="AH631" s="140">
        <f>+AG631/1000</f>
        <v>0</v>
      </c>
      <c r="AI631" s="152"/>
      <c r="AJ631" s="142">
        <f>+AI631/1000</f>
        <v>0</v>
      </c>
      <c r="AK631" s="143">
        <f>+AI631-AG631</f>
        <v>0</v>
      </c>
      <c r="AL631" s="144">
        <f>+AK631/1000</f>
        <v>0</v>
      </c>
      <c r="AM631" s="145" t="e">
        <f>+AK631/AG631</f>
        <v>#DIV/0!</v>
      </c>
      <c r="AN631" s="21"/>
    </row>
    <row r="632" spans="2:41" ht="12" customHeight="1" x14ac:dyDescent="0.25">
      <c r="B632" s="25"/>
      <c r="C632" s="137"/>
      <c r="D632" s="137"/>
      <c r="E632" s="43"/>
      <c r="F632" s="43"/>
      <c r="G632" s="25"/>
      <c r="H632" s="967"/>
      <c r="I632" s="968"/>
      <c r="J632" s="969"/>
      <c r="K632" s="970"/>
      <c r="L632" s="969"/>
      <c r="M632" s="970"/>
      <c r="N632" s="967"/>
      <c r="O632" s="968"/>
      <c r="P632" s="971"/>
      <c r="Q632" s="972"/>
      <c r="R632" s="973"/>
      <c r="S632" s="974"/>
      <c r="T632" s="975"/>
      <c r="U632" s="976"/>
      <c r="V632" s="976"/>
      <c r="W632" s="977"/>
      <c r="X632" s="975"/>
      <c r="Y632" s="976"/>
      <c r="Z632" s="976"/>
      <c r="AA632" s="978"/>
      <c r="AB632" s="34"/>
      <c r="AC632" s="138"/>
      <c r="AD632" s="263"/>
      <c r="AE632" s="46"/>
      <c r="AF632" s="34"/>
      <c r="AG632" s="139"/>
      <c r="AH632" s="140">
        <f>+AG632/1000</f>
        <v>0</v>
      </c>
      <c r="AI632" s="152"/>
      <c r="AJ632" s="142">
        <f>+AI632/1000</f>
        <v>0</v>
      </c>
      <c r="AK632" s="143">
        <f>+AI632-AG632</f>
        <v>0</v>
      </c>
      <c r="AL632" s="144">
        <f>+AK632/1000</f>
        <v>0</v>
      </c>
      <c r="AM632" s="145" t="e">
        <f>+AK632/AG632</f>
        <v>#DIV/0!</v>
      </c>
      <c r="AN632" s="21"/>
    </row>
    <row r="633" spans="2:41" ht="12" customHeight="1" x14ac:dyDescent="0.25">
      <c r="B633" s="25"/>
      <c r="C633" s="137"/>
      <c r="D633" s="137"/>
      <c r="E633" s="43"/>
      <c r="F633" s="43"/>
      <c r="G633" s="25"/>
      <c r="H633" s="967"/>
      <c r="I633" s="968"/>
      <c r="J633" s="969"/>
      <c r="K633" s="970"/>
      <c r="L633" s="969"/>
      <c r="M633" s="970"/>
      <c r="N633" s="967"/>
      <c r="O633" s="968"/>
      <c r="P633" s="989"/>
      <c r="Q633" s="990"/>
      <c r="R633" s="973"/>
      <c r="S633" s="974"/>
      <c r="T633" s="991"/>
      <c r="U633" s="992"/>
      <c r="V633" s="992"/>
      <c r="W633" s="974"/>
      <c r="X633" s="991"/>
      <c r="Y633" s="992"/>
      <c r="Z633" s="992"/>
      <c r="AA633" s="985"/>
      <c r="AB633" s="34"/>
      <c r="AC633" s="138"/>
      <c r="AD633" s="263"/>
      <c r="AE633" s="46"/>
      <c r="AF633" s="34"/>
      <c r="AG633" s="139"/>
      <c r="AH633" s="140">
        <f>+AG633/1000</f>
        <v>0</v>
      </c>
      <c r="AI633" s="152"/>
      <c r="AJ633" s="142">
        <f>+AI633/1000</f>
        <v>0</v>
      </c>
      <c r="AK633" s="143">
        <f>+AI633-AG633</f>
        <v>0</v>
      </c>
      <c r="AL633" s="144">
        <f>+AK633/1000</f>
        <v>0</v>
      </c>
      <c r="AM633" s="145" t="e">
        <f>+AK633/AG633</f>
        <v>#DIV/0!</v>
      </c>
    </row>
    <row r="634" spans="2:41" ht="12" customHeight="1" thickBot="1" x14ac:dyDescent="0.3">
      <c r="B634" s="24"/>
      <c r="C634" s="146"/>
      <c r="D634" s="146"/>
      <c r="E634" s="27"/>
      <c r="F634" s="36"/>
      <c r="G634" s="31"/>
      <c r="H634" s="909"/>
      <c r="I634" s="910"/>
      <c r="J634" s="911"/>
      <c r="K634" s="912"/>
      <c r="L634" s="911"/>
      <c r="M634" s="912"/>
      <c r="N634" s="913"/>
      <c r="O634" s="910"/>
      <c r="P634" s="913"/>
      <c r="Q634" s="910"/>
      <c r="R634" s="914"/>
      <c r="S634" s="915"/>
      <c r="T634" s="916"/>
      <c r="U634" s="917"/>
      <c r="V634" s="917"/>
      <c r="W634" s="915"/>
      <c r="X634" s="29"/>
      <c r="Y634" s="147"/>
      <c r="Z634" s="147"/>
      <c r="AA634" s="28"/>
      <c r="AB634" s="36"/>
      <c r="AC634" s="148"/>
      <c r="AD634" s="147"/>
      <c r="AE634" s="28"/>
      <c r="AF634" s="29"/>
      <c r="AG634" s="149"/>
      <c r="AH634" s="153"/>
      <c r="AI634" s="150"/>
      <c r="AJ634" s="154"/>
      <c r="AK634" s="155"/>
      <c r="AL634" s="156"/>
      <c r="AM634" s="157"/>
    </row>
    <row r="635" spans="2:41" ht="12" customHeight="1" x14ac:dyDescent="0.25">
      <c r="B635" s="151"/>
      <c r="C635" s="151"/>
      <c r="D635" s="151"/>
      <c r="E635" s="151"/>
      <c r="F635" s="151"/>
      <c r="G635" s="151"/>
      <c r="H635" s="151"/>
      <c r="I635" s="151"/>
      <c r="J635" s="174"/>
      <c r="K635" s="174"/>
      <c r="L635" s="174"/>
      <c r="M635" s="174"/>
      <c r="N635" s="151"/>
      <c r="O635" s="151"/>
      <c r="P635" s="135"/>
      <c r="Q635" s="135"/>
      <c r="R635" s="918" t="s">
        <v>5</v>
      </c>
      <c r="S635" s="919"/>
      <c r="T635" s="919"/>
      <c r="U635" s="919"/>
      <c r="V635" s="919"/>
      <c r="W635" s="919"/>
      <c r="X635" s="919"/>
      <c r="Y635" s="919"/>
      <c r="Z635" s="919"/>
      <c r="AA635" s="919"/>
      <c r="AB635" s="919"/>
      <c r="AC635" s="919"/>
      <c r="AD635" s="919"/>
      <c r="AE635" s="919"/>
      <c r="AF635" s="265"/>
      <c r="AG635" s="932" t="s">
        <v>4</v>
      </c>
      <c r="AH635" s="933"/>
      <c r="AI635" s="932" t="s">
        <v>3</v>
      </c>
      <c r="AJ635" s="933"/>
      <c r="AK635" s="932" t="s">
        <v>2</v>
      </c>
      <c r="AL635" s="934"/>
      <c r="AM635" s="935"/>
    </row>
    <row r="636" spans="2:41" x14ac:dyDescent="0.25">
      <c r="B636" s="151"/>
      <c r="C636" s="151"/>
      <c r="D636" s="151"/>
      <c r="E636" s="151"/>
      <c r="F636" s="151"/>
      <c r="G636" s="151"/>
      <c r="H636" s="151"/>
      <c r="I636" s="151"/>
      <c r="J636" s="174"/>
      <c r="K636" s="174"/>
      <c r="L636" s="174"/>
      <c r="M636" s="174"/>
      <c r="N636" s="151"/>
      <c r="O636" s="151"/>
      <c r="P636" s="135"/>
      <c r="Q636" s="135"/>
      <c r="R636" s="930"/>
      <c r="S636" s="931"/>
      <c r="T636" s="931"/>
      <c r="U636" s="931"/>
      <c r="V636" s="931"/>
      <c r="W636" s="931"/>
      <c r="X636" s="931"/>
      <c r="Y636" s="931"/>
      <c r="Z636" s="931"/>
      <c r="AA636" s="931"/>
      <c r="AB636" s="931"/>
      <c r="AC636" s="931"/>
      <c r="AD636" s="931"/>
      <c r="AE636" s="931"/>
      <c r="AF636" s="265"/>
      <c r="AG636" s="936" t="s">
        <v>1</v>
      </c>
      <c r="AH636" s="938">
        <f>+SUM(AH629:AH634)</f>
        <v>0</v>
      </c>
      <c r="AI636" s="936" t="s">
        <v>1</v>
      </c>
      <c r="AJ636" s="938">
        <f>+SUM(AJ629:AJ634)</f>
        <v>0</v>
      </c>
      <c r="AK636" s="936" t="s">
        <v>1</v>
      </c>
      <c r="AL636" s="940">
        <f>+AJ636-AH636</f>
        <v>0</v>
      </c>
      <c r="AM636" s="851" t="e">
        <f>+AL636/AH636</f>
        <v>#DIV/0!</v>
      </c>
    </row>
    <row r="637" spans="2:41" ht="17.25" thickBot="1" x14ac:dyDescent="0.3">
      <c r="B637" s="151"/>
      <c r="C637" s="151"/>
      <c r="D637" s="151"/>
      <c r="E637" s="151"/>
      <c r="F637" s="151"/>
      <c r="G637" s="151"/>
      <c r="H637" s="151"/>
      <c r="I637" s="151"/>
      <c r="J637" s="174"/>
      <c r="K637" s="174"/>
      <c r="L637" s="174"/>
      <c r="M637" s="174"/>
      <c r="N637" s="151"/>
      <c r="O637" s="151"/>
      <c r="P637" s="135"/>
      <c r="Q637" s="135"/>
      <c r="R637" s="921"/>
      <c r="S637" s="922"/>
      <c r="T637" s="922"/>
      <c r="U637" s="922"/>
      <c r="V637" s="922"/>
      <c r="W637" s="922"/>
      <c r="X637" s="922"/>
      <c r="Y637" s="922"/>
      <c r="Z637" s="922"/>
      <c r="AA637" s="922"/>
      <c r="AB637" s="922"/>
      <c r="AC637" s="922"/>
      <c r="AD637" s="922"/>
      <c r="AE637" s="922"/>
      <c r="AF637" s="264"/>
      <c r="AG637" s="937"/>
      <c r="AH637" s="939"/>
      <c r="AI637" s="937"/>
      <c r="AJ637" s="939"/>
      <c r="AK637" s="937"/>
      <c r="AL637" s="941"/>
      <c r="AM637" s="852"/>
    </row>
    <row r="638" spans="2:41" ht="17.25" thickBot="1" x14ac:dyDescent="0.3"/>
    <row r="639" spans="2:41" x14ac:dyDescent="0.25">
      <c r="R639" s="918" t="s">
        <v>0</v>
      </c>
      <c r="S639" s="919"/>
      <c r="T639" s="919"/>
      <c r="U639" s="919"/>
      <c r="V639" s="919"/>
      <c r="W639" s="919"/>
      <c r="X639" s="919"/>
      <c r="Y639" s="919"/>
      <c r="Z639" s="919"/>
      <c r="AA639" s="919"/>
      <c r="AB639" s="919"/>
      <c r="AC639" s="919"/>
      <c r="AD639" s="919"/>
      <c r="AE639" s="920"/>
      <c r="AF639" s="18"/>
      <c r="AG639" s="924">
        <f>+AH636+AG619</f>
        <v>0</v>
      </c>
      <c r="AH639" s="925"/>
      <c r="AI639" s="924">
        <f>+AJ636+AI619</f>
        <v>0</v>
      </c>
      <c r="AJ639" s="925"/>
      <c r="AK639" s="928">
        <f>+AI639-AG639</f>
        <v>0</v>
      </c>
      <c r="AL639" s="925"/>
      <c r="AM639" s="945" t="e">
        <f>+AK639/AG639</f>
        <v>#DIV/0!</v>
      </c>
    </row>
    <row r="640" spans="2:41" ht="17.25" thickBot="1" x14ac:dyDescent="0.3">
      <c r="R640" s="921"/>
      <c r="S640" s="922"/>
      <c r="T640" s="922"/>
      <c r="U640" s="922"/>
      <c r="V640" s="922"/>
      <c r="W640" s="922"/>
      <c r="X640" s="922"/>
      <c r="Y640" s="922"/>
      <c r="Z640" s="922"/>
      <c r="AA640" s="922"/>
      <c r="AB640" s="922"/>
      <c r="AC640" s="922"/>
      <c r="AD640" s="922"/>
      <c r="AE640" s="923"/>
      <c r="AF640" s="19"/>
      <c r="AG640" s="926"/>
      <c r="AH640" s="927"/>
      <c r="AI640" s="926"/>
      <c r="AJ640" s="927"/>
      <c r="AK640" s="929"/>
      <c r="AL640" s="927"/>
      <c r="AM640" s="946"/>
    </row>
    <row r="641" spans="2:41" ht="17.25" thickBot="1" x14ac:dyDescent="0.3"/>
    <row r="642" spans="2:41" ht="12" customHeight="1" x14ac:dyDescent="0.25">
      <c r="B642" s="882" t="s">
        <v>31</v>
      </c>
      <c r="C642" s="883"/>
      <c r="D642" s="883"/>
      <c r="E642" s="883"/>
      <c r="F642" s="883"/>
      <c r="G642" s="884"/>
      <c r="H642" s="888" t="s">
        <v>30</v>
      </c>
      <c r="I642" s="765"/>
      <c r="J642" s="765"/>
      <c r="K642" s="765"/>
      <c r="L642" s="765"/>
      <c r="M642" s="765"/>
      <c r="N642" s="765"/>
      <c r="O642" s="765"/>
      <c r="P642" s="765"/>
      <c r="Q642" s="765"/>
      <c r="R642" s="765"/>
      <c r="S642" s="765"/>
      <c r="T642" s="765"/>
      <c r="U642" s="765"/>
      <c r="V642" s="765"/>
      <c r="W642" s="765"/>
      <c r="X642" s="765"/>
      <c r="Y642" s="765"/>
      <c r="Z642" s="765"/>
      <c r="AA642" s="765"/>
      <c r="AB642" s="765"/>
      <c r="AC642" s="765"/>
      <c r="AD642" s="267"/>
      <c r="AE642" s="764" t="s">
        <v>29</v>
      </c>
      <c r="AF642" s="765"/>
      <c r="AG642" s="765"/>
      <c r="AH642" s="765"/>
      <c r="AI642" s="765"/>
      <c r="AJ642" s="766"/>
      <c r="AK642" s="889" t="s">
        <v>39</v>
      </c>
      <c r="AL642" s="890"/>
      <c r="AM642" s="891"/>
      <c r="AN642" s="22"/>
      <c r="AO642" s="168" t="s">
        <v>46</v>
      </c>
    </row>
    <row r="643" spans="2:41" ht="12" customHeight="1" thickBot="1" x14ac:dyDescent="0.3">
      <c r="B643" s="885"/>
      <c r="C643" s="886"/>
      <c r="D643" s="886"/>
      <c r="E643" s="886"/>
      <c r="F643" s="886"/>
      <c r="G643" s="887"/>
      <c r="H643" s="892" t="s">
        <v>25</v>
      </c>
      <c r="I643" s="893"/>
      <c r="J643" s="893"/>
      <c r="K643" s="893"/>
      <c r="L643" s="893"/>
      <c r="M643" s="893"/>
      <c r="N643" s="893"/>
      <c r="O643" s="893"/>
      <c r="P643" s="893"/>
      <c r="Q643" s="893"/>
      <c r="R643" s="893"/>
      <c r="S643" s="893"/>
      <c r="T643" s="893"/>
      <c r="U643" s="893"/>
      <c r="V643" s="893"/>
      <c r="W643" s="893"/>
      <c r="X643" s="893"/>
      <c r="Y643" s="893"/>
      <c r="Z643" s="893"/>
      <c r="AA643" s="893"/>
      <c r="AB643" s="893"/>
      <c r="AC643" s="893"/>
      <c r="AD643" s="268"/>
      <c r="AE643" s="773"/>
      <c r="AF643" s="774"/>
      <c r="AG643" s="774"/>
      <c r="AH643" s="774"/>
      <c r="AI643" s="774"/>
      <c r="AJ643" s="775"/>
      <c r="AK643" s="896" t="s">
        <v>40</v>
      </c>
      <c r="AL643" s="897"/>
      <c r="AM643" s="898"/>
      <c r="AN643" s="23"/>
      <c r="AO643" s="169" t="s">
        <v>47</v>
      </c>
    </row>
    <row r="644" spans="2:41" ht="12" customHeight="1" thickBot="1" x14ac:dyDescent="0.3">
      <c r="B644" s="902" t="s">
        <v>28</v>
      </c>
      <c r="C644" s="903"/>
      <c r="D644" s="903"/>
      <c r="E644" s="903"/>
      <c r="F644" s="903"/>
      <c r="G644" s="904"/>
      <c r="H644" s="894"/>
      <c r="I644" s="895"/>
      <c r="J644" s="895"/>
      <c r="K644" s="895"/>
      <c r="L644" s="895"/>
      <c r="M644" s="895"/>
      <c r="N644" s="895"/>
      <c r="O644" s="895"/>
      <c r="P644" s="895"/>
      <c r="Q644" s="895"/>
      <c r="R644" s="895"/>
      <c r="S644" s="895"/>
      <c r="T644" s="895"/>
      <c r="U644" s="895"/>
      <c r="V644" s="895"/>
      <c r="W644" s="895"/>
      <c r="X644" s="895"/>
      <c r="Y644" s="895"/>
      <c r="Z644" s="895"/>
      <c r="AA644" s="895"/>
      <c r="AB644" s="895"/>
      <c r="AC644" s="895"/>
      <c r="AD644" s="269"/>
      <c r="AE644" s="776"/>
      <c r="AF644" s="777"/>
      <c r="AG644" s="777"/>
      <c r="AH644" s="777"/>
      <c r="AI644" s="777"/>
      <c r="AJ644" s="778"/>
      <c r="AK644" s="899"/>
      <c r="AL644" s="900"/>
      <c r="AM644" s="901"/>
      <c r="AN644" s="141"/>
      <c r="AO644" s="170"/>
    </row>
    <row r="645" spans="2:41" ht="12" customHeight="1" thickBot="1" x14ac:dyDescent="0.3">
      <c r="B645" s="135"/>
      <c r="C645" s="135"/>
      <c r="D645" s="135"/>
      <c r="E645" s="135"/>
      <c r="F645" s="135"/>
      <c r="G645" s="135"/>
      <c r="H645" s="135"/>
      <c r="I645" s="135"/>
      <c r="J645" s="174"/>
      <c r="K645" s="174"/>
      <c r="L645" s="174"/>
      <c r="M645" s="174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  <c r="AL645" s="135"/>
      <c r="AM645" s="135"/>
      <c r="AN645" s="141"/>
      <c r="AO645" s="171"/>
    </row>
    <row r="646" spans="2:41" ht="12" customHeight="1" thickBot="1" x14ac:dyDescent="0.3">
      <c r="B646" s="873" t="s">
        <v>27</v>
      </c>
      <c r="C646" s="874"/>
      <c r="D646" s="874"/>
      <c r="E646" s="875"/>
      <c r="F646" s="848" t="s">
        <v>26</v>
      </c>
      <c r="G646" s="850"/>
      <c r="H646" s="848" t="s">
        <v>44</v>
      </c>
      <c r="I646" s="849"/>
      <c r="J646" s="849"/>
      <c r="K646" s="849"/>
      <c r="L646" s="849"/>
      <c r="M646" s="849"/>
      <c r="N646" s="849"/>
      <c r="O646" s="849"/>
      <c r="P646" s="849"/>
      <c r="Q646" s="849"/>
      <c r="R646" s="849"/>
      <c r="S646" s="850"/>
      <c r="T646" s="848" t="s">
        <v>25</v>
      </c>
      <c r="U646" s="849"/>
      <c r="V646" s="849"/>
      <c r="W646" s="849"/>
      <c r="X646" s="849"/>
      <c r="Y646" s="849"/>
      <c r="Z646" s="849"/>
      <c r="AA646" s="849"/>
      <c r="AB646" s="849"/>
      <c r="AC646" s="849"/>
      <c r="AD646" s="849"/>
      <c r="AE646" s="850"/>
      <c r="AF646" s="879" t="s">
        <v>24</v>
      </c>
      <c r="AG646" s="880"/>
      <c r="AH646" s="881"/>
      <c r="AI646" s="879" t="s">
        <v>24</v>
      </c>
      <c r="AJ646" s="881"/>
      <c r="AK646" s="848" t="s">
        <v>23</v>
      </c>
      <c r="AL646" s="849"/>
      <c r="AM646" s="850"/>
      <c r="AN646" s="141"/>
      <c r="AO646" s="171"/>
    </row>
    <row r="647" spans="2:41" ht="12" customHeight="1" thickBot="1" x14ac:dyDescent="0.3">
      <c r="B647" s="1" t="s">
        <v>13</v>
      </c>
      <c r="C647" s="2" t="s">
        <v>22</v>
      </c>
      <c r="D647" s="3" t="s">
        <v>22</v>
      </c>
      <c r="E647" s="2" t="s">
        <v>21</v>
      </c>
      <c r="F647" s="907" t="s">
        <v>20</v>
      </c>
      <c r="G647" s="908"/>
      <c r="H647" s="876"/>
      <c r="I647" s="877"/>
      <c r="J647" s="877"/>
      <c r="K647" s="877"/>
      <c r="L647" s="877"/>
      <c r="M647" s="877"/>
      <c r="N647" s="877"/>
      <c r="O647" s="877"/>
      <c r="P647" s="877"/>
      <c r="Q647" s="877"/>
      <c r="R647" s="877"/>
      <c r="S647" s="878"/>
      <c r="T647" s="876"/>
      <c r="U647" s="877"/>
      <c r="V647" s="877"/>
      <c r="W647" s="877"/>
      <c r="X647" s="877"/>
      <c r="Y647" s="877"/>
      <c r="Z647" s="877"/>
      <c r="AA647" s="877"/>
      <c r="AB647" s="877"/>
      <c r="AC647" s="877"/>
      <c r="AD647" s="877"/>
      <c r="AE647" s="878"/>
      <c r="AF647" s="876" t="s">
        <v>19</v>
      </c>
      <c r="AG647" s="877"/>
      <c r="AH647" s="878"/>
      <c r="AI647" s="876" t="s">
        <v>18</v>
      </c>
      <c r="AJ647" s="878"/>
      <c r="AK647" s="876" t="s">
        <v>17</v>
      </c>
      <c r="AL647" s="877"/>
      <c r="AM647" s="878"/>
      <c r="AN647" s="141"/>
      <c r="AO647" s="171"/>
    </row>
    <row r="648" spans="2:41" ht="12" customHeight="1" thickBot="1" x14ac:dyDescent="0.3">
      <c r="B648" s="4">
        <v>2020</v>
      </c>
      <c r="C648" s="5" t="s">
        <v>16</v>
      </c>
      <c r="D648" s="5" t="s">
        <v>15</v>
      </c>
      <c r="E648" s="30" t="s">
        <v>14</v>
      </c>
      <c r="F648" s="6" t="s">
        <v>14</v>
      </c>
      <c r="G648" s="7" t="s">
        <v>13</v>
      </c>
      <c r="H648" s="868" t="s">
        <v>34</v>
      </c>
      <c r="I648" s="869"/>
      <c r="J648" s="870" t="s">
        <v>43</v>
      </c>
      <c r="K648" s="871"/>
      <c r="L648" s="870" t="s">
        <v>42</v>
      </c>
      <c r="M648" s="871"/>
      <c r="N648" s="872" t="s">
        <v>33</v>
      </c>
      <c r="O648" s="869"/>
      <c r="P648" s="872" t="s">
        <v>12</v>
      </c>
      <c r="Q648" s="869"/>
      <c r="R648" s="872" t="s">
        <v>11</v>
      </c>
      <c r="S648" s="905"/>
      <c r="T648" s="868" t="s">
        <v>35</v>
      </c>
      <c r="U648" s="906"/>
      <c r="V648" s="906"/>
      <c r="W648" s="905"/>
      <c r="X648" s="868" t="s">
        <v>10</v>
      </c>
      <c r="Y648" s="906"/>
      <c r="Z648" s="906"/>
      <c r="AA648" s="905"/>
      <c r="AB648" s="38" t="s">
        <v>38</v>
      </c>
      <c r="AC648" s="37" t="s">
        <v>36</v>
      </c>
      <c r="AD648" s="266" t="s">
        <v>41</v>
      </c>
      <c r="AE648" s="136" t="s">
        <v>9</v>
      </c>
      <c r="AF648" s="8" t="s">
        <v>37</v>
      </c>
      <c r="AG648" s="9" t="s">
        <v>8</v>
      </c>
      <c r="AH648" s="10" t="s">
        <v>7</v>
      </c>
      <c r="AI648" s="6" t="s">
        <v>8</v>
      </c>
      <c r="AJ648" s="7" t="s">
        <v>7</v>
      </c>
      <c r="AK648" s="6" t="s">
        <v>8</v>
      </c>
      <c r="AL648" s="11" t="s">
        <v>7</v>
      </c>
      <c r="AM648" s="7" t="s">
        <v>6</v>
      </c>
      <c r="AN648" s="141"/>
      <c r="AO648" s="171"/>
    </row>
    <row r="649" spans="2:41" ht="12" customHeight="1" thickBot="1" x14ac:dyDescent="0.3">
      <c r="B649" s="25"/>
      <c r="C649" s="137"/>
      <c r="D649" s="137"/>
      <c r="E649" s="43"/>
      <c r="F649" s="43"/>
      <c r="G649" s="25"/>
      <c r="H649" s="960"/>
      <c r="I649" s="961"/>
      <c r="J649" s="962"/>
      <c r="K649" s="963"/>
      <c r="L649" s="962"/>
      <c r="M649" s="963"/>
      <c r="N649" s="960"/>
      <c r="O649" s="961"/>
      <c r="P649" s="964"/>
      <c r="Q649" s="965"/>
      <c r="R649" s="964"/>
      <c r="S649" s="966"/>
      <c r="T649" s="957"/>
      <c r="U649" s="958"/>
      <c r="V649" s="958"/>
      <c r="W649" s="959"/>
      <c r="X649" s="986"/>
      <c r="Y649" s="958"/>
      <c r="Z649" s="958"/>
      <c r="AA649" s="987"/>
      <c r="AB649" s="34"/>
      <c r="AC649" s="138"/>
      <c r="AD649" s="166"/>
      <c r="AE649" s="41"/>
      <c r="AF649" s="26"/>
      <c r="AG649" s="160"/>
      <c r="AH649" s="161">
        <f>+AG649/1000</f>
        <v>0</v>
      </c>
      <c r="AI649" s="162"/>
      <c r="AJ649" s="163">
        <f>+AI649/1000</f>
        <v>0</v>
      </c>
      <c r="AK649" s="164">
        <f>+AI649-AG649</f>
        <v>0</v>
      </c>
      <c r="AL649" s="163">
        <f>+AK649/1000</f>
        <v>0</v>
      </c>
      <c r="AM649" s="165" t="e">
        <f>+AK649/AG649</f>
        <v>#DIV/0!</v>
      </c>
      <c r="AN649" s="141"/>
      <c r="AO649" s="172"/>
    </row>
    <row r="650" spans="2:41" ht="12" customHeight="1" x14ac:dyDescent="0.25">
      <c r="B650" s="25"/>
      <c r="C650" s="137"/>
      <c r="D650" s="137"/>
      <c r="E650" s="43"/>
      <c r="F650" s="43"/>
      <c r="G650" s="25"/>
      <c r="H650" s="967"/>
      <c r="I650" s="968"/>
      <c r="J650" s="969"/>
      <c r="K650" s="970"/>
      <c r="L650" s="969"/>
      <c r="M650" s="970"/>
      <c r="N650" s="967"/>
      <c r="O650" s="968"/>
      <c r="P650" s="971"/>
      <c r="Q650" s="972"/>
      <c r="R650" s="973"/>
      <c r="S650" s="974"/>
      <c r="T650" s="979"/>
      <c r="U650" s="980"/>
      <c r="V650" s="980"/>
      <c r="W650" s="981"/>
      <c r="X650" s="979"/>
      <c r="Y650" s="980"/>
      <c r="Z650" s="980"/>
      <c r="AA650" s="988"/>
      <c r="AB650" s="34"/>
      <c r="AC650" s="138"/>
      <c r="AD650" s="158"/>
      <c r="AE650" s="35"/>
      <c r="AF650" s="34"/>
      <c r="AG650" s="139"/>
      <c r="AH650" s="159">
        <f>+AG650/1000</f>
        <v>0</v>
      </c>
      <c r="AI650" s="152"/>
      <c r="AJ650" s="272">
        <f>+AI650/1000</f>
        <v>0</v>
      </c>
      <c r="AK650" s="273">
        <f>+AI650-AG650</f>
        <v>0</v>
      </c>
      <c r="AL650" s="274">
        <f>+AK650/1000</f>
        <v>0</v>
      </c>
      <c r="AM650" s="275" t="e">
        <f>+AK650/AG650</f>
        <v>#DIV/0!</v>
      </c>
      <c r="AN650" s="20"/>
    </row>
    <row r="651" spans="2:41" ht="12" customHeight="1" x14ac:dyDescent="0.25">
      <c r="B651" s="25"/>
      <c r="C651" s="137"/>
      <c r="D651" s="137"/>
      <c r="E651" s="43"/>
      <c r="F651" s="43"/>
      <c r="G651" s="25"/>
      <c r="H651" s="967"/>
      <c r="I651" s="968"/>
      <c r="J651" s="969"/>
      <c r="K651" s="970"/>
      <c r="L651" s="969"/>
      <c r="M651" s="970"/>
      <c r="N651" s="967"/>
      <c r="O651" s="968"/>
      <c r="P651" s="971"/>
      <c r="Q651" s="972"/>
      <c r="R651" s="973"/>
      <c r="S651" s="985"/>
      <c r="T651" s="982"/>
      <c r="U651" s="983"/>
      <c r="V651" s="983"/>
      <c r="W651" s="984"/>
      <c r="X651" s="982"/>
      <c r="Y651" s="983"/>
      <c r="Z651" s="983"/>
      <c r="AA651" s="984"/>
      <c r="AB651" s="34"/>
      <c r="AC651" s="138"/>
      <c r="AD651" s="263"/>
      <c r="AE651" s="46"/>
      <c r="AF651" s="34"/>
      <c r="AG651" s="139"/>
      <c r="AH651" s="140">
        <f>+AG651/1000</f>
        <v>0</v>
      </c>
      <c r="AI651" s="152"/>
      <c r="AJ651" s="142">
        <f>+AI651/1000</f>
        <v>0</v>
      </c>
      <c r="AK651" s="143">
        <f>+AI651-AG651</f>
        <v>0</v>
      </c>
      <c r="AL651" s="144">
        <f>+AK651/1000</f>
        <v>0</v>
      </c>
      <c r="AM651" s="145" t="e">
        <f>+AK651/AG651</f>
        <v>#DIV/0!</v>
      </c>
      <c r="AN651" s="21"/>
    </row>
    <row r="652" spans="2:41" ht="12" customHeight="1" x14ac:dyDescent="0.25">
      <c r="B652" s="25"/>
      <c r="C652" s="137"/>
      <c r="D652" s="137"/>
      <c r="E652" s="43"/>
      <c r="F652" s="43"/>
      <c r="G652" s="25"/>
      <c r="H652" s="967"/>
      <c r="I652" s="968"/>
      <c r="J652" s="969"/>
      <c r="K652" s="970"/>
      <c r="L652" s="969"/>
      <c r="M652" s="970"/>
      <c r="N652" s="967"/>
      <c r="O652" s="968"/>
      <c r="P652" s="971"/>
      <c r="Q652" s="972"/>
      <c r="R652" s="973"/>
      <c r="S652" s="974"/>
      <c r="T652" s="975"/>
      <c r="U652" s="976"/>
      <c r="V652" s="976"/>
      <c r="W652" s="977"/>
      <c r="X652" s="975"/>
      <c r="Y652" s="976"/>
      <c r="Z652" s="976"/>
      <c r="AA652" s="978"/>
      <c r="AB652" s="34"/>
      <c r="AC652" s="138"/>
      <c r="AD652" s="263"/>
      <c r="AE652" s="46"/>
      <c r="AF652" s="34"/>
      <c r="AG652" s="139"/>
      <c r="AH652" s="140">
        <f>+AG652/1000</f>
        <v>0</v>
      </c>
      <c r="AI652" s="152"/>
      <c r="AJ652" s="142">
        <f>+AI652/1000</f>
        <v>0</v>
      </c>
      <c r="AK652" s="143">
        <f>+AI652-AG652</f>
        <v>0</v>
      </c>
      <c r="AL652" s="144">
        <f>+AK652/1000</f>
        <v>0</v>
      </c>
      <c r="AM652" s="145" t="e">
        <f>+AK652/AG652</f>
        <v>#DIV/0!</v>
      </c>
      <c r="AN652" s="21"/>
    </row>
    <row r="653" spans="2:41" ht="12" customHeight="1" x14ac:dyDescent="0.25">
      <c r="B653" s="25"/>
      <c r="C653" s="137"/>
      <c r="D653" s="137"/>
      <c r="E653" s="43"/>
      <c r="F653" s="43"/>
      <c r="G653" s="25"/>
      <c r="H653" s="967"/>
      <c r="I653" s="968"/>
      <c r="J653" s="969"/>
      <c r="K653" s="970"/>
      <c r="L653" s="969"/>
      <c r="M653" s="970"/>
      <c r="N653" s="967"/>
      <c r="O653" s="968"/>
      <c r="P653" s="989"/>
      <c r="Q653" s="990"/>
      <c r="R653" s="973"/>
      <c r="S653" s="974"/>
      <c r="T653" s="991"/>
      <c r="U653" s="992"/>
      <c r="V653" s="992"/>
      <c r="W653" s="974"/>
      <c r="X653" s="991"/>
      <c r="Y653" s="992"/>
      <c r="Z653" s="992"/>
      <c r="AA653" s="985"/>
      <c r="AB653" s="34"/>
      <c r="AC653" s="138"/>
      <c r="AD653" s="263"/>
      <c r="AE653" s="46"/>
      <c r="AF653" s="34"/>
      <c r="AG653" s="139"/>
      <c r="AH653" s="140">
        <f>+AG653/1000</f>
        <v>0</v>
      </c>
      <c r="AI653" s="152"/>
      <c r="AJ653" s="142">
        <f>+AI653/1000</f>
        <v>0</v>
      </c>
      <c r="AK653" s="143">
        <f>+AI653-AG653</f>
        <v>0</v>
      </c>
      <c r="AL653" s="144">
        <f>+AK653/1000</f>
        <v>0</v>
      </c>
      <c r="AM653" s="145" t="e">
        <f>+AK653/AG653</f>
        <v>#DIV/0!</v>
      </c>
    </row>
    <row r="654" spans="2:41" ht="12" customHeight="1" thickBot="1" x14ac:dyDescent="0.3">
      <c r="B654" s="24"/>
      <c r="C654" s="146"/>
      <c r="D654" s="146"/>
      <c r="E654" s="27"/>
      <c r="F654" s="36"/>
      <c r="G654" s="31"/>
      <c r="H654" s="909"/>
      <c r="I654" s="910"/>
      <c r="J654" s="911"/>
      <c r="K654" s="912"/>
      <c r="L654" s="911"/>
      <c r="M654" s="912"/>
      <c r="N654" s="913"/>
      <c r="O654" s="910"/>
      <c r="P654" s="913"/>
      <c r="Q654" s="910"/>
      <c r="R654" s="914"/>
      <c r="S654" s="915"/>
      <c r="T654" s="916"/>
      <c r="U654" s="917"/>
      <c r="V654" s="917"/>
      <c r="W654" s="915"/>
      <c r="X654" s="29"/>
      <c r="Y654" s="147"/>
      <c r="Z654" s="147"/>
      <c r="AA654" s="28"/>
      <c r="AB654" s="36"/>
      <c r="AC654" s="148"/>
      <c r="AD654" s="147"/>
      <c r="AE654" s="28"/>
      <c r="AF654" s="29"/>
      <c r="AG654" s="149"/>
      <c r="AH654" s="153"/>
      <c r="AI654" s="150"/>
      <c r="AJ654" s="154"/>
      <c r="AK654" s="155"/>
      <c r="AL654" s="156"/>
      <c r="AM654" s="157"/>
    </row>
    <row r="655" spans="2:41" ht="12" customHeight="1" x14ac:dyDescent="0.25">
      <c r="B655" s="151"/>
      <c r="C655" s="151"/>
      <c r="D655" s="151"/>
      <c r="E655" s="151"/>
      <c r="F655" s="151"/>
      <c r="G655" s="151"/>
      <c r="H655" s="151"/>
      <c r="I655" s="151"/>
      <c r="J655" s="174"/>
      <c r="K655" s="174"/>
      <c r="L655" s="174"/>
      <c r="M655" s="174"/>
      <c r="N655" s="151"/>
      <c r="O655" s="151"/>
      <c r="P655" s="135"/>
      <c r="Q655" s="135"/>
      <c r="R655" s="918" t="s">
        <v>5</v>
      </c>
      <c r="S655" s="919"/>
      <c r="T655" s="919"/>
      <c r="U655" s="919"/>
      <c r="V655" s="919"/>
      <c r="W655" s="919"/>
      <c r="X655" s="919"/>
      <c r="Y655" s="919"/>
      <c r="Z655" s="919"/>
      <c r="AA655" s="919"/>
      <c r="AB655" s="919"/>
      <c r="AC655" s="919"/>
      <c r="AD655" s="919"/>
      <c r="AE655" s="919"/>
      <c r="AF655" s="265"/>
      <c r="AG655" s="932" t="s">
        <v>4</v>
      </c>
      <c r="AH655" s="933"/>
      <c r="AI655" s="932" t="s">
        <v>3</v>
      </c>
      <c r="AJ655" s="933"/>
      <c r="AK655" s="932" t="s">
        <v>2</v>
      </c>
      <c r="AL655" s="934"/>
      <c r="AM655" s="935"/>
    </row>
    <row r="656" spans="2:41" x14ac:dyDescent="0.25">
      <c r="B656" s="151"/>
      <c r="C656" s="151"/>
      <c r="D656" s="151"/>
      <c r="E656" s="151"/>
      <c r="F656" s="151"/>
      <c r="G656" s="151"/>
      <c r="H656" s="151"/>
      <c r="I656" s="151"/>
      <c r="J656" s="174"/>
      <c r="K656" s="174"/>
      <c r="L656" s="174"/>
      <c r="M656" s="174"/>
      <c r="N656" s="151"/>
      <c r="O656" s="151"/>
      <c r="P656" s="135"/>
      <c r="Q656" s="135"/>
      <c r="R656" s="930"/>
      <c r="S656" s="931"/>
      <c r="T656" s="931"/>
      <c r="U656" s="931"/>
      <c r="V656" s="931"/>
      <c r="W656" s="931"/>
      <c r="X656" s="931"/>
      <c r="Y656" s="931"/>
      <c r="Z656" s="931"/>
      <c r="AA656" s="931"/>
      <c r="AB656" s="931"/>
      <c r="AC656" s="931"/>
      <c r="AD656" s="931"/>
      <c r="AE656" s="931"/>
      <c r="AF656" s="265"/>
      <c r="AG656" s="936" t="s">
        <v>1</v>
      </c>
      <c r="AH656" s="938">
        <f>+SUM(AH649:AH654)</f>
        <v>0</v>
      </c>
      <c r="AI656" s="936" t="s">
        <v>1</v>
      </c>
      <c r="AJ656" s="938">
        <f>+SUM(AJ649:AJ654)</f>
        <v>0</v>
      </c>
      <c r="AK656" s="936" t="s">
        <v>1</v>
      </c>
      <c r="AL656" s="940">
        <f>+AJ656-AH656</f>
        <v>0</v>
      </c>
      <c r="AM656" s="851" t="e">
        <f>+AL656/AH656</f>
        <v>#DIV/0!</v>
      </c>
    </row>
    <row r="657" spans="2:39" ht="17.25" thickBot="1" x14ac:dyDescent="0.3">
      <c r="B657" s="151"/>
      <c r="C657" s="151"/>
      <c r="D657" s="151"/>
      <c r="E657" s="151"/>
      <c r="F657" s="151"/>
      <c r="G657" s="151"/>
      <c r="H657" s="151"/>
      <c r="I657" s="151"/>
      <c r="J657" s="174"/>
      <c r="K657" s="174"/>
      <c r="L657" s="174"/>
      <c r="M657" s="174"/>
      <c r="N657" s="151"/>
      <c r="O657" s="151"/>
      <c r="P657" s="135"/>
      <c r="Q657" s="135"/>
      <c r="R657" s="921"/>
      <c r="S657" s="922"/>
      <c r="T657" s="922"/>
      <c r="U657" s="922"/>
      <c r="V657" s="922"/>
      <c r="W657" s="922"/>
      <c r="X657" s="922"/>
      <c r="Y657" s="922"/>
      <c r="Z657" s="922"/>
      <c r="AA657" s="922"/>
      <c r="AB657" s="922"/>
      <c r="AC657" s="922"/>
      <c r="AD657" s="922"/>
      <c r="AE657" s="922"/>
      <c r="AF657" s="264"/>
      <c r="AG657" s="937"/>
      <c r="AH657" s="939"/>
      <c r="AI657" s="937"/>
      <c r="AJ657" s="939"/>
      <c r="AK657" s="937"/>
      <c r="AL657" s="941"/>
      <c r="AM657" s="852"/>
    </row>
    <row r="658" spans="2:39" ht="17.25" thickBot="1" x14ac:dyDescent="0.3"/>
    <row r="659" spans="2:39" x14ac:dyDescent="0.25">
      <c r="R659" s="918" t="s">
        <v>0</v>
      </c>
      <c r="S659" s="919"/>
      <c r="T659" s="919"/>
      <c r="U659" s="919"/>
      <c r="V659" s="919"/>
      <c r="W659" s="919"/>
      <c r="X659" s="919"/>
      <c r="Y659" s="919"/>
      <c r="Z659" s="919"/>
      <c r="AA659" s="919"/>
      <c r="AB659" s="919"/>
      <c r="AC659" s="919"/>
      <c r="AD659" s="919"/>
      <c r="AE659" s="920"/>
      <c r="AF659" s="18"/>
      <c r="AG659" s="924">
        <f>+AH656+AG639</f>
        <v>0</v>
      </c>
      <c r="AH659" s="925"/>
      <c r="AI659" s="924">
        <f>+AJ656+AI639</f>
        <v>0</v>
      </c>
      <c r="AJ659" s="925"/>
      <c r="AK659" s="928">
        <f>+AI659-AG659</f>
        <v>0</v>
      </c>
      <c r="AL659" s="925"/>
      <c r="AM659" s="945" t="e">
        <f>+AK659/AG659</f>
        <v>#DIV/0!</v>
      </c>
    </row>
    <row r="660" spans="2:39" ht="17.25" thickBot="1" x14ac:dyDescent="0.3">
      <c r="R660" s="921"/>
      <c r="S660" s="922"/>
      <c r="T660" s="922"/>
      <c r="U660" s="922"/>
      <c r="V660" s="922"/>
      <c r="W660" s="922"/>
      <c r="X660" s="922"/>
      <c r="Y660" s="922"/>
      <c r="Z660" s="922"/>
      <c r="AA660" s="922"/>
      <c r="AB660" s="922"/>
      <c r="AC660" s="922"/>
      <c r="AD660" s="922"/>
      <c r="AE660" s="923"/>
      <c r="AF660" s="19"/>
      <c r="AG660" s="926"/>
      <c r="AH660" s="927"/>
      <c r="AI660" s="926"/>
      <c r="AJ660" s="927"/>
      <c r="AK660" s="929"/>
      <c r="AL660" s="927"/>
      <c r="AM660" s="946"/>
    </row>
  </sheetData>
  <mergeCells count="2970">
    <mergeCell ref="AM656:AM657"/>
    <mergeCell ref="R659:AE660"/>
    <mergeCell ref="AG659:AH660"/>
    <mergeCell ref="AI659:AJ660"/>
    <mergeCell ref="AK659:AL660"/>
    <mergeCell ref="AM659:AM660"/>
    <mergeCell ref="R655:AE657"/>
    <mergeCell ref="AG655:AH655"/>
    <mergeCell ref="AI655:AJ655"/>
    <mergeCell ref="AK655:AM655"/>
    <mergeCell ref="AG656:AG657"/>
    <mergeCell ref="AH656:AH657"/>
    <mergeCell ref="AI656:AI657"/>
    <mergeCell ref="AJ656:AJ657"/>
    <mergeCell ref="AK656:AK657"/>
    <mergeCell ref="AL656:AL657"/>
    <mergeCell ref="T653:W653"/>
    <mergeCell ref="X653:AA653"/>
    <mergeCell ref="H654:I654"/>
    <mergeCell ref="J654:K654"/>
    <mergeCell ref="L654:M654"/>
    <mergeCell ref="N654:O654"/>
    <mergeCell ref="P654:Q654"/>
    <mergeCell ref="R654:S654"/>
    <mergeCell ref="T654:W654"/>
    <mergeCell ref="H653:I653"/>
    <mergeCell ref="J653:K653"/>
    <mergeCell ref="L653:M653"/>
    <mergeCell ref="N653:O653"/>
    <mergeCell ref="P653:Q653"/>
    <mergeCell ref="R653:S653"/>
    <mergeCell ref="T651:W651"/>
    <mergeCell ref="X651:AA651"/>
    <mergeCell ref="H652:I652"/>
    <mergeCell ref="J652:K652"/>
    <mergeCell ref="L652:M652"/>
    <mergeCell ref="N652:O652"/>
    <mergeCell ref="P652:Q652"/>
    <mergeCell ref="R652:S652"/>
    <mergeCell ref="T652:W652"/>
    <mergeCell ref="X652:AA652"/>
    <mergeCell ref="H651:I651"/>
    <mergeCell ref="J651:K651"/>
    <mergeCell ref="L651:M651"/>
    <mergeCell ref="N651:O651"/>
    <mergeCell ref="P651:Q651"/>
    <mergeCell ref="R651:S651"/>
    <mergeCell ref="X649:AA649"/>
    <mergeCell ref="H650:I650"/>
    <mergeCell ref="J650:K650"/>
    <mergeCell ref="L650:M650"/>
    <mergeCell ref="N650:O650"/>
    <mergeCell ref="P650:Q650"/>
    <mergeCell ref="R650:S650"/>
    <mergeCell ref="T650:W650"/>
    <mergeCell ref="X650:AA650"/>
    <mergeCell ref="R648:S648"/>
    <mergeCell ref="T648:W648"/>
    <mergeCell ref="X648:AA648"/>
    <mergeCell ref="H649:I649"/>
    <mergeCell ref="J649:K649"/>
    <mergeCell ref="L649:M649"/>
    <mergeCell ref="N649:O649"/>
    <mergeCell ref="P649:Q649"/>
    <mergeCell ref="R649:S649"/>
    <mergeCell ref="T649:W649"/>
    <mergeCell ref="AK646:AM646"/>
    <mergeCell ref="F647:G647"/>
    <mergeCell ref="AF647:AH647"/>
    <mergeCell ref="AI647:AJ647"/>
    <mergeCell ref="AK647:AM647"/>
    <mergeCell ref="H648:I648"/>
    <mergeCell ref="J648:K648"/>
    <mergeCell ref="L648:M648"/>
    <mergeCell ref="N648:O648"/>
    <mergeCell ref="P648:Q648"/>
    <mergeCell ref="B646:E646"/>
    <mergeCell ref="F646:G646"/>
    <mergeCell ref="H646:S647"/>
    <mergeCell ref="T646:AE647"/>
    <mergeCell ref="AF646:AH646"/>
    <mergeCell ref="AI646:AJ646"/>
    <mergeCell ref="B642:G643"/>
    <mergeCell ref="H642:AC642"/>
    <mergeCell ref="AE642:AJ642"/>
    <mergeCell ref="AK642:AM642"/>
    <mergeCell ref="H643:AC644"/>
    <mergeCell ref="AE643:AJ644"/>
    <mergeCell ref="AK643:AM644"/>
    <mergeCell ref="B644:G644"/>
    <mergeCell ref="AM636:AM637"/>
    <mergeCell ref="R639:AE640"/>
    <mergeCell ref="AG639:AH640"/>
    <mergeCell ref="AI639:AJ640"/>
    <mergeCell ref="AK639:AL640"/>
    <mergeCell ref="AM639:AM640"/>
    <mergeCell ref="R635:AE637"/>
    <mergeCell ref="AG635:AH635"/>
    <mergeCell ref="AI635:AJ635"/>
    <mergeCell ref="AK635:AM635"/>
    <mergeCell ref="AG636:AG637"/>
    <mergeCell ref="AH636:AH637"/>
    <mergeCell ref="AI636:AI637"/>
    <mergeCell ref="AJ636:AJ637"/>
    <mergeCell ref="AK636:AK637"/>
    <mergeCell ref="AL636:AL637"/>
    <mergeCell ref="T633:W633"/>
    <mergeCell ref="X633:AA633"/>
    <mergeCell ref="H634:I634"/>
    <mergeCell ref="J634:K634"/>
    <mergeCell ref="L634:M634"/>
    <mergeCell ref="N634:O634"/>
    <mergeCell ref="P634:Q634"/>
    <mergeCell ref="R634:S634"/>
    <mergeCell ref="T634:W634"/>
    <mergeCell ref="H633:I633"/>
    <mergeCell ref="J633:K633"/>
    <mergeCell ref="L633:M633"/>
    <mergeCell ref="N633:O633"/>
    <mergeCell ref="P633:Q633"/>
    <mergeCell ref="R633:S633"/>
    <mergeCell ref="T631:W631"/>
    <mergeCell ref="X631:AA631"/>
    <mergeCell ref="H632:I632"/>
    <mergeCell ref="J632:K632"/>
    <mergeCell ref="L632:M632"/>
    <mergeCell ref="N632:O632"/>
    <mergeCell ref="P632:Q632"/>
    <mergeCell ref="R632:S632"/>
    <mergeCell ref="T632:W632"/>
    <mergeCell ref="X632:AA632"/>
    <mergeCell ref="H631:I631"/>
    <mergeCell ref="J631:K631"/>
    <mergeCell ref="L631:M631"/>
    <mergeCell ref="N631:O631"/>
    <mergeCell ref="P631:Q631"/>
    <mergeCell ref="R631:S631"/>
    <mergeCell ref="X629:AA629"/>
    <mergeCell ref="H630:I630"/>
    <mergeCell ref="J630:K630"/>
    <mergeCell ref="L630:M630"/>
    <mergeCell ref="N630:O630"/>
    <mergeCell ref="P630:Q630"/>
    <mergeCell ref="R630:S630"/>
    <mergeCell ref="T630:W630"/>
    <mergeCell ref="X630:AA630"/>
    <mergeCell ref="R628:S628"/>
    <mergeCell ref="T628:W628"/>
    <mergeCell ref="X628:AA628"/>
    <mergeCell ref="H629:I629"/>
    <mergeCell ref="J629:K629"/>
    <mergeCell ref="L629:M629"/>
    <mergeCell ref="N629:O629"/>
    <mergeCell ref="P629:Q629"/>
    <mergeCell ref="R629:S629"/>
    <mergeCell ref="T629:W629"/>
    <mergeCell ref="AK626:AM626"/>
    <mergeCell ref="F627:G627"/>
    <mergeCell ref="AF627:AH627"/>
    <mergeCell ref="AI627:AJ627"/>
    <mergeCell ref="AK627:AM627"/>
    <mergeCell ref="H628:I628"/>
    <mergeCell ref="J628:K628"/>
    <mergeCell ref="L628:M628"/>
    <mergeCell ref="N628:O628"/>
    <mergeCell ref="P628:Q628"/>
    <mergeCell ref="B626:E626"/>
    <mergeCell ref="F626:G626"/>
    <mergeCell ref="H626:S627"/>
    <mergeCell ref="T626:AE627"/>
    <mergeCell ref="AF626:AH626"/>
    <mergeCell ref="AI626:AJ626"/>
    <mergeCell ref="B622:G623"/>
    <mergeCell ref="H622:AC622"/>
    <mergeCell ref="AE622:AJ622"/>
    <mergeCell ref="AK622:AM622"/>
    <mergeCell ref="H623:AC624"/>
    <mergeCell ref="AE623:AJ624"/>
    <mergeCell ref="AK623:AM624"/>
    <mergeCell ref="B624:G624"/>
    <mergeCell ref="AM616:AM617"/>
    <mergeCell ref="R619:AE620"/>
    <mergeCell ref="AG619:AH620"/>
    <mergeCell ref="AI619:AJ620"/>
    <mergeCell ref="AK619:AL620"/>
    <mergeCell ref="AM619:AM620"/>
    <mergeCell ref="R615:AE617"/>
    <mergeCell ref="AG615:AH615"/>
    <mergeCell ref="AI615:AJ615"/>
    <mergeCell ref="AK615:AM615"/>
    <mergeCell ref="AG616:AG617"/>
    <mergeCell ref="AH616:AH617"/>
    <mergeCell ref="AI616:AI617"/>
    <mergeCell ref="AJ616:AJ617"/>
    <mergeCell ref="AK616:AK617"/>
    <mergeCell ref="AL616:AL617"/>
    <mergeCell ref="T613:W613"/>
    <mergeCell ref="X613:AA613"/>
    <mergeCell ref="H614:I614"/>
    <mergeCell ref="J614:K614"/>
    <mergeCell ref="L614:M614"/>
    <mergeCell ref="N614:O614"/>
    <mergeCell ref="P614:Q614"/>
    <mergeCell ref="R614:S614"/>
    <mergeCell ref="T614:W614"/>
    <mergeCell ref="H613:I613"/>
    <mergeCell ref="J613:K613"/>
    <mergeCell ref="L613:M613"/>
    <mergeCell ref="N613:O613"/>
    <mergeCell ref="P613:Q613"/>
    <mergeCell ref="R613:S613"/>
    <mergeCell ref="T611:W611"/>
    <mergeCell ref="X611:AA611"/>
    <mergeCell ref="H612:I612"/>
    <mergeCell ref="J612:K612"/>
    <mergeCell ref="L612:M612"/>
    <mergeCell ref="N612:O612"/>
    <mergeCell ref="P612:Q612"/>
    <mergeCell ref="R612:S612"/>
    <mergeCell ref="T612:W612"/>
    <mergeCell ref="X612:AA612"/>
    <mergeCell ref="H611:I611"/>
    <mergeCell ref="J611:K611"/>
    <mergeCell ref="L611:M611"/>
    <mergeCell ref="N611:O611"/>
    <mergeCell ref="P611:Q611"/>
    <mergeCell ref="R611:S611"/>
    <mergeCell ref="X609:AA609"/>
    <mergeCell ref="H610:I610"/>
    <mergeCell ref="J610:K610"/>
    <mergeCell ref="L610:M610"/>
    <mergeCell ref="N610:O610"/>
    <mergeCell ref="P610:Q610"/>
    <mergeCell ref="R610:S610"/>
    <mergeCell ref="T610:W610"/>
    <mergeCell ref="X610:AA610"/>
    <mergeCell ref="R608:S608"/>
    <mergeCell ref="T608:W608"/>
    <mergeCell ref="X608:AA608"/>
    <mergeCell ref="H609:I609"/>
    <mergeCell ref="J609:K609"/>
    <mergeCell ref="L609:M609"/>
    <mergeCell ref="N609:O609"/>
    <mergeCell ref="P609:Q609"/>
    <mergeCell ref="R609:S609"/>
    <mergeCell ref="T609:W609"/>
    <mergeCell ref="AK606:AM606"/>
    <mergeCell ref="F607:G607"/>
    <mergeCell ref="AF607:AH607"/>
    <mergeCell ref="AI607:AJ607"/>
    <mergeCell ref="AK607:AM607"/>
    <mergeCell ref="H608:I608"/>
    <mergeCell ref="J608:K608"/>
    <mergeCell ref="L608:M608"/>
    <mergeCell ref="N608:O608"/>
    <mergeCell ref="P608:Q608"/>
    <mergeCell ref="B606:E606"/>
    <mergeCell ref="F606:G606"/>
    <mergeCell ref="H606:S607"/>
    <mergeCell ref="T606:AE607"/>
    <mergeCell ref="AF606:AH606"/>
    <mergeCell ref="AI606:AJ606"/>
    <mergeCell ref="B602:G603"/>
    <mergeCell ref="H602:AC602"/>
    <mergeCell ref="AE602:AJ602"/>
    <mergeCell ref="AK602:AM602"/>
    <mergeCell ref="H603:AC604"/>
    <mergeCell ref="AE603:AJ604"/>
    <mergeCell ref="AK603:AM604"/>
    <mergeCell ref="B604:G604"/>
    <mergeCell ref="AM596:AM597"/>
    <mergeCell ref="R599:AE600"/>
    <mergeCell ref="AG599:AH600"/>
    <mergeCell ref="AI599:AJ600"/>
    <mergeCell ref="AK599:AL600"/>
    <mergeCell ref="AM599:AM600"/>
    <mergeCell ref="R595:AE597"/>
    <mergeCell ref="AG595:AH595"/>
    <mergeCell ref="AI595:AJ595"/>
    <mergeCell ref="AK595:AM595"/>
    <mergeCell ref="AG596:AG597"/>
    <mergeCell ref="AH596:AH597"/>
    <mergeCell ref="AI596:AI597"/>
    <mergeCell ref="AJ596:AJ597"/>
    <mergeCell ref="AK596:AK597"/>
    <mergeCell ref="AL596:AL597"/>
    <mergeCell ref="T593:W593"/>
    <mergeCell ref="X593:AA593"/>
    <mergeCell ref="H594:I594"/>
    <mergeCell ref="J594:K594"/>
    <mergeCell ref="L594:M594"/>
    <mergeCell ref="N594:O594"/>
    <mergeCell ref="P594:Q594"/>
    <mergeCell ref="R594:S594"/>
    <mergeCell ref="T594:W594"/>
    <mergeCell ref="H593:I593"/>
    <mergeCell ref="J593:K593"/>
    <mergeCell ref="L593:M593"/>
    <mergeCell ref="N593:O593"/>
    <mergeCell ref="P593:Q593"/>
    <mergeCell ref="R593:S593"/>
    <mergeCell ref="T591:W591"/>
    <mergeCell ref="X591:AA591"/>
    <mergeCell ref="H592:I592"/>
    <mergeCell ref="J592:K592"/>
    <mergeCell ref="L592:M592"/>
    <mergeCell ref="N592:O592"/>
    <mergeCell ref="P592:Q592"/>
    <mergeCell ref="R592:S592"/>
    <mergeCell ref="T592:W592"/>
    <mergeCell ref="X592:AA592"/>
    <mergeCell ref="H591:I591"/>
    <mergeCell ref="J591:K591"/>
    <mergeCell ref="L591:M591"/>
    <mergeCell ref="N591:O591"/>
    <mergeCell ref="P591:Q591"/>
    <mergeCell ref="R591:S591"/>
    <mergeCell ref="X589:AA589"/>
    <mergeCell ref="H590:I590"/>
    <mergeCell ref="J590:K590"/>
    <mergeCell ref="L590:M590"/>
    <mergeCell ref="N590:O590"/>
    <mergeCell ref="P590:Q590"/>
    <mergeCell ref="R590:S590"/>
    <mergeCell ref="T590:W590"/>
    <mergeCell ref="X590:AA590"/>
    <mergeCell ref="R588:S588"/>
    <mergeCell ref="T588:W588"/>
    <mergeCell ref="X588:AA588"/>
    <mergeCell ref="H589:I589"/>
    <mergeCell ref="J589:K589"/>
    <mergeCell ref="L589:M589"/>
    <mergeCell ref="N589:O589"/>
    <mergeCell ref="P589:Q589"/>
    <mergeCell ref="R589:S589"/>
    <mergeCell ref="T589:W589"/>
    <mergeCell ref="AK586:AM586"/>
    <mergeCell ref="F587:G587"/>
    <mergeCell ref="AF587:AH587"/>
    <mergeCell ref="AI587:AJ587"/>
    <mergeCell ref="AK587:AM587"/>
    <mergeCell ref="H588:I588"/>
    <mergeCell ref="J588:K588"/>
    <mergeCell ref="L588:M588"/>
    <mergeCell ref="N588:O588"/>
    <mergeCell ref="P588:Q588"/>
    <mergeCell ref="B586:E586"/>
    <mergeCell ref="F586:G586"/>
    <mergeCell ref="H586:S587"/>
    <mergeCell ref="T586:AE587"/>
    <mergeCell ref="AF586:AH586"/>
    <mergeCell ref="AI586:AJ586"/>
    <mergeCell ref="B582:G583"/>
    <mergeCell ref="H582:AC582"/>
    <mergeCell ref="AE582:AJ582"/>
    <mergeCell ref="AK582:AM582"/>
    <mergeCell ref="H583:AC584"/>
    <mergeCell ref="AE583:AJ584"/>
    <mergeCell ref="AK583:AM584"/>
    <mergeCell ref="B584:G584"/>
    <mergeCell ref="AM576:AM577"/>
    <mergeCell ref="R579:AE580"/>
    <mergeCell ref="AG579:AH580"/>
    <mergeCell ref="AI579:AJ580"/>
    <mergeCell ref="AK579:AL580"/>
    <mergeCell ref="AM579:AM580"/>
    <mergeCell ref="R575:AE577"/>
    <mergeCell ref="AG575:AH575"/>
    <mergeCell ref="AI575:AJ575"/>
    <mergeCell ref="AK575:AM575"/>
    <mergeCell ref="AG576:AG577"/>
    <mergeCell ref="AH576:AH577"/>
    <mergeCell ref="AI576:AI577"/>
    <mergeCell ref="AJ576:AJ577"/>
    <mergeCell ref="AK576:AK577"/>
    <mergeCell ref="AL576:AL577"/>
    <mergeCell ref="T573:W573"/>
    <mergeCell ref="X573:AA573"/>
    <mergeCell ref="H574:I574"/>
    <mergeCell ref="J574:K574"/>
    <mergeCell ref="L574:M574"/>
    <mergeCell ref="N574:O574"/>
    <mergeCell ref="P574:Q574"/>
    <mergeCell ref="R574:S574"/>
    <mergeCell ref="T574:W574"/>
    <mergeCell ref="H573:I573"/>
    <mergeCell ref="J573:K573"/>
    <mergeCell ref="L573:M573"/>
    <mergeCell ref="N573:O573"/>
    <mergeCell ref="P573:Q573"/>
    <mergeCell ref="R573:S573"/>
    <mergeCell ref="T571:W571"/>
    <mergeCell ref="X571:AA571"/>
    <mergeCell ref="H572:I572"/>
    <mergeCell ref="J572:K572"/>
    <mergeCell ref="L572:M572"/>
    <mergeCell ref="N572:O572"/>
    <mergeCell ref="P572:Q572"/>
    <mergeCell ref="R572:S572"/>
    <mergeCell ref="T572:W572"/>
    <mergeCell ref="X572:AA572"/>
    <mergeCell ref="H571:I571"/>
    <mergeCell ref="J571:K571"/>
    <mergeCell ref="L571:M571"/>
    <mergeCell ref="N571:O571"/>
    <mergeCell ref="P571:Q571"/>
    <mergeCell ref="R571:S571"/>
    <mergeCell ref="X569:AA569"/>
    <mergeCell ref="H570:I570"/>
    <mergeCell ref="J570:K570"/>
    <mergeCell ref="L570:M570"/>
    <mergeCell ref="N570:O570"/>
    <mergeCell ref="P570:Q570"/>
    <mergeCell ref="R570:S570"/>
    <mergeCell ref="T570:W570"/>
    <mergeCell ref="X570:AA570"/>
    <mergeCell ref="R568:S568"/>
    <mergeCell ref="T568:W568"/>
    <mergeCell ref="X568:AA568"/>
    <mergeCell ref="H569:I569"/>
    <mergeCell ref="J569:K569"/>
    <mergeCell ref="L569:M569"/>
    <mergeCell ref="N569:O569"/>
    <mergeCell ref="P569:Q569"/>
    <mergeCell ref="R569:S569"/>
    <mergeCell ref="T569:W569"/>
    <mergeCell ref="AK566:AM566"/>
    <mergeCell ref="F567:G567"/>
    <mergeCell ref="AF567:AH567"/>
    <mergeCell ref="AI567:AJ567"/>
    <mergeCell ref="AK567:AM567"/>
    <mergeCell ref="H568:I568"/>
    <mergeCell ref="J568:K568"/>
    <mergeCell ref="L568:M568"/>
    <mergeCell ref="N568:O568"/>
    <mergeCell ref="P568:Q568"/>
    <mergeCell ref="B566:E566"/>
    <mergeCell ref="F566:G566"/>
    <mergeCell ref="H566:S567"/>
    <mergeCell ref="T566:AE567"/>
    <mergeCell ref="AF566:AH566"/>
    <mergeCell ref="AI566:AJ566"/>
    <mergeCell ref="B562:G563"/>
    <mergeCell ref="H562:AC562"/>
    <mergeCell ref="AE562:AJ562"/>
    <mergeCell ref="AK562:AM562"/>
    <mergeCell ref="H563:AC564"/>
    <mergeCell ref="AE563:AJ564"/>
    <mergeCell ref="AK563:AM564"/>
    <mergeCell ref="B564:G564"/>
    <mergeCell ref="AM556:AM557"/>
    <mergeCell ref="R559:AE560"/>
    <mergeCell ref="AG559:AH560"/>
    <mergeCell ref="AI559:AJ560"/>
    <mergeCell ref="AK559:AL560"/>
    <mergeCell ref="AM559:AM560"/>
    <mergeCell ref="R555:AE557"/>
    <mergeCell ref="AG555:AH555"/>
    <mergeCell ref="AI555:AJ555"/>
    <mergeCell ref="AK555:AM555"/>
    <mergeCell ref="AG556:AG557"/>
    <mergeCell ref="AH556:AH557"/>
    <mergeCell ref="AI556:AI557"/>
    <mergeCell ref="AJ556:AJ557"/>
    <mergeCell ref="AK556:AK557"/>
    <mergeCell ref="AL556:AL557"/>
    <mergeCell ref="T553:W553"/>
    <mergeCell ref="X553:AA553"/>
    <mergeCell ref="H554:I554"/>
    <mergeCell ref="J554:K554"/>
    <mergeCell ref="L554:M554"/>
    <mergeCell ref="N554:O554"/>
    <mergeCell ref="P554:Q554"/>
    <mergeCell ref="R554:S554"/>
    <mergeCell ref="T554:W554"/>
    <mergeCell ref="H553:I553"/>
    <mergeCell ref="J553:K553"/>
    <mergeCell ref="L553:M553"/>
    <mergeCell ref="N553:O553"/>
    <mergeCell ref="P553:Q553"/>
    <mergeCell ref="R553:S553"/>
    <mergeCell ref="T551:W551"/>
    <mergeCell ref="X551:AA551"/>
    <mergeCell ref="H552:I552"/>
    <mergeCell ref="J552:K552"/>
    <mergeCell ref="L552:M552"/>
    <mergeCell ref="N552:O552"/>
    <mergeCell ref="P552:Q552"/>
    <mergeCell ref="R552:S552"/>
    <mergeCell ref="T552:W552"/>
    <mergeCell ref="X552:AA552"/>
    <mergeCell ref="H551:I551"/>
    <mergeCell ref="J551:K551"/>
    <mergeCell ref="L551:M551"/>
    <mergeCell ref="N551:O551"/>
    <mergeCell ref="P551:Q551"/>
    <mergeCell ref="R551:S551"/>
    <mergeCell ref="X549:AA549"/>
    <mergeCell ref="H550:I550"/>
    <mergeCell ref="J550:K550"/>
    <mergeCell ref="L550:M550"/>
    <mergeCell ref="N550:O550"/>
    <mergeCell ref="P550:Q550"/>
    <mergeCell ref="R550:S550"/>
    <mergeCell ref="T550:W550"/>
    <mergeCell ref="X550:AA550"/>
    <mergeCell ref="R548:S548"/>
    <mergeCell ref="T548:W548"/>
    <mergeCell ref="X548:AA548"/>
    <mergeCell ref="H549:I549"/>
    <mergeCell ref="J549:K549"/>
    <mergeCell ref="L549:M549"/>
    <mergeCell ref="N549:O549"/>
    <mergeCell ref="P549:Q549"/>
    <mergeCell ref="R549:S549"/>
    <mergeCell ref="T549:W549"/>
    <mergeCell ref="AK546:AM546"/>
    <mergeCell ref="F547:G547"/>
    <mergeCell ref="AF547:AH547"/>
    <mergeCell ref="AI547:AJ547"/>
    <mergeCell ref="AK547:AM547"/>
    <mergeCell ref="H548:I548"/>
    <mergeCell ref="J548:K548"/>
    <mergeCell ref="L548:M548"/>
    <mergeCell ref="N548:O548"/>
    <mergeCell ref="P548:Q548"/>
    <mergeCell ref="B546:E546"/>
    <mergeCell ref="F546:G546"/>
    <mergeCell ref="H546:S547"/>
    <mergeCell ref="T546:AE547"/>
    <mergeCell ref="AF546:AH546"/>
    <mergeCell ref="AI546:AJ546"/>
    <mergeCell ref="B542:G543"/>
    <mergeCell ref="H542:AC542"/>
    <mergeCell ref="AE542:AJ542"/>
    <mergeCell ref="AK542:AM542"/>
    <mergeCell ref="H543:AC544"/>
    <mergeCell ref="AE543:AJ544"/>
    <mergeCell ref="AK543:AM544"/>
    <mergeCell ref="B544:G544"/>
    <mergeCell ref="AM536:AM537"/>
    <mergeCell ref="R539:AE540"/>
    <mergeCell ref="AG539:AH540"/>
    <mergeCell ref="AI539:AJ540"/>
    <mergeCell ref="AK539:AL540"/>
    <mergeCell ref="AM539:AM540"/>
    <mergeCell ref="R535:AE537"/>
    <mergeCell ref="AG535:AH535"/>
    <mergeCell ref="AI535:AJ535"/>
    <mergeCell ref="AK535:AM535"/>
    <mergeCell ref="AG536:AG537"/>
    <mergeCell ref="AH536:AH537"/>
    <mergeCell ref="AI536:AI537"/>
    <mergeCell ref="AJ536:AJ537"/>
    <mergeCell ref="AK536:AK537"/>
    <mergeCell ref="AL536:AL537"/>
    <mergeCell ref="T533:W533"/>
    <mergeCell ref="X533:AA533"/>
    <mergeCell ref="H534:I534"/>
    <mergeCell ref="J534:K534"/>
    <mergeCell ref="L534:M534"/>
    <mergeCell ref="N534:O534"/>
    <mergeCell ref="P534:Q534"/>
    <mergeCell ref="R534:S534"/>
    <mergeCell ref="T534:W534"/>
    <mergeCell ref="H533:I533"/>
    <mergeCell ref="J533:K533"/>
    <mergeCell ref="L533:M533"/>
    <mergeCell ref="N533:O533"/>
    <mergeCell ref="P533:Q533"/>
    <mergeCell ref="R533:S533"/>
    <mergeCell ref="T531:W531"/>
    <mergeCell ref="X531:AA531"/>
    <mergeCell ref="H532:I532"/>
    <mergeCell ref="J532:K532"/>
    <mergeCell ref="L532:M532"/>
    <mergeCell ref="N532:O532"/>
    <mergeCell ref="P532:Q532"/>
    <mergeCell ref="R532:S532"/>
    <mergeCell ref="T532:W532"/>
    <mergeCell ref="X532:AA532"/>
    <mergeCell ref="H531:I531"/>
    <mergeCell ref="J531:K531"/>
    <mergeCell ref="L531:M531"/>
    <mergeCell ref="N531:O531"/>
    <mergeCell ref="P531:Q531"/>
    <mergeCell ref="R531:S531"/>
    <mergeCell ref="X529:AA529"/>
    <mergeCell ref="H530:I530"/>
    <mergeCell ref="J530:K530"/>
    <mergeCell ref="L530:M530"/>
    <mergeCell ref="N530:O530"/>
    <mergeCell ref="P530:Q530"/>
    <mergeCell ref="R530:S530"/>
    <mergeCell ref="T530:W530"/>
    <mergeCell ref="X530:AA530"/>
    <mergeCell ref="R528:S528"/>
    <mergeCell ref="T528:W528"/>
    <mergeCell ref="X528:AA528"/>
    <mergeCell ref="H529:I529"/>
    <mergeCell ref="J529:K529"/>
    <mergeCell ref="L529:M529"/>
    <mergeCell ref="N529:O529"/>
    <mergeCell ref="P529:Q529"/>
    <mergeCell ref="R529:S529"/>
    <mergeCell ref="T529:W529"/>
    <mergeCell ref="AK526:AM526"/>
    <mergeCell ref="F527:G527"/>
    <mergeCell ref="AF527:AH527"/>
    <mergeCell ref="AI527:AJ527"/>
    <mergeCell ref="AK527:AM527"/>
    <mergeCell ref="H528:I528"/>
    <mergeCell ref="J528:K528"/>
    <mergeCell ref="L528:M528"/>
    <mergeCell ref="N528:O528"/>
    <mergeCell ref="P528:Q528"/>
    <mergeCell ref="B526:E526"/>
    <mergeCell ref="F526:G526"/>
    <mergeCell ref="H526:S527"/>
    <mergeCell ref="T526:AE527"/>
    <mergeCell ref="AF526:AH526"/>
    <mergeCell ref="AI526:AJ526"/>
    <mergeCell ref="B522:G523"/>
    <mergeCell ref="H522:AC522"/>
    <mergeCell ref="AE522:AJ522"/>
    <mergeCell ref="AK522:AM522"/>
    <mergeCell ref="H523:AC524"/>
    <mergeCell ref="AE523:AJ524"/>
    <mergeCell ref="AK523:AM524"/>
    <mergeCell ref="B524:G524"/>
    <mergeCell ref="AM516:AM517"/>
    <mergeCell ref="R519:AE520"/>
    <mergeCell ref="AG519:AH520"/>
    <mergeCell ref="AI519:AJ520"/>
    <mergeCell ref="AK519:AL520"/>
    <mergeCell ref="AM519:AM520"/>
    <mergeCell ref="R515:AE517"/>
    <mergeCell ref="AG515:AH515"/>
    <mergeCell ref="AI515:AJ515"/>
    <mergeCell ref="AK515:AM515"/>
    <mergeCell ref="AG516:AG517"/>
    <mergeCell ref="AH516:AH517"/>
    <mergeCell ref="AI516:AI517"/>
    <mergeCell ref="AJ516:AJ517"/>
    <mergeCell ref="AK516:AK517"/>
    <mergeCell ref="AL516:AL517"/>
    <mergeCell ref="T513:W513"/>
    <mergeCell ref="X513:AA513"/>
    <mergeCell ref="H514:I514"/>
    <mergeCell ref="J514:K514"/>
    <mergeCell ref="L514:M514"/>
    <mergeCell ref="N514:O514"/>
    <mergeCell ref="P514:Q514"/>
    <mergeCell ref="R514:S514"/>
    <mergeCell ref="T514:W514"/>
    <mergeCell ref="H513:I513"/>
    <mergeCell ref="J513:K513"/>
    <mergeCell ref="L513:M513"/>
    <mergeCell ref="N513:O513"/>
    <mergeCell ref="P513:Q513"/>
    <mergeCell ref="R513:S513"/>
    <mergeCell ref="T511:W511"/>
    <mergeCell ref="X511:AA511"/>
    <mergeCell ref="H512:I512"/>
    <mergeCell ref="J512:K512"/>
    <mergeCell ref="L512:M512"/>
    <mergeCell ref="N512:O512"/>
    <mergeCell ref="P512:Q512"/>
    <mergeCell ref="R512:S512"/>
    <mergeCell ref="T512:W512"/>
    <mergeCell ref="X512:AA512"/>
    <mergeCell ref="H511:I511"/>
    <mergeCell ref="J511:K511"/>
    <mergeCell ref="L511:M511"/>
    <mergeCell ref="N511:O511"/>
    <mergeCell ref="P511:Q511"/>
    <mergeCell ref="R511:S511"/>
    <mergeCell ref="X509:AA509"/>
    <mergeCell ref="H510:I510"/>
    <mergeCell ref="J510:K510"/>
    <mergeCell ref="L510:M510"/>
    <mergeCell ref="N510:O510"/>
    <mergeCell ref="P510:Q510"/>
    <mergeCell ref="R510:S510"/>
    <mergeCell ref="T510:W510"/>
    <mergeCell ref="X510:AA510"/>
    <mergeCell ref="R508:S508"/>
    <mergeCell ref="T508:W508"/>
    <mergeCell ref="X508:AA508"/>
    <mergeCell ref="H509:I509"/>
    <mergeCell ref="J509:K509"/>
    <mergeCell ref="L509:M509"/>
    <mergeCell ref="N509:O509"/>
    <mergeCell ref="P509:Q509"/>
    <mergeCell ref="R509:S509"/>
    <mergeCell ref="T509:W509"/>
    <mergeCell ref="AK506:AM506"/>
    <mergeCell ref="F507:G507"/>
    <mergeCell ref="AF507:AH507"/>
    <mergeCell ref="AI507:AJ507"/>
    <mergeCell ref="AK507:AM507"/>
    <mergeCell ref="H508:I508"/>
    <mergeCell ref="J508:K508"/>
    <mergeCell ref="L508:M508"/>
    <mergeCell ref="N508:O508"/>
    <mergeCell ref="P508:Q508"/>
    <mergeCell ref="B506:E506"/>
    <mergeCell ref="F506:G506"/>
    <mergeCell ref="H506:S507"/>
    <mergeCell ref="T506:AE507"/>
    <mergeCell ref="AF506:AH506"/>
    <mergeCell ref="AI506:AJ506"/>
    <mergeCell ref="B502:G503"/>
    <mergeCell ref="H502:AC502"/>
    <mergeCell ref="AE502:AJ502"/>
    <mergeCell ref="AK502:AM502"/>
    <mergeCell ref="H503:AC504"/>
    <mergeCell ref="AE503:AJ504"/>
    <mergeCell ref="AK503:AM504"/>
    <mergeCell ref="B504:G504"/>
    <mergeCell ref="AM496:AM497"/>
    <mergeCell ref="R499:AE500"/>
    <mergeCell ref="AG499:AH500"/>
    <mergeCell ref="AI499:AJ500"/>
    <mergeCell ref="AK499:AL500"/>
    <mergeCell ref="AM499:AM500"/>
    <mergeCell ref="R495:AE497"/>
    <mergeCell ref="AG495:AH495"/>
    <mergeCell ref="AI495:AJ495"/>
    <mergeCell ref="AK495:AM495"/>
    <mergeCell ref="AG496:AG497"/>
    <mergeCell ref="AH496:AH497"/>
    <mergeCell ref="AI496:AI497"/>
    <mergeCell ref="AJ496:AJ497"/>
    <mergeCell ref="AK496:AK497"/>
    <mergeCell ref="AL496:AL497"/>
    <mergeCell ref="T493:W493"/>
    <mergeCell ref="X493:AA493"/>
    <mergeCell ref="H494:I494"/>
    <mergeCell ref="J494:K494"/>
    <mergeCell ref="L494:M494"/>
    <mergeCell ref="N494:O494"/>
    <mergeCell ref="P494:Q494"/>
    <mergeCell ref="R494:S494"/>
    <mergeCell ref="T494:W494"/>
    <mergeCell ref="H493:I493"/>
    <mergeCell ref="J493:K493"/>
    <mergeCell ref="L493:M493"/>
    <mergeCell ref="N493:O493"/>
    <mergeCell ref="P493:Q493"/>
    <mergeCell ref="R493:S493"/>
    <mergeCell ref="T491:W491"/>
    <mergeCell ref="X491:AA491"/>
    <mergeCell ref="H492:I492"/>
    <mergeCell ref="J492:K492"/>
    <mergeCell ref="L492:M492"/>
    <mergeCell ref="N492:O492"/>
    <mergeCell ref="P492:Q492"/>
    <mergeCell ref="R492:S492"/>
    <mergeCell ref="T492:W492"/>
    <mergeCell ref="X492:AA492"/>
    <mergeCell ref="H491:I491"/>
    <mergeCell ref="J491:K491"/>
    <mergeCell ref="L491:M491"/>
    <mergeCell ref="N491:O491"/>
    <mergeCell ref="P491:Q491"/>
    <mergeCell ref="R491:S491"/>
    <mergeCell ref="X489:AA489"/>
    <mergeCell ref="H490:I490"/>
    <mergeCell ref="J490:K490"/>
    <mergeCell ref="L490:M490"/>
    <mergeCell ref="N490:O490"/>
    <mergeCell ref="P490:Q490"/>
    <mergeCell ref="R490:S490"/>
    <mergeCell ref="T490:W490"/>
    <mergeCell ref="X490:AA490"/>
    <mergeCell ref="R488:S488"/>
    <mergeCell ref="T488:W488"/>
    <mergeCell ref="X488:AA488"/>
    <mergeCell ref="H489:I489"/>
    <mergeCell ref="J489:K489"/>
    <mergeCell ref="L489:M489"/>
    <mergeCell ref="N489:O489"/>
    <mergeCell ref="P489:Q489"/>
    <mergeCell ref="R489:S489"/>
    <mergeCell ref="T489:W489"/>
    <mergeCell ref="AK486:AM486"/>
    <mergeCell ref="F487:G487"/>
    <mergeCell ref="AF487:AH487"/>
    <mergeCell ref="AI487:AJ487"/>
    <mergeCell ref="AK487:AM487"/>
    <mergeCell ref="H488:I488"/>
    <mergeCell ref="J488:K488"/>
    <mergeCell ref="L488:M488"/>
    <mergeCell ref="N488:O488"/>
    <mergeCell ref="P488:Q488"/>
    <mergeCell ref="B486:E486"/>
    <mergeCell ref="F486:G486"/>
    <mergeCell ref="H486:S487"/>
    <mergeCell ref="T486:AE487"/>
    <mergeCell ref="AF486:AH486"/>
    <mergeCell ref="AI486:AJ486"/>
    <mergeCell ref="B482:G483"/>
    <mergeCell ref="H482:AC482"/>
    <mergeCell ref="AE482:AJ482"/>
    <mergeCell ref="AK482:AM482"/>
    <mergeCell ref="H483:AC484"/>
    <mergeCell ref="AE483:AJ484"/>
    <mergeCell ref="AK483:AM484"/>
    <mergeCell ref="B484:G484"/>
    <mergeCell ref="AM476:AM477"/>
    <mergeCell ref="R479:AE480"/>
    <mergeCell ref="AG479:AH480"/>
    <mergeCell ref="AI479:AJ480"/>
    <mergeCell ref="AK479:AL480"/>
    <mergeCell ref="AM479:AM480"/>
    <mergeCell ref="R475:AE477"/>
    <mergeCell ref="AG475:AH475"/>
    <mergeCell ref="AI475:AJ475"/>
    <mergeCell ref="AK475:AM475"/>
    <mergeCell ref="AG476:AG477"/>
    <mergeCell ref="AH476:AH477"/>
    <mergeCell ref="AI476:AI477"/>
    <mergeCell ref="AJ476:AJ477"/>
    <mergeCell ref="AK476:AK477"/>
    <mergeCell ref="AL476:AL477"/>
    <mergeCell ref="T473:W473"/>
    <mergeCell ref="X473:AA473"/>
    <mergeCell ref="H474:I474"/>
    <mergeCell ref="J474:K474"/>
    <mergeCell ref="L474:M474"/>
    <mergeCell ref="N474:O474"/>
    <mergeCell ref="P474:Q474"/>
    <mergeCell ref="R474:S474"/>
    <mergeCell ref="T474:W474"/>
    <mergeCell ref="H473:I473"/>
    <mergeCell ref="J473:K473"/>
    <mergeCell ref="L473:M473"/>
    <mergeCell ref="N473:O473"/>
    <mergeCell ref="P473:Q473"/>
    <mergeCell ref="R473:S473"/>
    <mergeCell ref="T471:W471"/>
    <mergeCell ref="X471:AA471"/>
    <mergeCell ref="H472:I472"/>
    <mergeCell ref="J472:K472"/>
    <mergeCell ref="L472:M472"/>
    <mergeCell ref="N472:O472"/>
    <mergeCell ref="P472:Q472"/>
    <mergeCell ref="R472:S472"/>
    <mergeCell ref="T472:W472"/>
    <mergeCell ref="X472:AA472"/>
    <mergeCell ref="H471:I471"/>
    <mergeCell ref="J471:K471"/>
    <mergeCell ref="L471:M471"/>
    <mergeCell ref="N471:O471"/>
    <mergeCell ref="P471:Q471"/>
    <mergeCell ref="R471:S471"/>
    <mergeCell ref="X469:AA469"/>
    <mergeCell ref="H470:I470"/>
    <mergeCell ref="J470:K470"/>
    <mergeCell ref="L470:M470"/>
    <mergeCell ref="N470:O470"/>
    <mergeCell ref="P470:Q470"/>
    <mergeCell ref="R470:S470"/>
    <mergeCell ref="T470:W470"/>
    <mergeCell ref="X470:AA470"/>
    <mergeCell ref="R468:S468"/>
    <mergeCell ref="T468:W468"/>
    <mergeCell ref="X468:AA468"/>
    <mergeCell ref="H469:I469"/>
    <mergeCell ref="J469:K469"/>
    <mergeCell ref="L469:M469"/>
    <mergeCell ref="N469:O469"/>
    <mergeCell ref="P469:Q469"/>
    <mergeCell ref="R469:S469"/>
    <mergeCell ref="T469:W469"/>
    <mergeCell ref="AK466:AM466"/>
    <mergeCell ref="F467:G467"/>
    <mergeCell ref="AF467:AH467"/>
    <mergeCell ref="AI467:AJ467"/>
    <mergeCell ref="AK467:AM467"/>
    <mergeCell ref="H468:I468"/>
    <mergeCell ref="J468:K468"/>
    <mergeCell ref="L468:M468"/>
    <mergeCell ref="N468:O468"/>
    <mergeCell ref="P468:Q468"/>
    <mergeCell ref="B466:E466"/>
    <mergeCell ref="F466:G466"/>
    <mergeCell ref="H466:S467"/>
    <mergeCell ref="T466:AE467"/>
    <mergeCell ref="AF466:AH466"/>
    <mergeCell ref="AI466:AJ466"/>
    <mergeCell ref="B462:G463"/>
    <mergeCell ref="H462:AC462"/>
    <mergeCell ref="AE462:AJ462"/>
    <mergeCell ref="AK462:AM462"/>
    <mergeCell ref="H463:AC464"/>
    <mergeCell ref="AE463:AJ464"/>
    <mergeCell ref="AK463:AM464"/>
    <mergeCell ref="B464:G464"/>
    <mergeCell ref="AM456:AM457"/>
    <mergeCell ref="R459:AE460"/>
    <mergeCell ref="AG459:AH460"/>
    <mergeCell ref="AI459:AJ460"/>
    <mergeCell ref="AK459:AL460"/>
    <mergeCell ref="AM459:AM460"/>
    <mergeCell ref="R455:AE457"/>
    <mergeCell ref="AG455:AH455"/>
    <mergeCell ref="AI455:AJ455"/>
    <mergeCell ref="AK455:AM455"/>
    <mergeCell ref="AG456:AG457"/>
    <mergeCell ref="AH456:AH457"/>
    <mergeCell ref="AI456:AI457"/>
    <mergeCell ref="AJ456:AJ457"/>
    <mergeCell ref="AK456:AK457"/>
    <mergeCell ref="AL456:AL457"/>
    <mergeCell ref="T453:W453"/>
    <mergeCell ref="X453:AA453"/>
    <mergeCell ref="H454:I454"/>
    <mergeCell ref="J454:K454"/>
    <mergeCell ref="L454:M454"/>
    <mergeCell ref="N454:O454"/>
    <mergeCell ref="P454:Q454"/>
    <mergeCell ref="R454:S454"/>
    <mergeCell ref="T454:W454"/>
    <mergeCell ref="H453:I453"/>
    <mergeCell ref="J453:K453"/>
    <mergeCell ref="L453:M453"/>
    <mergeCell ref="N453:O453"/>
    <mergeCell ref="P453:Q453"/>
    <mergeCell ref="R453:S453"/>
    <mergeCell ref="T451:W451"/>
    <mergeCell ref="X451:AA451"/>
    <mergeCell ref="H452:I452"/>
    <mergeCell ref="J452:K452"/>
    <mergeCell ref="L452:M452"/>
    <mergeCell ref="N452:O452"/>
    <mergeCell ref="P452:Q452"/>
    <mergeCell ref="R452:S452"/>
    <mergeCell ref="T452:W452"/>
    <mergeCell ref="X452:AA452"/>
    <mergeCell ref="H451:I451"/>
    <mergeCell ref="J451:K451"/>
    <mergeCell ref="L451:M451"/>
    <mergeCell ref="N451:O451"/>
    <mergeCell ref="P451:Q451"/>
    <mergeCell ref="R451:S451"/>
    <mergeCell ref="X449:AA449"/>
    <mergeCell ref="H450:I450"/>
    <mergeCell ref="J450:K450"/>
    <mergeCell ref="L450:M450"/>
    <mergeCell ref="N450:O450"/>
    <mergeCell ref="P450:Q450"/>
    <mergeCell ref="R450:S450"/>
    <mergeCell ref="T450:W450"/>
    <mergeCell ref="X450:AA450"/>
    <mergeCell ref="R448:S448"/>
    <mergeCell ref="T448:W448"/>
    <mergeCell ref="X448:AA448"/>
    <mergeCell ref="H449:I449"/>
    <mergeCell ref="J449:K449"/>
    <mergeCell ref="L449:M449"/>
    <mergeCell ref="N449:O449"/>
    <mergeCell ref="P449:Q449"/>
    <mergeCell ref="R449:S449"/>
    <mergeCell ref="T449:W449"/>
    <mergeCell ref="AK446:AM446"/>
    <mergeCell ref="F447:G447"/>
    <mergeCell ref="AF447:AH447"/>
    <mergeCell ref="AI447:AJ447"/>
    <mergeCell ref="AK447:AM447"/>
    <mergeCell ref="H448:I448"/>
    <mergeCell ref="J448:K448"/>
    <mergeCell ref="L448:M448"/>
    <mergeCell ref="N448:O448"/>
    <mergeCell ref="P448:Q448"/>
    <mergeCell ref="B446:E446"/>
    <mergeCell ref="F446:G446"/>
    <mergeCell ref="H446:S447"/>
    <mergeCell ref="T446:AE447"/>
    <mergeCell ref="AF446:AH446"/>
    <mergeCell ref="AI446:AJ446"/>
    <mergeCell ref="B442:G443"/>
    <mergeCell ref="H442:AC442"/>
    <mergeCell ref="AE442:AJ442"/>
    <mergeCell ref="AK442:AM442"/>
    <mergeCell ref="H443:AC444"/>
    <mergeCell ref="AE443:AJ444"/>
    <mergeCell ref="AK443:AM444"/>
    <mergeCell ref="B444:G444"/>
    <mergeCell ref="AM436:AM437"/>
    <mergeCell ref="R439:AE440"/>
    <mergeCell ref="AG439:AH440"/>
    <mergeCell ref="AI439:AJ440"/>
    <mergeCell ref="AK439:AL440"/>
    <mergeCell ref="AM439:AM440"/>
    <mergeCell ref="R435:AE437"/>
    <mergeCell ref="AG435:AH435"/>
    <mergeCell ref="AI435:AJ435"/>
    <mergeCell ref="AK435:AM435"/>
    <mergeCell ref="AG436:AG437"/>
    <mergeCell ref="AH436:AH437"/>
    <mergeCell ref="AI436:AI437"/>
    <mergeCell ref="AJ436:AJ437"/>
    <mergeCell ref="AK436:AK437"/>
    <mergeCell ref="AL436:AL437"/>
    <mergeCell ref="T433:W433"/>
    <mergeCell ref="X433:AA433"/>
    <mergeCell ref="H434:I434"/>
    <mergeCell ref="J434:K434"/>
    <mergeCell ref="L434:M434"/>
    <mergeCell ref="N434:O434"/>
    <mergeCell ref="P434:Q434"/>
    <mergeCell ref="R434:S434"/>
    <mergeCell ref="T434:W434"/>
    <mergeCell ref="H433:I433"/>
    <mergeCell ref="J433:K433"/>
    <mergeCell ref="L433:M433"/>
    <mergeCell ref="N433:O433"/>
    <mergeCell ref="P433:Q433"/>
    <mergeCell ref="R433:S433"/>
    <mergeCell ref="T431:W431"/>
    <mergeCell ref="X431:AA431"/>
    <mergeCell ref="H432:I432"/>
    <mergeCell ref="J432:K432"/>
    <mergeCell ref="L432:M432"/>
    <mergeCell ref="N432:O432"/>
    <mergeCell ref="P432:Q432"/>
    <mergeCell ref="R432:S432"/>
    <mergeCell ref="T432:W432"/>
    <mergeCell ref="X432:AA432"/>
    <mergeCell ref="H431:I431"/>
    <mergeCell ref="J431:K431"/>
    <mergeCell ref="L431:M431"/>
    <mergeCell ref="N431:O431"/>
    <mergeCell ref="P431:Q431"/>
    <mergeCell ref="R431:S431"/>
    <mergeCell ref="X429:AA429"/>
    <mergeCell ref="H430:I430"/>
    <mergeCell ref="J430:K430"/>
    <mergeCell ref="L430:M430"/>
    <mergeCell ref="N430:O430"/>
    <mergeCell ref="P430:Q430"/>
    <mergeCell ref="R430:S430"/>
    <mergeCell ref="T430:W430"/>
    <mergeCell ref="X430:AA430"/>
    <mergeCell ref="R428:S428"/>
    <mergeCell ref="T428:W428"/>
    <mergeCell ref="X428:AA428"/>
    <mergeCell ref="H429:I429"/>
    <mergeCell ref="J429:K429"/>
    <mergeCell ref="L429:M429"/>
    <mergeCell ref="N429:O429"/>
    <mergeCell ref="P429:Q429"/>
    <mergeCell ref="R429:S429"/>
    <mergeCell ref="T429:W429"/>
    <mergeCell ref="AK426:AM426"/>
    <mergeCell ref="F427:G427"/>
    <mergeCell ref="AF427:AH427"/>
    <mergeCell ref="AI427:AJ427"/>
    <mergeCell ref="AK427:AM427"/>
    <mergeCell ref="H428:I428"/>
    <mergeCell ref="J428:K428"/>
    <mergeCell ref="L428:M428"/>
    <mergeCell ref="N428:O428"/>
    <mergeCell ref="P428:Q428"/>
    <mergeCell ref="B426:E426"/>
    <mergeCell ref="F426:G426"/>
    <mergeCell ref="H426:S427"/>
    <mergeCell ref="T426:AE427"/>
    <mergeCell ref="AF426:AH426"/>
    <mergeCell ref="AI426:AJ426"/>
    <mergeCell ref="B422:G423"/>
    <mergeCell ref="H422:AC422"/>
    <mergeCell ref="AE422:AJ422"/>
    <mergeCell ref="AK422:AM422"/>
    <mergeCell ref="H423:AC424"/>
    <mergeCell ref="AE423:AJ424"/>
    <mergeCell ref="AK423:AM424"/>
    <mergeCell ref="B424:G424"/>
    <mergeCell ref="AM416:AM417"/>
    <mergeCell ref="R419:AE420"/>
    <mergeCell ref="AG419:AH420"/>
    <mergeCell ref="AI419:AJ420"/>
    <mergeCell ref="AK419:AL420"/>
    <mergeCell ref="AM419:AM420"/>
    <mergeCell ref="R415:AE417"/>
    <mergeCell ref="AG415:AH415"/>
    <mergeCell ref="AI415:AJ415"/>
    <mergeCell ref="AK415:AM415"/>
    <mergeCell ref="AG416:AG417"/>
    <mergeCell ref="AH416:AH417"/>
    <mergeCell ref="AI416:AI417"/>
    <mergeCell ref="AJ416:AJ417"/>
    <mergeCell ref="AK416:AK417"/>
    <mergeCell ref="AL416:AL417"/>
    <mergeCell ref="T413:W413"/>
    <mergeCell ref="X413:AA413"/>
    <mergeCell ref="H414:I414"/>
    <mergeCell ref="J414:K414"/>
    <mergeCell ref="L414:M414"/>
    <mergeCell ref="N414:O414"/>
    <mergeCell ref="P414:Q414"/>
    <mergeCell ref="R414:S414"/>
    <mergeCell ref="T414:W414"/>
    <mergeCell ref="H413:I413"/>
    <mergeCell ref="J413:K413"/>
    <mergeCell ref="L413:M413"/>
    <mergeCell ref="N413:O413"/>
    <mergeCell ref="P413:Q413"/>
    <mergeCell ref="R413:S413"/>
    <mergeCell ref="T411:W411"/>
    <mergeCell ref="X411:AA411"/>
    <mergeCell ref="H412:I412"/>
    <mergeCell ref="J412:K412"/>
    <mergeCell ref="L412:M412"/>
    <mergeCell ref="N412:O412"/>
    <mergeCell ref="P412:Q412"/>
    <mergeCell ref="R412:S412"/>
    <mergeCell ref="T412:W412"/>
    <mergeCell ref="X412:AA412"/>
    <mergeCell ref="H411:I411"/>
    <mergeCell ref="J411:K411"/>
    <mergeCell ref="L411:M411"/>
    <mergeCell ref="N411:O411"/>
    <mergeCell ref="P411:Q411"/>
    <mergeCell ref="R411:S411"/>
    <mergeCell ref="X409:AA409"/>
    <mergeCell ref="H410:I410"/>
    <mergeCell ref="J410:K410"/>
    <mergeCell ref="L410:M410"/>
    <mergeCell ref="N410:O410"/>
    <mergeCell ref="P410:Q410"/>
    <mergeCell ref="R410:S410"/>
    <mergeCell ref="T410:W410"/>
    <mergeCell ref="X410:AA410"/>
    <mergeCell ref="R408:S408"/>
    <mergeCell ref="T408:W408"/>
    <mergeCell ref="X408:AA408"/>
    <mergeCell ref="H409:I409"/>
    <mergeCell ref="J409:K409"/>
    <mergeCell ref="L409:M409"/>
    <mergeCell ref="N409:O409"/>
    <mergeCell ref="P409:Q409"/>
    <mergeCell ref="R409:S409"/>
    <mergeCell ref="T409:W409"/>
    <mergeCell ref="AK406:AM406"/>
    <mergeCell ref="F407:G407"/>
    <mergeCell ref="AF407:AH407"/>
    <mergeCell ref="AI407:AJ407"/>
    <mergeCell ref="AK407:AM407"/>
    <mergeCell ref="H408:I408"/>
    <mergeCell ref="J408:K408"/>
    <mergeCell ref="L408:M408"/>
    <mergeCell ref="N408:O408"/>
    <mergeCell ref="P408:Q408"/>
    <mergeCell ref="B406:E406"/>
    <mergeCell ref="F406:G406"/>
    <mergeCell ref="H406:S407"/>
    <mergeCell ref="T406:AE407"/>
    <mergeCell ref="AF406:AH406"/>
    <mergeCell ref="AI406:AJ406"/>
    <mergeCell ref="B402:G403"/>
    <mergeCell ref="H402:AC402"/>
    <mergeCell ref="AE402:AJ402"/>
    <mergeCell ref="AK402:AM402"/>
    <mergeCell ref="H403:AC404"/>
    <mergeCell ref="AE403:AJ404"/>
    <mergeCell ref="AK403:AM404"/>
    <mergeCell ref="B404:G404"/>
    <mergeCell ref="AM396:AM397"/>
    <mergeCell ref="R399:AE400"/>
    <mergeCell ref="AG399:AH400"/>
    <mergeCell ref="AI399:AJ400"/>
    <mergeCell ref="AK399:AL400"/>
    <mergeCell ref="AM399:AM400"/>
    <mergeCell ref="R395:AE397"/>
    <mergeCell ref="AG395:AH395"/>
    <mergeCell ref="AI395:AJ395"/>
    <mergeCell ref="AK395:AM395"/>
    <mergeCell ref="AG396:AG397"/>
    <mergeCell ref="AH396:AH397"/>
    <mergeCell ref="AI396:AI397"/>
    <mergeCell ref="AJ396:AJ397"/>
    <mergeCell ref="AK396:AK397"/>
    <mergeCell ref="AL396:AL397"/>
    <mergeCell ref="T393:W393"/>
    <mergeCell ref="X393:AA393"/>
    <mergeCell ref="H394:I394"/>
    <mergeCell ref="J394:K394"/>
    <mergeCell ref="L394:M394"/>
    <mergeCell ref="N394:O394"/>
    <mergeCell ref="P394:Q394"/>
    <mergeCell ref="R394:S394"/>
    <mergeCell ref="T394:W394"/>
    <mergeCell ref="H393:I393"/>
    <mergeCell ref="J393:K393"/>
    <mergeCell ref="L393:M393"/>
    <mergeCell ref="N393:O393"/>
    <mergeCell ref="P393:Q393"/>
    <mergeCell ref="R393:S393"/>
    <mergeCell ref="T391:W391"/>
    <mergeCell ref="X391:AA391"/>
    <mergeCell ref="H392:I392"/>
    <mergeCell ref="J392:K392"/>
    <mergeCell ref="L392:M392"/>
    <mergeCell ref="N392:O392"/>
    <mergeCell ref="P392:Q392"/>
    <mergeCell ref="R392:S392"/>
    <mergeCell ref="T392:W392"/>
    <mergeCell ref="X392:AA392"/>
    <mergeCell ref="H391:I391"/>
    <mergeCell ref="J391:K391"/>
    <mergeCell ref="L391:M391"/>
    <mergeCell ref="N391:O391"/>
    <mergeCell ref="P391:Q391"/>
    <mergeCell ref="R391:S391"/>
    <mergeCell ref="X389:AA389"/>
    <mergeCell ref="H390:I390"/>
    <mergeCell ref="J390:K390"/>
    <mergeCell ref="L390:M390"/>
    <mergeCell ref="N390:O390"/>
    <mergeCell ref="P390:Q390"/>
    <mergeCell ref="R390:S390"/>
    <mergeCell ref="T390:W390"/>
    <mergeCell ref="X390:AA390"/>
    <mergeCell ref="R388:S388"/>
    <mergeCell ref="T388:W388"/>
    <mergeCell ref="X388:AA388"/>
    <mergeCell ref="H389:I389"/>
    <mergeCell ref="J389:K389"/>
    <mergeCell ref="L389:M389"/>
    <mergeCell ref="N389:O389"/>
    <mergeCell ref="P389:Q389"/>
    <mergeCell ref="R389:S389"/>
    <mergeCell ref="T389:W389"/>
    <mergeCell ref="AK386:AM386"/>
    <mergeCell ref="F387:G387"/>
    <mergeCell ref="AF387:AH387"/>
    <mergeCell ref="AI387:AJ387"/>
    <mergeCell ref="AK387:AM387"/>
    <mergeCell ref="H388:I388"/>
    <mergeCell ref="J388:K388"/>
    <mergeCell ref="L388:M388"/>
    <mergeCell ref="N388:O388"/>
    <mergeCell ref="P388:Q388"/>
    <mergeCell ref="B386:E386"/>
    <mergeCell ref="F386:G386"/>
    <mergeCell ref="H386:S387"/>
    <mergeCell ref="T386:AE387"/>
    <mergeCell ref="AF386:AH386"/>
    <mergeCell ref="AI386:AJ386"/>
    <mergeCell ref="B382:G383"/>
    <mergeCell ref="H382:AC382"/>
    <mergeCell ref="AE382:AJ382"/>
    <mergeCell ref="AK382:AM382"/>
    <mergeCell ref="H383:AC384"/>
    <mergeCell ref="AE383:AJ384"/>
    <mergeCell ref="AK383:AM384"/>
    <mergeCell ref="B384:G384"/>
    <mergeCell ref="AM376:AM377"/>
    <mergeCell ref="R379:AE380"/>
    <mergeCell ref="AG379:AH380"/>
    <mergeCell ref="AI379:AJ380"/>
    <mergeCell ref="AK379:AL380"/>
    <mergeCell ref="AM379:AM380"/>
    <mergeCell ref="R375:AE377"/>
    <mergeCell ref="AG375:AH375"/>
    <mergeCell ref="AI375:AJ375"/>
    <mergeCell ref="AK375:AM375"/>
    <mergeCell ref="AG376:AG377"/>
    <mergeCell ref="AH376:AH377"/>
    <mergeCell ref="AI376:AI377"/>
    <mergeCell ref="AJ376:AJ377"/>
    <mergeCell ref="AK376:AK377"/>
    <mergeCell ref="AL376:AL377"/>
    <mergeCell ref="T373:W373"/>
    <mergeCell ref="X373:AA373"/>
    <mergeCell ref="H374:I374"/>
    <mergeCell ref="J374:K374"/>
    <mergeCell ref="L374:M374"/>
    <mergeCell ref="N374:O374"/>
    <mergeCell ref="P374:Q374"/>
    <mergeCell ref="R374:S374"/>
    <mergeCell ref="T374:W374"/>
    <mergeCell ref="H373:I373"/>
    <mergeCell ref="J373:K373"/>
    <mergeCell ref="L373:M373"/>
    <mergeCell ref="N373:O373"/>
    <mergeCell ref="P373:Q373"/>
    <mergeCell ref="R373:S373"/>
    <mergeCell ref="T371:W371"/>
    <mergeCell ref="X371:AA371"/>
    <mergeCell ref="H372:I372"/>
    <mergeCell ref="J372:K372"/>
    <mergeCell ref="L372:M372"/>
    <mergeCell ref="N372:O372"/>
    <mergeCell ref="P372:Q372"/>
    <mergeCell ref="R372:S372"/>
    <mergeCell ref="T372:W372"/>
    <mergeCell ref="X372:AA372"/>
    <mergeCell ref="H371:I371"/>
    <mergeCell ref="J371:K371"/>
    <mergeCell ref="L371:M371"/>
    <mergeCell ref="N371:O371"/>
    <mergeCell ref="P371:Q371"/>
    <mergeCell ref="R371:S371"/>
    <mergeCell ref="X369:AA369"/>
    <mergeCell ref="H370:I370"/>
    <mergeCell ref="J370:K370"/>
    <mergeCell ref="L370:M370"/>
    <mergeCell ref="N370:O370"/>
    <mergeCell ref="P370:Q370"/>
    <mergeCell ref="R370:S370"/>
    <mergeCell ref="T370:W370"/>
    <mergeCell ref="X370:AA370"/>
    <mergeCell ref="R368:S368"/>
    <mergeCell ref="T368:W368"/>
    <mergeCell ref="X368:AA368"/>
    <mergeCell ref="H369:I369"/>
    <mergeCell ref="J369:K369"/>
    <mergeCell ref="L369:M369"/>
    <mergeCell ref="N369:O369"/>
    <mergeCell ref="P369:Q369"/>
    <mergeCell ref="R369:S369"/>
    <mergeCell ref="T369:W369"/>
    <mergeCell ref="AK366:AM366"/>
    <mergeCell ref="F367:G367"/>
    <mergeCell ref="AF367:AH367"/>
    <mergeCell ref="AI367:AJ367"/>
    <mergeCell ref="AK367:AM367"/>
    <mergeCell ref="H368:I368"/>
    <mergeCell ref="J368:K368"/>
    <mergeCell ref="L368:M368"/>
    <mergeCell ref="N368:O368"/>
    <mergeCell ref="P368:Q368"/>
    <mergeCell ref="B366:E366"/>
    <mergeCell ref="F366:G366"/>
    <mergeCell ref="H366:S367"/>
    <mergeCell ref="T366:AE367"/>
    <mergeCell ref="AF366:AH366"/>
    <mergeCell ref="AI366:AJ366"/>
    <mergeCell ref="B362:G363"/>
    <mergeCell ref="H362:AC362"/>
    <mergeCell ref="AE362:AJ362"/>
    <mergeCell ref="AK362:AM362"/>
    <mergeCell ref="H363:AC364"/>
    <mergeCell ref="AE363:AJ364"/>
    <mergeCell ref="AK363:AM364"/>
    <mergeCell ref="B364:G364"/>
    <mergeCell ref="AM356:AM357"/>
    <mergeCell ref="R359:AE360"/>
    <mergeCell ref="AG359:AH360"/>
    <mergeCell ref="AI359:AJ360"/>
    <mergeCell ref="AK359:AL360"/>
    <mergeCell ref="AM359:AM360"/>
    <mergeCell ref="R355:AE357"/>
    <mergeCell ref="AG355:AH355"/>
    <mergeCell ref="AI355:AJ355"/>
    <mergeCell ref="AK355:AM355"/>
    <mergeCell ref="AG356:AG357"/>
    <mergeCell ref="AH356:AH357"/>
    <mergeCell ref="AI356:AI357"/>
    <mergeCell ref="AJ356:AJ357"/>
    <mergeCell ref="AK356:AK357"/>
    <mergeCell ref="AL356:AL357"/>
    <mergeCell ref="T353:W353"/>
    <mergeCell ref="X353:AA353"/>
    <mergeCell ref="H354:I354"/>
    <mergeCell ref="J354:K354"/>
    <mergeCell ref="L354:M354"/>
    <mergeCell ref="N354:O354"/>
    <mergeCell ref="P354:Q354"/>
    <mergeCell ref="R354:S354"/>
    <mergeCell ref="T354:W354"/>
    <mergeCell ref="H353:I353"/>
    <mergeCell ref="J353:K353"/>
    <mergeCell ref="L353:M353"/>
    <mergeCell ref="N353:O353"/>
    <mergeCell ref="P353:Q353"/>
    <mergeCell ref="R353:S353"/>
    <mergeCell ref="T351:W351"/>
    <mergeCell ref="X351:AA351"/>
    <mergeCell ref="H352:I352"/>
    <mergeCell ref="J352:K352"/>
    <mergeCell ref="L352:M352"/>
    <mergeCell ref="N352:O352"/>
    <mergeCell ref="P352:Q352"/>
    <mergeCell ref="R352:S352"/>
    <mergeCell ref="T352:W352"/>
    <mergeCell ref="X352:AA352"/>
    <mergeCell ref="H351:I351"/>
    <mergeCell ref="J351:K351"/>
    <mergeCell ref="L351:M351"/>
    <mergeCell ref="N351:O351"/>
    <mergeCell ref="P351:Q351"/>
    <mergeCell ref="R351:S351"/>
    <mergeCell ref="X349:AA349"/>
    <mergeCell ref="H350:I350"/>
    <mergeCell ref="J350:K350"/>
    <mergeCell ref="L350:M350"/>
    <mergeCell ref="N350:O350"/>
    <mergeCell ref="P350:Q350"/>
    <mergeCell ref="R350:S350"/>
    <mergeCell ref="T350:W350"/>
    <mergeCell ref="X350:AA350"/>
    <mergeCell ref="R348:S348"/>
    <mergeCell ref="T348:W348"/>
    <mergeCell ref="X348:AA348"/>
    <mergeCell ref="H349:I349"/>
    <mergeCell ref="J349:K349"/>
    <mergeCell ref="L349:M349"/>
    <mergeCell ref="N349:O349"/>
    <mergeCell ref="P349:Q349"/>
    <mergeCell ref="R349:S349"/>
    <mergeCell ref="T349:W349"/>
    <mergeCell ref="AK346:AM346"/>
    <mergeCell ref="F347:G347"/>
    <mergeCell ref="AF347:AH347"/>
    <mergeCell ref="AI347:AJ347"/>
    <mergeCell ref="AK347:AM347"/>
    <mergeCell ref="H348:I348"/>
    <mergeCell ref="J348:K348"/>
    <mergeCell ref="L348:M348"/>
    <mergeCell ref="N348:O348"/>
    <mergeCell ref="P348:Q348"/>
    <mergeCell ref="B346:E346"/>
    <mergeCell ref="F346:G346"/>
    <mergeCell ref="H346:S347"/>
    <mergeCell ref="T346:AE347"/>
    <mergeCell ref="AF346:AH346"/>
    <mergeCell ref="AI346:AJ346"/>
    <mergeCell ref="B342:G343"/>
    <mergeCell ref="H342:AC342"/>
    <mergeCell ref="AE342:AJ342"/>
    <mergeCell ref="AK342:AM342"/>
    <mergeCell ref="H343:AC344"/>
    <mergeCell ref="AE343:AJ344"/>
    <mergeCell ref="AK343:AM344"/>
    <mergeCell ref="B344:G344"/>
    <mergeCell ref="AM336:AM337"/>
    <mergeCell ref="R339:AE340"/>
    <mergeCell ref="AG339:AH340"/>
    <mergeCell ref="AI339:AJ340"/>
    <mergeCell ref="AK339:AL340"/>
    <mergeCell ref="AM339:AM340"/>
    <mergeCell ref="R335:AE337"/>
    <mergeCell ref="AG335:AH335"/>
    <mergeCell ref="AI335:AJ335"/>
    <mergeCell ref="AK335:AM335"/>
    <mergeCell ref="AG336:AG337"/>
    <mergeCell ref="AH336:AH337"/>
    <mergeCell ref="AI336:AI337"/>
    <mergeCell ref="AJ336:AJ337"/>
    <mergeCell ref="AK336:AK337"/>
    <mergeCell ref="AL336:AL337"/>
    <mergeCell ref="T333:W333"/>
    <mergeCell ref="X333:AA333"/>
    <mergeCell ref="H334:I334"/>
    <mergeCell ref="J334:K334"/>
    <mergeCell ref="L334:M334"/>
    <mergeCell ref="N334:O334"/>
    <mergeCell ref="P334:Q334"/>
    <mergeCell ref="R334:S334"/>
    <mergeCell ref="T334:W334"/>
    <mergeCell ref="H333:I333"/>
    <mergeCell ref="J333:K333"/>
    <mergeCell ref="L333:M333"/>
    <mergeCell ref="N333:O333"/>
    <mergeCell ref="P333:Q333"/>
    <mergeCell ref="R333:S333"/>
    <mergeCell ref="T331:W331"/>
    <mergeCell ref="X331:AA331"/>
    <mergeCell ref="H332:I332"/>
    <mergeCell ref="J332:K332"/>
    <mergeCell ref="L332:M332"/>
    <mergeCell ref="N332:O332"/>
    <mergeCell ref="P332:Q332"/>
    <mergeCell ref="R332:S332"/>
    <mergeCell ref="T332:W332"/>
    <mergeCell ref="X332:AA332"/>
    <mergeCell ref="H331:I331"/>
    <mergeCell ref="J331:K331"/>
    <mergeCell ref="L331:M331"/>
    <mergeCell ref="N331:O331"/>
    <mergeCell ref="P331:Q331"/>
    <mergeCell ref="R331:S331"/>
    <mergeCell ref="X329:AA329"/>
    <mergeCell ref="H330:I330"/>
    <mergeCell ref="J330:K330"/>
    <mergeCell ref="L330:M330"/>
    <mergeCell ref="N330:O330"/>
    <mergeCell ref="P330:Q330"/>
    <mergeCell ref="R330:S330"/>
    <mergeCell ref="T330:W330"/>
    <mergeCell ref="X330:AA330"/>
    <mergeCell ref="R328:S328"/>
    <mergeCell ref="T328:W328"/>
    <mergeCell ref="X328:AA328"/>
    <mergeCell ref="H329:I329"/>
    <mergeCell ref="J329:K329"/>
    <mergeCell ref="L329:M329"/>
    <mergeCell ref="N329:O329"/>
    <mergeCell ref="P329:Q329"/>
    <mergeCell ref="R329:S329"/>
    <mergeCell ref="T329:W329"/>
    <mergeCell ref="AK326:AM326"/>
    <mergeCell ref="F327:G327"/>
    <mergeCell ref="AF327:AH327"/>
    <mergeCell ref="AI327:AJ327"/>
    <mergeCell ref="AK327:AM327"/>
    <mergeCell ref="H328:I328"/>
    <mergeCell ref="J328:K328"/>
    <mergeCell ref="L328:M328"/>
    <mergeCell ref="N328:O328"/>
    <mergeCell ref="P328:Q328"/>
    <mergeCell ref="B326:E326"/>
    <mergeCell ref="F326:G326"/>
    <mergeCell ref="H326:S327"/>
    <mergeCell ref="T326:AE327"/>
    <mergeCell ref="AF326:AH326"/>
    <mergeCell ref="AI326:AJ326"/>
    <mergeCell ref="B322:G323"/>
    <mergeCell ref="H322:AC322"/>
    <mergeCell ref="AE322:AJ322"/>
    <mergeCell ref="AK322:AM322"/>
    <mergeCell ref="H323:AC324"/>
    <mergeCell ref="AE323:AJ324"/>
    <mergeCell ref="AK323:AM324"/>
    <mergeCell ref="B324:G324"/>
    <mergeCell ref="AM316:AM317"/>
    <mergeCell ref="R319:AE320"/>
    <mergeCell ref="AG319:AH320"/>
    <mergeCell ref="AI319:AJ320"/>
    <mergeCell ref="AK319:AL320"/>
    <mergeCell ref="AM319:AM320"/>
    <mergeCell ref="R315:AE317"/>
    <mergeCell ref="AG315:AH315"/>
    <mergeCell ref="AI315:AJ315"/>
    <mergeCell ref="AK315:AM315"/>
    <mergeCell ref="AG316:AG317"/>
    <mergeCell ref="AH316:AH317"/>
    <mergeCell ref="AI316:AI317"/>
    <mergeCell ref="AJ316:AJ317"/>
    <mergeCell ref="AK316:AK317"/>
    <mergeCell ref="AL316:AL317"/>
    <mergeCell ref="T313:W313"/>
    <mergeCell ref="X313:AA313"/>
    <mergeCell ref="H314:I314"/>
    <mergeCell ref="J314:K314"/>
    <mergeCell ref="L314:M314"/>
    <mergeCell ref="N314:O314"/>
    <mergeCell ref="P314:Q314"/>
    <mergeCell ref="R314:S314"/>
    <mergeCell ref="T314:W314"/>
    <mergeCell ref="H313:I313"/>
    <mergeCell ref="J313:K313"/>
    <mergeCell ref="L313:M313"/>
    <mergeCell ref="N313:O313"/>
    <mergeCell ref="P313:Q313"/>
    <mergeCell ref="R313:S313"/>
    <mergeCell ref="T311:W311"/>
    <mergeCell ref="X311:AA311"/>
    <mergeCell ref="H312:I312"/>
    <mergeCell ref="J312:K312"/>
    <mergeCell ref="L312:M312"/>
    <mergeCell ref="N312:O312"/>
    <mergeCell ref="P312:Q312"/>
    <mergeCell ref="R312:S312"/>
    <mergeCell ref="T312:W312"/>
    <mergeCell ref="X312:AA312"/>
    <mergeCell ref="H311:I311"/>
    <mergeCell ref="J311:K311"/>
    <mergeCell ref="L311:M311"/>
    <mergeCell ref="N311:O311"/>
    <mergeCell ref="P311:Q311"/>
    <mergeCell ref="R311:S311"/>
    <mergeCell ref="X309:AA309"/>
    <mergeCell ref="H310:I310"/>
    <mergeCell ref="J310:K310"/>
    <mergeCell ref="L310:M310"/>
    <mergeCell ref="N310:O310"/>
    <mergeCell ref="P310:Q310"/>
    <mergeCell ref="R310:S310"/>
    <mergeCell ref="T310:W310"/>
    <mergeCell ref="X310:AA310"/>
    <mergeCell ref="R308:S308"/>
    <mergeCell ref="T308:W308"/>
    <mergeCell ref="X308:AA308"/>
    <mergeCell ref="H309:I309"/>
    <mergeCell ref="J309:K309"/>
    <mergeCell ref="L309:M309"/>
    <mergeCell ref="N309:O309"/>
    <mergeCell ref="P309:Q309"/>
    <mergeCell ref="R309:S309"/>
    <mergeCell ref="T309:W309"/>
    <mergeCell ref="AK306:AM306"/>
    <mergeCell ref="F307:G307"/>
    <mergeCell ref="AF307:AH307"/>
    <mergeCell ref="AI307:AJ307"/>
    <mergeCell ref="AK307:AM307"/>
    <mergeCell ref="H308:I308"/>
    <mergeCell ref="J308:K308"/>
    <mergeCell ref="L308:M308"/>
    <mergeCell ref="N308:O308"/>
    <mergeCell ref="P308:Q308"/>
    <mergeCell ref="B306:E306"/>
    <mergeCell ref="F306:G306"/>
    <mergeCell ref="H306:S307"/>
    <mergeCell ref="T306:AE307"/>
    <mergeCell ref="AF306:AH306"/>
    <mergeCell ref="AI306:AJ306"/>
    <mergeCell ref="B302:G303"/>
    <mergeCell ref="H302:AC302"/>
    <mergeCell ref="AE302:AJ302"/>
    <mergeCell ref="AK302:AM302"/>
    <mergeCell ref="H303:AC304"/>
    <mergeCell ref="AE303:AJ304"/>
    <mergeCell ref="AK303:AM304"/>
    <mergeCell ref="B304:G304"/>
    <mergeCell ref="AM296:AM297"/>
    <mergeCell ref="R299:AE300"/>
    <mergeCell ref="AG299:AH300"/>
    <mergeCell ref="AI299:AJ300"/>
    <mergeCell ref="AK299:AL300"/>
    <mergeCell ref="AM299:AM300"/>
    <mergeCell ref="R295:AE297"/>
    <mergeCell ref="AG295:AH295"/>
    <mergeCell ref="AI295:AJ295"/>
    <mergeCell ref="AK295:AM295"/>
    <mergeCell ref="AG296:AG297"/>
    <mergeCell ref="AH296:AH297"/>
    <mergeCell ref="AI296:AI297"/>
    <mergeCell ref="AJ296:AJ297"/>
    <mergeCell ref="AK296:AK297"/>
    <mergeCell ref="AL296:AL297"/>
    <mergeCell ref="T293:W293"/>
    <mergeCell ref="X293:AA293"/>
    <mergeCell ref="H294:I294"/>
    <mergeCell ref="J294:K294"/>
    <mergeCell ref="L294:M294"/>
    <mergeCell ref="N294:O294"/>
    <mergeCell ref="P294:Q294"/>
    <mergeCell ref="R294:S294"/>
    <mergeCell ref="T294:W294"/>
    <mergeCell ref="H293:I293"/>
    <mergeCell ref="J293:K293"/>
    <mergeCell ref="L293:M293"/>
    <mergeCell ref="N293:O293"/>
    <mergeCell ref="P293:Q293"/>
    <mergeCell ref="R293:S293"/>
    <mergeCell ref="T291:W291"/>
    <mergeCell ref="X291:AA291"/>
    <mergeCell ref="H292:I292"/>
    <mergeCell ref="J292:K292"/>
    <mergeCell ref="L292:M292"/>
    <mergeCell ref="N292:O292"/>
    <mergeCell ref="P292:Q292"/>
    <mergeCell ref="R292:S292"/>
    <mergeCell ref="T292:W292"/>
    <mergeCell ref="X292:AA292"/>
    <mergeCell ref="H291:I291"/>
    <mergeCell ref="J291:K291"/>
    <mergeCell ref="L291:M291"/>
    <mergeCell ref="N291:O291"/>
    <mergeCell ref="P291:Q291"/>
    <mergeCell ref="R291:S291"/>
    <mergeCell ref="X289:AA289"/>
    <mergeCell ref="H290:I290"/>
    <mergeCell ref="J290:K290"/>
    <mergeCell ref="L290:M290"/>
    <mergeCell ref="N290:O290"/>
    <mergeCell ref="P290:Q290"/>
    <mergeCell ref="R290:S290"/>
    <mergeCell ref="T290:W290"/>
    <mergeCell ref="X290:AA290"/>
    <mergeCell ref="R288:S288"/>
    <mergeCell ref="T288:W288"/>
    <mergeCell ref="X288:AA288"/>
    <mergeCell ref="H289:I289"/>
    <mergeCell ref="J289:K289"/>
    <mergeCell ref="L289:M289"/>
    <mergeCell ref="N289:O289"/>
    <mergeCell ref="P289:Q289"/>
    <mergeCell ref="R289:S289"/>
    <mergeCell ref="T289:W289"/>
    <mergeCell ref="AK286:AM286"/>
    <mergeCell ref="F287:G287"/>
    <mergeCell ref="AF287:AH287"/>
    <mergeCell ref="AI287:AJ287"/>
    <mergeCell ref="AK287:AM287"/>
    <mergeCell ref="H288:I288"/>
    <mergeCell ref="J288:K288"/>
    <mergeCell ref="L288:M288"/>
    <mergeCell ref="N288:O288"/>
    <mergeCell ref="P288:Q288"/>
    <mergeCell ref="B286:E286"/>
    <mergeCell ref="F286:G286"/>
    <mergeCell ref="H286:S287"/>
    <mergeCell ref="T286:AE287"/>
    <mergeCell ref="AF286:AH286"/>
    <mergeCell ref="AI286:AJ286"/>
    <mergeCell ref="B282:G283"/>
    <mergeCell ref="H282:AC282"/>
    <mergeCell ref="AE282:AJ282"/>
    <mergeCell ref="AK282:AM282"/>
    <mergeCell ref="H283:AC284"/>
    <mergeCell ref="AE283:AJ284"/>
    <mergeCell ref="AK283:AM284"/>
    <mergeCell ref="B284:G284"/>
    <mergeCell ref="AM276:AM277"/>
    <mergeCell ref="R279:AE280"/>
    <mergeCell ref="AG279:AH280"/>
    <mergeCell ref="AI279:AJ280"/>
    <mergeCell ref="AK279:AL280"/>
    <mergeCell ref="AM279:AM280"/>
    <mergeCell ref="R275:AE277"/>
    <mergeCell ref="AG275:AH275"/>
    <mergeCell ref="AI275:AJ275"/>
    <mergeCell ref="AK275:AM275"/>
    <mergeCell ref="AG276:AG277"/>
    <mergeCell ref="AH276:AH277"/>
    <mergeCell ref="AI276:AI277"/>
    <mergeCell ref="AJ276:AJ277"/>
    <mergeCell ref="AK276:AK277"/>
    <mergeCell ref="AL276:AL277"/>
    <mergeCell ref="T273:W273"/>
    <mergeCell ref="X273:AA273"/>
    <mergeCell ref="H274:I274"/>
    <mergeCell ref="J274:K274"/>
    <mergeCell ref="L274:M274"/>
    <mergeCell ref="N274:O274"/>
    <mergeCell ref="P274:Q274"/>
    <mergeCell ref="R274:S274"/>
    <mergeCell ref="T274:W274"/>
    <mergeCell ref="H273:I273"/>
    <mergeCell ref="J273:K273"/>
    <mergeCell ref="L273:M273"/>
    <mergeCell ref="N273:O273"/>
    <mergeCell ref="P273:Q273"/>
    <mergeCell ref="R273:S273"/>
    <mergeCell ref="T271:W271"/>
    <mergeCell ref="X271:AA271"/>
    <mergeCell ref="H272:I272"/>
    <mergeCell ref="J272:K272"/>
    <mergeCell ref="L272:M272"/>
    <mergeCell ref="N272:O272"/>
    <mergeCell ref="P272:Q272"/>
    <mergeCell ref="R272:S272"/>
    <mergeCell ref="T272:W272"/>
    <mergeCell ref="X272:AA272"/>
    <mergeCell ref="H271:I271"/>
    <mergeCell ref="J271:K271"/>
    <mergeCell ref="L271:M271"/>
    <mergeCell ref="N271:O271"/>
    <mergeCell ref="P271:Q271"/>
    <mergeCell ref="R271:S271"/>
    <mergeCell ref="X269:AA269"/>
    <mergeCell ref="H270:I270"/>
    <mergeCell ref="J270:K270"/>
    <mergeCell ref="L270:M270"/>
    <mergeCell ref="N270:O270"/>
    <mergeCell ref="P270:Q270"/>
    <mergeCell ref="R270:S270"/>
    <mergeCell ref="T270:W270"/>
    <mergeCell ref="X270:AA270"/>
    <mergeCell ref="R268:S268"/>
    <mergeCell ref="T268:W268"/>
    <mergeCell ref="X268:AA268"/>
    <mergeCell ref="H269:I269"/>
    <mergeCell ref="J269:K269"/>
    <mergeCell ref="L269:M269"/>
    <mergeCell ref="N269:O269"/>
    <mergeCell ref="P269:Q269"/>
    <mergeCell ref="R269:S269"/>
    <mergeCell ref="T269:W269"/>
    <mergeCell ref="AK266:AM266"/>
    <mergeCell ref="F267:G267"/>
    <mergeCell ref="AF267:AH267"/>
    <mergeCell ref="AI267:AJ267"/>
    <mergeCell ref="AK267:AM267"/>
    <mergeCell ref="H268:I268"/>
    <mergeCell ref="J268:K268"/>
    <mergeCell ref="L268:M268"/>
    <mergeCell ref="N268:O268"/>
    <mergeCell ref="P268:Q268"/>
    <mergeCell ref="B266:E266"/>
    <mergeCell ref="F266:G266"/>
    <mergeCell ref="H266:S267"/>
    <mergeCell ref="T266:AE267"/>
    <mergeCell ref="AF266:AH266"/>
    <mergeCell ref="AI266:AJ266"/>
    <mergeCell ref="B262:G263"/>
    <mergeCell ref="H262:AC262"/>
    <mergeCell ref="AE262:AJ262"/>
    <mergeCell ref="AK262:AM262"/>
    <mergeCell ref="H263:AC264"/>
    <mergeCell ref="AE263:AJ264"/>
    <mergeCell ref="AK263:AM264"/>
    <mergeCell ref="B264:G264"/>
    <mergeCell ref="AM256:AM257"/>
    <mergeCell ref="R259:AE260"/>
    <mergeCell ref="AG259:AH260"/>
    <mergeCell ref="AI259:AJ260"/>
    <mergeCell ref="AK259:AL260"/>
    <mergeCell ref="AM259:AM260"/>
    <mergeCell ref="R255:AE257"/>
    <mergeCell ref="AG255:AH255"/>
    <mergeCell ref="AI255:AJ255"/>
    <mergeCell ref="AK255:AM255"/>
    <mergeCell ref="AG256:AG257"/>
    <mergeCell ref="AH256:AH257"/>
    <mergeCell ref="AI256:AI257"/>
    <mergeCell ref="AJ256:AJ257"/>
    <mergeCell ref="AK256:AK257"/>
    <mergeCell ref="AL256:AL257"/>
    <mergeCell ref="T253:W253"/>
    <mergeCell ref="X253:AA253"/>
    <mergeCell ref="H254:I254"/>
    <mergeCell ref="J254:K254"/>
    <mergeCell ref="L254:M254"/>
    <mergeCell ref="N254:O254"/>
    <mergeCell ref="P254:Q254"/>
    <mergeCell ref="R254:S254"/>
    <mergeCell ref="T254:W254"/>
    <mergeCell ref="H253:I253"/>
    <mergeCell ref="J253:K253"/>
    <mergeCell ref="L253:M253"/>
    <mergeCell ref="N253:O253"/>
    <mergeCell ref="P253:Q253"/>
    <mergeCell ref="R253:S253"/>
    <mergeCell ref="T251:W251"/>
    <mergeCell ref="X251:AA251"/>
    <mergeCell ref="H252:I252"/>
    <mergeCell ref="J252:K252"/>
    <mergeCell ref="L252:M252"/>
    <mergeCell ref="N252:O252"/>
    <mergeCell ref="P252:Q252"/>
    <mergeCell ref="R252:S252"/>
    <mergeCell ref="T252:W252"/>
    <mergeCell ref="X252:AA252"/>
    <mergeCell ref="H251:I251"/>
    <mergeCell ref="J251:K251"/>
    <mergeCell ref="L251:M251"/>
    <mergeCell ref="N251:O251"/>
    <mergeCell ref="P251:Q251"/>
    <mergeCell ref="R251:S251"/>
    <mergeCell ref="X249:AA249"/>
    <mergeCell ref="H250:I250"/>
    <mergeCell ref="J250:K250"/>
    <mergeCell ref="L250:M250"/>
    <mergeCell ref="N250:O250"/>
    <mergeCell ref="P250:Q250"/>
    <mergeCell ref="R250:S250"/>
    <mergeCell ref="T250:W250"/>
    <mergeCell ref="X250:AA250"/>
    <mergeCell ref="R248:S248"/>
    <mergeCell ref="T248:W248"/>
    <mergeCell ref="X248:AA248"/>
    <mergeCell ref="H249:I249"/>
    <mergeCell ref="J249:K249"/>
    <mergeCell ref="L249:M249"/>
    <mergeCell ref="N249:O249"/>
    <mergeCell ref="P249:Q249"/>
    <mergeCell ref="R249:S249"/>
    <mergeCell ref="T249:W249"/>
    <mergeCell ref="AK246:AM246"/>
    <mergeCell ref="F247:G247"/>
    <mergeCell ref="AF247:AH247"/>
    <mergeCell ref="AI247:AJ247"/>
    <mergeCell ref="AK247:AM247"/>
    <mergeCell ref="H248:I248"/>
    <mergeCell ref="J248:K248"/>
    <mergeCell ref="L248:M248"/>
    <mergeCell ref="N248:O248"/>
    <mergeCell ref="P248:Q248"/>
    <mergeCell ref="B246:E246"/>
    <mergeCell ref="F246:G246"/>
    <mergeCell ref="H246:S247"/>
    <mergeCell ref="T246:AE247"/>
    <mergeCell ref="AF246:AH246"/>
    <mergeCell ref="AI246:AJ246"/>
    <mergeCell ref="B242:G243"/>
    <mergeCell ref="H242:AC242"/>
    <mergeCell ref="AE242:AJ242"/>
    <mergeCell ref="AK242:AM242"/>
    <mergeCell ref="H243:AC244"/>
    <mergeCell ref="AE243:AJ244"/>
    <mergeCell ref="AK243:AM244"/>
    <mergeCell ref="B244:G244"/>
    <mergeCell ref="AM236:AM237"/>
    <mergeCell ref="R239:AE240"/>
    <mergeCell ref="AG239:AH240"/>
    <mergeCell ref="AI239:AJ240"/>
    <mergeCell ref="AK239:AL240"/>
    <mergeCell ref="AM239:AM240"/>
    <mergeCell ref="R235:AE237"/>
    <mergeCell ref="AG235:AH235"/>
    <mergeCell ref="AI235:AJ235"/>
    <mergeCell ref="AK235:AM235"/>
    <mergeCell ref="AG236:AG237"/>
    <mergeCell ref="AH236:AH237"/>
    <mergeCell ref="AI236:AI237"/>
    <mergeCell ref="AJ236:AJ237"/>
    <mergeCell ref="AK236:AK237"/>
    <mergeCell ref="AL236:AL237"/>
    <mergeCell ref="T233:W233"/>
    <mergeCell ref="X233:AA233"/>
    <mergeCell ref="H234:I234"/>
    <mergeCell ref="J234:K234"/>
    <mergeCell ref="L234:M234"/>
    <mergeCell ref="N234:O234"/>
    <mergeCell ref="P234:Q234"/>
    <mergeCell ref="R234:S234"/>
    <mergeCell ref="T234:W234"/>
    <mergeCell ref="H233:I233"/>
    <mergeCell ref="J233:K233"/>
    <mergeCell ref="L233:M233"/>
    <mergeCell ref="N233:O233"/>
    <mergeCell ref="P233:Q233"/>
    <mergeCell ref="R233:S233"/>
    <mergeCell ref="T231:W231"/>
    <mergeCell ref="X231:AA231"/>
    <mergeCell ref="H232:I232"/>
    <mergeCell ref="J232:K232"/>
    <mergeCell ref="L232:M232"/>
    <mergeCell ref="N232:O232"/>
    <mergeCell ref="P232:Q232"/>
    <mergeCell ref="R232:S232"/>
    <mergeCell ref="T232:W232"/>
    <mergeCell ref="X232:AA232"/>
    <mergeCell ref="H231:I231"/>
    <mergeCell ref="J231:K231"/>
    <mergeCell ref="L231:M231"/>
    <mergeCell ref="N231:O231"/>
    <mergeCell ref="P231:Q231"/>
    <mergeCell ref="R231:S231"/>
    <mergeCell ref="X229:AA229"/>
    <mergeCell ref="H230:I230"/>
    <mergeCell ref="J230:K230"/>
    <mergeCell ref="L230:M230"/>
    <mergeCell ref="N230:O230"/>
    <mergeCell ref="P230:Q230"/>
    <mergeCell ref="R230:S230"/>
    <mergeCell ref="T230:W230"/>
    <mergeCell ref="X230:AA230"/>
    <mergeCell ref="R228:S228"/>
    <mergeCell ref="T228:W228"/>
    <mergeCell ref="X228:AA228"/>
    <mergeCell ref="H229:I229"/>
    <mergeCell ref="J229:K229"/>
    <mergeCell ref="L229:M229"/>
    <mergeCell ref="N229:O229"/>
    <mergeCell ref="P229:Q229"/>
    <mergeCell ref="R229:S229"/>
    <mergeCell ref="T229:W229"/>
    <mergeCell ref="AK226:AM226"/>
    <mergeCell ref="F227:G227"/>
    <mergeCell ref="AF227:AH227"/>
    <mergeCell ref="AI227:AJ227"/>
    <mergeCell ref="AK227:AM227"/>
    <mergeCell ref="H228:I228"/>
    <mergeCell ref="J228:K228"/>
    <mergeCell ref="L228:M228"/>
    <mergeCell ref="N228:O228"/>
    <mergeCell ref="P228:Q228"/>
    <mergeCell ref="B226:E226"/>
    <mergeCell ref="F226:G226"/>
    <mergeCell ref="H226:S227"/>
    <mergeCell ref="T226:AE227"/>
    <mergeCell ref="AF226:AH226"/>
    <mergeCell ref="AI226:AJ226"/>
    <mergeCell ref="B222:G223"/>
    <mergeCell ref="H222:AC222"/>
    <mergeCell ref="AE222:AJ222"/>
    <mergeCell ref="AK222:AM222"/>
    <mergeCell ref="H223:AC224"/>
    <mergeCell ref="AE223:AJ224"/>
    <mergeCell ref="AK223:AM224"/>
    <mergeCell ref="B224:G224"/>
    <mergeCell ref="AM216:AM217"/>
    <mergeCell ref="R219:AE220"/>
    <mergeCell ref="AG219:AH220"/>
    <mergeCell ref="AI219:AJ220"/>
    <mergeCell ref="AK219:AL220"/>
    <mergeCell ref="AM219:AM220"/>
    <mergeCell ref="R215:AE217"/>
    <mergeCell ref="AG215:AH215"/>
    <mergeCell ref="AI215:AJ215"/>
    <mergeCell ref="AK215:AM215"/>
    <mergeCell ref="AG216:AG217"/>
    <mergeCell ref="AH216:AH217"/>
    <mergeCell ref="AI216:AI217"/>
    <mergeCell ref="AJ216:AJ217"/>
    <mergeCell ref="AK216:AK217"/>
    <mergeCell ref="AL216:AL217"/>
    <mergeCell ref="T213:W213"/>
    <mergeCell ref="X213:AA213"/>
    <mergeCell ref="H214:I214"/>
    <mergeCell ref="J214:K214"/>
    <mergeCell ref="L214:M214"/>
    <mergeCell ref="N214:O214"/>
    <mergeCell ref="P214:Q214"/>
    <mergeCell ref="R214:S214"/>
    <mergeCell ref="T214:W214"/>
    <mergeCell ref="H213:I213"/>
    <mergeCell ref="J213:K213"/>
    <mergeCell ref="L213:M213"/>
    <mergeCell ref="N213:O213"/>
    <mergeCell ref="P213:Q213"/>
    <mergeCell ref="R213:S213"/>
    <mergeCell ref="T211:W211"/>
    <mergeCell ref="X211:AA211"/>
    <mergeCell ref="H212:I212"/>
    <mergeCell ref="J212:K212"/>
    <mergeCell ref="L212:M212"/>
    <mergeCell ref="N212:O212"/>
    <mergeCell ref="P212:Q212"/>
    <mergeCell ref="R212:S212"/>
    <mergeCell ref="T212:W212"/>
    <mergeCell ref="X212:AA212"/>
    <mergeCell ref="H211:I211"/>
    <mergeCell ref="J211:K211"/>
    <mergeCell ref="L211:M211"/>
    <mergeCell ref="N211:O211"/>
    <mergeCell ref="P211:Q211"/>
    <mergeCell ref="R211:S211"/>
    <mergeCell ref="X209:AA209"/>
    <mergeCell ref="H210:I210"/>
    <mergeCell ref="J210:K210"/>
    <mergeCell ref="L210:M210"/>
    <mergeCell ref="N210:O210"/>
    <mergeCell ref="P210:Q210"/>
    <mergeCell ref="R210:S210"/>
    <mergeCell ref="T210:W210"/>
    <mergeCell ref="X210:AA210"/>
    <mergeCell ref="R208:S208"/>
    <mergeCell ref="T208:W208"/>
    <mergeCell ref="X208:AA208"/>
    <mergeCell ref="H209:I209"/>
    <mergeCell ref="J209:K209"/>
    <mergeCell ref="L209:M209"/>
    <mergeCell ref="N209:O209"/>
    <mergeCell ref="P209:Q209"/>
    <mergeCell ref="R209:S209"/>
    <mergeCell ref="T209:W209"/>
    <mergeCell ref="AK206:AM206"/>
    <mergeCell ref="F207:G207"/>
    <mergeCell ref="AF207:AH207"/>
    <mergeCell ref="AI207:AJ207"/>
    <mergeCell ref="AK207:AM207"/>
    <mergeCell ref="H208:I208"/>
    <mergeCell ref="J208:K208"/>
    <mergeCell ref="L208:M208"/>
    <mergeCell ref="N208:O208"/>
    <mergeCell ref="P208:Q208"/>
    <mergeCell ref="B206:E206"/>
    <mergeCell ref="F206:G206"/>
    <mergeCell ref="H206:S207"/>
    <mergeCell ref="T206:AE207"/>
    <mergeCell ref="AF206:AH206"/>
    <mergeCell ref="AI206:AJ206"/>
    <mergeCell ref="B202:G203"/>
    <mergeCell ref="H202:AC202"/>
    <mergeCell ref="AE202:AJ202"/>
    <mergeCell ref="AK202:AM202"/>
    <mergeCell ref="H203:AC204"/>
    <mergeCell ref="AE203:AJ204"/>
    <mergeCell ref="AK203:AM204"/>
    <mergeCell ref="B204:G204"/>
    <mergeCell ref="AM196:AM197"/>
    <mergeCell ref="R199:AE200"/>
    <mergeCell ref="AG199:AH200"/>
    <mergeCell ref="AI199:AJ200"/>
    <mergeCell ref="AK199:AL200"/>
    <mergeCell ref="AM199:AM200"/>
    <mergeCell ref="R195:AE197"/>
    <mergeCell ref="AG195:AH195"/>
    <mergeCell ref="AI195:AJ195"/>
    <mergeCell ref="AK195:AM195"/>
    <mergeCell ref="AG196:AG197"/>
    <mergeCell ref="AH196:AH197"/>
    <mergeCell ref="AI196:AI197"/>
    <mergeCell ref="AJ196:AJ197"/>
    <mergeCell ref="AK196:AK197"/>
    <mergeCell ref="AL196:AL197"/>
    <mergeCell ref="T193:W193"/>
    <mergeCell ref="X193:AA193"/>
    <mergeCell ref="H194:I194"/>
    <mergeCell ref="J194:K194"/>
    <mergeCell ref="L194:M194"/>
    <mergeCell ref="N194:O194"/>
    <mergeCell ref="P194:Q194"/>
    <mergeCell ref="R194:S194"/>
    <mergeCell ref="T194:W194"/>
    <mergeCell ref="H193:I193"/>
    <mergeCell ref="J193:K193"/>
    <mergeCell ref="L193:M193"/>
    <mergeCell ref="N193:O193"/>
    <mergeCell ref="P193:Q193"/>
    <mergeCell ref="R193:S193"/>
    <mergeCell ref="T191:W191"/>
    <mergeCell ref="X191:AA191"/>
    <mergeCell ref="H192:I192"/>
    <mergeCell ref="J192:K192"/>
    <mergeCell ref="L192:M192"/>
    <mergeCell ref="N192:O192"/>
    <mergeCell ref="P192:Q192"/>
    <mergeCell ref="R192:S192"/>
    <mergeCell ref="T192:W192"/>
    <mergeCell ref="X192:AA192"/>
    <mergeCell ref="H191:I191"/>
    <mergeCell ref="J191:K191"/>
    <mergeCell ref="L191:M191"/>
    <mergeCell ref="N191:O191"/>
    <mergeCell ref="P191:Q191"/>
    <mergeCell ref="R191:S191"/>
    <mergeCell ref="X189:AA189"/>
    <mergeCell ref="H190:I190"/>
    <mergeCell ref="J190:K190"/>
    <mergeCell ref="L190:M190"/>
    <mergeCell ref="N190:O190"/>
    <mergeCell ref="P190:Q190"/>
    <mergeCell ref="R190:S190"/>
    <mergeCell ref="T190:W190"/>
    <mergeCell ref="X190:AA190"/>
    <mergeCell ref="R188:S188"/>
    <mergeCell ref="T188:W188"/>
    <mergeCell ref="X188:AA188"/>
    <mergeCell ref="H189:I189"/>
    <mergeCell ref="J189:K189"/>
    <mergeCell ref="L189:M189"/>
    <mergeCell ref="N189:O189"/>
    <mergeCell ref="P189:Q189"/>
    <mergeCell ref="R189:S189"/>
    <mergeCell ref="T189:W189"/>
    <mergeCell ref="AK186:AM186"/>
    <mergeCell ref="F187:G187"/>
    <mergeCell ref="AF187:AH187"/>
    <mergeCell ref="AI187:AJ187"/>
    <mergeCell ref="AK187:AM187"/>
    <mergeCell ref="H188:I188"/>
    <mergeCell ref="J188:K188"/>
    <mergeCell ref="L188:M188"/>
    <mergeCell ref="N188:O188"/>
    <mergeCell ref="P188:Q188"/>
    <mergeCell ref="B186:E186"/>
    <mergeCell ref="F186:G186"/>
    <mergeCell ref="H186:S187"/>
    <mergeCell ref="T186:AE187"/>
    <mergeCell ref="AF186:AH186"/>
    <mergeCell ref="AI186:AJ186"/>
    <mergeCell ref="B182:G183"/>
    <mergeCell ref="H182:AC182"/>
    <mergeCell ref="AE182:AJ182"/>
    <mergeCell ref="AK182:AM182"/>
    <mergeCell ref="H183:AC184"/>
    <mergeCell ref="AE183:AJ184"/>
    <mergeCell ref="AK183:AM184"/>
    <mergeCell ref="B184:G184"/>
    <mergeCell ref="AM176:AM177"/>
    <mergeCell ref="R179:AE180"/>
    <mergeCell ref="AG179:AH180"/>
    <mergeCell ref="AI179:AJ180"/>
    <mergeCell ref="AK179:AL180"/>
    <mergeCell ref="AM179:AM180"/>
    <mergeCell ref="R175:AE177"/>
    <mergeCell ref="AG175:AH175"/>
    <mergeCell ref="AI175:AJ175"/>
    <mergeCell ref="AK175:AM175"/>
    <mergeCell ref="AG176:AG177"/>
    <mergeCell ref="AH176:AH177"/>
    <mergeCell ref="AI176:AI177"/>
    <mergeCell ref="AJ176:AJ177"/>
    <mergeCell ref="AK176:AK177"/>
    <mergeCell ref="AL176:AL177"/>
    <mergeCell ref="T173:W173"/>
    <mergeCell ref="X173:AA173"/>
    <mergeCell ref="H174:I174"/>
    <mergeCell ref="J174:K174"/>
    <mergeCell ref="L174:M174"/>
    <mergeCell ref="N174:O174"/>
    <mergeCell ref="P174:Q174"/>
    <mergeCell ref="R174:S174"/>
    <mergeCell ref="T174:W174"/>
    <mergeCell ref="H173:I173"/>
    <mergeCell ref="J173:K173"/>
    <mergeCell ref="L173:M173"/>
    <mergeCell ref="N173:O173"/>
    <mergeCell ref="P173:Q173"/>
    <mergeCell ref="R173:S173"/>
    <mergeCell ref="T171:W171"/>
    <mergeCell ref="X171:AA171"/>
    <mergeCell ref="H172:I172"/>
    <mergeCell ref="J172:K172"/>
    <mergeCell ref="L172:M172"/>
    <mergeCell ref="N172:O172"/>
    <mergeCell ref="P172:Q172"/>
    <mergeCell ref="R172:S172"/>
    <mergeCell ref="T172:W172"/>
    <mergeCell ref="X172:AA172"/>
    <mergeCell ref="H171:I171"/>
    <mergeCell ref="J171:K171"/>
    <mergeCell ref="L171:M171"/>
    <mergeCell ref="N171:O171"/>
    <mergeCell ref="P171:Q171"/>
    <mergeCell ref="R171:S171"/>
    <mergeCell ref="X169:AA169"/>
    <mergeCell ref="H170:I170"/>
    <mergeCell ref="J170:K170"/>
    <mergeCell ref="L170:M170"/>
    <mergeCell ref="N170:O170"/>
    <mergeCell ref="P170:Q170"/>
    <mergeCell ref="R170:S170"/>
    <mergeCell ref="T170:W170"/>
    <mergeCell ref="X170:AA170"/>
    <mergeCell ref="R168:S168"/>
    <mergeCell ref="T168:W168"/>
    <mergeCell ref="X168:AA168"/>
    <mergeCell ref="H169:I169"/>
    <mergeCell ref="J169:K169"/>
    <mergeCell ref="L169:M169"/>
    <mergeCell ref="N169:O169"/>
    <mergeCell ref="P169:Q169"/>
    <mergeCell ref="R169:S169"/>
    <mergeCell ref="T169:W169"/>
    <mergeCell ref="AK166:AM166"/>
    <mergeCell ref="F167:G167"/>
    <mergeCell ref="AF167:AH167"/>
    <mergeCell ref="AI167:AJ167"/>
    <mergeCell ref="AK167:AM167"/>
    <mergeCell ref="H168:I168"/>
    <mergeCell ref="J168:K168"/>
    <mergeCell ref="L168:M168"/>
    <mergeCell ref="N168:O168"/>
    <mergeCell ref="P168:Q168"/>
    <mergeCell ref="B166:E166"/>
    <mergeCell ref="F166:G166"/>
    <mergeCell ref="H166:S167"/>
    <mergeCell ref="T166:AE167"/>
    <mergeCell ref="AF166:AH166"/>
    <mergeCell ref="AI166:AJ166"/>
    <mergeCell ref="B162:G163"/>
    <mergeCell ref="H162:AC162"/>
    <mergeCell ref="AE162:AJ162"/>
    <mergeCell ref="AK162:AM162"/>
    <mergeCell ref="H163:AC164"/>
    <mergeCell ref="AE163:AJ164"/>
    <mergeCell ref="AK163:AM164"/>
    <mergeCell ref="B164:G164"/>
    <mergeCell ref="AM156:AM157"/>
    <mergeCell ref="R159:AE160"/>
    <mergeCell ref="AG159:AH160"/>
    <mergeCell ref="AI159:AJ160"/>
    <mergeCell ref="AK159:AL160"/>
    <mergeCell ref="AM159:AM160"/>
    <mergeCell ref="R155:AE157"/>
    <mergeCell ref="AG155:AH155"/>
    <mergeCell ref="AI155:AJ155"/>
    <mergeCell ref="AK155:AM155"/>
    <mergeCell ref="AG156:AG157"/>
    <mergeCell ref="AH156:AH157"/>
    <mergeCell ref="AI156:AI157"/>
    <mergeCell ref="AJ156:AJ157"/>
    <mergeCell ref="AK156:AK157"/>
    <mergeCell ref="AL156:AL157"/>
    <mergeCell ref="T153:W153"/>
    <mergeCell ref="X153:AA153"/>
    <mergeCell ref="H154:I154"/>
    <mergeCell ref="J154:K154"/>
    <mergeCell ref="L154:M154"/>
    <mergeCell ref="N154:O154"/>
    <mergeCell ref="P154:Q154"/>
    <mergeCell ref="R154:S154"/>
    <mergeCell ref="T154:W154"/>
    <mergeCell ref="H153:I153"/>
    <mergeCell ref="J153:K153"/>
    <mergeCell ref="L153:M153"/>
    <mergeCell ref="N153:O153"/>
    <mergeCell ref="P153:Q153"/>
    <mergeCell ref="R153:S153"/>
    <mergeCell ref="T151:W151"/>
    <mergeCell ref="X151:AA151"/>
    <mergeCell ref="H152:I152"/>
    <mergeCell ref="J152:K152"/>
    <mergeCell ref="L152:M152"/>
    <mergeCell ref="N152:O152"/>
    <mergeCell ref="P152:Q152"/>
    <mergeCell ref="R152:S152"/>
    <mergeCell ref="T152:W152"/>
    <mergeCell ref="X152:AA152"/>
    <mergeCell ref="H151:I151"/>
    <mergeCell ref="J151:K151"/>
    <mergeCell ref="L151:M151"/>
    <mergeCell ref="N151:O151"/>
    <mergeCell ref="P151:Q151"/>
    <mergeCell ref="R151:S151"/>
    <mergeCell ref="X149:AA149"/>
    <mergeCell ref="H150:I150"/>
    <mergeCell ref="J150:K150"/>
    <mergeCell ref="L150:M150"/>
    <mergeCell ref="N150:O150"/>
    <mergeCell ref="P150:Q150"/>
    <mergeCell ref="R150:S150"/>
    <mergeCell ref="T150:W150"/>
    <mergeCell ref="X150:AA150"/>
    <mergeCell ref="R148:S148"/>
    <mergeCell ref="T148:W148"/>
    <mergeCell ref="X148:AA148"/>
    <mergeCell ref="H149:I149"/>
    <mergeCell ref="J149:K149"/>
    <mergeCell ref="L149:M149"/>
    <mergeCell ref="N149:O149"/>
    <mergeCell ref="P149:Q149"/>
    <mergeCell ref="R149:S149"/>
    <mergeCell ref="T149:W149"/>
    <mergeCell ref="AK146:AM146"/>
    <mergeCell ref="F147:G147"/>
    <mergeCell ref="AF147:AH147"/>
    <mergeCell ref="AI147:AJ147"/>
    <mergeCell ref="AK147:AM147"/>
    <mergeCell ref="H148:I148"/>
    <mergeCell ref="J148:K148"/>
    <mergeCell ref="L148:M148"/>
    <mergeCell ref="N148:O148"/>
    <mergeCell ref="P148:Q148"/>
    <mergeCell ref="B146:E146"/>
    <mergeCell ref="F146:G146"/>
    <mergeCell ref="H146:S147"/>
    <mergeCell ref="T146:AE147"/>
    <mergeCell ref="AF146:AH146"/>
    <mergeCell ref="AI146:AJ146"/>
    <mergeCell ref="B142:G143"/>
    <mergeCell ref="H142:AC142"/>
    <mergeCell ref="AE142:AJ142"/>
    <mergeCell ref="AK142:AM142"/>
    <mergeCell ref="H143:AC144"/>
    <mergeCell ref="AE143:AJ144"/>
    <mergeCell ref="AK143:AM144"/>
    <mergeCell ref="B144:G144"/>
    <mergeCell ref="AM136:AM137"/>
    <mergeCell ref="R139:AE140"/>
    <mergeCell ref="AG139:AH140"/>
    <mergeCell ref="AI139:AJ140"/>
    <mergeCell ref="AK139:AL140"/>
    <mergeCell ref="AM139:AM140"/>
    <mergeCell ref="R135:AE137"/>
    <mergeCell ref="AG135:AH135"/>
    <mergeCell ref="AI135:AJ135"/>
    <mergeCell ref="AK135:AM135"/>
    <mergeCell ref="AG136:AG137"/>
    <mergeCell ref="AH136:AH137"/>
    <mergeCell ref="AI136:AI137"/>
    <mergeCell ref="AJ136:AJ137"/>
    <mergeCell ref="AK136:AK137"/>
    <mergeCell ref="AL136:AL137"/>
    <mergeCell ref="T133:W133"/>
    <mergeCell ref="X133:AA133"/>
    <mergeCell ref="H134:I134"/>
    <mergeCell ref="J134:K134"/>
    <mergeCell ref="L134:M134"/>
    <mergeCell ref="N134:O134"/>
    <mergeCell ref="P134:Q134"/>
    <mergeCell ref="R134:S134"/>
    <mergeCell ref="T134:W134"/>
    <mergeCell ref="H133:I133"/>
    <mergeCell ref="J133:K133"/>
    <mergeCell ref="L133:M133"/>
    <mergeCell ref="N133:O133"/>
    <mergeCell ref="P133:Q133"/>
    <mergeCell ref="R133:S133"/>
    <mergeCell ref="T131:W131"/>
    <mergeCell ref="X131:AA131"/>
    <mergeCell ref="H132:I132"/>
    <mergeCell ref="J132:K132"/>
    <mergeCell ref="L132:M132"/>
    <mergeCell ref="N132:O132"/>
    <mergeCell ref="P132:Q132"/>
    <mergeCell ref="R132:S132"/>
    <mergeCell ref="T132:W132"/>
    <mergeCell ref="X132:AA132"/>
    <mergeCell ref="H131:I131"/>
    <mergeCell ref="J131:K131"/>
    <mergeCell ref="L131:M131"/>
    <mergeCell ref="N131:O131"/>
    <mergeCell ref="P131:Q131"/>
    <mergeCell ref="R131:S131"/>
    <mergeCell ref="X129:AA129"/>
    <mergeCell ref="H130:I130"/>
    <mergeCell ref="J130:K130"/>
    <mergeCell ref="L130:M130"/>
    <mergeCell ref="N130:O130"/>
    <mergeCell ref="P130:Q130"/>
    <mergeCell ref="R130:S130"/>
    <mergeCell ref="T130:W130"/>
    <mergeCell ref="X130:AA130"/>
    <mergeCell ref="R128:S128"/>
    <mergeCell ref="T128:W128"/>
    <mergeCell ref="X128:AA128"/>
    <mergeCell ref="H129:I129"/>
    <mergeCell ref="J129:K129"/>
    <mergeCell ref="L129:M129"/>
    <mergeCell ref="N129:O129"/>
    <mergeCell ref="P129:Q129"/>
    <mergeCell ref="R129:S129"/>
    <mergeCell ref="T129:W129"/>
    <mergeCell ref="AK126:AM126"/>
    <mergeCell ref="F127:G127"/>
    <mergeCell ref="AF127:AH127"/>
    <mergeCell ref="AI127:AJ127"/>
    <mergeCell ref="AK127:AM127"/>
    <mergeCell ref="H128:I128"/>
    <mergeCell ref="J128:K128"/>
    <mergeCell ref="L128:M128"/>
    <mergeCell ref="N128:O128"/>
    <mergeCell ref="P128:Q128"/>
    <mergeCell ref="B126:E126"/>
    <mergeCell ref="F126:G126"/>
    <mergeCell ref="H126:S127"/>
    <mergeCell ref="T126:AE127"/>
    <mergeCell ref="AF126:AH126"/>
    <mergeCell ref="AI126:AJ126"/>
    <mergeCell ref="B122:G123"/>
    <mergeCell ref="H122:AC122"/>
    <mergeCell ref="AE122:AJ122"/>
    <mergeCell ref="AK122:AM122"/>
    <mergeCell ref="H123:AC124"/>
    <mergeCell ref="AE123:AJ124"/>
    <mergeCell ref="AK123:AM124"/>
    <mergeCell ref="B124:G124"/>
    <mergeCell ref="AM116:AM117"/>
    <mergeCell ref="R119:AE120"/>
    <mergeCell ref="AG119:AH120"/>
    <mergeCell ref="AI119:AJ120"/>
    <mergeCell ref="AK119:AL120"/>
    <mergeCell ref="AM119:AM120"/>
    <mergeCell ref="R115:AE117"/>
    <mergeCell ref="AG115:AH115"/>
    <mergeCell ref="AI115:AJ115"/>
    <mergeCell ref="AK115:AM115"/>
    <mergeCell ref="AG116:AG117"/>
    <mergeCell ref="AH116:AH117"/>
    <mergeCell ref="AI116:AI117"/>
    <mergeCell ref="AJ116:AJ117"/>
    <mergeCell ref="AK116:AK117"/>
    <mergeCell ref="AL116:AL117"/>
    <mergeCell ref="T113:W113"/>
    <mergeCell ref="X113:AA113"/>
    <mergeCell ref="H114:I114"/>
    <mergeCell ref="J114:K114"/>
    <mergeCell ref="L114:M114"/>
    <mergeCell ref="N114:O114"/>
    <mergeCell ref="P114:Q114"/>
    <mergeCell ref="R114:S114"/>
    <mergeCell ref="T114:W114"/>
    <mergeCell ref="H113:I113"/>
    <mergeCell ref="J113:K113"/>
    <mergeCell ref="L113:M113"/>
    <mergeCell ref="N113:O113"/>
    <mergeCell ref="P113:Q113"/>
    <mergeCell ref="R113:S113"/>
    <mergeCell ref="T111:W111"/>
    <mergeCell ref="X111:AA111"/>
    <mergeCell ref="H112:I112"/>
    <mergeCell ref="J112:K112"/>
    <mergeCell ref="L112:M112"/>
    <mergeCell ref="N112:O112"/>
    <mergeCell ref="P112:Q112"/>
    <mergeCell ref="R112:S112"/>
    <mergeCell ref="T112:W112"/>
    <mergeCell ref="X112:AA112"/>
    <mergeCell ref="H111:I111"/>
    <mergeCell ref="J111:K111"/>
    <mergeCell ref="L111:M111"/>
    <mergeCell ref="N111:O111"/>
    <mergeCell ref="P111:Q111"/>
    <mergeCell ref="R111:S111"/>
    <mergeCell ref="X109:AA109"/>
    <mergeCell ref="H110:I110"/>
    <mergeCell ref="J110:K110"/>
    <mergeCell ref="L110:M110"/>
    <mergeCell ref="N110:O110"/>
    <mergeCell ref="P110:Q110"/>
    <mergeCell ref="R110:S110"/>
    <mergeCell ref="T110:W110"/>
    <mergeCell ref="X110:AA110"/>
    <mergeCell ref="R108:S108"/>
    <mergeCell ref="T108:W108"/>
    <mergeCell ref="X108:AA108"/>
    <mergeCell ref="H109:I109"/>
    <mergeCell ref="J109:K109"/>
    <mergeCell ref="L109:M109"/>
    <mergeCell ref="N109:O109"/>
    <mergeCell ref="P109:Q109"/>
    <mergeCell ref="R109:S109"/>
    <mergeCell ref="T109:W109"/>
    <mergeCell ref="AK106:AM106"/>
    <mergeCell ref="F107:G107"/>
    <mergeCell ref="AF107:AH107"/>
    <mergeCell ref="AI107:AJ107"/>
    <mergeCell ref="AK107:AM107"/>
    <mergeCell ref="H108:I108"/>
    <mergeCell ref="J108:K108"/>
    <mergeCell ref="L108:M108"/>
    <mergeCell ref="N108:O108"/>
    <mergeCell ref="P108:Q108"/>
    <mergeCell ref="B106:E106"/>
    <mergeCell ref="F106:G106"/>
    <mergeCell ref="H106:S107"/>
    <mergeCell ref="T106:AE107"/>
    <mergeCell ref="AF106:AH106"/>
    <mergeCell ref="AI106:AJ106"/>
    <mergeCell ref="B102:G103"/>
    <mergeCell ref="H102:AC102"/>
    <mergeCell ref="AE102:AJ102"/>
    <mergeCell ref="AK102:AM102"/>
    <mergeCell ref="H103:AC104"/>
    <mergeCell ref="AE103:AJ104"/>
    <mergeCell ref="AK103:AM104"/>
    <mergeCell ref="B104:G104"/>
    <mergeCell ref="AM96:AM97"/>
    <mergeCell ref="R99:AE100"/>
    <mergeCell ref="AG99:AH100"/>
    <mergeCell ref="AI99:AJ100"/>
    <mergeCell ref="AK99:AL100"/>
    <mergeCell ref="AM99:AM100"/>
    <mergeCell ref="R95:AE97"/>
    <mergeCell ref="AG95:AH95"/>
    <mergeCell ref="AI95:AJ95"/>
    <mergeCell ref="AK95:AM95"/>
    <mergeCell ref="AG96:AG97"/>
    <mergeCell ref="AH96:AH97"/>
    <mergeCell ref="AI96:AI97"/>
    <mergeCell ref="AJ96:AJ97"/>
    <mergeCell ref="AK96:AK97"/>
    <mergeCell ref="AL96:AL97"/>
    <mergeCell ref="T93:W93"/>
    <mergeCell ref="X93:AA93"/>
    <mergeCell ref="H94:I94"/>
    <mergeCell ref="J94:K94"/>
    <mergeCell ref="L94:M94"/>
    <mergeCell ref="N94:O94"/>
    <mergeCell ref="P94:Q94"/>
    <mergeCell ref="R94:S94"/>
    <mergeCell ref="T94:W94"/>
    <mergeCell ref="H93:I93"/>
    <mergeCell ref="J93:K93"/>
    <mergeCell ref="L93:M93"/>
    <mergeCell ref="N93:O93"/>
    <mergeCell ref="P93:Q93"/>
    <mergeCell ref="R93:S93"/>
    <mergeCell ref="T91:W91"/>
    <mergeCell ref="X91:AA91"/>
    <mergeCell ref="H92:I92"/>
    <mergeCell ref="J92:K92"/>
    <mergeCell ref="L92:M92"/>
    <mergeCell ref="N92:O92"/>
    <mergeCell ref="P92:Q92"/>
    <mergeCell ref="R92:S92"/>
    <mergeCell ref="T92:W92"/>
    <mergeCell ref="X92:AA92"/>
    <mergeCell ref="H91:I91"/>
    <mergeCell ref="J91:K91"/>
    <mergeCell ref="L91:M91"/>
    <mergeCell ref="N91:O91"/>
    <mergeCell ref="P91:Q91"/>
    <mergeCell ref="R91:S91"/>
    <mergeCell ref="X89:AA89"/>
    <mergeCell ref="H90:I90"/>
    <mergeCell ref="J90:K90"/>
    <mergeCell ref="L90:M90"/>
    <mergeCell ref="N90:O90"/>
    <mergeCell ref="P90:Q90"/>
    <mergeCell ref="R90:S90"/>
    <mergeCell ref="T90:W90"/>
    <mergeCell ref="X90:AA90"/>
    <mergeCell ref="R88:S88"/>
    <mergeCell ref="T88:W88"/>
    <mergeCell ref="X88:AA88"/>
    <mergeCell ref="H89:I89"/>
    <mergeCell ref="J89:K89"/>
    <mergeCell ref="L89:M89"/>
    <mergeCell ref="N89:O89"/>
    <mergeCell ref="P89:Q89"/>
    <mergeCell ref="R89:S89"/>
    <mergeCell ref="T89:W89"/>
    <mergeCell ref="AK86:AM86"/>
    <mergeCell ref="F87:G87"/>
    <mergeCell ref="AF87:AH87"/>
    <mergeCell ref="AI87:AJ87"/>
    <mergeCell ref="AK87:AM87"/>
    <mergeCell ref="H88:I88"/>
    <mergeCell ref="J88:K88"/>
    <mergeCell ref="L88:M88"/>
    <mergeCell ref="N88:O88"/>
    <mergeCell ref="P88:Q88"/>
    <mergeCell ref="B86:E86"/>
    <mergeCell ref="F86:G86"/>
    <mergeCell ref="H86:S87"/>
    <mergeCell ref="T86:AE87"/>
    <mergeCell ref="AF86:AH86"/>
    <mergeCell ref="AI86:AJ86"/>
    <mergeCell ref="B82:G83"/>
    <mergeCell ref="H82:AC82"/>
    <mergeCell ref="AE82:AJ82"/>
    <mergeCell ref="AK82:AM82"/>
    <mergeCell ref="H83:AC84"/>
    <mergeCell ref="AE83:AJ84"/>
    <mergeCell ref="AK83:AM84"/>
    <mergeCell ref="B84:G84"/>
    <mergeCell ref="AM76:AM77"/>
    <mergeCell ref="R79:AE80"/>
    <mergeCell ref="AG79:AH80"/>
    <mergeCell ref="AI79:AJ80"/>
    <mergeCell ref="AK79:AL80"/>
    <mergeCell ref="AM79:AM80"/>
    <mergeCell ref="R75:AE77"/>
    <mergeCell ref="AG75:AH75"/>
    <mergeCell ref="AI75:AJ75"/>
    <mergeCell ref="AK75:AM75"/>
    <mergeCell ref="AG76:AG77"/>
    <mergeCell ref="AH76:AH77"/>
    <mergeCell ref="AI76:AI77"/>
    <mergeCell ref="AJ76:AJ77"/>
    <mergeCell ref="AK76:AK77"/>
    <mergeCell ref="AL76:AL77"/>
    <mergeCell ref="T73:W73"/>
    <mergeCell ref="X73:AA73"/>
    <mergeCell ref="H74:I74"/>
    <mergeCell ref="J74:K74"/>
    <mergeCell ref="L74:M74"/>
    <mergeCell ref="N74:O74"/>
    <mergeCell ref="P74:Q74"/>
    <mergeCell ref="R74:S74"/>
    <mergeCell ref="T74:W74"/>
    <mergeCell ref="H73:I73"/>
    <mergeCell ref="J73:K73"/>
    <mergeCell ref="L73:M73"/>
    <mergeCell ref="N73:O73"/>
    <mergeCell ref="P73:Q73"/>
    <mergeCell ref="R73:S73"/>
    <mergeCell ref="T71:W71"/>
    <mergeCell ref="X71:AA71"/>
    <mergeCell ref="H72:I72"/>
    <mergeCell ref="J72:K72"/>
    <mergeCell ref="L72:M72"/>
    <mergeCell ref="N72:O72"/>
    <mergeCell ref="P72:Q72"/>
    <mergeCell ref="R72:S72"/>
    <mergeCell ref="T72:W72"/>
    <mergeCell ref="X72:AA72"/>
    <mergeCell ref="H71:I71"/>
    <mergeCell ref="J71:K71"/>
    <mergeCell ref="L71:M71"/>
    <mergeCell ref="N71:O71"/>
    <mergeCell ref="P71:Q71"/>
    <mergeCell ref="R71:S71"/>
    <mergeCell ref="X69:AA69"/>
    <mergeCell ref="H70:I70"/>
    <mergeCell ref="J70:K70"/>
    <mergeCell ref="L70:M70"/>
    <mergeCell ref="N70:O70"/>
    <mergeCell ref="P70:Q70"/>
    <mergeCell ref="R70:S70"/>
    <mergeCell ref="T70:W70"/>
    <mergeCell ref="X70:AA70"/>
    <mergeCell ref="R68:S68"/>
    <mergeCell ref="T68:W68"/>
    <mergeCell ref="X68:AA68"/>
    <mergeCell ref="H69:I69"/>
    <mergeCell ref="J69:K69"/>
    <mergeCell ref="L69:M69"/>
    <mergeCell ref="N69:O69"/>
    <mergeCell ref="P69:Q69"/>
    <mergeCell ref="R69:S69"/>
    <mergeCell ref="T69:W69"/>
    <mergeCell ref="AK66:AM66"/>
    <mergeCell ref="F67:G67"/>
    <mergeCell ref="AF67:AH67"/>
    <mergeCell ref="AI67:AJ67"/>
    <mergeCell ref="AK67:AM67"/>
    <mergeCell ref="H68:I68"/>
    <mergeCell ref="J68:K68"/>
    <mergeCell ref="L68:M68"/>
    <mergeCell ref="N68:O68"/>
    <mergeCell ref="P68:Q68"/>
    <mergeCell ref="B66:E66"/>
    <mergeCell ref="F66:G66"/>
    <mergeCell ref="H66:S67"/>
    <mergeCell ref="T66:AE67"/>
    <mergeCell ref="AF66:AH66"/>
    <mergeCell ref="AI66:AJ66"/>
    <mergeCell ref="B62:G63"/>
    <mergeCell ref="H62:AC62"/>
    <mergeCell ref="AE62:AJ62"/>
    <mergeCell ref="AK62:AM62"/>
    <mergeCell ref="H63:AC64"/>
    <mergeCell ref="AE63:AJ64"/>
    <mergeCell ref="AK63:AM64"/>
    <mergeCell ref="B64:G64"/>
    <mergeCell ref="AM56:AM57"/>
    <mergeCell ref="R59:AE60"/>
    <mergeCell ref="AG59:AH60"/>
    <mergeCell ref="AI59:AJ60"/>
    <mergeCell ref="AK59:AL60"/>
    <mergeCell ref="AM59:AM60"/>
    <mergeCell ref="R55:AE57"/>
    <mergeCell ref="AG55:AH55"/>
    <mergeCell ref="AI55:AJ55"/>
    <mergeCell ref="AK55:AM55"/>
    <mergeCell ref="AG56:AG57"/>
    <mergeCell ref="AH56:AH57"/>
    <mergeCell ref="AI56:AI57"/>
    <mergeCell ref="AJ56:AJ57"/>
    <mergeCell ref="AK56:AK57"/>
    <mergeCell ref="AL56:AL57"/>
    <mergeCell ref="T53:W53"/>
    <mergeCell ref="X53:AA53"/>
    <mergeCell ref="H54:I54"/>
    <mergeCell ref="J54:K54"/>
    <mergeCell ref="L54:M54"/>
    <mergeCell ref="N54:O54"/>
    <mergeCell ref="P54:Q54"/>
    <mergeCell ref="R54:S54"/>
    <mergeCell ref="T54:W54"/>
    <mergeCell ref="H53:I53"/>
    <mergeCell ref="J53:K53"/>
    <mergeCell ref="L53:M53"/>
    <mergeCell ref="N53:O53"/>
    <mergeCell ref="P53:Q53"/>
    <mergeCell ref="R53:S53"/>
    <mergeCell ref="T51:W51"/>
    <mergeCell ref="X51:AA51"/>
    <mergeCell ref="H52:I52"/>
    <mergeCell ref="J52:K52"/>
    <mergeCell ref="L52:M52"/>
    <mergeCell ref="N52:O52"/>
    <mergeCell ref="P52:Q52"/>
    <mergeCell ref="R52:S52"/>
    <mergeCell ref="T52:W52"/>
    <mergeCell ref="X52:AA52"/>
    <mergeCell ref="H51:I51"/>
    <mergeCell ref="J51:K51"/>
    <mergeCell ref="L51:M51"/>
    <mergeCell ref="N51:O51"/>
    <mergeCell ref="P51:Q51"/>
    <mergeCell ref="R51:S51"/>
    <mergeCell ref="X49:AA49"/>
    <mergeCell ref="H50:I50"/>
    <mergeCell ref="J50:K50"/>
    <mergeCell ref="L50:M50"/>
    <mergeCell ref="N50:O50"/>
    <mergeCell ref="P50:Q50"/>
    <mergeCell ref="R50:S50"/>
    <mergeCell ref="T50:W50"/>
    <mergeCell ref="X50:AA50"/>
    <mergeCell ref="R48:S48"/>
    <mergeCell ref="T48:W48"/>
    <mergeCell ref="X48:AA48"/>
    <mergeCell ref="H49:I49"/>
    <mergeCell ref="J49:K49"/>
    <mergeCell ref="L49:M49"/>
    <mergeCell ref="N49:O49"/>
    <mergeCell ref="P49:Q49"/>
    <mergeCell ref="R49:S49"/>
    <mergeCell ref="T49:W49"/>
    <mergeCell ref="AK46:AM46"/>
    <mergeCell ref="F47:G47"/>
    <mergeCell ref="AF47:AH47"/>
    <mergeCell ref="AI47:AJ47"/>
    <mergeCell ref="AK47:AM47"/>
    <mergeCell ref="H48:I48"/>
    <mergeCell ref="J48:K48"/>
    <mergeCell ref="L48:M48"/>
    <mergeCell ref="N48:O48"/>
    <mergeCell ref="P48:Q48"/>
    <mergeCell ref="B46:E46"/>
    <mergeCell ref="F46:G46"/>
    <mergeCell ref="H46:S47"/>
    <mergeCell ref="T46:AE47"/>
    <mergeCell ref="AF46:AH46"/>
    <mergeCell ref="AI46:AJ46"/>
    <mergeCell ref="B42:G43"/>
    <mergeCell ref="H42:AC42"/>
    <mergeCell ref="AE42:AJ42"/>
    <mergeCell ref="AK42:AM42"/>
    <mergeCell ref="H43:AC44"/>
    <mergeCell ref="AE43:AJ44"/>
    <mergeCell ref="AK43:AM44"/>
    <mergeCell ref="B44:G44"/>
    <mergeCell ref="AM36:AM37"/>
    <mergeCell ref="R39:AE40"/>
    <mergeCell ref="AG39:AH40"/>
    <mergeCell ref="AI39:AJ40"/>
    <mergeCell ref="AK39:AL40"/>
    <mergeCell ref="AM39:AM40"/>
    <mergeCell ref="R35:AE37"/>
    <mergeCell ref="AG35:AH35"/>
    <mergeCell ref="AI35:AJ35"/>
    <mergeCell ref="AK35:AM35"/>
    <mergeCell ref="AG36:AG37"/>
    <mergeCell ref="AH36:AH37"/>
    <mergeCell ref="AI36:AI37"/>
    <mergeCell ref="AJ36:AJ37"/>
    <mergeCell ref="AK36:AK37"/>
    <mergeCell ref="AL36:AL37"/>
    <mergeCell ref="T33:W33"/>
    <mergeCell ref="X33:AA33"/>
    <mergeCell ref="H34:I34"/>
    <mergeCell ref="J34:K34"/>
    <mergeCell ref="L34:M34"/>
    <mergeCell ref="N34:O34"/>
    <mergeCell ref="P34:Q34"/>
    <mergeCell ref="R34:S34"/>
    <mergeCell ref="T34:W34"/>
    <mergeCell ref="H33:I33"/>
    <mergeCell ref="J33:K33"/>
    <mergeCell ref="L33:M33"/>
    <mergeCell ref="N33:O33"/>
    <mergeCell ref="P33:Q33"/>
    <mergeCell ref="R33:S33"/>
    <mergeCell ref="T31:W31"/>
    <mergeCell ref="X31:AA31"/>
    <mergeCell ref="H32:I32"/>
    <mergeCell ref="J32:K32"/>
    <mergeCell ref="L32:M32"/>
    <mergeCell ref="N32:O32"/>
    <mergeCell ref="P32:Q32"/>
    <mergeCell ref="R32:S32"/>
    <mergeCell ref="T32:W32"/>
    <mergeCell ref="X32:AA32"/>
    <mergeCell ref="H31:I31"/>
    <mergeCell ref="J31:K31"/>
    <mergeCell ref="L31:M31"/>
    <mergeCell ref="N31:O31"/>
    <mergeCell ref="P31:Q31"/>
    <mergeCell ref="R31:S31"/>
    <mergeCell ref="X29:AA29"/>
    <mergeCell ref="H30:I30"/>
    <mergeCell ref="J30:K30"/>
    <mergeCell ref="L30:M30"/>
    <mergeCell ref="N30:O30"/>
    <mergeCell ref="P30:Q30"/>
    <mergeCell ref="R30:S30"/>
    <mergeCell ref="T30:W30"/>
    <mergeCell ref="X30:AA30"/>
    <mergeCell ref="R28:S28"/>
    <mergeCell ref="T28:W28"/>
    <mergeCell ref="X28:AA28"/>
    <mergeCell ref="H29:I29"/>
    <mergeCell ref="J29:K29"/>
    <mergeCell ref="L29:M29"/>
    <mergeCell ref="N29:O29"/>
    <mergeCell ref="P29:Q29"/>
    <mergeCell ref="R29:S29"/>
    <mergeCell ref="T29:W29"/>
    <mergeCell ref="AK26:AM26"/>
    <mergeCell ref="F27:G27"/>
    <mergeCell ref="AF27:AH27"/>
    <mergeCell ref="AI27:AJ27"/>
    <mergeCell ref="AK27:AM27"/>
    <mergeCell ref="H28:I28"/>
    <mergeCell ref="J28:K28"/>
    <mergeCell ref="L28:M28"/>
    <mergeCell ref="N28:O28"/>
    <mergeCell ref="P28:Q28"/>
    <mergeCell ref="B26:E26"/>
    <mergeCell ref="F26:G26"/>
    <mergeCell ref="H26:S27"/>
    <mergeCell ref="T26:AE27"/>
    <mergeCell ref="AF26:AH26"/>
    <mergeCell ref="AI26:AJ26"/>
    <mergeCell ref="B22:G23"/>
    <mergeCell ref="H22:AC22"/>
    <mergeCell ref="AE22:AJ22"/>
    <mergeCell ref="AK22:AM22"/>
    <mergeCell ref="H23:AC24"/>
    <mergeCell ref="AE23:AJ24"/>
    <mergeCell ref="AK23:AM24"/>
    <mergeCell ref="B24:G24"/>
    <mergeCell ref="AM16:AM17"/>
    <mergeCell ref="R19:AE20"/>
    <mergeCell ref="AG19:AH20"/>
    <mergeCell ref="AI19:AJ20"/>
    <mergeCell ref="AK19:AL20"/>
    <mergeCell ref="AM19:AM20"/>
    <mergeCell ref="R15:AE17"/>
    <mergeCell ref="AG15:AH15"/>
    <mergeCell ref="AI15:AJ15"/>
    <mergeCell ref="AK15:AM15"/>
    <mergeCell ref="AG16:AG17"/>
    <mergeCell ref="AH16:AH17"/>
    <mergeCell ref="AI16:AI17"/>
    <mergeCell ref="AJ16:AJ17"/>
    <mergeCell ref="AK16:AK17"/>
    <mergeCell ref="AL16:AL17"/>
    <mergeCell ref="T13:W13"/>
    <mergeCell ref="X13:AA13"/>
    <mergeCell ref="H14:I14"/>
    <mergeCell ref="J14:K14"/>
    <mergeCell ref="L14:M14"/>
    <mergeCell ref="N14:O14"/>
    <mergeCell ref="P14:Q14"/>
    <mergeCell ref="R14:S14"/>
    <mergeCell ref="T14:W14"/>
    <mergeCell ref="H13:I13"/>
    <mergeCell ref="J13:K13"/>
    <mergeCell ref="L13:M13"/>
    <mergeCell ref="N13:O13"/>
    <mergeCell ref="P13:Q13"/>
    <mergeCell ref="R13:S13"/>
    <mergeCell ref="T11:W11"/>
    <mergeCell ref="X11:AA11"/>
    <mergeCell ref="H12:I12"/>
    <mergeCell ref="J12:K12"/>
    <mergeCell ref="L12:M12"/>
    <mergeCell ref="N12:O12"/>
    <mergeCell ref="P12:Q12"/>
    <mergeCell ref="R12:S12"/>
    <mergeCell ref="T12:W12"/>
    <mergeCell ref="X12:AA12"/>
    <mergeCell ref="H11:I11"/>
    <mergeCell ref="J11:K11"/>
    <mergeCell ref="L11:M11"/>
    <mergeCell ref="N11:O11"/>
    <mergeCell ref="P11:Q11"/>
    <mergeCell ref="R11:S11"/>
    <mergeCell ref="X9:AA9"/>
    <mergeCell ref="H10:I10"/>
    <mergeCell ref="J10:K10"/>
    <mergeCell ref="L10:M10"/>
    <mergeCell ref="N10:O10"/>
    <mergeCell ref="P10:Q10"/>
    <mergeCell ref="R10:S10"/>
    <mergeCell ref="T10:W10"/>
    <mergeCell ref="X10:AA10"/>
    <mergeCell ref="R8:S8"/>
    <mergeCell ref="T8:W8"/>
    <mergeCell ref="X8:AA8"/>
    <mergeCell ref="H9:I9"/>
    <mergeCell ref="J9:K9"/>
    <mergeCell ref="L9:M9"/>
    <mergeCell ref="N9:O9"/>
    <mergeCell ref="P9:Q9"/>
    <mergeCell ref="R9:S9"/>
    <mergeCell ref="T9:W9"/>
    <mergeCell ref="AK6:AM6"/>
    <mergeCell ref="F7:G7"/>
    <mergeCell ref="AF7:AH7"/>
    <mergeCell ref="AI7:AJ7"/>
    <mergeCell ref="AK7:AM7"/>
    <mergeCell ref="H8:I8"/>
    <mergeCell ref="J8:K8"/>
    <mergeCell ref="L8:M8"/>
    <mergeCell ref="N8:O8"/>
    <mergeCell ref="P8:Q8"/>
    <mergeCell ref="B6:E6"/>
    <mergeCell ref="F6:G6"/>
    <mergeCell ref="H6:S7"/>
    <mergeCell ref="T6:AE7"/>
    <mergeCell ref="AF6:AH6"/>
    <mergeCell ref="AI6:AJ6"/>
    <mergeCell ref="B2:G3"/>
    <mergeCell ref="H2:AC2"/>
    <mergeCell ref="AE2:AJ2"/>
    <mergeCell ref="AK2:AM2"/>
    <mergeCell ref="H3:AC4"/>
    <mergeCell ref="AE3:AJ4"/>
    <mergeCell ref="AK3:AM4"/>
    <mergeCell ref="B4:G4"/>
  </mergeCells>
  <pageMargins left="0.7" right="0.7" top="0.75" bottom="0.75" header="0.3" footer="0.3"/>
  <pageSetup paperSize="9" orientation="portrait" horizontalDpi="120" verticalDpi="7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HARINA CAMARON</vt:lpstr>
      <vt:lpstr>ACEITE</vt:lpstr>
      <vt:lpstr>CONCENTRADO CAMARON</vt:lpstr>
      <vt:lpstr>HARINA PESCADO</vt:lpstr>
      <vt:lpstr>AGUA COLA </vt:lpstr>
      <vt:lpstr>HIDROLIZADO DE PESCADO</vt:lpstr>
      <vt:lpstr>CAMARON -TAURA </vt:lpstr>
      <vt:lpstr>MATERIA PRIMA - HIDROLIZADO</vt:lpstr>
      <vt:lpstr>ENERO</vt:lpstr>
      <vt:lpstr>FEBRERO</vt:lpstr>
      <vt:lpstr>MARZO</vt:lpstr>
      <vt:lpstr>ABRIL</vt:lpstr>
      <vt:lpstr>JUNIO</vt:lpstr>
      <vt:lpstr>MAYO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Balanza</dc:creator>
  <cp:lastModifiedBy>Bascula</cp:lastModifiedBy>
  <dcterms:created xsi:type="dcterms:W3CDTF">2019-07-02T05:47:28Z</dcterms:created>
  <dcterms:modified xsi:type="dcterms:W3CDTF">2021-04-13T15:16:21Z</dcterms:modified>
</cp:coreProperties>
</file>